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codeName="EstaPasta_de_trabalho" defaultThemeVersion="124226"/>
  <mc:AlternateContent xmlns:mc="http://schemas.openxmlformats.org/markup-compatibility/2006">
    <mc:Choice Requires="x15">
      <x15ac:absPath xmlns:x15ac="http://schemas.microsoft.com/office/spreadsheetml/2010/11/ac" url="C:\Users\Compras02\Desktop\Licitações 2026\PREGÃO ELETRÔNICO 016-2026 - SUBSTITUIÇÃO DE REDES - 01-07\"/>
    </mc:Choice>
  </mc:AlternateContent>
  <xr:revisionPtr revIDLastSave="0" documentId="8_{9D7ABC6A-77E8-41A7-8BFE-B4CE4C688663}" xr6:coauthVersionLast="47" xr6:coauthVersionMax="47" xr10:uidLastSave="{00000000-0000-0000-0000-000000000000}"/>
  <bookViews>
    <workbookView xWindow="-120" yWindow="-120" windowWidth="29040" windowHeight="15720" tabRatio="630" firstSheet="2" activeTab="8" xr2:uid="{00000000-000D-0000-FFFF-FFFF00000000}"/>
  </bookViews>
  <sheets>
    <sheet name="PLANILHA Fase I" sheetId="26" state="hidden" r:id="rId1"/>
    <sheet name="CRONOGRAMA Fase I" sheetId="31" state="hidden" r:id="rId2"/>
    <sheet name="BDI-Serviços " sheetId="42" r:id="rId3"/>
    <sheet name="BDI-Fornecimento " sheetId="41" r:id="rId4"/>
    <sheet name="COTAÇÃO" sheetId="49" r:id="rId5"/>
    <sheet name="Composições criadas" sheetId="52" r:id="rId6"/>
    <sheet name="SINAPI" sheetId="53" state="hidden" r:id="rId7"/>
    <sheet name="SETOP" sheetId="57" state="hidden" r:id="rId8"/>
    <sheet name="Planilha Água" sheetId="68" r:id="rId9"/>
    <sheet name="Planilha Esgoto" sheetId="69" r:id="rId10"/>
    <sheet name="Aux" sheetId="43" state="hidden" r:id="rId11"/>
    <sheet name="Eq" sheetId="44" state="hidden" r:id="rId12"/>
    <sheet name="Composição Fase I" sheetId="50" state="hidden" r:id="rId13"/>
  </sheets>
  <externalReferences>
    <externalReference r:id="rId14"/>
  </externalReferences>
  <definedNames>
    <definedName name="_____" localSheetId="8">#REF!</definedName>
    <definedName name="_____">#REF!</definedName>
    <definedName name="_____esc15" localSheetId="5">#REF!</definedName>
    <definedName name="_____esc15" localSheetId="8">#REF!</definedName>
    <definedName name="_____esc15">#REF!</definedName>
    <definedName name="_____esc4" localSheetId="5">#REF!</definedName>
    <definedName name="_____esc4" localSheetId="8">#REF!</definedName>
    <definedName name="_____esc4">#REF!</definedName>
    <definedName name="_____esc6" localSheetId="5">#REF!</definedName>
    <definedName name="_____esc6" localSheetId="8">#REF!</definedName>
    <definedName name="_____esc6">#REF!</definedName>
    <definedName name="____esc15" localSheetId="2">#REF!</definedName>
    <definedName name="____esc4" localSheetId="2">#REF!</definedName>
    <definedName name="____esc6" localSheetId="2">#REF!</definedName>
    <definedName name="___esc15" localSheetId="5">#REF!</definedName>
    <definedName name="___esc15" localSheetId="8">#REF!</definedName>
    <definedName name="___esc15">#REF!</definedName>
    <definedName name="___esc4" localSheetId="5">#REF!</definedName>
    <definedName name="___esc4" localSheetId="8">#REF!</definedName>
    <definedName name="___esc4">#REF!</definedName>
    <definedName name="___esc6" localSheetId="5">#REF!</definedName>
    <definedName name="___esc6" localSheetId="8">#REF!</definedName>
    <definedName name="___esc6">#REF!</definedName>
    <definedName name="__esc15" localSheetId="3">#REF!</definedName>
    <definedName name="__esc4" localSheetId="3">#REF!</definedName>
    <definedName name="__esc6" localSheetId="3">#REF!</definedName>
    <definedName name="_esc15" localSheetId="5">#REF!</definedName>
    <definedName name="_esc15" localSheetId="8">#REF!</definedName>
    <definedName name="_esc15">#REF!</definedName>
    <definedName name="_esc4" localSheetId="5">#REF!</definedName>
    <definedName name="_esc4" localSheetId="8">#REF!</definedName>
    <definedName name="_esc4">#REF!</definedName>
    <definedName name="_esc6" localSheetId="5">#REF!</definedName>
    <definedName name="_esc6" localSheetId="8">#REF!</definedName>
    <definedName name="_esc6">#REF!</definedName>
    <definedName name="_xlnm._FilterDatabase" localSheetId="8" hidden="1">'Planilha Água'!$A$6:$AC$54</definedName>
    <definedName name="ABC" localSheetId="8">#REF!</definedName>
    <definedName name="ABC">#REF!</definedName>
    <definedName name="_xlnm.Print_Area" localSheetId="3">'BDI-Fornecimento '!$B$2:$AJ$25</definedName>
    <definedName name="_xlnm.Print_Area" localSheetId="2">'BDI-Serviços '!$B$2:$AJ$25</definedName>
    <definedName name="_xlnm.Print_Area" localSheetId="12">'Composição Fase I'!$A$1:$H$39</definedName>
    <definedName name="_xlnm.Print_Area" localSheetId="5">'Composições criadas'!$A$1:$H$162</definedName>
    <definedName name="_xlnm.Print_Area" localSheetId="4">COTAÇÃO!$A$1:$J$10</definedName>
    <definedName name="_xlnm.Print_Area" localSheetId="1">'CRONOGRAMA Fase I'!$A$1:$P$18</definedName>
    <definedName name="_xlnm.Print_Area" localSheetId="8">'Planilha Água'!$A$1:$AC$54</definedName>
    <definedName name="_xlnm.Print_Area" localSheetId="0">'PLANILHA Fase I'!$B$1:$R$473</definedName>
    <definedName name="Asf" localSheetId="3">#REF!</definedName>
    <definedName name="Asf" localSheetId="2">#REF!</definedName>
    <definedName name="Asf" localSheetId="5">#REF!</definedName>
    <definedName name="Asf" localSheetId="8">#REF!</definedName>
    <definedName name="Asf">#REF!</definedName>
    <definedName name="Asf_1" localSheetId="3">'[1]REDE COLETORA'!#REF!</definedName>
    <definedName name="Asf_1" localSheetId="2">'[1]REDE COLETORA'!#REF!</definedName>
    <definedName name="Asf_1" localSheetId="5">'[1]REDE COLETORA'!#REF!</definedName>
    <definedName name="Asf_1" localSheetId="8">'[1]REDE COLETORA'!#REF!</definedName>
    <definedName name="Asf_1">'[1]REDE COLETORA'!#REF!</definedName>
    <definedName name="Asf_2" localSheetId="3">'[1]REDE COLETORA'!#REF!</definedName>
    <definedName name="Asf_2" localSheetId="2">'[1]REDE COLETORA'!#REF!</definedName>
    <definedName name="Asf_2" localSheetId="5">'[1]REDE COLETORA'!#REF!</definedName>
    <definedName name="Asf_2" localSheetId="8">'[1]REDE COLETORA'!#REF!</definedName>
    <definedName name="Asf_2">'[1]REDE COLETORA'!#REF!</definedName>
    <definedName name="Asf_3" localSheetId="8">'[1]REDE COLETORA'!#REF!</definedName>
    <definedName name="Asf_3">'[1]REDE COLETORA'!#REF!</definedName>
    <definedName name="_xlnm.Database" localSheetId="3">#REF!</definedName>
    <definedName name="_xlnm.Database" localSheetId="2">#REF!</definedName>
    <definedName name="_xlnm.Database" localSheetId="5">#REF!</definedName>
    <definedName name="_xlnm.Database" localSheetId="8">#REF!</definedName>
    <definedName name="_xlnm.Database">#REF!</definedName>
    <definedName name="Cim" localSheetId="3">#REF!</definedName>
    <definedName name="Cim" localSheetId="2">#REF!</definedName>
    <definedName name="Cim" localSheetId="5">#REF!</definedName>
    <definedName name="Cim" localSheetId="8">#REF!</definedName>
    <definedName name="Cim">#REF!</definedName>
    <definedName name="Cim_1" localSheetId="3">'[1]REDE COLETORA'!#REF!</definedName>
    <definedName name="Cim_1" localSheetId="2">'[1]REDE COLETORA'!#REF!</definedName>
    <definedName name="Cim_1" localSheetId="5">'[1]REDE COLETORA'!#REF!</definedName>
    <definedName name="Cim_1" localSheetId="8">'[1]REDE COLETORA'!#REF!</definedName>
    <definedName name="Cim_1">'[1]REDE COLETORA'!#REF!</definedName>
    <definedName name="Cim_2" localSheetId="3">'[1]REDE COLETORA'!#REF!</definedName>
    <definedName name="Cim_2" localSheetId="2">'[1]REDE COLETORA'!#REF!</definedName>
    <definedName name="Cim_2" localSheetId="5">'[1]REDE COLETORA'!#REF!</definedName>
    <definedName name="Cim_2" localSheetId="8">'[1]REDE COLETORA'!#REF!</definedName>
    <definedName name="Cim_2">'[1]REDE COLETORA'!#REF!</definedName>
    <definedName name="Cima" localSheetId="8">'[1]REDE COLETORA'!#REF!</definedName>
    <definedName name="Cima">'[1]REDE COLETORA'!#REF!</definedName>
    <definedName name="esc15_1" localSheetId="3">'[1]REDE COLETORA'!#REF!</definedName>
    <definedName name="esc15_1" localSheetId="2">'[1]REDE COLETORA'!#REF!</definedName>
    <definedName name="esc15_1" localSheetId="5">'[1]REDE COLETORA'!#REF!</definedName>
    <definedName name="esc15_1" localSheetId="8">'[1]REDE COLETORA'!#REF!</definedName>
    <definedName name="esc15_1">'[1]REDE COLETORA'!#REF!</definedName>
    <definedName name="esc15_2" localSheetId="3">'[1]REDE COLETORA'!#REF!</definedName>
    <definedName name="esc15_2" localSheetId="2">'[1]REDE COLETORA'!#REF!</definedName>
    <definedName name="esc15_2" localSheetId="5">'[1]REDE COLETORA'!#REF!</definedName>
    <definedName name="esc15_2" localSheetId="8">'[1]REDE COLETORA'!#REF!</definedName>
    <definedName name="esc15_2">'[1]REDE COLETORA'!#REF!</definedName>
    <definedName name="esc4_1" localSheetId="3">'[1]REDE COLETORA'!#REF!</definedName>
    <definedName name="esc4_1" localSheetId="2">'[1]REDE COLETORA'!#REF!</definedName>
    <definedName name="esc4_1" localSheetId="5">'[1]REDE COLETORA'!#REF!</definedName>
    <definedName name="esc4_1" localSheetId="8">'[1]REDE COLETORA'!#REF!</definedName>
    <definedName name="esc4_1">'[1]REDE COLETORA'!#REF!</definedName>
    <definedName name="esc4_2" localSheetId="3">'[1]REDE COLETORA'!#REF!</definedName>
    <definedName name="esc4_2" localSheetId="2">'[1]REDE COLETORA'!#REF!</definedName>
    <definedName name="esc4_2" localSheetId="5">'[1]REDE COLETORA'!#REF!</definedName>
    <definedName name="esc4_2" localSheetId="8">'[1]REDE COLETORA'!#REF!</definedName>
    <definedName name="esc4_2">'[1]REDE COLETORA'!#REF!</definedName>
    <definedName name="esc6_1" localSheetId="3">'[1]REDE COLETORA'!#REF!</definedName>
    <definedName name="esc6_1" localSheetId="2">'[1]REDE COLETORA'!#REF!</definedName>
    <definedName name="esc6_1" localSheetId="5">'[1]REDE COLETORA'!#REF!</definedName>
    <definedName name="esc6_1" localSheetId="8">'[1]REDE COLETORA'!#REF!</definedName>
    <definedName name="esc6_1">'[1]REDE COLETORA'!#REF!</definedName>
    <definedName name="esc6_2" localSheetId="3">'[1]REDE COLETORA'!#REF!</definedName>
    <definedName name="esc6_2" localSheetId="2">'[1]REDE COLETORA'!#REF!</definedName>
    <definedName name="esc6_2" localSheetId="5">'[1]REDE COLETORA'!#REF!</definedName>
    <definedName name="esc6_2" localSheetId="8">'[1]REDE COLETORA'!#REF!</definedName>
    <definedName name="esc6_2">'[1]REDE COLETORA'!#REF!</definedName>
    <definedName name="FoFo" localSheetId="3">#REF!</definedName>
    <definedName name="FoFo" localSheetId="2">#REF!</definedName>
    <definedName name="FoFo" localSheetId="5">#REF!</definedName>
    <definedName name="FoFo" localSheetId="8">#REF!</definedName>
    <definedName name="FoFo">#REF!</definedName>
    <definedName name="FoFo_1" localSheetId="3">'[1]REDE COLETORA'!#REF!</definedName>
    <definedName name="FoFo_1" localSheetId="2">'[1]REDE COLETORA'!#REF!</definedName>
    <definedName name="FoFo_1" localSheetId="5">'[1]REDE COLETORA'!#REF!</definedName>
    <definedName name="FoFo_1" localSheetId="8">'[1]REDE COLETORA'!#REF!</definedName>
    <definedName name="FoFo_1">'[1]REDE COLETORA'!#REF!</definedName>
    <definedName name="FoFo_2" localSheetId="3">'[1]REDE COLETORA'!#REF!</definedName>
    <definedName name="FoFo_2" localSheetId="2">'[1]REDE COLETORA'!#REF!</definedName>
    <definedName name="FoFo_2" localSheetId="5">'[1]REDE COLETORA'!#REF!</definedName>
    <definedName name="FoFo_2" localSheetId="8">'[1]REDE COLETORA'!#REF!</definedName>
    <definedName name="FoFo_2">'[1]REDE COLETORA'!#REF!</definedName>
    <definedName name="Fofo2" localSheetId="8">#REF!</definedName>
    <definedName name="Fofo2">#REF!</definedName>
    <definedName name="_xlnm.Recorder" localSheetId="3">#REF!</definedName>
    <definedName name="_xlnm.Recorder" localSheetId="2">#REF!</definedName>
    <definedName name="_xlnm.Recorder" localSheetId="5">#REF!</definedName>
    <definedName name="_xlnm.Recorder" localSheetId="8">#REF!</definedName>
    <definedName name="_xlnm.Recorder">#REF!</definedName>
    <definedName name="LEO" localSheetId="8">#REF!</definedName>
    <definedName name="LEO">#REF!</definedName>
    <definedName name="MBV" localSheetId="3">#REF!</definedName>
    <definedName name="MBV" localSheetId="2">#REF!</definedName>
    <definedName name="MBV" localSheetId="5">#REF!</definedName>
    <definedName name="MBV" localSheetId="8">#REF!</definedName>
    <definedName name="MBV">#REF!</definedName>
    <definedName name="MBV_1" localSheetId="3">'[1]REDE COLETORA'!#REF!</definedName>
    <definedName name="MBV_1" localSheetId="2">'[1]REDE COLETORA'!#REF!</definedName>
    <definedName name="MBV_1" localSheetId="5">'[1]REDE COLETORA'!#REF!</definedName>
    <definedName name="MBV_1" localSheetId="8">'[1]REDE COLETORA'!#REF!</definedName>
    <definedName name="MBV_1">'[1]REDE COLETORA'!#REF!</definedName>
    <definedName name="MBV_2" localSheetId="3">'[1]REDE COLETORA'!#REF!</definedName>
    <definedName name="MBV_2" localSheetId="2">'[1]REDE COLETORA'!#REF!</definedName>
    <definedName name="MBV_2" localSheetId="5">'[1]REDE COLETORA'!#REF!</definedName>
    <definedName name="MBV_2" localSheetId="8">'[1]REDE COLETORA'!#REF!</definedName>
    <definedName name="MBV_2">'[1]REDE COLETORA'!#REF!</definedName>
    <definedName name="Par" localSheetId="3">#REF!</definedName>
    <definedName name="Par" localSheetId="2">#REF!</definedName>
    <definedName name="Par" localSheetId="5">#REF!</definedName>
    <definedName name="Par" localSheetId="8">#REF!</definedName>
    <definedName name="Par">#REF!</definedName>
    <definedName name="Par_1" localSheetId="3">'[1]REDE COLETORA'!#REF!</definedName>
    <definedName name="Par_1" localSheetId="2">'[1]REDE COLETORA'!#REF!</definedName>
    <definedName name="Par_1" localSheetId="5">'[1]REDE COLETORA'!#REF!</definedName>
    <definedName name="Par_1" localSheetId="8">'[1]REDE COLETORA'!#REF!</definedName>
    <definedName name="Par_1">'[1]REDE COLETORA'!#REF!</definedName>
    <definedName name="Par_2" localSheetId="3">'[1]REDE COLETORA'!#REF!</definedName>
    <definedName name="Par_2" localSheetId="2">'[1]REDE COLETORA'!#REF!</definedName>
    <definedName name="Par_2" localSheetId="5">'[1]REDE COLETORA'!#REF!</definedName>
    <definedName name="Par_2" localSheetId="8">'[1]REDE COLETORA'!#REF!</definedName>
    <definedName name="Par_2">'[1]REDE COLETORA'!#REF!</definedName>
    <definedName name="PVC" localSheetId="3">#REF!</definedName>
    <definedName name="PVC" localSheetId="2">#REF!</definedName>
    <definedName name="PVC" localSheetId="5">#REF!</definedName>
    <definedName name="PVC" localSheetId="8">#REF!</definedName>
    <definedName name="PVC">#REF!</definedName>
    <definedName name="PVC_1" localSheetId="3">'[1]REDE COLETORA'!#REF!</definedName>
    <definedName name="PVC_1" localSheetId="2">'[1]REDE COLETORA'!#REF!</definedName>
    <definedName name="PVC_1" localSheetId="5">'[1]REDE COLETORA'!#REF!</definedName>
    <definedName name="PVC_1" localSheetId="8">'[1]REDE COLETORA'!#REF!</definedName>
    <definedName name="PVC_1">'[1]REDE COLETORA'!#REF!</definedName>
    <definedName name="PVC_2" localSheetId="3">'[1]REDE COLETORA'!#REF!</definedName>
    <definedName name="PVC_2" localSheetId="2">'[1]REDE COLETORA'!#REF!</definedName>
    <definedName name="PVC_2" localSheetId="5">'[1]REDE COLETORA'!#REF!</definedName>
    <definedName name="PVC_2" localSheetId="8">'[1]REDE COLETORA'!#REF!</definedName>
    <definedName name="PVC_2">'[1]REDE COLETORA'!#REF!</definedName>
    <definedName name="SAE" localSheetId="8">'[1]REDE COLETORA'!#REF!</definedName>
    <definedName name="SAE">'[1]REDE COLETORA'!#REF!</definedName>
    <definedName name="_xlnm.Print_Titles" localSheetId="8">'Planilha Água'!$5:$8</definedName>
    <definedName name="_xlnm.Print_Titles" localSheetId="0">'PLANILHA Fase I'!$1:$5</definedName>
    <definedName name="VTE" localSheetId="3">#REF!</definedName>
    <definedName name="VTE" localSheetId="2">#REF!</definedName>
    <definedName name="VTE" localSheetId="5">#REF!</definedName>
    <definedName name="VTE" localSheetId="8">#REF!</definedName>
    <definedName name="VTE">#REF!</definedName>
    <definedName name="VTE_1" localSheetId="3">'[1]REDE COLETORA'!#REF!</definedName>
    <definedName name="VTE_1" localSheetId="2">'[1]REDE COLETORA'!#REF!</definedName>
    <definedName name="VTE_1" localSheetId="5">'[1]REDE COLETORA'!#REF!</definedName>
    <definedName name="VTE_1" localSheetId="8">'[1]REDE COLETORA'!#REF!</definedName>
    <definedName name="VTE_1">'[1]REDE COLETORA'!#REF!</definedName>
    <definedName name="VTE_2" localSheetId="3">'[1]REDE COLETORA'!#REF!</definedName>
    <definedName name="VTE_2" localSheetId="2">'[1]REDE COLETORA'!#REF!</definedName>
    <definedName name="VTE_2" localSheetId="5">'[1]REDE COLETORA'!#REF!</definedName>
    <definedName name="VTE_2" localSheetId="8">'[1]REDE COLETORA'!#REF!</definedName>
    <definedName name="VTE_2">'[1]REDE COLETORA'!#REF!</definedName>
  </definedNames>
  <calcPr calcId="191029"/>
</workbook>
</file>

<file path=xl/calcChain.xml><?xml version="1.0" encoding="utf-8"?>
<calcChain xmlns="http://schemas.openxmlformats.org/spreadsheetml/2006/main">
  <c r="I1" i="69" l="1"/>
  <c r="H21" i="69"/>
  <c r="C18" i="69" l="1"/>
  <c r="H18" i="69" s="1"/>
  <c r="C41" i="68"/>
  <c r="C17" i="69"/>
  <c r="H17" i="69" s="1"/>
  <c r="C16" i="69"/>
  <c r="H16" i="69" s="1"/>
  <c r="C39" i="68"/>
  <c r="C6" i="69"/>
  <c r="C8" i="69"/>
  <c r="H8" i="69" s="1"/>
  <c r="C7" i="69"/>
  <c r="H9" i="69"/>
  <c r="H10" i="69"/>
  <c r="H11" i="69"/>
  <c r="H12" i="69"/>
  <c r="H13" i="69"/>
  <c r="H14" i="69"/>
  <c r="H15" i="69"/>
  <c r="E22" i="69"/>
  <c r="D22" i="69"/>
  <c r="H22" i="69"/>
  <c r="B22" i="69"/>
  <c r="B20" i="69"/>
  <c r="E18" i="69"/>
  <c r="B18" i="69"/>
  <c r="B17" i="69"/>
  <c r="B8" i="69"/>
  <c r="B7" i="69"/>
  <c r="B6" i="69"/>
  <c r="B5" i="69"/>
  <c r="H4" i="69" l="1"/>
  <c r="G38" i="68" l="1"/>
  <c r="H38" i="68" s="1"/>
  <c r="C42" i="68" l="1"/>
  <c r="H137" i="52"/>
  <c r="H8" i="52" l="1"/>
  <c r="H9" i="52"/>
  <c r="H77" i="52"/>
  <c r="H74" i="52"/>
  <c r="H75" i="52"/>
  <c r="C43" i="68"/>
  <c r="C40" i="68"/>
  <c r="C14" i="68"/>
  <c r="C20" i="68"/>
  <c r="C21" i="68" s="1"/>
  <c r="C19" i="68"/>
  <c r="C18" i="68"/>
  <c r="C17" i="68" l="1"/>
  <c r="C49" i="68"/>
  <c r="C16" i="68"/>
  <c r="H156" i="52" l="1"/>
  <c r="H155" i="52"/>
  <c r="H154" i="52"/>
  <c r="H152" i="52" s="1"/>
  <c r="B27" i="68" l="1"/>
  <c r="G27" i="68"/>
  <c r="B28" i="68"/>
  <c r="G28" i="68"/>
  <c r="B29" i="68"/>
  <c r="G29" i="68"/>
  <c r="B30" i="68"/>
  <c r="G30" i="68"/>
  <c r="B31" i="68"/>
  <c r="G31" i="68"/>
  <c r="B32" i="68"/>
  <c r="E32" i="68"/>
  <c r="G32" i="68" s="1"/>
  <c r="B33" i="68"/>
  <c r="G33" i="68"/>
  <c r="H33" i="68" s="1"/>
  <c r="B34" i="68"/>
  <c r="E34" i="68"/>
  <c r="G34" i="68" s="1"/>
  <c r="B35" i="68"/>
  <c r="G35" i="68"/>
  <c r="B36" i="68"/>
  <c r="G36" i="68"/>
  <c r="G37" i="68"/>
  <c r="P54" i="68"/>
  <c r="O54" i="68"/>
  <c r="N54" i="68"/>
  <c r="Z53" i="68"/>
  <c r="E53" i="68"/>
  <c r="D53" i="68"/>
  <c r="C53" i="68"/>
  <c r="B53" i="68"/>
  <c r="Z51" i="68"/>
  <c r="AB51" i="68" s="1"/>
  <c r="P51" i="68"/>
  <c r="AC50" i="68"/>
  <c r="AA50" i="68"/>
  <c r="Y50" i="68"/>
  <c r="W50" i="68"/>
  <c r="U50" i="68"/>
  <c r="S50" i="68"/>
  <c r="Q50" i="68"/>
  <c r="Z48" i="68"/>
  <c r="E48" i="68"/>
  <c r="B48" i="68"/>
  <c r="Z47" i="68"/>
  <c r="E47" i="68"/>
  <c r="B47" i="68"/>
  <c r="Z46" i="68"/>
  <c r="B46" i="68"/>
  <c r="Z45" i="68"/>
  <c r="E45" i="68"/>
  <c r="B45" i="68"/>
  <c r="Z44" i="68"/>
  <c r="B44" i="68"/>
  <c r="Z43" i="68"/>
  <c r="E43" i="68"/>
  <c r="B43" i="68"/>
  <c r="Z42" i="68"/>
  <c r="Z41" i="68"/>
  <c r="Z40" i="68"/>
  <c r="B40" i="68"/>
  <c r="Z39" i="68"/>
  <c r="Z26" i="68"/>
  <c r="Z25" i="68"/>
  <c r="Z24" i="68"/>
  <c r="G24" i="68"/>
  <c r="W24" i="68" s="1"/>
  <c r="B24" i="68"/>
  <c r="Z23" i="68"/>
  <c r="B23" i="68"/>
  <c r="Z22" i="68"/>
  <c r="G22" i="68"/>
  <c r="S22" i="68" s="1"/>
  <c r="B22" i="68"/>
  <c r="Z21" i="68"/>
  <c r="B21" i="68"/>
  <c r="Z20" i="68"/>
  <c r="G20" i="68"/>
  <c r="B20" i="68"/>
  <c r="Z19" i="68"/>
  <c r="B19" i="68"/>
  <c r="Z18" i="68"/>
  <c r="B18" i="68"/>
  <c r="Z17" i="68"/>
  <c r="D17" i="68"/>
  <c r="B17" i="68"/>
  <c r="Z16" i="68"/>
  <c r="B16" i="68"/>
  <c r="Z15" i="68"/>
  <c r="B15" i="68"/>
  <c r="Z14" i="68"/>
  <c r="B14" i="68"/>
  <c r="Z13" i="68"/>
  <c r="B13" i="68"/>
  <c r="Z12" i="68"/>
  <c r="AB12" i="68" s="1"/>
  <c r="Z11" i="68"/>
  <c r="AB11" i="68" s="1"/>
  <c r="P11" i="68"/>
  <c r="Z10" i="68"/>
  <c r="AB10" i="68" s="1"/>
  <c r="P10" i="68"/>
  <c r="G10" i="68"/>
  <c r="B10" i="68"/>
  <c r="A2" i="52"/>
  <c r="A2" i="49" s="1"/>
  <c r="H36" i="68" l="1"/>
  <c r="B11" i="68"/>
  <c r="B25" i="68"/>
  <c r="B26" i="68"/>
  <c r="B41" i="68"/>
  <c r="B42" i="68"/>
  <c r="B49" i="68"/>
  <c r="B51" i="68"/>
  <c r="H35" i="68"/>
  <c r="N22" i="68"/>
  <c r="Y20" i="68"/>
  <c r="N20" i="68"/>
  <c r="W20" i="68"/>
  <c r="O20" i="68"/>
  <c r="AB53" i="68"/>
  <c r="U20" i="68"/>
  <c r="AC10" i="68"/>
  <c r="Y10" i="68"/>
  <c r="Q10" i="68"/>
  <c r="H10" i="68"/>
  <c r="U10" i="68"/>
  <c r="O10" i="68"/>
  <c r="W10" i="68"/>
  <c r="S10" i="68"/>
  <c r="N10" i="68"/>
  <c r="Y22" i="68"/>
  <c r="W22" i="68"/>
  <c r="U22" i="68"/>
  <c r="O22" i="68"/>
  <c r="S20" i="68"/>
  <c r="U24" i="68"/>
  <c r="O24" i="68"/>
  <c r="S24" i="68"/>
  <c r="N24" i="68"/>
  <c r="Y24" i="68"/>
  <c r="P53" i="68"/>
  <c r="AA20" i="68" l="1"/>
  <c r="AA22" i="68"/>
  <c r="AA24" i="68"/>
  <c r="AA10" i="68"/>
  <c r="H148" i="52" l="1"/>
  <c r="E148" i="52"/>
  <c r="D148" i="52"/>
  <c r="E147" i="52"/>
  <c r="D147" i="52"/>
  <c r="H146" i="52"/>
  <c r="E146" i="52"/>
  <c r="D146" i="52"/>
  <c r="H147" i="52" l="1"/>
  <c r="H144" i="52" s="1"/>
  <c r="H138" i="52" l="1"/>
  <c r="H139" i="52"/>
  <c r="H140" i="52"/>
  <c r="D138" i="52"/>
  <c r="E138" i="52"/>
  <c r="D139" i="52"/>
  <c r="E139" i="52"/>
  <c r="D140" i="52"/>
  <c r="E140" i="52"/>
  <c r="E137" i="52"/>
  <c r="D137" i="52"/>
  <c r="T168" i="52"/>
  <c r="T167" i="52"/>
  <c r="T166" i="52"/>
  <c r="T165" i="52"/>
  <c r="T163" i="52" s="1"/>
  <c r="H130" i="52"/>
  <c r="E130" i="52"/>
  <c r="D130" i="52"/>
  <c r="H129" i="52"/>
  <c r="E129" i="52"/>
  <c r="D129" i="52"/>
  <c r="H128" i="52"/>
  <c r="E128" i="52"/>
  <c r="D128" i="52"/>
  <c r="H127" i="52"/>
  <c r="E127" i="52"/>
  <c r="D127" i="52"/>
  <c r="H116" i="52"/>
  <c r="H117" i="52"/>
  <c r="H118" i="52"/>
  <c r="H119" i="52"/>
  <c r="H120" i="52"/>
  <c r="E116" i="52"/>
  <c r="E117" i="52"/>
  <c r="E118" i="52"/>
  <c r="E119" i="52"/>
  <c r="E120" i="52"/>
  <c r="E106" i="52"/>
  <c r="E107" i="52"/>
  <c r="E108" i="52"/>
  <c r="E109" i="52"/>
  <c r="E105" i="52"/>
  <c r="D116" i="52"/>
  <c r="D117" i="52"/>
  <c r="D118" i="52"/>
  <c r="D119" i="52"/>
  <c r="D120" i="52"/>
  <c r="D107" i="52"/>
  <c r="D108" i="52"/>
  <c r="H108" i="52"/>
  <c r="H109" i="52"/>
  <c r="D109" i="52"/>
  <c r="D106" i="52"/>
  <c r="D105" i="52"/>
  <c r="F106" i="52"/>
  <c r="F105" i="52"/>
  <c r="F107" i="52" s="1"/>
  <c r="H107" i="52" l="1"/>
  <c r="H106" i="52"/>
  <c r="H135" i="52"/>
  <c r="H105" i="52"/>
  <c r="H125" i="52"/>
  <c r="H114" i="52"/>
  <c r="H103" i="52" l="1"/>
  <c r="H34" i="68" l="1"/>
  <c r="H37" i="68"/>
  <c r="H32" i="68"/>
  <c r="H27" i="68" l="1"/>
  <c r="AB26" i="68" l="1"/>
  <c r="P26" i="68"/>
  <c r="H28" i="68" l="1"/>
  <c r="H31" i="68"/>
  <c r="H30" i="68"/>
  <c r="H29" i="68"/>
  <c r="F348" i="53" l="1"/>
  <c r="G349" i="53" s="1"/>
  <c r="G348" i="53" l="1"/>
  <c r="P45" i="68" l="1"/>
  <c r="AB42" i="68"/>
  <c r="P42" i="68"/>
  <c r="AB46" i="68"/>
  <c r="P46" i="68"/>
  <c r="AB24" i="68"/>
  <c r="AC24" i="68" s="1"/>
  <c r="P24" i="68"/>
  <c r="Q24" i="68" s="1"/>
  <c r="H24" i="68"/>
  <c r="AB45" i="68" l="1"/>
  <c r="P48" i="68"/>
  <c r="AB48" i="68"/>
  <c r="AB13" i="68"/>
  <c r="P13" i="68"/>
  <c r="AB41" i="68"/>
  <c r="P41" i="68"/>
  <c r="AB40" i="68" l="1"/>
  <c r="P40" i="68"/>
  <c r="AB47" i="68"/>
  <c r="P47" i="68"/>
  <c r="P43" i="68"/>
  <c r="AB43" i="68"/>
  <c r="D32" i="52" l="1"/>
  <c r="E32" i="52"/>
  <c r="F30" i="52" l="1"/>
  <c r="D30" i="52"/>
  <c r="E30" i="52"/>
  <c r="H30" i="52" l="1"/>
  <c r="H10" i="52" l="1"/>
  <c r="H6" i="52" l="1"/>
  <c r="E11" i="68" s="1"/>
  <c r="F31" i="52" l="1"/>
  <c r="F29" i="52"/>
  <c r="H98" i="52" l="1"/>
  <c r="H97" i="52"/>
  <c r="H96" i="52"/>
  <c r="E98" i="52"/>
  <c r="D98" i="52"/>
  <c r="E97" i="52"/>
  <c r="D97" i="52"/>
  <c r="E96" i="52"/>
  <c r="D96" i="52"/>
  <c r="D66" i="52"/>
  <c r="D67" i="52"/>
  <c r="E66" i="52"/>
  <c r="E67" i="52"/>
  <c r="H66" i="52"/>
  <c r="H67" i="52"/>
  <c r="H65" i="52"/>
  <c r="H88" i="52"/>
  <c r="E65" i="52"/>
  <c r="D65" i="52"/>
  <c r="E88" i="52"/>
  <c r="D88" i="52"/>
  <c r="H40" i="52"/>
  <c r="H41" i="52"/>
  <c r="E40" i="52"/>
  <c r="E41" i="52"/>
  <c r="H33" i="52"/>
  <c r="E31" i="52"/>
  <c r="E33" i="52"/>
  <c r="E29" i="52"/>
  <c r="D31" i="52"/>
  <c r="D33" i="52"/>
  <c r="D29" i="52"/>
  <c r="D41" i="52"/>
  <c r="D40" i="52"/>
  <c r="H31" i="52" l="1"/>
  <c r="H63" i="52"/>
  <c r="H29" i="52"/>
  <c r="H32" i="52"/>
  <c r="H38" i="52"/>
  <c r="E41" i="68" l="1"/>
  <c r="H94" i="52"/>
  <c r="H27" i="52"/>
  <c r="E51" i="68" l="1"/>
  <c r="AB22" i="68" l="1"/>
  <c r="AC22" i="68" s="1"/>
  <c r="P22" i="68"/>
  <c r="Q22" i="68" s="1"/>
  <c r="H22" i="68"/>
  <c r="AB23" i="68"/>
  <c r="P23" i="68"/>
  <c r="F171" i="52" l="1"/>
  <c r="G172" i="52"/>
  <c r="H172" i="52" s="1"/>
  <c r="E172" i="52"/>
  <c r="D172" i="52"/>
  <c r="G171" i="52"/>
  <c r="E171" i="52"/>
  <c r="D171" i="52"/>
  <c r="G170" i="52"/>
  <c r="H170" i="52" s="1"/>
  <c r="E170" i="52"/>
  <c r="D170" i="52"/>
  <c r="G173" i="52"/>
  <c r="H173" i="52" s="1"/>
  <c r="E173" i="52"/>
  <c r="D173" i="52"/>
  <c r="G169" i="52"/>
  <c r="H169" i="52" s="1"/>
  <c r="E169" i="52"/>
  <c r="D169" i="52"/>
  <c r="H171" i="52" l="1"/>
  <c r="H167" i="52" s="1"/>
  <c r="P25" i="68" l="1"/>
  <c r="AB25" i="68"/>
  <c r="P20" i="68" l="1"/>
  <c r="Q20" i="68" s="1"/>
  <c r="H20" i="68"/>
  <c r="AB20" i="68"/>
  <c r="AC20" i="68" s="1"/>
  <c r="AB14" i="68"/>
  <c r="P14" i="68"/>
  <c r="H87" i="52"/>
  <c r="E87" i="52"/>
  <c r="D87" i="52"/>
  <c r="D179" i="52"/>
  <c r="D180" i="52"/>
  <c r="D181" i="52"/>
  <c r="D182" i="52"/>
  <c r="D183" i="52"/>
  <c r="F81" i="52"/>
  <c r="E81" i="52"/>
  <c r="D81" i="52"/>
  <c r="H80" i="52"/>
  <c r="E80" i="52"/>
  <c r="D80" i="52"/>
  <c r="H79" i="52"/>
  <c r="E79" i="52"/>
  <c r="D79" i="52"/>
  <c r="H78" i="52"/>
  <c r="E78" i="52"/>
  <c r="D78" i="52"/>
  <c r="E77" i="52"/>
  <c r="D77" i="52"/>
  <c r="H76" i="52"/>
  <c r="E76" i="52"/>
  <c r="D76" i="52"/>
  <c r="E75" i="52"/>
  <c r="D75" i="52"/>
  <c r="D74" i="52"/>
  <c r="AB21" i="68" l="1"/>
  <c r="P21" i="68"/>
  <c r="H81" i="52"/>
  <c r="H85" i="52"/>
  <c r="AB15" i="68" l="1"/>
  <c r="P15" i="68"/>
  <c r="P19" i="68"/>
  <c r="AB19" i="68"/>
  <c r="AB18" i="68"/>
  <c r="P18" i="68"/>
  <c r="E49" i="68"/>
  <c r="AB44" i="68" l="1"/>
  <c r="P44" i="68"/>
  <c r="P16" i="68" l="1"/>
  <c r="AB16" i="68"/>
  <c r="P17" i="68" l="1"/>
  <c r="AB17" i="68"/>
  <c r="E179" i="52" l="1"/>
  <c r="G179" i="52"/>
  <c r="H179" i="52" s="1"/>
  <c r="G183" i="52"/>
  <c r="H183" i="52" s="1"/>
  <c r="E183" i="52"/>
  <c r="E181" i="52"/>
  <c r="E180" i="52"/>
  <c r="G181" i="52" l="1"/>
  <c r="H181" i="52" s="1"/>
  <c r="E182" i="52"/>
  <c r="H72" i="52" l="1"/>
  <c r="G180" i="52"/>
  <c r="H180" i="52" s="1"/>
  <c r="G182" i="52"/>
  <c r="H182" i="52" s="1"/>
  <c r="H177" i="52" l="1"/>
  <c r="R322" i="26" l="1"/>
  <c r="N322" i="26"/>
  <c r="N446" i="26"/>
  <c r="N357" i="26"/>
  <c r="D29" i="50" l="1"/>
  <c r="D37" i="50"/>
  <c r="R356" i="26"/>
  <c r="R97" i="26"/>
  <c r="H38" i="50"/>
  <c r="D30" i="50"/>
  <c r="G22" i="50"/>
  <c r="H22" i="50" s="1"/>
  <c r="G21" i="50"/>
  <c r="H21" i="50" s="1"/>
  <c r="D22" i="50"/>
  <c r="D21" i="50"/>
  <c r="H19" i="50"/>
  <c r="H20" i="50"/>
  <c r="H18" i="50"/>
  <c r="H15" i="50" l="1"/>
  <c r="G30" i="50" s="1"/>
  <c r="H30" i="50" s="1"/>
  <c r="N452" i="26"/>
  <c r="H11" i="50" l="1"/>
  <c r="H10" i="50"/>
  <c r="R354" i="26"/>
  <c r="H8" i="50" l="1"/>
  <c r="H9" i="50"/>
  <c r="H5" i="50" l="1"/>
  <c r="N86" i="26" s="1"/>
  <c r="R197" i="26"/>
  <c r="N197" i="26" l="1"/>
  <c r="R145" i="26" l="1"/>
  <c r="N145" i="26"/>
  <c r="N456" i="26" l="1"/>
  <c r="R456" i="26"/>
  <c r="N454" i="26"/>
  <c r="R454" i="26"/>
  <c r="R452" i="26"/>
  <c r="R448" i="26"/>
  <c r="R444" i="26"/>
  <c r="R446" i="26"/>
  <c r="R442" i="26"/>
  <c r="R440" i="26"/>
  <c r="R438" i="26"/>
  <c r="N436" i="26"/>
  <c r="R436" i="26"/>
  <c r="R434" i="26"/>
  <c r="R432" i="26"/>
  <c r="R430" i="26"/>
  <c r="R428" i="26"/>
  <c r="R426" i="26"/>
  <c r="R424" i="26"/>
  <c r="R422" i="26"/>
  <c r="R418" i="26"/>
  <c r="R416" i="26"/>
  <c r="R414" i="26"/>
  <c r="R412" i="26"/>
  <c r="N410" i="26"/>
  <c r="R410" i="26"/>
  <c r="R408" i="26"/>
  <c r="R406" i="26"/>
  <c r="R404" i="26"/>
  <c r="N402" i="26"/>
  <c r="R402" i="26"/>
  <c r="R400" i="26"/>
  <c r="N398" i="26"/>
  <c r="R398" i="26"/>
  <c r="R396" i="26"/>
  <c r="R394" i="26"/>
  <c r="R357" i="26"/>
  <c r="N352" i="26"/>
  <c r="R352" i="26"/>
  <c r="N350" i="26"/>
  <c r="R350" i="26"/>
  <c r="N348" i="26"/>
  <c r="R348" i="26"/>
  <c r="R346" i="26"/>
  <c r="N346" i="26"/>
  <c r="N344" i="26"/>
  <c r="R344" i="26"/>
  <c r="R342" i="26"/>
  <c r="R340" i="26"/>
  <c r="R338" i="26"/>
  <c r="N338" i="26"/>
  <c r="R336" i="26"/>
  <c r="R334" i="26"/>
  <c r="N334" i="26"/>
  <c r="L343" i="26"/>
  <c r="N332" i="26"/>
  <c r="R332" i="26"/>
  <c r="R330" i="26"/>
  <c r="N330" i="26"/>
  <c r="R328" i="26"/>
  <c r="R326" i="26"/>
  <c r="N324" i="26"/>
  <c r="R324" i="26"/>
  <c r="L327" i="26" l="1"/>
  <c r="L323" i="26"/>
  <c r="L325" i="26"/>
  <c r="L321" i="26"/>
  <c r="L319" i="26"/>
  <c r="L317" i="26"/>
  <c r="R320" i="26"/>
  <c r="N318" i="26"/>
  <c r="R318" i="26"/>
  <c r="R316" i="26"/>
  <c r="R314" i="26"/>
  <c r="R312" i="26"/>
  <c r="R310" i="26"/>
  <c r="R308" i="26"/>
  <c r="R306" i="26"/>
  <c r="R304" i="26"/>
  <c r="R302" i="26"/>
  <c r="R300" i="26"/>
  <c r="R298" i="26"/>
  <c r="R296" i="26"/>
  <c r="R294" i="26"/>
  <c r="R292" i="26"/>
  <c r="R290" i="26"/>
  <c r="R288" i="26"/>
  <c r="R286" i="26"/>
  <c r="R284" i="26"/>
  <c r="R282" i="26"/>
  <c r="R280" i="26"/>
  <c r="N280" i="26"/>
  <c r="R278" i="26"/>
  <c r="R276" i="26"/>
  <c r="R274" i="26"/>
  <c r="R272" i="26"/>
  <c r="R270" i="26"/>
  <c r="R268" i="26"/>
  <c r="R266" i="26"/>
  <c r="R264" i="26"/>
  <c r="R262" i="26"/>
  <c r="R260" i="26"/>
  <c r="R258" i="26"/>
  <c r="R256" i="26"/>
  <c r="R254" i="26"/>
  <c r="R252" i="26"/>
  <c r="R250" i="26"/>
  <c r="R248" i="26"/>
  <c r="R246" i="26"/>
  <c r="R244" i="26"/>
  <c r="R242" i="26"/>
  <c r="N242" i="26"/>
  <c r="R240" i="26"/>
  <c r="R238" i="26"/>
  <c r="R236" i="26"/>
  <c r="R234" i="26"/>
  <c r="R232" i="26"/>
  <c r="R230" i="26"/>
  <c r="R228" i="26"/>
  <c r="R226" i="26"/>
  <c r="N224" i="26"/>
  <c r="R224" i="26"/>
  <c r="R222" i="26" l="1"/>
  <c r="R220" i="26"/>
  <c r="R218" i="26"/>
  <c r="R216" i="26"/>
  <c r="L217" i="26"/>
  <c r="L215" i="26"/>
  <c r="R214" i="26"/>
  <c r="L212" i="26"/>
  <c r="R211" i="26"/>
  <c r="R209" i="26"/>
  <c r="L210" i="26"/>
  <c r="R207" i="26"/>
  <c r="N207" i="26"/>
  <c r="L208" i="26"/>
  <c r="L206" i="26"/>
  <c r="R205" i="26"/>
  <c r="R203" i="26"/>
  <c r="L204" i="26"/>
  <c r="L202" i="26"/>
  <c r="R201" i="26"/>
  <c r="L200" i="26"/>
  <c r="R199" i="26"/>
  <c r="R195" i="26"/>
  <c r="L196" i="26"/>
  <c r="L194" i="26"/>
  <c r="R193" i="26"/>
  <c r="R191" i="26"/>
  <c r="L192" i="26"/>
  <c r="L190" i="26"/>
  <c r="N189" i="26"/>
  <c r="R189" i="26"/>
  <c r="R187" i="26"/>
  <c r="L188" i="26"/>
  <c r="L186" i="26"/>
  <c r="R185" i="26"/>
  <c r="L62" i="26"/>
  <c r="L60" i="26"/>
  <c r="L58" i="26"/>
  <c r="L56" i="26"/>
  <c r="L54" i="26"/>
  <c r="L52" i="26"/>
  <c r="R183" i="26"/>
  <c r="L184" i="26"/>
  <c r="L78" i="26"/>
  <c r="L80" i="26"/>
  <c r="L82" i="26"/>
  <c r="L178" i="26"/>
  <c r="L180" i="26"/>
  <c r="L182" i="26"/>
  <c r="N181" i="26"/>
  <c r="R181" i="26"/>
  <c r="R179" i="26"/>
  <c r="R177" i="26"/>
  <c r="R144" i="26"/>
  <c r="N110" i="26"/>
  <c r="R110" i="26"/>
  <c r="R108" i="26"/>
  <c r="N108" i="26"/>
  <c r="N83" i="26"/>
  <c r="R83" i="26"/>
  <c r="R81" i="26"/>
  <c r="R79" i="26"/>
  <c r="R77" i="26"/>
  <c r="N75" i="26"/>
  <c r="R75" i="26"/>
  <c r="R73" i="26"/>
  <c r="R71" i="26"/>
  <c r="N69" i="26"/>
  <c r="R69" i="26"/>
  <c r="N79" i="26" l="1"/>
  <c r="N354" i="26"/>
  <c r="R67" i="26"/>
  <c r="R65" i="26"/>
  <c r="N63" i="26"/>
  <c r="R63" i="26"/>
  <c r="R61" i="26"/>
  <c r="R59" i="26"/>
  <c r="R57" i="26"/>
  <c r="R55" i="26"/>
  <c r="R53" i="26"/>
  <c r="R51" i="26"/>
  <c r="R47" i="26"/>
  <c r="N448" i="26" l="1"/>
  <c r="N442" i="26"/>
  <c r="N440" i="26"/>
  <c r="N438" i="26"/>
  <c r="N432" i="26"/>
  <c r="N430" i="26"/>
  <c r="N428" i="26"/>
  <c r="N426" i="26"/>
  <c r="N424" i="26"/>
  <c r="N422" i="26"/>
  <c r="N418" i="26"/>
  <c r="N416" i="26"/>
  <c r="N414" i="26"/>
  <c r="N412" i="26"/>
  <c r="N408" i="26"/>
  <c r="N406" i="26"/>
  <c r="N404" i="26"/>
  <c r="N400" i="26"/>
  <c r="N396" i="26"/>
  <c r="N394" i="26"/>
  <c r="G37" i="50"/>
  <c r="H37" i="50" s="1"/>
  <c r="H34" i="50" s="1"/>
  <c r="N356" i="26" s="1"/>
  <c r="N342" i="26"/>
  <c r="N340" i="26"/>
  <c r="N336" i="26"/>
  <c r="N328" i="26"/>
  <c r="N326" i="26"/>
  <c r="N320" i="26"/>
  <c r="N316" i="26"/>
  <c r="N314" i="26"/>
  <c r="N312" i="26"/>
  <c r="N310" i="26"/>
  <c r="N308" i="26"/>
  <c r="N306" i="26"/>
  <c r="N304" i="26"/>
  <c r="N302" i="26"/>
  <c r="N300" i="26"/>
  <c r="N298" i="26"/>
  <c r="N296" i="26"/>
  <c r="N294" i="26"/>
  <c r="N292" i="26"/>
  <c r="N290" i="26"/>
  <c r="N288" i="26"/>
  <c r="N286" i="26"/>
  <c r="N284" i="26"/>
  <c r="N282" i="26"/>
  <c r="N278" i="26"/>
  <c r="N276" i="26"/>
  <c r="N274" i="26"/>
  <c r="N272" i="26"/>
  <c r="N270" i="26"/>
  <c r="N268" i="26"/>
  <c r="N266" i="26"/>
  <c r="N264" i="26"/>
  <c r="N262" i="26"/>
  <c r="N260" i="26"/>
  <c r="N258" i="26"/>
  <c r="N256" i="26"/>
  <c r="N254" i="26"/>
  <c r="N252" i="26"/>
  <c r="N250" i="26"/>
  <c r="N248" i="26"/>
  <c r="N246" i="26"/>
  <c r="N244" i="26"/>
  <c r="N240" i="26"/>
  <c r="N238" i="26"/>
  <c r="N236" i="26"/>
  <c r="N234" i="26"/>
  <c r="N232" i="26"/>
  <c r="N230" i="26"/>
  <c r="N228" i="26"/>
  <c r="N226" i="26"/>
  <c r="N222" i="26"/>
  <c r="N220" i="26"/>
  <c r="N218" i="26"/>
  <c r="N216" i="26"/>
  <c r="N214" i="26"/>
  <c r="N211" i="26"/>
  <c r="N209" i="26"/>
  <c r="N205" i="26"/>
  <c r="N203" i="26"/>
  <c r="N201" i="26"/>
  <c r="N199" i="26"/>
  <c r="N195" i="26"/>
  <c r="N193" i="26"/>
  <c r="N191" i="26"/>
  <c r="N185" i="26"/>
  <c r="N183" i="26"/>
  <c r="N179" i="26"/>
  <c r="N144" i="26"/>
  <c r="G29" i="50"/>
  <c r="H29" i="50" s="1"/>
  <c r="H26" i="50" s="1"/>
  <c r="N97" i="26" s="1"/>
  <c r="N81" i="26"/>
  <c r="N77" i="26"/>
  <c r="N73" i="26"/>
  <c r="N71" i="26"/>
  <c r="N67" i="26"/>
  <c r="N65" i="26"/>
  <c r="N61" i="26"/>
  <c r="N59" i="26"/>
  <c r="N57" i="26"/>
  <c r="N55" i="26"/>
  <c r="N53" i="26"/>
  <c r="N47" i="26"/>
  <c r="N444" i="26" l="1"/>
  <c r="N434" i="26"/>
  <c r="N177" i="26"/>
  <c r="N187" i="26"/>
  <c r="N51" i="26"/>
  <c r="L465" i="26" l="1"/>
  <c r="L105" i="26" l="1"/>
  <c r="L31" i="26" l="1"/>
  <c r="L33" i="26"/>
  <c r="S33" i="26"/>
  <c r="L99" i="26"/>
  <c r="L44" i="26"/>
  <c r="L43" i="26"/>
  <c r="L42" i="26"/>
  <c r="L41" i="26"/>
  <c r="L40" i="26"/>
  <c r="L39" i="26"/>
  <c r="L38" i="26"/>
  <c r="L37" i="26"/>
  <c r="L36" i="26"/>
  <c r="L35" i="26"/>
  <c r="L34" i="26"/>
  <c r="U23" i="26" l="1"/>
  <c r="U22" i="26"/>
  <c r="L374" i="26"/>
  <c r="L379" i="26" s="1"/>
  <c r="L384" i="26" s="1"/>
  <c r="L393" i="26"/>
  <c r="L380" i="26"/>
  <c r="L373" i="26"/>
  <c r="L390" i="26"/>
  <c r="U24" i="26" l="1"/>
  <c r="L392" i="26"/>
  <c r="L391" i="26"/>
  <c r="L389" i="26"/>
  <c r="L388" i="26"/>
  <c r="L387" i="26"/>
  <c r="L386" i="26"/>
  <c r="L385" i="26"/>
  <c r="L169" i="26"/>
  <c r="L172" i="26"/>
  <c r="L174" i="26"/>
  <c r="L158" i="26"/>
  <c r="L156" i="26"/>
  <c r="L167" i="26"/>
  <c r="L166" i="26"/>
  <c r="L165" i="26"/>
  <c r="L164" i="26"/>
  <c r="L163" i="26"/>
  <c r="L162" i="26"/>
  <c r="L161" i="26"/>
  <c r="L160" i="26"/>
  <c r="L159" i="26"/>
  <c r="L176" i="26"/>
  <c r="L173" i="26"/>
  <c r="L168" i="26" l="1"/>
  <c r="L171" i="26"/>
  <c r="W61" i="26"/>
  <c r="L421" i="26" l="1"/>
  <c r="N420" i="26"/>
  <c r="L370" i="26"/>
  <c r="L149" i="26"/>
  <c r="J3" i="31"/>
  <c r="N104" i="26"/>
  <c r="N103" i="26"/>
  <c r="N98" i="26"/>
  <c r="F19" i="43"/>
  <c r="E19" i="43"/>
  <c r="E18" i="43"/>
  <c r="G18" i="43" s="1"/>
  <c r="E17" i="43"/>
  <c r="G17" i="43" s="1"/>
  <c r="E16" i="43"/>
  <c r="G16" i="43" s="1"/>
  <c r="H13" i="43"/>
  <c r="I13" i="43"/>
  <c r="J13" i="43"/>
  <c r="K13" i="43"/>
  <c r="L13" i="43"/>
  <c r="M13" i="43"/>
  <c r="N13" i="43"/>
  <c r="O13" i="43" s="1"/>
  <c r="N12" i="43"/>
  <c r="K12" i="43"/>
  <c r="J12" i="43"/>
  <c r="I12" i="43"/>
  <c r="M12" i="43" s="1"/>
  <c r="H12" i="43"/>
  <c r="L12" i="43" s="1"/>
  <c r="L450" i="26"/>
  <c r="N8" i="26"/>
  <c r="L8" i="26"/>
  <c r="P13" i="43" l="1"/>
  <c r="O12" i="43"/>
  <c r="G19" i="43"/>
  <c r="G20" i="43" s="1"/>
  <c r="P12" i="43"/>
  <c r="Q13" i="43"/>
  <c r="S13" i="43" s="1"/>
  <c r="V13" i="43" s="1"/>
  <c r="L464" i="26"/>
  <c r="L447" i="26"/>
  <c r="L445" i="26"/>
  <c r="L443" i="26"/>
  <c r="S3" i="26"/>
  <c r="N359" i="26"/>
  <c r="L360" i="26"/>
  <c r="R358" i="26"/>
  <c r="N358" i="26"/>
  <c r="L358" i="26"/>
  <c r="L367" i="26"/>
  <c r="L369" i="26" s="1"/>
  <c r="N366" i="26"/>
  <c r="Q12" i="43" l="1"/>
  <c r="S12" i="43" s="1"/>
  <c r="V12" i="43" s="1"/>
  <c r="L368" i="26"/>
  <c r="P3" i="31" l="1"/>
  <c r="L10" i="26"/>
  <c r="C17" i="44"/>
  <c r="E17" i="44" s="1"/>
  <c r="C15" i="44"/>
  <c r="E15" i="44" s="1"/>
  <c r="C13" i="44"/>
  <c r="E13" i="44" s="1"/>
  <c r="C10" i="44"/>
  <c r="E10" i="44" s="1"/>
  <c r="C8" i="44"/>
  <c r="E8" i="44" s="1"/>
  <c r="C7" i="44"/>
  <c r="E7" i="44" s="1"/>
  <c r="N49" i="26"/>
  <c r="N48" i="26"/>
  <c r="I5" i="43" l="1"/>
  <c r="D6" i="43"/>
  <c r="C6" i="43"/>
  <c r="F6" i="43"/>
  <c r="F5" i="43"/>
  <c r="D5" i="43"/>
  <c r="C5" i="43"/>
  <c r="A9" i="31"/>
  <c r="B9" i="31"/>
  <c r="B5" i="31"/>
  <c r="B6" i="31"/>
  <c r="E5" i="43" l="1"/>
  <c r="G5" i="43"/>
  <c r="H5" i="43" s="1"/>
  <c r="I6" i="43"/>
  <c r="J5" i="43"/>
  <c r="K5" i="43" s="1"/>
  <c r="E6" i="43"/>
  <c r="G6" i="43" s="1"/>
  <c r="H6" i="43" s="1"/>
  <c r="J6" i="43" l="1"/>
  <c r="K6" i="43" s="1"/>
  <c r="L6" i="43" s="1"/>
  <c r="L5" i="43"/>
  <c r="L457" i="26"/>
  <c r="L455" i="26"/>
  <c r="L449" i="26"/>
  <c r="L441" i="26"/>
  <c r="L439" i="26"/>
  <c r="L433" i="26"/>
  <c r="L437" i="26"/>
  <c r="L431" i="26"/>
  <c r="L429" i="26"/>
  <c r="L427" i="26"/>
  <c r="L425" i="26"/>
  <c r="L423" i="26"/>
  <c r="L419" i="26"/>
  <c r="L415" i="26"/>
  <c r="L417" i="26"/>
  <c r="L413" i="26"/>
  <c r="L411" i="26"/>
  <c r="L409" i="26"/>
  <c r="L407" i="26"/>
  <c r="L405" i="26"/>
  <c r="L401" i="26"/>
  <c r="L399" i="26"/>
  <c r="L397" i="26"/>
  <c r="L395" i="26"/>
  <c r="L275" i="26" l="1"/>
  <c r="L273" i="26"/>
  <c r="L271" i="26"/>
  <c r="L261" i="26"/>
  <c r="L257" i="26"/>
  <c r="L251" i="26"/>
  <c r="L245" i="26"/>
  <c r="L227" i="26"/>
  <c r="L225" i="26"/>
  <c r="L223" i="26"/>
  <c r="L221" i="26"/>
  <c r="L372" i="26" l="1"/>
  <c r="L375" i="26" s="1"/>
  <c r="L377" i="26" l="1"/>
  <c r="L376" i="26"/>
  <c r="L151" i="26"/>
  <c r="L175" i="26"/>
  <c r="L155" i="26"/>
  <c r="L157" i="26" s="1"/>
  <c r="L153" i="26"/>
  <c r="L154" i="26" s="1"/>
  <c r="L45" i="26"/>
  <c r="L101" i="26" l="1"/>
  <c r="A6" i="31"/>
  <c r="A7" i="31"/>
  <c r="A8" i="31"/>
  <c r="L170" i="26" l="1"/>
  <c r="L19" i="26"/>
  <c r="L18" i="26"/>
  <c r="L17" i="26"/>
  <c r="L89" i="26"/>
  <c r="L95" i="26" s="1"/>
  <c r="L91" i="26" l="1"/>
  <c r="L382" i="26" l="1"/>
  <c r="L94" i="26"/>
  <c r="L88" i="26" s="1"/>
  <c r="L93" i="26"/>
  <c r="L92" i="26"/>
  <c r="L16" i="26"/>
  <c r="L32" i="26"/>
  <c r="L87" i="26" l="1"/>
  <c r="L90" i="26"/>
  <c r="L152" i="26" l="1"/>
  <c r="L30" i="26"/>
  <c r="L14" i="26"/>
  <c r="L85" i="26"/>
  <c r="L21" i="26"/>
  <c r="L15" i="26" s="1"/>
  <c r="L20" i="26"/>
  <c r="L26" i="26" l="1"/>
  <c r="L27" i="26" s="1"/>
  <c r="L25" i="26"/>
  <c r="L28" i="26" s="1"/>
  <c r="L29" i="26" s="1"/>
  <c r="L23" i="26"/>
  <c r="L24" i="26" s="1"/>
  <c r="P23" i="42" l="1"/>
  <c r="V22" i="42"/>
  <c r="P22" i="42"/>
  <c r="V21" i="42"/>
  <c r="P21" i="42"/>
  <c r="N20" i="42"/>
  <c r="K20" i="42"/>
  <c r="P22" i="41"/>
  <c r="V21" i="41"/>
  <c r="P21" i="41"/>
  <c r="V20" i="41"/>
  <c r="P20" i="41"/>
  <c r="N19" i="41"/>
  <c r="K19" i="41"/>
  <c r="V19" i="41" l="1"/>
  <c r="AK13" i="41" s="1"/>
  <c r="AL13" i="41" s="1"/>
  <c r="AI13" i="41" s="1"/>
  <c r="V20" i="42"/>
  <c r="AK13" i="42" l="1"/>
  <c r="AL13" i="42" s="1"/>
  <c r="AI13" i="42" s="1"/>
  <c r="N3" i="26"/>
  <c r="O452" i="26" s="1"/>
  <c r="P452" i="26" s="1"/>
  <c r="Q452" i="26" s="1"/>
  <c r="H6" i="68" l="1"/>
  <c r="Q3" i="26"/>
  <c r="O429" i="26" s="1"/>
  <c r="P429" i="26" s="1"/>
  <c r="Q429" i="26" s="1"/>
  <c r="O402" i="26"/>
  <c r="P402" i="26" s="1"/>
  <c r="Q402" i="26" s="1"/>
  <c r="O434" i="26"/>
  <c r="P434" i="26" s="1"/>
  <c r="Q434" i="26" s="1"/>
  <c r="O352" i="26"/>
  <c r="P352" i="26" s="1"/>
  <c r="Q352" i="26" s="1"/>
  <c r="O354" i="26"/>
  <c r="P354" i="26" s="1"/>
  <c r="Q354" i="26" s="1"/>
  <c r="O348" i="26"/>
  <c r="P348" i="26" s="1"/>
  <c r="Q348" i="26" s="1"/>
  <c r="O350" i="26"/>
  <c r="P350" i="26" s="1"/>
  <c r="Q350" i="26" s="1"/>
  <c r="O346" i="26"/>
  <c r="P346" i="26" s="1"/>
  <c r="Q346" i="26" s="1"/>
  <c r="O344" i="26"/>
  <c r="P344" i="26" s="1"/>
  <c r="Q344" i="26" s="1"/>
  <c r="O340" i="26"/>
  <c r="P340" i="26" s="1"/>
  <c r="Q340" i="26" s="1"/>
  <c r="O342" i="26"/>
  <c r="P342" i="26" s="1"/>
  <c r="Q342" i="26" s="1"/>
  <c r="O336" i="26"/>
  <c r="P336" i="26" s="1"/>
  <c r="Q336" i="26" s="1"/>
  <c r="O338" i="26"/>
  <c r="P338" i="26" s="1"/>
  <c r="Q338" i="26" s="1"/>
  <c r="O326" i="26"/>
  <c r="P326" i="26" s="1"/>
  <c r="Q326" i="26" s="1"/>
  <c r="O334" i="26"/>
  <c r="P334" i="26" s="1"/>
  <c r="Q334" i="26" s="1"/>
  <c r="O320" i="26"/>
  <c r="P320" i="26" s="1"/>
  <c r="Q320" i="26" s="1"/>
  <c r="O324" i="26"/>
  <c r="P324" i="26" s="1"/>
  <c r="Q324" i="26" s="1"/>
  <c r="O316" i="26"/>
  <c r="P316" i="26" s="1"/>
  <c r="Q316" i="26" s="1"/>
  <c r="O318" i="26"/>
  <c r="P318" i="26" s="1"/>
  <c r="Q318" i="26" s="1"/>
  <c r="O312" i="26"/>
  <c r="P312" i="26" s="1"/>
  <c r="Q312" i="26" s="1"/>
  <c r="O314" i="26"/>
  <c r="P314" i="26" s="1"/>
  <c r="Q314" i="26" s="1"/>
  <c r="O304" i="26"/>
  <c r="P304" i="26" s="1"/>
  <c r="Q304" i="26" s="1"/>
  <c r="O310" i="26"/>
  <c r="P310" i="26" s="1"/>
  <c r="Q310" i="26" s="1"/>
  <c r="O294" i="26"/>
  <c r="P294" i="26" s="1"/>
  <c r="Q294" i="26" s="1"/>
  <c r="O302" i="26"/>
  <c r="P302" i="26" s="1"/>
  <c r="Q302" i="26" s="1"/>
  <c r="O290" i="26"/>
  <c r="P290" i="26" s="1"/>
  <c r="Q290" i="26" s="1"/>
  <c r="O292" i="26"/>
  <c r="P292" i="26" s="1"/>
  <c r="Q292" i="26" s="1"/>
  <c r="O286" i="26"/>
  <c r="P286" i="26" s="1"/>
  <c r="Q286" i="26" s="1"/>
  <c r="O288" i="26"/>
  <c r="P288" i="26" s="1"/>
  <c r="Q288" i="26" s="1"/>
  <c r="O282" i="26"/>
  <c r="P282" i="26" s="1"/>
  <c r="Q282" i="26" s="1"/>
  <c r="O284" i="26"/>
  <c r="P284" i="26" s="1"/>
  <c r="Q284" i="26" s="1"/>
  <c r="O242" i="26"/>
  <c r="P242" i="26" s="1"/>
  <c r="Q242" i="26" s="1"/>
  <c r="O280" i="26"/>
  <c r="P280" i="26" s="1"/>
  <c r="Q280" i="26" s="1"/>
  <c r="O238" i="26"/>
  <c r="P238" i="26" s="1"/>
  <c r="Q238" i="26" s="1"/>
  <c r="O240" i="26"/>
  <c r="P240" i="26" s="1"/>
  <c r="Q240" i="26" s="1"/>
  <c r="O230" i="26"/>
  <c r="P230" i="26" s="1"/>
  <c r="Q230" i="26" s="1"/>
  <c r="O232" i="26"/>
  <c r="P232" i="26" s="1"/>
  <c r="Q232" i="26" s="1"/>
  <c r="O216" i="26"/>
  <c r="P216" i="26" s="1"/>
  <c r="Q216" i="26" s="1"/>
  <c r="O218" i="26"/>
  <c r="P218" i="26" s="1"/>
  <c r="Q218" i="26" s="1"/>
  <c r="O211" i="26"/>
  <c r="P211" i="26" s="1"/>
  <c r="Q211" i="26" s="1"/>
  <c r="O214" i="26"/>
  <c r="P214" i="26" s="1"/>
  <c r="Q214" i="26" s="1"/>
  <c r="O207" i="26"/>
  <c r="P207" i="26" s="1"/>
  <c r="Q207" i="26" s="1"/>
  <c r="O209" i="26"/>
  <c r="P209" i="26" s="1"/>
  <c r="Q209" i="26" s="1"/>
  <c r="O203" i="26"/>
  <c r="P203" i="26" s="1"/>
  <c r="Q203" i="26" s="1"/>
  <c r="O205" i="26"/>
  <c r="P205" i="26" s="1"/>
  <c r="Q205" i="26" s="1"/>
  <c r="O199" i="26"/>
  <c r="P199" i="26" s="1"/>
  <c r="Q199" i="26" s="1"/>
  <c r="O201" i="26"/>
  <c r="P201" i="26" s="1"/>
  <c r="Q201" i="26" s="1"/>
  <c r="O195" i="26"/>
  <c r="P195" i="26" s="1"/>
  <c r="Q195" i="26" s="1"/>
  <c r="O197" i="26"/>
  <c r="P197" i="26" s="1"/>
  <c r="Q197" i="26" s="1"/>
  <c r="O191" i="26"/>
  <c r="P191" i="26" s="1"/>
  <c r="Q191" i="26" s="1"/>
  <c r="O193" i="26"/>
  <c r="P193" i="26" s="1"/>
  <c r="Q193" i="26" s="1"/>
  <c r="O187" i="26"/>
  <c r="P187" i="26" s="1"/>
  <c r="Q187" i="26" s="1"/>
  <c r="O189" i="26"/>
  <c r="P189" i="26" s="1"/>
  <c r="Q189" i="26" s="1"/>
  <c r="O83" i="26"/>
  <c r="P83" i="26" s="1"/>
  <c r="Q83" i="26" s="1"/>
  <c r="O185" i="26"/>
  <c r="P185" i="26" s="1"/>
  <c r="Q185" i="26" s="1"/>
  <c r="O79" i="26"/>
  <c r="P79" i="26" s="1"/>
  <c r="Q79" i="26" s="1"/>
  <c r="O81" i="26"/>
  <c r="P81" i="26" s="1"/>
  <c r="Q81" i="26" s="1"/>
  <c r="O71" i="26"/>
  <c r="P71" i="26" s="1"/>
  <c r="Q71" i="26" s="1"/>
  <c r="O73" i="26"/>
  <c r="P73" i="26" s="1"/>
  <c r="Q73" i="26" s="1"/>
  <c r="O75" i="26"/>
  <c r="P75" i="26" s="1"/>
  <c r="Q75" i="26" s="1"/>
  <c r="O63" i="26"/>
  <c r="P63" i="26" s="1"/>
  <c r="Q63" i="26" s="1"/>
  <c r="O69" i="26"/>
  <c r="P69" i="26" s="1"/>
  <c r="Q69" i="26" s="1"/>
  <c r="O57" i="26"/>
  <c r="P57" i="26" s="1"/>
  <c r="Q57" i="26" s="1"/>
  <c r="O59" i="26"/>
  <c r="P59" i="26" s="1"/>
  <c r="Q59" i="26" s="1"/>
  <c r="O53" i="26"/>
  <c r="P53" i="26" s="1"/>
  <c r="Q53" i="26" s="1"/>
  <c r="O450" i="26"/>
  <c r="P450" i="26" s="1"/>
  <c r="Q450" i="26" s="1"/>
  <c r="O422" i="26"/>
  <c r="P422" i="26" s="1"/>
  <c r="Q422" i="26" s="1"/>
  <c r="O332" i="26"/>
  <c r="P332" i="26" s="1"/>
  <c r="Q332" i="26" s="1"/>
  <c r="O456" i="26"/>
  <c r="P456" i="26" s="1"/>
  <c r="Q456" i="26" s="1"/>
  <c r="O440" i="26"/>
  <c r="P440" i="26" s="1"/>
  <c r="Q440" i="26" s="1"/>
  <c r="O306" i="26"/>
  <c r="P306" i="26" s="1"/>
  <c r="Q306" i="26" s="1"/>
  <c r="O438" i="26"/>
  <c r="P438" i="26" s="1"/>
  <c r="Q438" i="26" s="1"/>
  <c r="O408" i="26"/>
  <c r="P408" i="26" s="1"/>
  <c r="Q408" i="26" s="1"/>
  <c r="O298" i="26"/>
  <c r="P298" i="26" s="1"/>
  <c r="Q298" i="26" s="1"/>
  <c r="O398" i="26"/>
  <c r="P398" i="26" s="1"/>
  <c r="Q398" i="26" s="1"/>
  <c r="O396" i="26"/>
  <c r="P396" i="26" s="1"/>
  <c r="Q396" i="26" s="1"/>
  <c r="O244" i="26"/>
  <c r="P244" i="26" s="1"/>
  <c r="Q244" i="26" s="1"/>
  <c r="O256" i="26"/>
  <c r="P256" i="26" s="1"/>
  <c r="Q256" i="26" s="1"/>
  <c r="O272" i="26"/>
  <c r="P272" i="26" s="1"/>
  <c r="Q272" i="26" s="1"/>
  <c r="O270" i="26"/>
  <c r="P270" i="26" s="1"/>
  <c r="Q270" i="26" s="1"/>
  <c r="O266" i="26"/>
  <c r="P266" i="26" s="1"/>
  <c r="Q266" i="26" s="1"/>
  <c r="O248" i="26"/>
  <c r="P248" i="26" s="1"/>
  <c r="Q248" i="26" s="1"/>
  <c r="O108" i="26"/>
  <c r="P108" i="26" s="1"/>
  <c r="Q108" i="26" s="1"/>
  <c r="O51" i="26"/>
  <c r="P51" i="26" s="1"/>
  <c r="Q51" i="26" s="1"/>
  <c r="O454" i="26"/>
  <c r="P454" i="26" s="1"/>
  <c r="Q454" i="26" s="1"/>
  <c r="O330" i="26"/>
  <c r="P330" i="26" s="1"/>
  <c r="Q330" i="26" s="1"/>
  <c r="O432" i="26"/>
  <c r="P432" i="26" s="1"/>
  <c r="Q432" i="26" s="1"/>
  <c r="O394" i="26"/>
  <c r="P394" i="26" s="1"/>
  <c r="Q394" i="26" s="1"/>
  <c r="O426" i="26"/>
  <c r="P426" i="26" s="1"/>
  <c r="Q426" i="26" s="1"/>
  <c r="O274" i="26"/>
  <c r="P274" i="26" s="1"/>
  <c r="Q274" i="26" s="1"/>
  <c r="O236" i="26"/>
  <c r="P236" i="26" s="1"/>
  <c r="Q236" i="26" s="1"/>
  <c r="O268" i="26"/>
  <c r="P268" i="26" s="1"/>
  <c r="Q268" i="26" s="1"/>
  <c r="O224" i="26"/>
  <c r="P224" i="26" s="1"/>
  <c r="Q224" i="26" s="1"/>
  <c r="O65" i="26"/>
  <c r="P65" i="26" s="1"/>
  <c r="Q65" i="26" s="1"/>
  <c r="O47" i="26"/>
  <c r="P47" i="26" s="1"/>
  <c r="Q47" i="26" s="1"/>
  <c r="O428" i="26"/>
  <c r="P428" i="26" s="1"/>
  <c r="Q428" i="26" s="1"/>
  <c r="O400" i="26"/>
  <c r="P400" i="26" s="1"/>
  <c r="Q400" i="26" s="1"/>
  <c r="O446" i="26"/>
  <c r="P446" i="26" s="1"/>
  <c r="Q446" i="26" s="1"/>
  <c r="O300" i="26"/>
  <c r="P300" i="26" s="1"/>
  <c r="Q300" i="26" s="1"/>
  <c r="O410" i="26"/>
  <c r="P410" i="26" s="1"/>
  <c r="Q410" i="26" s="1"/>
  <c r="O262" i="26"/>
  <c r="P262" i="26" s="1"/>
  <c r="Q262" i="26" s="1"/>
  <c r="O179" i="26"/>
  <c r="P179" i="26" s="1"/>
  <c r="Q179" i="26" s="1"/>
  <c r="O264" i="26"/>
  <c r="P264" i="26" s="1"/>
  <c r="Q264" i="26" s="1"/>
  <c r="O106" i="26"/>
  <c r="P106" i="26" s="1"/>
  <c r="Q106" i="26" s="1"/>
  <c r="O49" i="26"/>
  <c r="P49" i="26" s="1"/>
  <c r="Q49" i="26" s="1"/>
  <c r="O444" i="26"/>
  <c r="P444" i="26" s="1"/>
  <c r="Q444" i="26" s="1"/>
  <c r="O414" i="26"/>
  <c r="P414" i="26" s="1"/>
  <c r="Q414" i="26" s="1"/>
  <c r="O296" i="26"/>
  <c r="P296" i="26" s="1"/>
  <c r="Q296" i="26" s="1"/>
  <c r="O448" i="26"/>
  <c r="P448" i="26" s="1"/>
  <c r="Q448" i="26" s="1"/>
  <c r="O328" i="26"/>
  <c r="P328" i="26" s="1"/>
  <c r="Q328" i="26" s="1"/>
  <c r="O418" i="26"/>
  <c r="P418" i="26" s="1"/>
  <c r="Q418" i="26" s="1"/>
  <c r="O404" i="26"/>
  <c r="P404" i="26" s="1"/>
  <c r="Q404" i="26" s="1"/>
  <c r="O442" i="26"/>
  <c r="P442" i="26" s="1"/>
  <c r="Q442" i="26" s="1"/>
  <c r="O322" i="26"/>
  <c r="P322" i="26" s="1"/>
  <c r="Q322" i="26" s="1"/>
  <c r="O213" i="26"/>
  <c r="P213" i="26" s="1"/>
  <c r="Q213" i="26" s="1"/>
  <c r="O258" i="26"/>
  <c r="P258" i="26" s="1"/>
  <c r="Q258" i="26" s="1"/>
  <c r="O234" i="26"/>
  <c r="P234" i="26" s="1"/>
  <c r="Q234" i="26" s="1"/>
  <c r="O181" i="26"/>
  <c r="P181" i="26" s="1"/>
  <c r="Q181" i="26" s="1"/>
  <c r="O228" i="26"/>
  <c r="P228" i="26" s="1"/>
  <c r="Q228" i="26" s="1"/>
  <c r="O250" i="26"/>
  <c r="P250" i="26" s="1"/>
  <c r="Q250" i="26" s="1"/>
  <c r="O222" i="26"/>
  <c r="P222" i="26" s="1"/>
  <c r="Q222" i="26" s="1"/>
  <c r="O67" i="26"/>
  <c r="P67" i="26" s="1"/>
  <c r="Q67" i="26" s="1"/>
  <c r="O50" i="26"/>
  <c r="P50" i="26" s="1"/>
  <c r="Q50" i="26" s="1"/>
  <c r="O436" i="26"/>
  <c r="P436" i="26" s="1"/>
  <c r="Q436" i="26" s="1"/>
  <c r="O276" i="26"/>
  <c r="P276" i="26" s="1"/>
  <c r="Q276" i="26" s="1"/>
  <c r="O406" i="26"/>
  <c r="P406" i="26" s="1"/>
  <c r="Q406" i="26" s="1"/>
  <c r="O424" i="26"/>
  <c r="P424" i="26" s="1"/>
  <c r="Q424" i="26" s="1"/>
  <c r="O430" i="26"/>
  <c r="P430" i="26" s="1"/>
  <c r="Q430" i="26" s="1"/>
  <c r="O226" i="26"/>
  <c r="P226" i="26" s="1"/>
  <c r="Q226" i="26" s="1"/>
  <c r="O254" i="26"/>
  <c r="P254" i="26" s="1"/>
  <c r="Q254" i="26" s="1"/>
  <c r="O252" i="26"/>
  <c r="P252" i="26" s="1"/>
  <c r="Q252" i="26" s="1"/>
  <c r="O246" i="26"/>
  <c r="P246" i="26" s="1"/>
  <c r="Q246" i="26" s="1"/>
  <c r="O107" i="26"/>
  <c r="P107" i="26" s="1"/>
  <c r="Q107" i="26" s="1"/>
  <c r="O48" i="26"/>
  <c r="P48" i="26" s="1"/>
  <c r="Q48" i="26" s="1"/>
  <c r="O278" i="26"/>
  <c r="P278" i="26" s="1"/>
  <c r="Q278" i="26" s="1"/>
  <c r="O420" i="26"/>
  <c r="P420" i="26" s="1"/>
  <c r="Q420" i="26" s="1"/>
  <c r="O308" i="26"/>
  <c r="P308" i="26" s="1"/>
  <c r="Q308" i="26" s="1"/>
  <c r="O416" i="26"/>
  <c r="P416" i="26" s="1"/>
  <c r="Q416" i="26" s="1"/>
  <c r="O412" i="26"/>
  <c r="P412" i="26" s="1"/>
  <c r="Q412" i="26" s="1"/>
  <c r="O260" i="26"/>
  <c r="P260" i="26" s="1"/>
  <c r="Q260" i="26" s="1"/>
  <c r="O183" i="26"/>
  <c r="P183" i="26" s="1"/>
  <c r="Q183" i="26" s="1"/>
  <c r="O177" i="26"/>
  <c r="P177" i="26" s="1"/>
  <c r="Q177" i="26" s="1"/>
  <c r="O220" i="26"/>
  <c r="P220" i="26" s="1"/>
  <c r="Q220" i="26" s="1"/>
  <c r="O77" i="26"/>
  <c r="P77" i="26" s="1"/>
  <c r="Q77" i="26" s="1"/>
  <c r="O61" i="26"/>
  <c r="P61" i="26" s="1"/>
  <c r="Q61" i="26" s="1"/>
  <c r="O55" i="26"/>
  <c r="P55" i="26" s="1"/>
  <c r="Q55" i="26" s="1"/>
  <c r="B2" i="31"/>
  <c r="A5" i="31"/>
  <c r="B7" i="31"/>
  <c r="B8" i="31"/>
  <c r="F43" i="68" l="1"/>
  <c r="F21" i="68"/>
  <c r="G21" i="68" s="1"/>
  <c r="F46" i="68"/>
  <c r="G46" i="68" s="1"/>
  <c r="F18" i="68"/>
  <c r="G18" i="68" s="1"/>
  <c r="F40" i="68"/>
  <c r="G40" i="68" s="1"/>
  <c r="F14" i="68"/>
  <c r="G14" i="68" s="1"/>
  <c r="F49" i="68"/>
  <c r="G49" i="68" s="1"/>
  <c r="H49" i="68" s="1"/>
  <c r="F48" i="68"/>
  <c r="G48" i="68" s="1"/>
  <c r="F25" i="68"/>
  <c r="G25" i="68" s="1"/>
  <c r="F39" i="68"/>
  <c r="G39" i="68" s="1"/>
  <c r="F51" i="68"/>
  <c r="G51" i="68" s="1"/>
  <c r="F42" i="68"/>
  <c r="G42" i="68" s="1"/>
  <c r="H42" i="68" s="1"/>
  <c r="F53" i="68"/>
  <c r="F44" i="68"/>
  <c r="G44" i="68" s="1"/>
  <c r="F45" i="68"/>
  <c r="G45" i="68" s="1"/>
  <c r="F19" i="68"/>
  <c r="G19" i="68" s="1"/>
  <c r="F13" i="68"/>
  <c r="G13" i="68" s="1"/>
  <c r="F11" i="68"/>
  <c r="G11" i="68" s="1"/>
  <c r="F17" i="68"/>
  <c r="G17" i="68" s="1"/>
  <c r="F16" i="68"/>
  <c r="G16" i="68" s="1"/>
  <c r="F15" i="68"/>
  <c r="G15" i="68" s="1"/>
  <c r="F26" i="68"/>
  <c r="G26" i="68" s="1"/>
  <c r="F41" i="68"/>
  <c r="G41" i="68" s="1"/>
  <c r="F47" i="68"/>
  <c r="G47" i="68" s="1"/>
  <c r="F23" i="68"/>
  <c r="G23" i="68" s="1"/>
  <c r="O112" i="26"/>
  <c r="P112" i="26" s="1"/>
  <c r="Q112" i="26" s="1"/>
  <c r="O378" i="26"/>
  <c r="P378" i="26" s="1"/>
  <c r="Q378" i="26" s="1"/>
  <c r="O11" i="26"/>
  <c r="P11" i="26" s="1"/>
  <c r="Q11" i="26" s="1"/>
  <c r="O362" i="26"/>
  <c r="P362" i="26" s="1"/>
  <c r="Q362" i="26" s="1"/>
  <c r="O390" i="26"/>
  <c r="P390" i="26" s="1"/>
  <c r="Q390" i="26" s="1"/>
  <c r="O31" i="26"/>
  <c r="P31" i="26" s="1"/>
  <c r="Q31" i="26" s="1"/>
  <c r="O148" i="26"/>
  <c r="P148" i="26" s="1"/>
  <c r="Q148" i="26" s="1"/>
  <c r="O293" i="26"/>
  <c r="P293" i="26" s="1"/>
  <c r="Q293" i="26" s="1"/>
  <c r="O327" i="26"/>
  <c r="P327" i="26" s="1"/>
  <c r="Q327" i="26" s="1"/>
  <c r="O17" i="26"/>
  <c r="P17" i="26" s="1"/>
  <c r="Q17" i="26" s="1"/>
  <c r="O457" i="26"/>
  <c r="P457" i="26" s="1"/>
  <c r="Q457" i="26" s="1"/>
  <c r="O37" i="26"/>
  <c r="P37" i="26" s="1"/>
  <c r="Q37" i="26" s="1"/>
  <c r="O419" i="26"/>
  <c r="P419" i="26" s="1"/>
  <c r="Q419" i="26" s="1"/>
  <c r="O392" i="26"/>
  <c r="P392" i="26" s="1"/>
  <c r="Q392" i="26" s="1"/>
  <c r="O126" i="26"/>
  <c r="P126" i="26" s="1"/>
  <c r="Q126" i="26" s="1"/>
  <c r="O74" i="26"/>
  <c r="P74" i="26" s="1"/>
  <c r="Q74" i="26" s="1"/>
  <c r="O102" i="26"/>
  <c r="P102" i="26" s="1"/>
  <c r="Q102" i="26" s="1"/>
  <c r="O125" i="26"/>
  <c r="P125" i="26" s="1"/>
  <c r="Q125" i="26" s="1"/>
  <c r="O54" i="26"/>
  <c r="P54" i="26" s="1"/>
  <c r="Q54" i="26" s="1"/>
  <c r="O152" i="26"/>
  <c r="P152" i="26" s="1"/>
  <c r="Q152" i="26" s="1"/>
  <c r="O178" i="26"/>
  <c r="P178" i="26" s="1"/>
  <c r="Q178" i="26" s="1"/>
  <c r="O453" i="26"/>
  <c r="P453" i="26" s="1"/>
  <c r="Q453" i="26" s="1"/>
  <c r="O257" i="26"/>
  <c r="P257" i="26" s="1"/>
  <c r="Q257" i="26" s="1"/>
  <c r="O337" i="26"/>
  <c r="P337" i="26" s="1"/>
  <c r="Q337" i="26" s="1"/>
  <c r="O96" i="26"/>
  <c r="P96" i="26" s="1"/>
  <c r="Q96" i="26" s="1"/>
  <c r="O439" i="26"/>
  <c r="P439" i="26" s="1"/>
  <c r="Q439" i="26" s="1"/>
  <c r="O356" i="26"/>
  <c r="P356" i="26" s="1"/>
  <c r="Q356" i="26" s="1"/>
  <c r="O399" i="26"/>
  <c r="P399" i="26" s="1"/>
  <c r="Q399" i="26" s="1"/>
  <c r="O147" i="26"/>
  <c r="P147" i="26" s="1"/>
  <c r="Q147" i="26" s="1"/>
  <c r="O281" i="26"/>
  <c r="P281" i="26" s="1"/>
  <c r="Q281" i="26" s="1"/>
  <c r="O121" i="26"/>
  <c r="P121" i="26" s="1"/>
  <c r="Q121" i="26" s="1"/>
  <c r="O204" i="26"/>
  <c r="P204" i="26" s="1"/>
  <c r="Q204" i="26" s="1"/>
  <c r="O157" i="26"/>
  <c r="P157" i="26" s="1"/>
  <c r="Q157" i="26" s="1"/>
  <c r="O247" i="26"/>
  <c r="P247" i="26" s="1"/>
  <c r="Q247" i="26" s="1"/>
  <c r="O165" i="26"/>
  <c r="P165" i="26" s="1"/>
  <c r="Q165" i="26" s="1"/>
  <c r="O229" i="26"/>
  <c r="P229" i="26" s="1"/>
  <c r="Q229" i="26" s="1"/>
  <c r="O323" i="26"/>
  <c r="P323" i="26" s="1"/>
  <c r="Q323" i="26" s="1"/>
  <c r="O382" i="26"/>
  <c r="P382" i="26" s="1"/>
  <c r="Q382" i="26" s="1"/>
  <c r="O9" i="26"/>
  <c r="P9" i="26" s="1"/>
  <c r="Q9" i="26" s="1"/>
  <c r="O171" i="26"/>
  <c r="P171" i="26" s="1"/>
  <c r="Q171" i="26" s="1"/>
  <c r="O200" i="26"/>
  <c r="P200" i="26" s="1"/>
  <c r="Q200" i="26" s="1"/>
  <c r="O103" i="26"/>
  <c r="P103" i="26" s="1"/>
  <c r="Q103" i="26" s="1"/>
  <c r="O329" i="26"/>
  <c r="P329" i="26" s="1"/>
  <c r="Q329" i="26" s="1"/>
  <c r="O364" i="26"/>
  <c r="P364" i="26" s="1"/>
  <c r="Q364" i="26" s="1"/>
  <c r="O345" i="26"/>
  <c r="P345" i="26" s="1"/>
  <c r="Q345" i="26" s="1"/>
  <c r="O173" i="26"/>
  <c r="P173" i="26" s="1"/>
  <c r="Q173" i="26" s="1"/>
  <c r="O115" i="26"/>
  <c r="P115" i="26" s="1"/>
  <c r="Q115" i="26" s="1"/>
  <c r="O267" i="26"/>
  <c r="P267" i="26" s="1"/>
  <c r="Q267" i="26" s="1"/>
  <c r="O188" i="26"/>
  <c r="P188" i="26" s="1"/>
  <c r="Q188" i="26" s="1"/>
  <c r="O167" i="26"/>
  <c r="P167" i="26" s="1"/>
  <c r="Q167" i="26" s="1"/>
  <c r="O100" i="26"/>
  <c r="P100" i="26" s="1"/>
  <c r="Q100" i="26" s="1"/>
  <c r="O380" i="26"/>
  <c r="P380" i="26" s="1"/>
  <c r="Q380" i="26" s="1"/>
  <c r="O259" i="26"/>
  <c r="P259" i="26" s="1"/>
  <c r="Q259" i="26" s="1"/>
  <c r="O149" i="26"/>
  <c r="P149" i="26" s="1"/>
  <c r="Q149" i="26" s="1"/>
  <c r="O435" i="26"/>
  <c r="P435" i="26" s="1"/>
  <c r="Q435" i="26" s="1"/>
  <c r="O111" i="26"/>
  <c r="P111" i="26" s="1"/>
  <c r="Q111" i="26" s="1"/>
  <c r="O309" i="26"/>
  <c r="P309" i="26" s="1"/>
  <c r="Q309" i="26" s="1"/>
  <c r="O93" i="26"/>
  <c r="P93" i="26" s="1"/>
  <c r="Q93" i="26" s="1"/>
  <c r="O463" i="26"/>
  <c r="P463" i="26" s="1"/>
  <c r="Q463" i="26" s="1"/>
  <c r="O239" i="26"/>
  <c r="P239" i="26" s="1"/>
  <c r="Q239" i="26" s="1"/>
  <c r="O162" i="26"/>
  <c r="P162" i="26" s="1"/>
  <c r="Q162" i="26" s="1"/>
  <c r="O44" i="26"/>
  <c r="P44" i="26" s="1"/>
  <c r="Q44" i="26" s="1"/>
  <c r="O72" i="26"/>
  <c r="P72" i="26" s="1"/>
  <c r="Q72" i="26" s="1"/>
  <c r="O26" i="26"/>
  <c r="P26" i="26" s="1"/>
  <c r="Q26" i="26" s="1"/>
  <c r="O15" i="26"/>
  <c r="P15" i="26" s="1"/>
  <c r="Q15" i="26" s="1"/>
  <c r="O122" i="26"/>
  <c r="P122" i="26" s="1"/>
  <c r="Q122" i="26" s="1"/>
  <c r="O255" i="26"/>
  <c r="P255" i="26" s="1"/>
  <c r="Q255" i="26" s="1"/>
  <c r="O451" i="26"/>
  <c r="P451" i="26" s="1"/>
  <c r="Q451" i="26" s="1"/>
  <c r="O366" i="26"/>
  <c r="P366" i="26" s="1"/>
  <c r="Q366" i="26" s="1"/>
  <c r="O198" i="26"/>
  <c r="P198" i="26" s="1"/>
  <c r="Q198" i="26" s="1"/>
  <c r="O325" i="26"/>
  <c r="P325" i="26" s="1"/>
  <c r="Q325" i="26" s="1"/>
  <c r="O389" i="26"/>
  <c r="P389" i="26" s="1"/>
  <c r="Q389" i="26" s="1"/>
  <c r="O154" i="26"/>
  <c r="P154" i="26" s="1"/>
  <c r="Q154" i="26" s="1"/>
  <c r="O109" i="26"/>
  <c r="P109" i="26" s="1"/>
  <c r="Q109" i="26" s="1"/>
  <c r="O52" i="26"/>
  <c r="P52" i="26" s="1"/>
  <c r="Q52" i="26" s="1"/>
  <c r="O180" i="26"/>
  <c r="P180" i="26" s="1"/>
  <c r="Q180" i="26" s="1"/>
  <c r="O441" i="26"/>
  <c r="P441" i="26" s="1"/>
  <c r="Q441" i="26" s="1"/>
  <c r="O76" i="26"/>
  <c r="P76" i="26" s="1"/>
  <c r="Q76" i="26" s="1"/>
  <c r="O287" i="26"/>
  <c r="P287" i="26" s="1"/>
  <c r="Q287" i="26" s="1"/>
  <c r="O163" i="26"/>
  <c r="P163" i="26" s="1"/>
  <c r="Q163" i="26" s="1"/>
  <c r="O465" i="26"/>
  <c r="P465" i="26" s="1"/>
  <c r="Q465" i="26" s="1"/>
  <c r="O89" i="26"/>
  <c r="P89" i="26" s="1"/>
  <c r="Q89" i="26" s="1"/>
  <c r="O22" i="26"/>
  <c r="P22" i="26" s="1"/>
  <c r="Q22" i="26" s="1"/>
  <c r="O176" i="26"/>
  <c r="P176" i="26" s="1"/>
  <c r="Q176" i="26" s="1"/>
  <c r="O140" i="26"/>
  <c r="P140" i="26" s="1"/>
  <c r="Q140" i="26" s="1"/>
  <c r="O301" i="26"/>
  <c r="P301" i="26" s="1"/>
  <c r="Q301" i="26" s="1"/>
  <c r="O417" i="26"/>
  <c r="P417" i="26" s="1"/>
  <c r="Q417" i="26" s="1"/>
  <c r="O369" i="26"/>
  <c r="P369" i="26" s="1"/>
  <c r="Q369" i="26" s="1"/>
  <c r="O210" i="26"/>
  <c r="P210" i="26" s="1"/>
  <c r="Q210" i="26" s="1"/>
  <c r="O343" i="26"/>
  <c r="P343" i="26" s="1"/>
  <c r="Q343" i="26" s="1"/>
  <c r="O393" i="26"/>
  <c r="P393" i="26" s="1"/>
  <c r="Q393" i="26" s="1"/>
  <c r="O307" i="26"/>
  <c r="P307" i="26" s="1"/>
  <c r="Q307" i="26" s="1"/>
  <c r="O146" i="26"/>
  <c r="P146" i="26" s="1"/>
  <c r="Q146" i="26" s="1"/>
  <c r="O377" i="26"/>
  <c r="P377" i="26" s="1"/>
  <c r="Q377" i="26" s="1"/>
  <c r="O20" i="26"/>
  <c r="P20" i="26" s="1"/>
  <c r="Q20" i="26" s="1"/>
  <c r="O28" i="26"/>
  <c r="P28" i="26" s="1"/>
  <c r="Q28" i="26" s="1"/>
  <c r="O305" i="26"/>
  <c r="P305" i="26" s="1"/>
  <c r="Q305" i="26" s="1"/>
  <c r="O425" i="26"/>
  <c r="P425" i="26" s="1"/>
  <c r="Q425" i="26" s="1"/>
  <c r="O33" i="26"/>
  <c r="P33" i="26" s="1"/>
  <c r="Q33" i="26" s="1"/>
  <c r="O118" i="26"/>
  <c r="P118" i="26" s="1"/>
  <c r="Q118" i="26" s="1"/>
  <c r="O401" i="26"/>
  <c r="P401" i="26" s="1"/>
  <c r="Q401" i="26" s="1"/>
  <c r="O215" i="26"/>
  <c r="P215" i="26" s="1"/>
  <c r="Q215" i="26" s="1"/>
  <c r="O97" i="26"/>
  <c r="P97" i="26" s="1"/>
  <c r="Q97" i="26" s="1"/>
  <c r="O253" i="26"/>
  <c r="P253" i="26" s="1"/>
  <c r="Q253" i="26" s="1"/>
  <c r="O449" i="26"/>
  <c r="P449" i="26" s="1"/>
  <c r="Q449" i="26" s="1"/>
  <c r="O313" i="26"/>
  <c r="P313" i="26" s="1"/>
  <c r="Q313" i="26" s="1"/>
  <c r="O175" i="26"/>
  <c r="P175" i="26" s="1"/>
  <c r="Q175" i="26" s="1"/>
  <c r="O29" i="26"/>
  <c r="P29" i="26" s="1"/>
  <c r="Q29" i="26" s="1"/>
  <c r="O129" i="26"/>
  <c r="P129" i="26" s="1"/>
  <c r="Q129" i="26" s="1"/>
  <c r="O423" i="26"/>
  <c r="P423" i="26" s="1"/>
  <c r="Q423" i="26" s="1"/>
  <c r="O241" i="26"/>
  <c r="P241" i="26" s="1"/>
  <c r="Q241" i="26" s="1"/>
  <c r="O43" i="26"/>
  <c r="P43" i="26" s="1"/>
  <c r="Q43" i="26" s="1"/>
  <c r="O95" i="26"/>
  <c r="P95" i="26" s="1"/>
  <c r="Q95" i="26" s="1"/>
  <c r="O172" i="26"/>
  <c r="P172" i="26" s="1"/>
  <c r="Q172" i="26" s="1"/>
  <c r="O8" i="26"/>
  <c r="P8" i="26" s="1"/>
  <c r="Q8" i="26" s="1"/>
  <c r="O461" i="26"/>
  <c r="P461" i="26" s="1"/>
  <c r="Q461" i="26" s="1"/>
  <c r="O208" i="26"/>
  <c r="P208" i="26" s="1"/>
  <c r="Q208" i="26" s="1"/>
  <c r="O349" i="26"/>
  <c r="P349" i="26" s="1"/>
  <c r="Q349" i="26" s="1"/>
  <c r="O36" i="26"/>
  <c r="P36" i="26" s="1"/>
  <c r="Q36" i="26" s="1"/>
  <c r="O105" i="26"/>
  <c r="P105" i="26" s="1"/>
  <c r="Q105" i="26" s="1"/>
  <c r="O383" i="26"/>
  <c r="P383" i="26" s="1"/>
  <c r="Q383" i="26" s="1"/>
  <c r="O379" i="26"/>
  <c r="P379" i="26" s="1"/>
  <c r="Q379" i="26" s="1"/>
  <c r="O127" i="26"/>
  <c r="P127" i="26" s="1"/>
  <c r="Q127" i="26" s="1"/>
  <c r="O78" i="26"/>
  <c r="P78" i="26" s="1"/>
  <c r="Q78" i="26" s="1"/>
  <c r="O265" i="26"/>
  <c r="P265" i="26" s="1"/>
  <c r="Q265" i="26" s="1"/>
  <c r="O413" i="26"/>
  <c r="P413" i="26" s="1"/>
  <c r="Q413" i="26" s="1"/>
  <c r="O82" i="26"/>
  <c r="P82" i="26" s="1"/>
  <c r="Q82" i="26" s="1"/>
  <c r="O303" i="26"/>
  <c r="P303" i="26" s="1"/>
  <c r="Q303" i="26" s="1"/>
  <c r="O159" i="26"/>
  <c r="P159" i="26" s="1"/>
  <c r="Q159" i="26" s="1"/>
  <c r="O12" i="26"/>
  <c r="P12" i="26" s="1"/>
  <c r="Q12" i="26" s="1"/>
  <c r="O376" i="26"/>
  <c r="P376" i="26" s="1"/>
  <c r="Q376" i="26" s="1"/>
  <c r="O124" i="26"/>
  <c r="P124" i="26" s="1"/>
  <c r="Q124" i="26" s="1"/>
  <c r="O245" i="26"/>
  <c r="P245" i="26" s="1"/>
  <c r="Q245" i="26" s="1"/>
  <c r="O445" i="26"/>
  <c r="P445" i="26" s="1"/>
  <c r="Q445" i="26" s="1"/>
  <c r="O458" i="26"/>
  <c r="P458" i="26" s="1"/>
  <c r="Q458" i="26" s="1"/>
  <c r="O231" i="26"/>
  <c r="P231" i="26" s="1"/>
  <c r="Q231" i="26" s="1"/>
  <c r="O353" i="26"/>
  <c r="P353" i="26" s="1"/>
  <c r="Q353" i="26" s="1"/>
  <c r="O41" i="26"/>
  <c r="P41" i="26" s="1"/>
  <c r="Q41" i="26" s="1"/>
  <c r="O32" i="26"/>
  <c r="P32" i="26" s="1"/>
  <c r="Q32" i="26" s="1"/>
  <c r="O372" i="26"/>
  <c r="P372" i="26" s="1"/>
  <c r="Q372" i="26" s="1"/>
  <c r="O98" i="26"/>
  <c r="P98" i="26" s="1"/>
  <c r="Q98" i="26" s="1"/>
  <c r="O139" i="26"/>
  <c r="P139" i="26" s="1"/>
  <c r="Q139" i="26" s="1"/>
  <c r="O66" i="26"/>
  <c r="P66" i="26" s="1"/>
  <c r="Q66" i="26" s="1"/>
  <c r="O182" i="26"/>
  <c r="P182" i="26" s="1"/>
  <c r="Q182" i="26" s="1"/>
  <c r="O427" i="26"/>
  <c r="P427" i="26" s="1"/>
  <c r="Q427" i="26" s="1"/>
  <c r="O194" i="26"/>
  <c r="P194" i="26" s="1"/>
  <c r="Q194" i="26" s="1"/>
  <c r="O319" i="26"/>
  <c r="P319" i="26" s="1"/>
  <c r="Q319" i="26" s="1"/>
  <c r="O385" i="26"/>
  <c r="P385" i="26" s="1"/>
  <c r="Q385" i="26" s="1"/>
  <c r="O333" i="26"/>
  <c r="P333" i="26" s="1"/>
  <c r="Q333" i="26" s="1"/>
  <c r="O275" i="26"/>
  <c r="P275" i="26" s="1"/>
  <c r="Q275" i="26" s="1"/>
  <c r="O130" i="26"/>
  <c r="P130" i="26" s="1"/>
  <c r="Q130" i="26" s="1"/>
  <c r="O145" i="26"/>
  <c r="P145" i="26" s="1"/>
  <c r="Q145" i="26" s="1"/>
  <c r="O131" i="26"/>
  <c r="P131" i="26" s="1"/>
  <c r="Q131" i="26" s="1"/>
  <c r="O14" i="26"/>
  <c r="P14" i="26" s="1"/>
  <c r="Q14" i="26" s="1"/>
  <c r="O7" i="26"/>
  <c r="P7" i="26" s="1"/>
  <c r="Q7" i="26" s="1"/>
  <c r="O10" i="26"/>
  <c r="P10" i="26" s="1"/>
  <c r="Q10" i="26" s="1"/>
  <c r="O460" i="26"/>
  <c r="P460" i="26" s="1"/>
  <c r="Q460" i="26" s="1"/>
  <c r="O462" i="26"/>
  <c r="P462" i="26" s="1"/>
  <c r="Q462" i="26" s="1"/>
  <c r="O464" i="26"/>
  <c r="P464" i="26" s="1"/>
  <c r="Q464" i="26" s="1"/>
  <c r="O433" i="26"/>
  <c r="P433" i="26" s="1"/>
  <c r="Q433" i="26" s="1"/>
  <c r="O84" i="26"/>
  <c r="P84" i="26" s="1"/>
  <c r="Q84" i="26" s="1"/>
  <c r="O217" i="26"/>
  <c r="P217" i="26" s="1"/>
  <c r="Q217" i="26" s="1"/>
  <c r="O283" i="26"/>
  <c r="P283" i="26" s="1"/>
  <c r="Q283" i="26" s="1"/>
  <c r="O317" i="26"/>
  <c r="P317" i="26" s="1"/>
  <c r="Q317" i="26" s="1"/>
  <c r="O341" i="26"/>
  <c r="P341" i="26" s="1"/>
  <c r="Q341" i="26" s="1"/>
  <c r="O403" i="26"/>
  <c r="P403" i="26" s="1"/>
  <c r="Q403" i="26" s="1"/>
  <c r="O164" i="26"/>
  <c r="P164" i="26" s="1"/>
  <c r="Q164" i="26" s="1"/>
  <c r="O387" i="26"/>
  <c r="P387" i="26" s="1"/>
  <c r="Q387" i="26" s="1"/>
  <c r="O374" i="26"/>
  <c r="P374" i="26" s="1"/>
  <c r="Q374" i="26" s="1"/>
  <c r="O35" i="26"/>
  <c r="P35" i="26" s="1"/>
  <c r="Q35" i="26" s="1"/>
  <c r="O357" i="26"/>
  <c r="P357" i="26" s="1"/>
  <c r="Q357" i="26" s="1"/>
  <c r="O397" i="26"/>
  <c r="P397" i="26" s="1"/>
  <c r="Q397" i="26" s="1"/>
  <c r="O359" i="26"/>
  <c r="P359" i="26" s="1"/>
  <c r="Q359" i="26" s="1"/>
  <c r="O70" i="26"/>
  <c r="P70" i="26" s="1"/>
  <c r="Q70" i="26" s="1"/>
  <c r="O192" i="26"/>
  <c r="P192" i="26" s="1"/>
  <c r="Q192" i="26" s="1"/>
  <c r="O291" i="26"/>
  <c r="P291" i="26" s="1"/>
  <c r="Q291" i="26" s="1"/>
  <c r="O155" i="26"/>
  <c r="P155" i="26" s="1"/>
  <c r="Q155" i="26" s="1"/>
  <c r="O169" i="26"/>
  <c r="P169" i="26" s="1"/>
  <c r="Q169" i="26" s="1"/>
  <c r="O16" i="26"/>
  <c r="P16" i="26" s="1"/>
  <c r="Q16" i="26" s="1"/>
  <c r="O25" i="26"/>
  <c r="P25" i="26" s="1"/>
  <c r="Q25" i="26" s="1"/>
  <c r="O92" i="26"/>
  <c r="P92" i="26" s="1"/>
  <c r="Q92" i="26" s="1"/>
  <c r="O94" i="26"/>
  <c r="P94" i="26" s="1"/>
  <c r="Q94" i="26" s="1"/>
  <c r="O18" i="26"/>
  <c r="P18" i="26" s="1"/>
  <c r="Q18" i="26" s="1"/>
  <c r="O375" i="26"/>
  <c r="P375" i="26" s="1"/>
  <c r="Q375" i="26" s="1"/>
  <c r="O137" i="26"/>
  <c r="P137" i="26" s="1"/>
  <c r="Q137" i="26" s="1"/>
  <c r="O120" i="26"/>
  <c r="P120" i="26" s="1"/>
  <c r="Q120" i="26" s="1"/>
  <c r="O110" i="26"/>
  <c r="P110" i="26" s="1"/>
  <c r="Q110" i="26" s="1"/>
  <c r="O132" i="26"/>
  <c r="P132" i="26" s="1"/>
  <c r="Q132" i="26" s="1"/>
  <c r="O136" i="26"/>
  <c r="P136" i="26" s="1"/>
  <c r="Q136" i="26" s="1"/>
  <c r="O227" i="26"/>
  <c r="P227" i="26" s="1"/>
  <c r="Q227" i="26" s="1"/>
  <c r="O235" i="26"/>
  <c r="P235" i="26" s="1"/>
  <c r="Q235" i="26" s="1"/>
  <c r="O331" i="26"/>
  <c r="P331" i="26" s="1"/>
  <c r="Q331" i="26" s="1"/>
  <c r="O277" i="26"/>
  <c r="P277" i="26" s="1"/>
  <c r="Q277" i="26" s="1"/>
  <c r="O251" i="26"/>
  <c r="P251" i="26" s="1"/>
  <c r="Q251" i="26" s="1"/>
  <c r="O407" i="26"/>
  <c r="P407" i="26" s="1"/>
  <c r="Q407" i="26" s="1"/>
  <c r="O437" i="26"/>
  <c r="P437" i="26" s="1"/>
  <c r="Q437" i="26" s="1"/>
  <c r="O411" i="26"/>
  <c r="P411" i="26" s="1"/>
  <c r="Q411" i="26" s="1"/>
  <c r="O443" i="26"/>
  <c r="P443" i="26" s="1"/>
  <c r="Q443" i="26" s="1"/>
  <c r="O361" i="26"/>
  <c r="P361" i="26" s="1"/>
  <c r="Q361" i="26" s="1"/>
  <c r="O370" i="26"/>
  <c r="P370" i="26" s="1"/>
  <c r="Q370" i="26" s="1"/>
  <c r="O64" i="26"/>
  <c r="P64" i="26" s="1"/>
  <c r="Q64" i="26" s="1"/>
  <c r="O190" i="26"/>
  <c r="P190" i="26" s="1"/>
  <c r="Q190" i="26" s="1"/>
  <c r="O206" i="26"/>
  <c r="P206" i="26" s="1"/>
  <c r="Q206" i="26" s="1"/>
  <c r="O233" i="26"/>
  <c r="P233" i="26" s="1"/>
  <c r="Q233" i="26" s="1"/>
  <c r="O289" i="26"/>
  <c r="P289" i="26" s="1"/>
  <c r="Q289" i="26" s="1"/>
  <c r="O315" i="26"/>
  <c r="P315" i="26" s="1"/>
  <c r="Q315" i="26" s="1"/>
  <c r="O339" i="26"/>
  <c r="P339" i="26" s="1"/>
  <c r="Q339" i="26" s="1"/>
  <c r="O355" i="26"/>
  <c r="P355" i="26" s="1"/>
  <c r="Q355" i="26" s="1"/>
  <c r="O161" i="26"/>
  <c r="P161" i="26" s="1"/>
  <c r="Q161" i="26" s="1"/>
  <c r="O174" i="26"/>
  <c r="P174" i="26" s="1"/>
  <c r="Q174" i="26" s="1"/>
  <c r="O391" i="26"/>
  <c r="P391" i="26" s="1"/>
  <c r="Q391" i="26" s="1"/>
  <c r="O39" i="26"/>
  <c r="P39" i="26" s="1"/>
  <c r="Q39" i="26" s="1"/>
  <c r="O38" i="26"/>
  <c r="P38" i="26" s="1"/>
  <c r="Q38" i="26" s="1"/>
  <c r="O367" i="26"/>
  <c r="P367" i="26" s="1"/>
  <c r="Q367" i="26" s="1"/>
  <c r="O85" i="26"/>
  <c r="P85" i="26" s="1"/>
  <c r="Q85" i="26" s="1"/>
  <c r="O99" i="26"/>
  <c r="P99" i="26" s="1"/>
  <c r="Q99" i="26" s="1"/>
  <c r="O104" i="26"/>
  <c r="P104" i="26" s="1"/>
  <c r="Q104" i="26" s="1"/>
  <c r="O119" i="26"/>
  <c r="P119" i="26" s="1"/>
  <c r="Q119" i="26" s="1"/>
  <c r="O134" i="26"/>
  <c r="P134" i="26" s="1"/>
  <c r="Q134" i="26" s="1"/>
  <c r="O128" i="26"/>
  <c r="P128" i="26" s="1"/>
  <c r="Q128" i="26" s="1"/>
  <c r="O123" i="26"/>
  <c r="P123" i="26" s="1"/>
  <c r="Q123" i="26" s="1"/>
  <c r="O113" i="26"/>
  <c r="P113" i="26" s="1"/>
  <c r="Q113" i="26" s="1"/>
  <c r="O62" i="26"/>
  <c r="P62" i="26" s="1"/>
  <c r="Q62" i="26" s="1"/>
  <c r="O271" i="26"/>
  <c r="P271" i="26" s="1"/>
  <c r="Q271" i="26" s="1"/>
  <c r="O237" i="26"/>
  <c r="P237" i="26" s="1"/>
  <c r="Q237" i="26" s="1"/>
  <c r="O221" i="26"/>
  <c r="P221" i="26" s="1"/>
  <c r="Q221" i="26" s="1"/>
  <c r="O279" i="26"/>
  <c r="P279" i="26" s="1"/>
  <c r="Q279" i="26" s="1"/>
  <c r="O405" i="26"/>
  <c r="P405" i="26" s="1"/>
  <c r="Q405" i="26" s="1"/>
  <c r="O415" i="26"/>
  <c r="P415" i="26" s="1"/>
  <c r="Q415" i="26" s="1"/>
  <c r="O409" i="26"/>
  <c r="P409" i="26" s="1"/>
  <c r="Q409" i="26" s="1"/>
  <c r="O421" i="26"/>
  <c r="P421" i="26" s="1"/>
  <c r="Q421" i="26" s="1"/>
  <c r="O368" i="26"/>
  <c r="P368" i="26" s="1"/>
  <c r="Q368" i="26" s="1"/>
  <c r="O363" i="26"/>
  <c r="P363" i="26" s="1"/>
  <c r="Q363" i="26" s="1"/>
  <c r="O60" i="26"/>
  <c r="P60" i="26" s="1"/>
  <c r="Q60" i="26" s="1"/>
  <c r="O80" i="26"/>
  <c r="P80" i="26" s="1"/>
  <c r="Q80" i="26" s="1"/>
  <c r="O196" i="26"/>
  <c r="P196" i="26" s="1"/>
  <c r="Q196" i="26" s="1"/>
  <c r="O212" i="26"/>
  <c r="P212" i="26" s="1"/>
  <c r="Q212" i="26" s="1"/>
  <c r="O243" i="26"/>
  <c r="P243" i="26" s="1"/>
  <c r="Q243" i="26" s="1"/>
  <c r="O295" i="26"/>
  <c r="P295" i="26" s="1"/>
  <c r="Q295" i="26" s="1"/>
  <c r="O321" i="26"/>
  <c r="P321" i="26" s="1"/>
  <c r="Q321" i="26" s="1"/>
  <c r="O347" i="26"/>
  <c r="P347" i="26" s="1"/>
  <c r="Q347" i="26" s="1"/>
  <c r="O160" i="26"/>
  <c r="P160" i="26" s="1"/>
  <c r="Q160" i="26" s="1"/>
  <c r="O166" i="26"/>
  <c r="P166" i="26" s="1"/>
  <c r="Q166" i="26" s="1"/>
  <c r="O386" i="26"/>
  <c r="P386" i="26" s="1"/>
  <c r="Q386" i="26" s="1"/>
  <c r="O384" i="26"/>
  <c r="P384" i="26" s="1"/>
  <c r="Q384" i="26" s="1"/>
  <c r="O40" i="26"/>
  <c r="P40" i="26" s="1"/>
  <c r="Q40" i="26" s="1"/>
  <c r="O358" i="26"/>
  <c r="P358" i="26" s="1"/>
  <c r="Q358" i="26" s="1"/>
  <c r="O153" i="26"/>
  <c r="P153" i="26" s="1"/>
  <c r="Q153" i="26" s="1"/>
  <c r="O23" i="26"/>
  <c r="P23" i="26" s="1"/>
  <c r="Q23" i="26" s="1"/>
  <c r="O24" i="26"/>
  <c r="P24" i="26" s="1"/>
  <c r="Q24" i="26" s="1"/>
  <c r="O91" i="26"/>
  <c r="P91" i="26" s="1"/>
  <c r="Q91" i="26" s="1"/>
  <c r="O151" i="26"/>
  <c r="P151" i="26" s="1"/>
  <c r="O373" i="26"/>
  <c r="P373" i="26" s="1"/>
  <c r="Q373" i="26" s="1"/>
  <c r="O30" i="26"/>
  <c r="P30" i="26" s="1"/>
  <c r="Q30" i="26" s="1"/>
  <c r="O46" i="26"/>
  <c r="P46" i="26" s="1"/>
  <c r="Q46" i="26" s="1"/>
  <c r="O21" i="26"/>
  <c r="P21" i="26" s="1"/>
  <c r="Q21" i="26" s="1"/>
  <c r="O88" i="26"/>
  <c r="P88" i="26" s="1"/>
  <c r="Q88" i="26" s="1"/>
  <c r="O90" i="26"/>
  <c r="P90" i="26" s="1"/>
  <c r="Q90" i="26" s="1"/>
  <c r="O101" i="26"/>
  <c r="P101" i="26" s="1"/>
  <c r="Q101" i="26" s="1"/>
  <c r="O114" i="26"/>
  <c r="P114" i="26" s="1"/>
  <c r="Q114" i="26" s="1"/>
  <c r="O144" i="26"/>
  <c r="P144" i="26" s="1"/>
  <c r="Q144" i="26" s="1"/>
  <c r="O133" i="26"/>
  <c r="P133" i="26" s="1"/>
  <c r="Q133" i="26" s="1"/>
  <c r="O138" i="26"/>
  <c r="P138" i="26" s="1"/>
  <c r="Q138" i="26" s="1"/>
  <c r="O135" i="26"/>
  <c r="P135" i="26" s="1"/>
  <c r="Q135" i="26" s="1"/>
  <c r="O56" i="26"/>
  <c r="P56" i="26" s="1"/>
  <c r="Q56" i="26" s="1"/>
  <c r="O269" i="26"/>
  <c r="P269" i="26" s="1"/>
  <c r="Q269" i="26" s="1"/>
  <c r="O273" i="26"/>
  <c r="P273" i="26" s="1"/>
  <c r="Q273" i="26" s="1"/>
  <c r="O261" i="26"/>
  <c r="P261" i="26" s="1"/>
  <c r="Q261" i="26" s="1"/>
  <c r="O223" i="26"/>
  <c r="P223" i="26" s="1"/>
  <c r="Q223" i="26" s="1"/>
  <c r="O297" i="26"/>
  <c r="P297" i="26" s="1"/>
  <c r="Q297" i="26" s="1"/>
  <c r="O431" i="26"/>
  <c r="P431" i="26" s="1"/>
  <c r="Q431" i="26" s="1"/>
  <c r="O395" i="26"/>
  <c r="P395" i="26" s="1"/>
  <c r="Q395" i="26" s="1"/>
  <c r="O455" i="26"/>
  <c r="P455" i="26" s="1"/>
  <c r="Q455" i="26" s="1"/>
  <c r="O365" i="26"/>
  <c r="P365" i="26" s="1"/>
  <c r="Q365" i="26" s="1"/>
  <c r="O360" i="26"/>
  <c r="P360" i="26" s="1"/>
  <c r="Q360" i="26" s="1"/>
  <c r="O58" i="26"/>
  <c r="P58" i="26" s="1"/>
  <c r="Q58" i="26" s="1"/>
  <c r="O186" i="26"/>
  <c r="P186" i="26" s="1"/>
  <c r="Q186" i="26" s="1"/>
  <c r="O202" i="26"/>
  <c r="P202" i="26" s="1"/>
  <c r="Q202" i="26" s="1"/>
  <c r="O219" i="26"/>
  <c r="P219" i="26" s="1"/>
  <c r="Q219" i="26" s="1"/>
  <c r="O285" i="26"/>
  <c r="P285" i="26" s="1"/>
  <c r="Q285" i="26" s="1"/>
  <c r="O311" i="26"/>
  <c r="P311" i="26" s="1"/>
  <c r="Q311" i="26" s="1"/>
  <c r="O335" i="26"/>
  <c r="P335" i="26" s="1"/>
  <c r="Q335" i="26" s="1"/>
  <c r="O351" i="26"/>
  <c r="P351" i="26" s="1"/>
  <c r="Q351" i="26" s="1"/>
  <c r="O156" i="26"/>
  <c r="P156" i="26" s="1"/>
  <c r="Q156" i="26" s="1"/>
  <c r="O168" i="26"/>
  <c r="P168" i="26" s="1"/>
  <c r="Q168" i="26" s="1"/>
  <c r="O388" i="26"/>
  <c r="P388" i="26" s="1"/>
  <c r="Q388" i="26" s="1"/>
  <c r="O34" i="26"/>
  <c r="P34" i="26" s="1"/>
  <c r="Q34" i="26" s="1"/>
  <c r="O42" i="26"/>
  <c r="P42" i="26" s="1"/>
  <c r="Q42" i="26" s="1"/>
  <c r="O225" i="26"/>
  <c r="P225" i="26" s="1"/>
  <c r="Q225" i="26" s="1"/>
  <c r="O249" i="26"/>
  <c r="P249" i="26" s="1"/>
  <c r="Q249" i="26" s="1"/>
  <c r="O68" i="26"/>
  <c r="P68" i="26" s="1"/>
  <c r="Q68" i="26" s="1"/>
  <c r="O116" i="26"/>
  <c r="P116" i="26" s="1"/>
  <c r="Q116" i="26" s="1"/>
  <c r="O86" i="26"/>
  <c r="P86" i="26" s="1"/>
  <c r="Q86" i="26" s="1"/>
  <c r="O184" i="26"/>
  <c r="P184" i="26" s="1"/>
  <c r="Q184" i="26" s="1"/>
  <c r="O143" i="26"/>
  <c r="P143" i="26" s="1"/>
  <c r="Q143" i="26" s="1"/>
  <c r="O45" i="26"/>
  <c r="P45" i="26" s="1"/>
  <c r="Q45" i="26" s="1"/>
  <c r="O447" i="26"/>
  <c r="P447" i="26" s="1"/>
  <c r="Q447" i="26" s="1"/>
  <c r="O117" i="26"/>
  <c r="P117" i="26" s="1"/>
  <c r="Q117" i="26" s="1"/>
  <c r="O19" i="26"/>
  <c r="P19" i="26" s="1"/>
  <c r="Q19" i="26" s="1"/>
  <c r="O299" i="26"/>
  <c r="P299" i="26" s="1"/>
  <c r="Q299" i="26" s="1"/>
  <c r="O142" i="26"/>
  <c r="P142" i="26" s="1"/>
  <c r="Q142" i="26" s="1"/>
  <c r="O170" i="26"/>
  <c r="P170" i="26" s="1"/>
  <c r="Q170" i="26" s="1"/>
  <c r="O27" i="26"/>
  <c r="P27" i="26" s="1"/>
  <c r="Q27" i="26" s="1"/>
  <c r="O263" i="26"/>
  <c r="P263" i="26" s="1"/>
  <c r="Q263" i="26" s="1"/>
  <c r="O141" i="26"/>
  <c r="P141" i="26" s="1"/>
  <c r="Q141" i="26" s="1"/>
  <c r="O87" i="26"/>
  <c r="P87" i="26" s="1"/>
  <c r="Q87" i="26" s="1"/>
  <c r="O381" i="26"/>
  <c r="P381" i="26" s="1"/>
  <c r="Q381" i="26" s="1"/>
  <c r="O158" i="26"/>
  <c r="P158" i="26" s="1"/>
  <c r="Q158" i="26" s="1"/>
  <c r="W53" i="68" l="1"/>
  <c r="W52" i="68" s="1"/>
  <c r="S53" i="68"/>
  <c r="N53" i="68"/>
  <c r="U53" i="68"/>
  <c r="U52" i="68" s="1"/>
  <c r="O53" i="68"/>
  <c r="H53" i="68"/>
  <c r="H52" i="68" s="1"/>
  <c r="Y53" i="68"/>
  <c r="Y52" i="68" s="1"/>
  <c r="AC53" i="68"/>
  <c r="AC52" i="68" s="1"/>
  <c r="Q53" i="68"/>
  <c r="Q52" i="68" s="1"/>
  <c r="W46" i="68"/>
  <c r="S46" i="68"/>
  <c r="N46" i="68"/>
  <c r="U46" i="68"/>
  <c r="O46" i="68"/>
  <c r="Y46" i="68"/>
  <c r="H46" i="68"/>
  <c r="Q46" i="68"/>
  <c r="AC46" i="68"/>
  <c r="Y15" i="68"/>
  <c r="W15" i="68"/>
  <c r="U15" i="68"/>
  <c r="N15" i="68"/>
  <c r="O15" i="68"/>
  <c r="S15" i="68"/>
  <c r="H15" i="68"/>
  <c r="Q15" i="68"/>
  <c r="AC15" i="68"/>
  <c r="N16" i="68"/>
  <c r="Y16" i="68"/>
  <c r="W16" i="68"/>
  <c r="O16" i="68"/>
  <c r="S16" i="68"/>
  <c r="U16" i="68"/>
  <c r="H16" i="68"/>
  <c r="AC16" i="68"/>
  <c r="Q16" i="68"/>
  <c r="S23" i="68"/>
  <c r="N23" i="68"/>
  <c r="Y23" i="68"/>
  <c r="U23" i="68"/>
  <c r="W23" i="68"/>
  <c r="O23" i="68"/>
  <c r="H23" i="68"/>
  <c r="Q23" i="68"/>
  <c r="AC23" i="68"/>
  <c r="S21" i="68"/>
  <c r="O21" i="68"/>
  <c r="Y21" i="68"/>
  <c r="U21" i="68"/>
  <c r="N21" i="68"/>
  <c r="W21" i="68"/>
  <c r="H21" i="68"/>
  <c r="Q21" i="68"/>
  <c r="AC21" i="68"/>
  <c r="W17" i="68"/>
  <c r="S17" i="68"/>
  <c r="N17" i="68"/>
  <c r="Y17" i="68"/>
  <c r="U17" i="68"/>
  <c r="O17" i="68"/>
  <c r="H17" i="68"/>
  <c r="AC17" i="68"/>
  <c r="Q17" i="68"/>
  <c r="S39" i="68"/>
  <c r="N39" i="68"/>
  <c r="W39" i="68"/>
  <c r="O39" i="68"/>
  <c r="Y39" i="68"/>
  <c r="U39" i="68"/>
  <c r="Y43" i="68"/>
  <c r="S43" i="68"/>
  <c r="O43" i="68"/>
  <c r="N43" i="68"/>
  <c r="W43" i="68"/>
  <c r="U43" i="68"/>
  <c r="H43" i="68"/>
  <c r="Q43" i="68"/>
  <c r="AC43" i="68"/>
  <c r="U47" i="68"/>
  <c r="N47" i="68"/>
  <c r="Y47" i="68"/>
  <c r="O47" i="68"/>
  <c r="W47" i="68"/>
  <c r="S47" i="68"/>
  <c r="H47" i="68"/>
  <c r="AC47" i="68"/>
  <c r="Q47" i="68"/>
  <c r="H11" i="68"/>
  <c r="O11" i="68"/>
  <c r="O9" i="68" s="1"/>
  <c r="W11" i="68"/>
  <c r="W9" i="68" s="1"/>
  <c r="Q11" i="68"/>
  <c r="Q9" i="68" s="1"/>
  <c r="U11" i="68"/>
  <c r="U9" i="68" s="1"/>
  <c r="N11" i="68"/>
  <c r="N9" i="68" s="1"/>
  <c r="Y11" i="68"/>
  <c r="Y9" i="68" s="1"/>
  <c r="S11" i="68"/>
  <c r="AC11" i="68"/>
  <c r="AC9" i="68" s="1"/>
  <c r="S41" i="68"/>
  <c r="N41" i="68"/>
  <c r="H41" i="68"/>
  <c r="Q41" i="68"/>
  <c r="O41" i="68"/>
  <c r="U41" i="68"/>
  <c r="Y41" i="68"/>
  <c r="W41" i="68"/>
  <c r="AC41" i="68"/>
  <c r="Y13" i="68"/>
  <c r="W13" i="68"/>
  <c r="U13" i="68"/>
  <c r="S13" i="68"/>
  <c r="N13" i="68"/>
  <c r="O13" i="68"/>
  <c r="H13" i="68"/>
  <c r="AC13" i="68"/>
  <c r="Q13" i="68"/>
  <c r="W48" i="68"/>
  <c r="U48" i="68"/>
  <c r="O48" i="68"/>
  <c r="S48" i="68"/>
  <c r="N48" i="68"/>
  <c r="Y48" i="68"/>
  <c r="H48" i="68"/>
  <c r="AC48" i="68"/>
  <c r="Q48" i="68"/>
  <c r="O19" i="68"/>
  <c r="U19" i="68"/>
  <c r="N19" i="68"/>
  <c r="Y19" i="68"/>
  <c r="W19" i="68"/>
  <c r="S19" i="68"/>
  <c r="H19" i="68"/>
  <c r="AC19" i="68"/>
  <c r="Q19" i="68"/>
  <c r="W45" i="68"/>
  <c r="O45" i="68"/>
  <c r="S45" i="68"/>
  <c r="N45" i="68"/>
  <c r="U45" i="68"/>
  <c r="Y45" i="68"/>
  <c r="H45" i="68"/>
  <c r="Q45" i="68"/>
  <c r="AC45" i="68"/>
  <c r="W14" i="68"/>
  <c r="S14" i="68"/>
  <c r="Y14" i="68"/>
  <c r="U14" i="68"/>
  <c r="N14" i="68"/>
  <c r="O14" i="68"/>
  <c r="H14" i="68"/>
  <c r="Q14" i="68"/>
  <c r="AC14" i="68"/>
  <c r="U40" i="68"/>
  <c r="W40" i="68"/>
  <c r="O40" i="68"/>
  <c r="S40" i="68"/>
  <c r="N40" i="68"/>
  <c r="Y40" i="68"/>
  <c r="H40" i="68"/>
  <c r="Q40" i="68"/>
  <c r="AC40" i="68"/>
  <c r="O44" i="68"/>
  <c r="U44" i="68"/>
  <c r="S44" i="68"/>
  <c r="W44" i="68"/>
  <c r="N44" i="68"/>
  <c r="Y44" i="68"/>
  <c r="H44" i="68"/>
  <c r="Q44" i="68"/>
  <c r="AC44" i="68"/>
  <c r="O18" i="68"/>
  <c r="S18" i="68"/>
  <c r="W18" i="68"/>
  <c r="U18" i="68"/>
  <c r="Y18" i="68"/>
  <c r="N18" i="68"/>
  <c r="H18" i="68"/>
  <c r="Q18" i="68"/>
  <c r="AC18" i="68"/>
  <c r="S9" i="26"/>
  <c r="Q13" i="26"/>
  <c r="Q371" i="26"/>
  <c r="C8" i="31" s="1"/>
  <c r="Q459" i="26"/>
  <c r="C9" i="31" s="1"/>
  <c r="Q6" i="26"/>
  <c r="J5" i="31" s="1"/>
  <c r="E5" i="31" s="1"/>
  <c r="H9" i="68" l="1"/>
  <c r="AA15" i="68"/>
  <c r="AA39" i="68"/>
  <c r="AA18" i="68"/>
  <c r="AA45" i="68"/>
  <c r="AA40" i="68"/>
  <c r="AA19" i="68"/>
  <c r="AA14" i="68"/>
  <c r="AA43" i="68"/>
  <c r="AA21" i="68"/>
  <c r="AA47" i="68"/>
  <c r="AA11" i="68"/>
  <c r="AA9" i="68" s="1"/>
  <c r="S9" i="68"/>
  <c r="AA13" i="68"/>
  <c r="AA41" i="68"/>
  <c r="AA53" i="68"/>
  <c r="AA52" i="68" s="1"/>
  <c r="S52" i="68"/>
  <c r="AA17" i="68"/>
  <c r="AA44" i="68"/>
  <c r="AA16" i="68"/>
  <c r="AA48" i="68"/>
  <c r="AA23" i="68"/>
  <c r="AA46" i="68"/>
  <c r="C5" i="31"/>
  <c r="C6" i="31"/>
  <c r="Y51" i="68" l="1"/>
  <c r="W25" i="68"/>
  <c r="W42" i="68"/>
  <c r="O42" i="68"/>
  <c r="S42" i="68"/>
  <c r="N42" i="68"/>
  <c r="Y42" i="68"/>
  <c r="AC42" i="68"/>
  <c r="U42" i="68"/>
  <c r="Q42" i="68"/>
  <c r="H26" i="68"/>
  <c r="Y26" i="68"/>
  <c r="W26" i="68"/>
  <c r="U26" i="68"/>
  <c r="S26" i="68"/>
  <c r="O26" i="68"/>
  <c r="N26" i="68"/>
  <c r="Q26" i="68"/>
  <c r="AC26" i="68"/>
  <c r="Q151" i="26"/>
  <c r="Q150" i="26" s="1"/>
  <c r="H25" i="68" l="1"/>
  <c r="S51" i="68"/>
  <c r="Y25" i="68"/>
  <c r="Y12" i="68" s="1"/>
  <c r="Y54" i="68" s="1"/>
  <c r="AC25" i="68"/>
  <c r="S25" i="68"/>
  <c r="S12" i="68" s="1"/>
  <c r="S54" i="68" s="1"/>
  <c r="Q25" i="68"/>
  <c r="O51" i="68"/>
  <c r="O25" i="68"/>
  <c r="Q51" i="68"/>
  <c r="N51" i="68"/>
  <c r="W51" i="68"/>
  <c r="N25" i="68"/>
  <c r="U51" i="68"/>
  <c r="AC51" i="68"/>
  <c r="U25" i="68"/>
  <c r="U12" i="68" s="1"/>
  <c r="U54" i="68" s="1"/>
  <c r="H51" i="68"/>
  <c r="H50" i="68" s="1"/>
  <c r="W12" i="68"/>
  <c r="W54" i="68" s="1"/>
  <c r="AA42" i="68"/>
  <c r="AA26" i="68"/>
  <c r="N466" i="26"/>
  <c r="O459" i="26" s="1"/>
  <c r="AA51" i="68" l="1"/>
  <c r="AA25" i="68"/>
  <c r="AA12" i="68" s="1"/>
  <c r="AA54" i="68" s="1"/>
  <c r="C7" i="31"/>
  <c r="R3" i="26"/>
  <c r="T3" i="26" s="1"/>
  <c r="K10" i="31" l="1"/>
  <c r="N10" i="31"/>
  <c r="J10" i="31"/>
  <c r="F10" i="31"/>
  <c r="I10" i="31"/>
  <c r="E10" i="31"/>
  <c r="E12" i="31" s="1"/>
  <c r="H10" i="31"/>
  <c r="M10" i="31"/>
  <c r="O10" i="31"/>
  <c r="G10" i="31"/>
  <c r="L10" i="31"/>
  <c r="P10" i="31"/>
  <c r="C10" i="31"/>
  <c r="D7" i="31" s="1"/>
  <c r="M11" i="31" l="1"/>
  <c r="K11" i="31"/>
  <c r="D9" i="31"/>
  <c r="N11" i="31"/>
  <c r="E11" i="31"/>
  <c r="C12" i="31"/>
  <c r="F11" i="31"/>
  <c r="P11" i="31"/>
  <c r="J11" i="31"/>
  <c r="G11" i="31"/>
  <c r="D6" i="31"/>
  <c r="D8" i="31"/>
  <c r="D5" i="31"/>
  <c r="L11" i="31"/>
  <c r="H11" i="31"/>
  <c r="I11" i="31"/>
  <c r="O11" i="31"/>
  <c r="F12" i="31"/>
  <c r="G12" i="31" s="1"/>
  <c r="H12" i="31" s="1"/>
  <c r="I12" i="31" s="1"/>
  <c r="J12" i="31" s="1"/>
  <c r="K12" i="31" s="1"/>
  <c r="L12" i="31" s="1"/>
  <c r="M12" i="31" s="1"/>
  <c r="N12" i="31" s="1"/>
  <c r="O12" i="31" s="1"/>
  <c r="P12" i="31" s="1"/>
  <c r="D10" i="31" l="1"/>
  <c r="D12" i="31" s="1"/>
  <c r="AB39" i="68"/>
  <c r="AC39" i="68" s="1"/>
  <c r="AC12" i="68" s="1"/>
  <c r="AC54" i="68" s="1"/>
  <c r="H39" i="68"/>
  <c r="H12" i="68" s="1"/>
  <c r="H54" i="68" s="1"/>
  <c r="I6" i="68" s="1"/>
  <c r="P39" i="68"/>
  <c r="Q39" i="68" s="1"/>
  <c r="Q12" i="68" s="1"/>
  <c r="Q54" i="68" s="1"/>
  <c r="H5" i="69" l="1"/>
  <c r="H6" i="69"/>
  <c r="G7" i="69"/>
  <c r="H7" i="69" s="1"/>
  <c r="G20" i="69"/>
  <c r="H20" i="69" s="1"/>
  <c r="H19" i="69" s="1"/>
  <c r="H23" i="69" s="1"/>
</calcChain>
</file>

<file path=xl/sharedStrings.xml><?xml version="1.0" encoding="utf-8"?>
<sst xmlns="http://schemas.openxmlformats.org/spreadsheetml/2006/main" count="44536" uniqueCount="25607">
  <si>
    <t>Escoramento descontínuo em valas com profundidade de 1,2 a 3,0 m.</t>
  </si>
  <si>
    <t>2.8</t>
  </si>
  <si>
    <t>2.7</t>
  </si>
  <si>
    <t>3.6</t>
  </si>
  <si>
    <t>Marlon Batista da Costa</t>
  </si>
  <si>
    <t>Locação da unidade em tabeiras</t>
  </si>
  <si>
    <t>3.7</t>
  </si>
  <si>
    <t>1.1</t>
  </si>
  <si>
    <t>1.2</t>
  </si>
  <si>
    <t>1.3</t>
  </si>
  <si>
    <t>2.1</t>
  </si>
  <si>
    <t>2.2</t>
  </si>
  <si>
    <t>2.3</t>
  </si>
  <si>
    <t>3.1</t>
  </si>
  <si>
    <t>1.4</t>
  </si>
  <si>
    <t>DATA:</t>
  </si>
  <si>
    <t>m²</t>
  </si>
  <si>
    <t>m³</t>
  </si>
  <si>
    <t>ÍTEM</t>
  </si>
  <si>
    <t>UNIDADE</t>
  </si>
  <si>
    <t>CUSTO (R$)</t>
  </si>
  <si>
    <t>TOTAL</t>
  </si>
  <si>
    <t>m</t>
  </si>
  <si>
    <t>4.1</t>
  </si>
  <si>
    <t>4.2</t>
  </si>
  <si>
    <t>4.3</t>
  </si>
  <si>
    <t>4.4</t>
  </si>
  <si>
    <t>6.1</t>
  </si>
  <si>
    <t>6.2</t>
  </si>
  <si>
    <t>6.3</t>
  </si>
  <si>
    <t>CRONOGRAMA FÍSICO-FINANCEIRO</t>
  </si>
  <si>
    <t>VALOR</t>
  </si>
  <si>
    <t>%</t>
  </si>
  <si>
    <t>DESCRIÇÃO DO SERVIÇO</t>
  </si>
  <si>
    <t>MÊS 01</t>
  </si>
  <si>
    <t>MÊS 02</t>
  </si>
  <si>
    <t>MÊS 03</t>
  </si>
  <si>
    <t>MÊS 04</t>
  </si>
  <si>
    <t>MÊS 05</t>
  </si>
  <si>
    <t>MÊS 06</t>
  </si>
  <si>
    <t>TOTAIS PARCIAIS =</t>
  </si>
  <si>
    <t>TOTAIS ACUMULADOS =</t>
  </si>
  <si>
    <t>2.4</t>
  </si>
  <si>
    <t>PROJETO:</t>
  </si>
  <si>
    <t>FASE:</t>
  </si>
  <si>
    <t>3.2</t>
  </si>
  <si>
    <t>ITEM</t>
  </si>
  <si>
    <t>DESCRIÇÃO DO ITEM</t>
  </si>
  <si>
    <t>Fonte de pesquisa dos custos unitários:</t>
  </si>
  <si>
    <t>2.5</t>
  </si>
  <si>
    <t>3.3</t>
  </si>
  <si>
    <t>3.4</t>
  </si>
  <si>
    <t>3.5</t>
  </si>
  <si>
    <t>Nivelamento e compactação de fundo de escavação</t>
  </si>
  <si>
    <t>Reaterro com compactação mecânica</t>
  </si>
  <si>
    <t>3.8</t>
  </si>
  <si>
    <t>3.9</t>
  </si>
  <si>
    <t>3.10</t>
  </si>
  <si>
    <t>un</t>
  </si>
  <si>
    <t>2.6</t>
  </si>
  <si>
    <t>4.5</t>
  </si>
  <si>
    <t>4.6</t>
  </si>
  <si>
    <t>4.7</t>
  </si>
  <si>
    <t>4.8</t>
  </si>
  <si>
    <t>4.9</t>
  </si>
  <si>
    <t>4.10</t>
  </si>
  <si>
    <t>73822/002</t>
  </si>
  <si>
    <t>73964/006</t>
  </si>
  <si>
    <t>74236/001</t>
  </si>
  <si>
    <t>73877/001</t>
  </si>
  <si>
    <t>Limpeza de terreno com raspagem da vegetação superficial em área de terraplanagem com acréscimo de 5 m em bordas laterais de pés de taludes.</t>
  </si>
  <si>
    <t>73877/002</t>
  </si>
  <si>
    <t>CREA 50744/D</t>
  </si>
  <si>
    <t>Eng. Civil / Sanitarista</t>
  </si>
  <si>
    <t>Lastro de brita corrida,10 cm</t>
  </si>
  <si>
    <t xml:space="preserve">Reaterro de valas compactado manualmente, até 1,0 m de profundidade. </t>
  </si>
  <si>
    <t>t</t>
  </si>
  <si>
    <t>Engenheiro pleno de Obras</t>
  </si>
  <si>
    <t>Mestre de obras</t>
  </si>
  <si>
    <t>Vigia</t>
  </si>
  <si>
    <t>74010/001</t>
  </si>
  <si>
    <t>h</t>
  </si>
  <si>
    <t>BDI</t>
  </si>
  <si>
    <t>UNIT. S/ BDI</t>
  </si>
  <si>
    <t>UNIT. C/ BDI</t>
  </si>
  <si>
    <t>BDI SERV.</t>
  </si>
  <si>
    <t>BDI FORN.</t>
  </si>
  <si>
    <t>kg</t>
  </si>
  <si>
    <t>ADMINISTRAÇÃO LOCAL DA OBRA</t>
  </si>
  <si>
    <t xml:space="preserve">Percentual da Obra: </t>
  </si>
  <si>
    <t>Escavação manual, em solo compacto</t>
  </si>
  <si>
    <t>QUANTID.</t>
  </si>
  <si>
    <t>74157/004</t>
  </si>
  <si>
    <t>2.9</t>
  </si>
  <si>
    <t>Proponente</t>
  </si>
  <si>
    <t>Orgão Financiador</t>
  </si>
  <si>
    <t xml:space="preserve">Empreendimento </t>
  </si>
  <si>
    <t>Município</t>
  </si>
  <si>
    <t>Composição do BDI sugerida</t>
  </si>
  <si>
    <t>Intervalos admissíveis sem justificativa</t>
  </si>
  <si>
    <t>Composição de BDI Adotada</t>
  </si>
  <si>
    <t>BDI Proposto:</t>
  </si>
  <si>
    <t xml:space="preserve">De </t>
  </si>
  <si>
    <t>até</t>
  </si>
  <si>
    <t xml:space="preserve">  Garantia:</t>
  </si>
  <si>
    <t xml:space="preserve">Risco (R) </t>
  </si>
  <si>
    <t xml:space="preserve">  Risco:</t>
  </si>
  <si>
    <t>Despesas financeiras (Df)</t>
  </si>
  <si>
    <t xml:space="preserve">  Despesas financeiras:</t>
  </si>
  <si>
    <t>Administração Central (Ac)</t>
  </si>
  <si>
    <t xml:space="preserve">  Administração central:</t>
  </si>
  <si>
    <t>Lucro (L)</t>
  </si>
  <si>
    <t xml:space="preserve">  Lucro:</t>
  </si>
  <si>
    <t>Impostos (I)</t>
  </si>
  <si>
    <t xml:space="preserve">  Tributos:</t>
  </si>
  <si>
    <t>PIS</t>
  </si>
  <si>
    <t>COFINS</t>
  </si>
  <si>
    <t>ISS</t>
  </si>
  <si>
    <t>PLANILHA DE COMPOSIÇÃO DE BDI - SERVIÇOS</t>
  </si>
  <si>
    <t>Data:</t>
  </si>
  <si>
    <t>Mês</t>
  </si>
  <si>
    <t>Transporte com caminhão carroceria, 9 t , DMT = 500 km.</t>
  </si>
  <si>
    <t>m³xkm</t>
  </si>
  <si>
    <t>72850</t>
  </si>
  <si>
    <t>72884</t>
  </si>
  <si>
    <t>Carga, manobra e descarga de materiais, para mobilização e desmobilização de obra.</t>
  </si>
  <si>
    <t>Caminhão Munck, para mobilização e desmobilização de obra.</t>
  </si>
  <si>
    <t>2.10</t>
  </si>
  <si>
    <t>2.11</t>
  </si>
  <si>
    <t>2.12</t>
  </si>
  <si>
    <t>2.13</t>
  </si>
  <si>
    <t>3.11</t>
  </si>
  <si>
    <t>3.12</t>
  </si>
  <si>
    <t>3.13</t>
  </si>
  <si>
    <t>3.14</t>
  </si>
  <si>
    <t>3.15</t>
  </si>
  <si>
    <t>3.16</t>
  </si>
  <si>
    <t>3.17</t>
  </si>
  <si>
    <t>3.18</t>
  </si>
  <si>
    <t>3.19</t>
  </si>
  <si>
    <t>3.20</t>
  </si>
  <si>
    <t>3.21</t>
  </si>
  <si>
    <t>4.11</t>
  </si>
  <si>
    <t>4.12</t>
  </si>
  <si>
    <t>4.13</t>
  </si>
  <si>
    <t>PLANILHA DE COMPOSIÇÃO DE BDI - FORNECIMENTO DE MATERIAIS E EQUIPAMENTOS</t>
  </si>
  <si>
    <t>Garantia e Seguro (GS)</t>
  </si>
  <si>
    <t>BDI=((1+Ac+R+GS)×(1+Df)×(1+L))/((1-I))</t>
  </si>
  <si>
    <t>i) Composição do BDI, intervalos admissíveis e fórmula de cálculo nos termos do Acórdão 2622/2013 do TCU.</t>
  </si>
  <si>
    <t>Limites = 20,76% a 26,44%</t>
  </si>
  <si>
    <t>Limites = 11,10% a 16,80%</t>
  </si>
  <si>
    <t>1.5</t>
  </si>
  <si>
    <t>1.6</t>
  </si>
  <si>
    <t xml:space="preserve">SERVIÇOS PRELIMINARES </t>
  </si>
  <si>
    <t>AMPLIAÇÃO DA CAPTAÇÃO RIO TIJUCO</t>
  </si>
  <si>
    <t>AMPLIAÇÃO DA ADUTORA DE ÁGUA BRUTA - TIJUCO AO SÃO LOURENÇO</t>
  </si>
  <si>
    <t>CAPTAÇÃO SÃO LOURENÇO</t>
  </si>
  <si>
    <t>Demolição de alvenaria estrutural de blocos de concreto</t>
  </si>
  <si>
    <t>Escavação em material de 3A categoria com explosivos</t>
  </si>
  <si>
    <t>Escoramento continuo de valas</t>
  </si>
  <si>
    <t>Transporte local com caminhão basculante, em rodovia com revestimento primário DMT até 2,50 km, de material de 1ª categoria para empréstimo, com empolamento de 30%.</t>
  </si>
  <si>
    <t>Injeção de concreto magro em fissura de rochas</t>
  </si>
  <si>
    <t>Fornecimento e instalação de de lona 200 micras, para fundo das estruturas</t>
  </si>
  <si>
    <t>73929/004</t>
  </si>
  <si>
    <t>Impermeabilização com cimento especial cristalizante, uma demão (Casa de bombas)</t>
  </si>
  <si>
    <t>Concreto fck 25 MPa, preparo mecânico com betoneira</t>
  </si>
  <si>
    <t>Lançamento manual de concreto</t>
  </si>
  <si>
    <t xml:space="preserve">Fornecimento e plantio de gramíneas </t>
  </si>
  <si>
    <t>Comporta quadrada duplo sentido de fluxo, telar, tampa, guias e luva em ferro fundido dúctil NBR 6916 classe 42012, sedes, parafusos, haste e chumbadores em aço inox 18.8, cunhas ajustáveis em bronze ASTM B 147 liga 8A, DN 700 mm</t>
  </si>
  <si>
    <t>Gradeamento em aço inoxidável 2"x1/4" espaçamento 3 cm, 612x320 cm, inclusive inserções e instalação.</t>
  </si>
  <si>
    <t>Gradeamento em aço inoxidável 2"x1/4" espaçamento 10,27 cm, 612x320 cm, inclusive inserções e instalação.</t>
  </si>
  <si>
    <t>74209/001</t>
  </si>
  <si>
    <t>Forma para concreto em tabua, inclusive desforma</t>
  </si>
  <si>
    <t>2.14</t>
  </si>
  <si>
    <t>2.15</t>
  </si>
  <si>
    <t>2.16</t>
  </si>
  <si>
    <t>2.17</t>
  </si>
  <si>
    <t>2.18</t>
  </si>
  <si>
    <t>2.19</t>
  </si>
  <si>
    <t>2.20</t>
  </si>
  <si>
    <t>2.23</t>
  </si>
  <si>
    <t>2.24</t>
  </si>
  <si>
    <t>2.25</t>
  </si>
  <si>
    <t>2.26</t>
  </si>
  <si>
    <t>2.27</t>
  </si>
  <si>
    <t>2.30</t>
  </si>
  <si>
    <t>2.31</t>
  </si>
  <si>
    <t>2.32</t>
  </si>
  <si>
    <t>2.33</t>
  </si>
  <si>
    <t>2.34</t>
  </si>
  <si>
    <t>4.14</t>
  </si>
  <si>
    <t>4.15</t>
  </si>
  <si>
    <t>4.16</t>
  </si>
  <si>
    <t>4.17</t>
  </si>
  <si>
    <t>Adaptação das grades de piso existentes, inclusive cortes e soldas, com vistas ao seu aproveitamento na estrutura projetada.</t>
  </si>
  <si>
    <t>Lixamento de pintura de paredes, com escovamento, se necessário, para a retirada de desagregação, descascamento, bolhas e fissuras, eflorescências.</t>
  </si>
  <si>
    <t>Lixamento de pintura de tetos, com escovamento, se necessário, para a retirada de desagregação, descascamento, bolhas e fissuras, eflorescências.</t>
  </si>
  <si>
    <t>Lixamento de pintura de superfícies metálicas.</t>
  </si>
  <si>
    <t>Pintura anticorrosiva a base de cromato de zinco, em superfícies metálicas.</t>
  </si>
  <si>
    <t>Preparação para pintura em paredes, com fundo selador acrílico.</t>
  </si>
  <si>
    <t>Pintura de paredes internas, acrílica, 3 demãos, sem massa corrida, cor a definir pela fiscalização.</t>
  </si>
  <si>
    <t>Pintura de paredes externas, acrílica, 3 demãos, sem massa corrida, cor a definir pela fiscalização.</t>
  </si>
  <si>
    <t>Pintura de tetos, acrílica, sobre reboco, 3 demãos, sem massa corrida, cor branca.</t>
  </si>
  <si>
    <t>Pintura esmalte sintético, 2 demãos, em estruturas de aço e ferro</t>
  </si>
  <si>
    <t>Placa de inauguração em alumínio fundido, 0,80x0,65 cm</t>
  </si>
  <si>
    <t>Guarda-corpo em aço DN 1.1/2 polegadas, com pintura esmalte</t>
  </si>
  <si>
    <t>Locação e nivelamento de adutoras, inclusive notas de serviço e levantamento de normais - obra.</t>
  </si>
  <si>
    <t xml:space="preserve">Escavação mecânica em material de 1A categoria </t>
  </si>
  <si>
    <t>2.44</t>
  </si>
  <si>
    <t>2.45</t>
  </si>
  <si>
    <t>2.46</t>
  </si>
  <si>
    <t>2.47</t>
  </si>
  <si>
    <t>2.52</t>
  </si>
  <si>
    <t>2.53</t>
  </si>
  <si>
    <t>74077/003</t>
  </si>
  <si>
    <t>Enrocamento manual com pedra de mão de 20 a 50 cm, sem arrumação</t>
  </si>
  <si>
    <t>cj</t>
  </si>
  <si>
    <t>2.54</t>
  </si>
  <si>
    <t>2.55</t>
  </si>
  <si>
    <t>Placas de obras (3,0 m x1,5 m), em chapa galvanizada com pintura esmalte, com padrão estabelecido pelo agente financiador, 04 unidades.</t>
  </si>
  <si>
    <t>Escavação mecânica em material de 1A categoria até 3,50 m de profundidade</t>
  </si>
  <si>
    <t>Escavação mecânica em material de 2A categoria de 3,50  até 4,50 m de profundidade</t>
  </si>
  <si>
    <t>2.56</t>
  </si>
  <si>
    <t>MÊS 07</t>
  </si>
  <si>
    <t>MÊS 08</t>
  </si>
  <si>
    <t>MÊS 09</t>
  </si>
  <si>
    <t>MÊS 10</t>
  </si>
  <si>
    <t>MÊS 11</t>
  </si>
  <si>
    <t>MÊS 12</t>
  </si>
  <si>
    <t>Mercado</t>
  </si>
  <si>
    <t>Estagiário</t>
  </si>
  <si>
    <t>Tecnico de Segurança</t>
  </si>
  <si>
    <t xml:space="preserve"> Observações:</t>
  </si>
  <si>
    <t>Concreto fck 25 MPa, preparo mecânico com betoneira, caixa de manobra</t>
  </si>
  <si>
    <t>Escada em vergalhão em aço 8 mm (15 x 60) cm</t>
  </si>
  <si>
    <t>Gradil para caixa de manobra, 79 x 106 x 2,5 cm, conforme projeto</t>
  </si>
  <si>
    <t>Gradil para caixa de manobra, 160 x 106 x 2,5 cm, conforme projeto</t>
  </si>
  <si>
    <t>2.57</t>
  </si>
  <si>
    <t>2.58</t>
  </si>
  <si>
    <t>2.59</t>
  </si>
  <si>
    <t>2.60</t>
  </si>
  <si>
    <t>2.62</t>
  </si>
  <si>
    <t>2.63</t>
  </si>
  <si>
    <t>2.64</t>
  </si>
  <si>
    <t>Rastelo para limpeza em tubo de aço DN 1. 1/2" com vergalhão de aço DN3/8"</t>
  </si>
  <si>
    <t>Curva 11°15' com bolsas e junta elástica JGS - Linha Clássica DN 600</t>
  </si>
  <si>
    <t>Curva 45° com bolsas e junta elástica JGS - Linha Clássica DN 600</t>
  </si>
  <si>
    <t>Curva 45° com bolsas e junta elástica JGS - Linha Clássica DN 700</t>
  </si>
  <si>
    <t>Curva 45° com flanges - Linha Clássica DN 600</t>
  </si>
  <si>
    <t>Tubo cilíndrico para junta elástica JGS - Linha Clássica DN 600 C=4636mm</t>
  </si>
  <si>
    <t>Tubo cilíndrico para junta elástica JGS - Linha Clássica DN 600 C=5114mm</t>
  </si>
  <si>
    <t>Tubo cilíndrico para junta elástica JGS - Linha Clássica DN 600 C=3916mm</t>
  </si>
  <si>
    <t>Tubo cilíndrico para junta elástica JGS - Linha Clássica DN 600 C=5800mm</t>
  </si>
  <si>
    <t>Tubo cilíndrico para junta elástica JGS - Linha Clássica DN 600 C=2000mm</t>
  </si>
  <si>
    <t>Tubo cilíndrico para junta elástica JGS - Linha Clássica DN 700 C=4602mm</t>
  </si>
  <si>
    <t>Tubo cilíndrico para junta elástica JGS - Linha Clássica DN 700 C=6800mm</t>
  </si>
  <si>
    <t>Tubo classe K7 ponta e bolsa com junta elástica JGS - Linha Clássica DN 600 C=5226mm</t>
  </si>
  <si>
    <t>Tubo classe K7 ponta e bolsa com junta elástica JGS - Linha Clássica DN 600 C=4736mm</t>
  </si>
  <si>
    <t>Tubo classe K7 ponta e bolsa com junta elástica JGS - Linha Clássica DN 600 C=5628mm</t>
  </si>
  <si>
    <t>Tubo classe K7 ponta e bolsa com junta elástica JGS - Linha Clássica DN 600 C=3177mm</t>
  </si>
  <si>
    <t>Tubo classe K7 ponta e bolsa com junta elástica JGS - Linha Clássica DN 600 C=5402mm</t>
  </si>
  <si>
    <t>Tubo classe K7 ponta e bolsa com junta elástica JGS - Linha Clássica DN 600 C=5110mm</t>
  </si>
  <si>
    <t>Tubo classe K7 ponta e bolsa com junta elástica JGS - Linha Clássica DN 600 C=2000mm</t>
  </si>
  <si>
    <t>Tubo classe K7 ponta e bolsa com junta elástica JGS - Linha Clássica DN 600 C=5790mm</t>
  </si>
  <si>
    <t>Tubo classe K7 ponta e bolsa com junta elástica JGS - Linha Clássica DN 600 C=4010mm</t>
  </si>
  <si>
    <t>Tubo classe K7 ponta e bolsa com junta elástica JGS - Linha Clássica DN 600 C=5796mm</t>
  </si>
  <si>
    <t>Tubo classe K7 ponta e bolsa com junta elástica JGS - Linha Clássica DN 600 C=4006mm</t>
  </si>
  <si>
    <t>Tubo classe K7 ponta e bolsa com junta elástica JGS - Linha Clássica DN 600 C=5776mm</t>
  </si>
  <si>
    <t>Tubo classe K7 ponta e bolsa com junta elástica JGS - Linha Clássica DN 600 C=2490mm</t>
  </si>
  <si>
    <t>Tubo classe K7 ponta e bolsa com junta elástica JGS - Linha Clássica DN 600 C=4000mm</t>
  </si>
  <si>
    <t>Tubo classe K7 ponta e bolsa com junta elástica JGS - Linha Clássica DN 600 C=6000mm</t>
  </si>
  <si>
    <t>Tubo classe K7 ponta e bolsa com junta elástica JGS - Linha Clássica DN 700 C=2300mm</t>
  </si>
  <si>
    <t>Tubo classe K7 ponta e bolsa com junta elástica JGS - Linha Clássica DN 700 C=7000mm</t>
  </si>
  <si>
    <t>Tubo classe K7 ponta e bolsa com junta elástica JGS - Linha Clássica DN 700 C=6773mm</t>
  </si>
  <si>
    <t>Tubo com flange e ponta para junta elástica JGS - Linha Clássica DN 600 C=2210mm</t>
  </si>
  <si>
    <t>Tubo com flange e bolsa com junta elástica JGS - Linha Clássica DN 600 C=5800mm</t>
  </si>
  <si>
    <t>Tubo com flange e ponta para junta elástica JGS - Linha Clássica DN 700 C=5807mm</t>
  </si>
  <si>
    <t>Tubo com flange e ponta para junta elástica JGS - Linha Clássica DN 600 C=5800mm</t>
  </si>
  <si>
    <t>Tubo com flanges - Linha Clássica DN 600 C=4050mm</t>
  </si>
  <si>
    <t>Tê com bolsas e junta elástica JGS e flange - Linha Clássica DN 600 x 100 mm</t>
  </si>
  <si>
    <t>Válvula de gaveta c/ flanges e cunha de borracha corpo curto c/ volante Euro 23 DN 100</t>
  </si>
  <si>
    <t>Ventosa tríplice função DN 100</t>
  </si>
  <si>
    <t>3.22</t>
  </si>
  <si>
    <t>3.23</t>
  </si>
  <si>
    <t>3.24</t>
  </si>
  <si>
    <t>3.25</t>
  </si>
  <si>
    <t>3.26</t>
  </si>
  <si>
    <t>3.27</t>
  </si>
  <si>
    <t>3.28</t>
  </si>
  <si>
    <t>3.29</t>
  </si>
  <si>
    <t>3.30</t>
  </si>
  <si>
    <t>3.31</t>
  </si>
  <si>
    <t>3.32</t>
  </si>
  <si>
    <t>3.33</t>
  </si>
  <si>
    <t>3.34</t>
  </si>
  <si>
    <t>3.35</t>
  </si>
  <si>
    <t>3.36</t>
  </si>
  <si>
    <t>3.37</t>
  </si>
  <si>
    <t>3.38</t>
  </si>
  <si>
    <t>3.39</t>
  </si>
  <si>
    <t>3.40</t>
  </si>
  <si>
    <t>3.41</t>
  </si>
  <si>
    <t>3.42</t>
  </si>
  <si>
    <t>3.43</t>
  </si>
  <si>
    <t>3.44</t>
  </si>
  <si>
    <t>3.45</t>
  </si>
  <si>
    <t>3.46</t>
  </si>
  <si>
    <t>3.47</t>
  </si>
  <si>
    <t>3.48</t>
  </si>
  <si>
    <t>3.49</t>
  </si>
  <si>
    <t>3.50</t>
  </si>
  <si>
    <t>3.51</t>
  </si>
  <si>
    <t>3.52</t>
  </si>
  <si>
    <t>3.53</t>
  </si>
  <si>
    <t>3.54</t>
  </si>
  <si>
    <t>Abraçadeira chapa de aço</t>
  </si>
  <si>
    <t>2.22</t>
  </si>
  <si>
    <t>2.35</t>
  </si>
  <si>
    <t>2.36</t>
  </si>
  <si>
    <t>2.37</t>
  </si>
  <si>
    <t>2.61</t>
  </si>
  <si>
    <t>2.65</t>
  </si>
  <si>
    <t>2.66</t>
  </si>
  <si>
    <t>2.67</t>
  </si>
  <si>
    <t>4.18</t>
  </si>
  <si>
    <t>4.19</t>
  </si>
  <si>
    <t>4.20</t>
  </si>
  <si>
    <t>4.21</t>
  </si>
  <si>
    <t>4.22</t>
  </si>
  <si>
    <t>4.23</t>
  </si>
  <si>
    <t>4.24</t>
  </si>
  <si>
    <t>4.25</t>
  </si>
  <si>
    <t>4.26</t>
  </si>
  <si>
    <t>4.27</t>
  </si>
  <si>
    <t>4.28</t>
  </si>
  <si>
    <t>4.29</t>
  </si>
  <si>
    <t>4.30</t>
  </si>
  <si>
    <t>4.31</t>
  </si>
  <si>
    <t>4.32</t>
  </si>
  <si>
    <t>4.33</t>
  </si>
  <si>
    <t>4.34</t>
  </si>
  <si>
    <t>4.35</t>
  </si>
  <si>
    <t>4.36</t>
  </si>
  <si>
    <t>4.37</t>
  </si>
  <si>
    <t>4.38</t>
  </si>
  <si>
    <t>4.39</t>
  </si>
  <si>
    <t>4.40</t>
  </si>
  <si>
    <t>4.41</t>
  </si>
  <si>
    <t>4.42</t>
  </si>
  <si>
    <t>4.43</t>
  </si>
  <si>
    <t>4.44</t>
  </si>
  <si>
    <t>4.45</t>
  </si>
  <si>
    <t>4.46</t>
  </si>
  <si>
    <t>Eletricista</t>
  </si>
  <si>
    <t>Sinapi</t>
  </si>
  <si>
    <t>Ajudante de Eletricista</t>
  </si>
  <si>
    <t>Transformador 30 kVA a seco</t>
  </si>
  <si>
    <t xml:space="preserve">Quadro Comando das bombas Média Tensão 3F 60Hz 4,16KV </t>
  </si>
  <si>
    <t>Acessórios p/ eletrodutos - Arruela zamak 3/4"</t>
  </si>
  <si>
    <t>Acessórios p/ eletrodutos - Bucha zamak 3/4"</t>
  </si>
  <si>
    <t>Acessórios p/ eletrodutos - Bucha zamak 1"</t>
  </si>
  <si>
    <t>Acessórios p/ eletrodutos - Caixa PVC 4x2"</t>
  </si>
  <si>
    <t>Acessórios p/ eletrodutos Condulete alum. encaixe tipo C 1" sem tampa</t>
  </si>
  <si>
    <t>Acessórios p/ eletrodutos - Curva 135º PVC rosca 1"</t>
  </si>
  <si>
    <t>Acessórios p/ eletrodutos - Luva aço galvan. leve 1"</t>
  </si>
  <si>
    <t>Acessórios p/ eletrodutos - Luva aço galvan. Pesado 1"</t>
  </si>
  <si>
    <t>Acessórios p/ eletrodutos - Luva aço galvan. leve 1.1/2"</t>
  </si>
  <si>
    <t>Acessórios p/ eletrodutos - Luva aço galvan. Pesado 1.1/2"</t>
  </si>
  <si>
    <t>Acessórios uso geral - Bucha de nylon S4</t>
  </si>
  <si>
    <t>Acessórios uso geral - Bucha de nylon S6</t>
  </si>
  <si>
    <t>Acessórios uso geral - Parafuso fenda galvan. cab. Panela 2,9x25mm autoatarrachante</t>
  </si>
  <si>
    <t>Acessórios uso geral - Parafuso fenda galvan. cab. Panela 4,2x32mm autoatarrachante</t>
  </si>
  <si>
    <t>Cabo Unipolar (cobre) - Isol.HEPR - ench.EVA - 0,6/1kV (ref. Pirelli Afumex) 1.5 mm²</t>
  </si>
  <si>
    <t>Cabo Unipolar (cobre) - Isol.HEPR - ench.EVA - 0,6/1kV (ref. Pirelli Afumex) 10 mm²</t>
  </si>
  <si>
    <t>Cabo Unipolar (cobre) - Isol.HEPR - ench.EVA - 0,6/1kV (ref. Pirelli Afumex)2.5 mm²</t>
  </si>
  <si>
    <t xml:space="preserve"> Dispositivo Elétrico - embutido -Placa  2x4" p/ 1 função (ref. Pial)</t>
  </si>
  <si>
    <t>Dispositivo Elétrico - sobrepor - S/ placa - interruptor 3 teclas simples (ref. Pial)</t>
  </si>
  <si>
    <t>Dispositivo Elétrico - sobrepor - S/ placa - Tampa alum. p/ condulete 1" 3 funções retangulares (ref. Pial)</t>
  </si>
  <si>
    <t>Dispositivo de Proteção - Disjuntor Tripolar Termomagnético - norma DIN 40A</t>
  </si>
  <si>
    <t>Dispositivo de Proteção - Disjuntor bipolar Termomagnético DIN 16A</t>
  </si>
  <si>
    <t>Dispositivo de proteção contra surto - 275 V - 40KA</t>
  </si>
  <si>
    <t>Dispositivo de Proteção - Interruptor bipolar DR (fase/fase - In 30mA) DIN 40A</t>
  </si>
  <si>
    <t>Eletroduto PVC flexível - Eletroduto leve 1" (ref. Trigre)</t>
  </si>
  <si>
    <t>Eletroduto metálico rígido leve - Braçadeira galvan. tipo cunha 1"</t>
  </si>
  <si>
    <t>Eletroduto metálico rígido leve - Braçadeira galvan. tipo cunha 3/4"</t>
  </si>
  <si>
    <t>Eletroduto galvanizado, vara 3,0m 1" (ref. Trigre)</t>
  </si>
  <si>
    <t>Eletroduto galvanizado, vara 3,0m 3/4" (ref. Trigre)</t>
  </si>
  <si>
    <t>Eletroduto metálico rígido pesado - Braçadeira galvan. tipo cunha 1"</t>
  </si>
  <si>
    <t>Eletroduto metálico rígido pesado - Braçadeira galvan. tipo cunha 1.1/2"</t>
  </si>
  <si>
    <t>Eletroduto metálico rígido pesado - Braçadeira galvan. tipo cunha 1.1/4"</t>
  </si>
  <si>
    <t>Eletroduto metálico rígido pesado - Eletroduto galvanizado 1" (ref. Trigre)</t>
  </si>
  <si>
    <t>Elétrica - Luminária e acessórios -  Luminária para poste p/ Multivapor metálico 150W</t>
  </si>
  <si>
    <t>Elétrica - Luminária e acessórios -  Luminária para poste p/ Multivapor metálico 100W</t>
  </si>
  <si>
    <t>Elétrica - Lâmpada Multivapor metálico 150W</t>
  </si>
  <si>
    <t>Elétrica - Lâmpada Multivapor metálico 100W</t>
  </si>
  <si>
    <t>Quadro distrib. chapa pintada - embutir - Barr. trif., disj geral, compacto - DIN (Ref. Moratori) - Cap. 18 disj. unip. - In barr. 100 A</t>
  </si>
  <si>
    <t>Chave de Nível tipo Bóia pêra</t>
  </si>
  <si>
    <t>Sistema de Transmissão via Rádio</t>
  </si>
  <si>
    <t>Inspeção de SPDA</t>
  </si>
  <si>
    <t>Reforma da rede de distribuição</t>
  </si>
  <si>
    <t>2.68</t>
  </si>
  <si>
    <t>2.69</t>
  </si>
  <si>
    <t>2.70</t>
  </si>
  <si>
    <t>2.71</t>
  </si>
  <si>
    <t>2.72</t>
  </si>
  <si>
    <t>2.73</t>
  </si>
  <si>
    <t>2.74</t>
  </si>
  <si>
    <t>2.75</t>
  </si>
  <si>
    <t>2.76</t>
  </si>
  <si>
    <t>2.77</t>
  </si>
  <si>
    <t>2.78</t>
  </si>
  <si>
    <t>2.79</t>
  </si>
  <si>
    <t>2.80</t>
  </si>
  <si>
    <t>2.81</t>
  </si>
  <si>
    <t>2.82</t>
  </si>
  <si>
    <t>2.83</t>
  </si>
  <si>
    <t>2.84</t>
  </si>
  <si>
    <t>2.85</t>
  </si>
  <si>
    <t>2.86</t>
  </si>
  <si>
    <t>2.87</t>
  </si>
  <si>
    <t>2.88</t>
  </si>
  <si>
    <t>2.89</t>
  </si>
  <si>
    <t>2.90</t>
  </si>
  <si>
    <t>2.92</t>
  </si>
  <si>
    <t>2.93</t>
  </si>
  <si>
    <t>2.94</t>
  </si>
  <si>
    <t>2.95</t>
  </si>
  <si>
    <t>2.96</t>
  </si>
  <si>
    <t>2.97</t>
  </si>
  <si>
    <t>2.98</t>
  </si>
  <si>
    <t>2.99</t>
  </si>
  <si>
    <t>2.100</t>
  </si>
  <si>
    <t>2.101</t>
  </si>
  <si>
    <t>2.102</t>
  </si>
  <si>
    <t>2.103</t>
  </si>
  <si>
    <t>2.104</t>
  </si>
  <si>
    <t>2.105</t>
  </si>
  <si>
    <t>2.106</t>
  </si>
  <si>
    <t>2.107</t>
  </si>
  <si>
    <t>2.108</t>
  </si>
  <si>
    <t>2.109</t>
  </si>
  <si>
    <t>Assentamento de conexões e acessórios</t>
  </si>
  <si>
    <t>Assentamento de tubos</t>
  </si>
  <si>
    <t>73887/003</t>
  </si>
  <si>
    <t>73887/011</t>
  </si>
  <si>
    <t>73887/012</t>
  </si>
  <si>
    <t>73887/010</t>
  </si>
  <si>
    <t>73887/009</t>
  </si>
  <si>
    <t>73887/008</t>
  </si>
  <si>
    <t>Tubulação ferro fundido flange-flange - PN 16 DN 400 C=5600mm</t>
  </si>
  <si>
    <t>Curva 90° com flanges - Linha Clássica DN 800 PN 16 - 563 kg</t>
  </si>
  <si>
    <t>73884/010</t>
  </si>
  <si>
    <t>Instalação de válvula flangeada DN 400</t>
  </si>
  <si>
    <t>Instalação de válvula flangeada DN 450</t>
  </si>
  <si>
    <t>SINAPI, Mercado</t>
  </si>
  <si>
    <t>REFERÊNCIA: FEV/2017</t>
  </si>
  <si>
    <t>5.1</t>
  </si>
  <si>
    <t>5.2</t>
  </si>
  <si>
    <t>5.3</t>
  </si>
  <si>
    <t>5.4</t>
  </si>
  <si>
    <t>5.5</t>
  </si>
  <si>
    <t>kg/m</t>
  </si>
  <si>
    <t>Barras/m</t>
  </si>
  <si>
    <t>kg/m²</t>
  </si>
  <si>
    <t>Área m²</t>
  </si>
  <si>
    <t>Peso kg</t>
  </si>
  <si>
    <t>Peso +10%</t>
  </si>
  <si>
    <t>R$/kg</t>
  </si>
  <si>
    <t>Mat</t>
  </si>
  <si>
    <t>00012760 (+20% de mão de obra)</t>
  </si>
  <si>
    <t>Gradeamento em aço inoxidável 2"x1/4" espaçamento 3 cm, 612x320 cm, inclusive inserções e instalação (peso 1.820 kg).</t>
  </si>
  <si>
    <t>MO</t>
  </si>
  <si>
    <t>Total</t>
  </si>
  <si>
    <t>Soma</t>
  </si>
  <si>
    <t>R$</t>
  </si>
  <si>
    <t>Gradeamento em aço inoxidável 2"x1/4" espaçamento 10,27 cm, 612x320 cm, inclusive inserções e instalação (peso 530 kg).</t>
  </si>
  <si>
    <t>Curva 90º com flanges - C90FF16 400</t>
  </si>
  <si>
    <t>R$/pç</t>
  </si>
  <si>
    <t>Curva 90º com flanges - C90FF10 700</t>
  </si>
  <si>
    <t>Curva 90º com flanges - C90FF10 350</t>
  </si>
  <si>
    <t>Curva 45º com flanges - C45FF16 600</t>
  </si>
  <si>
    <t>Curva 45º com flanges - C45FF10 400</t>
  </si>
  <si>
    <t>Curva 45º com flanges - C45FF10 600</t>
  </si>
  <si>
    <t>Forma para concreto em tábua, inclusive desforma</t>
  </si>
  <si>
    <t>Limpeza de terreno com raspagem da vegetação superficial em área de terraplanagem com acréscimo de 5 m em bordas laterais de pés de taludes</t>
  </si>
  <si>
    <t>Carga e descarga mecânica, utilizando caminhão basculante e pá carregadeira, de material da raspação superficial e escavado, com empolamento de 30%</t>
  </si>
  <si>
    <t>Transporte local com caminhão basculante, em rodovia com revestimento primário. DMT até 10 km, de material da raspação superficial e escavado, com empolamento de 30%</t>
  </si>
  <si>
    <t>Carga e descarga mecânica, utilizando caminhão basculante e pá carregadeira, de material de 1ª categoria para empréstimo, com empolamento de 30%</t>
  </si>
  <si>
    <t>5.6</t>
  </si>
  <si>
    <t>2.110</t>
  </si>
  <si>
    <t>2.111</t>
  </si>
  <si>
    <t>2.112</t>
  </si>
  <si>
    <t>2.113</t>
  </si>
  <si>
    <t>2.114</t>
  </si>
  <si>
    <t>2.115</t>
  </si>
  <si>
    <t>2.116</t>
  </si>
  <si>
    <t>2.117</t>
  </si>
  <si>
    <t>2.118</t>
  </si>
  <si>
    <t>2.119</t>
  </si>
  <si>
    <t>2.120</t>
  </si>
  <si>
    <t>2.121</t>
  </si>
  <si>
    <t>2.122</t>
  </si>
  <si>
    <t>2.123</t>
  </si>
  <si>
    <t>2.124</t>
  </si>
  <si>
    <t>2.125</t>
  </si>
  <si>
    <t>3.55</t>
  </si>
  <si>
    <t>3.56</t>
  </si>
  <si>
    <t>3.57</t>
  </si>
  <si>
    <t>3.58</t>
  </si>
  <si>
    <t>3.59</t>
  </si>
  <si>
    <t>3.60</t>
  </si>
  <si>
    <t>3.61</t>
  </si>
  <si>
    <t>3.62</t>
  </si>
  <si>
    <t>3.63</t>
  </si>
  <si>
    <t>3.64</t>
  </si>
  <si>
    <t>3.65</t>
  </si>
  <si>
    <t>3.66</t>
  </si>
  <si>
    <t>3.67</t>
  </si>
  <si>
    <t>3.68</t>
  </si>
  <si>
    <t>3.71</t>
  </si>
  <si>
    <t>3.72</t>
  </si>
  <si>
    <t>3.73</t>
  </si>
  <si>
    <t>3.74</t>
  </si>
  <si>
    <t>3.75</t>
  </si>
  <si>
    <t>3.76</t>
  </si>
  <si>
    <t>3.77</t>
  </si>
  <si>
    <t>3.78</t>
  </si>
  <si>
    <t>3.79</t>
  </si>
  <si>
    <t>3.80</t>
  </si>
  <si>
    <t>3.81</t>
  </si>
  <si>
    <t>PLANILHA ORÇAMENTÁRIA</t>
  </si>
  <si>
    <t>SAE ITUIUTABA/MG - AMPLIAÇÃO DE CAPTAÇÃO DO RIO TIJUCO E ADUÇÃO DE ÁGUA BRUTA</t>
  </si>
  <si>
    <t>Pipe-Rack em estrutura metálica em cantoneiras e chapas ASTM A-36, ASTM A-572 Gr 50, fabricação</t>
  </si>
  <si>
    <t>73970/002</t>
  </si>
  <si>
    <t>Pipe-Rack em estrutura metálica, instalação, inclusive içamento</t>
  </si>
  <si>
    <t>92258 (considerando 2 faces, 2 vãos)</t>
  </si>
  <si>
    <t>Pipe-Rack - jateamento com areia em estrutura metálica (área fornecida pelo software)</t>
  </si>
  <si>
    <t>74064/001</t>
  </si>
  <si>
    <t>Pipe-Rack - pintura base anticorrosiva, zarcão, duas demãos</t>
  </si>
  <si>
    <t>73924/002</t>
  </si>
  <si>
    <t>Pipe-Rack - Escavação mecânica em material de 3A categoria até 1,30 m de profundidade</t>
  </si>
  <si>
    <t>Pipe-Rack - Concreto fck 20 MPa, preparo mecânico com betoneira</t>
  </si>
  <si>
    <t>Pipe-Rack - Lançamento manual de concreto</t>
  </si>
  <si>
    <t>Pipe-Rack - Forma para concreto em tábua, inclusive desforma</t>
  </si>
  <si>
    <t xml:space="preserve">Pipe-Rack - Armação  Aço CA-60, 5.0 mm,  fornecimento/corte/dobra/colocação </t>
  </si>
  <si>
    <t xml:space="preserve">Pipe-Rack - Armação  Aço CA-50, 10.0 mm,  fornecimento/corte/dobra/colocação </t>
  </si>
  <si>
    <t xml:space="preserve">Pipe-Rack - Armação  Aço CA-50, 12.5 mm,  fornecimento/corte/dobra/colocação </t>
  </si>
  <si>
    <t>Tubulação ferro fundido flange-flange - PN 16 DN 500 C=1330mm</t>
  </si>
  <si>
    <t>Tubulação ferro fundido flange-flange - PN 16 DN 500 C=5800mm</t>
  </si>
  <si>
    <t>Tubulação ferro fundido flange-flange - PN 16 DN 500 C=1800mm</t>
  </si>
  <si>
    <t>Tubulação ferro fundido flange-flange - PN 16 DN 700 C=2590mm</t>
  </si>
  <si>
    <t>Tubulação ferro fundido flange-flange - PN 16 DN 700 C=2390mm</t>
  </si>
  <si>
    <t>Tubulação ferro fundido flange-flange - PN 16 DN 700 C=2220mm</t>
  </si>
  <si>
    <t>Tubulação ferro fundido flange-flange - PN 16 DN 700 C=250mm</t>
  </si>
  <si>
    <t>Tubulação ferro fundido flange-flange - PN 16 DN 500 C=1010mm</t>
  </si>
  <si>
    <t>Toco ferro fundido com flanges - PN 16  DN 450 C=550mm</t>
  </si>
  <si>
    <t>Tubulação ferro fundido flange-flange - PN 16 DN 400 C=870mm</t>
  </si>
  <si>
    <t>Tubulação ferro fundido flange-flange - PN 16 DN 400 C=800mm</t>
  </si>
  <si>
    <t>Toco ferro fundido flange-flange - PN 16 DN 700</t>
  </si>
  <si>
    <t>Curva 45° flangeada ferro fundido - PN 16 DN 500</t>
  </si>
  <si>
    <t>Tê ferro fundido flangeado - PN 16 DN 500 x 400</t>
  </si>
  <si>
    <t>Tê ferro fundido flangeado - PN 16 DN 700 x 400</t>
  </si>
  <si>
    <t>Tê ferro fundido flangeado - PN 16 DN 500</t>
  </si>
  <si>
    <t>Redução com flanges ferro fundido - PN 16 DN 500 x 450</t>
  </si>
  <si>
    <t>Tê com flanges ferro fundido - PN 16 DN 700 x 600</t>
  </si>
  <si>
    <t>Flange cego ferro fundido - PN 16 DN 500</t>
  </si>
  <si>
    <t>Flange cego ferro fundido - PN 16 DN 700</t>
  </si>
  <si>
    <t>Tê flangeado ferro fundido  - PN 16 DN 700</t>
  </si>
  <si>
    <t>Redução ferro fundido com flanges - PN 16 DN 600 x 450</t>
  </si>
  <si>
    <t>Válvula guilhotina com comando eletromecânico tipo "on-off"- PN 16 DN 400</t>
  </si>
  <si>
    <t>Válvula guilhotina com comando eletromecânico tipo "on-off"- PN 16 DN 450</t>
  </si>
  <si>
    <t>Tubo com flanges - Linha Clássica DN 150  PN 10 C=530mm - 29,78 kg</t>
  </si>
  <si>
    <t>Dispositivo Elétrico - embutido -Placa  2x4" p/ 1 função (ref. Pial)</t>
  </si>
  <si>
    <t>Barracão de obras em chapa de madeira, cobertura em fibrocimento, com as seguintes áreas mínimas: escritório fisclaização 17 m², escritório contratada 17 m², vestiário 25 m², depósito e ferramentaria 20 m², Instalações sanitárias 10 m².</t>
  </si>
  <si>
    <t>93207+93207+93212+93208+93212</t>
  </si>
  <si>
    <t>Rebaixamento de nível de água, profundidade mínima de 150 cm abaixo da cota mínima da estrutura, inclusive bombas, ponteiras, mangotes, etc.</t>
  </si>
  <si>
    <t>PROJETO EXECUTIVO</t>
  </si>
  <si>
    <t>Poço de visita para águas pluviais 1,10x1,10x1,40cm, para DN60cm, parede 15 cm, concreto 10 MPa, revestido com argamassa 1:4, inclusive todos os materiais.</t>
  </si>
  <si>
    <t>74124/002</t>
  </si>
  <si>
    <t xml:space="preserve">Tubulação de concreto PA1 DN 600, para águas pluviais, fornecimento e assentamento. </t>
  </si>
  <si>
    <t>D</t>
  </si>
  <si>
    <t>d</t>
  </si>
  <si>
    <t>e</t>
  </si>
  <si>
    <t>VE</t>
  </si>
  <si>
    <t>VI</t>
  </si>
  <si>
    <t>(D-2e)</t>
  </si>
  <si>
    <t>(d-2e)</t>
  </si>
  <si>
    <t>Re</t>
  </si>
  <si>
    <t>re</t>
  </si>
  <si>
    <t>Ri</t>
  </si>
  <si>
    <t>ri</t>
  </si>
  <si>
    <t>V</t>
  </si>
  <si>
    <t>dens</t>
  </si>
  <si>
    <t>Peso</t>
  </si>
  <si>
    <t>TUBO</t>
  </si>
  <si>
    <t>FLANGES</t>
  </si>
  <si>
    <t>L 1.1/2x1/4</t>
  </si>
  <si>
    <t>L 2.1/2x1/4</t>
  </si>
  <si>
    <t>T 1.1/2x3/16</t>
  </si>
  <si>
    <t>Tela Inox 1/8*10mm</t>
  </si>
  <si>
    <t>m ou m²</t>
  </si>
  <si>
    <t>k/m ou m²</t>
  </si>
  <si>
    <t>Tela em inox malha quadrada, com 10 fios de 1/8" por decímetro, 706x204 cm, inclusive cantoneiras e chumbadores (+/-392 kg - Ver projeto)</t>
  </si>
  <si>
    <t>3.82</t>
  </si>
  <si>
    <t>3.83</t>
  </si>
  <si>
    <t>3.84</t>
  </si>
  <si>
    <t>3.85</t>
  </si>
  <si>
    <t>3.86</t>
  </si>
  <si>
    <t>3.87</t>
  </si>
  <si>
    <t>3.88</t>
  </si>
  <si>
    <t>3.89</t>
  </si>
  <si>
    <t>3.90</t>
  </si>
  <si>
    <t>3.91</t>
  </si>
  <si>
    <t>3.92</t>
  </si>
  <si>
    <t>3.93</t>
  </si>
  <si>
    <t>3.94</t>
  </si>
  <si>
    <t>3.95</t>
  </si>
  <si>
    <t>3.96</t>
  </si>
  <si>
    <t>3.97</t>
  </si>
  <si>
    <t>3.98</t>
  </si>
  <si>
    <t>3.99</t>
  </si>
  <si>
    <t>3.100</t>
  </si>
  <si>
    <t>3.101</t>
  </si>
  <si>
    <t>3.102</t>
  </si>
  <si>
    <t>3.103</t>
  </si>
  <si>
    <t>3.104</t>
  </si>
  <si>
    <t>3.105</t>
  </si>
  <si>
    <t>3.106</t>
  </si>
  <si>
    <t>4.49</t>
  </si>
  <si>
    <t>4.50</t>
  </si>
  <si>
    <t>4.51</t>
  </si>
  <si>
    <t>4.52</t>
  </si>
  <si>
    <t>4.53</t>
  </si>
  <si>
    <t>4.54</t>
  </si>
  <si>
    <t>4.55</t>
  </si>
  <si>
    <t>4.56</t>
  </si>
  <si>
    <t>4.57</t>
  </si>
  <si>
    <t>4.58</t>
  </si>
  <si>
    <t>4.61</t>
  </si>
  <si>
    <t>4.62</t>
  </si>
  <si>
    <t>4.63</t>
  </si>
  <si>
    <t>4.64</t>
  </si>
  <si>
    <t>4.65</t>
  </si>
  <si>
    <t>4.66</t>
  </si>
  <si>
    <t>4.67</t>
  </si>
  <si>
    <t>4.68</t>
  </si>
  <si>
    <t>4.69</t>
  </si>
  <si>
    <t>4.70</t>
  </si>
  <si>
    <t>4.73</t>
  </si>
  <si>
    <t>4.74</t>
  </si>
  <si>
    <t>4.75</t>
  </si>
  <si>
    <t>4.76</t>
  </si>
  <si>
    <t>4.77</t>
  </si>
  <si>
    <t>4.78</t>
  </si>
  <si>
    <t>4.79</t>
  </si>
  <si>
    <t>4.80</t>
  </si>
  <si>
    <t>4.81</t>
  </si>
  <si>
    <t>4.82</t>
  </si>
  <si>
    <t>QUANT.</t>
  </si>
  <si>
    <t>A1</t>
  </si>
  <si>
    <t>PROJ-EXE-435</t>
  </si>
  <si>
    <t>Projetos complementares e "As Built" em formato A1</t>
  </si>
  <si>
    <t>4.85</t>
  </si>
  <si>
    <t>3.107</t>
  </si>
  <si>
    <t>546+11963</t>
  </si>
  <si>
    <t xml:space="preserve">TOTAL com BDI = </t>
  </si>
  <si>
    <t>Disjuntor à vácuo, 15 kV - 350 MVA 630 A - Motorizado, com relé e com seu comando remoto</t>
  </si>
  <si>
    <t>2.126</t>
  </si>
  <si>
    <t>2.127</t>
  </si>
  <si>
    <t>Curva 90° com flanges - Linha Clássica DN 150 PN 25</t>
  </si>
  <si>
    <t>Redução com flanges concêntrica - Linha Clássica DN 600/400 PN 25</t>
  </si>
  <si>
    <t>Redução com flanges concêntrica - Linha Clássica DN 400/250 PN 25</t>
  </si>
  <si>
    <t>Toco com flanges e abas de vedação - Linha Clássica DN 600 PN 25</t>
  </si>
  <si>
    <t>Tubo com flanges - Linha Clássica DN 600  PN 25 C=2071mm</t>
  </si>
  <si>
    <t>Tubo com flanges - Linha Clássica DN 600  PN 25 C=794mm</t>
  </si>
  <si>
    <t>Tubo com flanges - Linha Clássica DN 600  PN 25 C=350mm</t>
  </si>
  <si>
    <t>Tubo com flanges - Linha Clássica DN 600  PN 25 C=240mm</t>
  </si>
  <si>
    <t>Tubo com flanges - Linha Clássica DN 600  PN 25 C=335mm</t>
  </si>
  <si>
    <t>Tê com flanges - Linha Clássica DN 600 PN 25</t>
  </si>
  <si>
    <t>Válvula de gaveta c/ flanges e cunha de borracha corpo curto c/ volante Euro 23 DN 400 PN25</t>
  </si>
  <si>
    <t>Registro Oval c/ flanges e cunha metálica, com volante, s/ by pass e s/ redutor DN 600 PN 25</t>
  </si>
  <si>
    <t>Válvula de gaveta c/ flanges e cunha de borracha corpo curto c/ volante Euro 23 DN 150</t>
  </si>
  <si>
    <t>Válvula de retenção DN600 PN 25</t>
  </si>
  <si>
    <t>Curva 90° com flanges - Linha Clássica DN 400 PN 25</t>
  </si>
  <si>
    <t>Curva 90° com flanges - Linha Clássica DN 600 PN 25</t>
  </si>
  <si>
    <t>Curva 90° com flanges - Linha Clássica DN 100 PN 16</t>
  </si>
  <si>
    <t>Curva 90° com flanges - Linha Clássica DN 80 PN 16</t>
  </si>
  <si>
    <t>Carretel com tirantes - D 80 PN 10</t>
  </si>
  <si>
    <t>Carretel com tirantes - D 100 PN 10</t>
  </si>
  <si>
    <t>Junção com flanges DN 600 PN 25</t>
  </si>
  <si>
    <t>Redução concêntrica com flanges DN 600x400 PN 25</t>
  </si>
  <si>
    <t>Redução concêntrica com flanges DN 700 x 600 PN 25</t>
  </si>
  <si>
    <t>Extremidade flangee bolsa com junta elástica JGS DN 400 PN 16</t>
  </si>
  <si>
    <t>Extremidade flangee bolsa com junta elástica JGS DN 700 PN25</t>
  </si>
  <si>
    <t>Extremidade flange e ponta para junta elástica JGS  e JTI - Linha Clássica DN 700 PN25</t>
  </si>
  <si>
    <t>Extremidade flange e ponta com aba de vedação DN 400 PN25</t>
  </si>
  <si>
    <t>Extremidade flange e ponta com aba de vedação DN600 PN25</t>
  </si>
  <si>
    <t>Toco com flanges e abas de vedação - Linha Clássica - DN 300 PN16</t>
  </si>
  <si>
    <t>Toco com flanges e abas de vedação - Linha Clássica - DN 400 PN16</t>
  </si>
  <si>
    <t>Tubo cilíndrico para junta elástica JGS - Linha Clássica DN 400 C=1430mm</t>
  </si>
  <si>
    <t>Tubo cilíndrico para junta elástica JGS - Linha Clássica DN 700 C=2168mm</t>
  </si>
  <si>
    <t>Tubo cilíndrico para junta elástica JGS - Linha Clássica DN 700 C=4580mm</t>
  </si>
  <si>
    <t>Tubo cilíndrico para junta elástica JGS - Linha Clássica DN 700 C=1076mm</t>
  </si>
  <si>
    <t>Tubo cilíndrico para junta elástica JGS - Linha Clássica DN 700 C=6656mm</t>
  </si>
  <si>
    <t>Tubo classe K7 ponta e bolsa com junta elástica JGS - Linha Clássica DN 600 C=4262mm</t>
  </si>
  <si>
    <t>Tubo classe K7 ponta e bolsa com junta elástica JGS - Linha Clássica DN 700 C=4339mm</t>
  </si>
  <si>
    <t>Tubo com flange e ponta para junta elástica JGS - Linha Clássica DN 300 PN 16 C=605mm</t>
  </si>
  <si>
    <t>Tubo com flange e ponta para junta elástica JGS - Linha Clássica DN 400 PN 16 C=505mm</t>
  </si>
  <si>
    <t>Tubo com flange e ponta para junta elástica JGS - Linha Clássica DN 100 PN 16 C=267mm</t>
  </si>
  <si>
    <t>Tubo com flange e ponta para junta elástica JGS - Linha Clássica DN 80 PN 16 C=365mm</t>
  </si>
  <si>
    <t>Tubo com flange e ponta para junta elástica JGS - Linha Clássica DN 300 PN 16 C=362mm</t>
  </si>
  <si>
    <t>Tubo com flange e ponta para junta elástica JGS - Linha Clássica DN 400 PN 16 C=222mm</t>
  </si>
  <si>
    <t>Tubo com flange e ponta para junta elástica JGS - Linha Clássica DN 400 C=770mm</t>
  </si>
  <si>
    <t>Tubo com flange e ponta para junta elástica JGS - Linha Clássica DN 600 C=5600mm</t>
  </si>
  <si>
    <t>Tubo com flange e ponta para junta elástica JGS - Linha Clássica DN 700 C=798mm</t>
  </si>
  <si>
    <t>Tubo com flanges - Linha Clássica DN 400 C=830mm</t>
  </si>
  <si>
    <t>Tubo com flanges - Linha Clássica DN 600 C=600mm PN16</t>
  </si>
  <si>
    <t>Tubo com flanges - Linha Clássica DN 600 C=930mm PN25</t>
  </si>
  <si>
    <t>Tê com flanges - Linha Clássica - DN400 / 100 PN16</t>
  </si>
  <si>
    <t>Tê com flanges - linha Clássica - DN300 / 80 PN16</t>
  </si>
  <si>
    <t>Tê com bolsas e junta elástica JGS - Linha Clássica DN 600 x 400 mm</t>
  </si>
  <si>
    <t>Tê com bolsas e junta elástica JGS e flange - Linha Clássica DN 700 x 600 mm PN25</t>
  </si>
  <si>
    <t>Tê com bolsas e junta elástica JGS e flange - Linha Clássica DN 700 mm PN25</t>
  </si>
  <si>
    <t>Válvula de gaveta c/ flanges e cunha de borracha corpo curto c/ volante Euro 23 DN 400 PN16</t>
  </si>
  <si>
    <t>Válvula de gaveta c/ flanges e cunha de borracha corpo curto c/ volante Euro 23 DN 100 PN16</t>
  </si>
  <si>
    <t>Válvula de gaveta c/ flanges e cunha de borracha corpo curto c/ volante Euro 23 DN 300 PN16</t>
  </si>
  <si>
    <t>Válvula de gaveta com Haste Ascendente Euro 23 DN 80 PN16</t>
  </si>
  <si>
    <t>Válvula de Altitude DN 80 PN16</t>
  </si>
  <si>
    <t>3.108</t>
  </si>
  <si>
    <t>Válvula de Altitude DN 100 PN16</t>
  </si>
  <si>
    <t>3.109</t>
  </si>
  <si>
    <t>3.110</t>
  </si>
  <si>
    <t>Válvula de Retenção - Tipo Clasar - DN 300 PN16</t>
  </si>
  <si>
    <t>3.111</t>
  </si>
  <si>
    <t>3.112</t>
  </si>
  <si>
    <t>Válvula de Retenção - Tipo Clasar - DN 400 PN16</t>
  </si>
  <si>
    <t>3.113</t>
  </si>
  <si>
    <t>3.114</t>
  </si>
  <si>
    <t>Válvula Hidráulica Sustentadora de Pressão DN 600 PN25</t>
  </si>
  <si>
    <t>3.115</t>
  </si>
  <si>
    <t>3.116</t>
  </si>
  <si>
    <t>Tubulação ferro fundido flange-flange - PN 16 DN 700 C=820mm</t>
  </si>
  <si>
    <t>Redução com flanges ferro fundido - PN 16 DN 600 x 700 mm</t>
  </si>
  <si>
    <t>Válvula hidráulica de controle de vazão DN600 PN25</t>
  </si>
  <si>
    <t>Instalação de válvula flangeada DN 600</t>
  </si>
  <si>
    <t>73887/006</t>
  </si>
  <si>
    <t>73887/002</t>
  </si>
  <si>
    <t>73887/001</t>
  </si>
  <si>
    <t>Concreto fck 20 MPa, preparo mecânico com betoneira</t>
  </si>
  <si>
    <t>Corte e dobra de acço CA-50, diâmetro de 6.3 mm, utilizado em estruturas diversas, exceto lajes.</t>
  </si>
  <si>
    <t>Corte e dobra de acço CA-50, diâmetro de 8.0 mm, utilizado em estruturas diversas, exceto lajes.</t>
  </si>
  <si>
    <t>Corte e dobra de acço CA-50, diâmetro de 10.0 mm, utilizado em estruturas diversas, exceto lajes.</t>
  </si>
  <si>
    <t>Corte e dobra de acço CA-50, diâmetro de 12.5 mm, utilizado em estruturas diversas, exceto lajes.</t>
  </si>
  <si>
    <t>Corte e dobra de acço CA-60, diâmetro de 5.0 mm, utilizado em estruturas diversas, exceto lajes.</t>
  </si>
  <si>
    <t>Corte e dobra de acço CA-60, diâmetro de 5.0 mm, utilizado em lajes.</t>
  </si>
  <si>
    <t>Corte e dobra de acço CA-50, diâmetro de 6.3 mm, utilizado em lajes.</t>
  </si>
  <si>
    <t>Corte e dobra de acço CA-50, diâmetro de 8.0 mm, utilizado em lajes.</t>
  </si>
  <si>
    <t>Corte e dobra de acço CA-50, diâmetro de 12.5 mm, utilizado em lajes.</t>
  </si>
  <si>
    <t>Corte e dobra de acço CA-50, diâmetro de 10.0 mm, utilizado em lajes.</t>
  </si>
  <si>
    <t>Reaterro de valas compactado manualmente</t>
  </si>
  <si>
    <t>z</t>
  </si>
  <si>
    <t>Demolição de concreto simples</t>
  </si>
  <si>
    <t>Piso de concreto, com concreto moldado "in loco", feito em obra, acabamento convencional, espessura 8cm</t>
  </si>
  <si>
    <t>Reaterro de valas compactado manualmente.</t>
  </si>
  <si>
    <t>Preparo de fundo de valas com regularização, acerto e nivelamento.</t>
  </si>
  <si>
    <t>Curva 90° com flanges - Linha Clássica DN 600 PN 25 - 348 kg</t>
  </si>
  <si>
    <t>Corte e dobra de acço CA-50, diâmetro de 16.0 mm, utilizado em estruturas diversas, exceto lajes.</t>
  </si>
  <si>
    <t>Corte e dobra de acço CA-50, diâmetro de 20.0 mm, utilizado em lajes.</t>
  </si>
  <si>
    <t>2.28</t>
  </si>
  <si>
    <t>2.29</t>
  </si>
  <si>
    <t>2.38</t>
  </si>
  <si>
    <t>2.39</t>
  </si>
  <si>
    <t>2.40</t>
  </si>
  <si>
    <t>2.41</t>
  </si>
  <si>
    <t>2.42</t>
  </si>
  <si>
    <t>2.43</t>
  </si>
  <si>
    <t>2.48</t>
  </si>
  <si>
    <t>2.49</t>
  </si>
  <si>
    <t>2.50</t>
  </si>
  <si>
    <t>2.51</t>
  </si>
  <si>
    <t>2.128</t>
  </si>
  <si>
    <t>2.129</t>
  </si>
  <si>
    <t>2.130</t>
  </si>
  <si>
    <t>2.131</t>
  </si>
  <si>
    <t>2.132</t>
  </si>
  <si>
    <t>2.133</t>
  </si>
  <si>
    <t>2.134</t>
  </si>
  <si>
    <t>2.135</t>
  </si>
  <si>
    <t>2.136</t>
  </si>
  <si>
    <t>2.137</t>
  </si>
  <si>
    <t>2.138</t>
  </si>
  <si>
    <t>74064/002</t>
  </si>
  <si>
    <t>79500/002</t>
  </si>
  <si>
    <t>73924/001</t>
  </si>
  <si>
    <t>4.47</t>
  </si>
  <si>
    <t>4.48</t>
  </si>
  <si>
    <t>4.71</t>
  </si>
  <si>
    <t>4.72</t>
  </si>
  <si>
    <t>4.83</t>
  </si>
  <si>
    <t>4.84</t>
  </si>
  <si>
    <t>4.86</t>
  </si>
  <si>
    <t>4.87</t>
  </si>
  <si>
    <t>4.88</t>
  </si>
  <si>
    <t>4.89</t>
  </si>
  <si>
    <t>Locação de adutoras, coletores tronco e interceptores</t>
  </si>
  <si>
    <t>Engenheiro Civil de obra Senior com encargos complementares</t>
  </si>
  <si>
    <t>Motorista operador de munck com encargos com complementares</t>
  </si>
  <si>
    <t>chp</t>
  </si>
  <si>
    <t>Redução com flanges concêntrica - Linha Clássica DN 250/150 PN 25</t>
  </si>
  <si>
    <t>H</t>
  </si>
  <si>
    <t>3.117</t>
  </si>
  <si>
    <t>3.118</t>
  </si>
  <si>
    <t>3.69</t>
  </si>
  <si>
    <t>3.70</t>
  </si>
  <si>
    <t>3.119</t>
  </si>
  <si>
    <t>3.120</t>
  </si>
  <si>
    <t>3.121</t>
  </si>
  <si>
    <t>3.122</t>
  </si>
  <si>
    <t>3.123</t>
  </si>
  <si>
    <t>3.124</t>
  </si>
  <si>
    <t>3.125</t>
  </si>
  <si>
    <t>3.126</t>
  </si>
  <si>
    <t>3.127</t>
  </si>
  <si>
    <t>3.128</t>
  </si>
  <si>
    <t>3.129</t>
  </si>
  <si>
    <t>3.130</t>
  </si>
  <si>
    <t>3.131</t>
  </si>
  <si>
    <t>3.132</t>
  </si>
  <si>
    <t>3.133</t>
  </si>
  <si>
    <t>3.134</t>
  </si>
  <si>
    <t>3.135</t>
  </si>
  <si>
    <t>3.136</t>
  </si>
  <si>
    <t>3.137</t>
  </si>
  <si>
    <t>3.138</t>
  </si>
  <si>
    <t>3.139</t>
  </si>
  <si>
    <t>3.140</t>
  </si>
  <si>
    <t>3.141</t>
  </si>
  <si>
    <t>3.142</t>
  </si>
  <si>
    <t>3.143</t>
  </si>
  <si>
    <t>3.144</t>
  </si>
  <si>
    <t>3.145</t>
  </si>
  <si>
    <t>3.146</t>
  </si>
  <si>
    <t>3.147</t>
  </si>
  <si>
    <t>3.148</t>
  </si>
  <si>
    <t>3.149</t>
  </si>
  <si>
    <t>3.150</t>
  </si>
  <si>
    <t>3.151</t>
  </si>
  <si>
    <t>3.152</t>
  </si>
  <si>
    <t>3.153</t>
  </si>
  <si>
    <t>3.154</t>
  </si>
  <si>
    <t>3.155</t>
  </si>
  <si>
    <t>3.156</t>
  </si>
  <si>
    <t>3.157</t>
  </si>
  <si>
    <t>3.158</t>
  </si>
  <si>
    <t>3.159</t>
  </si>
  <si>
    <t>3.160</t>
  </si>
  <si>
    <t>3.161</t>
  </si>
  <si>
    <t>3.162</t>
  </si>
  <si>
    <t>3.163</t>
  </si>
  <si>
    <t>3.164</t>
  </si>
  <si>
    <t>3.165</t>
  </si>
  <si>
    <t>3.166</t>
  </si>
  <si>
    <t>3.167</t>
  </si>
  <si>
    <t>3.168</t>
  </si>
  <si>
    <t>3.169</t>
  </si>
  <si>
    <t>3.170</t>
  </si>
  <si>
    <t>3.171</t>
  </si>
  <si>
    <t>3.172</t>
  </si>
  <si>
    <t>3.173</t>
  </si>
  <si>
    <t>3.174</t>
  </si>
  <si>
    <t>3.175</t>
  </si>
  <si>
    <t>3.176</t>
  </si>
  <si>
    <t>3.177</t>
  </si>
  <si>
    <t>3.178</t>
  </si>
  <si>
    <t>3.179</t>
  </si>
  <si>
    <t>3.180</t>
  </si>
  <si>
    <t>3.181</t>
  </si>
  <si>
    <t>3.182</t>
  </si>
  <si>
    <t>3.183</t>
  </si>
  <si>
    <t>3.184</t>
  </si>
  <si>
    <t>3.185</t>
  </si>
  <si>
    <t>3.186</t>
  </si>
  <si>
    <t>3.187</t>
  </si>
  <si>
    <t>3.188</t>
  </si>
  <si>
    <t>3.189</t>
  </si>
  <si>
    <t>3.190</t>
  </si>
  <si>
    <t>3.191</t>
  </si>
  <si>
    <t>3.192</t>
  </si>
  <si>
    <t>3.193</t>
  </si>
  <si>
    <t>3.194</t>
  </si>
  <si>
    <t>3.195</t>
  </si>
  <si>
    <t>3.196</t>
  </si>
  <si>
    <t>3.197</t>
  </si>
  <si>
    <t>3.198</t>
  </si>
  <si>
    <t>3.199</t>
  </si>
  <si>
    <t>3.200</t>
  </si>
  <si>
    <t>3.201</t>
  </si>
  <si>
    <t>3.202</t>
  </si>
  <si>
    <t>3.203</t>
  </si>
  <si>
    <t>3.204</t>
  </si>
  <si>
    <t>3.205</t>
  </si>
  <si>
    <t>3.206</t>
  </si>
  <si>
    <t>3.207</t>
  </si>
  <si>
    <t>3.208</t>
  </si>
  <si>
    <t>3.209</t>
  </si>
  <si>
    <t>3.210</t>
  </si>
  <si>
    <t>3.211</t>
  </si>
  <si>
    <t>3.212</t>
  </si>
  <si>
    <t>3.213</t>
  </si>
  <si>
    <t>3.214</t>
  </si>
  <si>
    <t>3.215</t>
  </si>
  <si>
    <t>3.216</t>
  </si>
  <si>
    <t>3.217</t>
  </si>
  <si>
    <t>3.218</t>
  </si>
  <si>
    <t>3.219</t>
  </si>
  <si>
    <t>3.220</t>
  </si>
  <si>
    <t>Redução ferro fundido - PN 16 DN 600 x 500</t>
  </si>
  <si>
    <t>Redução ferro fundido - PN 16 DN 700 x 600</t>
  </si>
  <si>
    <t>CÓDIGO</t>
  </si>
  <si>
    <t>DESCRIÇÃO DO SERVIÇO OU FORNECIMENTO</t>
  </si>
  <si>
    <t>DATA BASE</t>
  </si>
  <si>
    <t>PREÇO REFERENCIAL</t>
  </si>
  <si>
    <t>001</t>
  </si>
  <si>
    <t>UN</t>
  </si>
  <si>
    <t>004</t>
  </si>
  <si>
    <t>005</t>
  </si>
  <si>
    <t>006</t>
  </si>
  <si>
    <t>Tubo com flanges - Linha Clássica DN 150  PN 10 C=166mm - 20,42kg</t>
  </si>
  <si>
    <t>FASE I</t>
  </si>
  <si>
    <t>Registro oval c/ flanges e cunha metálica, com volante, s/ by pass e s/ redutor DN 600</t>
  </si>
  <si>
    <t>Registro oval c/ flanges e cunha metálica, com volante, s/ by pass e s/ redutor DN 700</t>
  </si>
  <si>
    <t>ADAPTAÇÃO DAS GRADES DE PISO EXISTENTES, INCLUSIVE CORTES E SOLDAS, COM VISTAS AO SEU APROVEITAMENTO NA ESTRUTURA PROJETADA.</t>
  </si>
  <si>
    <t xml:space="preserve"> </t>
  </si>
  <si>
    <t>Conjunto moto-bomba de Eixo Vertical ,1500 HP, 1775 rpm, Alt. Man.=183,56 m , Tensão= 4,18 KV e vazão de 482,38L/s.</t>
  </si>
  <si>
    <t>Tanque hidropneumático horizontal, com membrana Butyl esp. 2,0mm, capacidade de 3m³,  PN25</t>
  </si>
  <si>
    <t>FONTE</t>
  </si>
  <si>
    <t>Un.</t>
  </si>
  <si>
    <t>SINAPI</t>
  </si>
  <si>
    <t>DESCRIÇÃO DO INSUMO</t>
  </si>
  <si>
    <t>COEFICIENTE</t>
  </si>
  <si>
    <t>CUSTO UNITÁRIO</t>
  </si>
  <si>
    <t>CUSTO TOTAL</t>
  </si>
  <si>
    <t>SINAPI-I</t>
  </si>
  <si>
    <t>Observações:</t>
  </si>
  <si>
    <t>88251</t>
  </si>
  <si>
    <t>SERRALHEIRO COM ENCARGOS COMPLEMENTARES</t>
  </si>
  <si>
    <t>AUXILIAR DE SERRALHEIRO COM ENCARGOS COMPLEMENTARES</t>
  </si>
  <si>
    <t>88315</t>
  </si>
  <si>
    <t>COMPOSIÇÕES</t>
  </si>
  <si>
    <t>Composição 001</t>
  </si>
  <si>
    <t>Tampão fofo articulado, classe b125 carga máx 12,5 t, redondo tampa 600 mm, assentado com arg im/areia 1:4, fornecimento e assentamento.</t>
  </si>
  <si>
    <t>SOLDA EM VARETA FOSCOPER, D = *2,5* MM X COMPRIMENTO 500 MM</t>
  </si>
  <si>
    <t>Kg</t>
  </si>
  <si>
    <t>00039914</t>
  </si>
  <si>
    <t>SOLDADOR COM ENCARGOS COMPLEMENTARES</t>
  </si>
  <si>
    <t>GUINDAUTO HIDRÁULICO, CAPACIDADE MÁXIMA DE CARGA 6200 KG, MOMENTO MÁXIMO DE CARGA 11,7 TM, ALCANCE MÁXIMO HORIZONTAL 9,70 M, INCLUSIVE CAMINHÃO TOCO PBT 16.000 KG, POTÊNCIA DE 189 CV - CHP DIURNO. AF_06/2014</t>
  </si>
  <si>
    <t>CHP</t>
  </si>
  <si>
    <t>88316</t>
  </si>
  <si>
    <t>SERVENTE COM ENCARGOS COMPLEMENTARES</t>
  </si>
  <si>
    <t>88279</t>
  </si>
  <si>
    <t>MONTADOR ELETROMECÂNICO COM ENCARGOS COMPLEMENTARES</t>
  </si>
  <si>
    <t>92145</t>
  </si>
  <si>
    <t>CAMINHONETE CABINE SIMPLES COM MOTOR 1.6 FLEX, CÂMBIO MANUAL, POTÊNCIA 101/104 CV, 2 PORTAS - CHP DIURNO.</t>
  </si>
  <si>
    <t>UN.</t>
  </si>
  <si>
    <t>Cotação</t>
  </si>
  <si>
    <t>171</t>
  </si>
  <si>
    <t>172</t>
  </si>
  <si>
    <t>Composição</t>
  </si>
  <si>
    <t>73661</t>
  </si>
  <si>
    <t>FORNECIMENTO E INSTALACAO DE TALHA E TROLE MANUAL DE 1 TONELADA</t>
  </si>
  <si>
    <t>FORNECIMENTO E INSTALACAO DE TALHA E TROLE MANUAL DE 5 TONELADAS</t>
  </si>
  <si>
    <t>021</t>
  </si>
  <si>
    <t>115</t>
  </si>
  <si>
    <t>Código Fonte SINAPI, SETOP, ORÇAMENTO</t>
  </si>
  <si>
    <t>PÓRTICO TALHA 5 T, 3 APOIOS, TROLE E TALHA MANUAL, COM DIMENSOES CONFORME PROJETO - FORNECIMENTO E INSTALAÇÃO</t>
  </si>
  <si>
    <t>PÓRTICO TALHA 1 T, 3 APOIOS, TROLE E TALHA MANUAL, COM DIMENSOES CONFORME PROJETO - FORNECIMENTO E INSTALAÇÃO</t>
  </si>
  <si>
    <t>Pórtico Talha 1 T, 3 apoios, trole e talha manual, com dimensoes conforme projeto - Fornecimento e instalação</t>
  </si>
  <si>
    <t>Pórtico Talha 5 T, 3 apoios, trole e talha manual, com dimensoes conforme projeto - Fornecimento e instalação</t>
  </si>
  <si>
    <t>ASSENTADOR DE TUBOS COM ENCARGOS COMPLEMENTARES</t>
  </si>
  <si>
    <t xml:space="preserve">Assentamento de conexões e acessórios </t>
  </si>
  <si>
    <t>CODIGO  DA COMPOSICAO</t>
  </si>
  <si>
    <t>DESCRICAO DA COMPOSICAO</t>
  </si>
  <si>
    <t>M</t>
  </si>
  <si>
    <t>KG</t>
  </si>
  <si>
    <t>M2</t>
  </si>
  <si>
    <t>MES</t>
  </si>
  <si>
    <t>ESCAVADEIRA HIDRÁULICA SOBRE ESTEIRAS, CAÇAMBA 0,80 M3, PESO OPERACIONAL 17 T, POTENCIA BRUTA 111 HP - CHP DIURNO. AF_06/2014</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</si>
  <si>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</si>
  <si>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</si>
  <si>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</si>
  <si>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</si>
  <si>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</si>
  <si>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</si>
  <si>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</si>
  <si>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</si>
  <si>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</si>
  <si>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VASSOURA MECÂNICA REBOCÁVEL COM ESCOVA CILÍNDRICA, LARGURA ÚTIL DE VARRIMENTO DE 2,44 M - CHP DIURNO. AF_06/2014</t>
  </si>
  <si>
    <t>TRATOR DE PNEUS, POTÊNCIA 122 CV, TRAÇÃO 4X4, PESO COM LASTRO DE 4.510 KG - CHP DIURNO. AF_06/2014</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</si>
  <si>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</si>
  <si>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</si>
  <si>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</si>
  <si>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</si>
  <si>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</si>
  <si>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RETROESCAVADEIRA SOBRE RODAS COM CARREGADEIRA, TRAÇÃO 4X4, POTÊNCIA LÍQ. 72 HP, CAÇAMBA CARREG. CAP. MÍN. 0,79 M3, CAÇAMBA RETRO CAP. 0,18 M3, PESO OPERACIONAL MÍN. 7.140 KG, PROFUNDIDADE ESCAVAÇÃO MÁX. 4,50 M - CHP DIURNO. AF_06/2014</t>
  </si>
  <si>
    <t>ROLO COMPACTADOR VIBRATÓRIO PÉ DE CARNEIRO, OPERADO POR CONTROLE REMOTO, POTÊNCIA 12,5 KW, PESO OPERACIONAL 1,675 T, LARGURA DE TRABALHO 0,85 M - CHP DIURNO. AF_02/2016</t>
  </si>
  <si>
    <t>USINA DE LAMA ASFÁLTICA, PROD 30 A 50 T/H, SILO DE AGREGADO 7 M3, RESERVATÓRIOS PARA EMULSÃO E ÁGUA DE 2,3 M3 CADA, MISTURADOR TIPO PUG MILL A SER MONTADO SOBRE CAMINHÃO - CHP DIURNO. AF_10/2014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</si>
  <si>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</si>
  <si>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</si>
  <si>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</si>
  <si>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</si>
  <si>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</si>
  <si>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MOTONIVELADORA POTÊNCIA BÁSICA LÍQUIDA (PRIMEIRA MARCHA) 125 HP, PESO BRUTO 13032 KG, LARGURA DA LÂMINA DE 3,7 M - CHP DIURNO. AF_06/2014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</si>
  <si>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</si>
  <si>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</si>
  <si>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COMPRESSOR DE AR REBOCÁVEL, VAZÃO 189 PCM, PRESSÃO EFETIVA DE TRABALHO 102 PSI, MOTOR DIESEL, POTÊNCIA 63 CV - CHP DIURNO. AF_06/2015</t>
  </si>
  <si>
    <t>CAMINHÃO PIPA 6.000 L, PESO BRUTO TOTAL 13.000 KG, DISTÂNCIA ENTRE EIXOS 4,80 M, POTÊNCIA 189 CV INCLUSIVE TANQUE DE AÇO PARA TRANSPORTE DE ÁGUA, CAPACIDADE 6 M3 - CHP DIURNO. AF_06/2014</t>
  </si>
  <si>
    <t>ROLO COMPACTADOR DE PNEUS ESTÁTICO, PRESSÃO VARIÁVEL, POTÊNCIA 111 HP, PESO SEM/COM LASTRO 9,5 / 26 T, LARGURA DE TRABALHO 1,90 M - CHP DIURNO. AF_07/2014</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</si>
  <si>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</si>
  <si>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</si>
  <si>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CAMINHÃO BASCULANTE 6 M3 TOCO, PESO BRUTO TOTAL 16.000 KG, CARGA ÚTIL MÁXIMA 11.130 KG, DISTÂNCIA ENTRE EIXOS 5,36 M, POTÊNCIA 185 CV, INCLUSIVE CAÇAMBA METÁLICA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</si>
  <si>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</si>
  <si>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</si>
  <si>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</si>
  <si>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</si>
  <si>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GRUPO DE SOLDAGEM COM GERADOR A DIESEL 60 CV PARA SOLDA ELÉTRICA, SOBRE 04 RODAS, COM MOTOR 4 CILINDROS 600 A - CHP DIURNO. AF_02/2016</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</si>
  <si>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</si>
  <si>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</si>
  <si>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TRATOR DE ESTEIRAS, POTÊNCIA 125 HP, PESO OPERACIONAL 12,9 T, COM LÂMINA 2,7 M3 - CHP DIURNO. AF_10/2014</t>
  </si>
  <si>
    <t>ESCAVADEIRA HIDRÁULICA SOBRE ESTEIRAS, CAÇAMBA 1,20 M3, PESO OPERACIONAL 21 T, POTÊNCIA BRUTA 155 HP - CHP DIURNO. AF_06/2014</t>
  </si>
  <si>
    <t>TRATOR DE ESTEIRAS, POTÊNCIA 100 HP, PESO OPERACIONAL 9,4 T, COM LÂMINA 2,19 M3 - CHP DIURNO. AF_06/2014</t>
  </si>
  <si>
    <t>TRATOR DE PNEUS, POTÊNCIA 85 CV, TRAÇÃO 4X4, PESO COM LASTRO DE 4.675 KG - CHP DIURNO. AF_06/2014</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</si>
  <si>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</si>
  <si>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</si>
  <si>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</si>
  <si>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</si>
  <si>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</si>
  <si>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BATE-ESTACAS POR GRAVIDADE, POTÊNCIA DE 160 HP, PESO DO MARTELO ATÉ 3 TONELADAS - CHP DIURNO. AF_11/2014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</si>
  <si>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</si>
  <si>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</si>
  <si>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VIBRADOR DE IMERSÃO, DIÂMETRO DE PONTEIRA 45MM, MOTOR ELÉTRICO TRIFÁSICO POTÊNCIA DE 2 CV - CHP DIURNO. AF_06/2015</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</si>
  <si>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</si>
  <si>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</si>
  <si>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</si>
  <si>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</si>
  <si>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</si>
  <si>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</si>
  <si>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</si>
  <si>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</si>
  <si>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</si>
  <si>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</si>
  <si>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</si>
  <si>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REBOCAVEL, VAZÃO 250 PCM, PRESSAO DE TRABALHO 102 PSI, MOTOR A DIESEL POTÊNCIA 81 CV - CHP DIURNO. AF_06/2015</t>
  </si>
  <si>
    <t>COMPRESSOR DE AR REBOCÁVEL, VAZÃO 748 PCM, PRESSÃO EFETIVA DE TRABALHO 102 PSI, MOTOR DIESEL, POTÊNCIA 210 CV - CHP DIURNO. AF_06/2015</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</si>
  <si>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</si>
  <si>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</si>
  <si>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</si>
  <si>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</si>
  <si>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CAMINHÃO BASCULANTE 10 M3, TRUCADO CABINE SIMPLES, PESO BRUTO TOTAL 23.000 KG, CARGA ÚTIL MÁXIMA 15.935 KG, DISTÂNCIA ENTRE EIXOS 4,80 M, POTÊNCIA 230 CV INCLUSIVE CAÇAMBA METÁLICA - CHP DIURNO. AF_06/2014</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</si>
  <si>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</si>
  <si>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</si>
  <si>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</si>
  <si>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</si>
  <si>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</si>
  <si>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</si>
  <si>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</si>
  <si>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</si>
  <si>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MÁQUINA EXTRUSORA DE CONCRETO PARA GUIAS E SARJETAS, MOTOR A DIESEL, POTÊNCIA 14 CV - CHP DIURNO. AF_12/2015</t>
  </si>
  <si>
    <t>MARTELO PERFURADOR PNEUMÁTICO MANUAL, HASTE 25 X 75 MM, 21 KG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</si>
  <si>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</si>
  <si>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</si>
  <si>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</si>
  <si>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</si>
  <si>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</si>
  <si>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</si>
  <si>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</si>
  <si>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</si>
  <si>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MISTURADORA DE SOLOS, CAPACIDADE DE 200 A 500 TON/H, POTENCIA 75KW - CHP DIURNO. AF_07/2016</t>
  </si>
  <si>
    <t>DISTRIBUIDOR DE AGREGADOS AUTOPROPELIDO, CAP 3 M3, A DIESEL, POTÊNCIA 176CV - CHP DIURNO. AF_07/2016</t>
  </si>
  <si>
    <t>MÁQUINA DEMARCADORA DE FAIXA DE TRÁFEGO À FRIO, AUTOPROPELIDA, POTÊNCIA 38 HP - CHP DIURNO. AF_07/2016</t>
  </si>
  <si>
    <t>TALHA MANUAL DE CORRENTE, CAPACIDADE DE 2 TON. COM ELEVAÇÃO DE 3 M - CHP DIURNO. AF_07/2016</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</si>
  <si>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</si>
  <si>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</si>
  <si>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</si>
  <si>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PERFURATRIZ PNEUMATICA MANUAL DE PESO MEDIO, MARTELETE, 18KG, COMPRIMENTO MÁXIMO DE CURSO DE 6 M, DIAMETRO DO PISTAO DE 5,5 CM - CHP DIURNO. AF_11/2016</t>
  </si>
  <si>
    <t>ROLO COMPACTADOR VIBRATORIO TANDEM, ACO LISO, POTENCIA 125 HP, PESO SEM/COM LASTRO 10,20/11,65 T, LARGURA DE TRABALHO 1,73 M - CHP DIURNO. AF_11/2016</t>
  </si>
  <si>
    <t>PERFURATRIZ MANUAL, TORQUE MAXIMO 55 KGF.M, POTENCIA 5 CV, COM DIAMETRO MAXIMO 8 1/2" - CHP DIURNO. AF_11/2016</t>
  </si>
  <si>
    <t>ESCAVADEIRA HIDRAULICA SOBRE ESTEIRA, EQUIPADA COM CLAMSHELL, COM CAPACIDADE DA CAÇAMBA ENTRE 1,20 E 1,50 M3, PESO OPERACIONAL ENTRE 20,00 E 22,00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</si>
  <si>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</si>
  <si>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</si>
  <si>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</si>
  <si>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</si>
  <si>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CAMINHÃO BASCULANTE 10 M3, TRUCADO, POTÊNCIA 230 CV, INCLUSIVE CAÇAMBA METÁLICA, COM DISTRIBUIDOR DE AGREGADOS ACOPLADO - CHP DIURNO. AF_02/2017</t>
  </si>
  <si>
    <t>TRATOR DE PNEUS COM POTÊNCIA DE 85 CV, TRAÇÃO 4X4, COM VASSOURA MECÂNICA ACOPLADA - CHP DIURNO. AF_03/2017</t>
  </si>
  <si>
    <t>MINICARREGADEIRA SOBRE RODAS POTENCIA 47HP CAPACIDADE OPERACAO 646 KG, COM VASSOURA MECÂNICA ACOPLADA - CHP DIURNO. AF_03/2017</t>
  </si>
  <si>
    <t>ESCAVADEIRA HIDRÁULICA SOBRE ESTEIRAS, CAÇAMBA 0,80 M3, PESO OPERACIONAL 17 T, POTENCIA BRUTA 111 HP - CHI DIURNO. AF_06/2014</t>
  </si>
  <si>
    <t>CHI</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</si>
  <si>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</si>
  <si>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</si>
  <si>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</si>
  <si>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MOTOBOMBA CENTRÍFUGA, MOTOR A GASOLINA, POTÊNCIA 5,42 HP, BOCAIS 1 1/2" X 1", DIÂMETRO ROTOR 143 MM HM/Q = 6 MCA / 16,8 M3/H A 38 MCA / 6,6 M3/H - CHI DIURNO. AF_06/2014</t>
  </si>
  <si>
    <t>CAMINHÃO TOCO, PBT 16.000 KG, CARGA ÚTIL MÁX. 10.685 KG, DIST. ENTRE EIXOS 4,8 M, POTÊNCIA 189 CV, INCLUSIVE CARROCERIA FIXA ABERTA DE MADEIRA P/ TRANSPORTE GERAL DE CARGA SECA, DIMEN. APROX. 2,5 X 7,00 X 0,50 M - CHI DIURNO. AF_06/2014</t>
  </si>
  <si>
    <t>USINA DE CONCRETO FIXA, CAPACIDADE NOMINAL DE 90 A 120 M3/H, SEM SILO - CHI DIURNO. AF_07/2016</t>
  </si>
  <si>
    <t>VIBROACABADORA DE ASFALTO SOBRE ESTEIRAS, LARGURA DE PAVIMENTAÇÃO 1,90 M A 5,30 M, POTÊNCIA 105 HP CAPACIDADE 450 T/H - CHI DIURNO. AF_11/2014</t>
  </si>
  <si>
    <t>VASSOURA MECÂNICA REBOCÁVEL COM ESCOVA CILÍNDRICA, LARGURA ÚTIL DE VARRIMENTO DE 2,44 M - CHI DIURNO. AF_06/2014</t>
  </si>
  <si>
    <t>TRATOR DE PNEUS, POTÊNCIA 122 CV, TRAÇÃO 4X4, PESO COM LASTRO DE 4.510 KG - CHI DIURNO. AF_06/2014</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</si>
  <si>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</si>
  <si>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</si>
  <si>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</si>
  <si>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</si>
  <si>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</si>
  <si>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</si>
  <si>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</si>
  <si>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USINA DE LAMA ASFÁLTICA, PROD 30 A 50 T/H, SILO DE AGREGADO 7 M3, RESERVATÓRIOS PARA EMULSÃO E ÁGUA DE 2,3 M3 CADA, MISTURADOR TIPO PUG MILL A SER MONTADO SOBRE CAMINHÃO - CHI DIURNO. AF_10/2014</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</si>
  <si>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</si>
  <si>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</si>
  <si>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</si>
  <si>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</si>
  <si>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</si>
  <si>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</si>
  <si>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</si>
  <si>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</si>
  <si>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</si>
  <si>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MARTELETE OU ROMPEDOR PNEUMÁTICO MANUAL, 28 KG, COM SILENCIADOR - CHI DIURNO. AF_07/2016</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</si>
  <si>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</si>
  <si>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</si>
  <si>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</si>
  <si>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</si>
  <si>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MOTOBOMBA TRASH (PARA ÁGUA SUJA) AUTO ESCORVANTE, MOTOR GASOLINA DE 6,41 HP, DIÂMETROS DE SUCÇÃO X RECALQUE: 3" X 3", HM/Q = 10 MCA / 60 M3/H A 23 MCA / 0 M3/H - CHI DIURNO. AF_10/2014</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</si>
  <si>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</si>
  <si>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</si>
  <si>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</si>
  <si>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GRUPO DE SOLDAGEM COM GERADOR A DIESEL 60 CV PARA SOLDA ELÉTRICA, SOBRE 04 RODAS, COM MOTOR 4 CILINDROS 600 A - CHI DIURNO. AF_02/2016</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</si>
  <si>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</si>
  <si>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</si>
  <si>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TRATOR DE ESTEIRAS, POTÊNCIA 125 HP, PESO OPERACIONAL 12,9 T, COM LÂMINA 2,7 M3 - CHI DIURNO. AF_10/2014</t>
  </si>
  <si>
    <t>ESCAVADEIRA HIDRÁULICA SOBRE ESTEIRAS, CAÇAMBA 1,20 M3, PESO OPERACIONAL 21 T, POTÊNCIA BRUTA 155 HP - CHI DIURNO. AF_06/2014</t>
  </si>
  <si>
    <t>TRATOR DE ESTEIRAS, POTÊNCIA 100 HP, PESO OPERACIONAL 9,4 T, COM LÂMINA 2,19 M3 - CHI DIURNO. AF_06/2014</t>
  </si>
  <si>
    <t>TRATOR DE PNEUS, POTÊNCIA 85 CV, TRAÇÃO 4X4, PESO COM LASTRO DE 4.675 KG - CHI DIURNO. AF_06/2014</t>
  </si>
  <si>
    <t>BATE-ESTACAS POR GRAVIDADE, POTÊNCIA DE 160 HP, PESO DO MARTELO ATÉ 3 TONELADAS - CHI DIURNO. AF_11/2014</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</si>
  <si>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</si>
  <si>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</si>
  <si>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</si>
  <si>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</si>
  <si>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</si>
  <si>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</si>
  <si>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</si>
  <si>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VIBRADOR DE IMERSÃO, DIÂMETRO DE PONTEIRA 45MM, MOTOR ELÉTRICO TRIFÁSICO POTÊNCIA DE 2 CV - CHI DIURNO. AF_06/2015</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</si>
  <si>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</si>
  <si>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</si>
  <si>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</si>
  <si>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</si>
  <si>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</si>
  <si>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</si>
  <si>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</si>
  <si>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</si>
  <si>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</si>
  <si>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</si>
  <si>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</si>
  <si>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</si>
  <si>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</si>
  <si>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</si>
  <si>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</si>
  <si>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</si>
  <si>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</si>
  <si>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BASCULANTE 10 M3, TRUCADO CABINE SIMPLES, PESO BRUTO TOTAL 23.000 KG, CARGA ÚTIL MÁXIMA 15.935 KG, DISTÂNCIA ENTRE EIXOS 4,80 M, POTÊNCIA 230 CV INCLUSIVE CAÇAMBA METÁLICA - CHI DIURNO. AF_06/2014</t>
  </si>
  <si>
    <t>CAMINHÃO TOCO, PBT 14.300 KG, CARGA ÚTIL MÁX. 9.710 KG, DIST. ENTRE EIXOS 3,56 M, POTÊNCIA 185 CV, INCLUSIVE CARROCERIA FIXA ABERTA DE MADEIRA P/ TRANSPORTE GERAL DE CARGA SECA, DIMEN. APROX. 2,50 X 6,50 X 0,50 M - CHI DIURNO. AF_06/2014</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</si>
  <si>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</si>
  <si>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</si>
  <si>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</si>
  <si>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</si>
  <si>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</si>
  <si>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</si>
  <si>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</si>
  <si>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</si>
  <si>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MÁQUINA EXTRUSORA DE CONCRETO PARA GUIAS E SARJETAS, MOTOR A DIESEL, POTÊNCIA 14 CV - CHI DIURNO. AF_12/2015</t>
  </si>
  <si>
    <t>MARTELO PERFURADOR PNEUMÁTICO MANUAL, HASTE 25 X 75 MM, 21 KG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</si>
  <si>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</si>
  <si>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</si>
  <si>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</si>
  <si>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</si>
  <si>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</si>
  <si>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</si>
  <si>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</si>
  <si>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</si>
  <si>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</si>
  <si>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MISTURADORA DE SOLOS, CAPACIDADE DE 200 A 500 TON/H, POTENCIA 75KW - CHI DIURNO. AF_07/2016</t>
  </si>
  <si>
    <t>DISTRIBUIDOR DE AGREGADOS AUTOPROPELIDO, CAP 3 M3, A DIESEL, POTÊNCIA 176CV - CHI DIURNO. AF_07/2016</t>
  </si>
  <si>
    <t>TALHA MANUAL DE CORRENTE, CAPACIDADE DE 2 TON. COM ELEVAÇÃO DE 3 M - CHI DIURNO. AF_07/2016</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</si>
  <si>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</si>
  <si>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</si>
  <si>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</si>
  <si>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PERFURATRIZ PNEUMATICA MANUAL DE PESO MEDIO, MARTELETE, 18KG, COMPRIMENTO MÁXIMO DE CURSO DE 6 M, DIAMETRO DO PISTAO DE 5,5 CM - CHI DIURNO. AF_11/2016</t>
  </si>
  <si>
    <t>ROLO COMPACTADOR VIBRATORIO TANDEM, ACO LISO, POTENCIA 125 HP, PESO SEM/COM LASTRO 10,20/11,65 T, LARGURA DE TRABALHO 1,73 M - CHI DIURNO. AF_11/2016</t>
  </si>
  <si>
    <t>PERFURATRIZ MANUAL, TORQUE MAXIMO 55 KGF.M, POTENCIA 5 CV, COM DIAMETRO MAXIMO 8 1/2" - CHI DIURNO. AF_11/2016</t>
  </si>
  <si>
    <t>ESCAVADEIRA HIDRAULICA SOBRE ESTEIRA, EQUIPADA COM CLAMSHELL, COM CAPACIDADE DA CAÇAMBA ENTRE 1,20 E 1,50 M3, PESO OPERACIONAL ENTRE 20,00 E 22,00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</si>
  <si>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</si>
  <si>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</si>
  <si>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</si>
  <si>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</si>
  <si>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</si>
  <si>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</si>
  <si>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</si>
  <si>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</si>
  <si>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ROLO COMPACTADOR VIBRATÓRIO PÉ DE CARNEIRO PARA SOLOS, POTÊNCIA 80 HP, PESO OPERACIONAL SEM/COM LASTRO 7,4 / 8,8 T, LARGURA DE TRABALHO 1,68 M - MANUTENÇÃO. AF_02/2016</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</si>
  <si>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</si>
  <si>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</si>
  <si>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</si>
  <si>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</si>
  <si>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</si>
  <si>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</si>
  <si>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</si>
  <si>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</si>
  <si>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</si>
  <si>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</si>
  <si>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</si>
  <si>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</si>
  <si>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</si>
  <si>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</si>
  <si>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</si>
  <si>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</si>
  <si>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</si>
  <si>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</si>
  <si>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</si>
  <si>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</si>
  <si>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</si>
  <si>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</si>
  <si>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</si>
  <si>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</si>
  <si>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</si>
  <si>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</si>
  <si>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</si>
  <si>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</si>
  <si>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</si>
  <si>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</si>
  <si>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</si>
  <si>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CAMINHÃO PIPA 6.000 L, PESO BRUTO TOTAL 13.000 KG, DISTÂNCIA ENTRE EIXOS 4,80 M, POTÊNCIA 189 CV INCLUSIVE TANQUE DE AÇO PARA TRANSPORTE DE ÁGUA, CAPACIDADE 6 M3 - MATERIAIS NA OPERAÇÃO. AF_06/2014</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</si>
  <si>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</si>
  <si>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</si>
  <si>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</si>
  <si>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</si>
  <si>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</si>
  <si>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</si>
  <si>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PÁ CARREGADEIRA SOBRE RODAS, POTÊNCIA 197 HP, CAPACIDADE DA CAÇAMBA 2,5 A 3,5 M3, PESO OPERACIONAL 18338 KG - MATERIAIS NA OPERAÇÃO. AF_06/2014</t>
  </si>
  <si>
    <t>COMPRESSOR DE AR REBOCÁVEL, VAZÃO 189 PCM, PRESSÃO EFETIVA DE TRABALHO 102 PSI, MOTOR DIESEL, POTÊNCIA 63 CV - MANUTENÇÃO. AF_06/2015</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</si>
  <si>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</si>
  <si>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</si>
  <si>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</si>
  <si>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</si>
  <si>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</si>
  <si>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</si>
  <si>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</si>
  <si>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</si>
  <si>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</si>
  <si>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</si>
  <si>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</si>
  <si>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</si>
  <si>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</si>
  <si>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</si>
  <si>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</si>
  <si>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</si>
  <si>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</si>
  <si>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</si>
  <si>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</si>
  <si>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</si>
  <si>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</si>
  <si>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</si>
  <si>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</si>
  <si>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</si>
  <si>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</si>
  <si>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</si>
  <si>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</si>
  <si>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</si>
  <si>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</si>
  <si>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</si>
  <si>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</si>
  <si>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</si>
  <si>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</si>
  <si>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</si>
  <si>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</si>
  <si>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</si>
  <si>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</si>
  <si>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</si>
  <si>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</si>
  <si>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</si>
  <si>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</si>
  <si>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</si>
  <si>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</si>
  <si>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</si>
  <si>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</si>
  <si>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</si>
  <si>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</si>
  <si>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</si>
  <si>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</si>
  <si>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</si>
  <si>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</si>
  <si>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ESPARGIDOR DE ASFALTO PRESSURIZADO, TANQUE 6 M3 COM ISOLAÇÃO TÉRMICA, AQUECIDO COM 2 MAÇARICOS, COM BARRA ESPARGIDORA 3,60 M, MONTADO SOBRE CAMINHÃO  TOCO, PBT 14.300 KG, POTÊNCIA 185 CV - MANUTENÇÃO. AF_08/2015</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</si>
  <si>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</si>
  <si>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</si>
  <si>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</si>
  <si>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</si>
  <si>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</si>
  <si>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</si>
  <si>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</si>
  <si>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</si>
  <si>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</si>
  <si>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</si>
  <si>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</si>
  <si>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</si>
  <si>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</si>
  <si>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</si>
  <si>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</si>
  <si>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</si>
  <si>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</si>
  <si>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</si>
  <si>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</si>
  <si>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</si>
  <si>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</si>
  <si>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</si>
  <si>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</si>
  <si>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</si>
  <si>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</si>
  <si>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</si>
  <si>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</si>
  <si>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</si>
  <si>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</si>
  <si>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</si>
  <si>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</si>
  <si>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</si>
  <si>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</si>
  <si>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</si>
  <si>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</si>
  <si>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</si>
  <si>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</si>
  <si>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</si>
  <si>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</si>
  <si>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TRATOR DE ESTEIRAS, POTÊNCIA 170 HP, PESO OPERACIONAL 19 T, CAÇAMBA 5,2 M3 - DEPRECIAÇÃO. AF_06/2014</t>
  </si>
  <si>
    <t>TRATOR DE ESTEIRAS, POTÊNCIA 170 HP, PESO OPERACIONAL 19 T, CAÇAMBA 5,2 M3 - JUROS. AF_06/2014</t>
  </si>
  <si>
    <t>TRATOR DE ESTEIRAS, POTÊNCIA 100 HP, PESO OPERACIONAL 9,4 T, COM LÂMINA 2,19 M3 - DEPRECIAÇÃO. AF_06/2014</t>
  </si>
  <si>
    <t>TRATOR DE ESTEIRAS, POTÊNCIA 100 HP, PESO OPERACIONAL 9,4 T, COM LÂMINA 2,19 M3 - JUROS. AF_06/2014</t>
  </si>
  <si>
    <t>TRATOR DE PNEUS, POTÊNCIA 85 CV, TRAÇÃO 4X4, PESO COM LASTRO DE 4.675 KG - DEPRECIAÇÃO. AF_06/2014</t>
  </si>
  <si>
    <t>TRATOR DE PNEUS, POTÊNCIA 85 CV, TRAÇÃO 4X4, PESO COM LASTRO DE 4.675 KG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</si>
  <si>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</si>
  <si>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</si>
  <si>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</si>
  <si>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</si>
  <si>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</si>
  <si>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</si>
  <si>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</si>
  <si>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</si>
  <si>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</si>
  <si>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</si>
  <si>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</si>
  <si>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</si>
  <si>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</si>
  <si>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</si>
  <si>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</si>
  <si>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</si>
  <si>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</si>
  <si>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</si>
  <si>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</si>
  <si>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</si>
  <si>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</si>
  <si>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</si>
  <si>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</si>
  <si>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</si>
  <si>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</si>
  <si>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</si>
  <si>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</si>
  <si>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</si>
  <si>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</si>
  <si>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</si>
  <si>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</si>
  <si>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</si>
  <si>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</si>
  <si>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</si>
  <si>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</si>
  <si>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</si>
  <si>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</si>
  <si>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</si>
  <si>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</si>
  <si>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</si>
  <si>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</si>
  <si>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</si>
  <si>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</si>
  <si>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</si>
  <si>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</si>
  <si>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</si>
  <si>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</si>
  <si>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</si>
  <si>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</si>
  <si>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</si>
  <si>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</si>
  <si>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</si>
  <si>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</si>
  <si>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</si>
  <si>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</si>
  <si>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</si>
  <si>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</si>
  <si>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</si>
  <si>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</si>
  <si>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</si>
  <si>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</si>
  <si>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</si>
  <si>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</si>
  <si>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</si>
  <si>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</si>
  <si>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</si>
  <si>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</si>
  <si>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</si>
  <si>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</si>
  <si>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</si>
  <si>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</si>
  <si>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</si>
  <si>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</si>
  <si>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</si>
  <si>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</si>
  <si>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</si>
  <si>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</si>
  <si>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</si>
  <si>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</si>
  <si>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</si>
  <si>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</si>
  <si>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</si>
  <si>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</si>
  <si>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</si>
  <si>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</si>
  <si>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</si>
  <si>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</si>
  <si>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</si>
  <si>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</si>
  <si>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</si>
  <si>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</si>
  <si>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</si>
  <si>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</si>
  <si>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</si>
  <si>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</si>
  <si>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</si>
  <si>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</si>
  <si>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</si>
  <si>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</si>
  <si>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</si>
  <si>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</si>
  <si>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</si>
  <si>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</si>
  <si>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</si>
  <si>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</si>
  <si>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</si>
  <si>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</si>
  <si>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</si>
  <si>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</si>
  <si>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</si>
  <si>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</si>
  <si>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</si>
  <si>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</si>
  <si>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</si>
  <si>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</si>
  <si>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</si>
  <si>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</si>
  <si>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</si>
  <si>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</si>
  <si>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</si>
  <si>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</si>
  <si>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</si>
  <si>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</si>
  <si>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</si>
  <si>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</si>
  <si>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</si>
  <si>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</si>
  <si>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</si>
  <si>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</si>
  <si>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</si>
  <si>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</si>
  <si>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</si>
  <si>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</si>
  <si>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</si>
  <si>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</si>
  <si>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</si>
  <si>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</si>
  <si>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</si>
  <si>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</si>
  <si>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</si>
  <si>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</si>
  <si>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</si>
  <si>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</si>
  <si>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</si>
  <si>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</si>
  <si>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</si>
  <si>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</si>
  <si>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</si>
  <si>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</si>
  <si>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</si>
  <si>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</si>
  <si>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</si>
  <si>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</si>
  <si>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</si>
  <si>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</si>
  <si>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</si>
  <si>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</si>
  <si>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</si>
  <si>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</si>
  <si>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</si>
  <si>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</si>
  <si>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</si>
  <si>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</si>
  <si>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</si>
  <si>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</si>
  <si>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</si>
  <si>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</si>
  <si>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</si>
  <si>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</si>
  <si>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</si>
  <si>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</si>
  <si>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</si>
  <si>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</si>
  <si>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</si>
  <si>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</si>
  <si>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</si>
  <si>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</si>
  <si>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</si>
  <si>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</si>
  <si>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</si>
  <si>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</si>
  <si>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</si>
  <si>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</si>
  <si>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</si>
  <si>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</si>
  <si>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</si>
  <si>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</si>
  <si>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</si>
  <si>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</si>
  <si>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</si>
  <si>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</si>
  <si>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</si>
  <si>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</si>
  <si>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</si>
  <si>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</si>
  <si>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</si>
  <si>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</si>
  <si>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</si>
  <si>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</si>
  <si>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</si>
  <si>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</si>
  <si>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</si>
  <si>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</si>
  <si>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</si>
  <si>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</si>
  <si>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</si>
  <si>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</si>
  <si>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</si>
  <si>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</si>
  <si>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</si>
  <si>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</si>
  <si>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</si>
  <si>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</si>
  <si>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</si>
  <si>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</si>
  <si>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</si>
  <si>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</si>
  <si>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</si>
  <si>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</si>
  <si>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</si>
  <si>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</si>
  <si>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</si>
  <si>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</si>
  <si>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</si>
  <si>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</si>
  <si>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</si>
  <si>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</si>
  <si>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</si>
  <si>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</si>
  <si>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</si>
  <si>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</si>
  <si>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</si>
  <si>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</si>
  <si>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</si>
  <si>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</si>
  <si>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</si>
  <si>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</si>
  <si>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</si>
  <si>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</si>
  <si>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</si>
  <si>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</si>
  <si>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</si>
  <si>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</si>
  <si>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</si>
  <si>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</si>
  <si>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</si>
  <si>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</si>
  <si>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</si>
  <si>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</si>
  <si>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</si>
  <si>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</si>
  <si>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</si>
  <si>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</si>
  <si>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</si>
  <si>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</si>
  <si>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</si>
  <si>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</si>
  <si>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</si>
  <si>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</si>
  <si>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</si>
  <si>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</si>
  <si>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</si>
  <si>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</si>
  <si>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</si>
  <si>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</si>
  <si>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</si>
  <si>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</si>
  <si>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</si>
  <si>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</si>
  <si>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</si>
  <si>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</si>
  <si>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</si>
  <si>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</si>
  <si>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</si>
  <si>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</si>
  <si>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</si>
  <si>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</si>
  <si>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</si>
  <si>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</si>
  <si>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</si>
  <si>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</si>
  <si>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</si>
  <si>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</si>
  <si>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</si>
  <si>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</si>
  <si>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</si>
  <si>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</si>
  <si>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</si>
  <si>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</si>
  <si>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</si>
  <si>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</si>
  <si>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</si>
  <si>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</si>
  <si>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</si>
  <si>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</si>
  <si>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</si>
  <si>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</si>
  <si>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</si>
  <si>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</si>
  <si>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</si>
  <si>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</si>
  <si>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PERFURATRIZ ROTATIVA SOBRE ESTEIRA, TORQUE MAXIMO 2500 KGM, POTENCIA 110 HP, MOTOR DIESEL - MATERIAIS NA OPERAÇÃO. AF_05/2017</t>
  </si>
  <si>
    <t>M3</t>
  </si>
  <si>
    <t>LUVA DE CORRER, PVC, SOLDÁVEL, DN 25MM, INSTALADO EM RAMAL OU SUB-RAMAL DE ÁGUA - FORNECIMENTO E INSTALAÇÃO. AF_12/2014</t>
  </si>
  <si>
    <t>LUVA DE CORRER, CPVC, SOLDÁVEL, DN 22MM, INSTALADO EM RAMAL DE DISTRIBUIÇÃO DE ÁGUA   FORNECIMENTO E INSTALAÇÃO. AF_12/2014</t>
  </si>
  <si>
    <t>TXKM</t>
  </si>
  <si>
    <t>T</t>
  </si>
  <si>
    <t>M3XKM</t>
  </si>
  <si>
    <t>L</t>
  </si>
  <si>
    <t>PENEIRAMENTO DE AREIA COM PENEIRA ELÉTRICA. AF_11/2015</t>
  </si>
  <si>
    <t>PENEIRAMENTO DE AREIA COM PENEIRA MANUAL. AF_11/2015</t>
  </si>
  <si>
    <t>ENSACAMENTO DE AREIA. AF_11/2015</t>
  </si>
  <si>
    <t>ENSAIO DE TERRAPLENAGEM - CAMADA FINAL DO ATERRO</t>
  </si>
  <si>
    <t>ENSAIO DE GRANULOMETRIA POR PENEIRAMENTO - SOLOS</t>
  </si>
  <si>
    <t>ENSAIO DE GRANULOMETRIA POR PENEIRAMENTO E SEDIMENTACAO - SOLOS</t>
  </si>
  <si>
    <t>ENSAIO DE LIMITE DE LIQUIDEZ - SOLOS</t>
  </si>
  <si>
    <t>ENSAIO DE LIMITE DE PLASTICIDADE - SOLOS</t>
  </si>
  <si>
    <t>ENSAIO DE COMPACTACAO - AMOSTRAS NAO TRABALHADAS - ENERGIA NORMAL - SOLOS</t>
  </si>
  <si>
    <t>ENSAIO DE COMPACTACAO - AMOSTRAS NAO TRABALHADAS - ENERGIA INTERMEDIARIA - SOLOS</t>
  </si>
  <si>
    <t>ENSAIO DE COMPACTACAO - AMOSTRAS NAO TRABALHADAS - ENERGIA MODIFICADA - SOLOS</t>
  </si>
  <si>
    <t>ENSAIO DE COMPACTACAO - AMOSTRAS TRABALHADAS - SOLOS</t>
  </si>
  <si>
    <t>ENSAIO DE MASSA ESPECIFICA - IN SITU - METODO FRASCO DE AREIA - SOLOS</t>
  </si>
  <si>
    <t>ENSAIO DE MASSA ESPECIFICA - IN SITU - METODO BALAO DE BORRACHA - SOLOS</t>
  </si>
  <si>
    <t>ENSAIO DE DENSIDADE REAL - SOLOS</t>
  </si>
  <si>
    <t>ENSAIO DE MASSA ESPECIFICA - IN SITU - EMPREGO DO OLEO - SOLOS</t>
  </si>
  <si>
    <t>ENSAIO DE TEOR DE UMIDADE - METODO EXPEDITO DO ALCOOL - SOLOS</t>
  </si>
  <si>
    <t>ENSAIO DE TEOR DE UMIDADE - PROCESSO SPEEDY - SOLOS E AGREGADOS MIUDOS</t>
  </si>
  <si>
    <t>ENSAIO DE TEOR DE UMIDADE - EM LABORATORIO - SOLOS</t>
  </si>
  <si>
    <t>ENSAIO DE RESISTENCIA A COMPRESSAO SIMPLES - CONCRETO</t>
  </si>
  <si>
    <t>ENSAIO DE RESISTENCIA A TRACAO POR COMPRESSAO DIAMETRAL - CONCRETO</t>
  </si>
  <si>
    <t>ENSAIO DE RESISTENCIA A TRACAO NA FLEXAO DE CONCRETO</t>
  </si>
  <si>
    <t>ENSAIO DE RESILIENCIA - SOLOS</t>
  </si>
  <si>
    <t>ENSAIO DE EXPANSIBILIDADE - SOLOS</t>
  </si>
  <si>
    <t>PREPARACAO DE AMOSTRAS PARA ENSAIO DE CARACTERIZACAO - SOLOS</t>
  </si>
  <si>
    <t>SERVIÇOS TÉCNICOS ESPECIALIZADOS PARA ACOMPANHAMENTO DE EXECUÇÃO DE FUNDAÇÕES PROFUNDAS E ESTRUTURAS DE CONTENÇÃO</t>
  </si>
  <si>
    <t>AJUDANTE DE ARMADOR COM ENCARGOS COMPLEMENTARES</t>
  </si>
  <si>
    <t>AJUDANTE DE CARPINTEIRO COM ENCARGOS COMPLEMENTARES</t>
  </si>
  <si>
    <t>AJUDANTE DE ESTRUTURA METÁLICA COM ENCARGOS COMPLEMENTARES</t>
  </si>
  <si>
    <t>AJUDANTE DE OPERAÇÃO EM GERAL COM ENCARGOS COMPLEMENTARES</t>
  </si>
  <si>
    <t>AJUDANTE DE PEDREIRO COM ENCARGOS COMPLEMENTARES</t>
  </si>
  <si>
    <t>AJUDANTE ESPECIALIZADO COM ENCARGOS COMPLEMENTARES</t>
  </si>
  <si>
    <t>ARMADOR COM ENCARGOS COMPLEMENTARES</t>
  </si>
  <si>
    <t>AUXILIAR DE ELETRICISTA COM ENCARGOS COMPLEMENTARES</t>
  </si>
  <si>
    <t>AUXILIAR DE ENCANADOR OU BOMBEIRO HIDRÁULICO COM ENCARGOS COMPLEMENTARES</t>
  </si>
  <si>
    <t>AUXILIAR DE LABORATÓRIO COM ENCARGOS COMPLEMENTARES</t>
  </si>
  <si>
    <t>AUXILIAR DE MECÂNICO COM ENCARGOS COMPLEMENTARES</t>
  </si>
  <si>
    <t>AUXILIAR DE SERVIÇOS GERAIS COM ENCARGOS COMPLEMENTARES</t>
  </si>
  <si>
    <t>AUXILIAR DE TOPÓGRAFO COM ENCARGOS COMPLEMENTARES</t>
  </si>
  <si>
    <t>AUXILIAR TÉCNICO DE ENGENHARIA COM ENCARGOS COMPLEMENTARES</t>
  </si>
  <si>
    <t>AZULEJISTA OU LADRILHISTA COM ENCARGOS COMPLEMENTARES</t>
  </si>
  <si>
    <t>BLASTER, DINAMITADOR OU CABO DE FOGO COM ENCARGOS COMPLEMENTARES</t>
  </si>
  <si>
    <t>CALCETEIRO COM ENCARGOS COMPLEMENTARES</t>
  </si>
  <si>
    <t>CARPINTEIRO DE ESQUADRIA COM ENCARGOS COMPLEMENTARES</t>
  </si>
  <si>
    <t>CARPINTEIRO DE FORMAS COM ENCARGOS COMPLEMENTARES</t>
  </si>
  <si>
    <t>CAVOUQUEIRO OU OPERADOR PERFURATRIZ/ROMPEDOR COM ENCARGOS COMPLEMENTARES</t>
  </si>
  <si>
    <t>ELETRICISTA COM ENCARGOS COMPLEMENTARES</t>
  </si>
  <si>
    <t>ELETROTÉCNICO COM ENCARGOS COMPLEMENTARES</t>
  </si>
  <si>
    <t>ENCANADOR OU BOMBEIRO HIDRÁULICO COM ENCARGOS COMPLEMENTARES</t>
  </si>
  <si>
    <t>ESTUCADOR COM ENCARGOS COMPLEMENTARES</t>
  </si>
  <si>
    <t>GESSEIRO COM ENCARGOS COMPLEMENTARES</t>
  </si>
  <si>
    <t>IMPERMEABILIZADOR COM ENCARGOS COMPLEMENTARES</t>
  </si>
  <si>
    <t>MACARIQUEIRO COM ENCARGOS COMPLEMENTARES</t>
  </si>
  <si>
    <t>MARCENEIRO COM ENCARGOS COMPLEMENTARES</t>
  </si>
  <si>
    <t>MARMORISTA/GRANITEIRO COM ENCARGOS COMPLEMENTARES</t>
  </si>
  <si>
    <t>MECÃNICO DE EQUIPAMENTOS PESADOS COM ENCARGOS COMPLEMENTARES</t>
  </si>
  <si>
    <t>MONTADOR (TUBO AÇO/EQUIPAMENTOS) COM ENCARGOS COMPLEMENTARES</t>
  </si>
  <si>
    <t>MONTADOR DE ESTRUTURA METÁLICA COM ENCARGOS COMPLEMENTARES</t>
  </si>
  <si>
    <t>MONTADOR ELETROMECÃNICO COM ENCARGOS COMPLEMENTARES</t>
  </si>
  <si>
    <t>MOTORISTA DE BASCULANTE COM ENCARGOS COMPLEMENTARES</t>
  </si>
  <si>
    <t>MOTORISTA DE CAMINHÃO COM ENCARGOS COMPLEMENTARES</t>
  </si>
  <si>
    <t>MOTORISTA DE CAMINHÃO E CARRETA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</si>
  <si>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</si>
  <si>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</si>
  <si>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</si>
  <si>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</si>
  <si>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</si>
  <si>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</si>
  <si>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</si>
  <si>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</si>
  <si>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</si>
  <si>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</si>
  <si>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</si>
  <si>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</si>
  <si>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</si>
  <si>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</si>
  <si>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</si>
  <si>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</si>
  <si>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</si>
  <si>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</si>
  <si>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</si>
  <si>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</si>
  <si>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</si>
  <si>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</si>
  <si>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</si>
  <si>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COM ENCARGOS COMPLEMENTARES</t>
  </si>
  <si>
    <t>RASTELEIRO COM ENCARGOS COMPLEMENTARES</t>
  </si>
  <si>
    <t>SOLDADOR A (PARA SOLDA A SER TESTADA COM RAIOS "X") COM ENCARGOS COMPLEMENTARES</t>
  </si>
  <si>
    <t>TÉCNICO DE LABORATÓRIO COM ENCARGOS COMPLEMENTARES</t>
  </si>
  <si>
    <t>TÉCNICO DE SONDAGEM COM ENCARGOS COMPLEMENTARES</t>
  </si>
  <si>
    <t>TELHADISTA COM ENCARGOS COMPLEMENTARES</t>
  </si>
  <si>
    <t>TRATORISTA COM ENCARGOS COMPLEMENTARES</t>
  </si>
  <si>
    <t>VIDRACEIRO COM ENCARGOS COMPLEMENTARES</t>
  </si>
  <si>
    <t>VIGIA NOTURNO COM ENCARGOS COMPLEMENTARES</t>
  </si>
  <si>
    <t>OPERADOR DE BETONEIRA ESTACIONÁRIA/MISTURADOR COM ENCARGOS COMPLEMENTARES</t>
  </si>
  <si>
    <t>JARDINEIRO COM ENCARGOS COMPLEMENTARES</t>
  </si>
  <si>
    <t>ALMOXARIFE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</si>
  <si>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</si>
  <si>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</si>
  <si>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</si>
  <si>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</si>
  <si>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AUXILIAR DE ESCRITORIO COM ENCARGOS COMPLEMENTARES</t>
  </si>
  <si>
    <t>DESENHISTA PROJETISTA COM ENCARGOS COMPLEMENTARES</t>
  </si>
  <si>
    <t>ENCARREGADO GERAL COM ENCARGOS COMPLEMENTARES</t>
  </si>
  <si>
    <t>ENGENHEIRO CIVIL DE OBRA JUNIOR COM ENCARGOS COMPLEMENTARES</t>
  </si>
  <si>
    <t>ENGENHEIRO CIVIL DE OBRA PLENO COM ENCARGOS COMPLEMENTARES</t>
  </si>
  <si>
    <t>ENGENHEIRO CIVIL DE OBRA SENIOR COM ENCARGOS COMPLEMENTARES</t>
  </si>
  <si>
    <t>MESTRE DE OBRAS COM ENCARGOS COMPLEMENTARES</t>
  </si>
  <si>
    <t>TOPOGRAFO COM ENCARGOS COMPLEMENTARES</t>
  </si>
  <si>
    <t>ENGENHEIRO SANITARISTA COM ENCARGOS COMPLEMENTARES</t>
  </si>
  <si>
    <t>MOTORISTA DE CAMINHAO COM ENCARGOS COMPLEMENTARES</t>
  </si>
  <si>
    <t>ARQUITETO JUNIOR COM ENCARGOS COMPLEMENTARES</t>
  </si>
  <si>
    <t>ARQUITETO PLENO COM ENCARGOS COMPLEMENTARES</t>
  </si>
  <si>
    <t>ARQUITETO SENIOR COM ENCARGOS COMPLEMENTARES</t>
  </si>
  <si>
    <t>ENCARREGADO GERAL DE OBRAS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</si>
  <si>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</si>
  <si>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</si>
  <si>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</si>
  <si>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</si>
  <si>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</si>
  <si>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</si>
  <si>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</si>
  <si>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</si>
  <si>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</si>
  <si>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</si>
  <si>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</si>
  <si>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</si>
  <si>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</si>
  <si>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</si>
  <si>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</si>
  <si>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</si>
  <si>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AZULEJISTA OU LADRILHISTA (ENCARGOS COMPLEMENTARES) - HORISTA</t>
  </si>
  <si>
    <t>CURSO DE CAPACITAÇÃO PARA BLASTER, DINAMITADOR OU CABO DE FOGO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</si>
  <si>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</si>
  <si>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</si>
  <si>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</si>
  <si>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</si>
  <si>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</si>
  <si>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</si>
  <si>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</si>
  <si>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</si>
  <si>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</si>
  <si>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</si>
  <si>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</si>
  <si>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</si>
  <si>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</si>
  <si>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TUBO AÇO/EQUIPAMENTOS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</si>
  <si>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</si>
  <si>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</si>
  <si>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</si>
  <si>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</si>
  <si>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</si>
  <si>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</si>
  <si>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</si>
  <si>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</si>
  <si>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</si>
  <si>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</si>
  <si>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</si>
  <si>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</si>
  <si>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</si>
  <si>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</si>
  <si>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</si>
  <si>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</si>
  <si>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</si>
  <si>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</si>
  <si>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</si>
  <si>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</si>
  <si>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</si>
  <si>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</si>
  <si>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</si>
  <si>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</si>
  <si>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</si>
  <si>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</si>
  <si>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</si>
  <si>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</si>
  <si>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</si>
  <si>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</si>
  <si>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</si>
  <si>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</si>
  <si>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</si>
  <si>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</si>
  <si>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SOLDADOR A (PARA SOLDA A SER TESTADA COM RAIOS  X )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</si>
  <si>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</si>
  <si>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</si>
  <si>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</si>
  <si>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</si>
  <si>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</si>
  <si>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OPERADOR DE BETONEIRA ESTACIONÁRIA/MISTURADOR (ENCARGOS COMPLEMENTARES) - HORISTA</t>
  </si>
  <si>
    <t>CURSO DE CAPACITAÇÃO PARA JARDINEIRO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</si>
  <si>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</si>
  <si>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</si>
  <si>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</si>
  <si>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</si>
  <si>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</si>
  <si>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ESCRITÓRIO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</si>
  <si>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</si>
  <si>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</si>
  <si>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</si>
  <si>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</si>
  <si>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</si>
  <si>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</si>
  <si>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</si>
  <si>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MOTORISTA DE CAMINHÃO (ENCARGOS COMPLEMENTARES) - MENSALISTA</t>
  </si>
  <si>
    <t>CURSO DE CAPACITAÇÃO PARA DESENHISTA PROJETISTA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</si>
  <si>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</si>
  <si>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</si>
  <si>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</si>
  <si>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</si>
  <si>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</si>
  <si>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</si>
  <si>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</si>
  <si>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</si>
  <si>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</si>
  <si>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</si>
  <si>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</si>
  <si>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</si>
  <si>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 xml:space="preserve">H     </t>
  </si>
  <si>
    <t xml:space="preserve">UN    </t>
  </si>
  <si>
    <t xml:space="preserve">M2    </t>
  </si>
  <si>
    <t xml:space="preserve">M3    </t>
  </si>
  <si>
    <t xml:space="preserve">M     </t>
  </si>
  <si>
    <t xml:space="preserve">KG    </t>
  </si>
  <si>
    <t xml:space="preserve">L     </t>
  </si>
  <si>
    <t xml:space="preserve">MES   </t>
  </si>
  <si>
    <t xml:space="preserve">PAR   </t>
  </si>
  <si>
    <t xml:space="preserve">JG    </t>
  </si>
  <si>
    <t xml:space="preserve">MIL   </t>
  </si>
  <si>
    <t xml:space="preserve">T     </t>
  </si>
  <si>
    <t xml:space="preserve">CJ    </t>
  </si>
  <si>
    <t xml:space="preserve">100M  </t>
  </si>
  <si>
    <t xml:space="preserve">CENTO </t>
  </si>
  <si>
    <t>SC25KG</t>
  </si>
  <si>
    <t xml:space="preserve">310ML </t>
  </si>
  <si>
    <t>CC1</t>
  </si>
  <si>
    <t>COT</t>
  </si>
  <si>
    <t>SINAPI, COTAÇÃO OU COMPOSIÇÃO</t>
  </si>
  <si>
    <t>ii) Tributos adotados =   PIS + CONFINS+ ISS</t>
  </si>
  <si>
    <t>ii) Tributos adotados =   PIS+CONFINS</t>
  </si>
  <si>
    <t>INVERSOR DE SOLDA MONOFÁSICO DE 160 A, POTÊNCIA DE 5400 W, TENSÃO DE 220 V, PARA SOLDA COM ELETRODOS DE 2,0 A 4,0 MM E PROCESSO TIG - CHP DIURNO. AF_06/2018</t>
  </si>
  <si>
    <t>INVERSOR DE SOLDA MONOFÁSICO DE 160 A, POTÊNCIA DE 5400 W, TENSÃO DE 220 V, PARA SOLDA COM ELETRODOS DE 2,0 A 4,0 MM E PROCESSO TIG - CHI DIURNO. AF_06/2018</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</si>
  <si>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</si>
  <si>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</si>
  <si>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</si>
  <si>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</si>
  <si>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CONTENÇÃO EM CORTINA COM ESTACAS ESPAÇADAS COM 30 CM DE DIÂMETRO E PROFUNDIDADE MENOR OU IGUAL A 10 M. AF_06/2018</t>
  </si>
  <si>
    <t>CONTENÇÃO EM CORTINA COM ESTACAS ESPAÇADAS COM 30 CM DE DIÂMETRO E PROFUNDIDADE MAIOR QUE 10 M E MENOR OU IGUAL A 15 M. AF_06/2018</t>
  </si>
  <si>
    <t>CONTENÇÃO EM CORTINA COM ESTACAS ESPAÇADAS COM 30 CM DE DIÂMETRO E PROFUNDIDADE MAIOR QUE 15 M. AF_06/2018</t>
  </si>
  <si>
    <t>CONTENÇÃO EM CORTINA COM ESTACAS ESPAÇADAS COM 40 CM DE DIÂMETRO E PROFUNDIDADE MENOR OU IGUAL A 10 M. AF_06/2018</t>
  </si>
  <si>
    <t>CONTENÇÃO EM CORTINA COM ESTACAS ESPAÇADAS COM 40 CM DE DIÂMETRO E PROFUNDIDADE MAIOR QUE 10 M E MENOR OU IGUAL A 15 M. AF_06/2018</t>
  </si>
  <si>
    <t>CONTENÇÃO EM CORTINA COM ESTACAS ESPAÇADAS COM 40 CM DE DIÂMETRO E PROFUNDIDADE MAIOR QUE 15 M. AF_06/2018</t>
  </si>
  <si>
    <t>CONTENÇÃO EM CORTINA COM ESTACAS ESPAÇADAS COM 50 CM DE DIÂMETRO E PROFUNDIDADE MENOR OU IGUAL A 10 M. AF_06/2018</t>
  </si>
  <si>
    <t>CONTENÇÃO EM CORTINA COM ESTACAS ESPAÇADAS COM 50 CM DE DIÂMETRO E PROFUNDIDADE MAIOR QUE 10 M E MENOR OU IGUAL A 15 M. AF_06/2018</t>
  </si>
  <si>
    <t>CONTENÇÃO EM CORTINA COM ESTACAS ESPAÇADAS COM 50 CM DE DIÂMETRO E PROFUNDIDADE MAIOR QUE 15 M. AF_06/2018</t>
  </si>
  <si>
    <t>CONTENÇÃO EM CORTINA COM ESTACAS ESPAÇADAS COM 60 CM DE DIÂMETRO E PROFUNDIDADE MENOR OU IGUAL A 10 M. AF_06/2018</t>
  </si>
  <si>
    <t>CONTENÇÃO EM CORTINA COM ESTACAS ESPAÇADAS COM 60 CM DE DIÂMETRO E PROFUNDIDADE MAIOR QUE 10 M E MENOR OU IGUAL A 15 M. AF_06/2018</t>
  </si>
  <si>
    <t>CONTENÇÃO EM CORTINA COM ESTACAS ESPAÇADAS COM 60 CM DE DIÂMETRO E PROFUNDIDADE MAIOR QUE 15 M. AF_06/2018</t>
  </si>
  <si>
    <t>EXECUÇÃO DE MURETA GUIA PARA CONTENÇÃO/ FUNDAÇÃO COM 30 CM DE ESPESSURA. AF_06/2018</t>
  </si>
  <si>
    <t>EXECUÇÃO DE MURETA GUIA PARA CONTENÇÃO/ FUNDAÇÃO COM 40 CM DE ESPESSURA. AF_06/2018</t>
  </si>
  <si>
    <t>EXECUÇÃO DE MURETA GUIA PARA CONTENÇÃO/ FUNDAÇÃO COM 50 CM DE ESPESSURA. AF_06/2018</t>
  </si>
  <si>
    <t>EXECUÇÃO DE MURETA GUIA PARA CONTENÇÃO/ FUNDAÇÃO COM 60 CM DE ESPESSURA. AF_06/2018</t>
  </si>
  <si>
    <t>EXECUÇÃO DE MURETA GUIA PARA CONTENÇÃO/ FUNDAÇÃO COM 80 CM DE ESPESSURA. AF_06/2018</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</si>
  <si>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</si>
  <si>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</si>
  <si>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</si>
  <si>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</si>
  <si>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</si>
  <si>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</si>
  <si>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ALAMBRADO EM MOURÕES DE CONCRETO, COM TELA DE ARAME GALVANIZADO (INCLUSIVE MURETA EM CONCRETO). AF_05/2018</t>
  </si>
  <si>
    <t>M2XMES</t>
  </si>
  <si>
    <t xml:space="preserve">MXMES </t>
  </si>
  <si>
    <t>COMP</t>
  </si>
  <si>
    <t>CÓDIGO DO ITEM COTADO</t>
  </si>
  <si>
    <t>MOBILIZAÇÃO E SERVIÇOS INICIAIS</t>
  </si>
  <si>
    <t>COEFICIENTES DE APLICAÇÃO CONFORME COMPOSIÇÃO73865/1 REDUZIDOS A METADE POR SER UMA DEMÃO</t>
  </si>
  <si>
    <t xml:space="preserve">TABELA REFERENCIAL DE PREÇOS UNITÁRIOS PARA OBRAS DE EDIFICAÇÃO </t>
  </si>
  <si>
    <t>REGIÃO TRIÂNGULO E ALTO PARANAÍBA</t>
  </si>
  <si>
    <t>S/ DESONERAÇÃO</t>
  </si>
  <si>
    <t>SETOP</t>
  </si>
  <si>
    <t>ED-48151</t>
  </si>
  <si>
    <t>ED-48152</t>
  </si>
  <si>
    <t>U</t>
  </si>
  <si>
    <t>ED-48146</t>
  </si>
  <si>
    <t>FOSSA SÉPTICA PARA 1500 L/DIA, DE CONCRETO, INSTALADA (15 PESSOAS), INCLUSIVE BOTA FORA DE MATERIAL ESCAVADO</t>
  </si>
  <si>
    <t>ED-48147</t>
  </si>
  <si>
    <t>FOSSA SÉPTICA PARA 2250 L/DIA, DE CONCRETO, INSTALADA (30 PESSOAS), INCLUSIVE BOTA FORA DE MATERIAL ESCAVADO</t>
  </si>
  <si>
    <t>ED-48148</t>
  </si>
  <si>
    <t>FOSSA SÉPTICA PARA 3000 L/DIA, DE CONCRETO, INSTALADA (40 PESSOAS), INCLUSIVE BOTA FORA DE MATERIAL ESCAVADO</t>
  </si>
  <si>
    <t>ED-48149</t>
  </si>
  <si>
    <t>FOSSA SÉPTICA PARA 3750 L/DIA, DE CONCRETO, INSTALADA (100 PESSOAS), INCLUSIVE BOTA FORA DE MATERIAL ESCAVADO</t>
  </si>
  <si>
    <t>ED-48156</t>
  </si>
  <si>
    <t>ASSENTO BRANCO PARA VASO</t>
  </si>
  <si>
    <t>ED-48157</t>
  </si>
  <si>
    <t>ASSENTO PARA VASO PNE (NBR 9050)</t>
  </si>
  <si>
    <t>ED-48158</t>
  </si>
  <si>
    <t>BANCO ARTICULADO EM AÇO INOX COM CANTOS ARREDONDADOS, PROFUNDIDADE MÍNIMA DE 0,45 M E COMPRIMENTO MÍNIMO DE 0,70 M, CONFORME NBR 9050</t>
  </si>
  <si>
    <t>ED-48159</t>
  </si>
  <si>
    <t>BANCO ARTICULADO EM FÓRMICA COM CANTOS ARREDONDADOS E SUPERFÍCIE ANTIDERRAPANTE IMPERMEÁVEL, PROFUNDIDADE MÍNIMA DE 0,45 M E COMPRIMENTO MÍNIMO DE 0,70 M, PARA ESFORÇO DE 1,5 KN CONFORME NBR 9050</t>
  </si>
  <si>
    <t>ED-48161</t>
  </si>
  <si>
    <t>ED-48160</t>
  </si>
  <si>
    <t>ED-48162</t>
  </si>
  <si>
    <t>ED-48165</t>
  </si>
  <si>
    <t>ED-48166</t>
  </si>
  <si>
    <t>ED-48167</t>
  </si>
  <si>
    <t>ED-48163</t>
  </si>
  <si>
    <t>ED-48164</t>
  </si>
  <si>
    <t>ED-48169</t>
  </si>
  <si>
    <t>BEBEDOURO GEMINADO MG-F 80 INOX</t>
  </si>
  <si>
    <t>ED-48170</t>
  </si>
  <si>
    <t>BEBEDOURO MF-F PINTADO</t>
  </si>
  <si>
    <t>ED-48171</t>
  </si>
  <si>
    <t>BEBEDOURO MG-F INFANTIL INOX</t>
  </si>
  <si>
    <t>ED-48172</t>
  </si>
  <si>
    <t>BEBEDOURO MG-F INFANTIL PINTADO</t>
  </si>
  <si>
    <t>ED-48174</t>
  </si>
  <si>
    <t>ED-48175</t>
  </si>
  <si>
    <t>CABIDE EM TUBO DE AÇO GALVANIZADO D = 1/2"</t>
  </si>
  <si>
    <t>ED-48176</t>
  </si>
  <si>
    <t>CABIDE METÁLICO SIMPLES CROMADO, INCLUSIVE FIXAÇÃO</t>
  </si>
  <si>
    <t>ED-48180</t>
  </si>
  <si>
    <t>DISPENSER EM AÇO INOX PARA PAPEL TOALHA 2 OU 3 FOLHAS</t>
  </si>
  <si>
    <t>ED-48182</t>
  </si>
  <si>
    <t>DISPENSER EM PLÁSTICO PARA PAPEL TOALHA 2 OU 3 FOLHAS</t>
  </si>
  <si>
    <t>ED-48155</t>
  </si>
  <si>
    <t>DISPENSER PARA GEL/ÁLCOOL COM RESERVATORIO 800 ML</t>
  </si>
  <si>
    <t>ED-48177</t>
  </si>
  <si>
    <t>ED-48185</t>
  </si>
  <si>
    <t>ED-48179</t>
  </si>
  <si>
    <t>ED-48181</t>
  </si>
  <si>
    <t>PAPELEIRA METÁLICA CROMADA, INCLUSIVE FIXAÇÃO</t>
  </si>
  <si>
    <t>ED-48183</t>
  </si>
  <si>
    <t>PAPELEIRA PLASTICA TIPO DISPENSER PARA PAPEL HIGIENICO ROLAO</t>
  </si>
  <si>
    <t>ED-48184</t>
  </si>
  <si>
    <t>SABONETEIRA EM AÇO INOX TIPO DISPENSER PARA SABONETE LIQUIDO COM RESERVATORIO 800 ML</t>
  </si>
  <si>
    <t>ED-48186</t>
  </si>
  <si>
    <t>ED-48187</t>
  </si>
  <si>
    <t>SABONETEIRA METÁLICA CROMADA, TIPO CONCHA, DE SOBREPOR</t>
  </si>
  <si>
    <t>ED-48189</t>
  </si>
  <si>
    <t>SABONETEIRA PLASTICA TIPO DISPENSER PARA SABONETE LIQUIDO COM RESERVATORIO 1500 ML</t>
  </si>
  <si>
    <t>ED-48188</t>
  </si>
  <si>
    <t>SABONETEIRA PLASTICA TIPO DISPENSER PARA SABONETE LIQUIDO COM RESERVATORIO 800 ML</t>
  </si>
  <si>
    <t>ED-48213</t>
  </si>
  <si>
    <t>ALVENARIA DE BLOCO DE CONCRETO CHEIO COM ARMAÇÃO, EM CONCRETO COM FCK 15MPA , ESP. 14CM, PARA REVESTIMENTO, INCLUSIVE ARGAMASSA PARA ASSENTAMENTO (DETALHE D - CADERNO SEDS)</t>
  </si>
  <si>
    <t>ED-48214</t>
  </si>
  <si>
    <t>ALVENARIA DE BLOCO DE CONCRETO CHEIO COM ARMAÇÃO, EM CONCRETO COM FCK 15MPA , ESP. 19CM, PARA REVESTIMENTO, INCLUSIVE ARGAMASSA PARA ASSENTAMENTO (DETALHE D - CADERNO SEDS)</t>
  </si>
  <si>
    <t>ED-48212</t>
  </si>
  <si>
    <t>ALVENARIA DE BLOCO DE CONCRETO CHEIO COM ARMAÇÃO, EM CONCRETO COM FCK 15MPA , ESP. 9CM, PARA REVESTIMENTO, INCLUSIVE ARGAMASSA PARA ASSENTAMENTO (DETALHE D - CADERNO SEDS)</t>
  </si>
  <si>
    <t>ED-48219</t>
  </si>
  <si>
    <t>ALVENARIA DE BLOCO DE CONCRETO CHEIO SEM ARMAÇÃO, EM CONCRETO COM FCK DE 20MPA , ESP. 14CM, PARA REVESTIMENTO, INCLUSIVE ARGAMASSA PARA ASSENTAMENTO (DETALHE D - CADERNO SEDS)</t>
  </si>
  <si>
    <t>ED-48220</t>
  </si>
  <si>
    <t>ALVENARIA DE BLOCO DE CONCRETO CHEIO SEM ARMAÇÃO, EM CONCRETO COM FCK DE 20MPA , ESP. 19CM, PARA REVESTIMENTO, INCLUSIVE ARGAMASSA PARA ASSENTAMENTO (DETALHE D - CADERNO SEDS)</t>
  </si>
  <si>
    <t>ED-48218</t>
  </si>
  <si>
    <t>ALVENARIA DE BLOCO DE CONCRETO CHEIO SEM ARMAÇÃO, EM CONCRETO COM FCK DE 20MPA , ESP. 9CM, PARA REVESTIMENTO, INCLUSIVE ARGAMASSA PARA ASSENTAMENTO (DETALHE D - CADERNO SEDS)</t>
  </si>
  <si>
    <t>ED-48216</t>
  </si>
  <si>
    <t>ALVENARIA DE BLOCO DE CONCRETO CHEIO SEM ARMAÇÃO, EM CONCRETO COM FCK 15MPA , ESP. 14CM, PARA REVESTIMENTO, INCLUSIVE ARGAMASSA PARA ASSENTAMENTO (DETALHE D - CADERNO SEDS)</t>
  </si>
  <si>
    <t>ED-48217</t>
  </si>
  <si>
    <t>ALVENARIA DE BLOCO DE CONCRETO CHEIO SEM ARMAÇÃO, EM CONCRETO COM FCK 15MPA , ESP. 19CM, PARA REVESTIMENTO, INCLUSIVE ARGAMASSA PARA ASSENTAMENTO (DETALHE D - CADERNO SEDS)</t>
  </si>
  <si>
    <t>ED-48215</t>
  </si>
  <si>
    <t>ED-48206</t>
  </si>
  <si>
    <t>ED-48208</t>
  </si>
  <si>
    <t>ED-48234</t>
  </si>
  <si>
    <t>ED-48195</t>
  </si>
  <si>
    <t>ALVENARIA DE VEDAÇÃO COM BLOCO DE CONCRETO, ESP. 14CM, COM ACABAMENTO APARENTE, INCLUSIVE ARGAMASSA PARA ASSENTAMENTO</t>
  </si>
  <si>
    <t>ED-48192</t>
  </si>
  <si>
    <t>ALVENARIA DE VEDAÇÃO COM BLOCO DE CONCRETO, ESP. 14CM, PARA REVESTIMENTO, INCLUSIVE ARGAMASSA PARA ASSENTAMENTO</t>
  </si>
  <si>
    <t>ED-48196</t>
  </si>
  <si>
    <t>ALVENARIA DE VEDAÇÃO COM BLOCO DE CONCRETO, ESP. 19CM, COM ACABAMENTO APARENTE, INCLUSIVE ARGAMASSA PARA ASSENTAMENTO</t>
  </si>
  <si>
    <t>ED-48193</t>
  </si>
  <si>
    <t>ALVENARIA DE VEDAÇÃO COM BLOCO DE CONCRETO, ESP. 19CM, PARA REVESTIMENTO, INCLUSIVE ARGAMASSA PARA ASSENTAMENTO</t>
  </si>
  <si>
    <t>ED-48194</t>
  </si>
  <si>
    <t>ALVENARIA DE VEDAÇÃO COM BLOCO DE CONCRETO, ESP. 9CM, COM ACABAMENTO APARENTE, INCLUSIVE ARGAMASSA PARA ASSENTAMENTO</t>
  </si>
  <si>
    <t>ED-48191</t>
  </si>
  <si>
    <t>ALVENARIA DE VEDAÇÃO COM BLOCO DE CONCRETO, ESP. 9CM, PARA REVESTIMENTO, INCLUSIVE ARGAMASSA PARA ASSENTAMENTO</t>
  </si>
  <si>
    <t>ED-48203</t>
  </si>
  <si>
    <t>ALVENARIA DE VEDAÇÃO COM BLOCOS DE CONCRETO CELULAR AUTOCLAVADO (CCA), ESP. 10CM, INCLUSIVE ARGAMASSA INDUSTRIALIZADA PARA ASSENTAMENTO</t>
  </si>
  <si>
    <t>ED-48204</t>
  </si>
  <si>
    <t>ALVENARIA DE VEDAÇÃO COM BLOCOS DE CONCRETO CELULAR AUTOCLAVADO (CCA), ESP. 15CM, INCLUSIVE ARGAMASSA INDUSTRIALIZADA PARA ASSENTAMENTO</t>
  </si>
  <si>
    <t>ED-48205</t>
  </si>
  <si>
    <t>ALVENARIA DE VEDAÇÃO COM BLOCOS DE CONCRETO CELULAR AUTOCLAVADO (CCA), ESP. 20CM, INCLUSIVE ARGAMASSA INDUSTRIALIZADA PARA ASSENTAMENTO</t>
  </si>
  <si>
    <t>ED-48232</t>
  </si>
  <si>
    <t>ALVENARIA DE VEDAÇÃO COM TIJOLO CERÂMICO FURADO, ESP. 14CM, PARA REVESTIMENTO, INCLUSIVE ARGAMASSA PARA ASSENTAMENTO</t>
  </si>
  <si>
    <t>ED-48233</t>
  </si>
  <si>
    <t>ALVENARIA DE VEDAÇÃO COM TIJOLO CERÂMICO FURADO, ESP. 19CM, PARA REVESTIMENTO, INCLUSIVE ARGAMASSA PARA ASSENTAMENTO</t>
  </si>
  <si>
    <t>ED-48231</t>
  </si>
  <si>
    <t>ALVENARIA DE VEDAÇÃO COM TIJOLO CERÂMICO FURADO, ESP. 9CM, PARA REVESTIMENTO, INCLUSIVE ARGAMASSA PARA ASSENTAMENTO</t>
  </si>
  <si>
    <t>ED-48222</t>
  </si>
  <si>
    <t>ALVENARIA DE VEDAÇÃO COM TIJOLO CERÂMICO LAMINADO, 18 FUROS, ESP. 11CM, COM ACABAMENTO APARENTE, INCLUSIVE ARGAMASSA PARA ASSENTAMENTO</t>
  </si>
  <si>
    <t>ED-48224</t>
  </si>
  <si>
    <t>ALVENARIA DE VEDAÇÃO COM TIJOLO CERÂMICO LAMINADO, 18 FUROS, ESP. 23,5CM, COM ACABAMENTO APARENTE, INCLUSIVE ARGAMASSA PARA ASSENTAMENTO</t>
  </si>
  <si>
    <t>ED-48221</t>
  </si>
  <si>
    <t>ALVENARIA DE VEDAÇÃO COM TIJOLO CERÂMICO LAMINADO, 18 FUROS, ESP. 5,5CM, COM ACABAMENTO APARENTE, INCLUSIVE ARGAMASSA PARA ASSENTAMENTO</t>
  </si>
  <si>
    <t>ED-48229</t>
  </si>
  <si>
    <t>ALVENARIA DE VEDAÇÃO COM TIJOLO MACIÇO REQUEIMADO, ESP. 10CM, COM ACABAMENTO APARENTE, INCLUSIVE ARGAMASSA PARA ASSENTAMENTO</t>
  </si>
  <si>
    <t>ED-48227</t>
  </si>
  <si>
    <t>ALVENARIA DE VEDAÇÃO COM TIJOLO MACIÇO REQUEIMADO, ESP. 10CM, PARA REVESTIMENTO, INCLUSIVE ARGAMASSA PARA ASSENTAMENTO</t>
  </si>
  <si>
    <t>ED-48230</t>
  </si>
  <si>
    <t>ALVENARIA DE VEDAÇÃO COM TIJOLO MACIÇO REQUEIMADO, ESP. 20CM, COM ACABAMENTO APARENTE, INCLUSIVE ARGAMASSA PARA ASSENTAMENTO</t>
  </si>
  <si>
    <t>ED-48228</t>
  </si>
  <si>
    <t>ALVENARIA DE VEDAÇÃO COM TIJOLO MACIÇO REQUEIMADO, ESP. 20CM, PARA REVESTIMENTO, INCLUSIVE ARGAMASSA PARA ASSENTAMENTO</t>
  </si>
  <si>
    <t>ED-48226</t>
  </si>
  <si>
    <t>ALVENARIA DE VEDAÇÃO COM TIJOLO MACIÇO REQUEIMADO, ESP. 5CM, PARA REVESTIMENTO, INCLUSIVE ARGAMASSA PARA ASSENTAMENTO</t>
  </si>
  <si>
    <t>ED-48201</t>
  </si>
  <si>
    <t>ALVENARIA ESTRUTURAL COM BLOCO DE CONCRETO, ESP. 14CM, (FBK 4,5MPA), COM ACABAMENTO APARENTE, INCLUSIVE ARGAMASSA PARA ASSENTAMENTO</t>
  </si>
  <si>
    <t>ED-48198</t>
  </si>
  <si>
    <t>ALVENARIA ESTRUTURAL COM BLOCO DE CONCRETO, ESP. 14CM, (FBK 4,5MPA), PARA REVESTIMENTO, INCLUSIVE ARGAMASSA PARA ASSENTAMENTO</t>
  </si>
  <si>
    <t>ED-48202</t>
  </si>
  <si>
    <t>ALVENARIA ESTRUTURAL COM BLOCO DE CONCRETO, ESP. 19CM, (FBK 4,5MPA), COM ACABAMENTO APARENTE, INCLUSIVE ARGAMASSA PARA ASSENTAMENTO</t>
  </si>
  <si>
    <t>ED-48199</t>
  </si>
  <si>
    <t>ALVENARIA ESTRUTURAL COM BLOCO DE CONCRETO, ESP. 19CM, (FBK 4,5MPA), PARA REVESTIMENTO, INCLUSIVE ARGAMASSA PARA ASSENTAMENTO</t>
  </si>
  <si>
    <t>ED-48200</t>
  </si>
  <si>
    <t>ALVENARIA ESTRUTURAL COM BLOCO DE CONCRETO, ESP. 9CM, (FBK 4,5MPA), COM ACABAMENTO APARENTE, INCLUSIVE ARGAMASSA PARA ASSENTAMENTO</t>
  </si>
  <si>
    <t>ED-48197</t>
  </si>
  <si>
    <t>ALVENARIA ESTRUTURAL COM BLOCO DE CONCRETO, ESP. 9CM, (FBK 4,5MPA), PARA REVESTIMENTO, INCLUSIVE ARGAMASSA PARA ASSENTAMENTO</t>
  </si>
  <si>
    <t>ED-48236</t>
  </si>
  <si>
    <t>ED-48235</t>
  </si>
  <si>
    <t>ED-48210</t>
  </si>
  <si>
    <t>ED-48209</t>
  </si>
  <si>
    <t>ED-48211</t>
  </si>
  <si>
    <t>ED-48243</t>
  </si>
  <si>
    <t>ED-9075</t>
  </si>
  <si>
    <t>FORNECIMENTO DE ANDAIME METÁLICO PARA FACHADA (LOCAÇÃO), INCLUSIVE PISO METÁLICO E SAPATAS, EXCLUSIVE MONTAGEM E DESMONTAGEM</t>
  </si>
  <si>
    <t>ED-9076</t>
  </si>
  <si>
    <t>ED-48246</t>
  </si>
  <si>
    <t>MONTAGEM E DESMONTAGEM DE ANDAIME METÁLICO PARA FACHADA COM PISO METÁLICO, EXCLUSIVE FORNECIMENTO DO ANDAIME E RODAPÉ/GUARDA-CORPO EM MADEIRA</t>
  </si>
  <si>
    <t>ED-48245</t>
  </si>
  <si>
    <t>MONTAGEM E DESMONTAGEM DE ANDAIME METÁLICO PARA FACHADA COM PISO METÁLICO, INCLUSIVE RODAPÉ/GUARDA-CORPO EM MADEIRA, EXCLUSIVE FORNECIMENTO DO ANDAIME</t>
  </si>
  <si>
    <t>ED-9077</t>
  </si>
  <si>
    <t>MONTAGEM E DESMONTAGEM DE ANDAIME METÁLICO TUBULAR TIPO TORRE, EXCLUSIVE FORNECIMENTO DO ANDAIME</t>
  </si>
  <si>
    <t>ED-48249</t>
  </si>
  <si>
    <t>ED-48248</t>
  </si>
  <si>
    <t>ED-48256</t>
  </si>
  <si>
    <t>FILTRO TIPO "Y" EM BRONZE, DIÂMETRO DE 1" NPT</t>
  </si>
  <si>
    <t>ED-48258</t>
  </si>
  <si>
    <t>FILTRO TIPO "Y" EM BRONZE, DIÂMETRO DE 1 1/2" NPT</t>
  </si>
  <si>
    <t>ED-48257</t>
  </si>
  <si>
    <t>FILTRO TIPO "Y" EM BRONZE, DIÂMETRO DE 1 1/4" NPT</t>
  </si>
  <si>
    <t>ED-48254</t>
  </si>
  <si>
    <t>FILTRO TIPO "Y" EM BRONZE, DIÂMETRO DE 1/2" NPT</t>
  </si>
  <si>
    <t>ED-48259</t>
  </si>
  <si>
    <t>FILTRO TIPO "Y" EM BRONZE, DIÂMETRO DE 2" NPT</t>
  </si>
  <si>
    <t>ED-48255</t>
  </si>
  <si>
    <t>FILTRO TIPO "Y" EM BRONZE, DIÂMETRO DE 3/4" NPT</t>
  </si>
  <si>
    <t>ED-48262</t>
  </si>
  <si>
    <t>ED-48261</t>
  </si>
  <si>
    <t>ED-48253</t>
  </si>
  <si>
    <t>PRESSOSTATO PARA COMPRESSOR DE 125 A 175 PSI</t>
  </si>
  <si>
    <t>ED-48252</t>
  </si>
  <si>
    <t>PRESSOSTATO PARA COMPRESSOR DE 80 A 125 PSI</t>
  </si>
  <si>
    <t>ED-48290</t>
  </si>
  <si>
    <t>VÁLVULA DE ALÍVIO E SEGURANÇA, DIÂMETRO DE 1" NPT</t>
  </si>
  <si>
    <t>ED-48292</t>
  </si>
  <si>
    <t>VÁLVULA DE ALÍVIO E SEGURANÇA, DIÂMETRO DE 1 1/2" NPT</t>
  </si>
  <si>
    <t>ED-48291</t>
  </si>
  <si>
    <t>VÁLVULA DE ALÍVIO E SEGURANÇA, DIÂMETRO DE 1 1/4" NPT</t>
  </si>
  <si>
    <t>ED-48288</t>
  </si>
  <si>
    <t>VÁLVULA DE ALÍVIO E SEGURANÇA, DIÂMETRO DE 1/2" NPT</t>
  </si>
  <si>
    <t>ED-48293</t>
  </si>
  <si>
    <t>VÁLVULA DE ALÍVIO E SEGURANÇA, DIÂMETRO DE 2" NPT</t>
  </si>
  <si>
    <t>ED-48294</t>
  </si>
  <si>
    <t>VÁLVULA DE ALÍVIO E SEGURANÇA, DIÂMETRO DE 2 1/2" NPT</t>
  </si>
  <si>
    <t>ED-48289</t>
  </si>
  <si>
    <t>VÁLVULA DE ALÍVIO E SEGURANÇA, DIÂMETRO DE 3/4" NPT</t>
  </si>
  <si>
    <t>ED-48276</t>
  </si>
  <si>
    <t>VÁLVULA DE ESFERA EM LATÃO, DIÂMETRO DE 1" NPT</t>
  </si>
  <si>
    <t>ED-48278</t>
  </si>
  <si>
    <t>VÁLVULA DE ESFERA EM LATÃO, DIÂMETRO DE 1 1/2" NPT</t>
  </si>
  <si>
    <t>ED-48277</t>
  </si>
  <si>
    <t>VÁLVULA DE ESFERA EM LATÃO, DIÂMETRO DE 1 1/4" NPT</t>
  </si>
  <si>
    <t>ED-48274</t>
  </si>
  <si>
    <t>VÁLVULA DE ESFERA EM LATÃO, DIÂMETRO DE 1/2" NPT</t>
  </si>
  <si>
    <t>ED-48279</t>
  </si>
  <si>
    <t>VÁLVULA DE ESFERA EM LATÃO, DIÂMETRO DE 2" NPT</t>
  </si>
  <si>
    <t>ED-48280</t>
  </si>
  <si>
    <t>VÁLVULA DE ESFERA EM LATÃO, DIÂMETRO DE 2 1/2" NPT</t>
  </si>
  <si>
    <t>ED-48275</t>
  </si>
  <si>
    <t>VÁLVULA DE ESFERA EM LATÃO, DIÂMETRO DE 3/4" NPT</t>
  </si>
  <si>
    <t>ED-48283</t>
  </si>
  <si>
    <t>VÁLVULA DE RETENÇÃO EM LATÃO, DIÂMETRO DE 1" NPT</t>
  </si>
  <si>
    <t>ED-48285</t>
  </si>
  <si>
    <t>VÁLVULA DE RETENÇÃO EM LATÃO, DIÂMETRO DE 1 1/2" NPT</t>
  </si>
  <si>
    <t>ED-48284</t>
  </si>
  <si>
    <t>VÁLVULA DE RETENÇÃO EM LATÃO, DIÂMETRO DE 1 1/4" NPT</t>
  </si>
  <si>
    <t>ED-48281</t>
  </si>
  <si>
    <t>VÁLVULA DE RETENÇÃO EM LATÃO, DIÂMETRO DE 1/2" NPT</t>
  </si>
  <si>
    <t>ED-48286</t>
  </si>
  <si>
    <t>VÁLVULA DE RETENÇÃO EM LATÃO, DIÂMETRO DE 2" NPT</t>
  </si>
  <si>
    <t>ED-48287</t>
  </si>
  <si>
    <t>VÁLVULA DE RETENÇÃO EM LATÃO, DIÂMETRO DE 2 1/2" NPT</t>
  </si>
  <si>
    <t>ED-48282</t>
  </si>
  <si>
    <t>VÁLVULA DE RETENÇÃO EM LATÃO, DIÂMETRO DE 3/4" NPT</t>
  </si>
  <si>
    <t>ED-48273</t>
  </si>
  <si>
    <t>VÁLVULA SOLENÓIDE 2/3 VIAS NF. AÇÃO DIRETA 1/2" BSP</t>
  </si>
  <si>
    <t>ED-48272</t>
  </si>
  <si>
    <t>VÁLVULA SOLENÓIDE 2/3 VIAS NF. AÇÃO DIRETA 3/8" BSP</t>
  </si>
  <si>
    <t>ED-48296</t>
  </si>
  <si>
    <t>ED-48295</t>
  </si>
  <si>
    <t>ED-48298</t>
  </si>
  <si>
    <t>ED-48297</t>
  </si>
  <si>
    <t>ED-48337</t>
  </si>
  <si>
    <t>BANCADA EM AÇO INOXIDÁVEL</t>
  </si>
  <si>
    <t>ED-48338</t>
  </si>
  <si>
    <t>BANCADA EM ARDÓSIA E = 3 CM, APOIADA EM ALVENARIA</t>
  </si>
  <si>
    <t>ED-48339</t>
  </si>
  <si>
    <t>BANCADA EM ARDÓSIA E = 3 CM, L = 55 CM, APOIADA EM CONSOLE DE METALON</t>
  </si>
  <si>
    <t>ED-48341</t>
  </si>
  <si>
    <t>BANCADA EM CONCRETO, APOIADA EM CONSOLE DE METALON 20 X 30 MM</t>
  </si>
  <si>
    <t>ED-48344</t>
  </si>
  <si>
    <t>BANCADA EM GRANITO CINZA ANDORINHA E = 3 CM, APOIADA EM ALVENARIA</t>
  </si>
  <si>
    <t>ED-48343</t>
  </si>
  <si>
    <t>BANCADA EM GRANITO CINZA ANDORINHA E = 3 CM, APOIADA EM CONSOLE DE METALON 20 X 30 MM</t>
  </si>
  <si>
    <t>ED-48346</t>
  </si>
  <si>
    <t>BANCADA EM MÁRMORE BRANCO E = 3 CM, APOIADA EM ALVENARIA</t>
  </si>
  <si>
    <t>ED-48345</t>
  </si>
  <si>
    <t>BANCADA EM MÁRMORE BRANCO E = 3 CM, APOIADA EM CONSOLE DE METALON 20 X 30 MM</t>
  </si>
  <si>
    <t>ED-48340</t>
  </si>
  <si>
    <t>BANCADA SIMPLES EM CONCRETO, APOIADA EM ALVENARIA</t>
  </si>
  <si>
    <t>ED-48342</t>
  </si>
  <si>
    <t>ED-48348</t>
  </si>
  <si>
    <t>ED-48347</t>
  </si>
  <si>
    <t>ED-48350</t>
  </si>
  <si>
    <t>RODABANCADA EM MÁRMORE BRANCO H = 10 CM, E = 2 CM</t>
  </si>
  <si>
    <t>ED-48349</t>
  </si>
  <si>
    <t>RODABANCADA EM MÁRMORE BRANCO H = 7 CM, E = 2 CM</t>
  </si>
  <si>
    <t>ED-48351</t>
  </si>
  <si>
    <t>TESTEIRA EM GRANITO CINZA ANDORINHA</t>
  </si>
  <si>
    <t>ED-48352</t>
  </si>
  <si>
    <t>TESTEIRA EM MÁRMORE BRANCO</t>
  </si>
  <si>
    <t>ED-48355</t>
  </si>
  <si>
    <t>BANCO EM GRANITO ANDORINHA POLIDO 52 X 30 CM</t>
  </si>
  <si>
    <t>ED-48354</t>
  </si>
  <si>
    <t>BANCO INTERNO EM CONCRETO APARENTE, ALTURA 45 CM, LARGURA 30 CM</t>
  </si>
  <si>
    <t>ED-48353</t>
  </si>
  <si>
    <t>BANCO INTERNO EM CONCRETO E ALVENARIA, ACABAMENTO EM VERNIZ, E = 8 CM, L = 40 CM</t>
  </si>
  <si>
    <t>ED-48359</t>
  </si>
  <si>
    <t>CONJUNTO DE MESA E BANCOS DE ARDÓSIA</t>
  </si>
  <si>
    <t>ED-48360</t>
  </si>
  <si>
    <t>CONJUNTO DE MESA E BANCOS DE CONCRETO PARA JOGOS (02 BANCOS EM ARCO COM D INTERNO = 130 CM E H = 43 CM E MESA COM D = 80 CM, E = 8 CM E H = 75 CM)</t>
  </si>
  <si>
    <t>ED-48362</t>
  </si>
  <si>
    <t>ANILHA (MARCADOR) PARA IDENTIFICAÇÃO DE CABOS (# 16 MM2) - 500 UN</t>
  </si>
  <si>
    <t>ED-48361</t>
  </si>
  <si>
    <t>ANILHA (MARCADOR) PARA IDENTIFICAÇÃO DE CABOS (# 6 MM2) - 500 UN</t>
  </si>
  <si>
    <t>ED-48364</t>
  </si>
  <si>
    <t>CABO COAXIAL RG-59, IMPEDÂNCIA 75 OHM, CONDUTOR EM FIO DE COBRE NU, BLINDAGEM TRANÇA FORMADA POR FIOS DE COBRE MALHA 90%</t>
  </si>
  <si>
    <t>ED-48363</t>
  </si>
  <si>
    <t>CABO COAXIAL RG-59-75 OHMS</t>
  </si>
  <si>
    <t>ED-48365</t>
  </si>
  <si>
    <t>CABO UTP 4 PARES CATEGORIA 6 COM REVESTIMENTO EXTERNO NÃO PROPAGANTE A CHAMA</t>
  </si>
  <si>
    <t>ED-48367</t>
  </si>
  <si>
    <t>CERTIFICAÇÃO DE GARANTIA DE TRANSMISSÃO DE CABOS LÓGICOS - CATEGORIA 5E</t>
  </si>
  <si>
    <t>ED-48368</t>
  </si>
  <si>
    <t>CERTIFICAÇÃO DE GARANTIA DE TRANSMISSÃO DE CABOS LÓGICOS CAT. 5/6</t>
  </si>
  <si>
    <t>ED-48371</t>
  </si>
  <si>
    <t>ESTABILIZADOR 127V, 60HZ - 5,0KVA</t>
  </si>
  <si>
    <t>ED-48376</t>
  </si>
  <si>
    <t>GAVETA DE VENTILAÇÃO COM 4 VENTILADORES PARA RACK 19"</t>
  </si>
  <si>
    <t>ED-48377</t>
  </si>
  <si>
    <t>ORGANIZADOR DE CABOS DE 1U PARA RACK 19"</t>
  </si>
  <si>
    <t>ED-48372</t>
  </si>
  <si>
    <t>ED-48373</t>
  </si>
  <si>
    <t>PATCH PANEL 24 POSIÇÕES, CATEGORIA COM GUIA TRASEIRO</t>
  </si>
  <si>
    <t>ED-48374</t>
  </si>
  <si>
    <t>PATCH PANEL 48 POSIÇÕES, CATEGORIA COM GUIA TRASEIRO</t>
  </si>
  <si>
    <t>ED-48375</t>
  </si>
  <si>
    <t>RÉGUA COM 8 TOMADAS (2P+T), PARA FIXAÇÃO NO RACK DE 19" (1U)</t>
  </si>
  <si>
    <t>ED-48378</t>
  </si>
  <si>
    <t>TAMPA CEGA DE 1U PARA RACK 19"</t>
  </si>
  <si>
    <t>ED-48383</t>
  </si>
  <si>
    <t>TOMADA PARA LÓGICA COM CAIXA SISTEMA "X", APARENTE</t>
  </si>
  <si>
    <t>ED-48384</t>
  </si>
  <si>
    <t>CERCA DE MOURÃO H = 2,15 M - MOURÃO PRÉ-FABRICADO DE CONCRETO PONTA LISA A CADA 2,20 M E 7 FIOS DE ARAME FARPADO, EXCLUSIVE BASE</t>
  </si>
  <si>
    <t>ED-48385</t>
  </si>
  <si>
    <t>CERCA DE MOURÃO H = 2,80 M - MOURÃO PRÉ-FABRICADO DE CONCRETO PONTA VIRADA A CADA 2,20 M E 7 + 4 FIOS DE ARAME FARPADO, EXCLUSIVE BASE</t>
  </si>
  <si>
    <t>ED-48386</t>
  </si>
  <si>
    <t>CERCA DE MOURÃO H = 2,80 M - MOURÃO PRÉ-FABRICADO DE CONCRETO PONTA VIRADA A CADA 2,50 M, 3 FIOS DE ARAME FARPADO E TELA GALVANIZADA # 2" FIO 12, INCLUSIVE FUNDAÇÃO</t>
  </si>
  <si>
    <t>ED-48394</t>
  </si>
  <si>
    <t>CINTA DE AMARRAÇÃO DE ALVENARIA COM BLOCO DE CONCRETO ESTRUTURAL, CANALETA TIPO "J", ESP. 14CM, (FBK 4,5MPA), COM ACABAMENTO APARENTE, INCLUSIVE ARGAMASSA PARA ASSENTAMENTO, EXCLUSIVE GRAUTE E ARMAÇÃO</t>
  </si>
  <si>
    <t>ED-48393</t>
  </si>
  <si>
    <t>CINTA DE AMARRAÇÃO DE ALVENARIA COM BLOCO DE CONCRETO ESTRUTURAL, CANALETA TIPO "J", ESP. 14CM, (FBK 4,5MPA), PARA REVESTIMENTO, INCLUSIVE ARGAMASSA PARA ASSENTAMENTO, EXCLUSIVE GRAUTE E ARMAÇÃO</t>
  </si>
  <si>
    <t>ED-48391</t>
  </si>
  <si>
    <t>CINTA DE AMARRAÇÃO DE ALVENARIA COM BLOCO DE CONCRETO ESTRUTURAL, CANALETA TIPO "U", ESP. 14CM, (FBK 4,5MPA), COM ACABAMENTO APARENTE, INCLUSIVE ARGAMASSA PARA ASSENTAMENTO, EXCLUSIVE GRAUTE E ARMAÇÃO</t>
  </si>
  <si>
    <t>ED-48388</t>
  </si>
  <si>
    <t>CINTA DE AMARRAÇÃO DE ALVENARIA COM BLOCO DE CONCRETO ESTRUTURAL, CANALETA TIPO "U", ESP. 14CM, (FBK 4,5MPA), PARA REVESTIMENTO, INCLUSIVE ARGAMASSA PARA ASSENTAMENTO, EXCLUSIVE GRAUTE E ARMAÇÃO</t>
  </si>
  <si>
    <t>ED-48392</t>
  </si>
  <si>
    <t>CINTA DE AMARRAÇÃO DE ALVENARIA COM BLOCO DE CONCRETO ESTRUTURAL, CANALETA TIPO "U", ESP. 19CM, (FBK 4,5MPA), COM ACABAMENTO APARENTE, INCLUSIVE ARGAMASSA PARA ASSENTAMENTO, EXCLUSIVE GRAUTE E ARMAÇÃO</t>
  </si>
  <si>
    <t>ED-48389</t>
  </si>
  <si>
    <t>CINTA DE AMARRAÇÃO DE ALVENARIA COM BLOCO DE CONCRETO ESTRUTURAL, CANALETA TIPO "U", ESP. 19CM, (FBK 4,5MPA), PARA REVESTIMENTO, INCLUSIVE ARGAMASSA PARA ASSENTAMENTO, EXCLUSIVE GRAUTE E ARMAÇÃO</t>
  </si>
  <si>
    <t>ED-48390</t>
  </si>
  <si>
    <t>CINTA DE AMARRAÇÃO DE ALVENARIA COM BLOCO DE CONCRETO ESTRUTURAL, CANALETA TIPO "U", ESP. 9CM, (FBK 4,5MPA), COM ACABAMENTO APARENTE, INCLUSIVE ARGAMASSA PARA ASSENTAMENTO, EXCLUSIVE GRAUTE E ARMAÇÃO</t>
  </si>
  <si>
    <t>ED-48387</t>
  </si>
  <si>
    <t>CINTA DE AMARRAÇÃO DE ALVENARIA COM BLOCO DE CONCRETO ESTRUTURAL, CANALETA TIPO "U", ESP. 9CM, (FBK 4,5MPA), PARA REVESTIMENTO, INCLUSIVE ARGAMASSA PARA ASSENTAMENTO, EXCLUSIVE GRAUTE E ARMAÇÃO</t>
  </si>
  <si>
    <t>ED-8346</t>
  </si>
  <si>
    <t>ENCUNHAMENTO DE ALVENARIA DE VEDAÇÃO COM ARGAMASSA, INCLUSIVE ADITIVO EXPANSOR PARA ENCUNHAMENTO</t>
  </si>
  <si>
    <t>ED-48397</t>
  </si>
  <si>
    <t>ENCUNHAMENTO DE ALVENARIA DE VEDAÇÃO COM ESPUMA DE POLIURETANO EXPANSIVA</t>
  </si>
  <si>
    <t>ED-48414</t>
  </si>
  <si>
    <t>ED-48421</t>
  </si>
  <si>
    <t>ED-48420</t>
  </si>
  <si>
    <t>ED-48419</t>
  </si>
  <si>
    <t>ED-48423</t>
  </si>
  <si>
    <t>ED-48424</t>
  </si>
  <si>
    <t>ED-48425</t>
  </si>
  <si>
    <t>ED-48426</t>
  </si>
  <si>
    <t>ED-48427</t>
  </si>
  <si>
    <t>ED-48429</t>
  </si>
  <si>
    <t>COBERTURA EM TELHA METÁLICA GALVANIZADA TRAPEZOIDAL, TIPO DUPLA TERMOACÚSTICA COM DUAS FACES TRAPEZOIDAIS, ESP. 0,43MM, PREENCHIMENTO EM POLIESTIRENO EXPANDIDO/ISOPOR COM ESP. 30MM, ACABAMENTO NATURAL, INCLUSIVE ACESSÓRIOS PARA FIXAÇÃO, FORNECIMENTO E INSTALAÇÃO</t>
  </si>
  <si>
    <t>ED-48428</t>
  </si>
  <si>
    <t>COBERTURA EM TELHA METÁLICA GALVANIZADA TRAPEZOIDAL, TIPO SIMPLES, ESP. 0,50MM, ACABAMENTO NATURAL, INCLUSIVE ACESSÓRIOS PARA FIXAÇÃO, FORNECIMENTO E INSTALAÇÃO</t>
  </si>
  <si>
    <t>ED-48432</t>
  </si>
  <si>
    <t>ED-48431</t>
  </si>
  <si>
    <t>ED-48400</t>
  </si>
  <si>
    <t>ED-48403</t>
  </si>
  <si>
    <t>ED-48404</t>
  </si>
  <si>
    <t>ED-48402</t>
  </si>
  <si>
    <t>ED-48405</t>
  </si>
  <si>
    <t>ED-48416</t>
  </si>
  <si>
    <t>ED-48417</t>
  </si>
  <si>
    <t>ED-48418</t>
  </si>
  <si>
    <t>ED-48401</t>
  </si>
  <si>
    <t>CUMEEIRA NORMAL OU ARTICULADA DE FIBROCIMENTO PARA TELHA ONDULADA E = 6 OU 8 MM</t>
  </si>
  <si>
    <t>ED-48406</t>
  </si>
  <si>
    <t>ED-48408</t>
  </si>
  <si>
    <t>ENGRADAMENTO PARA TELHADO DE FIBROCIMENTO ONDULADA</t>
  </si>
  <si>
    <t>ED-48409</t>
  </si>
  <si>
    <t>ED-48410</t>
  </si>
  <si>
    <t>ED-48407</t>
  </si>
  <si>
    <t>ENGRADAMENTO PARA TELHAS CERÂMICA OU CONCRETO EM MADEIRA PARAJU</t>
  </si>
  <si>
    <t>ED-48412</t>
  </si>
  <si>
    <t>ED-48411</t>
  </si>
  <si>
    <t>ED-48413</t>
  </si>
  <si>
    <t>ED-48415</t>
  </si>
  <si>
    <t>ED-48436</t>
  </si>
  <si>
    <t>ED-48435</t>
  </si>
  <si>
    <t>ED-48488</t>
  </si>
  <si>
    <t>ED-48443</t>
  </si>
  <si>
    <t>ED-48445</t>
  </si>
  <si>
    <t>ED-48441</t>
  </si>
  <si>
    <t>ED-48442</t>
  </si>
  <si>
    <t>ED-48444</t>
  </si>
  <si>
    <t>ED-48440</t>
  </si>
  <si>
    <t>ED-48452</t>
  </si>
  <si>
    <t>ED-48453</t>
  </si>
  <si>
    <t>ED-8024</t>
  </si>
  <si>
    <t>ED-48457</t>
  </si>
  <si>
    <t>ED-48454</t>
  </si>
  <si>
    <t>ED-48455</t>
  </si>
  <si>
    <t>ED-48504</t>
  </si>
  <si>
    <t>ED-48463</t>
  </si>
  <si>
    <t>ED-48460</t>
  </si>
  <si>
    <t>ED-48459</t>
  </si>
  <si>
    <t>ED-48464</t>
  </si>
  <si>
    <t>ED-48489</t>
  </si>
  <si>
    <t>ED-48486</t>
  </si>
  <si>
    <t>ED-48487</t>
  </si>
  <si>
    <t>ED-48476</t>
  </si>
  <si>
    <t>ED-48491</t>
  </si>
  <si>
    <t>ED-48480</t>
  </si>
  <si>
    <t>ED-48479</t>
  </si>
  <si>
    <t>ED-48483</t>
  </si>
  <si>
    <t>ED-48481</t>
  </si>
  <si>
    <t>ED-48485</t>
  </si>
  <si>
    <t>ED-48484</t>
  </si>
  <si>
    <t>ED-48482</t>
  </si>
  <si>
    <t>ED-48501</t>
  </si>
  <si>
    <t>ED-48492</t>
  </si>
  <si>
    <t>ED-48502</t>
  </si>
  <si>
    <t>ED-48503</t>
  </si>
  <si>
    <t>ED-48505</t>
  </si>
  <si>
    <t>ED-48507</t>
  </si>
  <si>
    <t>ED-48490</t>
  </si>
  <si>
    <t>ED-48499</t>
  </si>
  <si>
    <t>ED-49515</t>
  </si>
  <si>
    <t>ED-48434</t>
  </si>
  <si>
    <t>ED-48496</t>
  </si>
  <si>
    <t>ED-48437</t>
  </si>
  <si>
    <t>ED-48438</t>
  </si>
  <si>
    <t>ED-48439</t>
  </si>
  <si>
    <t>ED-48449</t>
  </si>
  <si>
    <t>ED-48446</t>
  </si>
  <si>
    <t>ED-48458</t>
  </si>
  <si>
    <t>ED-48494</t>
  </si>
  <si>
    <t>ED-48465</t>
  </si>
  <si>
    <t>ED-48466</t>
  </si>
  <si>
    <t>ED-48467</t>
  </si>
  <si>
    <t>ED-48468</t>
  </si>
  <si>
    <t>ED-48469</t>
  </si>
  <si>
    <t>ED-48495</t>
  </si>
  <si>
    <t>ED-48473</t>
  </si>
  <si>
    <t>ED-48472</t>
  </si>
  <si>
    <t>ED-48470</t>
  </si>
  <si>
    <t>ED-48471</t>
  </si>
  <si>
    <t>ED-48474</t>
  </si>
  <si>
    <t>ED-48475</t>
  </si>
  <si>
    <t>ED-48493</t>
  </si>
  <si>
    <t>ED-48497</t>
  </si>
  <si>
    <t>ED-48498</t>
  </si>
  <si>
    <t>ED-48506</t>
  </si>
  <si>
    <t>ED-48514</t>
  </si>
  <si>
    <t>ED-48509</t>
  </si>
  <si>
    <t>ED-48512</t>
  </si>
  <si>
    <t>ED-48510</t>
  </si>
  <si>
    <t>ED-48478</t>
  </si>
  <si>
    <t>ED-48508</t>
  </si>
  <si>
    <t>ED-48515</t>
  </si>
  <si>
    <t>ED-48500</t>
  </si>
  <si>
    <t>ED-48516</t>
  </si>
  <si>
    <t>ED-48532</t>
  </si>
  <si>
    <t>ED-48535</t>
  </si>
  <si>
    <t>ED-48533</t>
  </si>
  <si>
    <t>ED-48531</t>
  </si>
  <si>
    <t>ED-48534</t>
  </si>
  <si>
    <t>ED-48536</t>
  </si>
  <si>
    <t>ED-48537</t>
  </si>
  <si>
    <t>ED-48611</t>
  </si>
  <si>
    <t>ALA DE GALERIA CELULAR B = 1,20 M, EXCLUSIVE BOTA FORA</t>
  </si>
  <si>
    <t>ED-48612</t>
  </si>
  <si>
    <t>ALA DE GALERIA CELULAR B = 1,30 M, EXCLUSIVE BOTA FORA</t>
  </si>
  <si>
    <t>ED-48613</t>
  </si>
  <si>
    <t>ALA DE GALERIA CELULAR B = 1,40 M, EXCLUSIVE BOTA FORA</t>
  </si>
  <si>
    <t>ED-48614</t>
  </si>
  <si>
    <t>ALA DE GALERIA CELULAR B = 1,50 M, EXCLUSIVE BOTA FORA</t>
  </si>
  <si>
    <t>ED-48615</t>
  </si>
  <si>
    <t>ALA DE GALERIA CELULAR B = 1,60 M, EXCLUSIVE BOTA FORA</t>
  </si>
  <si>
    <t>ED-48616</t>
  </si>
  <si>
    <t>ALA DE GALERIA CELULAR B = 1,70 M, EXCLUSIVE BOTA FORA</t>
  </si>
  <si>
    <t>ED-48617</t>
  </si>
  <si>
    <t>ALA DE GALERIA CELULAR B = 1,80 M, EXCLUSIVE BOTA FORA</t>
  </si>
  <si>
    <t>ED-48618</t>
  </si>
  <si>
    <t>ALA DE GALERIA CELULAR B = 1,90 M, EXCLUSIVE BOTA FORA</t>
  </si>
  <si>
    <t>ED-48619</t>
  </si>
  <si>
    <t>ALA DE GALERIA CELULAR B = 2,00 M, EXCLUSIVE BOTA FORA</t>
  </si>
  <si>
    <t>ED-48620</t>
  </si>
  <si>
    <t>ALA DE GALERIA CELULAR B = 2,10 M, EXCLUSIVE BOTA FORA</t>
  </si>
  <si>
    <t>ED-48621</t>
  </si>
  <si>
    <t>ALA DE GALERIA CELULAR B = 2,20 M, EXCLUSIVE BOTA FORA</t>
  </si>
  <si>
    <t>ED-48622</t>
  </si>
  <si>
    <t>ALA DE GALERIA CELULAR B = 2,30 M, EXCLUSIVE BOTA FORA</t>
  </si>
  <si>
    <t>ED-48623</t>
  </si>
  <si>
    <t>ALA DE GALERIA CELULAR B = 2,40 M, EXCLUSIVE BOTA FORA</t>
  </si>
  <si>
    <t>ED-48624</t>
  </si>
  <si>
    <t>ALA DE GALERIA CELULAR B = 2,50 M, EXCLUSIVE BOTA FORA</t>
  </si>
  <si>
    <t>ED-48625</t>
  </si>
  <si>
    <t>ALA DE GALERIA CELULAR B = 2,60 M, EXCLUSIVE BOTA FORA</t>
  </si>
  <si>
    <t>ED-48626</t>
  </si>
  <si>
    <t>ALA DE GALERIA CELULAR B = 2,70 M, EXCLUSIVE BOTA FORA</t>
  </si>
  <si>
    <t>ED-48627</t>
  </si>
  <si>
    <t>ALA DE GALERIA CELULAR B = 2,80 M, EXCLUSIVE BOTA FORA</t>
  </si>
  <si>
    <t>ED-48628</t>
  </si>
  <si>
    <t>ALA DE GALERIA CELULAR B = 2,90 M, EXCLUSIVE BOTA FORA</t>
  </si>
  <si>
    <t>ED-48629</t>
  </si>
  <si>
    <t>ALA DE GALERIA CELULAR B = 3,00 M, EXCLUSIVE BOTA FORA</t>
  </si>
  <si>
    <t>ED-48544</t>
  </si>
  <si>
    <t>ALA DE REDE TUBULAR DN 1000, EXCLUSIVE BOTA FORA</t>
  </si>
  <si>
    <t>ED-48545</t>
  </si>
  <si>
    <t>ALA DE REDE TUBULAR DN 1100, EXCLUSIVE BOTA FORA</t>
  </si>
  <si>
    <t>ED-48546</t>
  </si>
  <si>
    <t>ALA DE REDE TUBULAR DN 1200, EXCLUSIVE BOTA FORA</t>
  </si>
  <si>
    <t>ED-48547</t>
  </si>
  <si>
    <t>ALA DE REDE TUBULAR DN 1300, EXCLUSIVE BOTA FORA</t>
  </si>
  <si>
    <t>ED-48548</t>
  </si>
  <si>
    <t>ALA DE REDE TUBULAR DN 1500, EXCLUSIVE BOTA FORA</t>
  </si>
  <si>
    <t>ED-48539</t>
  </si>
  <si>
    <t>ALA DE REDE TUBULAR DN 500, EXCLUSIVE BOTA FORA</t>
  </si>
  <si>
    <t>ED-48540</t>
  </si>
  <si>
    <t>ALA DE REDE TUBULAR DN 600, EXCLUSIVE BOTA FORA</t>
  </si>
  <si>
    <t>ED-48541</t>
  </si>
  <si>
    <t>ALA DE REDE TUBULAR DN 700, EXCLUSIVE BOTA FORA</t>
  </si>
  <si>
    <t>ED-48542</t>
  </si>
  <si>
    <t>ALA DE REDE TUBULAR DN 800, EXCLUSIVE BOTA FORA</t>
  </si>
  <si>
    <t>ED-48543</t>
  </si>
  <si>
    <t>ALA DE REDE TUBULAR DN 900, EXCLUSIVE BOTA FORA</t>
  </si>
  <si>
    <t>ED-48551</t>
  </si>
  <si>
    <t>BOCA DE LOBO DUPLA (TIPO B - CONCRETO), QUADRO, GRELHA E CANTONEIRA, INCLUSIVE ESCAVAÇÃO, REATERRO E BOTA-FORA</t>
  </si>
  <si>
    <t>ED-48549</t>
  </si>
  <si>
    <t>BOCA DE LOBO SIMPLES (TIPO A - FERRO FUNDIDO), QUADRO, GRELHA E CANTONEIRA, INCLUSIVE ESCAVAÇÃO, REATERRO E BOTA-FORA</t>
  </si>
  <si>
    <t>ED-48550</t>
  </si>
  <si>
    <t>BOCA DE LOBO SIMPLES (TIPO B - CONCRETO), QUADRO, GRELHA E CANTONEIRA, INCLUSIVE ESCAVAÇÃO, REATERRO E BOTA-FORA</t>
  </si>
  <si>
    <t>ED-48587</t>
  </si>
  <si>
    <t>CAIXA DE AREIA 100 X 100 X 100 CM</t>
  </si>
  <si>
    <t>ED-48586</t>
  </si>
  <si>
    <t>CAIXA DE AREIA 50 X 60 X 70 CM</t>
  </si>
  <si>
    <t>ED-48572</t>
  </si>
  <si>
    <t>CAIXA DE CAPTAÇÃO E DRENAGEM TIPO A (100 X 100 X 120 CM), D = 500 MM A 1500MM, INCLUSIVE ESCAVAÇÃO, REATERRO E BOTA FORA</t>
  </si>
  <si>
    <t>ED-48573</t>
  </si>
  <si>
    <t>CAIXA DE CAPTAÇÃO E DRENAGEM TIPO A (120 X 120 X 150 CM), D = 500 MM A 1500MM, INCLUSIVE ESCAVAÇÃO, REATERRO E BOTA FORA</t>
  </si>
  <si>
    <t>ED-48574</t>
  </si>
  <si>
    <t>CAIXA DE CAPTAÇÃO E DRENAGEM TIPO B D = 500 MM</t>
  </si>
  <si>
    <t>ED-48575</t>
  </si>
  <si>
    <t>CAIXA DE CAPTAÇÃO E DRENAGEM TIPO B (100 X 100 X 120 CM), D = 500 MM A 1500MM, INCLUSIVE ESCAVAÇÃO, REATERRO E BOTA FORA</t>
  </si>
  <si>
    <t>ED-48576</t>
  </si>
  <si>
    <t>CAIXA DE CAPTAÇÃO E DRENAGEM TIPO B (120 X 120 X 150 CM), D = 500 MM A 1500MM, INCLUSIVE ESCAVAÇÃO, REATERRO E BOTA FORA</t>
  </si>
  <si>
    <t>ED-48578</t>
  </si>
  <si>
    <t>CAIXA DE CAPTAÇÃO E DRENAGEM TIPO C (100 X 100 X 120 CM), D = 500 MM A 1500MM, INCLUSIVE ESCAVAÇÃO, REATERRO E BOTA FORA</t>
  </si>
  <si>
    <t>ED-48579</t>
  </si>
  <si>
    <t>CAIXA DE CAPTAÇÃO E DRENAGEM TIPO C (120 X 120 X 150 CM), D = 500 MM A 1500MM, INCLUSIVE ESCAVAÇÃO, REATERRO E BOTA FORA</t>
  </si>
  <si>
    <t>ED-48582</t>
  </si>
  <si>
    <t>CAIXA DE CAPTAÇÃO E DRENAGEM TIPO E (100 X 100 X 120 CM), D = 500 MM A 1500MM, INCLUSIVE ESCAVAÇÃO, REATERRO E BOTA FORA</t>
  </si>
  <si>
    <t>ED-48583</t>
  </si>
  <si>
    <t>CAIXA DE CAPTAÇÃO E DRENAGEM TIPO E (120 X 120 X 150 CM), D = 500 MM A 1500MM, INCLUSIVE ESCAVAÇÃO, REATERRO E BOTA FORA</t>
  </si>
  <si>
    <t>ED-48584</t>
  </si>
  <si>
    <t>CAIXA DE CAPTAÇÃO E DRENAGEM TIPO F (100 X 100 X 120 CM), D = 500 MM A 1500MM, INCLUSIVE ESCAVAÇÃO, REATERRO E BOTA FORA</t>
  </si>
  <si>
    <t>ED-48585</t>
  </si>
  <si>
    <t>CAIXA DE CAPTAÇÃO E DRENAGEM TIPO F (120 X 120 X 150 CM), D = 500 MM A 1500MM, INCLUSIVE ESCAVAÇÃO, REATERRO E BOTA FORA</t>
  </si>
  <si>
    <t>ED-48571</t>
  </si>
  <si>
    <t>CAIXAS DE CAPTAÇÃO E DRENAGEM TIPO A D = 500 MM</t>
  </si>
  <si>
    <t>ED-48577</t>
  </si>
  <si>
    <t>CAIXAS DE CAPTAÇÃO E DRENAGEM TIPO C D = 500 MM</t>
  </si>
  <si>
    <t>ED-48562</t>
  </si>
  <si>
    <t>ED-48552</t>
  </si>
  <si>
    <t>ED-48553</t>
  </si>
  <si>
    <t>ED-48554</t>
  </si>
  <si>
    <t>ED-48555</t>
  </si>
  <si>
    <t>ED-48568</t>
  </si>
  <si>
    <t>CHAMINÉ DE POÇO DE VISITA TIPO "A", EM ALVENARIA COM DEGRAUS DE AÇO CA-50</t>
  </si>
  <si>
    <t>ED-48569</t>
  </si>
  <si>
    <t>CHAMINÉ DE POÇO DE VISITA TIPO "B", EM ANEL DE CONCRETO CA-1 COM DEGRAUS DE AÇO CA-50</t>
  </si>
  <si>
    <t>ED-48603</t>
  </si>
  <si>
    <t>DESCIDA D´ÁGUA TIPO CALHA DN 1000, EXCLUSIVE BOTA FORA</t>
  </si>
  <si>
    <t>ED-48604</t>
  </si>
  <si>
    <t>DESCIDA D´ÁGUA TIPO CALHA DN 1100, EXCLUSIVE BOTA FORA</t>
  </si>
  <si>
    <t>ED-48605</t>
  </si>
  <si>
    <t>DESCIDA D´ÁGUA TIPO CALHA DN 1200, EXCLUSIVE BOTA FORA</t>
  </si>
  <si>
    <t>ED-48606</t>
  </si>
  <si>
    <t>DESCIDA D´ÁGUA TIPO CALHA DN 1300, EXCLUSIVE BOTA FORA</t>
  </si>
  <si>
    <t>ED-48607</t>
  </si>
  <si>
    <t>DESCIDA D´ÁGUA TIPO CALHA DN 1500, EXCLUSIVE BOTA FORA</t>
  </si>
  <si>
    <t>ED-48598</t>
  </si>
  <si>
    <t>DESCIDA D´ÁGUA TIPO CALHA DN 500, EXCLUSIVE BOTA FORA</t>
  </si>
  <si>
    <t>ED-48599</t>
  </si>
  <si>
    <t>DESCIDA D´ÁGUA TIPO CALHA DN 600, EXCLUSIVE BOTA FORA</t>
  </si>
  <si>
    <t>ED-48600</t>
  </si>
  <si>
    <t>DESCIDA D´ÁGUA TIPO CALHA DN 700, EXCLUSIVE BOTA FORA</t>
  </si>
  <si>
    <t>ED-48601</t>
  </si>
  <si>
    <t>DESCIDA D´ÁGUA TIPO CALHA DN 800, EXCLUSIVE BOTA FORA</t>
  </si>
  <si>
    <t>ED-48602</t>
  </si>
  <si>
    <t>DESCIDA D´ÁGUA TIPO CALHA DN 900, EXCLUSIVE BOTA FORA</t>
  </si>
  <si>
    <t>ED-48593</t>
  </si>
  <si>
    <t>DESCIDA D´ÁGUA TIPO DEGRAU DN 1000, EXCLUSIVE BOTA FORA</t>
  </si>
  <si>
    <t>ED-48594</t>
  </si>
  <si>
    <t>DESCIDA D´ÁGUA TIPO DEGRAU DN 1100, EXCLUSIVE BOTA FORA</t>
  </si>
  <si>
    <t>ED-48595</t>
  </si>
  <si>
    <t>DESCIDA D´ÁGUA TIPO DEGRAU DN 1200, EXCLUSIVE BOTA FORA</t>
  </si>
  <si>
    <t>ED-48596</t>
  </si>
  <si>
    <t>DESCIDA D´ÁGUA TIPO DEGRAU DN 1300, EXCLUSIVE BOTA FORA</t>
  </si>
  <si>
    <t>ED-48597</t>
  </si>
  <si>
    <t>DESCIDA D´ÁGUA TIPO DEGRAU DN 1500, EXCLUSIVE BOTA FORA</t>
  </si>
  <si>
    <t>ED-48588</t>
  </si>
  <si>
    <t>DESCIDA D´ÁGUA TIPO DEGRAU DN 500, EXCLUSIVE BOTA FORA</t>
  </si>
  <si>
    <t>ED-48589</t>
  </si>
  <si>
    <t>DESCIDA D´ÁGUA TIPO DEGRAU DN 600, EXCLUSIVE BOTA FORA</t>
  </si>
  <si>
    <t>ED-48590</t>
  </si>
  <si>
    <t>DESCIDA D´ÁGUA TIPO DEGRAU DN 700, EXCLUSIVE BOTA FORA</t>
  </si>
  <si>
    <t>ED-48591</t>
  </si>
  <si>
    <t>DESCIDA D´ÁGUA TIPO DEGRAU DN 800, EXCLUSIVE BOTA FORA</t>
  </si>
  <si>
    <t>ED-48592</t>
  </si>
  <si>
    <t>DESCIDA D´ÁGUA TIPO DEGRAU DN 900, EXCLUSIVE BOTA FORA</t>
  </si>
  <si>
    <t>ED-48684</t>
  </si>
  <si>
    <t>ED-48685</t>
  </si>
  <si>
    <t>ED-48686</t>
  </si>
  <si>
    <t>ED-48680</t>
  </si>
  <si>
    <t>ED-48681</t>
  </si>
  <si>
    <t>ED-48682</t>
  </si>
  <si>
    <t>ED-48683</t>
  </si>
  <si>
    <t>ED-48675</t>
  </si>
  <si>
    <t>ED-48676</t>
  </si>
  <si>
    <t>ED-48677</t>
  </si>
  <si>
    <t>ED-48678</t>
  </si>
  <si>
    <t>ED-48689</t>
  </si>
  <si>
    <t>FORNECIMENTO E ASSENTAMENTO DE TUBO PVC FLEXÍVEL CORRUGADO, PERFURADO, DN 100 MM (4"), PARA DRENAGEM</t>
  </si>
  <si>
    <t>ED-48688</t>
  </si>
  <si>
    <t>FORNECIMENTO E ASSENTAMENTO DE TUBO PVC FLEXÍVEL CORRUGADO, PERFURADO, DN 65 MM (2.1/2"), PARA DRENAGEM</t>
  </si>
  <si>
    <t>ED-48690</t>
  </si>
  <si>
    <t>FORNECIMENTO E ASSENTAMENTO DE TUBO PVC RÍGIDO CORRUGADO, PERFURADO, DN 160 MM (6"), PARA DRENAGEM</t>
  </si>
  <si>
    <t>ED-48669</t>
  </si>
  <si>
    <t>FORNECIMENTO E ASSENTAMENTO DE TUBO PVC RÍGIDO, DRENAGEM/PLUVIAL, PBV - SÉRIE NORMAL, DN 100 MM (4"), INCLUSIVE CONEXÕES</t>
  </si>
  <si>
    <t>ED-48670</t>
  </si>
  <si>
    <t>FORNECIMENTO E ASSENTAMENTO DE TUBO PVC RÍGIDO, DRENAGEM/PLUVIAL, PBV - SÉRIE NORMAL, DN 150 MM (6"), INCLUSIVE CONEXÕES</t>
  </si>
  <si>
    <t>ED-48671</t>
  </si>
  <si>
    <t>FORNECIMENTO E ASSENTAMENTO DE TUBO PVC RÍGIDO, DRENAGEM/PLUVIAL, PBV - SÉRIE NORMAL, DN 200 MM (8"), INCLUSIVE CONEXÕES</t>
  </si>
  <si>
    <t>ED-48667</t>
  </si>
  <si>
    <t>FORNECIMENTO E ASSENTAMENTO DE TUBO PVC RÍGIDO, DRENAGEM/PLUVIAL, PBV - SÉRIE NORMAL, DN 50 MM (2"), INCLUSIVE CONEXÕES</t>
  </si>
  <si>
    <t>ED-48668</t>
  </si>
  <si>
    <t>FORNECIMENTO E ASSENTAMENTO DE TUBO PVC RÍGIDO, DRENAGEM/PLUVIAL, PBV - SÉRIE NORMAL, DN 75 MM (3"), INCLUSIVE CONEXÕES</t>
  </si>
  <si>
    <t>ED-48664</t>
  </si>
  <si>
    <t>ED-48636</t>
  </si>
  <si>
    <t>POÇO DE VISITA PARA REDE TUBULAR TIPO A DN 1000, EXCLUSIVE ESCAVAÇÃO, REATERRO E BOTA FORA</t>
  </si>
  <si>
    <t>ED-48637</t>
  </si>
  <si>
    <t>POÇO DE VISITA PARA REDE TUBULAR TIPO A DN 1100, EXCLUSIVE ESCAVAÇÃO, REATERRO E BOTA FORA</t>
  </si>
  <si>
    <t>ED-48638</t>
  </si>
  <si>
    <t>POÇO DE VISITA PARA REDE TUBULAR TIPO A DN 1200, EXCLUSIVE ESCAVAÇÃO, REATERRO E BOTA FORA</t>
  </si>
  <si>
    <t>ED-48639</t>
  </si>
  <si>
    <t>POÇO DE VISITA PARA REDE TUBULAR TIPO A DN 1300, EXCLUSIVE ESCAVAÇÃO, REATERRO E BOTA FORA</t>
  </si>
  <si>
    <t>ED-48640</t>
  </si>
  <si>
    <t>POÇO DE VISITA PARA REDE TUBULAR TIPO A DN 1500, EXCLUSIVE ESCAVAÇÃO, REATERRO E BOTA FORA</t>
  </si>
  <si>
    <t>ED-48630</t>
  </si>
  <si>
    <t>POÇO DE VISITA PARA REDE TUBULAR TIPO A DN 500, EXCLUSIVE ESCAVAÇÃO, REATERRO E BOTA FORA</t>
  </si>
  <si>
    <t>ED-48631</t>
  </si>
  <si>
    <t>POÇO DE VISITA PARA REDE TUBULAR TIPO A DN 600, EXCLUSIVE ESCAVAÇÃO, REATERRO E BOTA FORA</t>
  </si>
  <si>
    <t>ED-48632</t>
  </si>
  <si>
    <t>POÇO DE VISITA PARA REDE TUBULAR TIPO A DN 700, EXCLUSIVE ESCAVAÇÃO, REATERRO E BOTA FORA</t>
  </si>
  <si>
    <t>ED-48634</t>
  </si>
  <si>
    <t>POÇO DE VISITA PARA REDE TUBULAR TIPO A DN 800, EXCLUSIVE ESCAVAÇÃO, REATERRO E BOTA FORA</t>
  </si>
  <si>
    <t>ED-48635</t>
  </si>
  <si>
    <t>POÇO DE VISITA PARA REDE TUBULAR TIPO A DN 900, EXCLUSIVE ESCAVAÇÃO, REATERRO E BOTA FORA</t>
  </si>
  <si>
    <t>ED-48646</t>
  </si>
  <si>
    <t>POÇO DE VISITA PARA REDE TUBULAR TIPO B DN 1000, EXCLUSIVE ESCAVAÇÃO, REATERRO E BOTA FORA</t>
  </si>
  <si>
    <t>ED-48647</t>
  </si>
  <si>
    <t>POÇO DE VISITA PARA REDE TUBULAR TIPO B DN 1100, EXCLUSIVE ESCAVAÇÃO, REATERRO E BOTA FORA</t>
  </si>
  <si>
    <t>ED-48648</t>
  </si>
  <si>
    <t>POÇO DE VISITA PARA REDE TUBULAR TIPO B DN 1200, EXCLUSIVE ESCAVAÇÃO, REATERRO E BOTA FORA</t>
  </si>
  <si>
    <t>ED-48649</t>
  </si>
  <si>
    <t>POÇO DE VISITA PARA REDE TUBULAR TIPO B DN 1300, EXCLUSIVE ESCAVAÇÃO, REATERRO E BOTA FORA</t>
  </si>
  <si>
    <t>ED-48650</t>
  </si>
  <si>
    <t>POÇO DE VISITA PARA REDE TUBULAR TIPO B DN 1500, EXCLUSIVE ESCAVAÇÃO, REATERRO E BOTA FORA</t>
  </si>
  <si>
    <t>ED-48641</t>
  </si>
  <si>
    <t>POÇO DE VISITA PARA REDE TUBULAR TIPO B DN 500, EXCLUSIVE ESCAVAÇÃO, REATERRO E BOTA FORA</t>
  </si>
  <si>
    <t>ED-48642</t>
  </si>
  <si>
    <t>POÇO DE VISITA PARA REDE TUBULAR TIPO B DN 600, EXCLUSIVE ESCAVAÇÃO, REATERRO E BOTA FORA</t>
  </si>
  <si>
    <t>ED-48643</t>
  </si>
  <si>
    <t>POÇO DE VISITA PARA REDE TUBULAR TIPO B DN 700, EXCLUSIVE ESCAVAÇÃO, REATERRO E BOTA FORA</t>
  </si>
  <si>
    <t>ED-48644</t>
  </si>
  <si>
    <t>POÇO DE VISITA PARA REDE TUBULAR TIPO B DN 800, EXCLUSIVE ESCAVAÇÃO, REATERRO E BOTA FORA</t>
  </si>
  <si>
    <t>ED-48645</t>
  </si>
  <si>
    <t>POÇO DE VISITA PARA REDE TUBULAR TIPO B DN 900, EXCLUSIVE ESCAVAÇÃO, REATERRO E BOTA FORA</t>
  </si>
  <si>
    <t>ED-48656</t>
  </si>
  <si>
    <t>POÇO DE VISITA PARA REDE TUBULAR TIPO C DN 1000, EXCLUSIVE ESCAVAÇÃO, REATERRO E BOTA FORA</t>
  </si>
  <si>
    <t>ED-48657</t>
  </si>
  <si>
    <t>POÇO DE VISITA PARA REDE TUBULAR TIPO C DN 1100, EXCLUSIVE ESCAVAÇÃO, REATERRO E BOTA FORA</t>
  </si>
  <si>
    <t>ED-48658</t>
  </si>
  <si>
    <t>POÇO DE VISITA PARA REDE TUBULAR TIPO C DN 1200, EXCLUSIVE ESCAVAÇÃO, REATERRO E BOTA FORA</t>
  </si>
  <si>
    <t>ED-48659</t>
  </si>
  <si>
    <t>POÇO DE VISITA PARA REDE TUBULAR TIPO C DN 1300, EXCLUSIVE ESCAVAÇÃO, REATERRO E BOTA FORA</t>
  </si>
  <si>
    <t>ED-48660</t>
  </si>
  <si>
    <t>POÇO DE VISITA PARA REDE TUBULAR TIPO C DN 1500, EXCLUSIVE ESCAVAÇÃO, REATERRO E BOTA FORA</t>
  </si>
  <si>
    <t>ED-48651</t>
  </si>
  <si>
    <t>POÇO DE VISITA PARA REDE TUBULAR TIPO C DN 500, EXCLUSIVE ESCAVAÇÃO, REATERRO E BOTA FORA</t>
  </si>
  <si>
    <t>ED-48652</t>
  </si>
  <si>
    <t>POÇO DE VISITA PARA REDE TUBULAR TIPO C DN 600, EXCLUSIVE ESCAVAÇÃO, REATERRO E BOTA FORA</t>
  </si>
  <si>
    <t>ED-48653</t>
  </si>
  <si>
    <t>POÇO DE VISITA PARA REDE TUBULAR TIPO C DN 700, EXCLUSIVE ESCAVAÇÃO, REATERRO E BOTA FORA</t>
  </si>
  <si>
    <t>ED-48654</t>
  </si>
  <si>
    <t>POÇO DE VISITA PARA REDE TUBULAR TIPO C DN 800, EXCLUSIVE ESCAVAÇÃO, REATERRO E BOTA FORA</t>
  </si>
  <si>
    <t>ED-48655</t>
  </si>
  <si>
    <t>POÇO DE VISITA PARA REDE TUBULAR TIPO C DN 900, EXCLUSIVE ESCAVAÇÃO, REATERRO E BOTA FORA</t>
  </si>
  <si>
    <t>ED-48666</t>
  </si>
  <si>
    <t>ED-48687</t>
  </si>
  <si>
    <t>ED-48697</t>
  </si>
  <si>
    <t>VALA DE INFILTRAÇÃO E DRENAGEM 100 X 300 X 100 CM, INCLUSIVE ESCAVAÇÃO E BOTA FORA</t>
  </si>
  <si>
    <t>ED-48691</t>
  </si>
  <si>
    <t>VALA DE INFILTRAÇÃO E DRENAGEM 40 X 120 X 40 CM, INCLUSIVE ESCAVAÇÃO E BOTA FORA</t>
  </si>
  <si>
    <t>ED-48692</t>
  </si>
  <si>
    <t>VALA DE INFILTRAÇÃO E DRENAGEM 50 X 150 X 50 CM, INCLUSIVE ESCAVAÇÃO E BOTA FORA</t>
  </si>
  <si>
    <t>ED-48693</t>
  </si>
  <si>
    <t>VALA DE INFILTRAÇÃO E DRENAGEM 60 X 180 X 60 CM, INCLUSIVE ESCAVAÇÃO E BOTA FORA</t>
  </si>
  <si>
    <t>ED-48694</t>
  </si>
  <si>
    <t>VALA DE INFILTRAÇÃO E DRENAGEM 70 X 210 X 70 CM, INCLUSIVE ESCAVAÇÃO E BOTA FORA</t>
  </si>
  <si>
    <t>ED-48695</t>
  </si>
  <si>
    <t>VALA DE INFILTRAÇÃO E DRENAGEM 80 X 240 X 80 CM, INCLUSIVE ESCAVAÇÃO E BOTA FORA</t>
  </si>
  <si>
    <t>ED-48696</t>
  </si>
  <si>
    <t>VALA DE INFILTRAÇÃO E DRENAGEM 90 X 270 X 90 CM, INCLUSIVE ESCAVAÇÃO E BOTA FORA</t>
  </si>
  <si>
    <t>ED-49440</t>
  </si>
  <si>
    <t>ED-48700</t>
  </si>
  <si>
    <t>ED-48998</t>
  </si>
  <si>
    <t>CABO DE COBRE FLEXÍVEL, CLASSE 5, ISOLAMENTO TIPO EPR/HEPR, NÃO HALOGENADO, ANTICHAMA, TERMOFIXO, UNIPOLAR, SEÇÃO 10 MM2, 90°C, 0,6/1KV</t>
  </si>
  <si>
    <t>ED-49019</t>
  </si>
  <si>
    <t>CABO DE COBRE FLEXÍVEL, CLASSE 5, ISOLAMENTO TIPO EPR/HEPR, NÃO HALOGENADO, ANTICHAMA, TERMOFIXO, UNIPOLAR, SEÇÃO 120 MM2, 90°C, 0,6/1KV</t>
  </si>
  <si>
    <t>ED-48986</t>
  </si>
  <si>
    <t>CABO DE COBRE FLEXÍVEL, CLASSE 5, ISOLAMENTO TIPO EPR/HEPR, NÃO HALOGENADO, ANTICHAMA, TERMOFIXO, UNIPOLAR, SEÇÃO 1,5 MM2, 90°C, 0,6/1KV</t>
  </si>
  <si>
    <t>ED-49022</t>
  </si>
  <si>
    <t>CABO DE COBRE FLEXÍVEL, CLASSE 5, ISOLAMENTO TIPO EPR/HEPR, NÃO HALOGENADO, ANTICHAMA, TERMOFIXO, UNIPOLAR, SEÇÃO 150 MM2, 90°C, 0,6/1KV</t>
  </si>
  <si>
    <t>ED-49001</t>
  </si>
  <si>
    <t>CABO DE COBRE FLEXÍVEL, CLASSE 5, ISOLAMENTO TIPO EPR/HEPR, NÃO HALOGENADO, ANTICHAMA, TERMOFIXO, UNIPOLAR, SEÇÃO 16 MM2, 90°C, 0,6/1KV</t>
  </si>
  <si>
    <t>ED-49025</t>
  </si>
  <si>
    <t>CABO DE COBRE FLEXÍVEL, CLASSE 5, ISOLAMENTO TIPO EPR/HEPR, NÃO HALOGENADO, ANTICHAMA, TERMOFIXO, UNIPOLAR, SEÇÃO 185 MM2, 90°C, 0,6/1KV</t>
  </si>
  <si>
    <t>ED-49028</t>
  </si>
  <si>
    <t>CABO DE COBRE FLEXÍVEL, CLASSE 5, ISOLAMENTO TIPO EPR/HEPR, NÃO HALOGENADO, ANTICHAMA, TERMOFIXO, UNIPOLAR, SEÇÃO 240 MM2, 90°C, 0,6/1KV</t>
  </si>
  <si>
    <t>ED-48989</t>
  </si>
  <si>
    <t>CABO DE COBRE FLEXÍVEL, CLASSE 5, ISOLAMENTO TIPO EPR/HEPR, NÃO HALOGENADO, ANTICHAMA, TERMOFIXO, UNIPOLAR, SEÇÃO 2,5 MM2, 90°C, 0,6/1KV</t>
  </si>
  <si>
    <t>ED-49004</t>
  </si>
  <si>
    <t>CABO DE COBRE FLEXÍVEL, CLASSE 5, ISOLAMENTO TIPO EPR/HEPR, NÃO HALOGENADO, ANTICHAMA, TERMOFIXO, UNIPOLAR, SEÇÃO 25 MM2, 90°C, 0,6/1KV</t>
  </si>
  <si>
    <t>ED-49031</t>
  </si>
  <si>
    <t>CABO DE COBRE FLEXÍVEL, CLASSE 5, ISOLAMENTO TIPO EPR/HEPR, NÃO HALOGENADO, ANTICHAMA, TERMOFIXO, UNIPOLAR, SEÇÃO 300 MM2, 90°C, 0,6/1KV</t>
  </si>
  <si>
    <t>ED-49007</t>
  </si>
  <si>
    <t>CABO DE COBRE FLEXÍVEL, CLASSE 5, ISOLAMENTO TIPO EPR/HEPR, NÃO HALOGENADO, ANTICHAMA, TERMOFIXO, UNIPOLAR, SEÇÃO 35 MM2, 90°C, 0,6/1KV</t>
  </si>
  <si>
    <t>ED-48992</t>
  </si>
  <si>
    <t>CABO DE COBRE FLEXÍVEL, CLASSE 5, ISOLAMENTO TIPO EPR/HEPR, NÃO HALOGENADO, ANTICHAMA, TERMOFIXO, UNIPOLAR, SEÇÃO 4 MM2, 90°C, 0,6/1KV</t>
  </si>
  <si>
    <t>ED-49010</t>
  </si>
  <si>
    <t>CABO DE COBRE FLEXÍVEL, CLASSE 5, ISOLAMENTO TIPO EPR/HEPR, NÃO HALOGENADO, ANTICHAMA, TERMOFIXO, UNIPOLAR, SEÇÃO 50 MM2, 90°C, 0,6/1KV</t>
  </si>
  <si>
    <t>ED-48995</t>
  </si>
  <si>
    <t>CABO DE COBRE FLEXÍVEL, CLASSE 5, ISOLAMENTO TIPO EPR/HEPR, NÃO HALOGENADO, ANTICHAMA, TERMOFIXO, UNIPOLAR, SEÇÃO 6 MM2, 90°C, 0,6/1KV</t>
  </si>
  <si>
    <t>ED-49013</t>
  </si>
  <si>
    <t>CABO DE COBRE FLEXÍVEL, CLASSE 5, ISOLAMENTO TIPO EPR/HEPR, NÃO HALOGENADO, ANTICHAMA, TERMOFIXO, UNIPOLAR, SEÇÃO 70 MM2, 90°C, 0,6/1KV</t>
  </si>
  <si>
    <t>ED-49016</t>
  </si>
  <si>
    <t>CABO DE COBRE FLEXÍVEL, CLASSE 5, ISOLAMENTO TIPO EPR/HEPR, NÃO HALOGENADO, ANTICHAMA, TERMOFIXO, UNIPOLAR, SEÇÃO 95 MM2, 90°C, 0,6/1KV</t>
  </si>
  <si>
    <t>ED-48966</t>
  </si>
  <si>
    <t>CABO DE COBRE FLEXÍVEL, CLASSE 5, ISOLAMENTO TIPO LSHF/ATOX, NÃO HALOGENADO, ANTICHAMA, TERMOPLÁSTICO, UNIPOLAR, SEÇÃO 10 MM2, 70°C, 450/750V</t>
  </si>
  <si>
    <t>ED-48946</t>
  </si>
  <si>
    <t>CABO DE COBRE FLEXÍVEL, CLASSE 5, ISOLAMENTO TIPO LSHF/ATOX, NÃO HALOGENADO, ANTICHAMA, TERMOPLÁSTICO, UNIPOLAR, SEÇÃO 1,5 MM2, 70°C, 450/750V</t>
  </si>
  <si>
    <t>ED-48971</t>
  </si>
  <si>
    <t>CABO DE COBRE FLEXÍVEL, CLASSE 5, ISOLAMENTO TIPO LSHF/ATOX, NÃO HALOGENADO, ANTICHAMA, TERMOPLÁSTICO, UNIPOLAR, SEÇÃO 16 MM2, 70°C, 450/750V</t>
  </si>
  <si>
    <t>ED-48951</t>
  </si>
  <si>
    <t>CABO DE COBRE FLEXÍVEL, CLASSE 5, ISOLAMENTO TIPO LSHF/ATOX, NÃO HALOGENADO, ANTICHAMA, TERMOPLÁSTICO, UNIPOLAR, SEÇÃO 2,5 MM2, 70°C, 450/750V</t>
  </si>
  <si>
    <t>ED-48976</t>
  </si>
  <si>
    <t>CABO DE COBRE FLEXÍVEL, CLASSE 5, ISOLAMENTO TIPO LSHF/ATOX, NÃO HALOGENADO, ANTICHAMA, TERMOPLÁSTICO, UNIPOLAR, SEÇÃO 25 MM2, 70°C, 450/750V</t>
  </si>
  <si>
    <t>ED-48981</t>
  </si>
  <si>
    <t>CABO DE COBRE FLEXÍVEL, CLASSE 5, ISOLAMENTO TIPO LSHF/ATOX, NÃO HALOGENADO, ANTICHAMA, TERMOPLÁSTICO, UNIPOLAR, SEÇÃO 35 MM2, 70°C, 450/750V</t>
  </si>
  <si>
    <t>ED-48956</t>
  </si>
  <si>
    <t>CABO DE COBRE FLEXÍVEL, CLASSE 5, ISOLAMENTO TIPO LSHF/ATOX, NÃO HALOGENADO, ANTICHAMA, TERMOPLÁSTICO, UNIPOLAR, SEÇÃO 4 MM2, 70°C, 450/750V</t>
  </si>
  <si>
    <t>ED-48961</t>
  </si>
  <si>
    <t>CABO DE COBRE FLEXÍVEL, CLASSE 5, ISOLAMENTO TIPO LSHF/ATOX, NÃO HALOGENADO, ANTICHAMA, TERMOPLÁSTICO, UNIPOLAR, SEÇÃO 6 MM2, 70°C, 450/750V</t>
  </si>
  <si>
    <t>ED-49132</t>
  </si>
  <si>
    <t>ED-49133</t>
  </si>
  <si>
    <t>ED-49134</t>
  </si>
  <si>
    <t>ED-49135</t>
  </si>
  <si>
    <t>ED-49136</t>
  </si>
  <si>
    <t>ED-49137</t>
  </si>
  <si>
    <t>ED-49138</t>
  </si>
  <si>
    <t>ED-48936</t>
  </si>
  <si>
    <t>CABO TELEFÔNICO CCE-APL-50.2</t>
  </si>
  <si>
    <t>ED-48937</t>
  </si>
  <si>
    <t>CABO TELEFÔNICO CCE-APL-50.3</t>
  </si>
  <si>
    <t>ED-48938</t>
  </si>
  <si>
    <t>CABO TELEFÔNICO CCE-APL-50.4</t>
  </si>
  <si>
    <t>ED-48939</t>
  </si>
  <si>
    <t>CABO TELEFÔNICO CCE-APL-50.5</t>
  </si>
  <si>
    <t>ED-48940</t>
  </si>
  <si>
    <t>CABO TELEFÔNICO CCE-APL-50.6</t>
  </si>
  <si>
    <t>ED-48931</t>
  </si>
  <si>
    <t>CABO TELEFÔNICO CI 50.10</t>
  </si>
  <si>
    <t>ED-48935</t>
  </si>
  <si>
    <t>CABO TELEFÔNICO CI 50.100</t>
  </si>
  <si>
    <t>ED-48932</t>
  </si>
  <si>
    <t>CABO TELEFÔNICO CI 50.20</t>
  </si>
  <si>
    <t>ED-48933</t>
  </si>
  <si>
    <t>CABO TELEFÔNICO CI 50.30</t>
  </si>
  <si>
    <t>ED-48934</t>
  </si>
  <si>
    <t>CABO TELEFÔNICO CI 50.50</t>
  </si>
  <si>
    <t>ED-48941</t>
  </si>
  <si>
    <t>CABO TELEFÔNICO CTP-APL-5N 50.10</t>
  </si>
  <si>
    <t>ED-48945</t>
  </si>
  <si>
    <t>CABO TELEFÔNICO CTP-APL-5N 50.100</t>
  </si>
  <si>
    <t>ED-48942</t>
  </si>
  <si>
    <t>CABO TELEFÔNICO CTP-APL-5N 50.20</t>
  </si>
  <si>
    <t>ED-48943</t>
  </si>
  <si>
    <t>CABO TELEFÔNICO CTP-APL-5N 50.30</t>
  </si>
  <si>
    <t>ED-48944</t>
  </si>
  <si>
    <t>CABO TELEFÔNICO CTP-APL-5N 50.50</t>
  </si>
  <si>
    <t>ED-49172</t>
  </si>
  <si>
    <t>CAIXA ALVENARIA 70 X 70 X 50 CM PARA REFLETOR, COM GRADE, TIPO 1, INCLUSIVE ESCAVAÇÃO, REATERRO E BOTA-FORA</t>
  </si>
  <si>
    <t>ED-49173</t>
  </si>
  <si>
    <t>CAIXA ALVENARIA 90 X 90 X 65 CM PARA REFLETOR, COM GRADE, TIPO 2, INCLUSIVE ESCAVAÇÃO, REATERRO E BOTA-FORA</t>
  </si>
  <si>
    <t>ED-49463</t>
  </si>
  <si>
    <t>ED-49464</t>
  </si>
  <si>
    <t>ED-49465</t>
  </si>
  <si>
    <t>ED-49466</t>
  </si>
  <si>
    <t>ED-49467</t>
  </si>
  <si>
    <t>ED-49183</t>
  </si>
  <si>
    <t>ED-49184</t>
  </si>
  <si>
    <t>ED-49185</t>
  </si>
  <si>
    <t>ED-49186</t>
  </si>
  <si>
    <t>ED-49194</t>
  </si>
  <si>
    <t>ED-49195</t>
  </si>
  <si>
    <t>ED-49191</t>
  </si>
  <si>
    <t>ED-49190</t>
  </si>
  <si>
    <t>ED-49189</t>
  </si>
  <si>
    <t>ED-49188</t>
  </si>
  <si>
    <t>ED-49187</t>
  </si>
  <si>
    <t>ED-49193</t>
  </si>
  <si>
    <t>ED-49192</t>
  </si>
  <si>
    <t>ED-49213</t>
  </si>
  <si>
    <t>CAIXA DE PASSAGEM CP-N2 INCLUSIVE TAMPA</t>
  </si>
  <si>
    <t>ED-49171</t>
  </si>
  <si>
    <t>CAIXA DE PASSAGEM EM ALVENARIA E TAMPA DE CONCRETO, FUNDO DE BRITA, TIPO 1, 25 X 25 X 50 CM, INCLUSIVE ESCAVAÇÃO, REATERRO E BOTA-FORA</t>
  </si>
  <si>
    <t>ED-49168</t>
  </si>
  <si>
    <t>CAIXA DE PASSAGEM EM ALVENARIA E TAMPA DE CONCRETO, FUNDO DE BRITA, TIPO 1, 30 X 30 X 40 CM, INCLUSIVE ESCAVAÇÃO, REATERRO E BOTA-FORA</t>
  </si>
  <si>
    <t>ED-49169</t>
  </si>
  <si>
    <t>CAIXA DE PASSAGEM EM ALVENARIA E TAMPA DE CONCRETO, FUNDO DE BRITA, TIPO 1, 40 X 40 X 60 CM, INCLUSIVE ESCAVAÇÃO, REATERRO E BOTA-FORA</t>
  </si>
  <si>
    <t>ED-49170</t>
  </si>
  <si>
    <t>CAIXA DE PASSAGEM EM ALVENARIA E TAMPA DE CONCRETO, FUNDO DE BRITA, TIPO 1, 50 X 50 X 60 CM, INCLUSIVE ESCAVAÇÃO, REATERRO E BOTA-FORA</t>
  </si>
  <si>
    <t>ED-49151</t>
  </si>
  <si>
    <t>CAIXA DE PASSAGEM EM CHAPA DE AÇO COM TAMPA APARAFUSADA, SOBREPOR, 102 X 102 X 82 MM</t>
  </si>
  <si>
    <t>ED-49152</t>
  </si>
  <si>
    <t>CAIXA DE PASSAGEM EM CHAPA DE AÇO COM TAMPA APARAFUSADA, SOBREPOR, 152 X 152 X 82 MM</t>
  </si>
  <si>
    <t>ED-49153</t>
  </si>
  <si>
    <t>CAIXA DE PASSAGEM EM CHAPA DE AÇO COM TAMPA APARAFUSADA, SOBREPOR, 202 X 202 X 102 MM</t>
  </si>
  <si>
    <t>ED-49154</t>
  </si>
  <si>
    <t>CAIXA DE PASSAGEM EM CHAPA DE AÇO COM TAMPA APARAFUSADA, SOBREPOR, 252 X 252 X 102 MM</t>
  </si>
  <si>
    <t>ED-49155</t>
  </si>
  <si>
    <t>CAIXA DE PASSAGEM EM CHAPA DE AÇO COM TAMPA APARAFUSADA, SOBREPOR, 302 X 302 X 122 MM</t>
  </si>
  <si>
    <t>ED-49156</t>
  </si>
  <si>
    <t>CAIXA DE PASSAGEM EM CHAPA DE AÇO COM TAMPA APARAFUSADA, SOBREPOR, 352 X 352 X 122 MM</t>
  </si>
  <si>
    <t>ED-49148</t>
  </si>
  <si>
    <t>CAIXA DE PASSAGEM EM CHAPA DE AÇO, EMBUTIR 153 X 153 X 82 MM</t>
  </si>
  <si>
    <t>ED-49149</t>
  </si>
  <si>
    <t>CAIXA DE PASSAGEM EM CHAPA DE AÇO, EMBUTIR 230 X 230 X 102 MM</t>
  </si>
  <si>
    <t>ED-49150</t>
  </si>
  <si>
    <t>CAIXA DE PASSAGEM EM CHAPA DE AÇO, EMBUTIR 330 X 330 X 122 MM</t>
  </si>
  <si>
    <t>ED-49216</t>
  </si>
  <si>
    <t>CAIXA DE PASSAGEM Nº 1 PADRÃO TELEBRÁS DIM. (10 X 10 X 5) CM EM CHAPA DE AÇO GALVANIZADO</t>
  </si>
  <si>
    <t>ED-49177</t>
  </si>
  <si>
    <t>ED-49178</t>
  </si>
  <si>
    <t>CAIXA DE PASSAGEM Nº 2 PADRÃO TELEBRÁS DIM. (20 X 20 X 12) CM EM CHAPA DE AÇO GALVANIZADO</t>
  </si>
  <si>
    <t>ED-49217</t>
  </si>
  <si>
    <t>CAIXA DE PASSAGEM Nº 2 PADRÃO TELEBRÁS DIM. (20 X 20 X 13,5) CM EM CHAPA DE AÇO GALVANIZADO - EMBUTIR, FECHO DE PLÁSTICO C/ FUNDO DE MADEIRA S/ FUNDO DE CHAPA</t>
  </si>
  <si>
    <t>ED-49218</t>
  </si>
  <si>
    <t>ED-49179</t>
  </si>
  <si>
    <t>CAIXA DE PASSAGEM Nº 3 PADRÃO TELEBRÁS DIM. (40 X 40 X 12) CM EM CHAPA DE AÇO GALVANIZADO</t>
  </si>
  <si>
    <t>ED-49219</t>
  </si>
  <si>
    <t>CAIXA DE PASSAGEM Nº 3 PADRÃO TELEBRÁS DIM. (40 X 40 X 13,5) CM EM CHAPA DE AÇO GALVANIZADO - EMBUTIR, FECHO DE PLÁSTICO C/ FUNDO DE MADEIRA S/ FUNDO DE CHAPA</t>
  </si>
  <si>
    <t>ED-49220</t>
  </si>
  <si>
    <t>ED-49222</t>
  </si>
  <si>
    <t>ED-49224</t>
  </si>
  <si>
    <t>ED-49182</t>
  </si>
  <si>
    <t>CAIXA DE PASSAGEM Nº 6 PADRÃO TELEBRÁS DIM. (120 X 120 X 12) CM EM CHAPA DE AÇO GALVANIZADO</t>
  </si>
  <si>
    <t>ED-49225</t>
  </si>
  <si>
    <t>CAIXA DE PASSAGEM Nº 6 PADRÃO TELEBRÁS DIM. (120 X 120 X 13,5) CM EM CHAPA DE AÇO GALVANIZADO - EMBUTIR, FECHO DE PLÁSTICO C/ FUNDO DE MADEIRA S/ FUNDO DE CHAPA</t>
  </si>
  <si>
    <t>ED-49227</t>
  </si>
  <si>
    <t>ED-49197</t>
  </si>
  <si>
    <t>ED-49200</t>
  </si>
  <si>
    <t>ED-49199</t>
  </si>
  <si>
    <t>ED-49202</t>
  </si>
  <si>
    <t>ED-49201</t>
  </si>
  <si>
    <t>ED-49164</t>
  </si>
  <si>
    <t>ED-49165</t>
  </si>
  <si>
    <t>ED-49166</t>
  </si>
  <si>
    <t>ED-49167</t>
  </si>
  <si>
    <t>ED-49214</t>
  </si>
  <si>
    <t>ED-49215</t>
  </si>
  <si>
    <t>CAIXA DE PASSAGEM 20 X 20 CM EM CHAPA DE FERRO COM TAMPA CEGA</t>
  </si>
  <si>
    <t>ED-49196</t>
  </si>
  <si>
    <t>ED-49205</t>
  </si>
  <si>
    <t>ED-49203</t>
  </si>
  <si>
    <t>ED-49208</t>
  </si>
  <si>
    <t>ED-49206</t>
  </si>
  <si>
    <t>ED-49212</t>
  </si>
  <si>
    <t>ED-49210</t>
  </si>
  <si>
    <t>ED-49211</t>
  </si>
  <si>
    <t>ED-49207</t>
  </si>
  <si>
    <t>ED-49209</t>
  </si>
  <si>
    <t>ED-48702</t>
  </si>
  <si>
    <t>ED-49176</t>
  </si>
  <si>
    <t>ED-49174</t>
  </si>
  <si>
    <t>ED-49058</t>
  </si>
  <si>
    <t>ED-49057</t>
  </si>
  <si>
    <t>CAMPAINHA DE SOBREPOR (SINCRONSOM 117)</t>
  </si>
  <si>
    <t>ED-49060</t>
  </si>
  <si>
    <t>CANALETA EM PVC PARA INSTALAÇÃO ELÉTRICA APARENTE, INCLUSIVE CONEXÕES, DIMENSÕES 20 X 10 MM</t>
  </si>
  <si>
    <t>ED-49061</t>
  </si>
  <si>
    <t>CANALETA EM PVC PARA INSTALAÇÃO ELÉTRICA APARENTE, INCLUSIVE CONEXÕES, DIMENSÕES 50 X 20 MM</t>
  </si>
  <si>
    <t>ED-49071</t>
  </si>
  <si>
    <t>ED-49073</t>
  </si>
  <si>
    <t>ED-49072</t>
  </si>
  <si>
    <t>ED-49074</t>
  </si>
  <si>
    <t>ED-49070</t>
  </si>
  <si>
    <t>ED-49080</t>
  </si>
  <si>
    <t>ED-49082</t>
  </si>
  <si>
    <t>ED-49081</t>
  </si>
  <si>
    <t>ED-49083</t>
  </si>
  <si>
    <t>ED-49079</t>
  </si>
  <si>
    <t>ED-49122</t>
  </si>
  <si>
    <t>ED-49124</t>
  </si>
  <si>
    <t>ED-49123</t>
  </si>
  <si>
    <t>ED-49125</t>
  </si>
  <si>
    <t>ED-49121</t>
  </si>
  <si>
    <t>ED-49107</t>
  </si>
  <si>
    <t>ED-49109</t>
  </si>
  <si>
    <t>ED-49108</t>
  </si>
  <si>
    <t>ED-49110</t>
  </si>
  <si>
    <t>ED-49106</t>
  </si>
  <si>
    <t>ED-49089</t>
  </si>
  <si>
    <t>ED-49091</t>
  </si>
  <si>
    <t>ED-49090</t>
  </si>
  <si>
    <t>ED-49092</t>
  </si>
  <si>
    <t>ED-49088</t>
  </si>
  <si>
    <t>ED-49098</t>
  </si>
  <si>
    <t>ED-49100</t>
  </si>
  <si>
    <t>ED-49099</t>
  </si>
  <si>
    <t>ED-49101</t>
  </si>
  <si>
    <t>ED-49097</t>
  </si>
  <si>
    <t>ED-49119</t>
  </si>
  <si>
    <t>ED-49115</t>
  </si>
  <si>
    <t>ED-49114</t>
  </si>
  <si>
    <t>ED-49116</t>
  </si>
  <si>
    <t>ED-49248</t>
  </si>
  <si>
    <t>DISJUNTOR BIPOLAR TERMOMAGNÉTICO 10KA, DE 100A</t>
  </si>
  <si>
    <t>ED-49249</t>
  </si>
  <si>
    <t>DISJUNTOR BIPOLAR TERMOMAGNÉTICO 10KA, DE 120A</t>
  </si>
  <si>
    <t>ED-49250</t>
  </si>
  <si>
    <t>DISJUNTOR BIPOLAR TERMOMAGNÉTICO 10KA, DE 125A</t>
  </si>
  <si>
    <t>ED-49251</t>
  </si>
  <si>
    <t>DISJUNTOR BIPOLAR TERMOMAGNÉTICO 10KA, DE 200A</t>
  </si>
  <si>
    <t>ED-49240</t>
  </si>
  <si>
    <t>DISJUNTOR BIPOLAR TERMOMAGNÉTICO 10KA, DE 25A</t>
  </si>
  <si>
    <t>ED-49241</t>
  </si>
  <si>
    <t>DISJUNTOR BIPOLAR TERMOMAGNÉTICO 10KA, DE 30A</t>
  </si>
  <si>
    <t>ED-49242</t>
  </si>
  <si>
    <t>DISJUNTOR BIPOLAR TERMOMAGNÉTICO 10KA, DE 35A</t>
  </si>
  <si>
    <t>ED-49243</t>
  </si>
  <si>
    <t>DISJUNTOR BIPOLAR TERMOMAGNÉTICO 10KA, DE 40A</t>
  </si>
  <si>
    <t>ED-49244</t>
  </si>
  <si>
    <t>DISJUNTOR BIPOLAR TERMOMAGNÉTICO 10KA, DE 50A</t>
  </si>
  <si>
    <t>ED-49245</t>
  </si>
  <si>
    <t>DISJUNTOR BIPOLAR TERMOMAGNÉTICO 10KA, DE 60A</t>
  </si>
  <si>
    <t>ED-49246</t>
  </si>
  <si>
    <t>DISJUNTOR BIPOLAR TERMOMAGNÉTICO 10KA, DE 70A</t>
  </si>
  <si>
    <t>ED-49247</t>
  </si>
  <si>
    <t>DISJUNTOR BIPOLAR TERMOMAGNÉTICO 10KA, DE 90A</t>
  </si>
  <si>
    <t>ED-49268</t>
  </si>
  <si>
    <t>DISJUNTOR BIPOLAR TERMOMAGNÉTICO 5KA, DE 10A</t>
  </si>
  <si>
    <t>ED-49281</t>
  </si>
  <si>
    <t>DISJUNTOR BIPOLAR TERMOMAGNÉTICO 5KA, DE 100A</t>
  </si>
  <si>
    <t>ED-49269</t>
  </si>
  <si>
    <t>DISJUNTOR BIPOLAR TERMOMAGNÉTICO 5KA, DE 15A</t>
  </si>
  <si>
    <t>ED-49270</t>
  </si>
  <si>
    <t>DISJUNTOR BIPOLAR TERMOMAGNÉTICO 5KA, DE 16A</t>
  </si>
  <si>
    <t>ED-49271</t>
  </si>
  <si>
    <t>DISJUNTOR BIPOLAR TERMOMAGNÉTICO 5KA, DE 20A</t>
  </si>
  <si>
    <t>ED-49272</t>
  </si>
  <si>
    <t>DISJUNTOR BIPOLAR TERMOMAGNÉTICO 5KA, DE 25A</t>
  </si>
  <si>
    <t>ED-49273</t>
  </si>
  <si>
    <t>DISJUNTOR BIPOLAR TERMOMAGNÉTICO 5KA, DE 30A</t>
  </si>
  <si>
    <t>ED-49274</t>
  </si>
  <si>
    <t>DISJUNTOR BIPOLAR TERMOMAGNÉTICO 5KA, DE 32A</t>
  </si>
  <si>
    <t>ED-49275</t>
  </si>
  <si>
    <t>DISJUNTOR BIPOLAR TERMOMAGNÉTICO 5KA, DE 35A</t>
  </si>
  <si>
    <t>ED-49276</t>
  </si>
  <si>
    <t>DISJUNTOR BIPOLAR TERMOMAGNÉTICO 5KA, DE 40A</t>
  </si>
  <si>
    <t>ED-49277</t>
  </si>
  <si>
    <t>DISJUNTOR BIPOLAR TERMOMAGNÉTICO 5KA, DE 50A</t>
  </si>
  <si>
    <t>ED-49278</t>
  </si>
  <si>
    <t>DISJUNTOR BIPOLAR TERMOMAGNÉTICO 5KA, DE 60A</t>
  </si>
  <si>
    <t>ED-49279</t>
  </si>
  <si>
    <t>DISJUNTOR BIPOLAR TERMOMAGNÉTICO 5KA, DE 70A</t>
  </si>
  <si>
    <t>ED-49280</t>
  </si>
  <si>
    <t>DISJUNTOR BIPOLAR TERMOMAGNÉTICO 5KA, DE 90A</t>
  </si>
  <si>
    <t>ED-49228</t>
  </si>
  <si>
    <t>DISJUNTOR MONOPOLAR TERMOMAGNÉTICO 5KA, DE 10A</t>
  </si>
  <si>
    <t>ED-49229</t>
  </si>
  <si>
    <t>DISJUNTOR MONOPOLAR TERMOMAGNÉTICO 5KA, DE 15A</t>
  </si>
  <si>
    <t>ED-49230</t>
  </si>
  <si>
    <t>DISJUNTOR MONOPOLAR TERMOMAGNÉTICO 5KA, DE 16A</t>
  </si>
  <si>
    <t>ED-49231</t>
  </si>
  <si>
    <t>DISJUNTOR MONOPOLAR TERMOMAGNÉTICO 5KA, DE 20A</t>
  </si>
  <si>
    <t>ED-49232</t>
  </si>
  <si>
    <t>DISJUNTOR MONOPOLAR TERMOMAGNÉTICO 5KA, DE 25A</t>
  </si>
  <si>
    <t>ED-49233</t>
  </si>
  <si>
    <t>DISJUNTOR MONOPOLAR TERMOMAGNÉTICO 5KA, DE 30A</t>
  </si>
  <si>
    <t>ED-49234</t>
  </si>
  <si>
    <t>DISJUNTOR MONOPOLAR TERMOMAGNÉTICO 5KA, DE 32A</t>
  </si>
  <si>
    <t>ED-49235</t>
  </si>
  <si>
    <t>DISJUNTOR MONOPOLAR TERMOMAGNÉTICO 5KA, DE 35A</t>
  </si>
  <si>
    <t>ED-49236</t>
  </si>
  <si>
    <t>DISJUNTOR MONOPOLAR TERMOMAGNÉTICO 5KA, DE 40A</t>
  </si>
  <si>
    <t>ED-49237</t>
  </si>
  <si>
    <t>DISJUNTOR MONOPOLAR TERMOMAGNÉTICO 5KA, DE 50A</t>
  </si>
  <si>
    <t>ED-49238</t>
  </si>
  <si>
    <t>DISJUNTOR MONOPOLAR TERMOMAGNÉTICO 5KA, DE 60A</t>
  </si>
  <si>
    <t>ED-49239</t>
  </si>
  <si>
    <t>DISJUNTOR MONOPOLAR TERMOMAGNÉTICO 5KA, DE 70A</t>
  </si>
  <si>
    <t>ED-49294</t>
  </si>
  <si>
    <t>DISJUNTOR TERMOMAGNÉTICO 150A PARA MEDIDOR</t>
  </si>
  <si>
    <t>ED-49252</t>
  </si>
  <si>
    <t>DISJUNTOR TRIPOLAR TERMOMAGNÉTICO 10KA, DE 10A</t>
  </si>
  <si>
    <t>ED-49263</t>
  </si>
  <si>
    <t>DISJUNTOR TRIPOLAR TERMOMAGNÉTICO 10KA, DE 100A</t>
  </si>
  <si>
    <t>ED-49264</t>
  </si>
  <si>
    <t>DISJUNTOR TRIPOLAR TERMOMAGNÉTICO 10KA, DE 120A</t>
  </si>
  <si>
    <t>ED-49265</t>
  </si>
  <si>
    <t>DISJUNTOR TRIPOLAR TERMOMAGNÉTICO 10KA, DE 125A</t>
  </si>
  <si>
    <t>ED-49253</t>
  </si>
  <si>
    <t>DISJUNTOR TRIPOLAR TERMOMAGNÉTICO 10KA, DE 15A</t>
  </si>
  <si>
    <t>ED-49267</t>
  </si>
  <si>
    <t>DISJUNTOR TRIPOLAR TERMOMAGNÉTICO 10KA, DE 175A</t>
  </si>
  <si>
    <t>ED-49254</t>
  </si>
  <si>
    <t>DISJUNTOR TRIPOLAR TERMOMAGNÉTICO 10KA, DE 20A</t>
  </si>
  <si>
    <t>ED-49266</t>
  </si>
  <si>
    <t>DISJUNTOR TRIPOLAR TERMOMAGNÉTICO 10KA, DE 200A</t>
  </si>
  <si>
    <t>ED-49255</t>
  </si>
  <si>
    <t>DISJUNTOR TRIPOLAR TERMOMAGNÉTICO 10KA, DE 25A</t>
  </si>
  <si>
    <t>ED-49256</t>
  </si>
  <si>
    <t>DISJUNTOR TRIPOLAR TERMOMAGNÉTICO 10KA, DE 30A</t>
  </si>
  <si>
    <t>ED-49257</t>
  </si>
  <si>
    <t>DISJUNTOR TRIPOLAR TERMOMAGNÉTICO 10KA, DE 35A</t>
  </si>
  <si>
    <t>ED-49258</t>
  </si>
  <si>
    <t>DISJUNTOR TRIPOLAR TERMOMAGNÉTICO 10KA, DE 40A</t>
  </si>
  <si>
    <t>ED-49259</t>
  </si>
  <si>
    <t>DISJUNTOR TRIPOLAR TERMOMAGNÉTICO 10KA, DE 50A</t>
  </si>
  <si>
    <t>ED-49260</t>
  </si>
  <si>
    <t>DISJUNTOR TRIPOLAR TERMOMAGNÉTICO 10KA, DE 60A</t>
  </si>
  <si>
    <t>ED-49261</t>
  </si>
  <si>
    <t>DISJUNTOR TRIPOLAR TERMOMAGNÉTICO 10KA, DE 70A</t>
  </si>
  <si>
    <t>ED-49262</t>
  </si>
  <si>
    <t>DISJUNTOR TRIPOLAR TERMOMAGNÉTICO 10KA, DE 90A</t>
  </si>
  <si>
    <t>ED-49282</t>
  </si>
  <si>
    <t>DISJUNTOR TRIPOLAR TERMOMAGNÉTICO 5KA, DE 10A</t>
  </si>
  <si>
    <t>ED-49293</t>
  </si>
  <si>
    <t>DISJUNTOR TRIPOLAR TERMOMAGNÉTICO 5KA, DE 100A</t>
  </si>
  <si>
    <t>ED-49283</t>
  </si>
  <si>
    <t>DISJUNTOR TRIPOLAR TERMOMAGNÉTICO 5KA, DE 15A</t>
  </si>
  <si>
    <t>ED-49284</t>
  </si>
  <si>
    <t>DISJUNTOR TRIPOLAR TERMOMAGNÉTICO 5KA, DE 20A</t>
  </si>
  <si>
    <t>ED-49285</t>
  </si>
  <si>
    <t>DISJUNTOR TRIPOLAR TERMOMAGNÉTICO 5KA, DE 25A</t>
  </si>
  <si>
    <t>ED-49286</t>
  </si>
  <si>
    <t>DISJUNTOR TRIPOLAR TERMOMAGNÉTICO 5KA, DE 30A</t>
  </si>
  <si>
    <t>ED-49287</t>
  </si>
  <si>
    <t>DISJUNTOR TRIPOLAR TERMOMAGNÉTICO 5KA, DE 35A</t>
  </si>
  <si>
    <t>ED-49288</t>
  </si>
  <si>
    <t>DISJUNTOR TRIPOLAR TERMOMAGNÉTICO 5KA, DE 40A</t>
  </si>
  <si>
    <t>ED-49289</t>
  </si>
  <si>
    <t>DISJUNTOR TRIPOLAR TERMOMAGNÉTICO 5KA, DE 50A</t>
  </si>
  <si>
    <t>ED-49290</t>
  </si>
  <si>
    <t>DISJUNTOR TRIPOLAR TERMOMAGNÉTICO 5KA, DE 60A</t>
  </si>
  <si>
    <t>ED-49291</t>
  </si>
  <si>
    <t>DISJUNTOR TRIPOLAR TERMOMAGNÉTICO 5KA, DE 70A</t>
  </si>
  <si>
    <t>ED-49292</t>
  </si>
  <si>
    <t>DISJUNTOR TRIPOLAR TERMOMAGNÉTICO 5KA, DE 90A</t>
  </si>
  <si>
    <t>ED-49334</t>
  </si>
  <si>
    <t>ENVELOPE DE CONCRETO PARA PROTEÇÃO DE TUBOS DE PVC ENTERRADO - CONCRETO TIPO A FCK = 13,5 MPA</t>
  </si>
  <si>
    <t>ED-49340</t>
  </si>
  <si>
    <t>ED-49339</t>
  </si>
  <si>
    <t>FIO RÍGIDO ISOLAÇÃO EM PVC 450/750V # 10 MM2</t>
  </si>
  <si>
    <t>ED-49335</t>
  </si>
  <si>
    <t>FIO RÍGIDO ISOLAÇÃO EM PVC 450/750V # 1,5 MM2</t>
  </si>
  <si>
    <t>ED-49336</t>
  </si>
  <si>
    <t>FIO RÍGIDO ISOLAÇÃO EM PVC 450/750V # 2,5 MM2</t>
  </si>
  <si>
    <t>ED-49337</t>
  </si>
  <si>
    <t>FIO RÍGIDO ISOLAÇÃO EM PVC 450/750V # 4 MM2</t>
  </si>
  <si>
    <t>ED-49338</t>
  </si>
  <si>
    <t>FIO RÍGIDO ISOLAÇÃO EM PVC 450/750V # 6 MM2</t>
  </si>
  <si>
    <t>ED-49341</t>
  </si>
  <si>
    <t>FIO TELEFÔNICO EXTERNO 2 X 100 - FE</t>
  </si>
  <si>
    <t>ED-49343</t>
  </si>
  <si>
    <t>HASTE DE AÇO COBREADA PARA ATERRAMENTO DIÂMETRO 3/4"X 2400 MM,CONFORME PADRÕES TELEBRÁS</t>
  </si>
  <si>
    <t>ED-49342</t>
  </si>
  <si>
    <t>HASTE DE AÇO COBREADA PARA ATERRAMENTO DIÂMETRO 3/4"X 3000 MM,CONFORME PADRÕES TELEBRÁS</t>
  </si>
  <si>
    <t>ED-49443</t>
  </si>
  <si>
    <t>ED-49371</t>
  </si>
  <si>
    <t>ED-49370</t>
  </si>
  <si>
    <t>ED-49372</t>
  </si>
  <si>
    <t>ED-49373</t>
  </si>
  <si>
    <t>ED-49374</t>
  </si>
  <si>
    <t>ED-49375</t>
  </si>
  <si>
    <t>ED-49377</t>
  </si>
  <si>
    <t>ED-49378</t>
  </si>
  <si>
    <t>ED-49376</t>
  </si>
  <si>
    <t>ED-49379</t>
  </si>
  <si>
    <t>LÂMPADA MISTA DE 160W/220V</t>
  </si>
  <si>
    <t>ED-49384</t>
  </si>
  <si>
    <t>ED-49385</t>
  </si>
  <si>
    <t>ED-49390</t>
  </si>
  <si>
    <t>ED-49391</t>
  </si>
  <si>
    <t>ED-49386</t>
  </si>
  <si>
    <t>ED-49387</t>
  </si>
  <si>
    <t>ED-49392</t>
  </si>
  <si>
    <t>ED-49393</t>
  </si>
  <si>
    <t>ED-49388</t>
  </si>
  <si>
    <t>ED-49389</t>
  </si>
  <si>
    <t>ED-49394</t>
  </si>
  <si>
    <t>ED-49395</t>
  </si>
  <si>
    <t>ED-49408</t>
  </si>
  <si>
    <t>LUMINÁRIA REFLETORA PARA ILUMINAÇÃO PÚBLICA COM LÂMPADA VAPOR DE MERCÚRIO, 2 REFLETORES DE 250W EM POSTE DE CONCRETO COM 9 M DE ALTURA (COMPLETA)</t>
  </si>
  <si>
    <t>ED-49410</t>
  </si>
  <si>
    <t>LUMINÁRIA REFLETORA PARA ILUMINAÇÃO PÚBLICA COM LÂMPADA VAPOR DE MERCÚRIO, 3 REFLETORES DE 400W EM POSTE DE CONCRETO COM 11 M DE ALTURA (COMPLETA)</t>
  </si>
  <si>
    <t>ED-49409</t>
  </si>
  <si>
    <t>LUMINÁRIA REFLETORA PARA ILUMINAÇÃO PÚBLICA COM LÂMPADA VAPOR DE MERCÚRIO, 6 REFLETORES DE 400W EM POSTE DE CONCRETO COM 9 M DE ALTURA (COMPLETA)</t>
  </si>
  <si>
    <t>ED-49406</t>
  </si>
  <si>
    <t>LUMINÁRIA REFLETORA PARA ILUMINAÇÃO PÚBLICA PARA LÂMPADA VAPOR DE MERCÚRIO, SÓDIO E METÁLICA, 1 PÉTALA, POSTE DE AÇO GALVANIZADO COM 10 M DE ALTURA LIVRE (COMPLETA)</t>
  </si>
  <si>
    <t>ED-49407</t>
  </si>
  <si>
    <t>LUMINÁRIA REFLETORA PARA ILUMINAÇÃO PÚBLICA PARA LÂMPADA VAPOR DE MERCÚRIO, SÓDIO E METÁLICA, 2 PÉTALAS, POSTE DE AÇO GALVANIZADO COM 10 M DE ALTURA LIVRE (COMPLETA)</t>
  </si>
  <si>
    <t>ED-49400</t>
  </si>
  <si>
    <t>ED-49401</t>
  </si>
  <si>
    <t>ED-49402</t>
  </si>
  <si>
    <t>ED-49404</t>
  </si>
  <si>
    <t>ED-49405</t>
  </si>
  <si>
    <t>ED-49403</t>
  </si>
  <si>
    <t>ED-49415</t>
  </si>
  <si>
    <t>ED-49446</t>
  </si>
  <si>
    <t>ED-49447</t>
  </si>
  <si>
    <t>ED-49448</t>
  </si>
  <si>
    <t>ED-49451</t>
  </si>
  <si>
    <t>ED-49450</t>
  </si>
  <si>
    <t>ED-49483</t>
  </si>
  <si>
    <t>ED-49497</t>
  </si>
  <si>
    <t>POSTE TELECÔNICO RETO, H = 9,00 M EM AÇO GALVANIZADO , (LIVRE)</t>
  </si>
  <si>
    <t>ED-49496</t>
  </si>
  <si>
    <t>PROJETOR EXTERNO PARA LÂMPADA A VAPOR DE MERCÚRIO , DE IODETO METÁLICO OU DE SÓDIO, COM ÂNGULO REGULÁVEL, COM ALOJAMENTO PARA REATOR, COMPLETO</t>
  </si>
  <si>
    <t>ED-49507</t>
  </si>
  <si>
    <t>QUADRO DE COMANDO PARA BOMBA P = 0,5 CV, RECALQUE</t>
  </si>
  <si>
    <t>ED-49508</t>
  </si>
  <si>
    <t>QUADRO DE COMANDO PARA BOMBA P = 1,0 CV, RECALQUE</t>
  </si>
  <si>
    <t>ED-49509</t>
  </si>
  <si>
    <t>QUADRO DE COMANDO PARA BOMBA P = 1,5 CV, RECALQUE</t>
  </si>
  <si>
    <t>ED-49510</t>
  </si>
  <si>
    <t>QUADRO DE COMANDO PARA BOMBA P = 2,0 CV, RECALQUE</t>
  </si>
  <si>
    <t>ED-49511</t>
  </si>
  <si>
    <t>QUADRO DE COMANDO PARA BOMBA P = 2,5 CV, RECALQUE</t>
  </si>
  <si>
    <t>ED-49512</t>
  </si>
  <si>
    <t>QUADRO DE COMANDO PARA BOMBA P = 3,0 CV, RECALQUE</t>
  </si>
  <si>
    <t>ED-49506</t>
  </si>
  <si>
    <t>QUADRO DE DISTRIBUIÇÃO DE LUZ EM PVC DE EMBUTIR, ATÉ 16 DIVISÕES MODULARES, DIMENSÕES EXTERNAS 260 X 310 X 85 MM</t>
  </si>
  <si>
    <t>ED-49505</t>
  </si>
  <si>
    <t>QUADRO DE DISTRIBUIÇÃO DE LUZ EM PVC DE EMBUTIR, ATÉ 8 DIVISÕES MODULARES, DIMENSÕES EXTERNAS 160 X 240 X 89 MM</t>
  </si>
  <si>
    <t>ED-49499</t>
  </si>
  <si>
    <t>QUADRO DE DISTRIBUIÇÃO PARA 12 MÓDULOS COM BARRAMENTO E CHAVE</t>
  </si>
  <si>
    <t>ED-49500</t>
  </si>
  <si>
    <t>QUADRO DE DISTRIBUIÇÃO PARA 20 MÓDULOS COM BARRAMENTO 100 A</t>
  </si>
  <si>
    <t>ED-49501</t>
  </si>
  <si>
    <t>QUADRO DE DISTRIBUIÇÃO PARA 24 MÓDULOS COM BARRAMENTO 100 A</t>
  </si>
  <si>
    <t>ED-49502</t>
  </si>
  <si>
    <t>QUADRO DE DISTRIBUIÇÃO PARA 36 MÓDULOS COM BARRAMENTO 100 A</t>
  </si>
  <si>
    <t>ED-49503</t>
  </si>
  <si>
    <t>QUADRO DE DISTRIBUIÇÃO PARA 42 MÓDULOS COM BARRAMENTO 100 A</t>
  </si>
  <si>
    <t>ED-49504</t>
  </si>
  <si>
    <t>QUADRO DE DISTRIBUIÇÃO PARA 50 MÓDULOS COM BARRAMENTO 100 A</t>
  </si>
  <si>
    <t>ED-49498</t>
  </si>
  <si>
    <t>QUADRO DE DISTRIBUIÇÃO PARA 8 MÓDULOS COM BARRAMENTO E CHAVE</t>
  </si>
  <si>
    <t>ED-49514</t>
  </si>
  <si>
    <t>ED-49518</t>
  </si>
  <si>
    <t>ED-49516</t>
  </si>
  <si>
    <t>ED-49520</t>
  </si>
  <si>
    <t>ED-49513</t>
  </si>
  <si>
    <t>ED-49517</t>
  </si>
  <si>
    <t>ED-49519</t>
  </si>
  <si>
    <t>ED-49380</t>
  </si>
  <si>
    <t>ED-49523</t>
  </si>
  <si>
    <t>ED-49524</t>
  </si>
  <si>
    <t>ED-49526</t>
  </si>
  <si>
    <t>SIRENE DE ALTA POTÊNCIA, TIMBRE Ø 150MM, 100DCB</t>
  </si>
  <si>
    <t>ED-49525</t>
  </si>
  <si>
    <t>SIRENE PARA ALCANCE ATÉ 500 M REF. RT-10</t>
  </si>
  <si>
    <t>ED-49457</t>
  </si>
  <si>
    <t>ED-49458</t>
  </si>
  <si>
    <t>ED-49528</t>
  </si>
  <si>
    <t>SUPRESSOR DE SURTO PARA PROTEÇÃO DE CENTRAL DE TELECOMUNICAÇÕES</t>
  </si>
  <si>
    <t>ED-49527</t>
  </si>
  <si>
    <t>SUPRESSOR DE SURTO PARA PROTEÇÃO PRIMÁRIA EM QGD, ATÉ 1,5 KV - 5 KA</t>
  </si>
  <si>
    <t>ED-48701</t>
  </si>
  <si>
    <t>ED-49461</t>
  </si>
  <si>
    <t>ED-49316</t>
  </si>
  <si>
    <t>ELETRODUTO DE AÇO GALVANIZADO LEVE, INCLUSIVE CONEXÕES, SUPORTES E FIXAÇÃO DN 15 (1/2")</t>
  </si>
  <si>
    <t>ED-49317</t>
  </si>
  <si>
    <t>ELETRODUTO DE AÇO GALVANIZADO LEVE, INCLUSIVE CONEXÕES, SUPORTES E FIXAÇÃO DN 20 (3/4")</t>
  </si>
  <si>
    <t>ED-49318</t>
  </si>
  <si>
    <t>ELETRODUTO DE AÇO GALVANIZADO LEVE, INCLUSIVE CONEXÕES, SUPORTES E FIXAÇÃO DN 25 (1")</t>
  </si>
  <si>
    <t>ED-49324</t>
  </si>
  <si>
    <t>ELETRODUTO DE AÇO GALVANIZADO MÉDIO, INCLUSIVE CONEXÕES, SUPORTES E FIXAÇÃO DN 100 (4")</t>
  </si>
  <si>
    <t>ED-49319</t>
  </si>
  <si>
    <t>ELETRODUTO DE AÇO GALVANIZADO MÉDIO, INCLUSIVE CONEXÕES, SUPORTES E FIXAÇÃO DN 32 (1.1/4")</t>
  </si>
  <si>
    <t>ED-49320</t>
  </si>
  <si>
    <t>ELETRODUTO DE AÇO GALVANIZADO MÉDIO, INCLUSIVE CONEXÕES, SUPORTES E FIXAÇÃO DN 40 (1.1/2")</t>
  </si>
  <si>
    <t>ED-49321</t>
  </si>
  <si>
    <t>ELETRODUTO DE AÇO GALVANIZADO MÉDIO, INCLUSIVE CONEXÕES, SUPORTES E FIXAÇÃO DN 50 (2")</t>
  </si>
  <si>
    <t>ED-49322</t>
  </si>
  <si>
    <t>ELETRODUTO DE AÇO GALVANIZADO MÉDIO, INCLUSIVE CONEXÕES, SUPORTES E FIXAÇÃO DN 65 (2.1/2")</t>
  </si>
  <si>
    <t>ED-49323</t>
  </si>
  <si>
    <t>ELETRODUTO DE AÇO GALVANIZADO MÉDIO, INCLUSIVE CONEXÕES, SUPORTES E FIXAÇÃO DN 80 (3")</t>
  </si>
  <si>
    <t>ED-49333</t>
  </si>
  <si>
    <t>ELETRODUTO DE AÇO GALVANIZADO PESADO, INCLUSIVE CONEXÕES, SUPORTES E FIXAÇÃO DN 100 (4")</t>
  </si>
  <si>
    <t>ED-49325</t>
  </si>
  <si>
    <t>ELETRODUTO DE AÇO GALVANIZADO PESADO, INCLUSIVE CONEXÕES, SUPORTES E FIXAÇÃO DN 15 (1/2")</t>
  </si>
  <si>
    <t>ED-49326</t>
  </si>
  <si>
    <t>ELETRODUTO DE AÇO GALVANIZADO PESADO, INCLUSIVE CONEXÕES, SUPORTES E FIXAÇÃO DN 20 (3/4")</t>
  </si>
  <si>
    <t>ED-49327</t>
  </si>
  <si>
    <t>ELETRODUTO DE AÇO GALVANIZADO PESADO, INCLUSIVE CONEXÕES, SUPORTES E FIXAÇÃO DN 25 (1")</t>
  </si>
  <si>
    <t>ED-49328</t>
  </si>
  <si>
    <t>ELETRODUTO DE AÇO GALVANIZADO PESADO, INCLUSIVE CONEXÕES, SUPORTES E FIXAÇÃO DN 32 (1.1/4")</t>
  </si>
  <si>
    <t>ED-49329</t>
  </si>
  <si>
    <t>ELETRODUTO DE AÇO GALVANIZADO PESADO, INCLUSIVE CONEXÕES, SUPORTES E FIXAÇÃO DN 40 (1.1/2")</t>
  </si>
  <si>
    <t>ED-49330</t>
  </si>
  <si>
    <t>ELETRODUTO DE AÇO GALVANIZADO PESADO, INCLUSIVE CONEXÕES, SUPORTES E FIXAÇÃO DN 50 (2")</t>
  </si>
  <si>
    <t>ED-49331</t>
  </si>
  <si>
    <t>ELETRODUTO DE AÇO GALVANIZADO PESADO, INCLUSIVE CONEXÕES, SUPORTES E FIXAÇÃO DN 65 (2.1/2")</t>
  </si>
  <si>
    <t>ED-49332</t>
  </si>
  <si>
    <t>ELETRODUTO DE AÇO GALVANIZADO PESADO, INCLUSIVE CONEXÕES, SUPORTES E FIXAÇÃO DN 80 (3")</t>
  </si>
  <si>
    <t>ED-49315</t>
  </si>
  <si>
    <t>ELETRODUTO DE PVC RÍGIDO ROSCÁVEL, DN 100 MM (4"), INCLUSIVE CONEXÕES, SUPORTES E FIXAÇÃO</t>
  </si>
  <si>
    <t>ED-49307</t>
  </si>
  <si>
    <t>ELETRODUTO DE PVC RÍGIDO ROSCÁVEL, DN 16 MM (1/2"), INCLUSIVE CONEXÕES, SUPORTES E FIXAÇÃO</t>
  </si>
  <si>
    <t>ED-49308</t>
  </si>
  <si>
    <t>ELETRODUTO DE PVC RÍGIDO ROSCÁVEL, DN 20 MM (3/4"), INCLUSIVE CONEXÕES, SUPORTES E FIXAÇÃO</t>
  </si>
  <si>
    <t>ED-49309</t>
  </si>
  <si>
    <t>ELETRODUTO DE PVC RÍGIDO ROSCÁVEL, DN 25 MM (1"), INCLUSIVE CONEXÕES, SUPORTES E FIXAÇÃO</t>
  </si>
  <si>
    <t>ED-49310</t>
  </si>
  <si>
    <t>ELETRODUTO DE PVC RÍGIDO ROSCÁVEL, DN 32 MM (1.1/4"), INCLUSIVE CONEXÕES, SUPORTES E FIXAÇÃO</t>
  </si>
  <si>
    <t>ED-49311</t>
  </si>
  <si>
    <t>ELETRODUTO DE PVC RÍGIDO ROSCÁVEL, DN 40 MM (1.1/2"), INCLUSIVE CONEXÕES, SUPORTES E FIXAÇÃO</t>
  </si>
  <si>
    <t>ED-49312</t>
  </si>
  <si>
    <t>ELETRODUTO DE PVC RÍGIDO ROSCÁVEL, DN 50 MM (2"), INCLUSIVE CONEXÕES, SUPORTES E FIXAÇÃO</t>
  </si>
  <si>
    <t>ED-49313</t>
  </si>
  <si>
    <t>ELETRODUTO DE PVC RÍGIDO ROSCÁVEL, DN 60 MM (2.1/2"), INCLUSIVE CONEXÕES, SUPORTES E FIXAÇÃO</t>
  </si>
  <si>
    <t>ED-49314</t>
  </si>
  <si>
    <t>ELETRODUTO DE PVC RÍGIDO ROSCÁVEL, DN 75 MM (3"), INCLUSIVE CONEXÕES, SUPORTES E FIXAÇÃO</t>
  </si>
  <si>
    <t>ED-49413</t>
  </si>
  <si>
    <t>ED-49414</t>
  </si>
  <si>
    <t>ED-7249</t>
  </si>
  <si>
    <t>ELETRODUTO FLEXÍVEL, EM AÇO GALVANIZADO, REVESTIDO EXTERNAMENTE COM PVC PRETO (1"), INCLUSIVE CONEXÕES, SUPORTES E FIXAÇÃO</t>
  </si>
  <si>
    <t>ED-7251</t>
  </si>
  <si>
    <t>ELETRODUTO FLEXÍVEL, EM AÇO GALVANIZADO, REVESTIDO EXTERNAMENTE COM PVC PRETO (1.1/2"), INCLUSIVE CONEXÕES, SUPORTES E FIXAÇÃO</t>
  </si>
  <si>
    <t>ED-7250</t>
  </si>
  <si>
    <t>ELETRODUTO FLEXÍVEL, EM AÇO GALVANIZADO, REVESTIDO EXTERNAMENTE COM PVC PRETO (1.1/4"), INCLUSIVE CONEXÕES, SUPORTES E FIXAÇÃO</t>
  </si>
  <si>
    <t>ED-7252</t>
  </si>
  <si>
    <t>ELETRODUTO FLEXÍVEL, EM AÇO GALVANIZADO, REVESTIDO EXTERNAMENTE COM PVC PRETO (2"), INCLUSIVE CONEXÕES, SUPORTES E FIXAÇÃO</t>
  </si>
  <si>
    <t>ED-7253</t>
  </si>
  <si>
    <t>ELETRODUTO FLEXÍVEL, EM AÇO GALVANIZADO, REVESTIDO EXTERNAMENTE COM PVC PRETO (2.1/2"), INCLUSIVE CONEXÕES, SUPORTES E FIXAÇÃO</t>
  </si>
  <si>
    <t>ED-7248</t>
  </si>
  <si>
    <t>ELETRODUTO FLEXÍVEL, EM AÇO GALVANIZADO, REVESTIDO EXTERNAMENTE COM PVC PRETO (3/4"), INCLUSIVE CONEXÕES, SUPORTES E FIXAÇÃO</t>
  </si>
  <si>
    <t>ED-49298</t>
  </si>
  <si>
    <t>DUTO CORRUGADO EM PEAD (POLIETILENO DE ALTA DENSIDADE), PARA PROTEÇÃO DE CABOS SUBTERRÂNEOS DN 100 MM (4")</t>
  </si>
  <si>
    <t>ED-49299</t>
  </si>
  <si>
    <t>DUTO CORRUGADO EM PEAD (POLIETILENO DE ALTA DENSIDADE), PARA PROTEÇÃO DE CABOS SUBTERRÂNEOS DN 125 MM (5")</t>
  </si>
  <si>
    <t>ED-49300</t>
  </si>
  <si>
    <t>DUTO CORRUGADO EM PEAD (POLIETILENO DE ALTA DENSIDADE), PARA PROTEÇÃO DE CABOS SUBTERRÂNEOS DN 150 MM (6")</t>
  </si>
  <si>
    <t>ED-49295</t>
  </si>
  <si>
    <t>DUTO CORRUGADO EM PEAD (POLIETILENO DE ALTA DENSIDADE), PARA PROTEÇÃO DE CABOS SUBTERRÂNEOS DN 40 MM (1.1/2")</t>
  </si>
  <si>
    <t>ED-49296</t>
  </si>
  <si>
    <t>DUTO CORRUGADO EM PEAD (POLIETILENO DE ALTA DENSIDADE), PARA PROTEÇÃO DE CABOS SUBTERRÂNEOS DN 50 MM (2")</t>
  </si>
  <si>
    <t>ED-49297</t>
  </si>
  <si>
    <t>DUTO CORRUGADO EM PEAD (POLIETILENO DE ALTA DENSIDADE), PARA PROTEÇÃO DE CABOS SUBTERRÂNEOS DN 75 MM (3")</t>
  </si>
  <si>
    <t>ED-49541</t>
  </si>
  <si>
    <t>ED-49540</t>
  </si>
  <si>
    <t>ED-49543</t>
  </si>
  <si>
    <t>ENSAIO DE TRAÇÃO, DOBRAMENTO E VERIFICAÇÃO DE BITOLAS EM BARRAS DE AÇO ACIMA DE 1"</t>
  </si>
  <si>
    <t>ED-49542</t>
  </si>
  <si>
    <t>ENSAIO DE TRAÇÃO, DOBRAMENTO E VERIFICAÇÃO DE BITOLAS EM BARRAS DE AÇO ATÉ 1"</t>
  </si>
  <si>
    <t>ED-49545</t>
  </si>
  <si>
    <t>DETERMINAÇÃO E ANÁLISE DE RESULTADO DE RESISTÊNCIA A COMPRESSÃO DO CONCRETO MOLDADO</t>
  </si>
  <si>
    <t>ED-49556</t>
  </si>
  <si>
    <t>ED-49557</t>
  </si>
  <si>
    <t>ED-49555</t>
  </si>
  <si>
    <t>ED-49558</t>
  </si>
  <si>
    <t>ED-49544</t>
  </si>
  <si>
    <t>ENSAIO DE CONCRETO: CURA, FACEAMENTO, RUPTURA, EMISSÃO DE CERTIFICADOS - ATE 6 UNIDADES</t>
  </si>
  <si>
    <t>ED-49561</t>
  </si>
  <si>
    <t>ED-49567</t>
  </si>
  <si>
    <t>ED-49551</t>
  </si>
  <si>
    <t>ED-49552</t>
  </si>
  <si>
    <t>ED-49553</t>
  </si>
  <si>
    <t>ED-49554</t>
  </si>
  <si>
    <t>ED-49562</t>
  </si>
  <si>
    <t>ED-49560</t>
  </si>
  <si>
    <t>ED-49559</t>
  </si>
  <si>
    <t>ED-49566</t>
  </si>
  <si>
    <t>ED-49546</t>
  </si>
  <si>
    <t>ED-49548</t>
  </si>
  <si>
    <t>ED-49547</t>
  </si>
  <si>
    <t>ED-49565</t>
  </si>
  <si>
    <t>ED-49563</t>
  </si>
  <si>
    <t>ED-49564</t>
  </si>
  <si>
    <t>ED-49550</t>
  </si>
  <si>
    <t>ED-49549</t>
  </si>
  <si>
    <t>ENSAIOS DE TERRAPLENAGEM - CORPO DO ATERRO</t>
  </si>
  <si>
    <t>ED-49568</t>
  </si>
  <si>
    <t>ED-49573</t>
  </si>
  <si>
    <t>REDE DE PETECA COM MASTROS EM TUBO AÇO GALVANIZADO D = 76 MM</t>
  </si>
  <si>
    <t>ED-49572</t>
  </si>
  <si>
    <t>REDE DE VÔLEI COM MASTRO EM TUBO GALVANIZADO SEM PEDESTAL</t>
  </si>
  <si>
    <t>ED-49571</t>
  </si>
  <si>
    <t>REDE DE VÔLEI COM PEDESTAL PARA JUIZ</t>
  </si>
  <si>
    <t>ED-49574</t>
  </si>
  <si>
    <t>TABELA DE BASQUETE EM POSTE METÁLICO E SUPORTE DE PISO</t>
  </si>
  <si>
    <t>ED-49569</t>
  </si>
  <si>
    <t>TRAVE DE GOL EM TUBO GALVANIZADO PARA QUADRA, INCLUSIVE REDE E PINTURA</t>
  </si>
  <si>
    <t>ED-49570</t>
  </si>
  <si>
    <t>TRAVE DE GOL PARA CAMPO DE FUTEBOL , INCLUSIVE REDE E PINTURA</t>
  </si>
  <si>
    <t>ED-49578</t>
  </si>
  <si>
    <t>ED-49580</t>
  </si>
  <si>
    <t>ED-49579</t>
  </si>
  <si>
    <t>ED-49575</t>
  </si>
  <si>
    <t>ED-49576</t>
  </si>
  <si>
    <t>ED-49577</t>
  </si>
  <si>
    <t>ED-49582</t>
  </si>
  <si>
    <t>ED-49584</t>
  </si>
  <si>
    <t>ED-49585</t>
  </si>
  <si>
    <t>ED-49586</t>
  </si>
  <si>
    <t>ED-49587</t>
  </si>
  <si>
    <t>ED-49588</t>
  </si>
  <si>
    <t>ED-7066</t>
  </si>
  <si>
    <t>FORNECIMENTO DE VISOR 30X20 CM DE VIDRO EM CRISTAL INCOLOR FIXO E=4 MM COM MOLDURA DE MADEIRA, INSTALADO EM PORTA DE MADEIRA</t>
  </si>
  <si>
    <t>ED-49589</t>
  </si>
  <si>
    <t>ED-49590</t>
  </si>
  <si>
    <t>ED-49591</t>
  </si>
  <si>
    <t>ED-49592</t>
  </si>
  <si>
    <t>ED-49600</t>
  </si>
  <si>
    <t>ED-49601</t>
  </si>
  <si>
    <t>ED-49602</t>
  </si>
  <si>
    <t>ED-49603</t>
  </si>
  <si>
    <t>ED-49597</t>
  </si>
  <si>
    <t>ED-49594</t>
  </si>
  <si>
    <t>ED-49598</t>
  </si>
  <si>
    <t>ED-49593</t>
  </si>
  <si>
    <t>ED-49595</t>
  </si>
  <si>
    <t>ED-49596</t>
  </si>
  <si>
    <t>ED-49607</t>
  </si>
  <si>
    <t>ED-49606</t>
  </si>
  <si>
    <t>ED-49605</t>
  </si>
  <si>
    <t>ED-49604</t>
  </si>
  <si>
    <t>ED-49583</t>
  </si>
  <si>
    <t>ED-49611</t>
  </si>
  <si>
    <t>ED-49612</t>
  </si>
  <si>
    <t>ED-8398</t>
  </si>
  <si>
    <t>ED-49647</t>
  </si>
  <si>
    <t>ED-49648</t>
  </si>
  <si>
    <t>ED-49644</t>
  </si>
  <si>
    <t>ED-49645</t>
  </si>
  <si>
    <t>ED-49646</t>
  </si>
  <si>
    <t>ED-49649</t>
  </si>
  <si>
    <t>ED-8457</t>
  </si>
  <si>
    <t>ED-8458</t>
  </si>
  <si>
    <t>ED-49643</t>
  </si>
  <si>
    <t>ED-49618</t>
  </si>
  <si>
    <t>ED-49619</t>
  </si>
  <si>
    <t>ED-49620</t>
  </si>
  <si>
    <t>ED-49621</t>
  </si>
  <si>
    <t>ED-49622</t>
  </si>
  <si>
    <t>ED-9052</t>
  </si>
  <si>
    <t>ED-9053</t>
  </si>
  <si>
    <t>ED-9054</t>
  </si>
  <si>
    <t>ED-9055</t>
  </si>
  <si>
    <t>ED-9056</t>
  </si>
  <si>
    <t>ED-9057</t>
  </si>
  <si>
    <t>ED-49637</t>
  </si>
  <si>
    <t>ED-49638</t>
  </si>
  <si>
    <t>ED-49639</t>
  </si>
  <si>
    <t>ED-49640</t>
  </si>
  <si>
    <t>ED-49641</t>
  </si>
  <si>
    <t>ED-49642</t>
  </si>
  <si>
    <t>ED-49629</t>
  </si>
  <si>
    <t>ED-49630</t>
  </si>
  <si>
    <t>ED-49631</t>
  </si>
  <si>
    <t>ED-49632</t>
  </si>
  <si>
    <t>ED-49633</t>
  </si>
  <si>
    <t>ED-49634</t>
  </si>
  <si>
    <t>ED-49614</t>
  </si>
  <si>
    <t>ED-49615</t>
  </si>
  <si>
    <t>ED-49616</t>
  </si>
  <si>
    <t>ED-49617</t>
  </si>
  <si>
    <t>ED-49613</t>
  </si>
  <si>
    <t>ED-49625</t>
  </si>
  <si>
    <t>ED-49627</t>
  </si>
  <si>
    <t>ED-49655</t>
  </si>
  <si>
    <t>ED-49660</t>
  </si>
  <si>
    <t>ED-49662</t>
  </si>
  <si>
    <t>ED-49656</t>
  </si>
  <si>
    <t>ED-49657</t>
  </si>
  <si>
    <t>ED-49659</t>
  </si>
  <si>
    <t>ED-49664</t>
  </si>
  <si>
    <t>ED-49665</t>
  </si>
  <si>
    <t>ED-49691</t>
  </si>
  <si>
    <t>CIMALHA DE MADEIRA PARA FORRO DE MADEIRA</t>
  </si>
  <si>
    <t>ED-49688</t>
  </si>
  <si>
    <t>COLOCAÇÃO DE MOLDURA DE GESSO</t>
  </si>
  <si>
    <t>ED-49692</t>
  </si>
  <si>
    <t>EMPENAS DE MADEIRA (RÉGUAS)</t>
  </si>
  <si>
    <t>ED-49687</t>
  </si>
  <si>
    <t>ED-49686</t>
  </si>
  <si>
    <t>ED-49685</t>
  </si>
  <si>
    <t>ED-49690</t>
  </si>
  <si>
    <t>FORRO DE MADEIRA DE PINUS</t>
  </si>
  <si>
    <t>ED-49689</t>
  </si>
  <si>
    <t>FORRO DE MADEIRA EM ANGELIM</t>
  </si>
  <si>
    <t>ED-52311</t>
  </si>
  <si>
    <t>ED-49697</t>
  </si>
  <si>
    <t>ED-49698</t>
  </si>
  <si>
    <t>ED-49699</t>
  </si>
  <si>
    <t>ED-49700</t>
  </si>
  <si>
    <t>ED-49701</t>
  </si>
  <si>
    <t>ED-49702</t>
  </si>
  <si>
    <t>ED-49704</t>
  </si>
  <si>
    <t>ED-49705</t>
  </si>
  <si>
    <t>ED-49735</t>
  </si>
  <si>
    <t>ED-49741</t>
  </si>
  <si>
    <t>ED-49742</t>
  </si>
  <si>
    <t>ED-49743</t>
  </si>
  <si>
    <t>ED-49777</t>
  </si>
  <si>
    <t>ED-49728</t>
  </si>
  <si>
    <t>ED-49729</t>
  </si>
  <si>
    <t>ED-49730</t>
  </si>
  <si>
    <t>ED-49731</t>
  </si>
  <si>
    <t>ED-49732</t>
  </si>
  <si>
    <t>ED-49733</t>
  </si>
  <si>
    <t>ED-49766</t>
  </si>
  <si>
    <t>ED-49761</t>
  </si>
  <si>
    <t>ED-49767</t>
  </si>
  <si>
    <t>ED-49762</t>
  </si>
  <si>
    <t>ED-49768</t>
  </si>
  <si>
    <t>ED-49763</t>
  </si>
  <si>
    <t>ED-49769</t>
  </si>
  <si>
    <t>ED-49764</t>
  </si>
  <si>
    <t>ED-49770</t>
  </si>
  <si>
    <t>ED-49765</t>
  </si>
  <si>
    <t>ED-49715</t>
  </si>
  <si>
    <t>ED-49716</t>
  </si>
  <si>
    <t>ED-49717</t>
  </si>
  <si>
    <t>ED-49718</t>
  </si>
  <si>
    <t>ED-49780</t>
  </si>
  <si>
    <t>ED-49779</t>
  </si>
  <si>
    <t>ED-49778</t>
  </si>
  <si>
    <t>ED-49811</t>
  </si>
  <si>
    <t>ED-49810</t>
  </si>
  <si>
    <t>ED-49786</t>
  </si>
  <si>
    <t>ED-49787</t>
  </si>
  <si>
    <t>ED-49788</t>
  </si>
  <si>
    <t>ED-49789</t>
  </si>
  <si>
    <t>ED-49790</t>
  </si>
  <si>
    <t>ED-49804</t>
  </si>
  <si>
    <t>ED-49805</t>
  </si>
  <si>
    <t>ED-49806</t>
  </si>
  <si>
    <t>ED-49807</t>
  </si>
  <si>
    <t>ED-49808</t>
  </si>
  <si>
    <t>ED-49797</t>
  </si>
  <si>
    <t>ED-49798</t>
  </si>
  <si>
    <t>ED-49799</t>
  </si>
  <si>
    <t>ED-49800</t>
  </si>
  <si>
    <t>ED-49801</t>
  </si>
  <si>
    <t>ED-49782</t>
  </si>
  <si>
    <t>ED-49783</t>
  </si>
  <si>
    <t>ED-49784</t>
  </si>
  <si>
    <t>ED-49785</t>
  </si>
  <si>
    <t>ED-49781</t>
  </si>
  <si>
    <t>ED-49793</t>
  </si>
  <si>
    <t>ED-49795</t>
  </si>
  <si>
    <t>ED-49814</t>
  </si>
  <si>
    <t>ED-49813</t>
  </si>
  <si>
    <t>ED-49812</t>
  </si>
  <si>
    <t xml:space="preserve">LASTRO DE CONCRETO MAGRO, INCLUSIVE TRANSPORTE, LANÇAMENTO E ADENSAMENTO </t>
  </si>
  <si>
    <t>ED-49817</t>
  </si>
  <si>
    <t>CILINDRO DE AÇO COM GÁS GLP CAPACIDADE 45 KG</t>
  </si>
  <si>
    <t>ED-49818</t>
  </si>
  <si>
    <t>ED-49819</t>
  </si>
  <si>
    <t>ED-49821</t>
  </si>
  <si>
    <t>MANGUEIRA PLÁSTICA PARA GÁS D = 3/8" X 1,50 M</t>
  </si>
  <si>
    <t>ED-49822</t>
  </si>
  <si>
    <t>ED-49823</t>
  </si>
  <si>
    <t>ED-49824</t>
  </si>
  <si>
    <t>ED-49826</t>
  </si>
  <si>
    <t>ED-49827</t>
  </si>
  <si>
    <t>ED-49830</t>
  </si>
  <si>
    <t>ED-49832</t>
  </si>
  <si>
    <t>TUBO AÇO PRETO SCH-40, D = 1/2" SEM COSTURA</t>
  </si>
  <si>
    <t>ED-49833</t>
  </si>
  <si>
    <t>TUBO AÇO PRETO SCH-40, D = 3/4" SEM COSTURA</t>
  </si>
  <si>
    <t>ED-49831</t>
  </si>
  <si>
    <t>TUBO AÇO PRETO SCH-40, D = 3/8" SEM COSTURA</t>
  </si>
  <si>
    <t>ED-49841</t>
  </si>
  <si>
    <t>ED-49842</t>
  </si>
  <si>
    <t>ED-49844</t>
  </si>
  <si>
    <t>ADAPTADOR SOLDÁVEL DE PVC MARROM COM FLANGES E ANEL PARA CAIXA DÁGUA Ø 20 MM X 1/2"</t>
  </si>
  <si>
    <t>ED-49845</t>
  </si>
  <si>
    <t>ADAPTADOR SOLDÁVEL DE PVC MARROM COM FLANGES E ANEL PARA CAIXA DÁGUA Ø 25 MM X 3/4"</t>
  </si>
  <si>
    <t>ED-49846</t>
  </si>
  <si>
    <t>ADAPTADOR SOLDÁVEL DE PVC MARROM COM FLANGES E ANEL PARA CAIXA DÁGUA Ø 32 MM X 1"</t>
  </si>
  <si>
    <t>ED-49847</t>
  </si>
  <si>
    <t>ADAPTADOR SOLDÁVEL DE PVC MARROM COM FLANGES E ANEL PARA CAIXA DÁGUA Ø 40 MM X 1 1/4"</t>
  </si>
  <si>
    <t>ED-49848</t>
  </si>
  <si>
    <t>ADAPTADOR SOLDÁVEL DE PVC MARROM COM FLANGES E ANEL PARA CAIXA DÁGUA Ø 50 MM X 1 1/2"</t>
  </si>
  <si>
    <t>ED-49849</t>
  </si>
  <si>
    <t>ADAPTADOR SOLDÁVEL DE PVC MARROM COM FLANGES E ANEL PARA CAIXA DÁGUA Ø 60 MM X 2"</t>
  </si>
  <si>
    <t>ED-49858</t>
  </si>
  <si>
    <t>BOMBA CENTRÍFUGA DE SUCÇÃO E RECALQUE 1/2 HP D = 2"</t>
  </si>
  <si>
    <t>ED-49903</t>
  </si>
  <si>
    <t>ED-49931</t>
  </si>
  <si>
    <t>ED-49904</t>
  </si>
  <si>
    <t>ED-49932</t>
  </si>
  <si>
    <t>ED-49870</t>
  </si>
  <si>
    <t>ED-49905</t>
  </si>
  <si>
    <t>ED-49871</t>
  </si>
  <si>
    <t>ED-49906</t>
  </si>
  <si>
    <t>ED-49872</t>
  </si>
  <si>
    <t>ED-49907</t>
  </si>
  <si>
    <t>ED-49876</t>
  </si>
  <si>
    <t>ED-49873</t>
  </si>
  <si>
    <t>ED-49908</t>
  </si>
  <si>
    <t>ED-49874</t>
  </si>
  <si>
    <t>ED-49909</t>
  </si>
  <si>
    <t>ED-49875</t>
  </si>
  <si>
    <t>ED-49910</t>
  </si>
  <si>
    <t>ED-49881</t>
  </si>
  <si>
    <t>ED-49913</t>
  </si>
  <si>
    <t>ED-49877</t>
  </si>
  <si>
    <t>ED-49911</t>
  </si>
  <si>
    <t>ED-49879</t>
  </si>
  <si>
    <t>ED-49912</t>
  </si>
  <si>
    <t>ED-49880</t>
  </si>
  <si>
    <t>ED-49878</t>
  </si>
  <si>
    <t>ED-49889</t>
  </si>
  <si>
    <t>ED-49917</t>
  </si>
  <si>
    <t>ED-49882</t>
  </si>
  <si>
    <t>ED-49914</t>
  </si>
  <si>
    <t>ED-49883</t>
  </si>
  <si>
    <t>ED-49915</t>
  </si>
  <si>
    <t>ED-49884</t>
  </si>
  <si>
    <t>ED-49885</t>
  </si>
  <si>
    <t>ED-49886</t>
  </si>
  <si>
    <t>ED-49887</t>
  </si>
  <si>
    <t>ED-49916</t>
  </si>
  <si>
    <t>ED-49888</t>
  </si>
  <si>
    <t>ED-49893</t>
  </si>
  <si>
    <t>ED-49921</t>
  </si>
  <si>
    <t>ED-49890</t>
  </si>
  <si>
    <t>ED-49918</t>
  </si>
  <si>
    <t>ED-49891</t>
  </si>
  <si>
    <t>ED-49919</t>
  </si>
  <si>
    <t>ED-49892</t>
  </si>
  <si>
    <t>ED-49920</t>
  </si>
  <si>
    <t>ED-49897</t>
  </si>
  <si>
    <t>ED-49925</t>
  </si>
  <si>
    <t>ED-49898</t>
  </si>
  <si>
    <t>ED-49926</t>
  </si>
  <si>
    <t>ED-49894</t>
  </si>
  <si>
    <t>ED-49922</t>
  </si>
  <si>
    <t>ED-49895</t>
  </si>
  <si>
    <t>ED-49923</t>
  </si>
  <si>
    <t>ED-49896</t>
  </si>
  <si>
    <t>ED-49924</t>
  </si>
  <si>
    <t>ED-49901</t>
  </si>
  <si>
    <t>ED-49929</t>
  </si>
  <si>
    <t>ED-49902</t>
  </si>
  <si>
    <t>ED-49930</t>
  </si>
  <si>
    <t>ED-49899</t>
  </si>
  <si>
    <t>ED-49927</t>
  </si>
  <si>
    <t>ED-49900</t>
  </si>
  <si>
    <t>ED-49928</t>
  </si>
  <si>
    <t>ED-49936</t>
  </si>
  <si>
    <t>ED-49937</t>
  </si>
  <si>
    <t>ED-49934</t>
  </si>
  <si>
    <t>ED-49935</t>
  </si>
  <si>
    <t>ED-49938</t>
  </si>
  <si>
    <t>CAIXA DE DESCARGA PLÁSTICA EXTERNA 12 LTS INSTALADA COM ACESSÓRIOS</t>
  </si>
  <si>
    <t>ED-49940</t>
  </si>
  <si>
    <t>ED-49939</t>
  </si>
  <si>
    <t>ED-49950</t>
  </si>
  <si>
    <t>CAIXA DE INSPEÇÃO DE POLIETILENO , Ø 100 MM</t>
  </si>
  <si>
    <t>ED-50006</t>
  </si>
  <si>
    <t>CAIXA SECA DE PVC RÍGIDO , 100 X 100 X 40 MM</t>
  </si>
  <si>
    <t>ED-50009</t>
  </si>
  <si>
    <t>CAIXA SIFONADA EM PVC COM GRELHA QUADRADA/REDONDA 150 X 185 X 75 MM</t>
  </si>
  <si>
    <t>ED-50007</t>
  </si>
  <si>
    <t>CAIXA SIFONADA EM PVC COM GRELHA QUADRADA150 X 150 X 50 MM</t>
  </si>
  <si>
    <t>ED-50010</t>
  </si>
  <si>
    <t>CAIXA SIFONADA EM PVC COM GRELHA REDONDA 100 X 100 X 40 MM</t>
  </si>
  <si>
    <t>ED-50011</t>
  </si>
  <si>
    <t>CAIXA SIFONADA EM PVC COM GRELHA REDONDA 100 X 100 X 50 MM</t>
  </si>
  <si>
    <t>ED-50008</t>
  </si>
  <si>
    <t>CAIXA SIFONADA EM PVC COM GRELHA REDONDA 150 X 150 X 50 MM</t>
  </si>
  <si>
    <t>ED-50014</t>
  </si>
  <si>
    <t>CAIXA SIFONADA EM PVC COM TAMPA CEGA 150 X 150 X 50 MM</t>
  </si>
  <si>
    <t>ED-50015</t>
  </si>
  <si>
    <t>CAIXA SIFONADA EM PVC COM TAMPA CEGA 150 X 185 X 75 MM</t>
  </si>
  <si>
    <t>ED-50012</t>
  </si>
  <si>
    <t>CAIXA SIFONADA EM PVC COM TAMPA CEGA 250 X 172 X 50 MM</t>
  </si>
  <si>
    <t>ED-50013</t>
  </si>
  <si>
    <t>CAIXA SIFONADA EM PVC COM TAMPA CEGA 250 X 230 X 75 MM</t>
  </si>
  <si>
    <t>ED-49869</t>
  </si>
  <si>
    <t>CONJUNTO ELEVATÓRIO MOTOR-BOMBA (CENTRÍFUGA) DE 10 HP</t>
  </si>
  <si>
    <t>ED-49863</t>
  </si>
  <si>
    <t>CONJUNTO ELEVATÓRIO MOTOR-BOMBA (CENTRÍFUGA) DE 1/2 HP</t>
  </si>
  <si>
    <t>ED-49862</t>
  </si>
  <si>
    <t>CONJUNTO ELEVATÓRIO MOTOR-BOMBA (CENTRÍFUGA) DE 1/3 HP</t>
  </si>
  <si>
    <t>ED-49865</t>
  </si>
  <si>
    <t>CONJUNTO ELEVATÓRIO MOTOR-BOMBA (CENTRÍFUGA) DE 2 HP</t>
  </si>
  <si>
    <t>ED-49866</t>
  </si>
  <si>
    <t>CONJUNTO ELEVATÓRIO MOTOR-BOMBA (CENTRÍFUGA) DE 3 HP</t>
  </si>
  <si>
    <t>ED-49867</t>
  </si>
  <si>
    <t>CONJUNTO ELEVATÓRIO MOTOR-BOMBA (CENTRÍFUGA) DE 5 HP</t>
  </si>
  <si>
    <t>ED-49868</t>
  </si>
  <si>
    <t>CONJUNTO ELEVATÓRIO MOTOR-BOMBA (CENTRÍFUGA) DE 7,5 HP</t>
  </si>
  <si>
    <t>ED-49864</t>
  </si>
  <si>
    <t>CONJUNTO MOTO BOMBA 3/4" CV MONOFÁSICA, CENTRÍFUGA, 1 ESTAGIO</t>
  </si>
  <si>
    <t>ED-50120</t>
  </si>
  <si>
    <t>FORNECIMENTO E ASSENTAMENTO DE TUBO CPVC SOLDÁVEL, ÁGUA QUENTE, DN 114 MM (4"), INCLUSIVE CONEXÕES</t>
  </si>
  <si>
    <t>ED-50112</t>
  </si>
  <si>
    <t>FORNECIMENTO E ASSENTAMENTO DE TUBO CPVC SOLDÁVEL, ÁGUA QUENTE, DN 15 MM (1/2"), INCLUSIVE CONEXÕES</t>
  </si>
  <si>
    <t>ED-50113</t>
  </si>
  <si>
    <t>FORNECIMENTO E ASSENTAMENTO DE TUBO CPVC SOLDÁVEL, ÁGUA QUENTE, DN 22 MM (3/4"), INCLUSIVE CONEXÕES</t>
  </si>
  <si>
    <t>ED-50114</t>
  </si>
  <si>
    <t>FORNECIMENTO E ASSENTAMENTO DE TUBO CPVC SOLDÁVEL, ÁGUA QUENTE, DN 28 MM (1"), INCLUSIVE CONEXÕES</t>
  </si>
  <si>
    <t>ED-50115</t>
  </si>
  <si>
    <t>FORNECIMENTO E ASSENTAMENTO DE TUBO CPVC SOLDÁVEL, ÁGUA QUENTE, DN 35 MM (1.1/4"), INCLUSIVE CONEXÕES</t>
  </si>
  <si>
    <t>ED-50116</t>
  </si>
  <si>
    <t>FORNECIMENTO E ASSENTAMENTO DE TUBO CPVC SOLDÁVEL, ÁGUA QUENTE, DN 42 MM (1.1/2"), INCLUSIVE CONEXÕES</t>
  </si>
  <si>
    <t>ED-50117</t>
  </si>
  <si>
    <t>FORNECIMENTO E ASSENTAMENTO DE TUBO CPVC SOLDÁVEL, ÁGUA QUENTE, DN 54 MM (2"), INCLUSIVE CONEXÕES</t>
  </si>
  <si>
    <t>ED-50118</t>
  </si>
  <si>
    <t>FORNECIMENTO E ASSENTAMENTO DE TUBO CPVC SOLDÁVEL, ÁGUA QUENTE, DN 73 MM (2.1/2"), INCLUSIVE CONEXÕES</t>
  </si>
  <si>
    <t>ED-50119</t>
  </si>
  <si>
    <t>FORNECIMENTO E ASSENTAMENTO DE TUBO CPVC SOLDÁVEL, ÁGUA QUENTE, DN 89 MM (3"), INCLUSIVE CONEXÕES</t>
  </si>
  <si>
    <t>ED-50042</t>
  </si>
  <si>
    <t>FORNECIMENTO E ASSENTAMENTO DE TUBO DE AÇO GALVANIZADO COM COSTURA , INCLUSIVE CONEXÕES E SUPORTES, D = 1"</t>
  </si>
  <si>
    <t>ED-50044</t>
  </si>
  <si>
    <t>FORNECIMENTO E ASSENTAMENTO DE TUBO DE AÇO GALVANIZADO COM COSTURA , INCLUSIVE CONEXÕES E SUPORTES, D = 1 1/2"</t>
  </si>
  <si>
    <t>ED-50043</t>
  </si>
  <si>
    <t>FORNECIMENTO E ASSENTAMENTO DE TUBO DE AÇO GALVANIZADO COM COSTURA , INCLUSIVE CONEXÕES E SUPORTES, D = 1 1/4"</t>
  </si>
  <si>
    <t>ED-50040</t>
  </si>
  <si>
    <t>FORNECIMENTO E ASSENTAMENTO DE TUBO DE AÇO GALVANIZADO COM COSTURA , INCLUSIVE CONEXÕES E SUPORTES, D = 1/2"</t>
  </si>
  <si>
    <t>ED-50045</t>
  </si>
  <si>
    <t>FORNECIMENTO E ASSENTAMENTO DE TUBO DE AÇO GALVANIZADO COM COSTURA , INCLUSIVE CONEXÕES E SUPORTES, D = 2"</t>
  </si>
  <si>
    <t>ED-50046</t>
  </si>
  <si>
    <t>FORNECIMENTO E ASSENTAMENTO DE TUBO DE AÇO GALVANIZADO COM COSTURA , INCLUSIVE CONEXÕES E SUPORTES, D = 2 1/2"</t>
  </si>
  <si>
    <t>ED-50041</t>
  </si>
  <si>
    <t>FORNECIMENTO E ASSENTAMENTO DE TUBO DE AÇO GALVANIZADO COM COSTURA , INCLUSIVE CONEXÕES E SUPORTES, D = 3/4"</t>
  </si>
  <si>
    <t>ED-50095</t>
  </si>
  <si>
    <t>FORNECIMENTO E ASSENTAMENTO DE TUBO DE COBRE CLASSE "A" SEM COSTURA SOLDÁVEL, INCLUSIVE CONEXÕES E SUPORTES, D = 104 MM (4")</t>
  </si>
  <si>
    <t>ED-50087</t>
  </si>
  <si>
    <t>FORNECIMENTO E ASSENTAMENTO DE TUBO DE COBRE CLASSE "A" SEM COSTURA SOLDÁVEL, INCLUSIVE CONEXÕES E SUPORTES, D = 1/2"</t>
  </si>
  <si>
    <t>ED-50088</t>
  </si>
  <si>
    <t>FORNECIMENTO E ASSENTAMENTO DE TUBO DE COBRE CLASSE "A" SEM COSTURA SOLDÁVEL, INCLUSIVE CONEXÕES E SUPORTES, D = 22 MM (3/4")</t>
  </si>
  <si>
    <t>ED-50089</t>
  </si>
  <si>
    <t>FORNECIMENTO E ASSENTAMENTO DE TUBO DE COBRE CLASSE "A" SEM COSTURA SOLDÁVEL, INCLUSIVE CONEXÕES E SUPORTES, D = 28 MM (1")</t>
  </si>
  <si>
    <t>ED-50090</t>
  </si>
  <si>
    <t>FORNECIMENTO E ASSENTAMENTO DE TUBO DE COBRE CLASSE "A" SEM COSTURA SOLDÁVEL, INCLUSIVE CONEXÕES E SUPORTES, D = 35 MM (1 1/4")</t>
  </si>
  <si>
    <t>ED-50091</t>
  </si>
  <si>
    <t>FORNECIMENTO E ASSENTAMENTO DE TUBO DE COBRE CLASSE "A" SEM COSTURA SOLDÁVEL, INCLUSIVE CONEXÕES E SUPORTES, D = 42 MM (1 1/2")</t>
  </si>
  <si>
    <t>ED-50092</t>
  </si>
  <si>
    <t>FORNECIMENTO E ASSENTAMENTO DE TUBO DE COBRE CLASSE "A" SEM COSTURA SOLDÁVEL, INCLUSIVE CONEXÕES E SUPORTES, D = 54 MM (2")</t>
  </si>
  <si>
    <t>ED-50093</t>
  </si>
  <si>
    <t>FORNECIMENTO E ASSENTAMENTO DE TUBO DE COBRE CLASSE "A" SEM COSTURA SOLDÁVEL, INCLUSIVE CONEXÕES E SUPORTES, D = 66 MM (2 1/2")</t>
  </si>
  <si>
    <t>ED-50094</t>
  </si>
  <si>
    <t>FORNECIMENTO E ASSENTAMENTO DE TUBO DE COBRE CLASSE "A" SEM COSTURA SOLDÁVEL, INCLUSIVE CONEXÕES E SUPORTES, D = 79 MM (3")</t>
  </si>
  <si>
    <t>ED-50104</t>
  </si>
  <si>
    <t>FORNECIMENTO E ASSENTAMENTO DE TUBO DE COBRE CLASSE "E" SEM COSTURA SOLDÁVEL, INCLUSIVE CONEXÕES E SUPORTES, D = 104 MM (4")</t>
  </si>
  <si>
    <t>ED-50096</t>
  </si>
  <si>
    <t>FORNECIMENTO E ASSENTAMENTO DE TUBO DE COBRE CLASSE "E" SEM COSTURA SOLDÁVEL, INCLUSIVE CONEXÕES E SUPORTES, D = 15 MM (1/2")</t>
  </si>
  <si>
    <t>ED-50097</t>
  </si>
  <si>
    <t>FORNECIMENTO E ASSENTAMENTO DE TUBO DE COBRE CLASSE "E" SEM COSTURA SOLDÁVEL, INCLUSIVE CONEXÕES E SUPORTES, D = 22 MM (3/4")</t>
  </si>
  <si>
    <t>ED-50098</t>
  </si>
  <si>
    <t>FORNECIMENTO E ASSENTAMENTO DE TUBO DE COBRE CLASSE "E" SEM COSTURA SOLDÁVEL, INCLUSIVE CONEXÕES E SUPORTES, D = 28 MM (1")</t>
  </si>
  <si>
    <t>ED-50099</t>
  </si>
  <si>
    <t>FORNECIMENTO E ASSENTAMENTO DE TUBO DE COBRE CLASSE "E" SEM COSTURA SOLDÁVEL, INCLUSIVE CONEXÕES E SUPORTES, D = 35 MM (1 1/4")</t>
  </si>
  <si>
    <t>ED-50100</t>
  </si>
  <si>
    <t>FORNECIMENTO E ASSENTAMENTO DE TUBO DE COBRE CLASSE "E" SEM COSTURA SOLDÁVEL, INCLUSIVE CONEXÕES E SUPORTES, D = 42 MM (1 1/2")</t>
  </si>
  <si>
    <t>ED-50101</t>
  </si>
  <si>
    <t>FORNECIMENTO E ASSENTAMENTO DE TUBO DE COBRE CLASSE "E" SEM COSTURA SOLDÁVEL, INCLUSIVE CONEXÕES E SUPORTES, D = 54 MM (2")</t>
  </si>
  <si>
    <t>ED-50102</t>
  </si>
  <si>
    <t>FORNECIMENTO E ASSENTAMENTO DE TUBO DE COBRE CLASSE "E" SEM COSTURA SOLDÁVEL, INCLUSIVE CONEXÕES E SUPORTES, D = 66 MM (2 1/2")</t>
  </si>
  <si>
    <t>ED-50103</t>
  </si>
  <si>
    <t>FORNECIMENTO E ASSENTAMENTO DE TUBO DE COBRE CLASSE "E" SEM COSTURA SOLDÁVEL, INCLUSIVE CONEXÕES E SUPORTES, D = 79 MM (3")</t>
  </si>
  <si>
    <t>ED-50061</t>
  </si>
  <si>
    <t>FORNECIMENTO E ASSENTAMENTO DE TUBO DE POLIPROPILENO (PPR), PRESSÃO DE 12 KGF/CM², INCLUSIVE CONEXÕES E SUPORTES, D = 110 MM (NBR 15813)</t>
  </si>
  <si>
    <t>ED-50055</t>
  </si>
  <si>
    <t>FORNECIMENTO E ASSENTAMENTO DE TUBO DE POLIPROPILENO (PPR), PRESSÃO DE 12 KGF/CM², INCLUSIVE CONEXÕES E SUPORTES, D = 32 MM (NBR 15813)</t>
  </si>
  <si>
    <t>ED-50056</t>
  </si>
  <si>
    <t>FORNECIMENTO E ASSENTAMENTO DE TUBO DE POLIPROPILENO (PPR), PRESSÃO DE 12 KGF/CM², INCLUSIVE CONEXÕES E SUPORTES, D = 40 MM (NBR 15813)</t>
  </si>
  <si>
    <t>ED-50057</t>
  </si>
  <si>
    <t>FORNECIMENTO E ASSENTAMENTO DE TUBO DE POLIPROPILENO (PPR), PRESSÃO DE 12 KGF/CM², INCLUSIVE CONEXÕES E SUPORTES, D = 50 MM (NBR 15813)</t>
  </si>
  <si>
    <t>ED-50058</t>
  </si>
  <si>
    <t>FORNECIMENTO E ASSENTAMENTO DE TUBO DE POLIPROPILENO (PPR), PRESSÃO DE 12 KGF/CM², INCLUSIVE CONEXÕES E SUPORTES, D = 63 MM (NBR 15813)</t>
  </si>
  <si>
    <t>ED-50059</t>
  </si>
  <si>
    <t>FORNECIMENTO E ASSENTAMENTO DE TUBO DE POLIPROPILENO (PPR), PRESSÃO DE 12 KGF/CM², INCLUSIVE CONEXÕES E SUPORTES, D = 75 MM (NBR 15813)</t>
  </si>
  <si>
    <t>ED-50060</t>
  </si>
  <si>
    <t>FORNECIMENTO E ASSENTAMENTO DE TUBO DE POLIPROPILENO (PPR), PRESSÃO DE 12 KGF/CM², INCLUSIVE CONEXÕES E SUPORTES, D = 90 MM (NBR 15813)</t>
  </si>
  <si>
    <t>ED-50069</t>
  </si>
  <si>
    <t>FORNECIMENTO E ASSENTAMENTO DE TUBO DE POLIPROPILENO (PPR), PRESSÃO DE 20 KGF/CM², INCLUSIVE CONEXÕES E SUPORTES, D = 110 MM (NBR 15813)</t>
  </si>
  <si>
    <t>ED-50062</t>
  </si>
  <si>
    <t>FORNECIMENTO E ASSENTAMENTO DE TUBO DE POLIPROPILENO (PPR), PRESSÃO DE 20 KGF/CM², INCLUSIVE CONEXÕES E SUPORTES, D = 25 MM (NBR 15813)</t>
  </si>
  <si>
    <t>ED-50063</t>
  </si>
  <si>
    <t>FORNECIMENTO E ASSENTAMENTO DE TUBO DE POLIPROPILENO (PPR), PRESSÃO DE 20 KGF/CM², INCLUSIVE CONEXÕES E SUPORTES, D = 32 MM (NBR 15813)</t>
  </si>
  <si>
    <t>ED-50064</t>
  </si>
  <si>
    <t>FORNECIMENTO E ASSENTAMENTO DE TUBO DE POLIPROPILENO (PPR), PRESSÃO DE 20 KGF/CM², INCLUSIVE CONEXÕES E SUPORTES, D = 40 MM (NBR 15813)</t>
  </si>
  <si>
    <t>ED-50065</t>
  </si>
  <si>
    <t>FORNECIMENTO E ASSENTAMENTO DE TUBO DE POLIPROPILENO (PPR), PRESSÃO DE 20 KGF/CM², INCLUSIVE CONEXÕES E SUPORTES, D = 50 MM (NBR 15813)</t>
  </si>
  <si>
    <t>ED-50066</t>
  </si>
  <si>
    <t>FORNECIMENTO E ASSENTAMENTO DE TUBO DE POLIPROPILENO (PPR), PRESSÃO DE 20 KGF/CM², INCLUSIVE CONEXÕES E SUPORTES, D = 63 MM (NBR 15813)</t>
  </si>
  <si>
    <t>ED-50067</t>
  </si>
  <si>
    <t>FORNECIMENTO E ASSENTAMENTO DE TUBO DE POLIPROPILENO (PPR), PRESSÃO DE 20 KGF/CM², INCLUSIVE CONEXÕES E SUPORTES, D = 75 MM (NBR 15813)</t>
  </si>
  <si>
    <t>ED-50068</t>
  </si>
  <si>
    <t>FORNECIMENTO E ASSENTAMENTO DE TUBO DE POLIPROPILENO (PPR), PRESSÃO DE 20 KGF/CM², INCLUSIVE CONEXÕES E SUPORTES, D = 90 MM (NBR 15813)</t>
  </si>
  <si>
    <t>ED-50077</t>
  </si>
  <si>
    <t>FORNECIMENTO E ASSENTAMENTO DE TUBO DE POLIPROPILENO (PPR), PRESSÃO DE 25 KGF/CM², INCLUSIVE CONEXÕES E SUPORTES, D = 110 MM (NBR 15813)</t>
  </si>
  <si>
    <t>ED-50070</t>
  </si>
  <si>
    <t>FORNECIMENTO E ASSENTAMENTO DE TUBO DE POLIPROPILENO (PPR), PRESSÃO DE 25 KGF/CM², INCLUSIVE CONEXÕES E SUPORTES, D = 25 MM (NBR 15813)</t>
  </si>
  <si>
    <t>ED-50071</t>
  </si>
  <si>
    <t>FORNECIMENTO E ASSENTAMENTO DE TUBO DE POLIPROPILENO (PPR), PRESSÃO DE 25 KGF/CM², INCLUSIVE CONEXÕES E SUPORTES, D = 32 MM (NBR 15813)</t>
  </si>
  <si>
    <t>ED-50072</t>
  </si>
  <si>
    <t>FORNECIMENTO E ASSENTAMENTO DE TUBO DE POLIPROPILENO (PPR), PRESSÃO DE 25 KGF/CM², INCLUSIVE CONEXÕES E SUPORTES, D = 40 MM (NBR 15813)</t>
  </si>
  <si>
    <t>ED-50073</t>
  </si>
  <si>
    <t>FORNECIMENTO E ASSENTAMENTO DE TUBO DE POLIPROPILENO (PPR), PRESSÃO DE 25 KGF/CM², INCLUSIVE CONEXÕES E SUPORTES, D = 50 MM (NBR 15813)</t>
  </si>
  <si>
    <t>ED-50074</t>
  </si>
  <si>
    <t>FORNECIMENTO E ASSENTAMENTO DE TUBO DE POLIPROPILENO (PPR), PRESSÃO DE 25 KGF/CM², INCLUSIVE CONEXÕES E SUPORTES, D = 63 MM (NBR 15813)</t>
  </si>
  <si>
    <t>ED-50075</t>
  </si>
  <si>
    <t>FORNECIMENTO E ASSENTAMENTO DE TUBO DE POLIPROPILENO (PPR), PRESSÃO DE 25 KGF/CM², INCLUSIVE CONEXÕES E SUPORTES, D = 75 MM (NBR 15813)</t>
  </si>
  <si>
    <t>ED-50076</t>
  </si>
  <si>
    <t>FORNECIMENTO E ASSENTAMENTO DE TUBO DE POLIPROPILENO (PPR), PRESSÃO DE 25 KGF/CM², INCLUSIVE CONEXÕES E SUPORTES, D = 90 MM (NBR 15813)</t>
  </si>
  <si>
    <t>ED-50121</t>
  </si>
  <si>
    <t>ED-50122</t>
  </si>
  <si>
    <t>ED-50123</t>
  </si>
  <si>
    <t>ED-50124</t>
  </si>
  <si>
    <t>ED-50105</t>
  </si>
  <si>
    <t>FORNECIMENTO E ASSENTAMENTO DE TUBO PVC RÍGIDO, COLETOR DE ESGOTO LISO (JEI), DN 100 MM (4"), INCLUSIVE CONEXÕES</t>
  </si>
  <si>
    <t>ED-50106</t>
  </si>
  <si>
    <t>FORNECIMENTO E ASSENTAMENTO DE TUBO PVC RÍGIDO, COLETOR DE ESGOTO LISO (JEI), DN 150 MM (6"), INCLUSIVE CONEXÕES</t>
  </si>
  <si>
    <t>ED-50107</t>
  </si>
  <si>
    <t>FORNECIMENTO E ASSENTAMENTO DE TUBO PVC RÍGIDO, COLETOR DE ESGOTO LISO (JEI), DN 200 MM (8"), INCLUSIVE CONEXÕES</t>
  </si>
  <si>
    <t>ED-50108</t>
  </si>
  <si>
    <t>FORNECIMENTO E ASSENTAMENTO DE TUBO PVC RÍGIDO, COLETOR DE ESGOTO LISO (JEI), DN 250 MM (10"), INCLUSIVE CONEXÕES</t>
  </si>
  <si>
    <t>ED-50109</t>
  </si>
  <si>
    <t>FORNECIMENTO E ASSENTAMENTO DE TUBO PVC RÍGIDO, COLETOR DE ESGOTO LISO (JEI), DN 300 MM (12"), INCLUSIVE CONEXÕES</t>
  </si>
  <si>
    <t>ED-50110</t>
  </si>
  <si>
    <t>FORNECIMENTO E ASSENTAMENTO DE TUBO PVC RÍGIDO, COLETOR DE ESGOTO LISO (JEI), DN 350 MM (14"), INCLUSIVE CONEXÕES</t>
  </si>
  <si>
    <t>ED-50111</t>
  </si>
  <si>
    <t>FORNECIMENTO E ASSENTAMENTO DE TUBO PVC RÍGIDO, COLETOR DE ESGOTO LISO (JEI), DN 400 MM (16"), INCLUSIVE CONEXÕES</t>
  </si>
  <si>
    <t>ED-50029</t>
  </si>
  <si>
    <t>FORNECIMENTO E ASSENTAMENTO DE TUBO PVC RÍGIDO, ESGOTO, PBV - SÉRIE NORMAL, DN 100 MM (4"), INCLUSIVE CONEXÕES</t>
  </si>
  <si>
    <t>ED-50030</t>
  </si>
  <si>
    <t>FORNECIMENTO E ASSENTAMENTO DE TUBO PVC RÍGIDO, ESGOTO, PBV - SÉRIE NORMAL, DN 150 MM (6"), INCLUSIVE CONEXÕES</t>
  </si>
  <si>
    <t>ED-50031</t>
  </si>
  <si>
    <t>FORNECIMENTO E ASSENTAMENTO DE TUBO PVC RÍGIDO, ESGOTO, PBV - SÉRIE NORMAL, DN 200 MM (8"), INCLUSIVE CONEXÕES</t>
  </si>
  <si>
    <t>ED-50034</t>
  </si>
  <si>
    <t>ED-50027</t>
  </si>
  <si>
    <t>FORNECIMENTO E ASSENTAMENTO DE TUBO PVC RÍGIDO, ESGOTO, PBV - SÉRIE NORMAL, DN 50 MM (2"), INCLUSIVE CONEXÕES</t>
  </si>
  <si>
    <t>ED-50028</t>
  </si>
  <si>
    <t>FORNECIMENTO E ASSENTAMENTO DE TUBO PVC RÍGIDO, ESGOTO, PBV - SÉRIE NORMAL, DN 75 MM (3"), INCLUSIVE CONEXÕES</t>
  </si>
  <si>
    <t>ED-50038</t>
  </si>
  <si>
    <t>FORNECIMENTO E ASSENTAMENTO DE TUBO PVC RÍGIDO, ESGOTO, PBV - SÉRIE REFORÇADO, DN 100 MM (4"), INCLUSIVE CONEXÕES</t>
  </si>
  <si>
    <t>ED-50039</t>
  </si>
  <si>
    <t>FORNECIMENTO E ASSENTAMENTO DE TUBO PVC RÍGIDO, ESGOTO, PBV - SÉRIE REFORÇADO, DN 150 MM (6"), INCLUSIVE CONEXÕES</t>
  </si>
  <si>
    <t>ED-50035</t>
  </si>
  <si>
    <t>ED-50036</t>
  </si>
  <si>
    <t>FORNECIMENTO E ASSENTAMENTO DE TUBO PVC RÍGIDO, ESGOTO, PBV - SÉRIE REFORÇADO, DN 50 MM (2"), INCLUSIVE CONEXÕES</t>
  </si>
  <si>
    <t>ED-50037</t>
  </si>
  <si>
    <t>FORNECIMENTO E ASSENTAMENTO DE TUBO PVC RÍGIDO, ESGOTO, PBV - SÉRIE REFORÇADO, DN 75 MM (3"), INCLUSIVE CONEXÕES</t>
  </si>
  <si>
    <t>ED-50080</t>
  </si>
  <si>
    <t>FORNECIMENTO E ASSENTAMENTO DE TUBO PVC RÍGIDO ROSCÁVEL, ÁGUA FRIA, DN 1" (32 MM), INCLUSIVE CONEXÕES</t>
  </si>
  <si>
    <t>ED-50082</t>
  </si>
  <si>
    <t>FORNECIMENTO E ASSENTAMENTO DE TUBO PVC RÍGIDO ROSCÁVEL, ÁGUA FRIA, DN 1.1/2" (50 MM), INCLUSIVE CONEXÕES</t>
  </si>
  <si>
    <t>ED-50081</t>
  </si>
  <si>
    <t>FORNECIMENTO E ASSENTAMENTO DE TUBO PVC RÍGIDO ROSCÁVEL, ÁGUA FRIA, DN 1.1/4" (40 MM), INCLUSIVE CONEXÕES</t>
  </si>
  <si>
    <t>ED-50078</t>
  </si>
  <si>
    <t xml:space="preserve">FORNECIMENTO E ASSENTAMENTO DE TUBO PVC RÍGIDO ROSCÁVEL, ÁGUA FRIA, DN 1/2" (20 MM), INCLUSIVE CONEXÕES </t>
  </si>
  <si>
    <t>ED-50083</t>
  </si>
  <si>
    <t>FORNECIMENTO E ASSENTAMENTO DE TUBO PVC RÍGIDO ROSCÁVEL, ÁGUA FRIA, DN 2" (60 MM), INCLUSIVE CONEXÕES</t>
  </si>
  <si>
    <t>ED-50084</t>
  </si>
  <si>
    <t>FORNECIMENTO E ASSENTAMENTO DE TUBO PVC RÍGIDO ROSCÁVEL, ÁGUA FRIA, DN 2.1/2" (75 MM), INCLUSIVE CONEXÕES</t>
  </si>
  <si>
    <t>ED-50085</t>
  </si>
  <si>
    <t>FORNECIMENTO E ASSENTAMENTO DE TUBO PVC RÍGIDO ROSCÁVEL, ÁGUA FRIA, DN 3" (85 MM), INCLUSIVE CONEXÕES</t>
  </si>
  <si>
    <t>ED-50079</t>
  </si>
  <si>
    <t>FORNECIMENTO E ASSENTAMENTO DE TUBO PVC RÍGIDO ROSCÁVEL, ÁGUA FRIA, DN 3/4" (25 MM), INCLUSIVE CONEXÕES</t>
  </si>
  <si>
    <t>ED-50086</t>
  </si>
  <si>
    <t>FORNECIMENTO E ASSENTAMENTO DE TUBO PVC RÍGIDO ROSCÁVEL, ÁGUA FRIA, DN 4" (110 MM), INCLUSIVE CONEXÕES</t>
  </si>
  <si>
    <t>ED-50026</t>
  </si>
  <si>
    <t>FORNECIMENTO E ASSENTAMENTO DE TUBO PVC RÍGIDO SOLDÁVEL, ÁGUA FRIA, DN 110 MM (4"), INCLUSIVE CONEXÕES</t>
  </si>
  <si>
    <t>ED-50018</t>
  </si>
  <si>
    <t>FORNECIMENTO E ASSENTAMENTO DE TUBO PVC RÍGIDO SOLDÁVEL, ÁGUA FRIA, DN 20 MM (1/2"), INCLUSIVE CONEXÕES</t>
  </si>
  <si>
    <t>ED-50019</t>
  </si>
  <si>
    <t>FORNECIMENTO E ASSENTAMENTO DE TUBO PVC RÍGIDO SOLDÁVEL, ÁGUA FRIA, DN 25 MM (3/4") , INCLUSIVE CONEXÕES</t>
  </si>
  <si>
    <t>ED-50020</t>
  </si>
  <si>
    <t>FORNECIMENTO E ASSENTAMENTO DE TUBO PVC RÍGIDO SOLDÁVEL, ÁGUA FRIA, DN 32 MM (1") , INCLUSIVE CONEXÕES</t>
  </si>
  <si>
    <t>ED-50021</t>
  </si>
  <si>
    <t>FORNECIMENTO E ASSENTAMENTO DE TUBO PVC RÍGIDO SOLDÁVEL, ÁGUA FRIA, DN 40 MM (1.1/4"), INCLUSIVE CONEXÕES</t>
  </si>
  <si>
    <t>ED-50022</t>
  </si>
  <si>
    <t>FORNECIMENTO E ASSENTAMENTO DE TUBO PVC RÍGIDO SOLDÁVEL, ÁGUA FRIA, DN 50 MM (1.1/2"), INCLUSIVE CONEXÕES</t>
  </si>
  <si>
    <t>ED-50023</t>
  </si>
  <si>
    <t>FORNECIMENTO E ASSENTAMENTO DE TUBO PVC RÍGIDO SOLDÁVEL, ÁGUA FRIA, DN 60 MM (2"), INCLUSIVE CONEXÕES</t>
  </si>
  <si>
    <t>ED-50024</t>
  </si>
  <si>
    <t>FORNECIMENTO E ASSENTAMENTO DE TUBO PVC RÍGIDO SOLDÁVEL, ÁGUA FRIA, DN 75 MM (2.1/2"), INCLUSIVE CONEXÕES</t>
  </si>
  <si>
    <t>ED-50025</t>
  </si>
  <si>
    <t>FORNECIMENTO E ASSENTAMENTO DE TUBO PVC RÍGIDO SOLDÁVEL, ÁGUA FRIA, DN 85 MM (3"), INCLUSIVE CONEXÕES</t>
  </si>
  <si>
    <t>ED-8847</t>
  </si>
  <si>
    <t>FORNECIMENTO E ASSENTAMENTO DE TUBO PVC RÍGIDO, VENTILAÇÃO, PBV - SÉRIE NORMAL, DN 100 MM (4"), INCLUSIVE CONEXÕES</t>
  </si>
  <si>
    <t>ED-8845</t>
  </si>
  <si>
    <t>FORNECIMENTO E ASSENTAMENTO DE TUBO PVC RÍGIDO, VENTILAÇÃO, PBV - SÉRIE NORMAL, DN 50 MM (2"), INCLUSIVE CONEXÕES</t>
  </si>
  <si>
    <t>ED-8846</t>
  </si>
  <si>
    <t>FORNECIMENTO E ASSENTAMENTO DE TUBO PVC RÍGIDO, VENTILAÇÃO, PBV - SÉRIE NORMAL, DN 75 MM (3"), INCLUSIVE CONEXÕES</t>
  </si>
  <si>
    <t>ED-49944</t>
  </si>
  <si>
    <t>GRELHA DE FERRO FUNDIDO 30 X 30 CM</t>
  </si>
  <si>
    <t>ED-49942</t>
  </si>
  <si>
    <t>GRELHA FUNDIDA 571-C, 10 X 10 CM</t>
  </si>
  <si>
    <t>ED-49943</t>
  </si>
  <si>
    <t>GRELHA FUNDIDA 571-C, 15 X 15 CM</t>
  </si>
  <si>
    <t>ED-49945</t>
  </si>
  <si>
    <t>GRELHA/PORTA GRELHA AÇO INOX, FECHO GIRATÓRIO 100 X 100 MM</t>
  </si>
  <si>
    <t>ED-49946</t>
  </si>
  <si>
    <t>GRELHA/PORTA GRELHA AÇO INOX, FECHO GIRATÓRIO 150 X 150 MM</t>
  </si>
  <si>
    <t>ED-49951</t>
  </si>
  <si>
    <t>MITRA PVC RÍGIDO (TERMINAL DE VENTILAÇÃO TIPO) 75 MM</t>
  </si>
  <si>
    <t>ED-49861</t>
  </si>
  <si>
    <t>MOTO-BOMBA 1 CV SUCÇÃO = 1 1/2" R = 1 1/4", VM = 5M3/H, HM = 16 M</t>
  </si>
  <si>
    <t>ED-49955</t>
  </si>
  <si>
    <t>RALO SECO PVC CÔNICO 100 X 40 MM COM GRELHA QUADRADA</t>
  </si>
  <si>
    <t>ED-49958</t>
  </si>
  <si>
    <t>RALO SECO PVC CÔNICO 100 X 40 MM COM GRELHA REDONDA</t>
  </si>
  <si>
    <t>ED-49959</t>
  </si>
  <si>
    <t>RALO SECO PVC QUADRADO 100 X 53 X 40 MM COM GRELHA BRANCA</t>
  </si>
  <si>
    <t>ED-49962</t>
  </si>
  <si>
    <t>ED-49960</t>
  </si>
  <si>
    <t>ED-49961</t>
  </si>
  <si>
    <t>ED-49957</t>
  </si>
  <si>
    <t>RALO SIFONADO PVC CILINDRICO 100 X 70 X 40 MM COM GRELHA QUADRADA</t>
  </si>
  <si>
    <t>ED-49956</t>
  </si>
  <si>
    <t>RALO SIFONADO PVC CILINDRÍCO 100 X 70 X 40 MM COM GRELHA REDONDA</t>
  </si>
  <si>
    <t>ED-49952</t>
  </si>
  <si>
    <t>RALO SIFONADO PVC CÔNICO ALTURA REGULÁVEL 100 X 40 MM COM GRELHA METÁLICA</t>
  </si>
  <si>
    <t>ED-49954</t>
  </si>
  <si>
    <t>RALO SIFONADO PVC CÔNICO 100 X 40 MM COM GRELHA REDONDA</t>
  </si>
  <si>
    <t>ED-49953</t>
  </si>
  <si>
    <t>RALO SIFONADO PVC QUADRADO 100 X 53 X 40 MM COM GRELHA BRANCA</t>
  </si>
  <si>
    <t>ED-49999</t>
  </si>
  <si>
    <t>ED-50000</t>
  </si>
  <si>
    <t>ED-50001</t>
  </si>
  <si>
    <t>ED-50002</t>
  </si>
  <si>
    <t>ED-50003</t>
  </si>
  <si>
    <t>ED-50004</t>
  </si>
  <si>
    <t>ED-49986</t>
  </si>
  <si>
    <t>ED-49970</t>
  </si>
  <si>
    <t>ED-49972</t>
  </si>
  <si>
    <t>ED-49974</t>
  </si>
  <si>
    <t>ED-49976</t>
  </si>
  <si>
    <t>ED-49978</t>
  </si>
  <si>
    <t>ED-49980</t>
  </si>
  <si>
    <t>ED-49982</t>
  </si>
  <si>
    <t>ED-49984</t>
  </si>
  <si>
    <t>ED-49987</t>
  </si>
  <si>
    <t>ED-49988</t>
  </si>
  <si>
    <t>ED-49989</t>
  </si>
  <si>
    <t>ED-49990</t>
  </si>
  <si>
    <t>ED-49991</t>
  </si>
  <si>
    <t>ED-49992</t>
  </si>
  <si>
    <t>ED-49993</t>
  </si>
  <si>
    <t>ED-49994</t>
  </si>
  <si>
    <t>ED-49995</t>
  </si>
  <si>
    <t>ED-49996</t>
  </si>
  <si>
    <t>ED-49963</t>
  </si>
  <si>
    <t>ED-49964</t>
  </si>
  <si>
    <t>ED-49965</t>
  </si>
  <si>
    <t>ED-49966</t>
  </si>
  <si>
    <t>ED-50125</t>
  </si>
  <si>
    <t>ED-50155</t>
  </si>
  <si>
    <t>BANHEIRO QUÍMICO 110 X 120 X 230 CM COM MANUTENÇÃO</t>
  </si>
  <si>
    <t>MÊS</t>
  </si>
  <si>
    <t>ED-50135</t>
  </si>
  <si>
    <t>ED-50128</t>
  </si>
  <si>
    <t>ED-50129</t>
  </si>
  <si>
    <t>ED-50130</t>
  </si>
  <si>
    <t>ED-50131</t>
  </si>
  <si>
    <t>ED-50132</t>
  </si>
  <si>
    <t>ED-50126</t>
  </si>
  <si>
    <t>ED-50127</t>
  </si>
  <si>
    <t>ED-50133</t>
  </si>
  <si>
    <t>ED-50134</t>
  </si>
  <si>
    <t>ED-50136</t>
  </si>
  <si>
    <t>ED-50148</t>
  </si>
  <si>
    <t>ED-50149</t>
  </si>
  <si>
    <t>ED-50146</t>
  </si>
  <si>
    <t>ED-50147</t>
  </si>
  <si>
    <t>ED-50157</t>
  </si>
  <si>
    <t>ED-50150</t>
  </si>
  <si>
    <t>ED-50151</t>
  </si>
  <si>
    <t>ED-50137</t>
  </si>
  <si>
    <t>MOBILIZAÇÃO E DESMOBILIZAÇÃO DE CONTAINER, INCLUSIVE INSTALAÇÃO E TRANSPORTE COM CAMINHÃO GUINDAUTO (MUNCK)</t>
  </si>
  <si>
    <t>ED-50156</t>
  </si>
  <si>
    <t>ED-50166</t>
  </si>
  <si>
    <t>ED-50163</t>
  </si>
  <si>
    <t>ED-50162</t>
  </si>
  <si>
    <t>ED-50165</t>
  </si>
  <si>
    <t>ED-50164</t>
  </si>
  <si>
    <t>ED-50159</t>
  </si>
  <si>
    <t>ED-50170</t>
  </si>
  <si>
    <t>ED-50167</t>
  </si>
  <si>
    <t>IMPERMEABILIZAÇÃO COM ARGAMASSA TRAÇO 1:3, E = 2,50 CM COM ADITIVO</t>
  </si>
  <si>
    <t>ED-50168</t>
  </si>
  <si>
    <t>IMPERMEABILIZAÇÃO COM MANTA ASFÁLTICA PRÉ-FABRICADA, E = 4 MM</t>
  </si>
  <si>
    <t>ED-50169</t>
  </si>
  <si>
    <t>IMPERMEABILIZAÇÃO COM MANTA ASFÁLTICA PRÉ-FABRICADA, E = 4 MM - ANTI-RAIZ</t>
  </si>
  <si>
    <t>ED-50173</t>
  </si>
  <si>
    <t>ED-50171</t>
  </si>
  <si>
    <t>IMPERMEABILIZAÇÃO POR CRISTALIZAÇÃO</t>
  </si>
  <si>
    <t>ED-50174</t>
  </si>
  <si>
    <t>PINTURA COM EMULSÃO ASFÁLTICA, DUAS (2) DEMÃOS</t>
  </si>
  <si>
    <t>ED-50175</t>
  </si>
  <si>
    <t>ED-50176</t>
  </si>
  <si>
    <t>ED-50177</t>
  </si>
  <si>
    <t>ED-50180</t>
  </si>
  <si>
    <t>ACIONADOR MANUAL DE ALARME DE INCÊNDIO</t>
  </si>
  <si>
    <t>ED-50181</t>
  </si>
  <si>
    <t>ED-50182</t>
  </si>
  <si>
    <t>ED-50194</t>
  </si>
  <si>
    <t>BASE DECORATIVA PARA EXTINTORES</t>
  </si>
  <si>
    <t>ED-50218</t>
  </si>
  <si>
    <t>CANOPLA PARA SPRINKLER</t>
  </si>
  <si>
    <t>ED-50188</t>
  </si>
  <si>
    <t>ED-50186</t>
  </si>
  <si>
    <t>ED-50189</t>
  </si>
  <si>
    <t>ED-50190</t>
  </si>
  <si>
    <t>EXTINTOR DE GÁS CARBÔNICO 5-B:C, CAPACIDADE 6 KG</t>
  </si>
  <si>
    <t>ED-50191</t>
  </si>
  <si>
    <t>EXTINTOR DE INCÊNDIO ÁGUA PRESSURIZADA 2-A, CAPACIDADE 10 L</t>
  </si>
  <si>
    <t>ED-50193</t>
  </si>
  <si>
    <t>EXTINTOR DE INCÊNDIO TIPO PÓ QUÍMICO 2-A:20-B:C, CAPACIDADE 6 KG</t>
  </si>
  <si>
    <t>ED-50192</t>
  </si>
  <si>
    <t>EXTINTOR DE INCÊNDIO TIPO PÓ QUÍMICO 20-B:C, CAPACIDADE 6 KG</t>
  </si>
  <si>
    <t>ED-50195</t>
  </si>
  <si>
    <t>HIDRANTE DE RECALQUE COMPLETO EM CAIXA DE ALVENARIA</t>
  </si>
  <si>
    <t>ED-50197</t>
  </si>
  <si>
    <t>ED-50198</t>
  </si>
  <si>
    <t>MANÔMETRO WILLY, MOD. 2 1/2", ESCALA DE LEITURA DE 0 A 100 PSI</t>
  </si>
  <si>
    <t>ED-50206</t>
  </si>
  <si>
    <t>ED-50199</t>
  </si>
  <si>
    <t>ED-50200</t>
  </si>
  <si>
    <t>ED-50207</t>
  </si>
  <si>
    <t>ED-50201</t>
  </si>
  <si>
    <t>ED-50202</t>
  </si>
  <si>
    <t>ED-50204</t>
  </si>
  <si>
    <t>ED-50205</t>
  </si>
  <si>
    <t>ED-50203</t>
  </si>
  <si>
    <t>ED-50185</t>
  </si>
  <si>
    <t>PRESSOSTATO TELEMECANIQUE, MODELO XML B004 A2S11, COM ESCALA DE 3 A 58 PSI</t>
  </si>
  <si>
    <t>ED-50184</t>
  </si>
  <si>
    <t>QUADRO DE FORÇA PARA MOTOR DE 3,0 CV, 220V, TRIFÁSICO, CONTENDO DISPOSITIVO PARA PARTIDA MANUAL E AUTOMÁTICA ATRAVÉS DE PRESSOSTATO E SAÍDA PARA ALARME DE BOMBA EM FUNCIONAMENTO</t>
  </si>
  <si>
    <t>ED-50208</t>
  </si>
  <si>
    <t>ED-50209</t>
  </si>
  <si>
    <t>ED-50210</t>
  </si>
  <si>
    <t>ED-50211</t>
  </si>
  <si>
    <t>ED-50187</t>
  </si>
  <si>
    <t>SIRENE PARA ALARME DE BOMBA EM FUNCIONAMENTO, 220V</t>
  </si>
  <si>
    <t>ED-50215</t>
  </si>
  <si>
    <t>SPRINKLER PENDENTE 15 MM (1/2") 141º C</t>
  </si>
  <si>
    <t>ED-50212</t>
  </si>
  <si>
    <t>SPRINKLER PENDENTE 15 MM (1/2") 68º C</t>
  </si>
  <si>
    <t>ED-50213</t>
  </si>
  <si>
    <t>SPRINKLER PENDENTE 15 MM (1/2") 79º C</t>
  </si>
  <si>
    <t>ED-50214</t>
  </si>
  <si>
    <t>SPRINKLER PENDENTE 15 MM (1/2") 93º C</t>
  </si>
  <si>
    <t>ED-50222</t>
  </si>
  <si>
    <t>ED-50221</t>
  </si>
  <si>
    <t>ED-50225</t>
  </si>
  <si>
    <t>ED-50223</t>
  </si>
  <si>
    <t>ED-50224</t>
  </si>
  <si>
    <t>ED-50226</t>
  </si>
  <si>
    <t>ED-50227</t>
  </si>
  <si>
    <t>ED-50228</t>
  </si>
  <si>
    <t>ED-50231</t>
  </si>
  <si>
    <t>ED-50232</t>
  </si>
  <si>
    <t>ED-50230</t>
  </si>
  <si>
    <t>ED-50229</t>
  </si>
  <si>
    <t>ED-8005</t>
  </si>
  <si>
    <t>ED-8004</t>
  </si>
  <si>
    <t>ED-8003</t>
  </si>
  <si>
    <t>ED-50234</t>
  </si>
  <si>
    <t>ED-50236</t>
  </si>
  <si>
    <t>ED-50237</t>
  </si>
  <si>
    <t>ED-8145</t>
  </si>
  <si>
    <t>JUNTA DE DILATAÇÃO COM ISOPOR 20 MM, EXCLUSIVE SELANTE</t>
  </si>
  <si>
    <t>ED-50240</t>
  </si>
  <si>
    <t>ED-50241</t>
  </si>
  <si>
    <t>ED-50238</t>
  </si>
  <si>
    <t>ED-50239</t>
  </si>
  <si>
    <t>ED-50235</t>
  </si>
  <si>
    <t>TRATAMENTO DE JUNTA DE DILATAÇÃO COM ISOPOR,  ESP. 20 MM, PROFUNDIDADE DE 10-15CM, EXCLUSIVE SELANTE</t>
  </si>
  <si>
    <t>ED-50252</t>
  </si>
  <si>
    <t>ED-50253</t>
  </si>
  <si>
    <t>ED-50254</t>
  </si>
  <si>
    <t>ED-50255</t>
  </si>
  <si>
    <t>ED-50256</t>
  </si>
  <si>
    <t>ED-50257</t>
  </si>
  <si>
    <t>ED-50258</t>
  </si>
  <si>
    <t>ED-50259</t>
  </si>
  <si>
    <t>ED-50260</t>
  </si>
  <si>
    <t>ED-50261</t>
  </si>
  <si>
    <t>ED-50242</t>
  </si>
  <si>
    <t>ED-50243</t>
  </si>
  <si>
    <t>ED-50244</t>
  </si>
  <si>
    <t>ED-50245</t>
  </si>
  <si>
    <t>ED-50246</t>
  </si>
  <si>
    <t>ED-50247</t>
  </si>
  <si>
    <t>ED-50248</t>
  </si>
  <si>
    <t>ED-50249</t>
  </si>
  <si>
    <t>ED-50250</t>
  </si>
  <si>
    <t>ED-50265</t>
  </si>
  <si>
    <t>ED-50264</t>
  </si>
  <si>
    <t>LIMPEZA DE MATERIAL CERÂMICO</t>
  </si>
  <si>
    <t>ED-50271</t>
  </si>
  <si>
    <t>LIMPEZA DE RODAPÉ</t>
  </si>
  <si>
    <t>ED-50272</t>
  </si>
  <si>
    <t>LIMPEZA DE VIDROS E ESPELHOS</t>
  </si>
  <si>
    <t>ED-50263</t>
  </si>
  <si>
    <t>ED-50266</t>
  </si>
  <si>
    <t>ED-50270</t>
  </si>
  <si>
    <t>ED-50269</t>
  </si>
  <si>
    <t>ED-50276</t>
  </si>
  <si>
    <t>ED-50274</t>
  </si>
  <si>
    <t>ED-50275</t>
  </si>
  <si>
    <t>ED-50300</t>
  </si>
  <si>
    <t>BACIA DE LOUÇA TURCA CONVENCIONAL, COR BRANCA, INCLUSIVE ACESSÓRIOS, FORNECIMENTO, INSTALAÇÃO E REJUNTAMENTO</t>
  </si>
  <si>
    <t>ED-50297</t>
  </si>
  <si>
    <t>BACIA SANITÁRIA (VASO) DE LOUÇA COM CAIXA ACOPLADA, COR BRANCA, INCLUSIVE ACESSÓRIOS DE FIXAÇÃO/VEDAÇÃO, ENGATE FLEXÍVEL METÁLICO, FORNECIMENTO, INSTALAÇÃO E REJUNTAMENTO</t>
  </si>
  <si>
    <t>ED-50301</t>
  </si>
  <si>
    <t>ED-50296</t>
  </si>
  <si>
    <t>BACIA SANITÁRIA (VASO) DE LOUÇA CONVENCIONAL, COR BRANCA, INCLUSIVE ACESSÓRIOS DE FIXAÇÃO/VEDAÇÃO, FORNECIMENTO, INSTALAÇÃO E REJUNTAMENTO, EXCLUSIVE VÁLVULA DE DESCARGA E TUBO DE LIGAÇÃO</t>
  </si>
  <si>
    <t>ED-50298</t>
  </si>
  <si>
    <t>BACIA SANITÁRIA (VASO) DE LOUÇA CONVENCIONAL, COR BRANCA, INCLUSIVE ACESSÓRIOS DE FIXAÇÃO/VEDAÇÃO, VÁLVULA DE DESCARGA METÁLICA COM ACIONAMENTO DUPLO, TUBO DE LIGAÇÃO DE LATÃO COM CANOPLA, FORNECIMENTO, INSTALAÇÃO E REJUNTAMENTO</t>
  </si>
  <si>
    <t>ED-9134</t>
  </si>
  <si>
    <t>BACIA SANITÁRIA (VASO) DE LOUÇA CONVENCIONAL INFANTIL, COR BRANCA, INCLUSIVE ACESSÓRIOS DE FIXAÇÃO/VEDAÇÃO, FORNECIMENTO, INSTALAÇÃO E REJUNTAMENTO, EXCLUSIVE VÁLVULA DE DESCARGA E TUBO DE LIGAÇÃO</t>
  </si>
  <si>
    <t>ED-50299</t>
  </si>
  <si>
    <t>BACIA SANITÁRIA (VASO) DE LOUÇA CONVENCIONAL INFANTIL, COR BRANCA, INCLUSIVE ACESSÓRIOS DE FIXAÇÃO/VEDAÇÃO, VÁLVULA DE DESCARGA METÁLICA COM ACIONAMENTO DUPLO, TUBO DE LIGAÇÃO DE LATÃO COM CANOPLA, FORNECIMENTO, INSTALAÇÃO E REJUNTAMENTO</t>
  </si>
  <si>
    <t>ED-50309</t>
  </si>
  <si>
    <t>BOLSA DE BORRACHA D = 1 1/2"</t>
  </si>
  <si>
    <t>ED-50310</t>
  </si>
  <si>
    <t>ED-50314</t>
  </si>
  <si>
    <t>ED-50313</t>
  </si>
  <si>
    <t>ED-50279</t>
  </si>
  <si>
    <t>CUBA DE LOUÇA BRANCA DE EMBUTIR, FORMATO OVAL, INCLUSIVE VÁLVULA DE ESCOAMENTO DE METAL COM ACABAMENTO CROMADO, SIFÃO DE METAL TIPO COPO COM ACABAMENTO CROMADO, FORNECIMENTO E INSTALAÇÃO</t>
  </si>
  <si>
    <t>ED-50280</t>
  </si>
  <si>
    <t>CUBA DE LOUÇA BRANCA DE SOBREPOR, FORMATO OVAL, INCLUSIVE VÁLVULA DE ESCOAMENTO DE METAL COM ACABAMENTO CROMADO, SIFÃO DE METAL TIPO COPO COM ACABAMENTO CROMADO, FORNECIMENTO E INSTALAÇÃO</t>
  </si>
  <si>
    <t>ED-50277</t>
  </si>
  <si>
    <t>CUBA EM AÇO INOXIDÁVEL DE EMBUTIR, AISI 304, APLICAÇÃO PARA PIA (465X330X115MM), NÚMERO 1, ASSENTAMENTO EM BANCADA, INCLUSIVE VÁLVULA DE ESCOAMENTO DE METAL COM ACABAMENTO CROMADO, SIFÃO DE METAL TIPO COPO COM ACABAMENTO CROMADO, FORNECIMENTO E INSTALAÇÃO</t>
  </si>
  <si>
    <t>ED-50278</t>
  </si>
  <si>
    <t>CUBA EM AÇO INOXIDÁVEL DE EMBUTIR, AISI 304, APLICAÇÃO PARA PIA (560X330X115MM), NÚMERO 2, ASSENTAMENTO EM BANCADA, INCLUSIVE VÁLVULA DE ESCOAMENTO DE METAL COM ACABAMENTO CROMADO, SIFÃO DE METAL TIPO COPO COM ACABAMENTO CROMADO, FORNECIMENTO E INSTALAÇÃO</t>
  </si>
  <si>
    <t>ED-50287</t>
  </si>
  <si>
    <t>CUBA EM AÇO INOXIDÁVEL DE EMBUTIR, AISI 304, APLICAÇÃO PARA TANQUE (600X600X400MM), ASSENTAMENTO EM BANCADA, INCLUSIVE VÁLVULA DE ESCOAMENTO DE METAL COM ACABAMENTO CROMADO, SIFÃO DE METAL TIPO COPO COM ACABAMENTO CROMADO, FORNECIMENTO E INSTALAÇÃO</t>
  </si>
  <si>
    <t>ED-50288</t>
  </si>
  <si>
    <t>CUBA EM AÇO INOXIDÁVEL DE SOBREPOR, AISI 304, APLICAÇÃO PARA TANQUE (630X515X260MM), ASSENTAMENTO EM BANCADA, INCLUSIVE VÁLVULA DE ESCOAMENTO DE METAL COM ACABAMENTO CROMADO, SIFÃO DE METAL TIPO COPO COM ACABAMENTO CROMADO, FORNECIMENTO E INSTALAÇÃO</t>
  </si>
  <si>
    <t>ED-50316</t>
  </si>
  <si>
    <t>ED-50320</t>
  </si>
  <si>
    <t>INSTALAÇÃO DE SIFÃO DE METAL PARA LAVATÓRIO, TIPO COPO COM ACABAMENTO CROMADO, DIÂMETRO (1"X1.1/2"), INCLUSIVE FORNECIMENTO</t>
  </si>
  <si>
    <t>ED-50321</t>
  </si>
  <si>
    <t>INSTALAÇÃO DE SIFÃO DE METAL PARA PIA, TIPO COPO COM ACABAMENTO CROMADO, DIÂMETRO (1.1/2"X1.1/2" OU 2"), INCLUSIVE FORNECIMENTO</t>
  </si>
  <si>
    <t>ED-50349</t>
  </si>
  <si>
    <t>INSTALAÇÃO DE VÁLVULA DE ESCOAMENTO DE METAL PARA TANQUE,  DN (1.1/4"), ACABAMENTO CROMADO, INCLUSIVE FORNECIMENTO</t>
  </si>
  <si>
    <t>ED-50282</t>
  </si>
  <si>
    <t>LAVATÓRIO DE LOUÇA BRANCA COM COLUNA, TAMANHO MÉDIO, INCLUSIVE ACESSÓRIOS DE FIXAÇÃO, VÁLVULA DE ESCOAMENTO DE METAL COM ACABAMENTO CROMADO, SIFÃO DE METAL TIPO COPO COM ACABAMENTO CROMADO, FORNECIMENTO, INSTALAÇÃO E REJUNTAMENTO, EXCLUSIVE TORNEIRA E ENGATE FLEXÍVEL</t>
  </si>
  <si>
    <t>ED-50283</t>
  </si>
  <si>
    <t>LAVATÓRIO DE LOUÇA BRANCA SEM COLUNA, TAMANHO MÉDIO, INCLUSIVE ACESSÓRIOS DE FIXAÇÃO, VÁLVULA DE ESCOAMENTO DE METAL COM ACABAMENTO CROMADO, SIFÃO DE METAL TIPO COPO COM ACABAMENTO CROMADO, FORNECIMENTO, INSTALAÇÃO E REJUNTAMENTO, EXCLUSIVE TORNEIRA E ENGATE FLEXÍVEL</t>
  </si>
  <si>
    <t>ED-50281</t>
  </si>
  <si>
    <t>LAVATÓRIO DE LOUÇA BRANCA SEM COLUNA, TAMANHO PEQUENO, INCLUSIVE ACESSÓRIOS DE FIXAÇÃO, VÁLVULA DE ESCOAMENTO DE METAL COM ACABAMENTO CROMADO, SIFÃO DE METAL TIPO COPO COM ACABAMENTO CROMADO, FORNECIMENTO, INSTALAÇÃO E REJUNTAMENTO, EXCLUSIVE TORNEIRA E ENGATE FLEXÍVEL</t>
  </si>
  <si>
    <t>ED-50317</t>
  </si>
  <si>
    <t>ED-50318</t>
  </si>
  <si>
    <t>LIGAÇÃO PARA SAÍDA DE VASO SANITÁRIO PVC CROMADO</t>
  </si>
  <si>
    <t>ED-50285</t>
  </si>
  <si>
    <t>ED-50284</t>
  </si>
  <si>
    <t>ED-50286</t>
  </si>
  <si>
    <t>MICTÓRIO SIFONADO DE LOUÇA BRANCA, INCLUSIVE ENGATE FLEXÍVEL, EXCLUSIVE VÁLVULA DE DESCARGA</t>
  </si>
  <si>
    <t>ED-50319</t>
  </si>
  <si>
    <t>ED-50289</t>
  </si>
  <si>
    <t>TANQUE DE LOUÇA BRANCA COM COLUNA, CAPACIDADE 22 LITROS, INCLUSIVE ACESSÓRIOS DE FIXAÇÃO, FORNECIMENTO, INSTALAÇÃO E REJUNTAMENTO, EXCLUSIVE TORNEIRA, VÁLVULA DE ESCOAMENTO E SIFÃO</t>
  </si>
  <si>
    <t>ED-50290</t>
  </si>
  <si>
    <t>TANQUE DE LOUÇA BRANCA COM COLUNA, CAPACIDADE 22 LITROS, INCLUSIVE ACESSÓRIOS DE FIXAÇÃO, VÁLVULA DE ESCOAMENTO DE METAL COM ACABAMENTO CROMADO, SIFÃO DE METAL TIPO COPO COM ACABAMENTO CROMADO, FORNECIMENTO, INSTALAÇÃO E REJUNTAMENTO, EXCLUSIVE TORNEIRA</t>
  </si>
  <si>
    <t>ED-9156</t>
  </si>
  <si>
    <t>TANQUE DE MÁRMORE SINTÉTICO DUPLO, CAPACIDADE 37 LITROS, INCLUSIVE ACESSÓRIOS DE FIXAÇÃO, VÁLVULA DE ESCOAMENTO DE METAL COM ACABAMENTO CROMADO, SIFÃO DE METAL TIPO COPO COM ACABAMENTO CROMADO, FORNECIMENTO E INSTALAÇÃO, EXCLUSIVE TORNEIRA</t>
  </si>
  <si>
    <t>ED-9155</t>
  </si>
  <si>
    <t>TANQUE DE MÁRMORE SINTÉTICO SIMPLES, CAPACIDADE 20 LITROS, INCLUSIVE ACESSÓRIOS DE FIXAÇÃO, VÁLVULA DE ESCOAMENTO DE METAL COM ACABAMENTO CROMADO, SIFÃO DE METAL TIPO COPO COM ACABAMENTO CROMADO, FORNECIMENTO E INSTALAÇÃO, EXCLUSIVE TORNEIRA</t>
  </si>
  <si>
    <t>ED-50293</t>
  </si>
  <si>
    <t>TANQUE DE POLIPROPILENO, CAPACIDADE 15 LITROS, INCLUSIVE ACESSÓRIOS DE FIXAÇÃO, VÁLVULA DE ESCOAMENTO DE PLÁSTICO (PVC) NA COR BRANCA, SIFÃO DE PLÁSTICO (PVC) TIPO COPO NA COR BRANCA, FORNECIMENTO E INSTALAÇÃO, EXCLUSIVE TORNEIRA</t>
  </si>
  <si>
    <t>ED-50294</t>
  </si>
  <si>
    <t>TANQUE DE POLIPROPILENO, CAPACIDADE 24 LITROS, INCLUSIVE ACESSÓRIOS DE FIXAÇÃO, VÁLVULA DE ESCOAMENTO DE PLÁSTICO (PVC) NA COR BRANCA, SIFÃO DE PLÁSTICO (PVC) TIPO COPO NA COR BRANCA, FORNECIMENTO E INSTALAÇÃO, EXCLUSIVE TORNEIRA</t>
  </si>
  <si>
    <t>ED-50302</t>
  </si>
  <si>
    <t>ED-50303</t>
  </si>
  <si>
    <t>ED-50304</t>
  </si>
  <si>
    <t>ED-50305</t>
  </si>
  <si>
    <t>ED-50306</t>
  </si>
  <si>
    <t>ED-50307</t>
  </si>
  <si>
    <t>ED-50308</t>
  </si>
  <si>
    <t>ED-50328</t>
  </si>
  <si>
    <t>ED-50323</t>
  </si>
  <si>
    <t>TORNEIRA METÁLICA PARA IRRIGAÇÃO/JARDIM, ACABAMENTO CROMADO, APLICAÇÃO DE PAREDE, INCLUSIVE FORNECIMENTO E INSTALAÇÃO</t>
  </si>
  <si>
    <t>ED-50330</t>
  </si>
  <si>
    <t>ED-50329</t>
  </si>
  <si>
    <t>TORNEIRA METÁLICA PARA LAVATÓRIO, FECHAMENTO AUTOMÁTICO, ACABAMENTO CROMADO, COM AREJADOR, APLICAÇÃO DE MESA, INCLUSIVE ENGATE FLEXÍVEL METÁLICO, FORNECIMENTO E INSTALAÇÃO</t>
  </si>
  <si>
    <t>ED-50326</t>
  </si>
  <si>
    <t>ED-50327</t>
  </si>
  <si>
    <t>ED-50324</t>
  </si>
  <si>
    <t>ED-50325</t>
  </si>
  <si>
    <t>ED-50331</t>
  </si>
  <si>
    <t>ED-50332</t>
  </si>
  <si>
    <t>TUBO DE LIGAÇÃO DE ÁGUA PARA BACIA SANITÁRIA (VASO), DN 1.1/2", COMPRIMENTO 20CM, INCLUSIVE CANOPLA, SPUD, FORNECIMENTO E INSTALAÇÃO</t>
  </si>
  <si>
    <t>ED-9135</t>
  </si>
  <si>
    <t>TUBO DE LIGAÇÃO DE ÁGUA PARA BACIA SANITÁRIA (VASO), DN 1.1/2", COMPRIMENTO 25CM, INCLUSIVE CANOPLA, SPUD, FORNECIMENTO E INSTALAÇÃO</t>
  </si>
  <si>
    <t>ED-50333</t>
  </si>
  <si>
    <t>TUBO LONGO DN 40MM (1.1/2"), PARA CAIXA DE DESCARGA, INCLUSIVE FORNECIMENTO E INSTALAÇÃO</t>
  </si>
  <si>
    <t>ED-50334</t>
  </si>
  <si>
    <t>TUBO PARA VÁLVULA DE DESCARGA Nº. 18 COM ADAPTADOR D = 1 1/2"</t>
  </si>
  <si>
    <t>ED-50335</t>
  </si>
  <si>
    <t>VÁLVULA AMERICANA PIA INOX 1 1/2" X 3/4"</t>
  </si>
  <si>
    <t>ED-50336</t>
  </si>
  <si>
    <t>VÁLVULA AMERICANA PIA INOX 4" X 1 1/2"</t>
  </si>
  <si>
    <t>ED-9133</t>
  </si>
  <si>
    <t>VÁLVULA DE DESCARGA COM REGISTRO INTERNO, ACIONAMENTO DUPLO, DN 1.1/2" (50MM), INCLUSIVE ACABAMENTO DA VÁLVULA</t>
  </si>
  <si>
    <t>ED-50337</t>
  </si>
  <si>
    <t>VÁLVULA DE DESCARGA COM REGISTRO INTERNO, ACIONAMENTO SIMPLES, DN 1.1/2" (50MM), INCLUSIVE ACABAMENTO DA VÁLVULA</t>
  </si>
  <si>
    <t>ED-50346</t>
  </si>
  <si>
    <t>VÁLVULA DE RETENÇÃO DE PÉ COM CRIVO, D = 100 MM (4")</t>
  </si>
  <si>
    <t>ED-50338</t>
  </si>
  <si>
    <t>VÁLVULA DE RETENÇÃO DE PÉ COM CRIVO, D = 15 MM (1/2")</t>
  </si>
  <si>
    <t>ED-50339</t>
  </si>
  <si>
    <t>VÁLVULA DE RETENÇÃO DE PÉ COM CRIVO, D = 20 MM (3/4")</t>
  </si>
  <si>
    <t>ED-50340</t>
  </si>
  <si>
    <t>VÁLVULA DE RETENÇÃO DE PÉ COM CRIVO D = 25 MM (1")</t>
  </si>
  <si>
    <t>ED-50341</t>
  </si>
  <si>
    <t>VÁLVULA DE RETENÇÃO DE PÉ COM CRIVO, D = 32 MM (1 1/4")</t>
  </si>
  <si>
    <t>ED-50342</t>
  </si>
  <si>
    <t>VÁLVULA DE RETENÇÃO DE PÉ COM CRIVO, D = 40 MM (1 1/2")</t>
  </si>
  <si>
    <t>ED-50343</t>
  </si>
  <si>
    <t>VÁLVULA DE RETENÇÃO DE PÉ COM CRIVO, D = 50 MM (2")</t>
  </si>
  <si>
    <t>ED-50344</t>
  </si>
  <si>
    <t>VÁLVULA DE RETENÇÃO DE PÉ COM CRIVO, D = 65 MM (2 1/2")</t>
  </si>
  <si>
    <t>ED-50345</t>
  </si>
  <si>
    <t>VÁLVULA DE RETENÇÃO DE PÉ COM CRIVO, D = 80 MM (3")</t>
  </si>
  <si>
    <t>ED-50358</t>
  </si>
  <si>
    <t>VÁLVULA DE RETENÇÃO HORIZONTAL OU VERTICAL, Ø 100 MM (4")</t>
  </si>
  <si>
    <t>ED-50350</t>
  </si>
  <si>
    <t>VÁLVULA DE RETENÇÃO HORIZONTAL OU VERTICAL, Ø 15 MM (1/2")</t>
  </si>
  <si>
    <t>ED-50351</t>
  </si>
  <si>
    <t>VÁLVULA DE RETENÇÃO HORIZONTAL OU VERTICAL, Ø 20 MM (3/4")</t>
  </si>
  <si>
    <t>ED-50354</t>
  </si>
  <si>
    <t>VÁLVULA DE RETENÇÃO HORIZONTAL OU VERTICAL, Ø 25 MM (1")</t>
  </si>
  <si>
    <t>ED-50352</t>
  </si>
  <si>
    <t>VÁLVULA DE RETENÇÃO HORIZONTAL OU VERTICAL, Ø 32 MM (1 1/4")</t>
  </si>
  <si>
    <t>ED-50353</t>
  </si>
  <si>
    <t>VÁLVULA DE RETENÇÃO HORIZONTAL OU VERTICAL, Ø 40 MM (1 1/2")</t>
  </si>
  <si>
    <t>ED-50355</t>
  </si>
  <si>
    <t>VÁLVULA DE RETENÇÃO HORIZONTAL OU VERTICAL, Ø 50 MM (2")</t>
  </si>
  <si>
    <t>ED-50356</t>
  </si>
  <si>
    <t>VÁLVULA DE RETENÇÃO HORIZONTAL OU VERTICAL, Ø 65 MM (2 1/2")</t>
  </si>
  <si>
    <t>ED-50357</t>
  </si>
  <si>
    <t>VÁLVULA DE RETENÇÃO HORIZONTAL OU VERTICAL, Ø 80 MM (3")</t>
  </si>
  <si>
    <t>ED-50347</t>
  </si>
  <si>
    <t>VÁLVULA PARA LAVATÓRIO COM LADRÃO D = 2 1/4" X 1"</t>
  </si>
  <si>
    <t>ED-50348</t>
  </si>
  <si>
    <t>VÁLVULA PARA MICTÓRIO COM FECHAMENTO AUTOMÁTICO D = 1/2"</t>
  </si>
  <si>
    <t>ED-50360</t>
  </si>
  <si>
    <t>ED-50363</t>
  </si>
  <si>
    <t>AJUDANTE DE BOMBEIRO/ENCANADOR COM ENCARGOS COMPLEMENTARES</t>
  </si>
  <si>
    <t>ED-50361</t>
  </si>
  <si>
    <t>ED-50362</t>
  </si>
  <si>
    <t>AJUDANTE DE ELETRICISTA COM ENCARGOS COMPLEMENTARES</t>
  </si>
  <si>
    <t>ED-50365</t>
  </si>
  <si>
    <t>AJUDANTE DE PINTOR COM ENCARGOS COMPLEMENTARES</t>
  </si>
  <si>
    <t>ED-50364</t>
  </si>
  <si>
    <t>AJUDANTE DE TELHADISTA COM ENCARGOS COMPLEMENTARES</t>
  </si>
  <si>
    <t>ED-50366</t>
  </si>
  <si>
    <t>ED-52306</t>
  </si>
  <si>
    <t>AJUDANTE IMPERMEABILIZADOR COM ENCARGOS COMPLEMENTARES</t>
  </si>
  <si>
    <t>ED-50375</t>
  </si>
  <si>
    <t>ED-50369</t>
  </si>
  <si>
    <t>AZULEJISTA COM ENCARGOS COMPLEMENTARES</t>
  </si>
  <si>
    <t>ED-50374</t>
  </si>
  <si>
    <t>BOMBEIRO/ENCANADOR COM ENCARGOS COMPLEMENTARES</t>
  </si>
  <si>
    <t>ED-50370</t>
  </si>
  <si>
    <t>ED-50371</t>
  </si>
  <si>
    <t>ED-50372</t>
  </si>
  <si>
    <t>CARPINTEIRO DE FORMA COM ENCARGOS COMPLEMENTARES</t>
  </si>
  <si>
    <t>ED-50373</t>
  </si>
  <si>
    <t>ED-50387</t>
  </si>
  <si>
    <t>ED-50376</t>
  </si>
  <si>
    <t>ED-50377</t>
  </si>
  <si>
    <t>GRANITEIRO/MARMORISTA COM ENCARGOS COMPLEMENTARES</t>
  </si>
  <si>
    <t>ED-52307</t>
  </si>
  <si>
    <t>ED-50378</t>
  </si>
  <si>
    <t>ED-50379</t>
  </si>
  <si>
    <t>LADRILHISTA COM ENCARGOS COMPLEMENTARES</t>
  </si>
  <si>
    <t>ED-50388</t>
  </si>
  <si>
    <t>ED-50380</t>
  </si>
  <si>
    <t>MONTADOR COM ENCARGOS COMPLEMENTARES</t>
  </si>
  <si>
    <t>ED-8501</t>
  </si>
  <si>
    <t>OPERADOR DE BETONEIRA ESTACIONÁRIA COM ENCARGOS COMPLEMENTARES</t>
  </si>
  <si>
    <t>ED-50381</t>
  </si>
  <si>
    <t>ED-50382</t>
  </si>
  <si>
    <t>ED-50383</t>
  </si>
  <si>
    <t>ED-50384</t>
  </si>
  <si>
    <t>RASPADOR COM ENCARGOS COMPLEMENTARES</t>
  </si>
  <si>
    <t>ED-50368</t>
  </si>
  <si>
    <t>REJUNTADOR COM ENCARGOS COMPLEMENTARES</t>
  </si>
  <si>
    <t>ED-7830</t>
  </si>
  <si>
    <t>ED-50367</t>
  </si>
  <si>
    <t>ED-50385</t>
  </si>
  <si>
    <t>TAQUEIRO COM ENCARGOS COMPLEMENTARES</t>
  </si>
  <si>
    <t>ED-50386</t>
  </si>
  <si>
    <t>ED-9199</t>
  </si>
  <si>
    <t>ED-50389</t>
  </si>
  <si>
    <t>ED-50390</t>
  </si>
  <si>
    <t>ED-50391</t>
  </si>
  <si>
    <t>ED-50392</t>
  </si>
  <si>
    <t>ED-50393</t>
  </si>
  <si>
    <t>ED-50394</t>
  </si>
  <si>
    <t>ED-50404</t>
  </si>
  <si>
    <t>COLOCAÇÃO DE DEFENSAS SOBRE O MURO FERRO CANTONEIRA L - 1" X 1/8" COMPRIMENTO = 85 CM, ESPAÇAMENTO 1,50 M E 5 FIADAS DE ARAME FARPADO</t>
  </si>
  <si>
    <t>ED-50405</t>
  </si>
  <si>
    <t>COLOCAÇÃO DE DEFENSAS SOBRE O MURO FERRO CANTONEIRA L - 1" X 1/8" COMPRIMENTO = 85 CM, ESPAÇAMENTO 1,50 M E 7 FIADAS DE ARAME FARPADO</t>
  </si>
  <si>
    <t>ED-50400</t>
  </si>
  <si>
    <t>COLUNA DE ALVENARIA A VISTA DE SUPORTE DO PORTÃO (PARA CAIXA DE MEDIÇÃO DE ENERGIA OU PARA PLACA DO NOME DO PRÉDIO) 1,70 X 2,30 M</t>
  </si>
  <si>
    <t>ED-50401</t>
  </si>
  <si>
    <t>CONCERTINA CLIPADA MODELO ESPIRAL HELICOIDAL DUPLA D = 450 MM</t>
  </si>
  <si>
    <t>ED-50402</t>
  </si>
  <si>
    <t>CONCERTINA CLIPADA MODELO ESPIRAL HELICOIDAL DUPLA D = 610 MM</t>
  </si>
  <si>
    <t>ED-50403</t>
  </si>
  <si>
    <t>CONCERTINA CLIPADA MODELO ESPIRAL HELICOIDAL DUPLA D = 730 MM</t>
  </si>
  <si>
    <t>ED-50409</t>
  </si>
  <si>
    <t>MURETA DE TIJOLO COMUM ESP. = 15CM, H = 105 CM, A REVESTIR</t>
  </si>
  <si>
    <t>ED-50410</t>
  </si>
  <si>
    <t>MURETA DE TIJOLO COMUM ESP. = 15CM, H = 130 CM, A REVESTIR</t>
  </si>
  <si>
    <t>ED-50399</t>
  </si>
  <si>
    <t>MURO DE VEDAÇÃO DE CONCRETO PRÉ-MOLDADO TIPO CALHA V ALTURA LIVRE = 2,50 M, SAPATA CONCRETO 1:3:6, 30 X 50 CM</t>
  </si>
  <si>
    <t>ED-50395</t>
  </si>
  <si>
    <t>ED-50396</t>
  </si>
  <si>
    <t>ED-50397</t>
  </si>
  <si>
    <t>ED-50406</t>
  </si>
  <si>
    <t>ED-50408</t>
  </si>
  <si>
    <t>ED-50407</t>
  </si>
  <si>
    <t>ED-50413</t>
  </si>
  <si>
    <t>ALVENARIA POLIÉDRICA, RETIRADA E REASSENTAMENTO SOBRE COXIM DE AREIA</t>
  </si>
  <si>
    <t>ED-50421</t>
  </si>
  <si>
    <t>ASSENTAMENTO DE MATA-BURRO DE CONCRETO</t>
  </si>
  <si>
    <t>ED-50414</t>
  </si>
  <si>
    <t>ED-50416</t>
  </si>
  <si>
    <t>ED-7624</t>
  </si>
  <si>
    <t>EXECUÇÃO E APLICAÇÃO DE CONCRETO ASFÁLTICO PRE-MISTURADO À FRIO (PMF), EM BETONEIRA, INCLUINDO FORNECIMENTO E TRANSPORTE DOS AGREGADOS E MATERIAL BETUMINOSO, INCLUSIVE TRANSPORTE DA MASSA ASFÁLTICA ATÉ A PISTA</t>
  </si>
  <si>
    <t>ED-7623</t>
  </si>
  <si>
    <t>EXECUÇÃO E APLICAÇÃO DE CONCRETO BETUMINOSO USINADO A QUENTE (CBUQ), MASSA COMERCIAL, INCLUINDO FORNECIMENTO E TRANSPORTE DOS AGREGADOS E MATERIAL BETUMINOSO, EXCLUSIVE TRANSPORTE DA MASSA ASFÁLTICA ATÉ A PISTA</t>
  </si>
  <si>
    <t>ED-50411</t>
  </si>
  <si>
    <t>GEOTÊXTIL NÃO TECIDO PARA ESTABILIZAÇÃO DE SOLOS</t>
  </si>
  <si>
    <t>ED-50412</t>
  </si>
  <si>
    <t>PARALELEPÍPEDO, RETIRADA E REASSENTAMENTO SOBRE COXIM DE AREIA</t>
  </si>
  <si>
    <t>ED-50420</t>
  </si>
  <si>
    <t>ED-50417</t>
  </si>
  <si>
    <t>ED-50418</t>
  </si>
  <si>
    <t>ED-50423</t>
  </si>
  <si>
    <t>ENSECADEIRA INCLUSIVE RETIRADA DO MADEIRAMENTO , PAREDE DUPLA</t>
  </si>
  <si>
    <t>ED-50422</t>
  </si>
  <si>
    <t>ENSECADEIRA INCLUSIVE RETIRADA DO MADEIRAMENTO , PAREDE SIMPLES</t>
  </si>
  <si>
    <t>ED-50428</t>
  </si>
  <si>
    <t>ED-50431</t>
  </si>
  <si>
    <t>ED-50446</t>
  </si>
  <si>
    <t>ED-50447</t>
  </si>
  <si>
    <t>ED-50441</t>
  </si>
  <si>
    <t>ED-50439</t>
  </si>
  <si>
    <t>ED-50442</t>
  </si>
  <si>
    <t>ED-50440</t>
  </si>
  <si>
    <t>ED-50438</t>
  </si>
  <si>
    <t>ED-50448</t>
  </si>
  <si>
    <t>ED-50449</t>
  </si>
  <si>
    <t>ED-50435</t>
  </si>
  <si>
    <t>ED-50437</t>
  </si>
  <si>
    <t>ED-50436</t>
  </si>
  <si>
    <t>ED-50433</t>
  </si>
  <si>
    <t>PLANTIO E PREPARO DE COVAS DE ARBUSTOS ORNAMENTAIS EM GERAL, EXCETO FORNECIMENTO DAS MUDAS</t>
  </si>
  <si>
    <t>ED-50432</t>
  </si>
  <si>
    <t>ED-50434</t>
  </si>
  <si>
    <t>PLANTIO E PREPARO DE COVAS DE FORRAÇÃO, EXCETO FORNECIMENTO DAS MUDAS</t>
  </si>
  <si>
    <t>ED-50471</t>
  </si>
  <si>
    <t>ED-50472</t>
  </si>
  <si>
    <t>ED-50481</t>
  </si>
  <si>
    <t>EMASSAMENTO A ÓLEO SOBRE MADEIRA, UMA (1) DEMÃO, INCLUSIVE LIXAMENTO PARA PINTURA</t>
  </si>
  <si>
    <t>ED-50482</t>
  </si>
  <si>
    <t>EMASSAMENTO EM ESQUADRIA DE MADEIRA COM MASSA A ÓLEO, DUAS (2) DEMÃOS, INCLUSIVE LIXAMENTO PARA PINTURA  A ÓLEO OU ESMALTE</t>
  </si>
  <si>
    <t>ED-50485</t>
  </si>
  <si>
    <t>EMASSAMENTO EM FORRO DE GESSO COM MASSA ACRÍLICA, UMA (1) DEMÃO, INCLUSIVE LIXAMENTO PARA PINTURA</t>
  </si>
  <si>
    <t>ED-50486</t>
  </si>
  <si>
    <t>EMASSAMENTO EM FORRO DE GESSO COM MASSA CORRIDA (PVA), UMA (1) DEMÃO, INCLUSIVE LIXAMENTO PARA PINTURA</t>
  </si>
  <si>
    <t>ED-50474</t>
  </si>
  <si>
    <t>EMASSAMENTO EM PAREDE COM MASSA ACRÍLICA, DUAS (2) DEMÃOS, INCLUSIVE LIXAMENTO PARA PINTURA</t>
  </si>
  <si>
    <t>ED-50473</t>
  </si>
  <si>
    <t>EMASSAMENTO EM PAREDE COM MASSA ACRÍLICA, UMA (1) DEMÃO, INCLUSIVE LIXAMENTO PARA PINTURA</t>
  </si>
  <si>
    <t>ED-50478</t>
  </si>
  <si>
    <t>EMASSAMENTO EM PAREDE COM MASSA CORRIDA (PVA), DUAS (2) DEMÃOS, INCLUSIVE LIXAMENTO PARA PINTURA</t>
  </si>
  <si>
    <t>ED-50477</t>
  </si>
  <si>
    <t>EMASSAMENTO EM PAREDE COM MASSA CORRIDA (PVA), UMA (1) DEMÃO, INCLUSIVE LIXAMENTO PARA PINTURA</t>
  </si>
  <si>
    <t>ED-50483</t>
  </si>
  <si>
    <t>ED-50484</t>
  </si>
  <si>
    <t>ED-50476</t>
  </si>
  <si>
    <t>EMASSAMENTO EM TETO COM MASSA ACRÍLICA, DUAS (2) DEMÃOS, INCLUSIVE LIXAMENTO PARA PINTURA</t>
  </si>
  <si>
    <t>ED-50475</t>
  </si>
  <si>
    <t>EMASSAMENTO EM TETO COM MASSA ACRÍLICA, UMA (1) DEMÃO, INCLUSIVE LIXAMENTO PARA PINTURA</t>
  </si>
  <si>
    <t>ED-50480</t>
  </si>
  <si>
    <t>EMASSAMENTO EM TETO COM MASSA CORRIDA (PVA), DUAS (2) DEMÃOS, INCLUSIVE LIXAMENTO PARA PINTURA</t>
  </si>
  <si>
    <t>ED-50479</t>
  </si>
  <si>
    <t>EMASSAMENTO EM TETO COM MASSA CORRIDA (PVA), UMA (1) DEMÃO, INCLUSIVE LIXAMENTO PARA PINTURA</t>
  </si>
  <si>
    <t>ED-50505</t>
  </si>
  <si>
    <t>LIXAMENTO MANUAL EM PAREDE PARA REMOÇÃO DE TINTA</t>
  </si>
  <si>
    <t>ED-50507</t>
  </si>
  <si>
    <t>LIXAMENTO MANUAL EM SUPERFÍCIE DE MADEIRA PARA REMOÇÃO DE TINTA</t>
  </si>
  <si>
    <t>ED-50508</t>
  </si>
  <si>
    <t>LIXAMENTO MANUAL EM SUPERFÍCIE METÁLICA PARA REMOÇÃO DE TINTA</t>
  </si>
  <si>
    <t>ED-50506</t>
  </si>
  <si>
    <t>LIXAMENTO MANUAL EM TETO PARA REMOÇÃO DE TINTA</t>
  </si>
  <si>
    <t>ED-50517</t>
  </si>
  <si>
    <t>PINTURA A BASE DE RESINA DE SILICONE EM CONCRETO OU ALVENARIA APARENTE, DUAS (2) DEMÃOS</t>
  </si>
  <si>
    <t>ED-50451</t>
  </si>
  <si>
    <t>PINTURA ACRÍLICA EM PAREDE, DUAS (2) DEMÃOS, EXCLUSIVE SELADOR ACRÍLICO E MASSA ACRÍLICA/CORRIDA (PVA)</t>
  </si>
  <si>
    <t>ED-50455</t>
  </si>
  <si>
    <t>PINTURA ACRÍLICA EM PAREDE, DUAS (2) DEMÃOS, INCLUSIVE UMA (1) DEMÃO DE MASSA CORRIDA (PVA), EXCLUSIVE SELADOR ACRÍLICO</t>
  </si>
  <si>
    <t>ED-50453</t>
  </si>
  <si>
    <t>PINTURA ACRÍLICA EM PAREDE, TRÊS (3) DEMÃOS, EXCLUSIVE SELADOR ACRÍLICO E MASSA ACRÍLICA/CORRIDA (PVA)</t>
  </si>
  <si>
    <t>ED-50452</t>
  </si>
  <si>
    <t>PINTURA ACRÍLICA EM TETO, DUAS (2) DEMÃOS, EXCLUSIVE SELADOR ACRÍLICO E MASSA ACRÍLICA/CORRIDA (PVA)</t>
  </si>
  <si>
    <t>ED-50456</t>
  </si>
  <si>
    <t>PINTURA ACRÍLICA EM TETO, DUAS (2) DEMÃOS, INCLUSIVE UMA (1) DEMÃO DE MASSA CORRIDA (PVA), EXCLUSIVE SELADOR ACRÍLICO</t>
  </si>
  <si>
    <t>ED-50454</t>
  </si>
  <si>
    <t>PINTURA ACRÍLICA EM TETO, TRÊS (3) DEMÃOS, EXCLUSIVE SELADOR ACRÍLICO E MASSA ACRÍLICA/CORRIDA (PVA)</t>
  </si>
  <si>
    <t>ED-50460</t>
  </si>
  <si>
    <t>PINTURA ACRÍLICA PARA PISO EM FAIXA DE DEMARCAÇÃO DE QUADRA, DUAS (2) DEMÃOS, FAIXA COM LARGURA DE 5 CM</t>
  </si>
  <si>
    <t>ED-50462</t>
  </si>
  <si>
    <t>PINTURA ACRÍLICA PARA PISO EM FAIXA DE DEMARCAÇÃO DE QUADRA, QUATRO (4) DEMÃOS, FAIXA COM LARGURA DE 5 CM</t>
  </si>
  <si>
    <t>ED-50459</t>
  </si>
  <si>
    <t>PINTURA ACRÍLICA PARA PISO EM PASSEIO/SUPERFÍCIE CIMENTADA, DUAS (2) DEMÃOS</t>
  </si>
  <si>
    <t>ED-50461</t>
  </si>
  <si>
    <t>PINTURA ACRÍLICA PARA PISO EM QUADRAS ESPORTIVA, DUAS (2) DEMÃOS</t>
  </si>
  <si>
    <t>ED-50463</t>
  </si>
  <si>
    <t>PINTURA ACRÍLICA PARA PISO EM QUADRAS ESPORTIVA, QUATRO (4) DEMÃOS</t>
  </si>
  <si>
    <t>ED-50532</t>
  </si>
  <si>
    <t>ED-50465</t>
  </si>
  <si>
    <t>ED-50468</t>
  </si>
  <si>
    <t>ED-50467</t>
  </si>
  <si>
    <t>PINTURA COM  TINTA A BASE DE BORRACHA CLORADA EM REVESTIMENTO CIMENTÍCIO OU CONCRETO, DUAS (2) DEMÃOS</t>
  </si>
  <si>
    <t>ED-50466</t>
  </si>
  <si>
    <t>PINTURA COM  TINTA A BASE DE BORRACHA CLORADA EM TELHAS DE FIBROCIMENTO, DUAS (2) DEMÃOS</t>
  </si>
  <si>
    <t>ED-50513</t>
  </si>
  <si>
    <t>PINTURA COM RESINA ACRÍLICA EM CONCRETO, DUAS (2) DEMÃOS, INCLUSIVE UMA (1) DEMÃO DE SELADOR ACRÍLICO</t>
  </si>
  <si>
    <t>ED-50464</t>
  </si>
  <si>
    <t>PINTURA COM RESINA ACRÍLICA EM PISOS CIMENTADOS, DUAS (2) DEMÃOS, INCLUSIVE LIMPEZA DA SUPERFÍCIE A SER APLICADO MATERIAL</t>
  </si>
  <si>
    <t>ED-9013</t>
  </si>
  <si>
    <t>PINTURA COM TEXTURA ACRÍLICA COM DESEMPENADEIRA DE AÇO, EXCLUSIVE SELADOR ACRÍLICO/FUNDO PREPARADOR</t>
  </si>
  <si>
    <t>ED-50519</t>
  </si>
  <si>
    <t>PINTURA COM TEXTURA ACRÍLICA COM DESEMPENADEIRA DE AÇO, INCLUSIVE UMA (1) DEMÃO DE SELADOR ACRÍLICO</t>
  </si>
  <si>
    <t>ED-50520</t>
  </si>
  <si>
    <t>PINTURA COM TEXTURA ACRÍLICA COM ROLO, EXCLUSIVE SELADOR ACRÍLICO/FUNDO PREPARADOR</t>
  </si>
  <si>
    <t>ED-50521</t>
  </si>
  <si>
    <t>PINTURA COM TEXTURA ACRÍLICA COM ROLO, INCLUSIVE UMA (1) DEMÃO DE SELADOR ACRÍLICO</t>
  </si>
  <si>
    <t>ED-50525</t>
  </si>
  <si>
    <t>ED-50530</t>
  </si>
  <si>
    <t>PINTURA COM VERNIZ POLIURETANO COM FILTRO SOLAR EM MADEIRA, DUAS (2) DEMÃOS, ACABAMENTO TIPO FOSCO</t>
  </si>
  <si>
    <t>ED-9026</t>
  </si>
  <si>
    <t>PINTURA COM VERNIZ SINTÉTICO MARÍTIMO EM BATE MACA DE MADEIRA SEM CORRIMÃO, COM LARGURA DE 15CM E ESP. 2CM, DUAS (2) DEMÃOS, ACABAMENTO TIPO FOSCO</t>
  </si>
  <si>
    <t>ED-50527</t>
  </si>
  <si>
    <t>PINTURA COM VERNIZ SINTÉTICO MARÍTIMO EM ESQUADRIAS DE MADEIRA, DUAS (2) DEMÃOS, ACABAMENTO TIPO ACETINADO (BRILHO SÚTIL)</t>
  </si>
  <si>
    <t>ED-50526</t>
  </si>
  <si>
    <t>PINTURA COM VERNIZ SINTÉTICO MARÍTIMO EM ESQUADRIAS DE MADEIRA, DUAS (2) DEMÃOS, ACABAMENTO TIPO BRILHANTE</t>
  </si>
  <si>
    <t>ED-50528</t>
  </si>
  <si>
    <t>PINTURA COM VERNIZ SINTÉTICO MARÍTIMO EM ESQUADRIAS DE MADEIRA, DUAS (2) DEMÃOS, ACABAMENTO TIPO FOSCO</t>
  </si>
  <si>
    <t>ED-50531</t>
  </si>
  <si>
    <t>PINTURA COM VERNIZ SINTÉTICO MARÍTIMO EM RÉGUAS PARA FIXAÇÃO CARTAZES E PROTEÇÃO DE CARTEIRAS, COM LARGURA DE 10CM E ESP. 2CM, DUAS (2) DEMÃOS, ACABAMENTO TIPO FOSCO</t>
  </si>
  <si>
    <t>ED-50470</t>
  </si>
  <si>
    <t>PINTURA EM CAIAÇÃO PARA AMBIENTE EXTERNO,TRÊS (3) DEMÃOS, INCLUSIVE PIGMENTO E FIXADOR DE CAL</t>
  </si>
  <si>
    <t>ED-50469</t>
  </si>
  <si>
    <t>PINTURA EM CAIAÇÃO PARA AMBIENTE INTERNO,TRÊS (3) DEMÃOS, INCLUSIVE PIGMENTO E FIXADOR DE CAL</t>
  </si>
  <si>
    <t>ED-50490</t>
  </si>
  <si>
    <t>PINTURA EPÓXI EM FAIXAS DE DEMARCAÇÃO DE PISO, DUAS (2) DEMÃOS, FAIXA COM LARGURA DE 5 CM</t>
  </si>
  <si>
    <t>ED-50487</t>
  </si>
  <si>
    <t>PINTURA EPÓXI EM SUPERFÍCIES DE AÇO CARBONO, DUAS (2) DEMÃOS</t>
  </si>
  <si>
    <t>ED-50488</t>
  </si>
  <si>
    <t>PINTURA EPÓXI EM SUPERFÍCIES DE AÇO CARBONO, DUAS (2) DEMÃOS, APLICAÇÃO MECÂNICA</t>
  </si>
  <si>
    <t>ED-50509</t>
  </si>
  <si>
    <t>ED-50510</t>
  </si>
  <si>
    <t>ED-50493</t>
  </si>
  <si>
    <t>PINTURA ESMALTE EM ESQUADRIA DE MADEIRA, DUAS (2) DEMÃOS, INCLUSIVE UMA (1) DEMÃO DE FUNDO NIVELADOR, EXCLUSIVE MASSA A ÓLEO</t>
  </si>
  <si>
    <t>ED-50491</t>
  </si>
  <si>
    <t>PINTURA ESMALTE EM ESQUADRIAS DE FERRO, DUAS (2) DEMÃOS, INCLUSIVE UMA (1) DEMÃO DE FUNDO ANTICORROSIVO</t>
  </si>
  <si>
    <t>ED-50492</t>
  </si>
  <si>
    <t>PINTURA ESMALTE EM ESTRUTURA DE AÇO CARBONO, DUAS (2) DEMÃOS, EXCLUSIVE FUNDO ANTICORROSIVO</t>
  </si>
  <si>
    <t>ED-50497</t>
  </si>
  <si>
    <t>PINTURA ESMALTE EM ESTRUTURA METÁLICA, DUAS (2) DEMÃOS, INCLUSIVE UMA (1) DEMÃO FUNDO ANTICORROSIVO</t>
  </si>
  <si>
    <t>ED-50496</t>
  </si>
  <si>
    <t>PINTURA ESMALTE EM TUBO GALVANIZADO, DUAS (2) DEMÃOS, INCLUSIVE UMA (1) DEMÃO DE FUNDO ANTICORROSIVO</t>
  </si>
  <si>
    <t>ED-50495</t>
  </si>
  <si>
    <t>ED-50498</t>
  </si>
  <si>
    <t>ED-50502</t>
  </si>
  <si>
    <t>PINTURA LÁTEX (PVA) EM PAREDE, DUAS (2) DEMÃOS, INCLUSIVE UMA (1) DEMÃO DE MASSA CORRIDA (PVA), EXCLUSIVE SELADOR ACRÍLICO</t>
  </si>
  <si>
    <t>ED-50500</t>
  </si>
  <si>
    <t>PINTURA LÁTEX (PVA) EM PAREDE, TRÊS (3) DEMÃOS, EXCLUSIVE SELADOR ACRÍLICO E MASSA ACRÍLICA/CORRIDA (PVA)</t>
  </si>
  <si>
    <t>ED-50504</t>
  </si>
  <si>
    <t>PINTURA LÁTEX (PVA) EM RODAPÉ OU MOLDURAS (ALTURA DE 5 CM A 7C M), EXCLUSIVE SELADOR ACRÍLICO</t>
  </si>
  <si>
    <t>ED-50499</t>
  </si>
  <si>
    <t>PINTURA LÁTEX (PVA) EM TETO, DUAS (2) DEMÃOS, EXCLUSIVE SELADOR ACRÍLICO E MASSA ACRÍLICA/CORRIDA (PVA)</t>
  </si>
  <si>
    <t>ED-50503</t>
  </si>
  <si>
    <t>PINTURA LÁTEX (PVA) EM TETO, DUAS (2) DEMÃOS, INCLUSIVE UMA (1) DEMÃO DE MASSA CORRIDA (PVA), EXCLUSIVE SELADOR ACRÍLICO</t>
  </si>
  <si>
    <t>ED-50501</t>
  </si>
  <si>
    <t>PINTURA LÁTEX (PVA) EM TETO, TRÊS (3) DEMÃOS, EXCLUSIVE SELADOR ACRÍLICO E MASSA ACRÍLICA/CORRIDA (PVA)</t>
  </si>
  <si>
    <t>ED-50518</t>
  </si>
  <si>
    <t>PINTURA PARA SINALIZAÇÃO DE VAGA DE ESTACIONAMENTO PARA PORTADORES DE NECESSIDADES ESPECIAIS SOBRE PAVIMENTAÇÃO URBANA</t>
  </si>
  <si>
    <t>ED-50512</t>
  </si>
  <si>
    <t>PINTURA PRESERVATIVA COM CUPINICIDA EM MADEIRA SECA, DUAS (2) DEMÃOS</t>
  </si>
  <si>
    <t>ED-50511</t>
  </si>
  <si>
    <t>PINTURA PRESERVATIVA COM CUPINICIDA EM MADEIRA SECA, DUAS (2) DEMÃOS, INCLUSIVE DUAS (2) DEMÃOS DE VERNIZ SINTÉTICO MARÍTIMO, ACABAMENTO TIPO FOSCO</t>
  </si>
  <si>
    <t>ED-50516</t>
  </si>
  <si>
    <t>ED-50514</t>
  </si>
  <si>
    <t>PREPARAÇÃO PARA EMASSAMENTO OU PINTURA (LÁTEX/ACRÍLICA) EM PAREDE, INCLUSIVE UMA (1) DEMÃO DE SELADOR ACRÍLICO</t>
  </si>
  <si>
    <t>ED-50515</t>
  </si>
  <si>
    <t>PREPARAÇÃO PARA EMASSAMENTO OU PINTURA (LÁTEX/ACRÍLICA) EM TETO, INCLUSIVE UMA (1) DEMÃO DE SELADOR ACRÍLICO</t>
  </si>
  <si>
    <t>ED-50523</t>
  </si>
  <si>
    <t>TRATAMENTO EM SUPERFÍCIE DE CONCRETO APARENTE, INCLUSIVE RASPAGEM, ESTUCAGEM E POLIMENTO COM DUAS (2) DEMÃOS DE RESINA ACRÍLICA</t>
  </si>
  <si>
    <t>ED-50524</t>
  </si>
  <si>
    <t>TRATAMENTO EM SUPERFÍCIE DE CONCRETO APARENTE, INCLUSIVE RASPAGEM, ESTUCAGEM E POLIMENTO COM DUAS (2) DEMÃOS DE VERNIZ ACRÍLICO</t>
  </si>
  <si>
    <t>ED-50533</t>
  </si>
  <si>
    <t>APICOAMENTO DE PISO CIMENTADO - PROFUNDIDADE ATÉ 1 CM</t>
  </si>
  <si>
    <t>ED-50574</t>
  </si>
  <si>
    <t>APLICAÇÃO DE FAIXA/FITA ADESIVA ANTIDERRAPANTE, LARGURA 50MM, EM DEGRAUS DE ESCADA, INCLUSIVE FORNECIMENTO</t>
  </si>
  <si>
    <t>ED-50600</t>
  </si>
  <si>
    <t>APLICAÇÃO DE LONA PRETA, ESP. 150 MICRAS, INCLUSIVE FORNECIMENTO</t>
  </si>
  <si>
    <t>ED-50579</t>
  </si>
  <si>
    <t>APLICAÇÃO DE SELANTE, MASTIQUE ELÁSTICO, EM JUNTA DE DILAÇÃO, DIMENSÃO 20X10 MM, FATOR DE FORMA 1:2, EXCLUSIVE DELIMITADOR DE PROFUNDIDADE</t>
  </si>
  <si>
    <t>ED-50539</t>
  </si>
  <si>
    <t>ED-50566</t>
  </si>
  <si>
    <t>CONTRAPISO DESEMPENADO COM ARGAMASSA, TRAÇO 1:3 (CIMENTO E AREIA), ESP. 20MM</t>
  </si>
  <si>
    <t>ED-50567</t>
  </si>
  <si>
    <t>CONTRAPISO DESEMPENADO COM ARGAMASSA, TRAÇO 1:3 (CIMENTO E AREIA), ESP. 25MM</t>
  </si>
  <si>
    <t>ED-50568</t>
  </si>
  <si>
    <t>CONTRAPISO DESEMPENADO COM ARGAMASSA, TRAÇO 1:3 (CIMENTO E AREIA), ESP. 30MM</t>
  </si>
  <si>
    <t>ED-50569</t>
  </si>
  <si>
    <t>CONTRAPISO DESEMPENADO COM ARGAMASSA, TRAÇO 1:3 (CIMENTO E AREIA), ESP. 50MM</t>
  </si>
  <si>
    <t>ED-50537</t>
  </si>
  <si>
    <t>DEGRAU DE PEDRA ARDÓSIA E = 20 MM, L = 30 CM, ASSENTADO COM ARGAMASSA DE CIMENTO E AREIA SEM PENEIRAR TRAÇO 1:4, INCLUSO ESPELHO E = 15 MM, H = 20 CM</t>
  </si>
  <si>
    <t>ED-50575</t>
  </si>
  <si>
    <t>FAIXA/FRISO ANTIDERRAPANTE EM PEDRA, LARGURA 50MM, EM DEGRAU DE ESCADA, EXECUÇÃO MECÂNICA</t>
  </si>
  <si>
    <t>ED-50593</t>
  </si>
  <si>
    <t>LAJE DE TRANSIÇÃO E = 10 CM, FCK = 15 MPA USINADO (MECANIZADO), INCLUSIVE TELA 0,97 KG/M2 E ACABAMENTO NIVEL ZERO</t>
  </si>
  <si>
    <t>ED-50597</t>
  </si>
  <si>
    <t>LAJE DE TRANSIÇÃO E = 10 CM, FCK = 18 MPA USINADO (MECANIZADO), INCLUSIVE TELA 0,97 KG/M2 E ACABAMENTO NIVEL ZERO</t>
  </si>
  <si>
    <t>ED-50594</t>
  </si>
  <si>
    <t>LAJE DE TRANSIÇÃO E = 11 CM, FCK = 15 MPA USINADO (MECANIZADO), INCLUSIVE TELA 0,97 KG/M2 E ACABAMENTO NIVEL ZERO</t>
  </si>
  <si>
    <t>ED-50595</t>
  </si>
  <si>
    <t>LAJE DE TRANSIÇÃO E = 12 CM, FCK = 15 MPA USINADO (MECANIZADO), INCLUSIVE TELA 0,97 KG/M2 E ACABAMENTO NIVEL ZERO</t>
  </si>
  <si>
    <t>ED-50598</t>
  </si>
  <si>
    <t>LAJE DE TRANSIÇÃO E = 12 CM, FCK = 18 MPA USINADO (MECANIZADO), INCLUSIVE TELA 0,97 KG/M2 E ACABAMENTO NIVEL ZERO</t>
  </si>
  <si>
    <t>ED-50588</t>
  </si>
  <si>
    <t>LAJE DE TRANSIÇÃO E = 5 CM, SEM JUNTA, FCK = 10 MPA (MANUAL)</t>
  </si>
  <si>
    <t>ED-50589</t>
  </si>
  <si>
    <t>LAJE DE TRANSIÇÃO E = 6 CM, SEM JUNTA, FCK = 10 MPA (MANUAL)</t>
  </si>
  <si>
    <t>ED-50591</t>
  </si>
  <si>
    <t>LAJE DE TRANSIÇÃO E = 8 CM, FCK = 15 MPA USINADO (MECANIZADO), INCLUSIVE TELA 0,97 KG/M2 E ACABAMENTO NIVEL ZERO</t>
  </si>
  <si>
    <t>ED-50596</t>
  </si>
  <si>
    <t>LAJE DE TRANSIÇÃO E = 8 CM, FCK = 18 MPA USINADO (MECANIZADO), INCLUSIVE TELA 0,97 KG/M2 E ACABAMENTO NIVEL ZERO</t>
  </si>
  <si>
    <t>ED-50599</t>
  </si>
  <si>
    <t>LAJE DE TRANSIÇÃO E = 8 CM, FCK = 20 MPA USINADO (MECANIZADO), INCLUSIVE TELA 0,97 KG/M2 E ACABAMENTO NIVEL ZERO</t>
  </si>
  <si>
    <t>ED-50590</t>
  </si>
  <si>
    <t>LAJE DE TRANSIÇÃO E = 8 CM, SEM JUNTA, FCK = 10 MPA (MANUAL)</t>
  </si>
  <si>
    <t>ED-50592</t>
  </si>
  <si>
    <t>LAJE DE TRANSIÇÃO E = 9 CM, FCK = 15 MPA USINADO (MECANIZADO), INCLUSIVE TELA 0,97 KG/M2 E ACABAMENTO NIVEL ZERO</t>
  </si>
  <si>
    <t>ED-50617</t>
  </si>
  <si>
    <t>LIMPEZA E POLIMENTO DE PISO GRANILITE/MARMORITE, EXCLUSIVE RESINA</t>
  </si>
  <si>
    <t>ED-50541</t>
  </si>
  <si>
    <t>ED-50563</t>
  </si>
  <si>
    <t>PISO CIMENTADO COM ARGAMASSA, TRAÇO 1:3 (CIMENTO E AREIA), COM ADITIVO IMPERMEABILIZANTE, ESP. 25MM, ACABAMENTO DESEMPENADO E FELTRADO</t>
  </si>
  <si>
    <t>ED-50547</t>
  </si>
  <si>
    <t>PISO CIMENTADO COM ARGAMASSA, TRAÇO 1:3 (CIMENTO E AREIA), ESP. 25MM, ACABAMENTO DESEMPENADO E FELTRADO, MODULAÇÃO DE 100X100CM, INCLUSIVE JUNTA PLÁSTICA</t>
  </si>
  <si>
    <t>ED-50545</t>
  </si>
  <si>
    <t>PISO CIMENTADO COM ARGAMASSA, TRAÇO 1:3 (CIMENTO E AREIA), ESP. 25MM, ACABAMENTO DESEMPENADO E FELTRADO, MODULAÇÃO DE 200X200CM, INCLUSIVE JUNTA PLÁSTICA</t>
  </si>
  <si>
    <t>ED-50549</t>
  </si>
  <si>
    <t>PISO CIMENTADO COM ARGAMASSA, TRAÇO 1:3 (CIMENTO E AREIA), ESP. 25MM, ACABAMETNO DESEMPENADO E FELTRADO, MODULAÇÃO DE 60X60CM, INCLUSIVE JUNTA PLÁSTICA</t>
  </si>
  <si>
    <t>ED-50548</t>
  </si>
  <si>
    <t>PISO CIMENTADO COM ARGAMASSA, TRAÇO 1:3 (CIMENTO E AREIA), ESP. 30MM, ACABAMENTO DESEMPENADO E FELTRADO, MODULAÇÃO DE 100X100CM, INCLUSIVE JUNTA PLÁSTICA</t>
  </si>
  <si>
    <t>ED-50546</t>
  </si>
  <si>
    <t>PISO CIMENTADO COM ARGAMASSA, TRAÇO 1:3 (CIMENTO E AREIA), ESP. 30MM, ACABAMENTO DESEMPENADO E FELTRADO, MODULAÇÃO DE 200X200CM, INCLUSIVE JUNTA PLÁSTICA</t>
  </si>
  <si>
    <t>ED-50550</t>
  </si>
  <si>
    <t>PISO CIMENTADO COM ARGAMASSA, TRAÇO 1:3 (CIMENTO E AREIA), ESP. 30MM, ACABAMENTO DESEMPENADO E FELTRADO, MODULAÇÃO DE 60X60CM, INCLUSIVE JUNTA PLÁSTICA</t>
  </si>
  <si>
    <t>ED-50551</t>
  </si>
  <si>
    <t>PISO CIMENTADO COM ARGAMASSA, TRAÇO 1:3 (CIMENTO E AREIA), ESP. 50MM, ACABAMENTO DESEMPENADO E FELTRADO, MODULAÇÃO DE 100X100CM, INCLUSIVE JUNTA PLÁSTICA</t>
  </si>
  <si>
    <t>ED-50564</t>
  </si>
  <si>
    <t>PISO CIMENTADO COM PIGMENTAÇÃO COLORIDA, DESEMPENADO E FELTRADO COM ARGAMASSA, TRAÇO 1:3 (CIMENTO E AREIA), ESP. 30MM, ACABAMENTO DESEMPENADO E FELTRADO, SEM JUNTA DE DILATAÇÃO</t>
  </si>
  <si>
    <t>ED-50552</t>
  </si>
  <si>
    <t>PISO CIMENTADO NATADO COM ARGAMASSA, TRAÇO 1:3 (CIMENTO E AREIA), ESP. 20MM, ACABAMENTO QUEIMADO, SEM JUNTA DE DILATAÇÃO</t>
  </si>
  <si>
    <t>ED-50558</t>
  </si>
  <si>
    <t xml:space="preserve">PISO CIMENTADO NATADO COM ARGAMASSA, TRAÇO 1:3 (CIMENTO E AREIA), ESP. 25MM, ACABAMENTO QUEIMADO, MODULAÇÃO DE 100X100CM, INCLUSIVE JUNTA PLÁSTICA </t>
  </si>
  <si>
    <t>ED-50556</t>
  </si>
  <si>
    <t xml:space="preserve">PISO CIMENTADO NATADO COM ARGAMASSA, TRAÇO 1:3 (CIMENTO E AREIA), ESP. 25MM, ACABAMENTO QUEIMADO, MODULAÇÃO DE 200X200CM, INCLUSIVE JUNTA PLÁSTICA </t>
  </si>
  <si>
    <t>ED-50560</t>
  </si>
  <si>
    <t xml:space="preserve">PISO CIMENTADO NATADO COM ARGAMASSA, TRAÇO 1:3 (CIMENTO E AREIA), ESP. 25MM, ACABAMENTO QUEIMADO, MODULAÇÃO DE 60X60CM, INCLUSIVE JUNTA PLÁSTICA </t>
  </si>
  <si>
    <t>ED-50553</t>
  </si>
  <si>
    <t>PISO CIMENTADO NATADO COM ARGAMASSA, TRAÇO 1:3 (CIMENTO E AREIA), ESP. 25MM, ACABAMENTO QUEIMADO, SEM JUNTA DE DILATAÇÃO</t>
  </si>
  <si>
    <t>ED-50559</t>
  </si>
  <si>
    <t xml:space="preserve">PISO CIMENTADO NATADO COM ARGAMASSA, TRAÇO 1:3 (CIMENTO E AREIA), ESP. 30MM, ACABAMENTO QUEIMADO, MODULAÇÃO DE 100X100CM, INCLUSIVE JUNTA PLÁSTICA </t>
  </si>
  <si>
    <t>ED-50557</t>
  </si>
  <si>
    <t xml:space="preserve">PISO CIMENTADO NATADO COM ARGAMASSA, TRAÇO 1:3 (CIMENTO E AREIA), ESP. 30MM, ACABAMENTO QUEIMADO, MODULAÇÃO DE 200X200CM, INCLUSIVE JUNTA PLÁSTICA </t>
  </si>
  <si>
    <t>ED-50561</t>
  </si>
  <si>
    <t xml:space="preserve">PISO CIMENTADO NATADO COM ARGAMASSA, TRAÇO 1:3 (CIMENTO E AREIA), ESP. 30MM, ACABAMENTO QUEIMADO, MODULAÇÃO DE 60X60CM, INCLUSIVE JUNTA PLÁSTICA </t>
  </si>
  <si>
    <t>ED-50554</t>
  </si>
  <si>
    <t>PISO CIMENTADO NATADO COM ARGAMASSA, TRAÇO 1:3 (CIMENTO E AREIA), ESP. 30MM, ACABAMENTO QUEIMADO, SEM JUNTA DE DILATAÇÃO</t>
  </si>
  <si>
    <t>ED-50562</t>
  </si>
  <si>
    <t xml:space="preserve">PISO CIMENTADO NATADO COM ARGAMASSA, TRAÇO 1:3 (CIMENTO E AREIA), ESP. 50MM, ACABAMENTO QUEIMADO, MODULAÇÃO DE 60X60CM, INCLUSIVE JUNTA PLÁSTICA </t>
  </si>
  <si>
    <t>ED-50555</t>
  </si>
  <si>
    <t>PISO CIMENTADO NATADO COM ARGAMASSA, TRAÇO 1:3 (CIMENTO E AREIA), ESP. 50MM, ACABAMENTO QUEIMADO, SEM JUNTA DE DILATAÇÃO</t>
  </si>
  <si>
    <t>ED-50631</t>
  </si>
  <si>
    <t>PISO COM TIJOLO CERÂMICO MACIÇO PRENSADO, ASSENTAMENTO COM ARGAMASSA SECA, TRAÇO 1:4 (CIMENTO E AREIA), INCLUSIVE REJUNTAMENTO COM ARGAMASSA SECA DE TRAÇO 1:4 (CIMENTO E AREIA), FORNECIMENTO E INSTALAÇÃO</t>
  </si>
  <si>
    <t>ED-50573</t>
  </si>
  <si>
    <t>PISO EM CONCRETO FCK = 20 MPA COM 25 KG DE DRAMIX/M3</t>
  </si>
  <si>
    <t>ED-9317</t>
  </si>
  <si>
    <t>PISO EM CONCRETO, PREPARADO EM OBRA COM BETONEIRA, FCK 10MPA, SEM ARMAÇÃO, ACABAMENTO RÚSTICO, ESP. 5CM, INCLUSIVE FORNECIMENTO, LANÇAMENTO, ADENSAMENTO, SARRAFEAMENTO, EXCLUSIVE JUNTA DE DILATAÇÃO</t>
  </si>
  <si>
    <t>ED-50571</t>
  </si>
  <si>
    <t>PISO EM CONCRETO, PREPARADO EM OBRA COM BETONEIRA, FCK 13,5MPA, SEM ARMAÇÃO, ACABAMENTO RÚSTICO, ESP. 8CM, INCLUSIVE FORNECIMENTO, LANÇAMENTO, ADENSAMENTO, SARRAFEAMENTO, EXCLUSIVE JUNTA DE DILATAÇÃO</t>
  </si>
  <si>
    <t>ED-9320</t>
  </si>
  <si>
    <t>PISO EM CONCRETO, USINADO CONVENCIONAL, FCK 15MPA, COM TELA SOLDADA NERVURADA TIPO Q-138, ACABAMENTO POLÍDO EM NÍVEL ZERO, ESP. 10CM, INCLUSIVE FORNECIMENTO, LANÇAMENTO, ADENSAMENTO, EXCLUSIVE JUNTA DE DILATAÇÃO</t>
  </si>
  <si>
    <t>ED-9321</t>
  </si>
  <si>
    <t>PISO EM CONCRETO, USINADO CONVENCIONAL, FCK 15MPA, COM TELA SOLDADA NERVURADA TIPO Q-138, ACABAMENTO POLÍDO EM NÍVEL ZERO, ESP. 12CM, INCLUSIVE FORNECIMENTO, LANÇAMENTO, ADENSAMENTO, EXCLUSIVE JUNTA DE DILATAÇÃO</t>
  </si>
  <si>
    <t>ED-9319</t>
  </si>
  <si>
    <t>PISO EM CONCRETO, USINADO CONVENCIONAL, FCK 15MPA, COM TELA SOLDADA NERVURADA TIPO Q-61, ACABAMENTO POLIDO EM NÍVEL ZERO, ESP. 5CM, INCLUSIVE FORNECIMENTO, LANÇAMENTO, ADENSAMENTO, EXCLUSIVE JUNTA DE DILATAÇÃO</t>
  </si>
  <si>
    <t>ED-9318</t>
  </si>
  <si>
    <t>PISO EM CONCRETO, USINADO CONVENCIONAL, FCK 15MPA, SEM ARMAÇÃO, ACABAMENTO RÚSTICO, ESP. 5CM, INCLUSIVE FORNECIMENTO, LANÇAMENTO, ADENSAMENTO, SARRAFEAMENTO, EXCLUSIVE JUNTA DE DILATAÇÃO</t>
  </si>
  <si>
    <t>ED-50572</t>
  </si>
  <si>
    <t>PISO EM CONCRETO, USINADO CONVENCIONAL, FCK 30MPA, COM AÇO CA-50 DIÂMETRO 6,3MM MALHA 10X10CM, ACABAMENTO RÚSTICO, ESP. 15CM, INCLUSIVE FORNECIMENTO, LANÇAMENTO, ADENSAMENTO, EXCLUSIVE JUNTA DE DILATAÇÃO</t>
  </si>
  <si>
    <t>ED-50616</t>
  </si>
  <si>
    <t>PISO EM GRANILITE/MARMORITE, ESP. 8MM, ACABAMENTO LAVADO TIPO FULGET, COR NATURAL, MODULAÇÃO DE 1X1M, INCLUSO JUNTA PLÁSTICA</t>
  </si>
  <si>
    <t>ED-50615</t>
  </si>
  <si>
    <t>PISO EM GRANILITE/MARMORITE, ESP. 8MM, ACABAMENTO LAVADO TIPO FULGET, COR VERMELHA, MODULAÇÃO DE 1X1M, INCLUSO JUNTA PLÁSTICA</t>
  </si>
  <si>
    <t>ED-50614</t>
  </si>
  <si>
    <t>PISO EM GRANILITE/MARMORITE, ESP. 8MM, ACABAMENTO POLIDO, COR BRANCA, MODULAÇÃO DE 1X1M, INCLUSIVE JUNTA ALUMÍNIO, RESINA E POLIMENTO MECANIZADO</t>
  </si>
  <si>
    <t>ED-50613</t>
  </si>
  <si>
    <t>PISO EM GRANILITE/MARMORITE, ESP. 8MM, ACABAMENTO POLIDO, COR BRANCA, MODULAÇÃO DE 1X1M, INCLUSIVE JUNTA PLÁSTICA, RESINA E POLIMENTO MECANIZADO</t>
  </si>
  <si>
    <t>ED-50612</t>
  </si>
  <si>
    <t>PISO EM GRANILITE/MARMORITE, ESP. 8MM, ACABAMENTO POLIDO, COR CINZA, MODULAÇÃO DE 1X1M, INCLUSIVE JUNTA ALUMÍNIO, RESINA E POLIMENTO MECANIZADO</t>
  </si>
  <si>
    <t>ED-50611</t>
  </si>
  <si>
    <t>PISO EM GRANILITE/MARMORITE, ESP. 8MM, ACABAMENTO POLIDO, COR CINZA, MODULAÇÃO DE 1X1M, INCLUSIVE JUNTA PLÁSTICA, RESINA E POLIMENTO MECANIZADO</t>
  </si>
  <si>
    <t>ED-50578</t>
  </si>
  <si>
    <t>PISO INDUSTRIAL COM ARGAMASSA DE ALTA RESISTÊNCIA, COR BRANCA, ESP. 8MM, ACABAMENTO POLIDO, MODULAÇÃO  DE 1X1M, INCLUSIVE JUNTA PLÁSTICA E POLIMENTO MECANIZADO, EXCLUSIVE RESINA</t>
  </si>
  <si>
    <t>ED-50577</t>
  </si>
  <si>
    <t>PISO INDUSTRIAL COM ARGAMASSA DE ALTA RESISTÊNCIA, COR CINZA, ESP. 8MM, ACABAMENTO POLIDO, MODULAÇÃO  DE 1X1M, INCLUSIVE JUNTA PLÁSTICA E POLIMENTO MECANIZADO, EXCLUSIVE RESINA</t>
  </si>
  <si>
    <t>ED-50629</t>
  </si>
  <si>
    <t>PISO PODOTÁTIL DE BORRACHA, ALERTA, ESP. 12MM, COLORIDA, ASSENTAMENTO COM ARGAMASSA, TRAÇO 1:4 (CIMENTO E AREIA), INCLUSIVE FORNECIMENTO E INSTALAÇÃO</t>
  </si>
  <si>
    <t>ED-50630</t>
  </si>
  <si>
    <t>PISO PODOTÁTIL DE BORRACHA, ALERTA, ESP. 12MM, COR PRETA, ASSENTAMENTO COM ARGAMASSA, TRAÇO 1:4 (CIMENTO E AREIA), INCLUSIVE FORNECIMENTO E INSTALAÇÃO</t>
  </si>
  <si>
    <t>ED-50627</t>
  </si>
  <si>
    <t>PISO PODOTÁTIL DE BORRACHA, ALERTA, ESP. 5MM, COLORIDA, ASSENTAMENTO COM COLA DE CONTATO, INCLUSIVE FORNECIMENTO E INSTALAÇÃO</t>
  </si>
  <si>
    <t>ED-50628</t>
  </si>
  <si>
    <t>PISO PODOTÁTIL DE BORRACHA, ALERTA, ESP. 5MM, COR PRETA, ASSENTAMENTO COM COLA DE CONTATO, INCLUSIVE FORNECIMENTO E INSTALAÇÃO</t>
  </si>
  <si>
    <t>ED-50626</t>
  </si>
  <si>
    <t>PISO PODOTÁTIL DE BORRACHA, DIRECIONAL, ESP. 12MM, COLORIDA, ASSENTAMENTO COM ARGAMASSA, TRAÇO 1:4 (CIMENTO E AREIA), INCLUSIVE FORNECIMENTO E INSTALAÇÃO</t>
  </si>
  <si>
    <t>ED-50625</t>
  </si>
  <si>
    <t>PISO PODOTÁTIL DE BORRACHA, DIRECIONAL, ESP. 12MM, COR PRETA, ASSENTAMENTO COM ARGAMASSA, TRAÇO 1:4 (CIMENTO E AREIA), INCLUSIVE FORNECIMENTO E INSTALAÇÃO</t>
  </si>
  <si>
    <t>ED-50624</t>
  </si>
  <si>
    <t>PISO PODOTÁTIL DE BORRACHA, DIRECIONAL, ESP. 5MM, COLORIDA, ASSENTAMENTO COM COLA DE CONTATO, INCLUSIVE FORNECIMENTO E INSTALAÇÃO</t>
  </si>
  <si>
    <t>ED-50623</t>
  </si>
  <si>
    <t>PISO PODOTÁTIL DE BORRACHA, DIRECIONAL, ESP. 5MM, COR PRETA, ASSENTAMENTO COM COLA DE CONTATO, INCLUSIVE FORNECIMENTO E INSTALAÇÃO</t>
  </si>
  <si>
    <t>ED-50586</t>
  </si>
  <si>
    <t>PISO PODOTÁTIL DE CONCRETO, ALERTA, APLICADO EM PISO (40X40CM) COM JUNTA SECA, COR VERMELHO/AMARELO, ASSENTAMENTO COM ARGAMASSA INDUSTRIALIZADA, INCLUSIVE FORNECIMENTO E INSTALAÇÃO</t>
  </si>
  <si>
    <t>ED-50587</t>
  </si>
  <si>
    <t>PISO PODOTÁTIL DE CONCRETO, DIRECIONAL, APLICADO EM PISO (40X40CM) COM JUNTA SECA, COR VERMELHO/AMARELO, ASSENTAMENTO COM ARGAMASSA INDUSTRIALIZADA, INCLUSIVE FORNECIMENTO E INSTALAÇÃO</t>
  </si>
  <si>
    <t>ED-50538</t>
  </si>
  <si>
    <t>PLACA DE BORRACHA 500 X 500 X 3,5 MM PASTILHADO PARA COLA PRETO</t>
  </si>
  <si>
    <t>ED-50632</t>
  </si>
  <si>
    <t>PLACA VINÍLICA 30 X 30 CM E = 2 MM</t>
  </si>
  <si>
    <t>ED-50619</t>
  </si>
  <si>
    <t>ED-50540</t>
  </si>
  <si>
    <t>ED-50534</t>
  </si>
  <si>
    <t>REVESTIMENTO COM ARDÓSIA APLICADO EM PISO (20X20CM), ESP. 1CM, ACABAMENTO NATURAL, ASSENTAMENTO COM ARGAMASSA INDUSTRIALIZADA, INCLUSIVE REJUNTAMENTO</t>
  </si>
  <si>
    <t>ED-50535</t>
  </si>
  <si>
    <t>REVESTIMENTO COM ARDÓSIA APLICADO EM PISO (30X30CM), ESP. 1CM, ACABAMENTO NATURAL, ASSENTAMENTO COM ARGAMASSA INDUSTRIALIZADA, INCLUSIVE REJUNTAMENTO</t>
  </si>
  <si>
    <t>ED-50536</t>
  </si>
  <si>
    <t>REVESTIMENTO COM ARDÓSIA APLICADO EM PISO (40X40CM), ESP. 1CM, ACABAMENTO NATURAL, ASSENTAMENTO COM ARGAMASSA INDUSTRIALIZADA, INCLUSIVE REJUNTAMENTO</t>
  </si>
  <si>
    <t>ED-50544</t>
  </si>
  <si>
    <t>REVESTIMENTO COM CERÂMICA APLICADO EM PISO, ACABAMENTO ESMALTADO, AMBIENTE EXTERNO (ANTIDERRAPANTE), PADRÃO EXTRA, DIMENSÃO DA PEÇA ATÉ 2025 CM2, PEI IV, ASSENTAMENTO COM ARGAMASSA INDUSTRIALIZADA, INCLUSIVE REJUNTAMENTO</t>
  </si>
  <si>
    <t>ED-50543</t>
  </si>
  <si>
    <t>REVESTIMENTO COM CERÂMICA APLICADO EM PISO, ACABAMENTO ESMALTADO, AMBIENTE EXTERNO (ANTIDERRAPANTE), PADRÃO EXTRA, DIMENSÃO DA PEÇA ATÉ 2025 CM2, PEI V, ASSENTAMENTO COM ARGAMASSA INDUSTRIALIZADA, INCLUSIVE REJUNTAMENTO</t>
  </si>
  <si>
    <t>ED-50542</t>
  </si>
  <si>
    <t>REVESTIMENTO COM CERÂMICA APLICADO EM PISO, ACABAMENTO ESMALTADO, AMBIENTE INTERNO, PADRÃO EXTRA, DIMENSÃO DA PEÇA ATÉ 2025 CM2, PEI V, ASSENTAMENTO COM ARGAMASSA INDUSTRIALIZADA, INCLUSIVE REJUNTAMENTO</t>
  </si>
  <si>
    <t>ED-50576</t>
  </si>
  <si>
    <t>REVESTIMENTO COM GRANITO, CINZA ANDORINHA, APLICADO EM PISO, ESP. 2CM, DIMENSÃO DA PEÇA ATÉ 1600 CM2, ASSENTAMENTO COM ARGAMASSA INDUSTRIALIZADA, INCLUSIVE REJUNTAMENTO</t>
  </si>
  <si>
    <t>ED-50582</t>
  </si>
  <si>
    <t>REVESTIMENTO COM LADRILHO HIDRÁULICO APLICADO EM PISO (20X20CM) COM JUNTA SECA, COM DUAS (2) CORES, ASSENTAMENTO COM ARGAMASSA INDUSTRIALIZADA</t>
  </si>
  <si>
    <t>ED-50581</t>
  </si>
  <si>
    <t>REVESTIMENTO COM LADRILHO HIDRÁULICO APLICADO EM PISO (20X20CM) COM JUNTA SECA, COM UMA (1) COR, ASSENTAMENTO COM ARGAMASSA INDUSTRIALIZADA</t>
  </si>
  <si>
    <t>ED-50580</t>
  </si>
  <si>
    <t>REVESTIMENTO COM LADRILHO HIDRÁULICO APLICADO EM PISO (20X20CM) COM JUNTA SECA, NA COR NATURAL, ASSENTAMENTO COM ARGAMASSA INDUSTRIALIZADA</t>
  </si>
  <si>
    <t>ED-50585</t>
  </si>
  <si>
    <t>REVESTIMENTO COM LADRILHO HIDRÁULICO APLICADO EM PISO (25X25CM) COM JUNTA SECA, COM DUAS (2) CORES, ASSENTAMENTO COM ARGAMASSA INDUSTRIALIZADA</t>
  </si>
  <si>
    <t>ED-50584</t>
  </si>
  <si>
    <t>REVESTIMENTO COM LADRILHO HIDRÁULICO APLICADO EM PISO (25X25CM) COM JUNTA SECA, COM UMA (1) COR, ASSENTAMENTO COM ARGAMASSA INDUSTRIALIZADA</t>
  </si>
  <si>
    <t>ED-50583</t>
  </si>
  <si>
    <t>REVESTIMENTO COM LADRILHO HIDRÁULICO APLICADO EM PISO (25X25CM) COM JUNTA SECA, NA COR NATURAL, ASSENTAMENTO COM ARGAMASSA INDUSTRIALIZADA</t>
  </si>
  <si>
    <t>ED-50609</t>
  </si>
  <si>
    <t>REVESTIMENTO COM MÁRMORE BRANCO APLICADO EM PISO, ESP. 2CM, ASSENTAMENTO COM ARGAMASSA INDUSTRIALIZADA, INCLUSIVE REJUNTAMENTO</t>
  </si>
  <si>
    <t>ED-50610</t>
  </si>
  <si>
    <t>REVESTIMENTO COM MÁRMORE BRANCO APLICADO EM PISO, ESP. 3CM, ASSENTAMENTO COM ARGAMASSA INDUSTRIALIZADA, INCLUSIVE REJUNTAMENTO</t>
  </si>
  <si>
    <t>ED-50621</t>
  </si>
  <si>
    <t>SÓCULO COM ENCHIMENTO EM TIJOLOS MACIÇOS, ALTURA  DE 10CM À 12CM, INCLUSIVE ACABAMENTO FINAL EM ARGAMASSA, ESP. 20MM, APLICAÇÃO MANUAL</t>
  </si>
  <si>
    <t>ED-50622</t>
  </si>
  <si>
    <t>SOLEIRA DE MARMORITE, COR CIMENTO NATURAL, E = 3 CM</t>
  </si>
  <si>
    <t>ED-50604</t>
  </si>
  <si>
    <t>TACÃO DE MADEIRA IPÊ EXTRA 10 X 40 CM ASSENTADO COM COLA ESPECIAL A BASE DE PVA</t>
  </si>
  <si>
    <t>ED-50602</t>
  </si>
  <si>
    <t>TACO DE MADEIRA IPÊ EXTRA 7 X 21 CM ASSENTADO COM COLA ESPECIAL A BASE DE PVA</t>
  </si>
  <si>
    <t>ED-50642</t>
  </si>
  <si>
    <t>ED-50636</t>
  </si>
  <si>
    <t>ED-50637</t>
  </si>
  <si>
    <t>ED-50639</t>
  </si>
  <si>
    <t>ED-50640</t>
  </si>
  <si>
    <t>ED-50634</t>
  </si>
  <si>
    <t>ED-50635</t>
  </si>
  <si>
    <t>ED-50643</t>
  </si>
  <si>
    <t>ED-50644</t>
  </si>
  <si>
    <t>ED-50633</t>
  </si>
  <si>
    <t>ED-50671</t>
  </si>
  <si>
    <t>ED-50653</t>
  </si>
  <si>
    <t>ED-50648</t>
  </si>
  <si>
    <t>ED-50649</t>
  </si>
  <si>
    <t>ED-50650</t>
  </si>
  <si>
    <t>ED-50651</t>
  </si>
  <si>
    <t>ED-50652</t>
  </si>
  <si>
    <t>ED-50660</t>
  </si>
  <si>
    <t>ED-50654</t>
  </si>
  <si>
    <t>ED-50655</t>
  </si>
  <si>
    <t>ED-50656</t>
  </si>
  <si>
    <t>ED-50657</t>
  </si>
  <si>
    <t>ED-50658</t>
  </si>
  <si>
    <t>ED-50659</t>
  </si>
  <si>
    <t>ED-50661</t>
  </si>
  <si>
    <t>ED-50662</t>
  </si>
  <si>
    <t>ED-50663</t>
  </si>
  <si>
    <t>ED-50667</t>
  </si>
  <si>
    <t>ED-50668</t>
  </si>
  <si>
    <t>ED-50669</t>
  </si>
  <si>
    <t>ED-50675</t>
  </si>
  <si>
    <t>ED-50676</t>
  </si>
  <si>
    <t>ED-50677</t>
  </si>
  <si>
    <t>ED-50678</t>
  </si>
  <si>
    <t>ED-50679</t>
  </si>
  <si>
    <t>ED-50680</t>
  </si>
  <si>
    <t>ED-50681</t>
  </si>
  <si>
    <t>ED-50682</t>
  </si>
  <si>
    <t>ED-50683</t>
  </si>
  <si>
    <t>ED-50684</t>
  </si>
  <si>
    <t>ED-50685</t>
  </si>
  <si>
    <t>ED-50688</t>
  </si>
  <si>
    <t>PRATELEIRA DE ARDÓSIA E = 2 CM APOIADA EM CONSOLE DE METALON 20 X 30 MM</t>
  </si>
  <si>
    <t>ED-50687</t>
  </si>
  <si>
    <t>PRATELEIRA DE ARDÓSIA E = 2 CM EMBUTIDA EM PAREDE</t>
  </si>
  <si>
    <t>ED-50690</t>
  </si>
  <si>
    <t>PRATELEIRA DE CONCRETO, APOIADA EM CONSOLE DE METALON 20 X 30 MM</t>
  </si>
  <si>
    <t>ED-50689</t>
  </si>
  <si>
    <t>PRATELEIRA DE CONCRETO PRÉ- MOLDADO E = 4 CM, APOIADA SOBRE ALVENARIA</t>
  </si>
  <si>
    <t>ED-50692</t>
  </si>
  <si>
    <t>PRATELEIRA DE GRANITO CINZA ANDORINHA, E = 2 CM, APOIADA EM CONSOLE DE METALON 20 X 30 MM</t>
  </si>
  <si>
    <t>ED-50691</t>
  </si>
  <si>
    <t>PRATELEIRA DE GRANITO CINZA ANDORINHA, E = 2 CM, APOIADA SOBRE ALVENARIA</t>
  </si>
  <si>
    <t>ED-50693</t>
  </si>
  <si>
    <t>PRATELEIRA DE MADEIRA ENVERNIZADA, EM CONSOLE DE METALON 20 X 30 MM</t>
  </si>
  <si>
    <t>ED-50694</t>
  </si>
  <si>
    <t>PRATELEIRA DE MADEIRA PINTADA DE ESMALTE, EM CONSOLE DE METALON 20 X 30 MM</t>
  </si>
  <si>
    <t>ED-50696</t>
  </si>
  <si>
    <t>PRATELEIRA DE MÁRMORE BRANCO E = 2 CM, APOIADA EM CONSOLE DE METALON 20 X 30 MM</t>
  </si>
  <si>
    <t>ED-50695</t>
  </si>
  <si>
    <t>PRATELEIRA DE MÁRMORE BRANCO E = 2 CM, APOIADA SOBRE ALVENARIA</t>
  </si>
  <si>
    <t>ED-50701</t>
  </si>
  <si>
    <t>CAPINA MANUAL DO TERRENO, EXCLUSIVE RASTELAMENTO E QUEIMA</t>
  </si>
  <si>
    <t>ED-50699</t>
  </si>
  <si>
    <t>ED-50697</t>
  </si>
  <si>
    <t>ED-50702</t>
  </si>
  <si>
    <t>ED-50703</t>
  </si>
  <si>
    <t>ED-8143</t>
  </si>
  <si>
    <t>ED-50704</t>
  </si>
  <si>
    <t>ED-50705</t>
  </si>
  <si>
    <t>ED-50706</t>
  </si>
  <si>
    <t>ED-50707</t>
  </si>
  <si>
    <t>ED-50708</t>
  </si>
  <si>
    <t>ED-50709</t>
  </si>
  <si>
    <t>ED-50710</t>
  </si>
  <si>
    <t>ED-50711</t>
  </si>
  <si>
    <t>ED-50712</t>
  </si>
  <si>
    <t>ED-50718</t>
  </si>
  <si>
    <t>APLICAÇÃO DE REJUNTE CIMENTÍCIO COLORIDO INDUSTRIALIZADO PARA REVESTIMENTOS DE PAREDE/PISO COM JUNTAS DE ATÉ 3MM DE ESPESSURA</t>
  </si>
  <si>
    <t>ED-9122</t>
  </si>
  <si>
    <t>APLICAÇÃO DE REJUNTE COM CIMENTO BRANCO PARA REVESTIMENTOS DE PAREDE/PISO COM JUNTAS DE ATÉ 3MM DE ESPESSURA</t>
  </si>
  <si>
    <t>ED-50721</t>
  </si>
  <si>
    <t>CANTONEIRA DE ALUMÍNIO PARA ACABAMENTO DE QUINAS</t>
  </si>
  <si>
    <t>ED-50720</t>
  </si>
  <si>
    <t>CANTONEIRA DE PVC PARA ACABAMENTO DE QUINAS</t>
  </si>
  <si>
    <t>ED-50726</t>
  </si>
  <si>
    <t>CERÂMICA DECORADA EM FAIXA 50 X 200 MM</t>
  </si>
  <si>
    <t>ED-50731</t>
  </si>
  <si>
    <t>ED-50730</t>
  </si>
  <si>
    <t>ED-50729</t>
  </si>
  <si>
    <t>ED-50727</t>
  </si>
  <si>
    <t>ED-50728</t>
  </si>
  <si>
    <t>ED-50732</t>
  </si>
  <si>
    <t>ED-50725</t>
  </si>
  <si>
    <t>FAIXA / FILETE / LISTELO EM CERAMICA, LISO OU CORDAO, BRANCO, *2 X 30* CM (L X C)</t>
  </si>
  <si>
    <t>ED-50734</t>
  </si>
  <si>
    <t>FRISO DE ALUMÍNIO ANODIZADO NATURAL 3/8" (USO INTERNO)</t>
  </si>
  <si>
    <t>ED-50765</t>
  </si>
  <si>
    <t>ISOLAMENTO TÉRMICO EM ARGAMASSA DE CIMENTO, AREIA E VERMICULITA, E = 4 CM</t>
  </si>
  <si>
    <t>ED-50743</t>
  </si>
  <si>
    <t>LITOCERÂMICA DE 6,0 X 22,5 CM, ASSENTADO COM ARGAMASSA PRÉ-FABRICADA, INCLUSIVE REJUNTAMENTO</t>
  </si>
  <si>
    <t>ED-9127</t>
  </si>
  <si>
    <t>PREPARAÇÃO PARA APLICAÇÃO DE LAMINADO MELAMÍNICO EM PAREDE, INCLUSIVE UMA (1) DEMÃO DE COLA DE CONTATO</t>
  </si>
  <si>
    <t>ED-50761</t>
  </si>
  <si>
    <t>ED-50760</t>
  </si>
  <si>
    <t>ED-50759</t>
  </si>
  <si>
    <t>ED-50714</t>
  </si>
  <si>
    <t>REVESTIMENTO COM ARDÓSIA APLICADO EM PAREDE (40X40CM), ESP. 1CM, ACABAMENTO NATURAL, ASSENTAMENTO COM ARGAMASSA INDUSTRIALIZADA, INCLUSIVE REJUNTAMENTO</t>
  </si>
  <si>
    <t>ED-50719</t>
  </si>
  <si>
    <t>ED-50762</t>
  </si>
  <si>
    <t>ED-50763</t>
  </si>
  <si>
    <t>ED-50715</t>
  </si>
  <si>
    <t>REVESTIMENTO COM AZULEJO BRANCO (15X15CM), EM DIAGONAL, ASSENTAMENTO COM ARGAMASSA INDUSTRIALIZADA, INCLUSIVE REJUNTAMENTO</t>
  </si>
  <si>
    <t>ED-50716</t>
  </si>
  <si>
    <t>REVESTIMENTO COM AZULEJO BRANCO (15X15CM), JUNTA A PRUMO, ASSENTAMENTO COM ARGAMASSA INDUSTRIALIZADA, INCLUSIVE REJUNTAMENTO</t>
  </si>
  <si>
    <t>ED-50717</t>
  </si>
  <si>
    <t>REVESTIMENTO COM AZULEJO BRANCO (20X20CM), JUNTA A PRUMO, ASSENTAMENTO COM ARGAMASSA INDUSTRIALIZADA, INCLUSIVE REJUNTAMENTO</t>
  </si>
  <si>
    <t>ED-9081</t>
  </si>
  <si>
    <t>REVESTIMENTO COM CERÂMICA APLICADO EM PAREDE, ACABAMENTO ESMALTADO, AMBIENTE INTERNO/EXTERNO, PADRÃO EXTRA, DIMENSÃO DA PEÇA ATÉ 2025 CM2, PEI III, ASSENTAMENTO COM ARGAMASSA INDUSTRIALIZADA, INCLUSIVE REJUNTAMENTO</t>
  </si>
  <si>
    <t>ED-50722</t>
  </si>
  <si>
    <t>REVESTIMENTO COM CERÂMICA APLICADO EM PISO, ACABAMENTO ESMALTADO, AMBIENTE INTERNO, PADRÃO COMERCIAL, DIMENSÃO DA PEÇA (10X10CM), PEI IV, ASSENTAMENTO COM ARGAMASSA INDUSTRIALIZADA, INCLUSIVE REJUNTAMENTO</t>
  </si>
  <si>
    <t>ED-50723</t>
  </si>
  <si>
    <t>REVESTIMENTO COM CERÂMICA APLICADO EM PISO, ACABAMENTO ESMALTADO, AMBIENTE INTERNO, PADRÃO COMERCIAL, DIMENSÃO DA PEÇA (10X20CM), PEI IV, ASSENTAMENTO COM ARGAMASSA INDUSTRIALIZADA, INCLUSIVE REJUNTAMENTO</t>
  </si>
  <si>
    <t>ED-50724</t>
  </si>
  <si>
    <t>REVESTIMENTO COM CERÂMICA APLICADO EM PISO, ACABAMENTO ESMALTADO, AMBIENTE INTERNO, PADRÃO EXTRA, DIMENSÃO DA PEÇA ATÉ 2025 CM2, PEI IV, ASSENTAMENTO COM ARGAMASSA INDUSTRIALIZADA, INCLUSIVE REJUNTAMENTO</t>
  </si>
  <si>
    <t>ED-50737</t>
  </si>
  <si>
    <t>REVESTIMENTO COM GRANITO, CINZA ANDORINHA, APLICADO EM PAREDE, ESP. 2CM, ASSENTAMENTO COM ARGAMASSA INDUSTRIALIZADA, AMBIENTE INTERNO/EXTERNO, ALTURA MÁXIMA DE 3M PARA APLICAÇÃO DO GRANITO, INCLUSIVE REJUNTAMENTO</t>
  </si>
  <si>
    <t>ED-50764</t>
  </si>
  <si>
    <t>ED-50739</t>
  </si>
  <si>
    <t>REVESTIMENTO COM LADRILHO HIDRÁULICO APLICADO EM PAREDE (20X20CM) COM JUNTA SECA, NA COR NATURAL, ASSENTAMENTO COM ARGAMASSA INDUSTRIALIZADA</t>
  </si>
  <si>
    <t>ED-50740</t>
  </si>
  <si>
    <t>REVESTIMENTO COM LADRILHO HIDRÁULICO APLICADO EM PAREDE (25X25CM) COM JUNTA SECA, NA COR NATURAL, ASSENTAMENTO COM ARGAMASSA INDUSTRIALIZADA</t>
  </si>
  <si>
    <t>ED-50744</t>
  </si>
  <si>
    <t>REVESTIMENTO COM MÁRMORE BRANCO APLICADO EM PAREDE, ESP. 2CM, ASSENTAMENTO COM ARGAMASSA INDUSTRIALIZADA, AMBIENTE INTERNO/EXTERNO, ALTURA MÁXIMA DE 3M PARA APLICAÇÃO DO MÁRMORE, INCLUSIVE REJUNTAMENTO</t>
  </si>
  <si>
    <t>ED-50749</t>
  </si>
  <si>
    <t>REVESTIMENTO COM PASTILHA DE VIDRO (VIDROTIL), ASSENTADO COM ARGAMASSA PRÉ-FABRICADA, INCLUSIVE REJUNTAMENTO</t>
  </si>
  <si>
    <t>ED-50750</t>
  </si>
  <si>
    <t>REVESTIMENTO COM PASTILHAS DE PORCELANA, ASSENTADO COM ARGAMASSA PRÉ-FABRICADA, INCLUSIVE REJUNTAMENTO</t>
  </si>
  <si>
    <t>ED-50756</t>
  </si>
  <si>
    <t>REVESTIMENTO COM PEDRA SÃO TOMÉ APLICADO EM PAREDE (40X40CM), ESP. 2CM, ACABAMENTO NATURAL, ASSENTAMENTO COM ARGAMASSA INDUSTRIALIZADA, AMBIENTE INTERNO/EXTERNO, ALTURA MÁXIMA DE 3M PARA APLICAÇÃO DA PEDRA, INCLUSIVE REJUNTAMENTO</t>
  </si>
  <si>
    <t>ED-50753</t>
  </si>
  <si>
    <t>REVESTIMENTO COM PORCELANATO APLICADO EM PISO, ACABAMENTO ESMALTADO ACETINADO, AMBIENTE INTERNO/EXTERNO, PADRÃO EXTRA, BORDA RETIFICADA, DIMENSÃO DA PEÇA (45X45CM), ASSENTAMENTO COM ARGAMASSA INDUSTRIALIZADA, INCLUSIVE REJUNTAMENTO</t>
  </si>
  <si>
    <t>ED-50754</t>
  </si>
  <si>
    <t>REVESTIMENTO COM PORCELANATO APLICADO EM PISO, ACABAMENTO POLÍDO, AMBIENTE INTERNO, PADRÃO EXTRA, BORDA RETIFICADA, DIMENSÃO DA PEÇA (60X60CM), ASSENTAMENTO COM ARGAMASSA INDUSTRIALIZADA, INCLUSIVE REJUNTAMENTO</t>
  </si>
  <si>
    <t>ED-50736</t>
  </si>
  <si>
    <t>REVESTIMENTO DE GESSO EM PAREDE, ESP. 5MM, APLICAÇÃO MANUAL (SARRAFAEADO)</t>
  </si>
  <si>
    <t>ED-9066</t>
  </si>
  <si>
    <t>REVESTIMENTO DE GESSO EM TETO, ESP. 5MM, APLICAÇÃO MANUAL (SARRAFAEADO)</t>
  </si>
  <si>
    <t>ED-50742</t>
  </si>
  <si>
    <t>REVESTIMENTO EM LAMBRIS DE MADEIRA, LARGURA 10CM, INCLUSIVE BARROTEAMENTO</t>
  </si>
  <si>
    <t>ED-9124</t>
  </si>
  <si>
    <t>REVESTIMENTO EM LAMINADO MELAMÍNICO APLICADO EM PAREDE, ACABAMENTO FOSCO, ESP. 0,8MM, ASSENTAMENTO COM COLA DE CONTATO, INCLUSIVE LIXAMENTO E PREPARAÇÃO DA PAREDE PARA ASSENTAMENTO</t>
  </si>
  <si>
    <t>ED-9125</t>
  </si>
  <si>
    <t>REVESTIMENTO EM LAMINADO MELAMÍNICO APLICADO SOBRE SUPERFÍCIE DE MADEIRA, ACABAMENTO FOSCO, ESP. 0,8MM, ASSENTAMENTO COM COLA DE CONTATO, INCLUSIVE LIXAMENTO E PREPARAÇÃO SUPERFÍCIE PARA ASSENTAMENTO</t>
  </si>
  <si>
    <t>ED-9071</t>
  </si>
  <si>
    <t>ED-50746</t>
  </si>
  <si>
    <t>ED-50775</t>
  </si>
  <si>
    <t>ED-50776</t>
  </si>
  <si>
    <t>ED-50770</t>
  </si>
  <si>
    <t>RODAPÉ COM ARGAMASSA, TRAÇO 1:3 (CIMENTO E AREIA), ESP. 2CM, ALTURA 10CM, DESEMPENADO/ALISADO COM COLHER</t>
  </si>
  <si>
    <t>ED-50768</t>
  </si>
  <si>
    <t>RODAPÉ COM ARGAMASSA, TRAÇO 1:3 (CIMENTO E AREIA), ESP. 2CM, ALTURA 5CM, DESEMPENADO/ALISADO COM COLHER</t>
  </si>
  <si>
    <t>ED-50769</t>
  </si>
  <si>
    <t>RODAPÉ COM ARGAMASSA, TRAÇO 1:3 (CIMENTO E AREIA), ESP. 2CM, ALTURA 7CM, DESEMPENADO/ALISADO COM COLHER</t>
  </si>
  <si>
    <t>ED-50771</t>
  </si>
  <si>
    <t>RODAPÉ COM REVESTIMENTO EM CERÂMICA ESMALTADA COMERCIAL, ALTURA 10CM, PEI IV, ASSENTAMENTO COM ARGAMASSA INDUSTRIALIZADA, INCLUSIVE REJUNTAMENTO</t>
  </si>
  <si>
    <t>ED-50774</t>
  </si>
  <si>
    <t>RODAPÉ COM REVESTIMENTO EM GRANITO, CINZA ANDORINHA, ESP. 2CM, ALTURA 10CM, ASSENTAMENTO COM ARGAMASSA INDUSTRIALIZADA, INCLUSIVE REJUNTAMENTO</t>
  </si>
  <si>
    <t>ED-50773</t>
  </si>
  <si>
    <t>RODAPÉ COM REVESTIMENTO EM GRANITO, CINZA ANDORINHA, ESP. 2CM, ALTURA 5CM, ASSENTAMENTO COM ARGAMASSA INDUSTRIALIZADA, INCLUSIVE REJUNTAMENTO</t>
  </si>
  <si>
    <t>ED-50772</t>
  </si>
  <si>
    <t>ED-50780</t>
  </si>
  <si>
    <t>RODAPÉ COM REVESTIMENTO EM MÁRMORE BRANCO, ESP. 2CM, ALTURA 10CM, ASSENTAMENTO COM ARGAMASSA INDUSTRIALIZADA, INCLUSIVE REJUNTAMENTO</t>
  </si>
  <si>
    <t>ED-50778</t>
  </si>
  <si>
    <t>RODAPÉ COM REVESTIMENTO EM MÁRMORE BRANCO, ESP. 2CM, ALTURA 5CM, ASSENTAMENTO COM ARGAMASSA INDUSTRIALIZADA, INCLUSIVE REJUNTAMENTO</t>
  </si>
  <si>
    <t>ED-50779</t>
  </si>
  <si>
    <t>RODAPÉ COM REVESTIMENTO EM MÁRMORE BRANCO, ESP. 2CM, ALTURA 7CM, ASSENTAMENTO COM ARGAMASSA INDUSTRIALIZADA, INCLUSIVE REJUNTAMENTO</t>
  </si>
  <si>
    <t>ED-50766</t>
  </si>
  <si>
    <t>RODAPÉ COM REVESTIMENTO EM PEDRA ARDÓSIA, ESP. 7MM, ALTURA 5CM, ASSENTAMENTO COM ARGAMASSA INDUSTRIALIZADA, INCLUSIVE REJUNTAMENTO</t>
  </si>
  <si>
    <t>ED-50767</t>
  </si>
  <si>
    <t>RODAPÉ COM REVESTIMENTO EM PEDRA ARDÓSIA, ESP. 7MM, ALTURA 7CM, ASSENTAMENTO COM ARGAMASSA INDUSTRIALIZADA, INCLUSIVE REJUNTAMENTO</t>
  </si>
  <si>
    <t>ED-50786</t>
  </si>
  <si>
    <t>RODAPÉ EM GRANILITE/MARMORITE, ACABAMENTO POLIDO, COR BRANCA, ALTURA 10CM, INCLUSIVE POLIMENTO</t>
  </si>
  <si>
    <t>ED-50784</t>
  </si>
  <si>
    <t>RODAPÉ EM GRANILITE/MARMORITE, ACABAMENTO POLIDO, COR BRANCA, ALTURA 5CM, INCLUSIVE POLIMENTO</t>
  </si>
  <si>
    <t>ED-50785</t>
  </si>
  <si>
    <t>RODAPÉ EM GRANILITE/MARMORITE, ACABAMENTO POLIDO, COR BRANCA, ALTURA 7CM, INCLUSIVE POLIMENTO</t>
  </si>
  <si>
    <t>ED-50783</t>
  </si>
  <si>
    <t>RODAPÉ EM GRANILITE/MARMORITE, ACABAMENTO POLIDO, COR CINZA, ALTURA 10CM, INCLUSIVE POLIMENTO</t>
  </si>
  <si>
    <t>ED-50781</t>
  </si>
  <si>
    <t>RODAPÉ EM GRANILITE/MARMORITE, ACABAMENTO POLIDO, COR CINZA, ALTURA 5CM, INCLUSIVE POLIMENTO</t>
  </si>
  <si>
    <t>ED-50782</t>
  </si>
  <si>
    <t>RODAPÉ EM GRANILITE/MARMORITE, ACABAMENTO POLIDO, COR CINZA, ALTURA 7CM, INCLUSIVE POLIMENTO</t>
  </si>
  <si>
    <t>ED-50777</t>
  </si>
  <si>
    <t>RODAPÉ EM MADEIRA SUCUPIRA/IPÊ/CUMARÚ OU EQUIVALENTE DA REGIÃO, ESP. 2CM, ALTURA 7CM</t>
  </si>
  <si>
    <t>ED-50787</t>
  </si>
  <si>
    <t>ALAMBRADO PARA PENITENCIÁRIAS, COM TELA DE ARAME GALVANIZADO FIO 10 # 2" FIXADA EM QUADROS DE TUBOS AÇO GALVANIZADO D = 3", COM ESTICADOR D = 2", H = 4,0 M, CONFORME DETALHE 24 SEDS (INCLUSIVE FUNDAÇÃO) - PADRÃO PENITENCIÁRIA</t>
  </si>
  <si>
    <t>ED-50788</t>
  </si>
  <si>
    <t>ANTEPARO METÁLICO PARA SETEIRAS DAS ALAS H = 50 CM - PADRÃO SEDS</t>
  </si>
  <si>
    <t>ED-50825</t>
  </si>
  <si>
    <t>BACIA SANITÁRIA ENVELOPADO (VASO) DE LOUÇA CONVENCIONAL, COR BRANCA, INCLUSIVE ACESSÓRIOS DE FIXAÇÃO/VEDAÇÃO, TUBO DE LIGAÇÃO DE LATÃO COM CANOPLA, FORNECIMENTO E INSTALAÇÃO, EXCLUSIVE VÁLVULA DE DESCARGA - D2/SITUAÇÃO 01 - PADRÃO SEDS</t>
  </si>
  <si>
    <t>ED-50824</t>
  </si>
  <si>
    <t>BANCADA COM TANQUE EM CONCRETO 140 X 55 CM, (D12), EXCETO ALVENARIA, BARRADO EM AZULEJO E PINTURA - PADRÃO SEDS</t>
  </si>
  <si>
    <t>ED-50809</t>
  </si>
  <si>
    <t>ESQUADRIA METÁLICA PARA PASSA DOCUMENTOS - PADRÃO SEDS</t>
  </si>
  <si>
    <t>ED-50811</t>
  </si>
  <si>
    <t>GRADE FIXA E PORTA DE ABRIR COM GRADE E CHAPA E TRANCA DE SEGURANÇA</t>
  </si>
  <si>
    <t>ED-50813</t>
  </si>
  <si>
    <t>GRELHA EM AÇO INOX L = 20 CM - PADRÃO SEDS</t>
  </si>
  <si>
    <t>ED-50812</t>
  </si>
  <si>
    <t>GRELHA METÁLICA 20 X 20 CM - PADRÃO SEDS</t>
  </si>
  <si>
    <t>ED-50814</t>
  </si>
  <si>
    <t>LAVATÓRIO DE ALVENARIA E CONCRETO 60 X 40 CM (D1) - PADRÃO SEDS</t>
  </si>
  <si>
    <t>ED-50815</t>
  </si>
  <si>
    <t>ED-50817</t>
  </si>
  <si>
    <t>ED-50818</t>
  </si>
  <si>
    <t>MURO DE SEGURANÇA EM BLOCO DE CONCRETO REVESTIDO E PINTADO COM TINTA ACRÍLICA E = 20 CM, H = 5,15 M, EXCLUSIVE FUNDAÇÃO (ESTACA E BLOCOS) - DET SEDS 23</t>
  </si>
  <si>
    <t>ED-50802</t>
  </si>
  <si>
    <t>ED-50803</t>
  </si>
  <si>
    <t>PORTA DE ABRIR EM FERRO E TELA FIO 6 - PADRÃO SEDS</t>
  </si>
  <si>
    <t>ED-50808</t>
  </si>
  <si>
    <t>PORTA DE ABRIR EM GRADE E TELA - PADRÃO SEDS</t>
  </si>
  <si>
    <t>ED-50794</t>
  </si>
  <si>
    <t>PORTA DE ABRIR, 01 FOLHA, EM CHAPA 14 SAE 1020 - PADRÃO SEDS</t>
  </si>
  <si>
    <t>ED-50796</t>
  </si>
  <si>
    <t>PORTA DE ABRIR, 02 FOLHAS, EM CHAPA 14 SAE 1020 - PADRÃO SEDS</t>
  </si>
  <si>
    <t>ED-50804</t>
  </si>
  <si>
    <t>PORTA EM TELA ONDULADA ARTÍSTICA MALHA 30 X 30 CM, FIO 10 - PADRÃO SEDS</t>
  </si>
  <si>
    <t>ED-50819</t>
  </si>
  <si>
    <t>PRATELEIRA DE CONCRETO, ACABAMENTO NATADO VERDE L = 40 CM - PADRÃO SEDS</t>
  </si>
  <si>
    <t>ED-50820</t>
  </si>
  <si>
    <t>PRATELEIRA DE CONCRETO COM DRAMIX, L = 40 CM COM APOIO EM METALON</t>
  </si>
  <si>
    <t>ED-50832</t>
  </si>
  <si>
    <t>ED-50831</t>
  </si>
  <si>
    <t>ED-50835</t>
  </si>
  <si>
    <t>ARMÁRIO PARA VASSOURAS - D.M.L.</t>
  </si>
  <si>
    <t>ED-50837</t>
  </si>
  <si>
    <t>ARQUIBANCADA PADRÃO DE CONCRETO SEM SOLO, METRO DE CADA DEGRAU DE 90 X 40 CM, DESEMPENADO A FRESCO E DEGRAUS INTERMEDIÁRIO DE 10 EM 10 M (PARA MEDIÇÕES: MULTIPLICAR A EXTENSÃO PELO NÚMERO DE DEGRAUS) - (PADRÃO SEE)</t>
  </si>
  <si>
    <t>ED-50833</t>
  </si>
  <si>
    <t>A1- ARMÁRIO COM PORTAS DE MADEIRA SOB BANCA, UM MÓDULO DE 80 X 110 CM, PRATELEIRA E MESA DE ARDOSIA POLIDA, E = 3 CM</t>
  </si>
  <si>
    <t>ED-50838</t>
  </si>
  <si>
    <t>ED-50839</t>
  </si>
  <si>
    <t>BARRAMENTO DE MADEIRA IPÊ PARA SALA DE AULA, L = 7 CM</t>
  </si>
  <si>
    <t>ED-50859</t>
  </si>
  <si>
    <t>ED-50860</t>
  </si>
  <si>
    <t>ED-50851</t>
  </si>
  <si>
    <t>ED-50844</t>
  </si>
  <si>
    <t>ED-50840</t>
  </si>
  <si>
    <t>ED-50846</t>
  </si>
  <si>
    <t>ED-50852</t>
  </si>
  <si>
    <t>ESCADA SOBRE O SOLO DEGRAUS APROXIMADAMENTE 50 X 16,5 CM</t>
  </si>
  <si>
    <t>ED-50836</t>
  </si>
  <si>
    <t>ESCANINHO</t>
  </si>
  <si>
    <t>ED-50854</t>
  </si>
  <si>
    <t>ED-50855</t>
  </si>
  <si>
    <t>ED-50856</t>
  </si>
  <si>
    <t>ED-50857</t>
  </si>
  <si>
    <t>ED-50858</t>
  </si>
  <si>
    <t>ED-50896</t>
  </si>
  <si>
    <t>GF1 - (340 X 145 CM ) GRADE FIXA PARA PROTEÇÃO DE JANELAS, EM BARRA DE FERRO QUADRADO DE 1/2" E QUADRO DE FERRO CHATO DE 1/2"X 1/8", COLOCADA</t>
  </si>
  <si>
    <t>ED-50897</t>
  </si>
  <si>
    <t>GF1 - (340 X 165 CM ) GRADE FIXA PARA PROTEÇÃO DE JANELAS, EM BARRA DE FERRO QUADRADO DE 1/2" E QUADRO DE FERRO CHATO DE 1/2"X 1/8", COLOCADA</t>
  </si>
  <si>
    <t>ED-50899</t>
  </si>
  <si>
    <t>GF2 - (340 X 105 CM ) GRADE FIXA PARA PROTEÇÃO DE JANELAS, EM BARRA DE FERRO QUADRADO DE 1/2" E QUADRO DE FERRO CHATO DE 1/2"X 1/8", COLOCADA</t>
  </si>
  <si>
    <t>ED-50898</t>
  </si>
  <si>
    <t>GF2 - (340 X 165 CM ) GRADE FIXA PARA PROTEÇÃO DE JANELAS, EM BARRA DE FERRO QUADRADO DE 1/2" E QUADRO DE FERRO CHATO DE 1/2"X 1/8", COLOCADA</t>
  </si>
  <si>
    <t>ED-50900</t>
  </si>
  <si>
    <t>GF3 - (340 X 60 CM ) GRADE FIXA PARA PROTEÇÃO DE JANELAS, EM BARRA DE FERRO QUADRADO DE 1/2" E QUADRO DE FERRO CHATO DE 1/2"X 1/8", COLOCADA</t>
  </si>
  <si>
    <t>ED-50901</t>
  </si>
  <si>
    <t>GF3 - (340 X 80 CM ) GRADE FIXA PARA PROTEÇÃO DE JANELAS, EM BARRA DE FERRO QUADRADO DE 1/2" E QUADRO DE FERRO CHATO DE 1/2"X 1/8", COLOCADA</t>
  </si>
  <si>
    <t>ED-50902</t>
  </si>
  <si>
    <t>GF4 - (162,5 X 80 CM ) GRADE FIXA PARA PROTEÇÃO DE JANELAS, EM BARRA DE FERRO QUADRADO DE 1/2" E QUADRO DE FERRO CHATO DE 1/2"X 1/8", COLOCADA</t>
  </si>
  <si>
    <t>ED-50904</t>
  </si>
  <si>
    <t>GF5 - (340 X 185 CM ) GRADE FIXA PARA PROTEÇÃO DE JANELAS, EM BARRA DE FERRO QUADRADO DE 1/2" E QUADRO DE FERRO CHATO DE 1/2"X 1/8", COLOCADA</t>
  </si>
  <si>
    <t>ED-50903</t>
  </si>
  <si>
    <t>GF5 - (340 X 40 CM ) GRADE FIXA PARA PROTEÇÃO DE JANELAS, EM BARRA DE FERRO QUADRADO DE 1/2" E QUADRO DE FERRO CHATO DE 1/2"X 1/8", COLOCADA</t>
  </si>
  <si>
    <t>ED-50913</t>
  </si>
  <si>
    <t>GR - GRADE FIXA EM FERRO (180 X 158 CM) , COLOCADA</t>
  </si>
  <si>
    <t>ED-50912</t>
  </si>
  <si>
    <t>JANELA PERFIL CANTONEIRA BASCULANTE 0,60 X 0,60 M, CONFORME DETALHE PADRÃO ESCOLAR 4/98 VERSÃO 2005</t>
  </si>
  <si>
    <t>ED-50911</t>
  </si>
  <si>
    <t>JANELA PERFIL CANTONEIRA BASCULANTE 1,20 X 0,60 M, CONFORME DETALHE PADRÃO ESCOLAR 4/98 VERSÃO 2005</t>
  </si>
  <si>
    <t>ED-50882</t>
  </si>
  <si>
    <t>JB1 - (340 X 40 CM) BASCULANTE DE FERRO ASSENTADA COM PARAFUSOS E BUCHA, CONFORME DETALHE E ESPECIFICAÇÕES</t>
  </si>
  <si>
    <t>ED-50881</t>
  </si>
  <si>
    <t>JB1 - (345 X 40 CM) BASCULANTE DE FERRO ASSENTADA COM PARAFUSOS E BUCHA, CONFORME DETALHE E ESPECIFICAÇÕES</t>
  </si>
  <si>
    <t>ED-50884</t>
  </si>
  <si>
    <t>JB2 - (340 X 60 CM) BASCULANTE DE FERRO ASSENTADA COM PARAFUSOS E BUCHA,CONFORME DETALHE E ESPECIFICAÇÕES</t>
  </si>
  <si>
    <t>ED-50883</t>
  </si>
  <si>
    <t>JB2 - (345 X 60 CM) BASCULANTE DE FERRO ASSENTADA COM PARAFUSOS E BUCHA,CONFORME DETALHE E ESPECIFICAÇÕES</t>
  </si>
  <si>
    <t>ED-50886</t>
  </si>
  <si>
    <t>JB3 - (340 X 80 CM) BASCULANTE DE FERRO ASSENTADA COM PARAFUSOS E BUCHA,CONFORME DETALHE E ESPECIFICAÇÕES</t>
  </si>
  <si>
    <t>ED-50885</t>
  </si>
  <si>
    <t>JB3 - (345 X 80 CM) BASCULANTE DE FERRO ASSENTADA COM PARAFUSOS E BUCHA,CONFORME DETALHE E ESPECIFICAÇÕES</t>
  </si>
  <si>
    <t>ED-50887</t>
  </si>
  <si>
    <t>JB4 - (165 X 80 CM) BASCULANTE DE FERRO ASSENTADA COM PARAFUSOS E BUCHA,CONFORME DETALHE E ESPECIFICAÇÕES</t>
  </si>
  <si>
    <t>ED-50888</t>
  </si>
  <si>
    <t>JB5 - (172,5 X 40 CM) BASCULANTE DE FERRO ASSENTADA COM PARAFUSOS E BUCHA,CONFORME DETALHE E ESPECIFICAÇÕES</t>
  </si>
  <si>
    <t>ED-50889</t>
  </si>
  <si>
    <t>JB5 - (195 X 40 CM) BASCULANTE DE FERRO ASSENTADA COM PARAFUSOS E BUCHA,CONFORME DETALHE E ESPECIFICAÇÕES</t>
  </si>
  <si>
    <t>ED-50891</t>
  </si>
  <si>
    <t>JB6 - (210 X 40 CM) BASCULANTE DE FERRO ASSENTADA COM PARAFUSOS E BUCHA,CONFORME DETALHE E ESPECIFICAÇÕES</t>
  </si>
  <si>
    <t>ED-50890</t>
  </si>
  <si>
    <t>JB6 - (82,25 X 40 CM) BASCULANTE DE FERRO ASSENTADA COM PARAFUSOS E BUCHA,CONFORME DETALHE E ESPECIFICAÇÕES</t>
  </si>
  <si>
    <t>ED-50893</t>
  </si>
  <si>
    <t>JB7 - (162,5 X 40 CM) BASCULANTE DE FERRO ASSENTADA COM PARAFUSOS E BUCHA,CONFORME DETALHE E ESPECIFICAÇÕES</t>
  </si>
  <si>
    <t>ED-50892</t>
  </si>
  <si>
    <t>JB7 - (165 X 40 CM) BASCULANTE DE FERRO ASSENTADA COM PARAFUSOS E BUCHA,CONFORME DETALHE E ESPECIFICAÇÕES</t>
  </si>
  <si>
    <t>ED-50895</t>
  </si>
  <si>
    <t>JB8 - (130 X 40 CM) BASCULANTE DE FERRO ASSENTADA COM PARAFUSOS E BUCHA,CONFORME DETALHE E ESPECIFICAÇÕES</t>
  </si>
  <si>
    <t>ED-50894</t>
  </si>
  <si>
    <t>JB8 - (135 X 40 CM) BASCULANTE DE FERRO ASSENTADA COM PARAFUSOS E BUCHA,CONFORME DETALHE E ESPECIFICAÇÕES</t>
  </si>
  <si>
    <t>ED-50878</t>
  </si>
  <si>
    <t>ED-50877</t>
  </si>
  <si>
    <t>ED-50880</t>
  </si>
  <si>
    <t>JC2 - (340 X 165 CM) BASCULANTE DE FERRO ASSENTADA COM PARAFUSOS E BUCHA,CONFORME DETALHE E ESPECIFICAÇÕES</t>
  </si>
  <si>
    <t>ED-50879</t>
  </si>
  <si>
    <t>JC2 - (345 X 165 CM) BASCULANTE DE FERRO ASSENTADA COM PARAFUSOS E BUCHA,CONFORME DETALHE E ESPECIFICAÇÕES</t>
  </si>
  <si>
    <t>ED-50905</t>
  </si>
  <si>
    <t>ED-50906</t>
  </si>
  <si>
    <t>ED-50917</t>
  </si>
  <si>
    <t>ED-50918</t>
  </si>
  <si>
    <t>ED-50847</t>
  </si>
  <si>
    <t>ED-50848</t>
  </si>
  <si>
    <t>ED-50849</t>
  </si>
  <si>
    <t>ED-50863</t>
  </si>
  <si>
    <t>MANTA DE BORRACHA DE 5 MM NATURAL/COMUM PARA BANCADA</t>
  </si>
  <si>
    <t>ED-50845</t>
  </si>
  <si>
    <t>ED-50907</t>
  </si>
  <si>
    <t>PG - (70 X 70 CM) PORTA COMPLETA, ESTRUTURA EM CHAPA, ASSENTADA , CONFORME DETALHES E ESPECIFICAÇÕES</t>
  </si>
  <si>
    <t>ED-50842</t>
  </si>
  <si>
    <t>ED-50843</t>
  </si>
  <si>
    <t>ED-50864</t>
  </si>
  <si>
    <t>ED-50915</t>
  </si>
  <si>
    <t>PORTA METÁLICA 70 X 210 CM , INCLUINDO FECHADURA TIPO EXTERNA E FERRAGENS, CONFORME DETALHE PADRÃO ESCOLAR 4/98 VERSÃO 2005</t>
  </si>
  <si>
    <t>ED-50916</t>
  </si>
  <si>
    <t>PORTA METÁLICA 80 X 210 CM , INCLUINDO FECHADURA TIPO EXTERNA E FERRAGENS, CONFORME DETALHE PADRÃO ESCOLAR 4/98 VERSÃO 2005</t>
  </si>
  <si>
    <t>ED-50909</t>
  </si>
  <si>
    <t>PORTA 1,00 X 2,10 CM, CONFORME DETALHE DE PROJETO</t>
  </si>
  <si>
    <t>ED-50914</t>
  </si>
  <si>
    <t>ED-50908</t>
  </si>
  <si>
    <t>ED-50841</t>
  </si>
  <si>
    <t>ED-50871</t>
  </si>
  <si>
    <t>QUADRO DE AVISO COMPLETO, COM PORTA DE ACRÍLICO 50 X 80 X 8 CM</t>
  </si>
  <si>
    <t>ED-50870</t>
  </si>
  <si>
    <t>QUADRO DE AVISO COMPLETO, COM PORTA DE VIDRO 50 X 80 X 8 CM</t>
  </si>
  <si>
    <t>ED-50872</t>
  </si>
  <si>
    <t>QUADRO DE AVISOS 80 X 40 CM, COMPLETO, COLOCADO</t>
  </si>
  <si>
    <t>ED-50874</t>
  </si>
  <si>
    <t>QUADRO DE CHAVE DE MADEIRA 70 GANCHOS - PORTA COM ACRÍLICO, 40 X 60 CM</t>
  </si>
  <si>
    <t>ED-50873</t>
  </si>
  <si>
    <t>QUADRO DE CHAVE DE MADEIRA 70 GANCHOS - PORTA COM VIDRO, 40 X 60 CM</t>
  </si>
  <si>
    <t>ED-50875</t>
  </si>
  <si>
    <t>QUADRO DE CHAVES 50 X 46 CM</t>
  </si>
  <si>
    <t>ED-50910</t>
  </si>
  <si>
    <t>QUADRO METÁLICO 2,00 X 0,60 M EM TELA METÁLICA 1", FIO # 10</t>
  </si>
  <si>
    <t>ED-50865</t>
  </si>
  <si>
    <t>QUADRO PARA GIZ DE LAMINADO MELAMÍNICO COLOCADO 308 X 125 CM COM PORTA GIZ E MOLDURA, COM DOIS QUADROS PARA CARTAZES DE 127 X 125 CM</t>
  </si>
  <si>
    <t>ED-50866</t>
  </si>
  <si>
    <t>QUADRO PARA GIZ E CARTAZES - MOLDURA EM ALUMÍNIO</t>
  </si>
  <si>
    <t>ED-50868</t>
  </si>
  <si>
    <t>QUADRO PARA GIZ E CARTAZES, 310 X 131 CM - MOLDURA EM MADEIRA</t>
  </si>
  <si>
    <t>ED-50867</t>
  </si>
  <si>
    <t>QUADRO PARA GIZ E CARTAZES, 557 X 126 CM - MOLDURA EM MADEIRA</t>
  </si>
  <si>
    <t>ED-50869</t>
  </si>
  <si>
    <t>ED-50876</t>
  </si>
  <si>
    <t>ED-50919</t>
  </si>
  <si>
    <t>TF- (350 X 72 CM) TELA FIXA SOLDADA ENTRE PILARETES METÁLICOS DE SUSTENTAÇÃO DAS TERÇAS EM PERFIL CANTONEIRA E TELA CORRUGADA</t>
  </si>
  <si>
    <t>ED-50850</t>
  </si>
  <si>
    <t>ED-9100</t>
  </si>
  <si>
    <t>ED-50921</t>
  </si>
  <si>
    <t>ED-50920</t>
  </si>
  <si>
    <t>ED-50922</t>
  </si>
  <si>
    <t>ED-50923</t>
  </si>
  <si>
    <t>ED-50925</t>
  </si>
  <si>
    <t>ED-50924</t>
  </si>
  <si>
    <t>ED-50933</t>
  </si>
  <si>
    <t>ED-50931</t>
  </si>
  <si>
    <t>ED-50932</t>
  </si>
  <si>
    <t>ED-50934</t>
  </si>
  <si>
    <t>ED-50929</t>
  </si>
  <si>
    <t>ED-50935</t>
  </si>
  <si>
    <t>ED-50936</t>
  </si>
  <si>
    <t>ED-50947</t>
  </si>
  <si>
    <t>DEGRAU DE ESCADA DE MARINHEIRO DE FERRO REDONDO DE 7/8" ENGASTADO</t>
  </si>
  <si>
    <t>ED-50949</t>
  </si>
  <si>
    <t>ESCADA MARINHEIRO - TUBO GALVANIZADO D = 3/4" E D = 1/2"</t>
  </si>
  <si>
    <t>ED-50948</t>
  </si>
  <si>
    <t>ESCADA MARINHEIRO COM GRADIL PROTETOR - D = 3/4"</t>
  </si>
  <si>
    <t>ED-50950</t>
  </si>
  <si>
    <t>FECHAMENTO DE EMPENA COM QUADRO EM PERFIL, CANTONEIRA 2" X 2", SOLDADO, E TELA FIO 12 MALHA 1/2" (CONFORME DETALHE DE PRÉDIO ESCOLAR, INCLUSIVE PINTURA ESMALTE)</t>
  </si>
  <si>
    <t>ED-50951</t>
  </si>
  <si>
    <t>ED-50954</t>
  </si>
  <si>
    <t>ED-50957</t>
  </si>
  <si>
    <t>ED-50955</t>
  </si>
  <si>
    <t>ED-50958</t>
  </si>
  <si>
    <t>ED-50956</t>
  </si>
  <si>
    <t>ED-50959</t>
  </si>
  <si>
    <t>ED-50960</t>
  </si>
  <si>
    <t>ED-50965</t>
  </si>
  <si>
    <t>ED-50970</t>
  </si>
  <si>
    <t>ED-50966</t>
  </si>
  <si>
    <t>MASTRO DE PÁTIO PARA BANDEIRA, EM TUBO GALVANIZADO 2" - H = 6,00 M</t>
  </si>
  <si>
    <t>ED-50967</t>
  </si>
  <si>
    <t>MASTRO PARA FACHADA</t>
  </si>
  <si>
    <t>ED-50968</t>
  </si>
  <si>
    <t>MASTROS DE PÁTIO PARA BANDEIRAS (H = 2,00 M E 6,00 M E DE 1,00 M E 9,00 M)</t>
  </si>
  <si>
    <t>ED-50971</t>
  </si>
  <si>
    <t>ED-50972</t>
  </si>
  <si>
    <t>ED-50973</t>
  </si>
  <si>
    <t>ED-50974</t>
  </si>
  <si>
    <t>ED-50975</t>
  </si>
  <si>
    <t>ED-50988</t>
  </si>
  <si>
    <t>ED-50989</t>
  </si>
  <si>
    <t>ED-50990</t>
  </si>
  <si>
    <t>ED-50978</t>
  </si>
  <si>
    <t>ED-50976</t>
  </si>
  <si>
    <t>ED-50977</t>
  </si>
  <si>
    <t>ED-50979</t>
  </si>
  <si>
    <t>ED-50982</t>
  </si>
  <si>
    <t>ED-50983</t>
  </si>
  <si>
    <t>ED-50985</t>
  </si>
  <si>
    <t>ED-50986</t>
  </si>
  <si>
    <t>ED-50992</t>
  </si>
  <si>
    <t>ED-50993</t>
  </si>
  <si>
    <t>PEITORIL DE ARDÓSIA E = 2 CM</t>
  </si>
  <si>
    <t>ED-50994</t>
  </si>
  <si>
    <t>PEITORIL DE CONCRETO E = 3 CM, FCK &gt;= 13,5 MPA, L = 20 CM</t>
  </si>
  <si>
    <t>ED-50995</t>
  </si>
  <si>
    <t>PEITORIL DE CONCRETO E = 3 CM, FCK &gt;= 13,5 MPA, L = 25 CM</t>
  </si>
  <si>
    <t>ED-50997</t>
  </si>
  <si>
    <t>PEITORIL DE GRANITO CINZA ANDORINHA E = 2 CM</t>
  </si>
  <si>
    <t>ED-50998</t>
  </si>
  <si>
    <t>PEITORIL DE GRANITO CINZA ANDORINHA E = 3 CM</t>
  </si>
  <si>
    <t>ED-50999</t>
  </si>
  <si>
    <t>PEITORIL DE MÁRMORE BRANCO E = 2 CM</t>
  </si>
  <si>
    <t>ED-51000</t>
  </si>
  <si>
    <t>PEITORIL DE MÁRMORE BRANCO E = 3 CM</t>
  </si>
  <si>
    <t>ED-50996</t>
  </si>
  <si>
    <t>PEITORIL PRÉ-MOLDADO EM CONCRETO 18 MPA, INCLUSIVE GANCHO PARA FIXAÇÃO</t>
  </si>
  <si>
    <t>ED-51001</t>
  </si>
  <si>
    <t>SOLEIRA DE ARDÓSIA E = 2 CM</t>
  </si>
  <si>
    <t>ED-51002</t>
  </si>
  <si>
    <t>ED-51003</t>
  </si>
  <si>
    <t>ED-51004</t>
  </si>
  <si>
    <t>SOLEIRA DE MÁRMORE BRANCO E = 2 CM</t>
  </si>
  <si>
    <t>ED-51005</t>
  </si>
  <si>
    <t>SOLEIRA DE MÁRMORE BRANCO E = 3 CM</t>
  </si>
  <si>
    <t>ED-51012</t>
  </si>
  <si>
    <t>ABRAÇADEIRA GUIA PARA MASTROS SIMPLES PARA DUAS DESCIDA 1 1/2"</t>
  </si>
  <si>
    <t>ED-51013</t>
  </si>
  <si>
    <t>ABRAÇADEIRA GUIA PARA MASTROS SIMPLES PARA DUAS DESCIDA 2"</t>
  </si>
  <si>
    <t>ED-51010</t>
  </si>
  <si>
    <t>ABRAÇADEIRA GUIA PARA MASTROS SIMPLES PARA UMA DESCIDA 1 1/2"</t>
  </si>
  <si>
    <t>ED-51011</t>
  </si>
  <si>
    <t>ABRAÇADEIRA GUIA PARA MASTROS SIMPLES PARA UMA DESCIDA 2"</t>
  </si>
  <si>
    <t>ED-51016</t>
  </si>
  <si>
    <t>ED-51015</t>
  </si>
  <si>
    <t>ED-51017</t>
  </si>
  <si>
    <t>ATERRAMENTO COMPLETO PARA PÁRA-RAIOS , COM HASTES DE COBRE COM ALMA DE AÇO TIPO "COPPERWELD"</t>
  </si>
  <si>
    <t>ED-51018</t>
  </si>
  <si>
    <t>BARRA CHATA DE ALUMÍNIO 3/4" X 1/4" X 3M</t>
  </si>
  <si>
    <t>ED-51019</t>
  </si>
  <si>
    <t>BARRA CHATA DE ALUMÍNIO 7/8" X 1/8" X 3M</t>
  </si>
  <si>
    <t>ED-51052</t>
  </si>
  <si>
    <t>CAIXA DE EQUALIZAÇÃO DE EMBUTIR COM SAIDAS NAS PARTES SUPERIOR E INFERIOR PARA ELETRODUTO DE 25MM (1"), 20 X 20 X 14 MM, COM NOVE TERMINAIS</t>
  </si>
  <si>
    <t>ED-51053</t>
  </si>
  <si>
    <t>CAIXA DE EQUALIZAÇÃO PARA USO INTERNO COM 9 TERMINAIS 210X210X90MM EM AÇO</t>
  </si>
  <si>
    <t>ED-51054</t>
  </si>
  <si>
    <t>CAIXA DE EQUALIZAÇÃO PARA USO INTERNO E EXTERNO COM 9 TERMINAIS 380X320X175MM EM AÇO E ACABAMENTO EM EPOXI</t>
  </si>
  <si>
    <t>ED-51056</t>
  </si>
  <si>
    <t>CAIXA DE INSPEÇÃO EM CIMENTO AGREGADO 300X300 MM COM TAPA EM FERRO FUNDIDO</t>
  </si>
  <si>
    <t>ED-51055</t>
  </si>
  <si>
    <t>ED-51033</t>
  </si>
  <si>
    <t>CORDOALHA EM AÇO GALVANIZADO 3/8" SM COM 7 FIOS</t>
  </si>
  <si>
    <t>ED-51034</t>
  </si>
  <si>
    <t>CORDOALHA FLEXÍVEL DE COBRE ESTANHADO 25 X 100 MM COM 4 FUROS D = 11 MM</t>
  </si>
  <si>
    <t>ED-51035</t>
  </si>
  <si>
    <t>CORDOALHA FLEXÍVEL DE COBRE ESTANHADO 25 X 235 MM COM 4 FUROS D = 11 MM</t>
  </si>
  <si>
    <t>ED-51036</t>
  </si>
  <si>
    <t>CORDOALHA FLEXÍVEL DE COBRE ESTANHADO 25 X 300 MM COM 4 FUROS D = 11 MM</t>
  </si>
  <si>
    <t>ED-51037</t>
  </si>
  <si>
    <t>CORDOALHA FLEXÍVEL DE COBRE ESTANHADO 25 X 500 MM COM 4 FUROS D = 11 MM</t>
  </si>
  <si>
    <t>ED-51049</t>
  </si>
  <si>
    <t>CURVA DE ALUMÍNIO 3/4" X 1/4" X 300MM</t>
  </si>
  <si>
    <t>ED-51050</t>
  </si>
  <si>
    <t>CURVA DE ALUMÍNIO 7/8" X 1/8" X 300MM</t>
  </si>
  <si>
    <t>ED-51051</t>
  </si>
  <si>
    <t>CURVA DE COBRE 3/4" X 3/16" X 300MM</t>
  </si>
  <si>
    <t>ED-51066</t>
  </si>
  <si>
    <t>ED-51065</t>
  </si>
  <si>
    <t>ED-51067</t>
  </si>
  <si>
    <t>HASTE PARA ATERRAMENTO, ALTA CAMADA, 3/4" X 3M</t>
  </si>
  <si>
    <t>ED-51068</t>
  </si>
  <si>
    <t>MASTRO SIMPLES DE FERRO GALVANIZADO PARA PÁRA-RAIOS, ALTURA DE 3 M, Ø 40 MM (1 1/2") OU 50 MM (2"), COMPLETO</t>
  </si>
  <si>
    <t>ED-51073</t>
  </si>
  <si>
    <t>PARA-RAIO DE LATAO CROMADO, COBRE CROMADO OU ACO INOXIDAVEL, TIPO FRANKLIN</t>
  </si>
  <si>
    <t>ED-51022</t>
  </si>
  <si>
    <t>RE-BAR 10MM X 3M COM 3 CLIPS PARA EMENDA 8-10MM</t>
  </si>
  <si>
    <t>ED-51023</t>
  </si>
  <si>
    <t>RE-BAR 3/8" X 3,4M COM 3 CLIPS PARA EMENDA 8-10MM</t>
  </si>
  <si>
    <t>ED-51021</t>
  </si>
  <si>
    <t>RE-BAR 8MM X 4M COM 3 CLIPS PARA EMENDA 8-10MM</t>
  </si>
  <si>
    <t>ED-51084</t>
  </si>
  <si>
    <t>TERMINAL A COMPRESSAO EM COBRE ESTANHADO 1 FURO PARA CABO 16 MM2</t>
  </si>
  <si>
    <t>ED-51083</t>
  </si>
  <si>
    <t>TERMINAL A COMPRESSAO EM COBRE ESTANHADO 1 FURO PARA CABO 2,5 MM2</t>
  </si>
  <si>
    <t>ED-51085</t>
  </si>
  <si>
    <t>TERMINAL A COMPRESSAO EM COBRE ESTANHADO 1 FURO PARA CABO 25 MM2</t>
  </si>
  <si>
    <t>ED-51086</t>
  </si>
  <si>
    <t>TERMINAL A COMPRESSAO EM COBRE ESTANHADO 1 FURO PARA CABO 35 MM2</t>
  </si>
  <si>
    <t>ED-51087</t>
  </si>
  <si>
    <t>TERMINAL A COMPRESSAO EM COBRE ESTANHADO 1 FURO PARA CABO 50 MM2</t>
  </si>
  <si>
    <t>ED-51088</t>
  </si>
  <si>
    <t>TERMINAL A COMPRESSAO EM COBRE ESTANHADO 2 FUROS PARA CABO 16 MM2</t>
  </si>
  <si>
    <t>ED-51089</t>
  </si>
  <si>
    <t>TERMINAL A COMPRESSAO EM COBRE ESTANHADO 2 FUROS PARA CABO 25 MM2</t>
  </si>
  <si>
    <t>ED-51090</t>
  </si>
  <si>
    <t>TERMINAL A COMPRESSAO EM COBRE ESTANHADO 2 FUROS PARA CABO 35 MM2</t>
  </si>
  <si>
    <t>ED-51091</t>
  </si>
  <si>
    <t>TERMINAL A COMPRESSAO EM COBRE ESTANHADO 2 FUROS PARA CABO 50 MM2</t>
  </si>
  <si>
    <t>ED-51092</t>
  </si>
  <si>
    <t>ED-51094</t>
  </si>
  <si>
    <t>ED-51093</t>
  </si>
  <si>
    <t>ED-51096</t>
  </si>
  <si>
    <t>ED-51098</t>
  </si>
  <si>
    <t>ED-51095</t>
  </si>
  <si>
    <t>ED-51097</t>
  </si>
  <si>
    <t>ED-51100</t>
  </si>
  <si>
    <t>ED-51105</t>
  </si>
  <si>
    <t>ED-51106</t>
  </si>
  <si>
    <t>ED-51110</t>
  </si>
  <si>
    <t>ED-51107</t>
  </si>
  <si>
    <t>ED-51108</t>
  </si>
  <si>
    <t>ED-51109</t>
  </si>
  <si>
    <t>ED-51103</t>
  </si>
  <si>
    <t>ED-51104</t>
  </si>
  <si>
    <t>ED-51111</t>
  </si>
  <si>
    <t>ED-51112</t>
  </si>
  <si>
    <t>ED-51113</t>
  </si>
  <si>
    <t>ED-51115</t>
  </si>
  <si>
    <t>ED-51116</t>
  </si>
  <si>
    <t>ED-51117</t>
  </si>
  <si>
    <t>ED-51119</t>
  </si>
  <si>
    <t>ED-51121</t>
  </si>
  <si>
    <t>ED-51120</t>
  </si>
  <si>
    <t>ED-51123</t>
  </si>
  <si>
    <t>ED-51124</t>
  </si>
  <si>
    <t>ED-51122</t>
  </si>
  <si>
    <t>ED-51131</t>
  </si>
  <si>
    <t>ED-51132</t>
  </si>
  <si>
    <t>ED-51133</t>
  </si>
  <si>
    <t>ED-51134</t>
  </si>
  <si>
    <t>ED-51125</t>
  </si>
  <si>
    <t>ED-51126</t>
  </si>
  <si>
    <t>ED-51135</t>
  </si>
  <si>
    <t>ED-51147</t>
  </si>
  <si>
    <t>ED-51141</t>
  </si>
  <si>
    <t>ED-51139</t>
  </si>
  <si>
    <t>ED-51140</t>
  </si>
  <si>
    <t>ED-51146</t>
  </si>
  <si>
    <t>ED-51145</t>
  </si>
  <si>
    <t>PASSEIOS DE CONCRETO E = 6 CM, FCK = 10 MPA, JUNTA SECA</t>
  </si>
  <si>
    <t>ED-51144</t>
  </si>
  <si>
    <t>PASSEIOS DE CONCRETO E = 8 CM, FCK = 15 MPA PADRÃO PREFEITURA</t>
  </si>
  <si>
    <t>ED-51148</t>
  </si>
  <si>
    <t>RAMPA PARA ACESSO DE DEFICIENTE, EM CONCRETO SIMPLES FCK = 25 MPA, DESEMPENADA, COM PINTURA INDICATIVA, 02 DEMÃOS</t>
  </si>
  <si>
    <t>ED-51143</t>
  </si>
  <si>
    <t>REMOÇÃO E REASSENTAMENTO DE MEIO-FIO DE GNAISSE COM REAPROVEITAMENTO</t>
  </si>
  <si>
    <t>ED-51142</t>
  </si>
  <si>
    <t>REMOÇÃO E REASSENTAMENTO DE MEIO-FIO PRÉ-MOLDADO DE CONCRETO COM REAPROVEITAMENTO</t>
  </si>
  <si>
    <t>ED-51151</t>
  </si>
  <si>
    <t>ED-51152</t>
  </si>
  <si>
    <t>ED-51150</t>
  </si>
  <si>
    <t>ED-51155</t>
  </si>
  <si>
    <t>ED-51156</t>
  </si>
  <si>
    <t>ED-51157</t>
  </si>
  <si>
    <t>ED-51153</t>
  </si>
  <si>
    <t>ED-51160</t>
  </si>
  <si>
    <t>ED-51158</t>
  </si>
  <si>
    <t>ED-51159</t>
  </si>
  <si>
    <t>SINAPI/SETOP-MG COMPOSIÇÃO OU COTAÇÃO?</t>
  </si>
  <si>
    <t>ED-7607</t>
  </si>
  <si>
    <t>ADMINISTRAÇÃO LOCAL</t>
  </si>
  <si>
    <t>AS BUILT</t>
  </si>
  <si>
    <r>
      <t>Regime de execução das obras:</t>
    </r>
    <r>
      <rPr>
        <b/>
        <sz val="15"/>
        <rFont val="Arial"/>
        <family val="2"/>
      </rPr>
      <t xml:space="preserve"> EMPREITADA POR PREÇO UNITÁRIO</t>
    </r>
  </si>
  <si>
    <t>GRADIL EM FERRO FIXADO EM VÃOS DE JANELAS, FORMADO POR BARRAS CHATAS DE 25X4,8 MM. AF_04/2019</t>
  </si>
  <si>
    <t>GRADIL EM ALUMÍNIO FIXADO EM VÃOS DE JANELAS, FORMADO POR TUBOS DE 3/4". AF_04/2019</t>
  </si>
  <si>
    <t>LIMPEZA DE PISO CERÂMICO OU PORCELANATO COM VASSOURA A SECO. AF_04/2019</t>
  </si>
  <si>
    <t>LIMPEZA DE PISO CERÂMICO OU PORCELANATO COM PANO ÚMIDO. AF_04/2019</t>
  </si>
  <si>
    <t>LIMPEZA DE PISO CERÂMICO OU COM PEDRAS RÚSTICAS UTILIZANDO ÁCIDO MURIÁTICO. AF_04/2019</t>
  </si>
  <si>
    <t>LIMPEZA DE REVESTIMENTO CERÂMICO EM PAREDE COM PANO ÚMIDO AF_04/2019</t>
  </si>
  <si>
    <t>LIMPEZA DE REVESTIMENTO CERÂMICO EM PAREDE UTILIZANDO ÁCIDO MURIÁTICO. AF_04/2019</t>
  </si>
  <si>
    <t>LIMPEZA DE PISO DE LADRILHO HIDRÁULICO COM PANO ÚMIDO. AF_04/2019</t>
  </si>
  <si>
    <t>LIMPEZA DE CONTRAPISO COM VASSOURA A SECO. AF_04/2019</t>
  </si>
  <si>
    <t>LIMPEZA DE LADRILHO HIDRÁULICO EM PAREDE COM PANO ÚMIDO. AF_04/2019</t>
  </si>
  <si>
    <t>LIMPEZA DE SUPERFÍCIE COM JATO DE ALTA PRESSÃO. AF_04/2019</t>
  </si>
  <si>
    <t>LIMPEZA DE PORTA DE MADEIRA. AF_04/2019</t>
  </si>
  <si>
    <t>LIMPEZA DE FORRO REMOVÍVEL COM PANO ÚMIDO. AF_04/2019</t>
  </si>
  <si>
    <t>Obs.: Coeficientes extraídos da composição SINAPI 74253/1</t>
  </si>
  <si>
    <t>RECOMPOSIÇÃO ASFÁLTICA CBUQ CAMADA DE 5 CM (130KG CBUQ POR M2) DESCARREGAMENTO MANUAL DO CAMINHÃO COM PÁ E ENXADA, COMPACTAÇÃO COM PLACA VIBRATÓRIA E APLICAÇÃO DE EMULSÃO 0,8L/M2 PARA ADERÊNCIA</t>
  </si>
  <si>
    <t>CC ??</t>
  </si>
  <si>
    <t>hora</t>
  </si>
  <si>
    <t>CC3</t>
  </si>
  <si>
    <t>FORNECIMENTO E POSICIONAMENTO DE TRAVESSIA DE VEÍCULOS E PEDESTRES EM MADEIRA</t>
  </si>
  <si>
    <t>CC4</t>
  </si>
  <si>
    <t>CC??</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</si>
  <si>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</si>
  <si>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</si>
  <si>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</si>
  <si>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10,0 M E MENORES QUE 12,0 M, INCLUSO IÇAMENTO.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</si>
  <si>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</si>
  <si>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</si>
  <si>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</si>
  <si>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CERÂMICA CAPA-CANAL, INCLUSO TRANSPORTE VERTICAL. AF_07/2019</t>
  </si>
  <si>
    <t>TRAMA DE MADEIRA COMPOSTA POR TERÇAS PARA TELHADOS DE ATÉ 2 ÁGUAS PARA TELHA ONDULADA DE FIBROCIMENTO, METÁLICA, PLÁSTICA OU TERMOACÚSTICA, INCLUSO TRANSPORTE VERTICAL. AF_07/2019</t>
  </si>
  <si>
    <t>TRAMA DE MADEIRA COMPOSTA POR TERÇAS PARA TELHADOS DE ATÉ 2 ÁGUAS PARA TELHA ESTRUTURAL DE FIBROCIMENTO, INCLUSO TRANSPORTE VERTICAL. AF_07/2019</t>
  </si>
  <si>
    <t>FABRICAÇÃO E INSTALAÇÃO DE TESOURA INTEIRA EM MADEIRA NÃO APARELHADA, VÃO DE 3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</si>
  <si>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</si>
  <si>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</si>
  <si>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</si>
  <si>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</si>
  <si>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</si>
  <si>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</si>
  <si>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</si>
  <si>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</si>
  <si>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12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</si>
  <si>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</si>
  <si>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</si>
  <si>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</si>
  <si>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</si>
  <si>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</si>
  <si>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</si>
  <si>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ONDULADA DE FIBROCIMENTO, METÁLICA, PLÁSTICA OU TERMOACÚSTICA,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</si>
  <si>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</si>
  <si>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</si>
  <si>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ONDULADA DE FIBROCIMENTO, METÁLICA, PLÁSTICA OU TERMOACÚSTICA, INCLUSO IÇAMENTO. AF_07/2019</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</si>
  <si>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</si>
  <si>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</si>
  <si>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</si>
  <si>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</si>
  <si>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</si>
  <si>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MAIS QUE 2 ÁGUAS E COM TELHA CERÂMICA OU DE CONCRETO EM EDIFÍCIO RESIDENCIAL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</si>
  <si>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</si>
  <si>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INSTITUCIONAL TÉRREO, INCLUSO TRANSPORTE VERTICAL. AF_07/2019</t>
  </si>
  <si>
    <t>RETIRADA E RECOLOCAÇÃO DE RIPA EM TELHADOS DE ATÉ 2 ÁGUAS COM TELHA CERÂMICA OU DE CONCRETO DE ENCAIXE, INCLUSO TRANSPORTE VERTICAL. AF_07/2019</t>
  </si>
  <si>
    <t>RETIRADA E RECOLOCAÇÃO DE CAIBRO EM TELHADOS DE ATÉ 2 ÁGUAS COM TELHA CERÂMICA OU DE CONCRETO DE ENCAIXE, INCLUSO TRANSPORTE VERTICAL. AF_07/2019</t>
  </si>
  <si>
    <t>RETIRADA E RECOLOCAÇÃO DE RIPA EM TELHADOS DE MAIS DE 2 ÁGUAS COM TELHA CERÂMICA OU DE CONCRETO DE ENCAIXE,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</si>
  <si>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</si>
  <si>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</si>
  <si>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CAIBRO EM TELHADOS DE ATÉ 2 ÁGUAS COM TELHA CERÂMICA CAPA-CANAL, INCLUSO TRANSPORTE VERTICAL. AF_07/2019</t>
  </si>
  <si>
    <t>RETIRADA E RECOLOCAÇÃO DE RIPA EM TELHADOS DE MAIS DE 2 ÁGUAS COM TELHA CERÂMICA CAPA-CANAL, INCLUSO TRANSPORTE VERTICAL. AF_07/2019</t>
  </si>
  <si>
    <t>RETIRADA E RECOLOCAÇÃO DE CAIBRO EM TELHADOS DE MAIS DE 2 ÁGUAS COM TELHA CERÂMICA CAPA-CANAL, INCLUSO TRANSPORTE VERTICAL. AF_07/2019</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</si>
  <si>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</si>
  <si>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</si>
  <si>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</si>
  <si>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</si>
  <si>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</si>
  <si>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</si>
  <si>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</si>
  <si>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</si>
  <si>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</si>
  <si>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</si>
  <si>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</si>
  <si>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</si>
  <si>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</si>
  <si>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</si>
  <si>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</si>
  <si>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</si>
  <si>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</si>
  <si>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</si>
  <si>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</si>
  <si>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DE AÇO/ALUMÍNIO E = 0,5 MM, COM ATÉ 2 ÁGUAS, INCLUSO IÇAMENTO. AF_07/2019</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</si>
  <si>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</si>
  <si>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</si>
  <si>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</si>
  <si>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</si>
  <si>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</si>
  <si>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</si>
  <si>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</si>
  <si>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</si>
  <si>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</si>
  <si>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RETIRADA E RECOLOCAÇÃO DE  TELHA CERÂMICA DE ENCAIXE, COM ATÉ DUAS ÁGUAS, INCLUSO IÇAMENTO. AF_07/2019</t>
  </si>
  <si>
    <t>RETIRADA E RECOLOCAÇÃO DE  TELHA CERÂMICA DE ENCAIXE, COM MAIS DE DUAS ÁGUAS, INCLUSO IÇAMENTO. AF_07/2019</t>
  </si>
  <si>
    <t>RETIRADA E RECOLOCAÇÃO DE  TELHA CERÂMICA CAPA-CANAL, COM ATÉ DUAS ÁGUAS, INCLUSO IÇAMENTO. AF_07/2019</t>
  </si>
  <si>
    <t>RETIRADA E RECOLOCAÇÃO DE  TELHA CERÂMICA CAPA-CANAL, COM MAIS DE DUAS ÁGUAS, INCLUSO IÇAMENTO.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</si>
  <si>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</si>
  <si>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</si>
  <si>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</si>
  <si>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</si>
  <si>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TELHAMENTO COM TELHA ONDULADA DE FIBRA DE VIDRO E = 0,6 MM, PARA TELHADO COM INCLINAÇÃO MAIOR QUE 10°, COM ATÉ 2 ÁGUAS, INCLUSO IÇAMENTO.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</si>
  <si>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</si>
  <si>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</si>
  <si>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</si>
  <si>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INSTALAÇÃO DE TESOURA (INTEIRA OU MEIA), EM AÇO, PARA VÃOS MAIORES OU IGUAIS A 10,0 M E MENORES QUE 12,0 M, INCLUSO IÇAMENTO. AF_07/2019</t>
  </si>
  <si>
    <t>TRAMA DE AÇO COMPOSTA POR RIPAS, CAIBROS E TERÇAS PARA TELHADOS DE ATÉ 2 ÁGUAS PARA TELHA DE ENCAIXE DE CERÂMICA OU DE CONCRETO, INCLUSO TRANSPORTE VERTICAL. AF_07/2019</t>
  </si>
  <si>
    <t>TRAMA DE AÇO COMPOSTA POR RIPAS E CAIBROS PARA TELHADOS DE ATÉ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</si>
  <si>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</si>
  <si>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</si>
  <si>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TRAMA DE AÇO COMPOSTA POR RIPAS E CAIBROS PARA TELHADOS DE MAIS DE 2 ÁGUAS PARA TELHA DE ENCAIXE DE CERÂMICA OU DE CONCRETO,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</si>
  <si>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</si>
  <si>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</si>
  <si>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E CAIBROS PARA TELHADOS DE ATÉ 2 ÁGUAS PARA TELHA CERÂMICA CAPA-CANAL, INCLUSO TRANSPORTE VERTICAL. AF_07/2019</t>
  </si>
  <si>
    <t>TRAMA DE AÇO COMPOSTA POR RIPAS PARA TELHADOS DE ATÉ 2 ÁGUAS PARA TELHA CERÂMICA CAPA-CANAL, INCLUSO TRANSPORTE VERTICAL. AF_07/2019</t>
  </si>
  <si>
    <t>TRAMA DE AÇO COMPOSTA POR RIPAS, CAIBROS E TERÇAS PARA TELHADOS DE MAIS DE 2 ÁGUAS PARA TELHA CERÂMICA CAPA-CANAL, INCLUSO TRANSPORTE VERTICAL. AF_07/2019</t>
  </si>
  <si>
    <t>TRAMA DE AÇO COMPOSTA POR RIPAS E CAIBROS PARA TELHADOS DE MAIS DE 2 ÁGUAS PARA TELHA CERÂMICA CAPA-CANAL, INCLUSO TRANSPORTE VERTICAL. AF_07/2019</t>
  </si>
  <si>
    <t>TRAMA DE AÇO COMPOSTA POR RIPAS PARA TELHADOS DE MAIS DE 2 ÁGUAS PARA TELHA CERÂMICA CAPA-CANAL, INCLUSO TRANSPORTE VERTICAL. AF_07/2019</t>
  </si>
  <si>
    <t>TRAMA DE AÇO COMPOSTA POR TERÇAS PARA TELHADOS DE ATÉ 2 ÁGUAS PARA TELHA ONDULADA DE FIBROCIMENTO, METÁLICA, PLÁSTICA OU TERMOACÚSTICA, INCLUSO TRANSPORTE VERTICAL. AF_07/2019</t>
  </si>
  <si>
    <t>TRAMA DE AÇO COMPOSTA POR TERÇAS PARA TELHADOS DE ATÉ 2 ÁGUAS PARA TELHA ESTRUTURAL DE FIBROCIMENTO, INCLUSO TRANSPORTE VERTICAL. AF_07/2019</t>
  </si>
  <si>
    <t>FABRICAÇÃO E INSTALAÇÃO DE MEIA TESOURA DE MADEIRA NÃO APARELHADA, COM VÃO DE 3 M, PARA TELHA CERÂMICA OU DE CONCRETO, INCLUSO IÇAMENTO. AF_07/2019</t>
  </si>
  <si>
    <t>FABRICAÇÃO E INSTALAÇÃO DE MEIA TESOURA DE MADEIRA NÃO APARELHADA, COM VÃO DE 4 M, PARA TELHA CERÂMICA OU DE CONCRETO, INCLUSO IÇAMENTO. AF_07/2019</t>
  </si>
  <si>
    <t>FABRICAÇÃO E INSTALAÇÃO DE MEIA TESOURA DE MADEIRA NÃO APARELHADA, COM VÃO DE 5 M, PARA TELHA CERÂMICA OU DE CONCRETO, INCLUSO IÇAMENTO. AF_07/2019</t>
  </si>
  <si>
    <t>FABRICAÇÃO E INSTALAÇÃO DE MEIA TESOURA DE MADEIRA NÃO APARELHADA, COM VÃO DE 6 M, PARA TELHA CERÂMICA OU DE CONCRETO, INCLUSO IÇAMENTO. AF_07/2019</t>
  </si>
  <si>
    <t>FABRICAÇÃO E INSTALAÇÃO DE MEIA TESOURA DE MADEIRA NÃO APARELHADA, COM VÃO DE 7 M, PARA TELHA CERÂMICA OU DE CONCRETO, INCLUSO IÇAMENTO. AF_07/2019</t>
  </si>
  <si>
    <t>FABRICAÇÃO E INSTALAÇÃO DE MEIA TESOURA DE MADEIRA NÃO APARELHADA, COM VÃO DE 8 M, PARA TELHA CERÂMICA OU DE CONCRETO, INCLUSO IÇAMENTO. AF_07/2019</t>
  </si>
  <si>
    <t>FABRICAÇÃO E INSTALAÇÃO DE MEIA TESOURA DE MADEIRA NÃO APARELHADA, COM VÃO DE 9 M, PARA TELHA CERÂMICA OU DE CONCRETO, INCLUSO IÇAMENTO. AF_07/2019</t>
  </si>
  <si>
    <t>FABRICAÇÃO E INSTALAÇÃO DE MEIA TESOURA DE MADEIRA NÃO APARELHADA, COM VÃO DE 10 M, PARA TELHA CERÂMICA OU DE CONCRETO,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</si>
  <si>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</si>
  <si>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</si>
  <si>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</si>
  <si>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</si>
  <si>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</si>
  <si>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</si>
  <si>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</si>
  <si>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</si>
  <si>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ONDULADA DE FIBROCIMENTO, ALUMÍNIO, PLÁSTICA OU TERMOACÚSTICA,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</si>
  <si>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</si>
  <si>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</si>
  <si>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ONDULADA DE FIBROCIMENTO, ALUMÍNIO, PLÁSTICA OU TERMOACÚSTICA, INCLUSO IÇAMENTO. AF_07/2019</t>
  </si>
  <si>
    <t>FABRICAÇÃO E INSTALAÇÃO DE PONTALETES DE MADEIRA NÃO APARELHADA PARA TELHADOS COM ATÉ 2 ÁGUAS E COM TELHA ONDULADA DE FIBROCIMENTO, ALUMÍNIO OU PLÁSTICA EM EDIFÍCIO RESIDENCIAL TÉRREO, INCLUSO TRANSPORTE VERTICAL. AF_07/2019</t>
  </si>
  <si>
    <t>TELHAMENTO COM TELHA DE ENCAIXE, TIPO FRANCESA DE VIDRO, COM ATÉ 2 ÁGUAS, INCLUSO TRANSPORTE VERTICAL. AF_07/2019</t>
  </si>
  <si>
    <t>ARMAÇÃO DO SISTEMA DE PAREDES DE CONCRETO, EXECUTADA EM PAREDES DE EDIFICAÇÕES DE MÚLTIPLOS PAVIMENTOS, TELA Q-138. AF_06/2019</t>
  </si>
  <si>
    <t>ARMAÇÃO DO SISTEMA DE PAREDES DE CONCRETO, EXECUTADA EM PAREDES DE EDIFICAÇÕES TÉRREAS OU DE MÚLTIPLOS PAVIMENTOS, TELA Q-92. AF_06/2019</t>
  </si>
  <si>
    <t>ARMAÇÃO DO SISTEMA DE PAREDES DE CONCRETO, EXECUTADA EM PAREDES DE EDIFICAÇÕES TÉRREAS, TELA Q-61. AF_06/2019</t>
  </si>
  <si>
    <t>ARMAÇÃO DO SISTEMA DE PAREDES DE CONCRETO, EXECUTADA COMO ARMADURA POSITIVA DE LAJES, TELA Q-138. AF_06/2019</t>
  </si>
  <si>
    <t>ARMAÇÃO DO SISTEMA DE PAREDES DE CONCRETO, EXECUTADA COMO ARMADURA NEGATIVA DE LAJES, TELA T-196. AF_06/2019</t>
  </si>
  <si>
    <t>ARMAÇÃO DO SISTEMA DE PAREDES DE CONCRETO, EXECUTADA COMO ARMADURA POSITIVA DE LAJES, TELA Q-113. AF_06/2019</t>
  </si>
  <si>
    <t>ARMAÇÃO DO SISTEMA DE PAREDES DE CONCRETO, EXECUTADA COMO ARMADURA NEGATIVA DE LAJES, TELA L-159. AF_06/2019</t>
  </si>
  <si>
    <t>ARMAÇÃO DO SISTEMA DE PAREDES DE CONCRETO, EXECUTADA EM PLATIBANDAS, TELA Q-92. AF_06/2019</t>
  </si>
  <si>
    <t>ARMAÇÃO DO SISTEMA DE PAREDES DE CONCRETO, EXECUTADA COMO REFORÇO, VERGALHÃO DE 6,3 MM DE DIÂMETRO. AF_06/2019</t>
  </si>
  <si>
    <t>ARMAÇÃO DO SISTEMA DE PAREDES DE CONCRETO, EXECUTADA COMO REFORÇO, VERGALHÃO DE 8,0 MM DE DIÂMETRO. AF_06/2019</t>
  </si>
  <si>
    <t>ARMAÇÃO DO SISTEMA DE PAREDES DE CONCRETO, EXECUTADA COMO REFORÇO, VERGALHÃO DE 10,0 MM DE DIÂMETRO. AF_06/2019</t>
  </si>
  <si>
    <t>ARMAÇÃO DO SISTEMA DE PAREDES DE CONCRETO, EXECUTADA COMO ARMADURA POSITIVA DE LAJES, TELA Q-196. AF_06/2019</t>
  </si>
  <si>
    <t>ARMAÇÃO DO SISTEMA DE PAREDES DE CONCRETO, EXECUTADA COMO REFORÇO, VERGALHÃO DE 5,0 MM DE DIÂMETRO. AF_06/2019</t>
  </si>
  <si>
    <t>ARMAÇÃO DO SISTEMA DE PAREDES DE CONCRETO, EXECUTADA COMO REFORÇO, VERGALHÃO DE 12,5 MM DE DIÂMETRO. AF_06/2019</t>
  </si>
  <si>
    <t>TRANSPORTE HORIZONTAL MANUAL, DE SACOS DE 50 KG (UNIDADE: KGXKM). AF_07/2019</t>
  </si>
  <si>
    <t>KGXKM</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</si>
  <si>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</si>
  <si>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</si>
  <si>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</si>
  <si>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</si>
  <si>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</si>
  <si>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</si>
  <si>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</si>
  <si>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</si>
  <si>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</si>
  <si>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COM JERICA DE 60 L, DE MASSA/ GRANEL (UNIDADE: M3XKM). AF_07/2019</t>
  </si>
  <si>
    <t>TRANSPORTE HORIZONTAL COM JERICA DE 90 L, DE MASSA/ GRANEL (UNIDADE: M3XKM). AF_07/2019</t>
  </si>
  <si>
    <t>TRANSPORTE HORIZONTAL COM CARREGADEIRA, DE MASSA/ GRANEL (UNIDADE: M3XKM). AF_07/2019</t>
  </si>
  <si>
    <t>TRANSPORTE HORIZONTAL MANUAL, DE BLOCOS VAZADOS DE CONCRETO OU CERÂMICO DE 19X19X39CM (UNIDADE: BLOCOXKM). AF_07/2019</t>
  </si>
  <si>
    <t>UNXKM</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</si>
  <si>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</si>
  <si>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</si>
  <si>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</si>
  <si>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</si>
  <si>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</si>
  <si>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</si>
  <si>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</si>
  <si>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</si>
  <si>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</si>
  <si>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</si>
  <si>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</si>
  <si>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CAIXA COM REVESTIMENTO CERÂMICO (UNIDADE: M2XKM). AF_07/2019</t>
  </si>
  <si>
    <t>M2XKM</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</si>
  <si>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</si>
  <si>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</si>
  <si>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</si>
  <si>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</si>
  <si>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HORIZONTAL MANUAL, DE LATA DE 18 LITROS (UNIDADE: LXKM). AF_07/2019</t>
  </si>
  <si>
    <t>LXKM</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</si>
  <si>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</si>
  <si>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</si>
  <si>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</si>
  <si>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</si>
  <si>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</si>
  <si>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</si>
  <si>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</si>
  <si>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</si>
  <si>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</si>
  <si>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</si>
  <si>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TRANSPORTE HORIZONTAL MANUAL, DE TUBO DE PVC SOLDÁVEL COM DIÂMETRO MENOR OU IGUAL A 60 MM (UNIDADE: MXKM). AF_07/2019</t>
  </si>
  <si>
    <t>MXKM</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</si>
  <si>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</si>
  <si>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</si>
  <si>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</si>
  <si>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</si>
  <si>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</si>
  <si>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</si>
  <si>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</si>
  <si>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</si>
  <si>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</si>
  <si>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</si>
  <si>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</si>
  <si>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</si>
  <si>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</si>
  <si>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</si>
  <si>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</si>
  <si>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</si>
  <si>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</si>
  <si>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</si>
  <si>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</si>
  <si>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</si>
  <si>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</si>
  <si>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</si>
  <si>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</si>
  <si>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</si>
  <si>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</si>
  <si>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</si>
  <si>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</si>
  <si>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</si>
  <si>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VERTICAL MANUAL, 1 PAVIMENTO, DE JANELA (UNIDADE: M2).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</si>
  <si>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</si>
  <si>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</si>
  <si>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</si>
  <si>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</si>
  <si>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</si>
  <si>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VIDRO (UNIDADE: M2XKM). AF_07/2019</t>
  </si>
  <si>
    <t>TRANSPORTE VERTICAL MANUAL, 1 PAVIMENTO, DE VIDRO (UNIDADE: M2).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</si>
  <si>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</si>
  <si>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</si>
  <si>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</si>
  <si>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</si>
  <si>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</si>
  <si>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</si>
  <si>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</si>
  <si>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</si>
  <si>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</si>
  <si>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</si>
  <si>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</si>
  <si>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</si>
  <si>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TRANSPORTE HORIZONTAL MANUAL, DE BARRAMENTO BLINDADO (UNIDADE: MXKM). AF_07/2019</t>
  </si>
  <si>
    <t>TRANSPORTE HORIZONTAL COM CARRINHO PLATAFORMA, DE BARRAMENTO BLINDADO (UNIDADE: MXKM). AF_07/2019</t>
  </si>
  <si>
    <t>CURSO DE CAPACITAÇÃO PARA VIGIA DIURNO (ENCARGOS COMPLEMENTARES) - HORISTA</t>
  </si>
  <si>
    <t>VIGIA DIURNO COM ENCARGOS COMPLEMENTARES</t>
  </si>
  <si>
    <t>CURSO DE CAPACITAÇÃO PARA AJUDANTE DE PINTOR (ENCARGOS COMPLEMENTARES) - HORISTA</t>
  </si>
  <si>
    <t>CURSO DE CAPACITAÇÃO PARA AUXILIAR DE AZULEJISTA (ENCARGOS COMPLEMENTARES) - HORISTA</t>
  </si>
  <si>
    <t>CURSO DE CAPACITAÇÃO PARA MONTADOR DE ELETROELETRONICOS (ENCARGOS COMPLEMENTARES) - HORISTA</t>
  </si>
  <si>
    <t>CURSO DE CAPACITAÇÃO PARA MECÂNICO DE REFRIGERAÇÃO (ENCARGOS COMPLEMENTARES) - HORISTA</t>
  </si>
  <si>
    <t>CURSO DE CAPACITAÇÃO PARA TÉCNICO EM SEGURANÇA DO TRABALHO (ENCARGOS COMPLEMENTARES) - HORISTA</t>
  </si>
  <si>
    <t>AUXILIAR DE ALMOXARIFE COM ENCARGOS COMPLEMENTARES</t>
  </si>
  <si>
    <t>AUXILIAR DE AZULEJISTA COM ENCARGOS COMPLEMENTARES</t>
  </si>
  <si>
    <t>MONTADOR DE ELETROELETRÔNICOS COM ENCARGOS COMPLEMENTARES</t>
  </si>
  <si>
    <t>MECÂNICO DE REFRIGERAÇÃO COM ENCARGOS COMPLEMENTARES</t>
  </si>
  <si>
    <t>CURSO DE CAPACITAÇÃO PARA TÉCNICO EM SEGURANÇA DO TRABALHO (ENCARGOS COMPLEMENTARES) - MENSALISTA</t>
  </si>
  <si>
    <t>TÉCNICO EM SEGURANÇA DO TRABALHO COM ENCARGOS COMPLEMENTARES</t>
  </si>
  <si>
    <t>ED-8506</t>
  </si>
  <si>
    <t>APLICAÇÃO DE CONCRETO EM ESTRUTURA, INCLUSIVE ESPALHAMENTO, ADENSAMENTO E ACABAMENTO</t>
  </si>
  <si>
    <t>ED-8505</t>
  </si>
  <si>
    <t>ED-48326</t>
  </si>
  <si>
    <t>APLICAÇÃO DE PEDRA DE MÃO EM SAPATAS, ARRIMOS E TUBULÕES</t>
  </si>
  <si>
    <t>ED-48335</t>
  </si>
  <si>
    <t>ARGAMASSA COM VERMICULITA, PREPARO MANUAL</t>
  </si>
  <si>
    <t>ED-48301</t>
  </si>
  <si>
    <t>ARGAMASSA DE CAL HIDRATADA, TRAÇO 1:3 (CAL E AREIA), PREPARO MANUAL</t>
  </si>
  <si>
    <t>ED-48307</t>
  </si>
  <si>
    <t>ED-48308</t>
  </si>
  <si>
    <t>ED-48302</t>
  </si>
  <si>
    <t>ED-48303</t>
  </si>
  <si>
    <t>ED-48304</t>
  </si>
  <si>
    <t>ED-48305</t>
  </si>
  <si>
    <t>ED-48306</t>
  </si>
  <si>
    <t>ED-48309</t>
  </si>
  <si>
    <t>BANCADA EM CONCRETO L = 40 CM COM DRAMIX</t>
  </si>
  <si>
    <t>ED-8494</t>
  </si>
  <si>
    <t>ED-8486</t>
  </si>
  <si>
    <t>ED-8495</t>
  </si>
  <si>
    <t>ED-8487</t>
  </si>
  <si>
    <t>ED-8496</t>
  </si>
  <si>
    <t>ED-48319</t>
  </si>
  <si>
    <t>ED-8497</t>
  </si>
  <si>
    <t>ED-48320</t>
  </si>
  <si>
    <t>ED-8498</t>
  </si>
  <si>
    <t>ED-48321</t>
  </si>
  <si>
    <t>ED-48317</t>
  </si>
  <si>
    <t>ED-48318</t>
  </si>
  <si>
    <t>ED-48311</t>
  </si>
  <si>
    <t>CONCRETO MAGRO, TRAÇO 1:3:6, PREPARADO EM OBRA COM BETONEIRA, SEM FUNÇÃO ESTRUTURAL</t>
  </si>
  <si>
    <t>ED-48310</t>
  </si>
  <si>
    <t>CONCRETO MAGRO, TRAÇO 1:4:8, PREPARADO EM OBRA COM BETONEIRA, SEM FUNÇÃO ESTRUTURAL</t>
  </si>
  <si>
    <t>ED-8493</t>
  </si>
  <si>
    <t>ED-8485</t>
  </si>
  <si>
    <t>ED-48313</t>
  </si>
  <si>
    <t>ED-48314</t>
  </si>
  <si>
    <t>ED-48315</t>
  </si>
  <si>
    <t>ED-48316</t>
  </si>
  <si>
    <t>ED-48312</t>
  </si>
  <si>
    <t>ED-8562</t>
  </si>
  <si>
    <t>ED-8560</t>
  </si>
  <si>
    <t>ED-8561</t>
  </si>
  <si>
    <t>ED-8569</t>
  </si>
  <si>
    <t>ED-8567</t>
  </si>
  <si>
    <t>ED-8568</t>
  </si>
  <si>
    <t>ED-8565</t>
  </si>
  <si>
    <t>ED-8563</t>
  </si>
  <si>
    <t>ED-8564</t>
  </si>
  <si>
    <t>ED-48323</t>
  </si>
  <si>
    <t>LAJE PRÉ-MOLDADA D = 8 CM, CONCRETO 1:2:4 COM ARMAÇÃO E FORMA RESINADA</t>
  </si>
  <si>
    <t>ED-48322</t>
  </si>
  <si>
    <t>LAJE SOBRE O SOLO, D = 8 CM, CONCRETO 1:3:6, CIMENTO, AREIA E BRITA</t>
  </si>
  <si>
    <t>ED-8504</t>
  </si>
  <si>
    <t>LANÇAMENTO DE CONCRETO EM ESTRUTURA, INCLUSIVE TRANSPORTE ATÉ O LOCAL DE APLICAÇÃO, EXCLUSIVE APLICAÇÃO</t>
  </si>
  <si>
    <t>ED-8503</t>
  </si>
  <si>
    <t>ED-48328</t>
  </si>
  <si>
    <t>ED-48329</t>
  </si>
  <si>
    <t>PINTURA ESMALTE EM POSTES OU TUBULAÇÕES 2 DEMÃO</t>
  </si>
  <si>
    <t>ED-48331</t>
  </si>
  <si>
    <t>PLACA DE CONCRETO ARMADO D = 5 CM, PRÉ MOLDADA</t>
  </si>
  <si>
    <t>ED-48330</t>
  </si>
  <si>
    <t>PLACA DE CONCRETO ARMADO D = 8 CM, PRÉ MOLDADA</t>
  </si>
  <si>
    <t>ED-48332</t>
  </si>
  <si>
    <t>ED-48333</t>
  </si>
  <si>
    <t>TAMPA DE CONCRETO PARA CAIXA DE INSPEÇÃO EM ALVENARIA E = 8 CM</t>
  </si>
  <si>
    <t>ED-48334</t>
  </si>
  <si>
    <t>ED-48324</t>
  </si>
  <si>
    <t>ED-48336</t>
  </si>
  <si>
    <t>VIGA 0,10 A 0,20 M DE LARGURA, CONCRETO 1:2:4 COM ARMAÇÃO E FORMA RESINADA</t>
  </si>
  <si>
    <t>ED-9906</t>
  </si>
  <si>
    <t>ED-9903</t>
  </si>
  <si>
    <t>ED-13852</t>
  </si>
  <si>
    <t>COBERTURA EM TELHA METÁLICA GALVANIZADA ONDULADA, TIPO SIMPLES, ESP. 0,50MM, ACABAMENTO NATURAL, INCLUSIVE ACESSÓRIOS PARA FIXAÇÃO, FORNECIMENTO E INSTALAÇÃO</t>
  </si>
  <si>
    <t>ED-13343</t>
  </si>
  <si>
    <t>LÂMPADA LED, BASE E27, POTÊNCIA 15W, BULBO A65, TEMPERATURA DA COR 6500K, TENSÃO 110-127V, FORNECIMENTO E INSTALAÇÃO, EXCLUSIVE LUMINÁRIA</t>
  </si>
  <si>
    <t>ED-13344</t>
  </si>
  <si>
    <t>LÂMPADA LED, BASE E27, POTÊNCIA 20W, BULBO A70, TEMPERATURA DA COR 6500K, TENSÃO 110-127V, FORNECIMENTO E INSTALAÇÃO, EXCLUSIVE LUMINÁRIA</t>
  </si>
  <si>
    <t>ED-13342</t>
  </si>
  <si>
    <t>LÂMPADA LED, BASE E27, POTÊNCIA 9W, BULBO A60, TEMPERATURA DA COR 6500K, TENSÃO 110-127V, FORNECIMENTO E INSTALAÇÃO, EXCLUSIVE LUMINÁRIA</t>
  </si>
  <si>
    <t>ED-9973</t>
  </si>
  <si>
    <t>LÂMPADA TUBULAR LED, BASE G13, POTÊNCIA 18W, DIÂMETRO 26MM/T8, TEMPERATURA DA COR 6500K, FORNECIMENTO E INSTALAÇÃO, EXCLUSIVE LUMINÁRIA</t>
  </si>
  <si>
    <t>ED-9974</t>
  </si>
  <si>
    <t>LÂMPADA TUBULAR LED, BASE G13, POTÊNCIA 40W, DIÂMETRO 26MM/T8, TEMPERATURA DA COR 6500K, FORNECIMENTO E INSTALAÇÃO, EXCLUSIVE LUMINÁRIA</t>
  </si>
  <si>
    <t>ED-9972</t>
  </si>
  <si>
    <t>LÂMPADA TUBULAR LED, BASE G13, POTÊNCIA 9W, DIÂMETRO 26MM/T8, TEMPERATURA DA COR 6500K, FORNECIMENTO E INSTALAÇÃO, EXCLUSIVE LUMINÁRIA</t>
  </si>
  <si>
    <t>ED-13345</t>
  </si>
  <si>
    <t>LUMINÁRIA ARANDELA TIPO MEIA-LUA COMPLETA, DIÂMETRO 25 CM, PARA UMA (1) LÂMPADA LED, POTÊNCIA 15W, BULBO A65, FORNECIMENTO E INSTALAÇÃO, INCLUSIVE BASE E LÂMPADA</t>
  </si>
  <si>
    <t>ED-13346</t>
  </si>
  <si>
    <t>LUMINÁRIA ARANDELA TIPO MEIA-LUA COMPLETA, DIÂMETRO 25 CM, PARA UMA (1) LÂMPADA LED, POTÊNCIA 20W, BULBO A70, FORNECIMENTO E INSTALAÇÃO, INCLUSIVE BASE E LÂMPADA</t>
  </si>
  <si>
    <t>ED-9955</t>
  </si>
  <si>
    <t>LUMINÁRIA ARANDELA TIPO MEIA-LUA COMPLETA, DIÂMETRO 25 CM, PARA UMA (1) LÂMPADA LED, POTÊNCIA 9W, BULBO A60, FORNECIMENTO E INSTALAÇÃO, INCLUSIVE BASE E LÂMPADA</t>
  </si>
  <si>
    <t>ED-9954</t>
  </si>
  <si>
    <t>LUMINÁRIA ARANDELA TIPO MEIA-LUA, DIÂMETRO 25 CM, PARA UMA (1) LÂMPADA BASE E-27, FORNECIMENTO E INSTALAÇÃO, INCLUSIVE BASE, EXCLUSIVE LÂMPADA</t>
  </si>
  <si>
    <t>ED-13338</t>
  </si>
  <si>
    <t>LUMINÁRIA COMERCIAL CHANFRADA DE SOBREPOR COMPLETA, PARA DUAS (2) LÂMPADAS TUBULARES LED 2X18W-ØT8, TEMPERATURA DA COR 6500K, FORNECIMENTO E INSTALAÇÃO, INCLUSIVE BASE E LÂMPADAS</t>
  </si>
  <si>
    <t>ED-13337</t>
  </si>
  <si>
    <t>LUMINÁRIA COMERCIAL CHANFRADA DE SOBREPOR COMPLETA, PARA DUAS (2) LÂMPADAS TUBULARES LED 2X9W-ØT8, TEMPERATURA DA COR 6500K, FORNECIMENTO E INSTALAÇÃO, INCLUSIVE BASE E LÂMPADAS</t>
  </si>
  <si>
    <t>ED-13340</t>
  </si>
  <si>
    <t>LUMINÁRIA COMERCIAL CHANFRADA DE SOBREPOR COMPLETA, PARA QUATRO (4) LÂMPADAS TUBULARES LED 4X18W-ØT8, TEMPERATURA DA COR 6500K, FORNECIMENTO E INSTALAÇÃO, INCLUSIVE BASE E LÂMPADA</t>
  </si>
  <si>
    <t>ED-13339</t>
  </si>
  <si>
    <t>LUMINÁRIA COMERCIAL CHANFRADA DE SOBREPOR COMPLETA, PARA QUATRO (4) LÂMPADAS TUBULARES LED 4X9W-ØT8, TEMPERATURA DA COR 6500K, FORNECIMENTO E INSTALAÇÃO, INCLUSIVE BASE E LÂMPADAS</t>
  </si>
  <si>
    <t>ED-13336</t>
  </si>
  <si>
    <t>LUMINÁRIA COMERCIAL CHANFRADA DE SOBREPOR COMPLETA, PARA UMA (1) LÂMPADA TUBULAR LED 1X18W-ØT8, TEMPERATURA DA COR 6500K, FORNECIMENTO E INSTALAÇÃO, INCLUSIVE BASE E LÂMPADA</t>
  </si>
  <si>
    <t>ED-13335</t>
  </si>
  <si>
    <t>LUMINÁRIA COMERCIAL CHANFRADA DE SOBREPOR COMPLETA, PARA UMA (1) LÂMPADA TUBULAR LED 1X9W-ØT8, TEMPERATURA DA COR 6500K, FORNECIMENTO E INSTALAÇÃO, INCLUSIVE BASE E LÂMPADA</t>
  </si>
  <si>
    <t>ED-13357</t>
  </si>
  <si>
    <t>LUMINÁRIA PLAFON REDONDO DE VIDRO JATEADO REDONDO COMPLETA, DIÂMETRO 25 CM, PARA UMA (1) LÂMPADA LED, POTÊNCIA 15W, BULBO A65, FORNECIMENTO E INSTALAÇÃO, INCLUSIVE BASE E LÂMPADA</t>
  </si>
  <si>
    <t>ED-13356</t>
  </si>
  <si>
    <t>LUMINÁRIA PLAFON REDONDO DE VIDRO JATEADO REDONDO COMPLETA, DIÂMETRO 25 CM, PARA UMA (1) LÂMPADA LED, POTÊNCIA 9W, BULBO A60, FORNECIMENTO E INSTALAÇÃO, INCLUSIVE BASE E LÂMPADA</t>
  </si>
  <si>
    <t>ED-13355</t>
  </si>
  <si>
    <t>LUMINÁRIA PLAFON REDONDO DE VIDRO JATEADO REDONDO, DIÂMETRO 25 CM, PARA UMA (1) LÂMPADA BASE E-27, FORNECIMENTO E INSTALAÇÃO, INCLUSIVE BASE, EXCLUSIVE LÂMPADA</t>
  </si>
  <si>
    <t>ED-13354</t>
  </si>
  <si>
    <t>LUMINÁRIA TIPO DROPS COM BASE SUPORTE GALVANIZADA E GLOBO LEITOSO COMPLETA, PARA UMA (1) LÂMPADA LED, POTÊNCIA 15W, BULBO A65, FORNECIMENTO E INSTALAÇÃO, INCLUSIVE BASE E LÂMPADA</t>
  </si>
  <si>
    <t>ED-13353</t>
  </si>
  <si>
    <t>LUMINÁRIA TIPO DROPS COM BASE SUPORTE GALVANIZADA E GLOBO LEITOSO COMPLETA, PARA UMA (1) LÂMPADA LED, POTÊNCIA 9W, BULBO A60, FORNECIMENTO E INSTALAÇÃO, INCLUSIVE BASE E LÂMPADA</t>
  </si>
  <si>
    <t>ED-9941</t>
  </si>
  <si>
    <t>ED-13286</t>
  </si>
  <si>
    <t>ED-13287</t>
  </si>
  <si>
    <t>ED-13288</t>
  </si>
  <si>
    <t>ED-13289</t>
  </si>
  <si>
    <t>ED-13290</t>
  </si>
  <si>
    <t>ED-13291</t>
  </si>
  <si>
    <t>ED-13292</t>
  </si>
  <si>
    <t>ED-13279</t>
  </si>
  <si>
    <t>ED-13280</t>
  </si>
  <si>
    <t>ED-13281</t>
  </si>
  <si>
    <t>ED-13282</t>
  </si>
  <si>
    <t>ED-13283</t>
  </si>
  <si>
    <t>ED-13284</t>
  </si>
  <si>
    <t>ED-13285</t>
  </si>
  <si>
    <t>ED-9917</t>
  </si>
  <si>
    <t>PINTURA EPÓXI EM PAREDE, DUAS (2) DEMÃOS, EXCLUSIVE SELADOR ACRÍLICO E MASSA ACRÍLICA/CORRIDA (PVA)</t>
  </si>
  <si>
    <t>ED-9919</t>
  </si>
  <si>
    <t>PINTURA EPÓXI EM PAREDE, DUAS (2) DEMÃOS, INCLUSIVE UMA (1) DEMÃO DE MASSA ACRÍLICA, EXCLUSIVE SELADOR ACRÍLICO</t>
  </si>
  <si>
    <t>ED-9918</t>
  </si>
  <si>
    <t>PINTURA EPÓXI EM PAREDE, TRÊS (3) DEMÃOS, EXCLUSIVE SELADOR ACRÍLICO E MASSA ACRÍLICA/CORRIDA (PVA)</t>
  </si>
  <si>
    <t>ED-9937</t>
  </si>
  <si>
    <t>PINTURA EPÓXI EM PISO, DUAS (2) DEMÃOS, EXCLUSIVE PRIMER EPÓXI, INCLUSIVE LIMPEZA DA SUPERFÍCIE A SER APLICADO MATERIAL</t>
  </si>
  <si>
    <t>ED-9934</t>
  </si>
  <si>
    <t>PINTURA EPÓXI EM PISO, DUAS (2) DEMÃOS, INCLUSIVE UMA (1) DEMÃO DE PRIMER EPÓXI</t>
  </si>
  <si>
    <t>ED-9933</t>
  </si>
  <si>
    <t>PINTURA EPÓXI EM PISO, DUAS (2) DEMÃOS, INCLUSIVE UMA (1) DEMÃO DE PRIMER EPÓXI E PREPARAÇÃO DA SUPERFÍCIE COM ARGAMASSA AUTONIVELANTE, ESP.4MM</t>
  </si>
  <si>
    <t>ED-9935</t>
  </si>
  <si>
    <t>PREPARAÇÃO PARA PINTURA (EPÓXI) EM PISO, INCLUSIVE UMA (1) DEMÃO DE PRIMER EPÓXI</t>
  </si>
  <si>
    <t>ED-13926</t>
  </si>
  <si>
    <t>ED-13911</t>
  </si>
  <si>
    <t>ED-13908</t>
  </si>
  <si>
    <t>ED-13888</t>
  </si>
  <si>
    <t>RO-43333</t>
  </si>
  <si>
    <t>RO-40118</t>
  </si>
  <si>
    <t>RO-40120</t>
  </si>
  <si>
    <t>RO-40121</t>
  </si>
  <si>
    <t>RO-40122</t>
  </si>
  <si>
    <t>RO-40123</t>
  </si>
  <si>
    <t>RO-40124</t>
  </si>
  <si>
    <t>RO-40125</t>
  </si>
  <si>
    <t>RO-40128</t>
  </si>
  <si>
    <t>RO-40148</t>
  </si>
  <si>
    <t>RO-40149</t>
  </si>
  <si>
    <t>RO-40150</t>
  </si>
  <si>
    <t>RO-40151</t>
  </si>
  <si>
    <t>RO-40152</t>
  </si>
  <si>
    <t>RO-40153</t>
  </si>
  <si>
    <t>RO-40154</t>
  </si>
  <si>
    <t>RO-40155</t>
  </si>
  <si>
    <t>RO-40156</t>
  </si>
  <si>
    <t>RO-40157</t>
  </si>
  <si>
    <t>RO-40158</t>
  </si>
  <si>
    <t>RO-40159</t>
  </si>
  <si>
    <t>RO-40162</t>
  </si>
  <si>
    <t>RO-40163</t>
  </si>
  <si>
    <t>RO-40164</t>
  </si>
  <si>
    <t>RO-40165</t>
  </si>
  <si>
    <t>RO-40166</t>
  </si>
  <si>
    <t>RO-40167</t>
  </si>
  <si>
    <t>RO-40168</t>
  </si>
  <si>
    <t>RO-40169</t>
  </si>
  <si>
    <t>RO-40170</t>
  </si>
  <si>
    <t>RO-40171</t>
  </si>
  <si>
    <t>RO-40172</t>
  </si>
  <si>
    <t>RO-40173</t>
  </si>
  <si>
    <t>RO-40182</t>
  </si>
  <si>
    <t>RO-40183</t>
  </si>
  <si>
    <t>RO-40184</t>
  </si>
  <si>
    <t>RO-40185</t>
  </si>
  <si>
    <t>RO-41776</t>
  </si>
  <si>
    <t>RO-41777</t>
  </si>
  <si>
    <t>RO-41778</t>
  </si>
  <si>
    <t>RO-41834</t>
  </si>
  <si>
    <t>RO-41835</t>
  </si>
  <si>
    <t>RO-41836</t>
  </si>
  <si>
    <t>RO-40186</t>
  </si>
  <si>
    <t>RO-42329</t>
  </si>
  <si>
    <t>RO-40192</t>
  </si>
  <si>
    <t>RO-40194</t>
  </si>
  <si>
    <t>RO-40193</t>
  </si>
  <si>
    <t>RO-40210</t>
  </si>
  <si>
    <t>RO-40211</t>
  </si>
  <si>
    <t>RO-40213</t>
  </si>
  <si>
    <t>RO-40216</t>
  </si>
  <si>
    <t>RO-40218</t>
  </si>
  <si>
    <t>RO-40219</t>
  </si>
  <si>
    <t>RO-40220</t>
  </si>
  <si>
    <t>RO-40230</t>
  </si>
  <si>
    <t>RO-40221</t>
  </si>
  <si>
    <t>RO-40222</t>
  </si>
  <si>
    <t>RO-40231</t>
  </si>
  <si>
    <t>RO-40233</t>
  </si>
  <si>
    <t>RO-40232</t>
  </si>
  <si>
    <t>RO-40238</t>
  </si>
  <si>
    <t>RO-40242</t>
  </si>
  <si>
    <t>RO-40249</t>
  </si>
  <si>
    <t>RO-40251</t>
  </si>
  <si>
    <t>RO-40253</t>
  </si>
  <si>
    <t>RO-40252</t>
  </si>
  <si>
    <t>RO-40269</t>
  </si>
  <si>
    <t>RO-40270</t>
  </si>
  <si>
    <t>RO-40271</t>
  </si>
  <si>
    <t>RO-40272</t>
  </si>
  <si>
    <t>RO-40273</t>
  </si>
  <si>
    <t>RO-40274</t>
  </si>
  <si>
    <t>RO-40275</t>
  </si>
  <si>
    <t>RO-40276</t>
  </si>
  <si>
    <t>RO-40277</t>
  </si>
  <si>
    <t>RO-40278</t>
  </si>
  <si>
    <t>RO-40279</t>
  </si>
  <si>
    <t>RO-40280</t>
  </si>
  <si>
    <t>RO-40281</t>
  </si>
  <si>
    <t>RO-40282</t>
  </si>
  <si>
    <t>RO-40283</t>
  </si>
  <si>
    <t>RO-40284</t>
  </si>
  <si>
    <t>RO-40285</t>
  </si>
  <si>
    <t>RO-40286</t>
  </si>
  <si>
    <t>RO-40287</t>
  </si>
  <si>
    <t>RO-40288</t>
  </si>
  <si>
    <t>RO-41754</t>
  </si>
  <si>
    <t>RO-41783</t>
  </si>
  <si>
    <t>RO-42197</t>
  </si>
  <si>
    <t>RO-40292</t>
  </si>
  <si>
    <t>RO-40293</t>
  </si>
  <si>
    <t>RO-40294</t>
  </si>
  <si>
    <t>RO-40295</t>
  </si>
  <si>
    <t>RO-40296</t>
  </si>
  <si>
    <t>RO-40297</t>
  </si>
  <si>
    <t>RO-40298</t>
  </si>
  <si>
    <t>RO-40299</t>
  </si>
  <si>
    <t>RO-40300</t>
  </si>
  <si>
    <t>RO-40301</t>
  </si>
  <si>
    <t>RO-40302</t>
  </si>
  <si>
    <t>RO-40303</t>
  </si>
  <si>
    <t>RO-40304</t>
  </si>
  <si>
    <t>RO-40305</t>
  </si>
  <si>
    <t>RO-40306</t>
  </si>
  <si>
    <t>RO-40307</t>
  </si>
  <si>
    <t>RO-40308</t>
  </si>
  <si>
    <t>RO-40309</t>
  </si>
  <si>
    <t>RO-40310</t>
  </si>
  <si>
    <t>RO-40311</t>
  </si>
  <si>
    <t>RO-40316</t>
  </si>
  <si>
    <t>RO-40317</t>
  </si>
  <si>
    <t>RO-40318</t>
  </si>
  <si>
    <t>RO-40319</t>
  </si>
  <si>
    <t>RO-40320</t>
  </si>
  <si>
    <t>RO-40321</t>
  </si>
  <si>
    <t>RO-40322</t>
  </si>
  <si>
    <t>RO-40323</t>
  </si>
  <si>
    <t>RO-40324</t>
  </si>
  <si>
    <t>RO-40325</t>
  </si>
  <si>
    <t>RO-40327</t>
  </si>
  <si>
    <t>RO-40328</t>
  </si>
  <si>
    <t>RO-40329</t>
  </si>
  <si>
    <t>RO-40330</t>
  </si>
  <si>
    <t>RO-40331</t>
  </si>
  <si>
    <t>RO-40332</t>
  </si>
  <si>
    <t>RO-40333</t>
  </si>
  <si>
    <t>RO-40334</t>
  </si>
  <si>
    <t>RO-40335</t>
  </si>
  <si>
    <t>RO-40342</t>
  </si>
  <si>
    <t>RO-40343</t>
  </si>
  <si>
    <t>RO-40344</t>
  </si>
  <si>
    <t>RO-40345</t>
  </si>
  <si>
    <t>RO-40346</t>
  </si>
  <si>
    <t>RO-41040</t>
  </si>
  <si>
    <t>RO-41046</t>
  </si>
  <si>
    <t>RO-41041</t>
  </si>
  <si>
    <t>RO-41047</t>
  </si>
  <si>
    <t>RO-41042</t>
  </si>
  <si>
    <t>RO-41048</t>
  </si>
  <si>
    <t>RO-41043</t>
  </si>
  <si>
    <t>RO-41049</t>
  </si>
  <si>
    <t>RO-41044</t>
  </si>
  <si>
    <t>RO-41050</t>
  </si>
  <si>
    <t>RO-41045</t>
  </si>
  <si>
    <t>RO-41051</t>
  </si>
  <si>
    <t>RO-41052</t>
  </si>
  <si>
    <t>RO-41057</t>
  </si>
  <si>
    <t>RO-41053</t>
  </si>
  <si>
    <t>RO-41058</t>
  </si>
  <si>
    <t>RO-41054</t>
  </si>
  <si>
    <t>RO-41059</t>
  </si>
  <si>
    <t>RO-41055</t>
  </si>
  <si>
    <t>RO-41060</t>
  </si>
  <si>
    <t>RO-41056</t>
  </si>
  <si>
    <t>RO-41061</t>
  </si>
  <si>
    <t>RO-41062</t>
  </si>
  <si>
    <t>RO-41067</t>
  </si>
  <si>
    <t>RO-41063</t>
  </si>
  <si>
    <t>RO-41068</t>
  </si>
  <si>
    <t>RO-41064</t>
  </si>
  <si>
    <t>RO-41069</t>
  </si>
  <si>
    <t>RO-41065</t>
  </si>
  <si>
    <t>RO-41070</t>
  </si>
  <si>
    <t>RO-41066</t>
  </si>
  <si>
    <t>RO-41071</t>
  </si>
  <si>
    <t>RO-40354</t>
  </si>
  <si>
    <t>RO-40392</t>
  </si>
  <si>
    <t>RO-40355</t>
  </si>
  <si>
    <t>RO-40393</t>
  </si>
  <si>
    <t>RO-40356</t>
  </si>
  <si>
    <t>RO-40394</t>
  </si>
  <si>
    <t>RO-40357</t>
  </si>
  <si>
    <t>RO-40395</t>
  </si>
  <si>
    <t>RO-40358</t>
  </si>
  <si>
    <t>RO-40396</t>
  </si>
  <si>
    <t>RO-40359</t>
  </si>
  <si>
    <t>RO-40397</t>
  </si>
  <si>
    <t>RO-41796</t>
  </si>
  <si>
    <t>RO-41797</t>
  </si>
  <si>
    <t>RO-40360</t>
  </si>
  <si>
    <t>RO-40398</t>
  </si>
  <si>
    <t>RO-40361</t>
  </si>
  <si>
    <t>RO-40399</t>
  </si>
  <si>
    <t>RO-40362</t>
  </si>
  <si>
    <t>RO-40400</t>
  </si>
  <si>
    <t>RO-40363</t>
  </si>
  <si>
    <t>RO-40401</t>
  </si>
  <si>
    <t>RO-40366</t>
  </si>
  <si>
    <t>RO-40404</t>
  </si>
  <si>
    <t>RO-40367</t>
  </si>
  <si>
    <t>RO-40405</t>
  </si>
  <si>
    <t>RO-40368</t>
  </si>
  <si>
    <t>RO-40406</t>
  </si>
  <si>
    <t>RO-40370</t>
  </si>
  <si>
    <t>RO-40408</t>
  </si>
  <si>
    <t>RO-40371</t>
  </si>
  <si>
    <t>RO-40409</t>
  </si>
  <si>
    <t>RO-40372</t>
  </si>
  <si>
    <t>RO-40410</t>
  </si>
  <si>
    <t>RO-40373</t>
  </si>
  <si>
    <t>RO-40411</t>
  </si>
  <si>
    <t>RO-43343</t>
  </si>
  <si>
    <t>RO-40412</t>
  </si>
  <si>
    <t>RO-40375</t>
  </si>
  <si>
    <t>RO-40414</t>
  </si>
  <si>
    <t>RO-40376</t>
  </si>
  <si>
    <t>RO-40415</t>
  </si>
  <si>
    <t>RO-40388</t>
  </si>
  <si>
    <t>RO-40416</t>
  </si>
  <si>
    <t>RO-40389</t>
  </si>
  <si>
    <t>RO-40417</t>
  </si>
  <si>
    <t>RO-40429</t>
  </si>
  <si>
    <t>RO-40453</t>
  </si>
  <si>
    <t>RO-40431</t>
  </si>
  <si>
    <t>RO-40455</t>
  </si>
  <si>
    <t>RO-40432</t>
  </si>
  <si>
    <t>RO-40456</t>
  </si>
  <si>
    <t>RO-40433</t>
  </si>
  <si>
    <t>RO-40457</t>
  </si>
  <si>
    <t>RO-40434</t>
  </si>
  <si>
    <t>RO-40458</t>
  </si>
  <si>
    <t>RO-40435</t>
  </si>
  <si>
    <t>RO-40459</t>
  </si>
  <si>
    <t>RO-40436</t>
  </si>
  <si>
    <t>RO-40460</t>
  </si>
  <si>
    <t>RO-40437</t>
  </si>
  <si>
    <t>RO-40461</t>
  </si>
  <si>
    <t>RO-40438</t>
  </si>
  <si>
    <t>RO-40462</t>
  </si>
  <si>
    <t>RO-40439</t>
  </si>
  <si>
    <t>RO-40463</t>
  </si>
  <si>
    <t>RO-40440</t>
  </si>
  <si>
    <t>RO-40464</t>
  </si>
  <si>
    <t>RO-40441</t>
  </si>
  <si>
    <t>RO-40465</t>
  </si>
  <si>
    <t>RO-40442</t>
  </si>
  <si>
    <t>RO-40466</t>
  </si>
  <si>
    <t>RO-40443</t>
  </si>
  <si>
    <t>RO-40467</t>
  </si>
  <si>
    <t>RO-40444</t>
  </si>
  <si>
    <t>RO-40469</t>
  </si>
  <si>
    <t>RO-40445</t>
  </si>
  <si>
    <t>RO-41798</t>
  </si>
  <si>
    <t>RO-40447</t>
  </si>
  <si>
    <t>RO-40471</t>
  </si>
  <si>
    <t>RO-40483</t>
  </si>
  <si>
    <t>RO-40504</t>
  </si>
  <si>
    <t>RO-42271</t>
  </si>
  <si>
    <t>RO-42272</t>
  </si>
  <si>
    <t>RO-40494</t>
  </si>
  <si>
    <t>RO-40505</t>
  </si>
  <si>
    <t>RO-41799</t>
  </si>
  <si>
    <t>RO-44766</t>
  </si>
  <si>
    <t>RO-40485</t>
  </si>
  <si>
    <t>RO-40496</t>
  </si>
  <si>
    <t>RO-40486</t>
  </si>
  <si>
    <t>RO-40497</t>
  </si>
  <si>
    <t>RO-40487</t>
  </si>
  <si>
    <t>RO-40498</t>
  </si>
  <si>
    <t>RO-40492</t>
  </si>
  <si>
    <t>RO-40507</t>
  </si>
  <si>
    <t>RO-40500</t>
  </si>
  <si>
    <t>RO-40509</t>
  </si>
  <si>
    <t>RO-40377</t>
  </si>
  <si>
    <t>RO-40418</t>
  </si>
  <si>
    <t>RO-40378</t>
  </si>
  <si>
    <t>RO-40419</t>
  </si>
  <si>
    <t>RO-40379</t>
  </si>
  <si>
    <t>RO-40420</t>
  </si>
  <si>
    <t>RO-40380</t>
  </si>
  <si>
    <t>RO-40421</t>
  </si>
  <si>
    <t>RO-40381</t>
  </si>
  <si>
    <t>RO-40422</t>
  </si>
  <si>
    <t>RO-40382</t>
  </si>
  <si>
    <t>RO-40423</t>
  </si>
  <si>
    <t>RO-40383</t>
  </si>
  <si>
    <t>RO-40424</t>
  </si>
  <si>
    <t>RO-40384</t>
  </si>
  <si>
    <t>RO-40425</t>
  </si>
  <si>
    <t>RO-40385</t>
  </si>
  <si>
    <t>RO-40426</t>
  </si>
  <si>
    <t>RO-40448</t>
  </si>
  <si>
    <t>RO-40472</t>
  </si>
  <si>
    <t>RO-40450</t>
  </si>
  <si>
    <t>RO-40474</t>
  </si>
  <si>
    <t>RO-40451</t>
  </si>
  <si>
    <t>RO-40475</t>
  </si>
  <si>
    <t>RO-42820</t>
  </si>
  <si>
    <t>RO-42821</t>
  </si>
  <si>
    <t>RO-40452</t>
  </si>
  <si>
    <t>RO-40476</t>
  </si>
  <si>
    <t>RO-40488</t>
  </si>
  <si>
    <t>RO-40501</t>
  </si>
  <si>
    <t>RO-40478</t>
  </si>
  <si>
    <t>RO-40503</t>
  </si>
  <si>
    <t>RO-40519</t>
  </si>
  <si>
    <t>RO-40520</t>
  </si>
  <si>
    <t>RO-40521</t>
  </si>
  <si>
    <t>RO-40522</t>
  </si>
  <si>
    <t>RO-40523</t>
  </si>
  <si>
    <t>RO-40524</t>
  </si>
  <si>
    <t>RO-40525</t>
  </si>
  <si>
    <t>RO-40526</t>
  </si>
  <si>
    <t>RO-40527</t>
  </si>
  <si>
    <t>RO-40529</t>
  </si>
  <si>
    <t>RO-40530</t>
  </si>
  <si>
    <t>RO-40528</t>
  </si>
  <si>
    <t>RO-40532</t>
  </si>
  <si>
    <t>RO-40533</t>
  </si>
  <si>
    <t>RO-40531</t>
  </si>
  <si>
    <t>RO-40535</t>
  </si>
  <si>
    <t>RO-40534</t>
  </si>
  <si>
    <t>RO-40536</t>
  </si>
  <si>
    <t>RO-40537</t>
  </si>
  <si>
    <t>RO-40538</t>
  </si>
  <si>
    <t>RO-40539</t>
  </si>
  <si>
    <t>RO-40540</t>
  </si>
  <si>
    <t>RO-40541</t>
  </si>
  <si>
    <t>RO-40542</t>
  </si>
  <si>
    <t>RO-40543</t>
  </si>
  <si>
    <t>RO-40544</t>
  </si>
  <si>
    <t>RO-40546</t>
  </si>
  <si>
    <t>RO-40547</t>
  </si>
  <si>
    <t>RO-40545</t>
  </si>
  <si>
    <t>RO-40549</t>
  </si>
  <si>
    <t>RO-40550</t>
  </si>
  <si>
    <t>RO-40548</t>
  </si>
  <si>
    <t>RO-40552</t>
  </si>
  <si>
    <t>RO-40551</t>
  </si>
  <si>
    <t>RO-40554</t>
  </si>
  <si>
    <t>RO-40555</t>
  </si>
  <si>
    <t>RO-40556</t>
  </si>
  <si>
    <t>RO-40557</t>
  </si>
  <si>
    <t>RO-40558</t>
  </si>
  <si>
    <t>RO-40559</t>
  </si>
  <si>
    <t>RO-40560</t>
  </si>
  <si>
    <t>RO-40561</t>
  </si>
  <si>
    <t>RO-40562</t>
  </si>
  <si>
    <t>RO-40564</t>
  </si>
  <si>
    <t>RO-40565</t>
  </si>
  <si>
    <t>RO-40563</t>
  </si>
  <si>
    <t>RO-40567</t>
  </si>
  <si>
    <t>RO-40568</t>
  </si>
  <si>
    <t>RO-40566</t>
  </si>
  <si>
    <t>RO-40570</t>
  </si>
  <si>
    <t>RO-40569</t>
  </si>
  <si>
    <t>RO-40514</t>
  </si>
  <si>
    <t>RO-40571</t>
  </si>
  <si>
    <t>RO-40572</t>
  </si>
  <si>
    <t>RO-40573</t>
  </si>
  <si>
    <t>RO-40574</t>
  </si>
  <si>
    <t>RO-40575</t>
  </si>
  <si>
    <t>RO-40576</t>
  </si>
  <si>
    <t>RO-40577</t>
  </si>
  <si>
    <t>RO-40578</t>
  </si>
  <si>
    <t>RO-40579</t>
  </si>
  <si>
    <t>RO-40580</t>
  </si>
  <si>
    <t>RO-40581</t>
  </si>
  <si>
    <t>RO-40582</t>
  </si>
  <si>
    <t>RO-40583</t>
  </si>
  <si>
    <t>RO-40584</t>
  </si>
  <si>
    <t>RO-40585</t>
  </si>
  <si>
    <t>RO-40586</t>
  </si>
  <si>
    <t>RO-40587</t>
  </si>
  <si>
    <t>RO-40588</t>
  </si>
  <si>
    <t>RO-40589</t>
  </si>
  <si>
    <t>RO-40590</t>
  </si>
  <si>
    <t>RO-40591</t>
  </si>
  <si>
    <t>RO-40592</t>
  </si>
  <si>
    <t>RO-40593</t>
  </si>
  <si>
    <t>RO-40594</t>
  </si>
  <si>
    <t>RO-40595</t>
  </si>
  <si>
    <t>RO-40596</t>
  </si>
  <si>
    <t>RO-40597</t>
  </si>
  <si>
    <t>RO-40598</t>
  </si>
  <si>
    <t>RO-40599</t>
  </si>
  <si>
    <t>RO-40600</t>
  </si>
  <si>
    <t>RO-40601</t>
  </si>
  <si>
    <t>RO-40602</t>
  </si>
  <si>
    <t>RO-40603</t>
  </si>
  <si>
    <t>RO-40604</t>
  </si>
  <si>
    <t>RO-40605</t>
  </si>
  <si>
    <t>RO-40606</t>
  </si>
  <si>
    <t>RO-40607</t>
  </si>
  <si>
    <t>RO-40608</t>
  </si>
  <si>
    <t>RO-40609</t>
  </si>
  <si>
    <t>RO-40610</t>
  </si>
  <si>
    <t>RO-40613</t>
  </si>
  <si>
    <t>RO-40614</t>
  </si>
  <si>
    <t>RO-40615</t>
  </si>
  <si>
    <t>RO-40616</t>
  </si>
  <si>
    <t>RO-40617</t>
  </si>
  <si>
    <t>RO-40618</t>
  </si>
  <si>
    <t>RO-40619</t>
  </si>
  <si>
    <t>RO-40620</t>
  </si>
  <si>
    <t>RO-40621</t>
  </si>
  <si>
    <t>RO-40622</t>
  </si>
  <si>
    <t>RO-40623</t>
  </si>
  <si>
    <t>RO-40624</t>
  </si>
  <si>
    <t>RO-40625</t>
  </si>
  <si>
    <t>RO-40626</t>
  </si>
  <si>
    <t>RO-40627</t>
  </si>
  <si>
    <t>RO-40628</t>
  </si>
  <si>
    <t>RO-40629</t>
  </si>
  <si>
    <t>RO-40630</t>
  </si>
  <si>
    <t>RO-40631</t>
  </si>
  <si>
    <t>RO-40632</t>
  </si>
  <si>
    <t>RO-40633</t>
  </si>
  <si>
    <t>RO-40634</t>
  </si>
  <si>
    <t>RO-40647</t>
  </si>
  <si>
    <t>RO-40648</t>
  </si>
  <si>
    <t>RO-40649</t>
  </si>
  <si>
    <t>RO-40650</t>
  </si>
  <si>
    <t>RO-40651</t>
  </si>
  <si>
    <t>RO-40652</t>
  </si>
  <si>
    <t>RO-40653</t>
  </si>
  <si>
    <t>RO-40654</t>
  </si>
  <si>
    <t>RO-40655</t>
  </si>
  <si>
    <t>RO-40656</t>
  </si>
  <si>
    <t>RO-40657</t>
  </si>
  <si>
    <t>RO-40658</t>
  </si>
  <si>
    <t>RO-40659</t>
  </si>
  <si>
    <t>RO-40660</t>
  </si>
  <si>
    <t>RO-40661</t>
  </si>
  <si>
    <t>RO-40662</t>
  </si>
  <si>
    <t>RO-40663</t>
  </si>
  <si>
    <t>RO-40664</t>
  </si>
  <si>
    <t>RO-40665</t>
  </si>
  <si>
    <t>RO-40666</t>
  </si>
  <si>
    <t>RO-40667</t>
  </si>
  <si>
    <t>RO-40668</t>
  </si>
  <si>
    <t>RO-40669</t>
  </si>
  <si>
    <t>RO-40670</t>
  </si>
  <si>
    <t>RO-40638</t>
  </si>
  <si>
    <t>RO-40553</t>
  </si>
  <si>
    <t>RO-42379</t>
  </si>
  <si>
    <t>RO-42380</t>
  </si>
  <si>
    <t>RO-42910</t>
  </si>
  <si>
    <t>RO-42911</t>
  </si>
  <si>
    <t>RO-40925</t>
  </si>
  <si>
    <t>RO-43467</t>
  </si>
  <si>
    <t>RO-40928</t>
  </si>
  <si>
    <t>RO-40930</t>
  </si>
  <si>
    <t>RO-40935</t>
  </si>
  <si>
    <t>RO-40955</t>
  </si>
  <si>
    <t>RO-40956</t>
  </si>
  <si>
    <t>RO-43118</t>
  </si>
  <si>
    <t>RO-40988</t>
  </si>
  <si>
    <t>RO-40942</t>
  </si>
  <si>
    <t>RO-42808</t>
  </si>
  <si>
    <t>RO-42935</t>
  </si>
  <si>
    <t>RO-42838</t>
  </si>
  <si>
    <t>RO-43276</t>
  </si>
  <si>
    <t>RO-40953</t>
  </si>
  <si>
    <t>RO-40984</t>
  </si>
  <si>
    <t>RO-40974</t>
  </si>
  <si>
    <t>RO-40975</t>
  </si>
  <si>
    <t>RO-40976</t>
  </si>
  <si>
    <t>RO-40977</t>
  </si>
  <si>
    <t>RO-40978</t>
  </si>
  <si>
    <t>RO-43310</t>
  </si>
  <si>
    <t>RO-40980</t>
  </si>
  <si>
    <t>RO-40981</t>
  </si>
  <si>
    <t>RO-43147</t>
  </si>
  <si>
    <t>RO-40982</t>
  </si>
  <si>
    <t>RO-41030</t>
  </si>
  <si>
    <t>RO-41031</t>
  </si>
  <si>
    <t>RO-41028</t>
  </si>
  <si>
    <t>RO-41029</t>
  </si>
  <si>
    <t>RO-42920</t>
  </si>
  <si>
    <t>RO-41033</t>
  </si>
  <si>
    <t>RO-41037</t>
  </si>
  <si>
    <t>RO-41034</t>
  </si>
  <si>
    <t>RO-42650</t>
  </si>
  <si>
    <t>RO-42643</t>
  </si>
  <si>
    <t>RO-43833</t>
  </si>
  <si>
    <t>RO-41079</t>
  </si>
  <si>
    <t>RO-41081</t>
  </si>
  <si>
    <t>RO-41083</t>
  </si>
  <si>
    <t>RO-41082</t>
  </si>
  <si>
    <t>RO-41087</t>
  </si>
  <si>
    <t>RO-41093</t>
  </si>
  <si>
    <t>RO-41092</t>
  </si>
  <si>
    <t>RO-43112</t>
  </si>
  <si>
    <t>RO-42280</t>
  </si>
  <si>
    <t>RO-43195</t>
  </si>
  <si>
    <t>RO-41104</t>
  </si>
  <si>
    <t>RO-41135</t>
  </si>
  <si>
    <t>RO-43113</t>
  </si>
  <si>
    <t>RO-42395</t>
  </si>
  <si>
    <t>RO-41098</t>
  </si>
  <si>
    <t>RO-44242</t>
  </si>
  <si>
    <t>RO-42186</t>
  </si>
  <si>
    <t>RO-43164</t>
  </si>
  <si>
    <t>RO-41163</t>
  </si>
  <si>
    <t>RO-43165</t>
  </si>
  <si>
    <t>RO-43170</t>
  </si>
  <si>
    <t>RO-41144</t>
  </si>
  <si>
    <t>RO-41113</t>
  </si>
  <si>
    <t>RO-41138</t>
  </si>
  <si>
    <t>RO-41137</t>
  </si>
  <si>
    <t>RO-44461</t>
  </si>
  <si>
    <t>RO-43836</t>
  </si>
  <si>
    <t>RO-41688</t>
  </si>
  <si>
    <t>RO-43859</t>
  </si>
  <si>
    <t>RO-41164</t>
  </si>
  <si>
    <t>RO-51228</t>
  </si>
  <si>
    <t>RO-41166</t>
  </si>
  <si>
    <t>RO-51229</t>
  </si>
  <si>
    <t>RO-41168</t>
  </si>
  <si>
    <t>RO-13320</t>
  </si>
  <si>
    <t>RO-43449</t>
  </si>
  <si>
    <t>RO-13321</t>
  </si>
  <si>
    <t>RO-42664</t>
  </si>
  <si>
    <t>RO-41170</t>
  </si>
  <si>
    <t>RO-41171</t>
  </si>
  <si>
    <t>RO-41177</t>
  </si>
  <si>
    <t>RO-14019</t>
  </si>
  <si>
    <t>RO-14020</t>
  </si>
  <si>
    <t>RO-43829</t>
  </si>
  <si>
    <t>RO-42208</t>
  </si>
  <si>
    <t>RO-41178</t>
  </si>
  <si>
    <t>RO-42649</t>
  </si>
  <si>
    <t>RO-42831</t>
  </si>
  <si>
    <t>RO-43228</t>
  </si>
  <si>
    <t>RO-43402</t>
  </si>
  <si>
    <t>RO-14021</t>
  </si>
  <si>
    <t>RO-14022</t>
  </si>
  <si>
    <t>RO-43327</t>
  </si>
  <si>
    <t>RO-43422</t>
  </si>
  <si>
    <t>RO-43326</t>
  </si>
  <si>
    <t>RO-41204</t>
  </si>
  <si>
    <t>RO-41207</t>
  </si>
  <si>
    <t>RO-43971</t>
  </si>
  <si>
    <t>RO-41208</t>
  </si>
  <si>
    <t>RO-41773</t>
  </si>
  <si>
    <t>RO-41209</t>
  </si>
  <si>
    <t>RO-41212</t>
  </si>
  <si>
    <t>RO-41211</t>
  </si>
  <si>
    <t>RO-43473</t>
  </si>
  <si>
    <t>RO-42387</t>
  </si>
  <si>
    <t>RO-43415</t>
  </si>
  <si>
    <t>RO-41228</t>
  </si>
  <si>
    <t>RO-41229</t>
  </si>
  <si>
    <t>RO-41230</t>
  </si>
  <si>
    <t>RO-41231</t>
  </si>
  <si>
    <t>RO-43269</t>
  </si>
  <si>
    <t>RO-42215</t>
  </si>
  <si>
    <t>RO-42399</t>
  </si>
  <si>
    <t>RO-42198</t>
  </si>
  <si>
    <t>RO-41237</t>
  </si>
  <si>
    <t>RO-41239</t>
  </si>
  <si>
    <t>RO-41240</t>
  </si>
  <si>
    <t>RO-41243</t>
  </si>
  <si>
    <t>RO-41779</t>
  </si>
  <si>
    <t>RO-41227</t>
  </si>
  <si>
    <t>RO-41841</t>
  </si>
  <si>
    <t>RO-41842</t>
  </si>
  <si>
    <t>RO-41843</t>
  </si>
  <si>
    <t>RO-41844</t>
  </si>
  <si>
    <t>RO-42193</t>
  </si>
  <si>
    <t>RO-42196</t>
  </si>
  <si>
    <t>RO-42210</t>
  </si>
  <si>
    <t>RO-42194</t>
  </si>
  <si>
    <t>RO-42195</t>
  </si>
  <si>
    <t>RO-42977</t>
  </si>
  <si>
    <t>RO-42978</t>
  </si>
  <si>
    <t>RO-42979</t>
  </si>
  <si>
    <t>RO-42980</t>
  </si>
  <si>
    <t>RO-42981</t>
  </si>
  <si>
    <t>RO-44586</t>
  </si>
  <si>
    <t>RO-42983</t>
  </si>
  <si>
    <t>RO-44777</t>
  </si>
  <si>
    <t>RO-44585</t>
  </si>
  <si>
    <t>RO-42878</t>
  </si>
  <si>
    <t>RO-42879</t>
  </si>
  <si>
    <t>RO-42880</t>
  </si>
  <si>
    <t>RO-42881</t>
  </si>
  <si>
    <t>RO-42887</t>
  </si>
  <si>
    <t>RO-42882</t>
  </si>
  <si>
    <t>RO-42885</t>
  </si>
  <si>
    <t>RO-42886</t>
  </si>
  <si>
    <t>RO-42883</t>
  </si>
  <si>
    <t>RO-42884</t>
  </si>
  <si>
    <t>RO-43226</t>
  </si>
  <si>
    <t>RO-43014</t>
  </si>
  <si>
    <t>RO-42830</t>
  </si>
  <si>
    <t>RO-42829</t>
  </si>
  <si>
    <t>RO-41292</t>
  </si>
  <si>
    <t>RO-41293</t>
  </si>
  <si>
    <t>RO-41295</t>
  </si>
  <si>
    <t>RO-41296</t>
  </si>
  <si>
    <t>RO-41388</t>
  </si>
  <si>
    <t>RO-43246</t>
  </si>
  <si>
    <t>RO-41278</t>
  </si>
  <si>
    <t>RO-41279</t>
  </si>
  <si>
    <t>RO-41288</t>
  </si>
  <si>
    <t>RO-41291</t>
  </si>
  <si>
    <t>RO-42216</t>
  </si>
  <si>
    <t>RO-42282</t>
  </si>
  <si>
    <t>RO-41763</t>
  </si>
  <si>
    <t>RO-41379</t>
  </si>
  <si>
    <t>RO-41387</t>
  </si>
  <si>
    <t>RO-42283</t>
  </si>
  <si>
    <t>RO-41396</t>
  </si>
  <si>
    <t>RO-41399</t>
  </si>
  <si>
    <t>RO-41400</t>
  </si>
  <si>
    <t>RO-41401</t>
  </si>
  <si>
    <t>RO-41402</t>
  </si>
  <si>
    <t>RO-41404</t>
  </si>
  <si>
    <t>RO-41781</t>
  </si>
  <si>
    <t>RO-41732</t>
  </si>
  <si>
    <t>RO-41297</t>
  </si>
  <si>
    <t>RO-41300</t>
  </si>
  <si>
    <t>RO-42874</t>
  </si>
  <si>
    <t>RO-42875</t>
  </si>
  <si>
    <t>RO-42876</t>
  </si>
  <si>
    <t>RO-42877</t>
  </si>
  <si>
    <t>RO-41316</t>
  </si>
  <si>
    <t>RO-43273</t>
  </si>
  <si>
    <t>RO-41321</t>
  </si>
  <si>
    <t>RO-41329</t>
  </si>
  <si>
    <t>RO-44505</t>
  </si>
  <si>
    <t>RO-44638</t>
  </si>
  <si>
    <t>RO-41320</t>
  </si>
  <si>
    <t>RO-43439</t>
  </si>
  <si>
    <t>RO-41334</t>
  </si>
  <si>
    <t>RO-41336</t>
  </si>
  <si>
    <t>RO-41337</t>
  </si>
  <si>
    <t>RO-41338</t>
  </si>
  <si>
    <t>RO-41339</t>
  </si>
  <si>
    <t>RO-41340</t>
  </si>
  <si>
    <t>RO-41341</t>
  </si>
  <si>
    <t>RO-41342</t>
  </si>
  <si>
    <t>RO-41343</t>
  </si>
  <si>
    <t>RO-41344</t>
  </si>
  <si>
    <t>RO-41345</t>
  </si>
  <si>
    <t>RO-41346</t>
  </si>
  <si>
    <t>RO-41347</t>
  </si>
  <si>
    <t>RO-41348</t>
  </si>
  <si>
    <t>RO-41349</t>
  </si>
  <si>
    <t>RO-41350</t>
  </si>
  <si>
    <t>RO-41351</t>
  </si>
  <si>
    <t>RO-41352</t>
  </si>
  <si>
    <t>RO-14023</t>
  </si>
  <si>
    <t>RO-14024</t>
  </si>
  <si>
    <t>RO-14025</t>
  </si>
  <si>
    <t>RO-14026</t>
  </si>
  <si>
    <t>RO-14027</t>
  </si>
  <si>
    <t>RO-14028</t>
  </si>
  <si>
    <t>RO-14029</t>
  </si>
  <si>
    <t>RO-14030</t>
  </si>
  <si>
    <t>RO-14031</t>
  </si>
  <si>
    <t>RO-14032</t>
  </si>
  <si>
    <t>RO-14033</t>
  </si>
  <si>
    <t>RO-14034</t>
  </si>
  <si>
    <t>RO-14035</t>
  </si>
  <si>
    <t>RO-14036</t>
  </si>
  <si>
    <t>RO-14037</t>
  </si>
  <si>
    <t>RO-14038</t>
  </si>
  <si>
    <t>RO-41353</t>
  </si>
  <si>
    <t>RO-41354</t>
  </si>
  <si>
    <t>RO-41355</t>
  </si>
  <si>
    <t>RO-41356</t>
  </si>
  <si>
    <t>RO-41357</t>
  </si>
  <si>
    <t>RO-41358</t>
  </si>
  <si>
    <t>RO-41359</t>
  </si>
  <si>
    <t>RO-41360</t>
  </si>
  <si>
    <t>RO-41361</t>
  </si>
  <si>
    <t>RO-41362</t>
  </si>
  <si>
    <t>RO-41363</t>
  </si>
  <si>
    <t>RO-41364</t>
  </si>
  <si>
    <t>RO-41365</t>
  </si>
  <si>
    <t>RO-41366</t>
  </si>
  <si>
    <t>RO-41367</t>
  </si>
  <si>
    <t>RO-41368</t>
  </si>
  <si>
    <t>RO-41369</t>
  </si>
  <si>
    <t>RO-41370</t>
  </si>
  <si>
    <t>RO-41371</t>
  </si>
  <si>
    <t>RO-41372</t>
  </si>
  <si>
    <t>RO-41373</t>
  </si>
  <si>
    <t>RO-41374</t>
  </si>
  <si>
    <t>RO-41375</t>
  </si>
  <si>
    <t>RO-41376</t>
  </si>
  <si>
    <t>RO-41596</t>
  </si>
  <si>
    <t>RO-41599</t>
  </si>
  <si>
    <t>RO-43107</t>
  </si>
  <si>
    <t>RO-41602</t>
  </si>
  <si>
    <t>RO-42445</t>
  </si>
  <si>
    <t>RO-42418</t>
  </si>
  <si>
    <t>RO-43247</t>
  </si>
  <si>
    <t>RO-41762</t>
  </si>
  <si>
    <t>RO-41621</t>
  </si>
  <si>
    <t>RO-41634</t>
  </si>
  <si>
    <t>RO-41626</t>
  </si>
  <si>
    <t>RO-42415</t>
  </si>
  <si>
    <t>RO-41622</t>
  </si>
  <si>
    <t>RO-41623</t>
  </si>
  <si>
    <t>RO-41624</t>
  </si>
  <si>
    <t>RO-41625</t>
  </si>
  <si>
    <t>RO-41627</t>
  </si>
  <si>
    <t>RO-41628</t>
  </si>
  <si>
    <t>RO-41630</t>
  </si>
  <si>
    <t>RO-41632</t>
  </si>
  <si>
    <t>RO-41633</t>
  </si>
  <si>
    <t>RO-44908</t>
  </si>
  <si>
    <t>RO-42412</t>
  </si>
  <si>
    <t>RO-42442</t>
  </si>
  <si>
    <t>RO-42455</t>
  </si>
  <si>
    <t>RO-42413</t>
  </si>
  <si>
    <t>RO-43462</t>
  </si>
  <si>
    <t>RO-42811</t>
  </si>
  <si>
    <t>RO-43871</t>
  </si>
  <si>
    <t>RO-43568</t>
  </si>
  <si>
    <t>RO-41429</t>
  </si>
  <si>
    <t>RO-41431</t>
  </si>
  <si>
    <t>RO-41432</t>
  </si>
  <si>
    <t>RO-41614</t>
  </si>
  <si>
    <t>RO-41435</t>
  </si>
  <si>
    <t>RO-41443</t>
  </si>
  <si>
    <t>RO-43047</t>
  </si>
  <si>
    <t>RO-43456</t>
  </si>
  <si>
    <t>RO-42426</t>
  </si>
  <si>
    <t>RO-41453</t>
  </si>
  <si>
    <t>RO-41454</t>
  </si>
  <si>
    <t>RO-41455</t>
  </si>
  <si>
    <t>RO-41456</t>
  </si>
  <si>
    <t>RO-41457</t>
  </si>
  <si>
    <t>RO-41458</t>
  </si>
  <si>
    <t>RO-41459</t>
  </si>
  <si>
    <t>RO-41460</t>
  </si>
  <si>
    <t>RO-41461</t>
  </si>
  <si>
    <t>RO-41463</t>
  </si>
  <si>
    <t>RO-41464</t>
  </si>
  <si>
    <t>RO-41466</t>
  </si>
  <si>
    <t>RO-41465</t>
  </si>
  <si>
    <t>RO-41467</t>
  </si>
  <si>
    <t>RO-41469</t>
  </si>
  <si>
    <t>RO-41470</t>
  </si>
  <si>
    <t>RO-41473</t>
  </si>
  <si>
    <t>RO-41475</t>
  </si>
  <si>
    <t>RO-41476</t>
  </si>
  <si>
    <t>RO-41482</t>
  </si>
  <si>
    <t>RO-41479</t>
  </si>
  <si>
    <t>RO-41648</t>
  </si>
  <si>
    <t>RO-41481</t>
  </si>
  <si>
    <t>RO-41493</t>
  </si>
  <si>
    <t>RO-41494</t>
  </si>
  <si>
    <t>RO-41495</t>
  </si>
  <si>
    <t>RO-41496</t>
  </si>
  <si>
    <t>RO-42416</t>
  </si>
  <si>
    <t>RO-45041</t>
  </si>
  <si>
    <t>RO-42417</t>
  </si>
  <si>
    <t>RO-42456</t>
  </si>
  <si>
    <t>RO-42467</t>
  </si>
  <si>
    <t>RO-41502</t>
  </si>
  <si>
    <t>RO-41544</t>
  </si>
  <si>
    <t>RO-42285</t>
  </si>
  <si>
    <t>RO-41552</t>
  </si>
  <si>
    <t>RO-41651</t>
  </si>
  <si>
    <t>RO-41653</t>
  </si>
  <si>
    <t>RO-41652</t>
  </si>
  <si>
    <t>RO-42425</t>
  </si>
  <si>
    <t>RO-41575</t>
  </si>
  <si>
    <t>RO-41582</t>
  </si>
  <si>
    <t>RO-41557</t>
  </si>
  <si>
    <t>RO-41558</t>
  </si>
  <si>
    <t>RO-41559</t>
  </si>
  <si>
    <t>RO-41565</t>
  </si>
  <si>
    <t>RO-40989</t>
  </si>
  <si>
    <t>RO-41657</t>
  </si>
  <si>
    <t>RO-41569</t>
  </si>
  <si>
    <t>RO-41570</t>
  </si>
  <si>
    <t>RO-41571</t>
  </si>
  <si>
    <t>RO-41578</t>
  </si>
  <si>
    <t>RO-42430</t>
  </si>
  <si>
    <t>RO-41581</t>
  </si>
  <si>
    <t>RO-41584</t>
  </si>
  <si>
    <t>RO-42476</t>
  </si>
  <si>
    <t>RO-42994</t>
  </si>
  <si>
    <t>RO-41586</t>
  </si>
  <si>
    <t>RO-41587</t>
  </si>
  <si>
    <t>RO-41591</t>
  </si>
  <si>
    <t>RO-41592</t>
  </si>
  <si>
    <t>RO-41589</t>
  </si>
  <si>
    <t>RO-41588</t>
  </si>
  <si>
    <t>RO-41590</t>
  </si>
  <si>
    <t>RO-41594</t>
  </si>
  <si>
    <t>RO-41593</t>
  </si>
  <si>
    <t>109 - ÍNDICE NACIONAL DE CONSTRUÇÃO CIVIL</t>
  </si>
  <si>
    <t>RO-41664</t>
  </si>
  <si>
    <t>ABRIGO SIMPLES DE PASSAGEIROS PRÉ-MOLDADO (EXECUÇÃO, INCLUINDO O FORNECIMENTO E TRANSPORTE E MONTAGEM)</t>
  </si>
  <si>
    <t>RO-41665</t>
  </si>
  <si>
    <t>ABRIGO DUPLO DE PASSAGEIROS PRÉ-MOLDADO (EXECUÇÃO, INCLUINDO O FORNECIMENTO,  TRANSPORTE E MONTAGEM)</t>
  </si>
  <si>
    <t>RO-41662</t>
  </si>
  <si>
    <t>REBOCO DE ARGAMASSA DE CIMENTO E AREIA, TRAÇO 1:5 (EXECUÇÃO, INCLUINDO O FORNECIMENTO E TRANSPORTE DE TODOS OS MATERIAIS)</t>
  </si>
  <si>
    <t>RO-41661</t>
  </si>
  <si>
    <t>CHAPISCO DE CIMENTO E AREIA, TRAÇO 1:3 (EXECUÇÃO, INCLUINDO O FORNECIMENTO E TRANSPORTE DE TODOS OS MATERIAIS)</t>
  </si>
  <si>
    <t>OBJETO:</t>
  </si>
  <si>
    <t>1º Aditivo</t>
  </si>
  <si>
    <t xml:space="preserve">MEDIÇÃO 01 - </t>
  </si>
  <si>
    <t>MEDIÇÃO 02 -</t>
  </si>
  <si>
    <t>MEDIÇÃO 03 -</t>
  </si>
  <si>
    <t>MEDIÇÃO 04 -</t>
  </si>
  <si>
    <t>ACUMULADO</t>
  </si>
  <si>
    <t>SALDO</t>
  </si>
  <si>
    <t>Quantidade</t>
  </si>
  <si>
    <t>Valor (R$)</t>
  </si>
  <si>
    <t>Quant. Final</t>
  </si>
  <si>
    <t>VALOR COM ADITIVO</t>
  </si>
  <si>
    <t>Executado no Período</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</si>
  <si>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</si>
  <si>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</si>
  <si>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</si>
  <si>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</si>
  <si>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</si>
  <si>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</si>
  <si>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</si>
  <si>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</si>
  <si>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</si>
  <si>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</si>
  <si>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</si>
  <si>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</si>
  <si>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</si>
  <si>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</si>
  <si>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</si>
  <si>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</si>
  <si>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</si>
  <si>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</si>
  <si>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</si>
  <si>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</si>
  <si>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</si>
  <si>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</si>
  <si>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</si>
  <si>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</si>
  <si>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</si>
  <si>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</si>
  <si>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</si>
  <si>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</si>
  <si>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</si>
  <si>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</si>
  <si>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</si>
  <si>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</si>
  <si>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</si>
  <si>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</si>
  <si>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</si>
  <si>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</si>
  <si>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</si>
  <si>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</si>
  <si>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</si>
  <si>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</si>
  <si>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</si>
  <si>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</si>
  <si>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</si>
  <si>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</si>
  <si>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</si>
  <si>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</si>
  <si>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</si>
  <si>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</si>
  <si>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</si>
  <si>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</si>
  <si>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</si>
  <si>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</si>
  <si>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</si>
  <si>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</si>
  <si>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</si>
  <si>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</si>
  <si>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</si>
  <si>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</si>
  <si>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</si>
  <si>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</si>
  <si>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</si>
  <si>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</si>
  <si>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</si>
  <si>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</si>
  <si>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</si>
  <si>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</si>
  <si>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</si>
  <si>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</si>
  <si>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</si>
  <si>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</si>
  <si>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</si>
  <si>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</si>
  <si>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</si>
  <si>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</si>
  <si>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</si>
  <si>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</si>
  <si>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</si>
  <si>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</si>
  <si>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</si>
  <si>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</si>
  <si>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</si>
  <si>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</si>
  <si>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</si>
  <si>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</si>
  <si>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</si>
  <si>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</si>
  <si>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</si>
  <si>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</si>
  <si>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</si>
  <si>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</si>
  <si>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</si>
  <si>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</si>
  <si>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</si>
  <si>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</si>
  <si>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</si>
  <si>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</si>
  <si>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</si>
  <si>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</si>
  <si>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</si>
  <si>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</si>
  <si>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</si>
  <si>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</si>
  <si>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</si>
  <si>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</si>
  <si>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</si>
  <si>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</si>
  <si>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</si>
  <si>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</si>
  <si>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</si>
  <si>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INDUSTRIALIZADA PARA REVESTIMENTOS, MISTURA E PROJEÇÃO DE 1,5 M³/H DE ARGAMASSA. AF_08/2019</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</si>
  <si>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</si>
  <si>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</si>
  <si>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</si>
  <si>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</si>
  <si>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</si>
  <si>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</si>
  <si>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</si>
  <si>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</si>
  <si>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</si>
  <si>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</si>
  <si>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</si>
  <si>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</si>
  <si>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</si>
  <si>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</si>
  <si>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</si>
  <si>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</si>
  <si>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</si>
  <si>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</si>
  <si>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</si>
  <si>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</si>
  <si>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</si>
  <si>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</si>
  <si>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</si>
  <si>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</si>
  <si>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</si>
  <si>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</si>
  <si>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</si>
  <si>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</si>
  <si>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</si>
  <si>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</si>
  <si>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</si>
  <si>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</si>
  <si>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ton</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</si>
  <si>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</si>
  <si>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</si>
  <si>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</si>
  <si>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</si>
  <si>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</si>
  <si>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</si>
  <si>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</si>
  <si>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</si>
  <si>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</si>
  <si>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</si>
  <si>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</si>
  <si>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</si>
  <si>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</si>
  <si>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</si>
  <si>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JUNTA ARGAMASSADA ENTRE TUBO DN 100 MM E O POÇO DE VISITA/ CAIXA DE CONCRETO OU ALVENARIA EM REDES DE ESGOTO. AF_01/2021</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</si>
  <si>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</si>
  <si>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</si>
  <si>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</si>
  <si>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</si>
  <si>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</si>
  <si>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</si>
  <si>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</si>
  <si>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</si>
  <si>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</si>
  <si>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</si>
  <si>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</si>
  <si>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</si>
  <si>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</si>
  <si>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</si>
  <si>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</si>
  <si>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</si>
  <si>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</si>
  <si>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</si>
  <si>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</si>
  <si>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</si>
  <si>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</si>
  <si>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</si>
  <si>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</si>
  <si>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TUBO DE PEAD CORRUGADO DE DUPLA PAREDE PARA REDE COLETORA DE ESGOTO, DN 250 MM, JUNTA ELÁSTICA INTEGRADA - FORNECIMENTO E ASSENTAMENTO. AF_01/2021</t>
  </si>
  <si>
    <t>ASSENTAMENTO DE TUBO DE PEAD CORRUGADO DE DUPLA PAREDE PARA REDE COLETORA DE ESGOTO, DN 250 MM, JUNTA ELÁSTICA INTEGRADA (NÃO INCLUI FORNECIMENTO). AF_01/2021</t>
  </si>
  <si>
    <t>TUBO DE PEAD CORRUGADO DE DUPLA PAREDE PARA REDE COLETORA DE ESGOTO, DN 300 MM, JUNTA ELÁSTICA INTEGRADA - FORNECIMENTO E ASSENTAMENTO. AF_01/2021</t>
  </si>
  <si>
    <t>ASSENTAMENTO DE TUBO DE PEAD CORRUGADO DE DUPLA PAREDE PARA REDE COLETORA DE ESGOTO, DN 300 MM, JUNTA ELÁSTICA INTEGRADA  (NÃO INCLUI FORNECIMENTO). AF_01/2021</t>
  </si>
  <si>
    <t>TUBO DE PEAD CORRUGADO DE DUPLA PAREDE PARA REDE COLETORA DE ESGOTO, DN 800 MM, JUNTA ELÁSTICA INTEGRADA - FORNECIMENTO E ASSENTAMENTO.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</si>
  <si>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</si>
  <si>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</si>
  <si>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</si>
  <si>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</si>
  <si>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</si>
  <si>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</si>
  <si>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</si>
  <si>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TUBO DE PVC BRANCO PARA REDE COLETORA DE ESGOTO CONDOMINIAL DE PAREDE MACIÇA, DN 100 MM, JUNTA ELÁSTICA - FORNECIMENTO E ASSENTAMENTO.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</si>
  <si>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</si>
  <si>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</si>
  <si>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</si>
  <si>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</si>
  <si>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</si>
  <si>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ASSENTAMENTO DE TUBO DE FERRO FUNDIDO PARA REDE DE ÁGUA, DN 80 MM, JUNTA FLANGEADA (NÃO INCLUI O FORNECIMENTO). AF_09/2021</t>
  </si>
  <si>
    <t>ASSENTAMENTO DE TUBO DE FERRO FUNDIDO PARA REDE DE ÁGUA, DN 100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</si>
  <si>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</si>
  <si>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</si>
  <si>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</si>
  <si>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</si>
  <si>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</si>
  <si>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</si>
  <si>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</si>
  <si>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</si>
  <si>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</si>
  <si>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</si>
  <si>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</si>
  <si>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</si>
  <si>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</si>
  <si>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</si>
  <si>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</si>
  <si>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</si>
  <si>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</si>
  <si>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</si>
  <si>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</si>
  <si>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</si>
  <si>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</si>
  <si>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</si>
  <si>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</si>
  <si>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</si>
  <si>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</si>
  <si>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</si>
  <si>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</si>
  <si>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</si>
  <si>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</si>
  <si>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</si>
  <si>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</si>
  <si>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</si>
  <si>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</si>
  <si>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</si>
  <si>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</si>
  <si>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</si>
  <si>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</si>
  <si>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</si>
  <si>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</si>
  <si>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</si>
  <si>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</si>
  <si>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</si>
  <si>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</si>
  <si>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</si>
  <si>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</si>
  <si>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</si>
  <si>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</si>
  <si>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100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</si>
  <si>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</si>
  <si>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</si>
  <si>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</si>
  <si>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</si>
  <si>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</si>
  <si>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</si>
  <si>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</si>
  <si>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</si>
  <si>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</si>
  <si>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</si>
  <si>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</si>
  <si>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</si>
  <si>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</si>
  <si>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</si>
  <si>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TUBO PEAD LISO PARA REDE DE ÁGUA OU ESGOTO, DIÂMETRO DE 20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</si>
  <si>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</si>
  <si>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</si>
  <si>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</si>
  <si>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</si>
  <si>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</si>
  <si>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</si>
  <si>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</si>
  <si>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</si>
  <si>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</si>
  <si>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</si>
  <si>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TUBO PEAD LISO PARA REDE DE ÁGUA OU ESGOTO, DIÂMETRO DE 1000 MM, JUNTA SOLDADA (NÃO INCLUI A EXECUÇÃO DE SOLDA) - FORNECIMENTO E ASSENTAMENTO.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</si>
  <si>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</si>
  <si>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</si>
  <si>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</si>
  <si>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</si>
  <si>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</si>
  <si>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</si>
  <si>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</si>
  <si>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</si>
  <si>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</si>
  <si>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</si>
  <si>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</si>
  <si>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</si>
  <si>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</si>
  <si>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</si>
  <si>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</si>
  <si>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</si>
  <si>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</si>
  <si>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</si>
  <si>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</si>
  <si>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</si>
  <si>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</si>
  <si>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</si>
  <si>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</si>
  <si>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</si>
  <si>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</si>
  <si>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</si>
  <si>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</si>
  <si>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</si>
  <si>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LUVA, EM PEAD LISO PARA REDE DE ÁGUA OU ESGOTO, DIÂMETRO DE 20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</si>
  <si>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</si>
  <si>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63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</si>
  <si>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</si>
  <si>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400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</si>
  <si>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</si>
  <si>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</si>
  <si>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45 GRAUS, EM PEAD LISO PARA REDE DE ÁGUA OU ESGOTO, DIÂMETRO DE 200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</si>
  <si>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</si>
  <si>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</si>
  <si>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</si>
  <si>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</si>
  <si>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</si>
  <si>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</si>
  <si>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</si>
  <si>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</si>
  <si>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</si>
  <si>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</si>
  <si>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USINA DE MISTURA ASFÁLTICA À QUENTE, TIPO CONTRA FLUXO, PROD 100 A 140 TON/HORA - CHP DIURNO. AF_12/2019</t>
  </si>
  <si>
    <t>USINA DE ASFALTO, TIPO GRAVIMÉTRICA, PROD 150 TON/HORA - CHP DIURNO. AF_12/2019</t>
  </si>
  <si>
    <t>MARTELO DEMOLIDOR ELÉTRICO, COM POTÊNCIA DE 2.000 W, 1.000 IMPACTOS POR MINUTO, PESO DE 30 KG - CHP DIURNO. AF_01/2021</t>
  </si>
  <si>
    <t>USINA DE MISTURA ASFÁLTICA À QUENTE, TIPO CONTRA FLUXO, PROD 100 A 140 TON/HORA - CHI DIURNO. AF_12/2019</t>
  </si>
  <si>
    <t>USINA DE ASFALTO, TIPO GRAVIMÉTRICA, PROD 150 TON/HORA - CHI DIURNO. AF_12/2019</t>
  </si>
  <si>
    <t>MARTELO DEMOLIDOR ELÉTRICO, COM POTÊNCIA DE 2.000 W, 1.000 IMPACTOS POR MINUTO, PESO DE 30 KG -  CHI DIURNO. AF_01/2021</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</si>
  <si>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</si>
  <si>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</si>
  <si>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</si>
  <si>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</si>
  <si>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</si>
  <si>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</si>
  <si>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</si>
  <si>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</si>
  <si>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</si>
  <si>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</si>
  <si>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</si>
  <si>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</si>
  <si>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</si>
  <si>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</si>
  <si>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</si>
  <si>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</si>
  <si>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CENTRAL DE LAMA BENTONÍTICA (DEPÓSITO DE BENTONITA, MISTURADOR DE ALTA TURBULÊNCIA, SILOS DE ARMAZENAMENTO DE LAMA E ÁGUA, LABORATÓRIO DE CONTROLE DE QUALIDADE DA LAMA) - MATERIAIS NA OPERAÇÃO. AF_04/2019</t>
  </si>
  <si>
    <t>GUINDASTE HIDRAULICO AUTOPROPELIDO, COM LANÇA TRELIÇADA 40 M, CAPACIDADE MÁXIMA 75 T, EQUIPADO COM CLAMSHELL - MATERIAIS NA OPERAÇÃO. AF_04/2019</t>
  </si>
  <si>
    <t>GUINDASTE SOBRE ESTEIRAS, COM LANÇA TRELIÇADA 40 M, CAPACIDADE MÁXIMA 75 T - MATERIAIS NA OPERAÇÃO. AF_04/2019</t>
  </si>
  <si>
    <t>GUINDASTE SOBRE ESTEIRAS, COM LANÇA TRELIÇADA 40 M, CAPACIDADE MÁXIMA 75 T, EQUIPADO COM CLAMSHELL - MATERIAIS NA OPERAÇÃO. AF_04/2019</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</si>
  <si>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</si>
  <si>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MATERIAIS NA OPERAÇÃO. AF_04/2019</t>
  </si>
  <si>
    <t>PLATAFORMA ELEVATÓRIA - MATERIAIS NA OPERAÇÃO. AF_04/2019</t>
  </si>
  <si>
    <t>PÓRTICO ROLANTE MONOVIGA, PERFIL I, 4 PERNAS, CAPACIDADE 5 T  - MATERIAIS NA OPERAÇÃO. AF_04/2019</t>
  </si>
  <si>
    <t>ESCAVADEIRA HIDRÁULICA SOBRE ESTEIRA, PESO OPERACIONAL ENTRE 22,00 E 23,50 T, POTÊNCIA NOMINAL 139 HP, COM MARTELO ROMPEDOR HIDRÁULICO 1700 KG - MATERIAIS NA OPERAÇÃO. AF_04/2019</t>
  </si>
  <si>
    <t>FURADEIRA ELETROMAGNÉTICA, VELOCIDADE (SEM CARGA/ COM CARGA) 450/ 270 RPM, ESPESSURA MÁXIMA DA CHAPA A SER FURADA 50 MM, PORÇA DE ADESÃO MAGNÉTICA 17000 N, POTÊNCIA 1100 W, ALIMENTÇÃO 220 - 60 HZ, MONOFÁSICA - MATERIAIS NA OPERAÇÃO. AF_08/2019</t>
  </si>
  <si>
    <t>RETROESCAVADEIRA SOBRE RODAS COM CARREGADEIRA , PESO OPERACIONAL MÍN. 6,674, POTÊNCIA LÍQ 88 HP, COM MARTELO ROMPEDOR HIDRÁULICO ENTRE  275 A 362 KG - MATERIAIS NA OPERAÇÃO. AF_02/2021</t>
  </si>
  <si>
    <t>PERFURATRIZ HIDRÁULICA SOBRE ESTEIRA, TORQUE MÁXIMO 98 KNM, PROFUNDIDADE MÁXIMA 25 M, DIÂMETRO MÁXIMO 115 MM, POTÊNCIA MOTOR 190 HP - MATERIAIS NA OPERAÇÃO. AF_02/2021</t>
  </si>
  <si>
    <t>MÁQUINA DEMARCADORA DE FAIXA DE TRÁFEGO À FRIO, TRAÇÃO MANUAL, 4 CV, PRESSÃO MAX 3300 PSI, TANQUE 20 L - MATERIAIS NA OPERAÇÃO. AF_06/2021</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</si>
  <si>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</si>
  <si>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</si>
  <si>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DRENO SUBSUPERFICIAL (SEÇÃO 0,40 X 0,40 M), COM TUBO DE PEAD CORRUGADO PERFURADO, DN 100 MM, ENCHIMENTO COM AREIA. AF_07/2021</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</si>
  <si>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</si>
  <si>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</si>
  <si>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</si>
  <si>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</si>
  <si>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</si>
  <si>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</si>
  <si>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</si>
  <si>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</si>
  <si>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</si>
  <si>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</si>
  <si>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</si>
  <si>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</si>
  <si>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</si>
  <si>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</si>
  <si>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</si>
  <si>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BRITA, ENVOLVIDO COM MANTA GEOTÊXTIL, INCLUSIVE CONEXÕES. AF_07/2021</t>
  </si>
  <si>
    <t>TUBO DE PEAD CORRUGADO PERFURADO, DN 100 MM, PARA DRENO - FORNECIMENTO E ASSENTAMENTO. AF_07/2021</t>
  </si>
  <si>
    <t>TUBO DE CONCRETO SIMPLES POROSO, DN 200 MM, PARA DRENO - FORNECIMENTO E ASSENTAMENTO. AF_07/2021</t>
  </si>
  <si>
    <t>LUVA DE PVC, SÉRIE NORMAL, PARA ESGOTO PREDIAL, DN 100 MM, INSTALADA EM DRENO  - FORNECIMENTO E INSTALAÇÃO. AF_07/2021</t>
  </si>
  <si>
    <t>JUNÇÃO SIMPLES DE PVC, 45 GRAUS, SÉRIE NORMAL, PARA ESGOTO PREDIAL, DN 100 MM, INSTALADA EM DRENO - FORNECIMENTO E INSTALAÇÃO. AF_07/2021</t>
  </si>
  <si>
    <t>JUNÇÃO DUPLA DE PVC, SÉRIE NORMAL, PARA ESGOTO PREDIAL, DN 100 X 100 X 100 MM, INSTALADA EM DRENO  - FORNECIMENTO E INSTALAÇÃO. AF_07/2021</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</si>
  <si>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</si>
  <si>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</si>
  <si>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</si>
  <si>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</si>
  <si>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</si>
  <si>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</si>
  <si>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</si>
  <si>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</si>
  <si>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BARBACÃ, DN 100 MM, COM MATERIAL DRENANTE. AF_07/2021</t>
  </si>
  <si>
    <t>DRENO BARBACÃ, DN 75 MM, COM MATERIAL DRENANTE. AF_07/2021</t>
  </si>
  <si>
    <t>DRENO BARBACÃ, DN 50 MM, COM MATERIAL DRENANTE. AF_07/2021</t>
  </si>
  <si>
    <t>GEOTÊXTIL NÃO TECIDO 100% POLIÉSTER, RESISTÊNCIA A TRAÇÃO DE 31 KN/M (RT-31), INSTALADO EM DRENO - FORNECIMENTO E INSTALAÇÃO. AF_07/2021</t>
  </si>
  <si>
    <t>CANALETA MEIA CANA PRÉ-MOLDADA DE CONCRETO (D = 20 CM) - FORNECIMENTO E INSTALAÇÃO. AF_08/2021</t>
  </si>
  <si>
    <t>CANALETA MEIA CANA PRÉ-MOLDADA DE CONCRETO (D = 30 CM) - FORNECIMENTO E INSTALAÇÃO. AF_08/2021</t>
  </si>
  <si>
    <t>CANALETA MEIA CANA PRÉ-MOLDADA DE CONCRETO (D = 40 CM) - FORNECIMENTO E INSTALAÇÃO. AF_08/2021</t>
  </si>
  <si>
    <t>CANALETA MEIA CANA PRÉ-MOLDADA DE CONCRETO (D = 50 CM) - FORNECIMENTO E INSTALAÇÃO. AF_08/2021</t>
  </si>
  <si>
    <t>CANALETA MEIA CANA PRÉ-MOLDADA DE CONCRETO (D = 60 CM) - FORNECIMENTO E INSTALAÇÃO. AF_08/2021</t>
  </si>
  <si>
    <t>CANALETA MEIA CANA PRÉ-MOLDADA DE CONCRETO (D = 80 CM) - FORNECIMENTO E INSTALAÇÃO. AF_08/2021</t>
  </si>
  <si>
    <t>EXECUÇÃO DE CANALETA DE CONCRETO MOLDADO IN LOCO, ESPESSURA DE 0,07 M, GEOMETRIA TRAPEZOIDAL (DIMENSÕES INTERNAS: B=0,6 M; B=0,147 M; H=0,2 M). AF_08/2021</t>
  </si>
  <si>
    <t>EXECUÇÃO DE CANALETA DE CONCRETO MOLDADO IN LOCO, ESPESSURA DE 0,07 M, GEOMETRIA TRAPEZOIDAL (DIMENSÕES INTERNAS: B=0,9 M; B=0,246 M; H=0,3 M). AF_08/2021</t>
  </si>
  <si>
    <t>EXECUÇÃO DE CANALETA DE CONCRETO MOLDADO IN LOCO, ESPESSURA DE 0,08 M, GEOMETRIA TRAPEZOIDAL (DIMENSÕES INTERNAS: B=1M; B=0,5 M; H=0,25 M). AF_08/2021</t>
  </si>
  <si>
    <t>EXECUÇÃO DE CANALETA DE CONCRETO MOLDADO IN LOCO, ESPESSURA DE 0,08 M, GEOMETRIA TRAPEZOIDAL (DIMENSÕES INTERNAS: B=1,074 M; B=0,534 M; H=0,27 M). AF_08/2021</t>
  </si>
  <si>
    <t>EXECUÇÃO DE CANALETA DE CONCRETO MOLDADO IN LOCO, ESPESSURA DE 0,08 M, GEOMETRIA TRAPEZOIDAL (DIMENSÕES INTERNAS: B=1,4 M; B=0,7 M; H=0,35 M). AF_08/2021</t>
  </si>
  <si>
    <t>EXECUÇÃO DE CANALETA DE CONCRETO MOLDADO IN LOCO, ESPESSURA DE 0,08 M, GEOMETRIA TRAPEZOIDAL (DIMENSÕES INTERNAS: B=1,474 M; B=0,934 M; H=0,27 M). AF_08/2021</t>
  </si>
  <si>
    <t>GRELHA DE FERRO FUNDIDO SIMPLES COM REQUADRO, 150 X 1000 MM, ASSENTADA COM ARGAMASSA 1 : 3 CIMENTO: AREIA - FORNECIMENTO E INSTALAÇÃO. AF_08/2021</t>
  </si>
  <si>
    <t>GRELHA DE FERRO FUNDIDO SIMPLES COM REQUADRO, 200 X 1000 MM, ASSENTADA COM ARGAMASSA 1 : 3 CIMENTO: AREIA - FORNECIMENTO E INSTALAÇÃO. AF_08/2021</t>
  </si>
  <si>
    <t>GRELHA DE FERRO FUNDIDO SIMPLES COM REQUADRO, 300 X 1000 MM, ASSENTADA COM ARGAMASSA 1 : 3 CIMENTO: AREIA - FORNECIMENTO E INSTALAÇÃO. AF_08/2021</t>
  </si>
  <si>
    <t>CAIXA COM GRELHA RETANGULAR DE FERRO FUNDIDO, EM ALVENARIA COM TIJOLOS CERÂMICOS MACIÇOS, DIMENSÕES INTERNAS: 0,15 X 1,00 X 0,3 M. AF_08/2021</t>
  </si>
  <si>
    <t>CAIXA COM GRELHA RETANGULAR DE FERRO FUNDIDO, EM ALVENARIA COM TIJOLOS CERÂMICOS MACIÇOS, DIMENSÕES INTERNAS: 0,20 X 1,00 X 0,4 M. AF_08/2021</t>
  </si>
  <si>
    <t>CAIXA COM GRELHA RETANGULAR DE FERRO FUNDIDO, EM ALVENARIA COM TIJOLOS CERÂMICOS MACIÇOS, DIMENSÕES INTERNAS: 0,30 X 1,00 X 0,5 M. AF_08/2021</t>
  </si>
  <si>
    <t>CAIXA COM GRELHA SIMPLES RETANGULAR, EM CONCRETO PRÉ-MOLDADO, DIMENSÕES INTERNAS: 0,6X1,0X1,0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</si>
  <si>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</si>
  <si>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</si>
  <si>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</si>
  <si>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</si>
  <si>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</si>
  <si>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</si>
  <si>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</si>
  <si>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</si>
  <si>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</si>
  <si>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</si>
  <si>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</si>
  <si>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</si>
  <si>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</si>
  <si>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</si>
  <si>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</si>
  <si>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</si>
  <si>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ALVENARIA COM TIJOLOS CERÂMICOS MACIÇOS, DIÂMETRO INTERNO = 1 M. AF_12/2020</t>
  </si>
  <si>
    <t>ACRÉSCIMO PARA POÇO DE VISITA CIRCULAR PARA ESGOTO, EM CONCRETO PRÉ-MOLDADO, DIÂMETRO INTERNO = 1,2 M. AF_12/2020</t>
  </si>
  <si>
    <t>ACRÉSCIMO PARA POÇO DE VISITA CIRCULAR PARA ESGOTO, EM ALVENARIA COM TIJOLOS CERÂMICOS MACIÇOS, DIÂMETRO INTERNO = 1,2 M. AF_12/2020</t>
  </si>
  <si>
    <t>ACRÉSCIMO PARA POÇO DE VISITA CIRCULAR PARA  ESGOTO, EM CONCRETO PRÉ-MOLDADO, DIÂMETRO INTERNO = 1,5 M. AF_12/2020</t>
  </si>
  <si>
    <t>ACRÉSCIMO PARA POÇO DE VISITA CIRCULAR PARA  ESGOTO, EM ALVENARIA COM TIJOLOS CERÂMICOS MACIÇOS, DIÂMETRO INTERNO = 1,5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</si>
  <si>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</si>
  <si>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</si>
  <si>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</si>
  <si>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</si>
  <si>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</si>
  <si>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</si>
  <si>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</si>
  <si>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</si>
  <si>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</si>
  <si>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</si>
  <si>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</si>
  <si>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</si>
  <si>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</si>
  <si>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</si>
  <si>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</si>
  <si>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</si>
  <si>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</si>
  <si>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</si>
  <si>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</si>
  <si>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</si>
  <si>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</si>
  <si>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</si>
  <si>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</si>
  <si>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</si>
  <si>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</si>
  <si>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</si>
  <si>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</si>
  <si>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</si>
  <si>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</si>
  <si>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</si>
  <si>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ACRÉSCIMO PARA POÇO DE VISITA CIRCULAR PARA ESGOTO, EM CONCRETO PRÉ-MOLDADO, DIÂMETRO INTERNO = 0,8 M. AF_12/2020</t>
  </si>
  <si>
    <t>ACRÉSCIMO PARA POÇO DE VISITA CIRCULAR PARA DRENAGEM, EM CONCRETO PRÉ-MOLDADO, DIÂMETRO INTERNO = 1,2 M. AF_12/2020</t>
  </si>
  <si>
    <t>ACRÉSCIMO PARA POÇO DE VISITA RETANGULAR PARA DRENAGEM, EM ALVENARIA COM BLOCOS DE CONCRETO, DIMENSÕES INTERNAS = 1,5X1,5 M. AF_12/2020</t>
  </si>
  <si>
    <t>ACRÉSCIMO PARA POÇO DE VISITA CIRCULAR PARA DRENAGEM, EM ALVENARIA COM TIJOLOS CERÂMICOS MACIÇOS, DIÂMETRO INTERNO = 1,2 M. AF_12/2020</t>
  </si>
  <si>
    <t>ACRÉSCIMO PARA POÇO DE VISITA CIRCULAR PARA DRENAGEM, EM CONCRETO PRÉ-MOLDADO, DIÂMETRO INTERNO = 1,5 M. AF_12/2020</t>
  </si>
  <si>
    <t>ACRÉSCIMO PARA POÇO DE VISITA RETANGULAR PARA DRENAGEM, EM ALVENARIA COM BLOCOS DE CONCRETO, DIMENSÕES INTERNAS = 1,5X2 M. AF_12/2020</t>
  </si>
  <si>
    <t>ACRÉSCIMO PARA POÇO DE VISITA CIRCULAR PARA DRENAGEM, EM ALVENARIA COM TIJOLOS CERÂMICOS MACIÇOS, DIÂMETRO INTERNO = 1,5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</si>
  <si>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</si>
  <si>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</si>
  <si>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</si>
  <si>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</si>
  <si>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</si>
  <si>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</si>
  <si>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</si>
  <si>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</si>
  <si>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</si>
  <si>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</si>
  <si>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</si>
  <si>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ACRÉSCIMO PARA POÇO DE VISITA CIRCULAR PARA DRENAGEM, EM CONCRETO PRÉ-MOLDADO, DIÂMETRO INTERNO = 1 M. AF_12/2020</t>
  </si>
  <si>
    <t>ACRÉSCIMO PARA POÇO DE VISITA RETANGULAR PARA DRENAGEM, EM ALVENARIA COM BLOCOS DE CONCRETO, DIMENSÕES INTERNAS = 1X4 M. AF_12/2020</t>
  </si>
  <si>
    <t>ACRÉSCIMO PARA POÇO DE VISITA RETANGULAR PARA DRENAGEM, EM ALVENARIA COM BLOCOS DE CONCRETO, DIMENSÕES INTERNAS = 1,5X3,5 M. AF_12/2020</t>
  </si>
  <si>
    <t>ACRÉSCIMO PARA POÇO DE VISITA CIRCULAR PARA DRENAGEM, EM ALVENARIA COM TIJOLOS CERÂMICOS MACIÇOS, DIÂMETRO INTERNO = 1 M. AF_12/2020</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</si>
  <si>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</si>
  <si>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</si>
  <si>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</si>
  <si>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</si>
  <si>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</si>
  <si>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</si>
  <si>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</si>
  <si>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ACRÉSCIMO PARA POÇO DE VISITA RETANGULAR PARA DRENAGEM, EM ALVENARIA COM BLOCOS DE CONCRETO, DIMENSÕES INTERNAS = 3X4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</si>
  <si>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</si>
  <si>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</si>
  <si>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</si>
  <si>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</si>
  <si>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</si>
  <si>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</si>
  <si>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</si>
  <si>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</si>
  <si>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</si>
  <si>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</si>
  <si>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</si>
  <si>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FABRICAÇÃO, MONTAGEM E DESMONTAGEM DE FÔRMA PARA BOCA PARA BUEIRO, EM CHAPA DE MADEIRA COMPENSADA RESINADA, E = 17 MM, 2 UTILIZAÇÕES. AF_07/2021</t>
  </si>
  <si>
    <t>ARMAÇÃO DE MURO ALA E MURO TESTA UTILIZANDO AÇO CA-50 DE 6,3 MM - MONTAGEM. AF_07/2021</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</si>
  <si>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</si>
  <si>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</si>
  <si>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</si>
  <si>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</si>
  <si>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</si>
  <si>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SOLEIRA UTILIZANDO AÇO CA-50 DE 6,3 MM - MONTAGEM. AF_07/2021</t>
  </si>
  <si>
    <t>ARMAÇÃO DE SOLEIRA UTILIZANDO AÇO CA-50 DE 8 MM - MONTAGEM. AF_07/2021</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</si>
  <si>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</si>
  <si>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</si>
  <si>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</si>
  <si>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</si>
  <si>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</si>
  <si>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</si>
  <si>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</si>
  <si>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</si>
  <si>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</si>
  <si>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</si>
  <si>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</si>
  <si>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</si>
  <si>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</si>
  <si>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</si>
  <si>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60 CM EM CONCRETO, ALAS COM ESCONSIDADE DE 30°,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</si>
  <si>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</si>
  <si>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</si>
  <si>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</si>
  <si>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</si>
  <si>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</si>
  <si>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</si>
  <si>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</si>
  <si>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</si>
  <si>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</si>
  <si>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</si>
  <si>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</si>
  <si>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</si>
  <si>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</si>
  <si>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</si>
  <si>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</si>
  <si>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</si>
  <si>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</si>
  <si>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</si>
  <si>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</si>
  <si>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</si>
  <si>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</si>
  <si>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</si>
  <si>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</si>
  <si>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</si>
  <si>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</si>
  <si>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</si>
  <si>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</si>
  <si>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</si>
  <si>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</si>
  <si>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</si>
  <si>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</si>
  <si>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</si>
  <si>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</si>
  <si>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</si>
  <si>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</si>
  <si>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</si>
  <si>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</si>
  <si>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</si>
  <si>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</si>
  <si>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</si>
  <si>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</si>
  <si>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</si>
  <si>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</si>
  <si>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</si>
  <si>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</si>
  <si>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</si>
  <si>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</si>
  <si>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</si>
  <si>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</si>
  <si>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</si>
  <si>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</si>
  <si>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</si>
  <si>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</si>
  <si>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</si>
  <si>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</si>
  <si>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</si>
  <si>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</si>
  <si>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</si>
  <si>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</si>
  <si>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</si>
  <si>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</si>
  <si>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</si>
  <si>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</si>
  <si>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</si>
  <si>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</si>
  <si>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</si>
  <si>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</si>
  <si>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</si>
  <si>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</si>
  <si>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</si>
  <si>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</si>
  <si>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</si>
  <si>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</si>
  <si>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</si>
  <si>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</si>
  <si>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</si>
  <si>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</si>
  <si>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</si>
  <si>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</si>
  <si>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</si>
  <si>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</si>
  <si>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</si>
  <si>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</si>
  <si>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</si>
  <si>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</si>
  <si>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</si>
  <si>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</si>
  <si>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</si>
  <si>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</si>
  <si>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</si>
  <si>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</si>
  <si>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BATENTE PARA PORTA DE MADEIRA, PADRÃO MÉDIO - FORNECIMENTO E MONTAGEM. AF_12/2019</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</si>
  <si>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</si>
  <si>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</si>
  <si>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</si>
  <si>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</si>
  <si>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</si>
  <si>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MACIÇA (PESADA OU SUPERPESADA), 90X210CM, ESPESSURA DE 3,5CM, INCLUSO DOBRADIÇAS - FORNECIMENTO E INSTALAÇÃO. AF_12/2019</t>
  </si>
  <si>
    <t>FECHADURA DE EMBUTIR COM CILINDRO, EXTERNA, COMPLETA, ACABAMENTO PADRÃO MÉDIO, INCLUSO EXECUÇÃO DE FURO - FORNECIMENTO E INSTALAÇÃO. AF_12/2019</t>
  </si>
  <si>
    <t>FECHADURA DE EMBUTIR PARA PORTA DE BANHEIRO, COMPLETA, ACABAMENTO PADRÃO MÉDIO, INCLUSO EXECUÇÃO DE FURO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</si>
  <si>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</si>
  <si>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</si>
  <si>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</si>
  <si>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</si>
  <si>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</si>
  <si>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</si>
  <si>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</si>
  <si>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</si>
  <si>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</si>
  <si>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SEM FECHADURA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</si>
  <si>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</si>
  <si>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</si>
  <si>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</si>
  <si>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</si>
  <si>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</si>
  <si>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</si>
  <si>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</si>
  <si>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</si>
  <si>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</si>
  <si>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DO BATENTE, SEM FECHADURA - FORNECIMENTO E INSTALAÇÃO. AF_12/2019</t>
  </si>
  <si>
    <t>BATENTE PARA PORTA DE MADEIRA, PADRÃO POPULAR - FORNECIMENTO E MONTAGEM. AF_12/2019</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</si>
  <si>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</si>
  <si>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</si>
  <si>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</si>
  <si>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TIPO VENEZIANA, 80X210CM, ESPESSURA DE 3CM, INCLUSO DOBRADIÇAS - FORNECIMENTO E INSTALAÇÃO. AF_12/2019</t>
  </si>
  <si>
    <t>PORTA DE MADEIRA, TIPO MEXICANA, MACIÇA (PESADA OU SUPERPESADA), 80X210CM, ESPESSURA DE 3,5CM, INCLUSO DOBRADIÇAS - FORNECIMENTO E INSTALAÇÃO. AF_12/2019</t>
  </si>
  <si>
    <t>FECHADURA DE EMBUTIR COM CILINDRO, EXTERNA, COMPLETA, ACABAMENTO PADRÃO POPULAR,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</si>
  <si>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</si>
  <si>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</si>
  <si>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</si>
  <si>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</si>
  <si>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</si>
  <si>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</si>
  <si>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</si>
  <si>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</si>
  <si>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</si>
  <si>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</si>
  <si>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</si>
  <si>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</si>
  <si>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</si>
  <si>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</si>
  <si>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</si>
  <si>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</si>
  <si>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</si>
  <si>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</si>
  <si>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</si>
  <si>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</si>
  <si>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</si>
  <si>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</si>
  <si>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</si>
  <si>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</si>
  <si>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</si>
  <si>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</si>
  <si>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</si>
  <si>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</si>
  <si>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</si>
  <si>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ALIZAR DE 5X1,5CM PARA PORTA FIXADO COM PREGOS, PADRÃO MÉDIO - FORNECIMENTO E INSTALAÇÃO. AF_12/2019</t>
  </si>
  <si>
    <t>ALIZAR DE 5X1,5CM PARA PORTA FIXADO COM PREGOS, PADRÃO POPULAR - FORNECIMENTO E INSTALAÇÃO. AF_12/2019</t>
  </si>
  <si>
    <t>KIT DE PORTA-PRONTA DE MADEIRA EM ACABAMENTO MELAMÍNICO BRANCO, FOLHA LEVE OU MÉDIA, 90X210, EXCLUSIVE FECHADURA, FIXAÇÃO COM PREENCHIMENTO TOTAL DE ESPUMA EXPANSIVA - FORNECIMENTO E INSTALAÇÃO. AF_12/2019</t>
  </si>
  <si>
    <t>BATENTE PARA PORTA COM BANDEIRA, FIXAÇÃO COM PARAFUSO E BUCHA.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</si>
  <si>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</si>
  <si>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</si>
  <si>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</si>
  <si>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</si>
  <si>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</si>
  <si>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</si>
  <si>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</si>
  <si>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</si>
  <si>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</si>
  <si>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</si>
  <si>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</si>
  <si>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</si>
  <si>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</si>
  <si>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</si>
  <si>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</si>
  <si>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</si>
  <si>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</si>
  <si>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</si>
  <si>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</si>
  <si>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</si>
  <si>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</si>
  <si>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</si>
  <si>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PORTA DE MADEIRA COMPENSADA LISA PARA PINTURA, 120X210X3,5CM, 2 FOLHAS, INCLUSO ADUELA 2A, ALIZAR 2A E DOBRADIÇAS. AF_12/2019</t>
  </si>
  <si>
    <t>KIT DE PORTA DE MADEIRA PARA VERNIZ, SEMI-OCA (LEVE OU MÉDIA), PADRÃO POPULAR, 70X210CM, ESPESSURA DE 3,5CM, ITENS INCLUSOS: DOBRADIÇAS, MONTAGEM E INSTALAÇÃO DE BATENTE, FECHADURA COM EXECUÇÃO DO FURO - FORNECIMENTO E INSTALAÇÃO. AF_12/2019</t>
  </si>
  <si>
    <t>PORTA DE FERRO, DE ABRIR, TIPO GRADE COM CHAPA, COM GUARNIÇÕES. AF_12/2019</t>
  </si>
  <si>
    <t>PORTA CORTA-FOGO 90X210X4CM - FORNECIMENTO E INSTALAÇÃO. AF_12/2019</t>
  </si>
  <si>
    <t>PORTA DE ALUMÍNIO DE ABRIR COM LAMBRI, COM GUARNIÇÃO, FIXAÇÃO COM PARAFUSOS - FORNECIMENTO E INSTALAÇÃO. AF_12/2019</t>
  </si>
  <si>
    <t>PORTA EM ALUMÍNIO DE ABRIR TIPO VENEZIANA COM GUARNIÇÃO, FIXAÇÃO COM PARAFUSOS - FORNECIMENTO E INSTALAÇÃO. AF_12/2019</t>
  </si>
  <si>
    <t>PORTA DE ALUMÍNIO DE ABRIR PARA VIDRO SEM GUARNIÇÃO, 87X210CM, FIXAÇÃO COM PARAFUSOS, INCLUSIVE VIDROS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</si>
  <si>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</si>
  <si>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</si>
  <si>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PORTA DE CORRER DE ALUMÍNIO, COM DUAS FOLHAS PARA VIDRO, INCLUSO VIDRO LISO INCOLOR, FECHADURA E PUXADOR, SEM ALIZAR. AF_12/2019</t>
  </si>
  <si>
    <t>MOLA HIDRAULICA DE PISO PARA PORTA DE VIDRO TEMPERADO. AF_01/2021</t>
  </si>
  <si>
    <t>JOGO DE FERRAGENS CROMADAS PARA PORTA DE VIDRO TEMPERADO, UMA FOLHA COMPOSTO DE DOBRADICAS SUPERIOR E INFERIOR, TRINCO, FECHADURA, CONTRA FECHADURA COM CAPUCHINHO SEM MOLA E PUXADOR. AF_01/2021</t>
  </si>
  <si>
    <t>PUXADOR CENTRAL PARA ESQUADRIA DE MADEIRA. AF_12/2019</t>
  </si>
  <si>
    <t>PORTA CADEADO ZINCADO OXIDADO PRETO COM CADEADO DE AÇO INOX, LARGURA DE *50* MM. AF_12/2019</t>
  </si>
  <si>
    <t>TARJETA TIPO LIVRE/OCUPADO PARA PORTA DE BANHEIRO. AF_12/2019</t>
  </si>
  <si>
    <t>CREMONA EM LATÃO CROMADO OU POLIDO, COMPLETA. AF_12/2019</t>
  </si>
  <si>
    <t>FECHO DE EMBUTIR TIPO UNHA 22CM. AF_12/2019</t>
  </si>
  <si>
    <t>FECHO DE EMBUTIR TIPO UNHA 40CM. AF_12/2019</t>
  </si>
  <si>
    <t>DOBRADIÇA EM AÇO/FERRO, 3" X 21/2", E=1,9 A 2MM, SEN ANEL, CROMADO OU ZINCADO, TAMPA BOLA, COM PARAFUSOS. AF_12/2019</t>
  </si>
  <si>
    <t>DOBRADIÇA TIPO VAI E VEM EM LATÃO POLIDO 3". AF_12/2019</t>
  </si>
  <si>
    <t>INSTALAÇÃO DE VIDRO LISO INCOLOR, E = 3 MM, EM ESQUADRIA DE MADEIRA, FIXADO COM BAGUETE. AF_01/2021</t>
  </si>
  <si>
    <t>INSTALAÇÃO DE VIDRO LISO, E = 4 MM, EM ESQUADRIA DE MADEIRA, FIXADO COM BAGUETE. AF_01/2021</t>
  </si>
  <si>
    <t>INSTALAÇÃO DE VIDRO LISO FUME, E = 4 MM, EM ESQUADRIA DE MADEIRA, FIXADO COM BAGUETE. AF_01/2021</t>
  </si>
  <si>
    <t>INSTALAÇÃO DE VIDRO LISO INCOLOR, E = 5 MM, EM ESQUADRIA DE MADEIRA, FIXADO COM BAGUETE. AF_01/2021</t>
  </si>
  <si>
    <t>INSTALAÇÃO DE VIDRO LISO FUME, E = 5 MM, EM ESQUADRIA DE MADEIRA, FIXADO COM BAGUETE. AF_01/2021</t>
  </si>
  <si>
    <t>INSTALAÇÃO DE VIDRO LISO INCOLOR, E = 6 MM, EM ESQUADRIA DE MADEIRA, FIXADO COM BAGUETE. AF_01/2021</t>
  </si>
  <si>
    <t>INSTALAÇÃO DE VIDRO LISO FUME, E = 6 MM, EM ESQUADRIA DE MADEIRA, FIXADO COM BAGUETE. AF_01/2021</t>
  </si>
  <si>
    <t>INSTALAÇÃO DE VIDRO LISO INCOLOR, E = 8 MM, EM ESQUADRIA DE MADEIRA, FIXADO COM BAGUETE. AF_01/2021</t>
  </si>
  <si>
    <t>INSTALAÇÃO DE VIDRO LISO INCOLOR, E = 10 MM, EM ESQUADRIA DE MADEIRA, FIXADO COM BAGUETE. AF_01/2021</t>
  </si>
  <si>
    <t>INSTALAÇÃO DE VIDRO IMPRESSO, E = 4 MM, EM ESQUADRIA DE MADEIRA, FIXADO COM BAGUETE. AF_01/2021</t>
  </si>
  <si>
    <t>PORTA PIVOTANTE DE VIDRO TEMPERADO, 90X210 CM, ESPESSURA 10 MM, INCLUSIVE ACESSÓRIOS. AF_01/2021</t>
  </si>
  <si>
    <t>PORTA PIVOTANTE DE VIDRO TEMPERADO, 2 FOLHAS DE 90X210 CM, ESPESSURA DE 10MM, INCLUSIVE ACESSÓRIOS. AF_01/2021</t>
  </si>
  <si>
    <t>PORTA DE ABRIR COM MOLA HIDRÁULICA, EM VIDRO TEMPERADO, 90X210 CM, ESPESSURA 10 MM, INCLUSIVE ACESSÓRIOS. AF_01/2021</t>
  </si>
  <si>
    <t>PORTA DE ABRIR COM MOLA HIDRÁULICA, EM VIDRO TEMPERADO, 2 FOLHAS DE 90X210 CM, ESPESSURA DD 10MM, INCLUSIVE ACESSÓRIOS. AF_01/2021</t>
  </si>
  <si>
    <t>REMOÇÃO DE VIDRO LISO COMUM DE ESQUADRIA COM BAGUETE DE MADEIRA. AF_01/2021</t>
  </si>
  <si>
    <t>REMOÇÃO DE VIDRO LISO COMUM DE ESQUADRIA COM BAGUETE DE ALUMÍNIO OU PVC. AF_01/2021</t>
  </si>
  <si>
    <t>REMOÇÃO DE VIDRO TEMPERADO FIXADO EM PERFIL U. AF_01/2021</t>
  </si>
  <si>
    <t>ALARGAMENTO DE BASE DE TUBULÃO A CÉU ABERTO, ESCAVAÇÃO MANUAL, CONCRETO FEITO EM OBRA E LANÇADO COM JERICA. AF_05/2020</t>
  </si>
  <si>
    <t>ARRASAMENTO MECANICO DE ESTACA DE CONCRETO ARMADO, DIAMETROS DE ATÉ 40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</si>
  <si>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</si>
  <si>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</si>
  <si>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</si>
  <si>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</si>
  <si>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ARRASAMENTO MECÂNICO DE ESTACA METÁLICA, PERFIL LAMINADO TIPO  H - FAMÍLIA 250. AF_05/2021</t>
  </si>
  <si>
    <t>ARRASAMENTO MECÂNICO DE ESTACA METÁLICA, PERFIL LAMINADO TIPO  H - FAMÍLIA 310. AF_05/2021</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</si>
  <si>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</si>
  <si>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</si>
  <si>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</si>
  <si>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</si>
  <si>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</si>
  <si>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</si>
  <si>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</si>
  <si>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</si>
  <si>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</si>
  <si>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</si>
  <si>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</si>
  <si>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</si>
  <si>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</si>
  <si>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</si>
  <si>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ESCAVAÇÃO MANUAL DE VIGA DE BORDA PARA RADIER.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</si>
  <si>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</si>
  <si>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</si>
  <si>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FABRICAÇÃO, MONTAGEM E DESMONTAGEM DE FORMA PARA RADIER, PISO DE CONCRETO OU LAJE SOBRE SOLO, EM MADEIRA SERRADA, 4 UTILIZAÇÕES. AF_09/2021</t>
  </si>
  <si>
    <t>CAMADA SEPARADORA PARA EXECUÇÃO DE RADIER, PISO DE CONCRETO OU LAJE SOBRE SOLO, EM LONA PLÁSTICA. AF_09/2021</t>
  </si>
  <si>
    <t>ARMAÇÃO PARA EXECUÇÃO DE RADIER, PISO DE CONCRETO OU LAJE SOBRE SOLO, COM USO DE TELA Q-92.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</si>
  <si>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</si>
  <si>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</si>
  <si>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</si>
  <si>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</si>
  <si>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Q-283. AF_09/2021</t>
  </si>
  <si>
    <t>CONCRETAGEM DE RADIER, PISO DE CONCRETO OU LAJE SOBRE SOLO, FCK 30 MPA - LANÇAMENTO, ADENSAMENTO E ACABAMENTO. AF_09/2021</t>
  </si>
  <si>
    <t>ACABAMENTO POLIDO PARA PISO DE CONCRETO ARMADO OU LAJE SOBRE SOLO DE ALTA RESISTÊNCIA.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</si>
  <si>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</si>
  <si>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</si>
  <si>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</si>
  <si>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EXECUÇÃO DE RADIER, ESPESSURA DE 25 CM, FCK = 30 MPA, COM USO DE FORMAS EM MADEIRA SERRADA. AF_09/2021</t>
  </si>
  <si>
    <t>EXECUÇÃO DE RADIER, ESPESSURA DE 30 CM, FCK = 30 MPA, COM USO DE FORMAS EM MADEIRA SERRADA. AF_09/2021</t>
  </si>
  <si>
    <t>EXECUÇÃO DE PISO DE CONCRETO, SEM ACABAMENTO SUPERFICIAL, ESPESSURA DE 15 CM, FCK = 30 MPA, COM USO DE FORMAS EM MADEIRA SERRADA. AF_09/2021</t>
  </si>
  <si>
    <t>EXECUÇÃO DE PISO DE CONCRETO, COM ACABAMENTO SUPERFICIAL, ESPESSURA DE 15 CM, FCK = 30 MPA, COM USO DE FORMAS EM MADEIRA SERRADA.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</si>
  <si>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</si>
  <si>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</si>
  <si>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</si>
  <si>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</si>
  <si>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</si>
  <si>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</si>
  <si>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</si>
  <si>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</si>
  <si>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</si>
  <si>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</si>
  <si>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</si>
  <si>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</si>
  <si>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</si>
  <si>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</si>
  <si>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</si>
  <si>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</si>
  <si>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</si>
  <si>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</si>
  <si>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</si>
  <si>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</si>
  <si>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</si>
  <si>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</si>
  <si>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</si>
  <si>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</si>
  <si>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</si>
  <si>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</si>
  <si>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</si>
  <si>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</si>
  <si>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</si>
  <si>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</si>
  <si>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</si>
  <si>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</si>
  <si>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</si>
  <si>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</si>
  <si>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</si>
  <si>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</si>
  <si>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</si>
  <si>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</si>
  <si>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</si>
  <si>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</si>
  <si>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</si>
  <si>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</si>
  <si>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</si>
  <si>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</si>
  <si>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</si>
  <si>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</si>
  <si>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</si>
  <si>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</si>
  <si>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</si>
  <si>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</si>
  <si>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</si>
  <si>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</si>
  <si>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</si>
  <si>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</si>
  <si>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</si>
  <si>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</si>
  <si>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</si>
  <si>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</si>
  <si>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</si>
  <si>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</si>
  <si>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</si>
  <si>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</si>
  <si>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</si>
  <si>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</si>
  <si>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</si>
  <si>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</si>
  <si>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</si>
  <si>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</si>
  <si>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</si>
  <si>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</si>
  <si>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</si>
  <si>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</si>
  <si>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</si>
  <si>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</si>
  <si>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</si>
  <si>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</si>
  <si>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</si>
  <si>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</si>
  <si>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</si>
  <si>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</si>
  <si>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</si>
  <si>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</si>
  <si>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</si>
  <si>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</si>
  <si>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</si>
  <si>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</si>
  <si>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</si>
  <si>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</si>
  <si>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</si>
  <si>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</si>
  <si>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DUPLO, EM CHAPA DE MADEIRA COMPENSADA PLASTIFICADA, 10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</si>
  <si>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</si>
  <si>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</si>
  <si>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</si>
  <si>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</si>
  <si>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</si>
  <si>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</si>
  <si>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</si>
  <si>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</si>
  <si>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</si>
  <si>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</si>
  <si>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</si>
  <si>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</si>
  <si>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</si>
  <si>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</si>
  <si>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MADEIRA SERRADA, 2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</si>
  <si>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</si>
  <si>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</si>
  <si>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</si>
  <si>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</si>
  <si>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</si>
  <si>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</si>
  <si>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</si>
  <si>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</si>
  <si>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</si>
  <si>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</si>
  <si>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</si>
  <si>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</si>
  <si>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</si>
  <si>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</si>
  <si>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</si>
  <si>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</si>
  <si>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</si>
  <si>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</si>
  <si>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</si>
  <si>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</si>
  <si>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</si>
  <si>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</si>
  <si>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</si>
  <si>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</si>
  <si>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</si>
  <si>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</si>
  <si>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</si>
  <si>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</si>
  <si>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</si>
  <si>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</si>
  <si>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</si>
  <si>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</si>
  <si>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</si>
  <si>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</si>
  <si>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</si>
  <si>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</si>
  <si>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</si>
  <si>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</si>
  <si>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</si>
  <si>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</si>
  <si>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</si>
  <si>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</si>
  <si>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</si>
  <si>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</si>
  <si>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</si>
  <si>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</si>
  <si>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</si>
  <si>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</si>
  <si>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</si>
  <si>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</si>
  <si>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</si>
  <si>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</si>
  <si>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</si>
  <si>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</si>
  <si>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</si>
  <si>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</si>
  <si>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</si>
  <si>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</si>
  <si>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</si>
  <si>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</si>
  <si>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</si>
  <si>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</si>
  <si>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</si>
  <si>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</si>
  <si>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</si>
  <si>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</si>
  <si>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</si>
  <si>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</si>
  <si>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</si>
  <si>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</si>
  <si>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</si>
  <si>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</si>
  <si>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</si>
  <si>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ARMAÇÃO VERTICAL DE ALVENARIA ESTRUTURAL; DIÂMETRO DE 10,0 MM. AF_09/2021</t>
  </si>
  <si>
    <t>ARMAÇÃO VERTICAL DE ALVENARIA ESTRUTURAL; DIÂMETRO DE 12,5 MM. AF_09/2021</t>
  </si>
  <si>
    <t>ARMAÇÃO DE CINTA DE ALVENARIA ESTRUTURAL; DIÂMETRO DE 10,0 MM. AF_09/2021</t>
  </si>
  <si>
    <t>ARMAÇÃO DE VERGA E CONTRAVERGA DE ALVENARIA ESTRUTURAL; DIÂMETRO DE 8,0 MM. AF_09/2021</t>
  </si>
  <si>
    <t>ARMAÇÃO DE VERGA E CONTRAVERGA DE ALVENARIA ESTRUTURAL; DIÂMETRO DE 10,0 MM. AF_09/2021</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</si>
  <si>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</si>
  <si>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</si>
  <si>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</si>
  <si>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</si>
  <si>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</si>
  <si>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</si>
  <si>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DO SISTEMA DE PAREDES DE CONCRETO, EXECUTADA COMO ARMADURA POSITIVA DE LAJES, TELA Q-159. AF_06/2019</t>
  </si>
  <si>
    <t>ARMAÇÃO DE CINTA DE ALVENARIA ESTRUTURAL; DIÂMETRO DE 12,5 MM. AF_09/2021</t>
  </si>
  <si>
    <t>ARMAÇÃO VERTICAL DE ALVENARIA ESTRUTURAL; DIÂMETRO DE 16,0 MM. AF_09/2021</t>
  </si>
  <si>
    <t>ARMAÇÃO DE VERGA E CONTRAVERGA DE ALVENARIA ESTRUTURAL; DIÂMETRO DE 16,0 MM. AF_09/2021</t>
  </si>
  <si>
    <t>ARMAÇÃO DE CINTA DE ALVENARIA ESTRUTURAL; DIÂMETRO DE 16,0 MM. AF_09/2021</t>
  </si>
  <si>
    <t>ARMAÇÃO DE VERGA E CONTRAVERGA DE ALVENARIA ESTRUTURAL; DIÂMETRO DE 12,5 MM. AF_09/2021</t>
  </si>
  <si>
    <t>GRAUTEAMENTO VERTICAL EM ALVENARIA ESTRUTURAL. AF_09/2021</t>
  </si>
  <si>
    <t>GRAUTEAMENTO DE CINTA INTERMEDIÁRIA OU DE CONTRAVERGA EM ALVENARIA ESTRUTURAL. AF_09/2021</t>
  </si>
  <si>
    <t>GRAUTEAMENTO DE CINTA SUPERIOR OU DE VERGA EM ALVENARIA ESTRUTURAL. AF_09/2021</t>
  </si>
  <si>
    <t>GRAUTE FGK=15 MPA; TRAÇO 1:0,04:2,2:2,5 (EM MASSA SECA DE CIMENTO/CAL/AREIA GROSSA/BRITA 0) - PREPARO MECÂNICO COM BETONEIRA 400 L. AF_09/2021</t>
  </si>
  <si>
    <t>GRAUTE FGK=20 MPA; TRAÇO 1:0,04:1,8:2,1 (EM MASSA SECA DE CIMENTO/ CAL/ AREIA GROSSA/ BRITA 0) - PREPARO MECÂNICO COM BETONEIRA 400 L. AF_09/2021</t>
  </si>
  <si>
    <t>GRAUTE FGK=25 MPA; TRAÇO 1:0,02:1,3:1,6 (EM MASSA SECA DE CIMENTO/ CAL/ AREIA GROSSA/ BRITA 0) - PREPARO MECÂNICO COM BETONEIRA 400 L. AF_09/2021</t>
  </si>
  <si>
    <t>GRAUTE FGK=30 MPA; TRAÇO 1:0,02:0,9:1,2 (EM MASSA SECA DE CIMENTO/ CAL/ AREIA GROSSA/ 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</si>
  <si>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</si>
  <si>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</si>
  <si>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1:1,3:1,6:0,4 (EM MASSA SECA DE CIMENTO/ AREIA GROSSA/ BRITA 0/ ADITIVO) - PREPARO MECÂNICO COM BETONEIRA 400 L. AF_09/2021</t>
  </si>
  <si>
    <t>GRAUTE FGK=30 MPA; TRAÇO 1:0,9:1,2:0,6 (EM MASSA SECA DE CIMENTO/ AREIA GROSSA/ BRITA 0/ ADITIVO) - PREPARO MECÂNICO COM BETONEIRA 400 L. AF_09/2021</t>
  </si>
  <si>
    <t>CONCRETO MAGRO PARA LASTRO, TRAÇO 1:4,5:4,5 (EM MASSA SECA DE CIMENTO/ AREIA MÉDIA/ BRITA 1) - PREPARO MECÂNICO COM BETONEIRA 400 L. AF_05/2021</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</si>
  <si>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</si>
  <si>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</si>
  <si>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</si>
  <si>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</si>
  <si>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</si>
  <si>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</si>
  <si>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</si>
  <si>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</si>
  <si>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</si>
  <si>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</si>
  <si>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</si>
  <si>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</si>
  <si>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FCK = 15MPA, TRAÇO 1:3,4:3,5 (EM MASSA SECA DE CIMENTO/ AREIA MÉDIA/ BRITA 1) - PREPARO MANUAL. AF_05/2021</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</si>
  <si>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</si>
  <si>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</si>
  <si>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</si>
  <si>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</si>
  <si>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</si>
  <si>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</si>
  <si>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</si>
  <si>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</si>
  <si>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</si>
  <si>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</si>
  <si>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</si>
  <si>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</si>
  <si>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</si>
  <si>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</si>
  <si>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</si>
  <si>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</si>
  <si>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</si>
  <si>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</si>
  <si>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</si>
  <si>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</si>
  <si>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</si>
  <si>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ELETRODUTO RÍGIDO ROSCÁVEL, PVC, DN 110 MM (4"),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</si>
  <si>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</si>
  <si>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</si>
  <si>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</si>
  <si>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FLEXÍVEL CORRUGADO, PEAD, DN 100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</si>
  <si>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</si>
  <si>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</si>
  <si>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</si>
  <si>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</si>
  <si>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LUVA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</si>
  <si>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</si>
  <si>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</si>
  <si>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</si>
  <si>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</si>
  <si>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110 MM (4"),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</si>
  <si>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</si>
  <si>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</si>
  <si>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</si>
  <si>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</si>
  <si>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</si>
  <si>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</si>
  <si>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</si>
  <si>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</si>
  <si>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</si>
  <si>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</si>
  <si>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ISOLADO, 10 MM², ANTI-CHAMA 450/750 V, INSTALADO EM ELETROCALHA OU PERFILADO - FORNECIMENTO E INSTALAÇÃO. AF_10/2020</t>
  </si>
  <si>
    <t>CABO DE COBRE ISOLADO, 10 MM², ANTI-CHAMA 0,6/1 KV, INSTALADO EM ELETROCALHA OU PERFILADO - FORNECIMENTO E INSTALAÇÃO. AF_10/2020</t>
  </si>
  <si>
    <t>CABO DE COBRE ISOLADO, 16 MM², ANTI-CHAMA 450/750 V, INSTALADO EM ELETROCALHA OU PERFILADO - FORNECIMENTO E INSTALAÇÃO. AF_10/2020</t>
  </si>
  <si>
    <t>CABO DE COBRE ISOLADO, 16 MM², ANTI-CHAMA 0,6/1 KV, INSTALADO EM ELETROCALHA OU PERFILADO - FORNECIMENTO E INSTALAÇÃO. AF_10/2020</t>
  </si>
  <si>
    <t>CABO DE COBRE ISOLADO, 25 MM², ANTI-CHAMA 450/750 V, INSTALADO EM ELETROCALHA OU PERFILADO - FORNECIMENTO E INSTALAÇÃO. AF_10/2020</t>
  </si>
  <si>
    <t>CABO DE COBRE ISOLADO, 25 MM², ANTI-CHAMA 0,6/1 KV, INSTALADO EM ELETROCALHA OU PERFILADO - FORNECIMENTO E INSTALAÇÃO. AF_10/2020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</si>
  <si>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</si>
  <si>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</si>
  <si>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</si>
  <si>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</si>
  <si>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</si>
  <si>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</si>
  <si>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</si>
  <si>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</si>
  <si>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</si>
  <si>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</si>
  <si>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</si>
  <si>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</si>
  <si>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</si>
  <si>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</si>
  <si>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DISJUNTOR MONOPOLAR TIPO DIN, CORRENTE NOMINAL DE 10A - FORNECIMENTO E INSTALAÇÃO. AF_10/2020</t>
  </si>
  <si>
    <t>DISJUNTOR MONOPOLAR TIPO DIN, CORRENTE NOMINAL DE 16A - FORNECIMENTO E INSTALAÇÃO. AF_10/2020</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</si>
  <si>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</si>
  <si>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</si>
  <si>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</si>
  <si>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MONOPOLAR TIPO DIN, CORRENTE NOMINAL DE 40A - FORNECIMENTO E INSTALAÇÃO. AF_10/2020</t>
  </si>
  <si>
    <t>DISJUNTOR MONOPOLAR TIPO DIN, CORRENTE NOMINAL DE 50A - FORNECIMENTO E INSTALAÇÃO. AF_10/2020</t>
  </si>
  <si>
    <t>DISJUNTOR BIPOLAR TIPO DIN, CORRENTE NOMINAL DE 10A - FORNECIMENTO E INSTALAÇÃO. AF_10/2020</t>
  </si>
  <si>
    <t>DISJUNTOR BIPOLAR TIPO DIN, CORRENTE NOMINAL DE 16A - FORNECIMENTO E INSTALAÇÃO. AF_10/2020</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</si>
  <si>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</si>
  <si>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</si>
  <si>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</si>
  <si>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</si>
  <si>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DISJUNTOR BIPOLAR TIPO DIN, CORRENTE NOMINAL DE 50A - FORNECIMENTO E INSTALAÇÃO. AF_10/2020</t>
  </si>
  <si>
    <t>DISJUNTOR TRIPOLAR TIPO DIN, CORRENTE NOMINAL DE 10A - FORNECIMENTO E INSTALAÇÃO. AF_10/2020</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</si>
  <si>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</si>
  <si>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</si>
  <si>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</si>
  <si>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</si>
  <si>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</si>
  <si>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</si>
  <si>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QUADRO DE MEDIÇÃO GERAL DE ENERGIA COM 8 MEDIDORES - FORNECIMENTO E INSTALAÇÃO. AF_10/2020</t>
  </si>
  <si>
    <t>QUADRO DE MEDIÇÃO GERAL DE ENERGIA COM 12 MEDIDORES - FORNECIMENTO E INSTALAÇÃO. AF_10/2020</t>
  </si>
  <si>
    <t>QUADRO DE MEDIÇÃO GERAL DE ENERGIA COM 16 MEDIDORES - FORNECIMENTO E INSTALAÇÃO. AF_10/2020</t>
  </si>
  <si>
    <t>QUADRO DE MEDIÇÃO GERAL DE ENERGIA PARA BARRAMENTO BLINDADO COM 4 MEDIDORES - FORNECIMENTO E INSTALAÇÃO. AF_10/2020</t>
  </si>
  <si>
    <t>QUADRO DE DISTRIBUIÇÃO DE ENERGIA EM CHAPA DE AÇO GALVANIZADO, DE EMBUTIR, COM BARRAMENTO TRIFÁSICO, PARA 12 DISJUNTORES DIN 100A - FORNECIMENTO E INSTALAÇÃO. AF_10/2020</t>
  </si>
  <si>
    <t>QUADRO DE DISTRIBUIÇÃO DE ENERGIA EM PVC, DE EMBUTIR, SEM BARRAMENTO, PARA 6 DISJUNTORES - FORNECIMENTO E INSTALAÇÃO. AF_10/2020</t>
  </si>
  <si>
    <t>QUADRO DE DISTRIBUIÇÃO DE ENERGIA EM PVC, DE EMBUTIR, SEM BARRAMENTO, PARA 3 DISJUNTORES - FORNECIMENTO E INSTALAÇÃO. AF_10/2020</t>
  </si>
  <si>
    <t>QUADRO DE DISTRIBUIÇÃO DE ENERGIA EM CHAPA DE AÇO GALVANIZADO, DE SOBREPOR,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</si>
  <si>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</si>
  <si>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</si>
  <si>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40 DISJUNTORES DIN 100A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</si>
  <si>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</si>
  <si>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18 DISJUNTORES DIN 100A - FORNECIMENTO E INSTALAÇÃO. AF_10/2020</t>
  </si>
  <si>
    <t>DISJUNTOR MONOPOLAR TIPO NEMA, CORRENTE NOMINAL DE 10 ATÉ 30A - FORNECIMENTO E INSTALAÇÃO. AF_10/2020</t>
  </si>
  <si>
    <t>DISJUNTOR MONOPOLAR TIPO NEMA, CORRENTE NOMINAL DE 35 ATÉ 50A - FORNECIMENTO E INSTALAÇÃO. AF_10/2020</t>
  </si>
  <si>
    <t>DISJUNTOR BIPOLAR TIPO NEMA, CORRENTE NOMINAL DE 10 ATÉ 50A - FORNECIMENTO E INSTALAÇÃO. AF_10/2020</t>
  </si>
  <si>
    <t>DISJUNTOR TRIPOLAR TIPO NEMA, CORRENTE NOMINAL DE 10 ATÉ 50A - FORNECIMENTO E INSTALAÇÃO. AF_10/2020</t>
  </si>
  <si>
    <t>DISJUNTOR TRIPOLAR TIPO NEMA, CORRENTE NOMINAL DE 60 ATÉ 100A - FORNECIMENTO E INSTALAÇÃO. AF_10/2020</t>
  </si>
  <si>
    <t>DISJUNTOR TERMOMAGNÉTICO TRIPOLAR , CORRENTE NOMINAL DE 125A - FORNECIMENTO E INSTALAÇÃO. AF_10/2020</t>
  </si>
  <si>
    <t>DISJUNTOR TERMOMAGNÉTICO TRIPOLAR , CORRENTE NOMINAL DE 200A - FORNECIMENTO E INSTALAÇÃO. AF_10/2020</t>
  </si>
  <si>
    <t>DISJUNTOR TERMOMAGNÉTICO TRIPOLAR , CORRENTE NOMINAL DE 250A - FORNECIMENTO E INSTALAÇÃO. AF_10/2020</t>
  </si>
  <si>
    <t>DISJUNTOR TERMOMAGNÉTICO TRIPOLAR , CORRENTE NOMINAL DE 400A - FORNECIMENTO E INSTALAÇÃO. AF_10/2020</t>
  </si>
  <si>
    <t>DISJUNTOR TERMOMAGNÉTICO TRIPOLAR , CORRENTE NOMINAL DE 600A - FORNECIMENTO E INSTALAÇÃO. AF_10/2020</t>
  </si>
  <si>
    <t>DISJUNTOR BAIXA TENSÃO TRIPOLAR A SECO  800A/600V - FORNECIMENTO E INSTALAÇÃO. AF_10/2020</t>
  </si>
  <si>
    <t>CONTATOR TRIPOLAR I NOMINAL 12A - FORNECIMENTO E INSTALAÇÃO. AF_10/2020</t>
  </si>
  <si>
    <t>CONTATOR TRIPOLAR I NOMINAL 22A - FORNECIMENTO E INSTALAÇÃO. AF_10/2020</t>
  </si>
  <si>
    <t>CONTATOR TRIPOLAR I NOMINAL 38A - FORNECIMENTO E INSTALAÇÃO. AF_10/2020</t>
  </si>
  <si>
    <t>CONTATOR TRIPOLAR I NOMIMAL 95A - FORNECIMENTO E INSTALAÇÃO. AF_10/2020</t>
  </si>
  <si>
    <t>CAIXA DE PROTEÇÃO PARA MEDIDOR MONOFÁSICO DE EMBUTIR - FORNECIMENTO E INSTALAÇÃO. AF_10/2020</t>
  </si>
  <si>
    <t>QUADRO DE MEDIÇÃO GERAL DE ENERGIA PARA 1 MEDIDOR DE SOBREPOR - FORNECIMENTO E INSTALAÇÃO. AF_10/2020</t>
  </si>
  <si>
    <t>APARELHO SINALIZADOR DE SAÍDA DE GARAGEM, COM CÉLULA FOTOELÉTRICA - FORNECIMENTO E INSTALAÇÃO. AF_07/2020</t>
  </si>
  <si>
    <t>ARMAÇÃO SECUNDÁRIA, COM 1 ESTRIBO E 1 ISOLADOR - FORNECIMENTO E INSTALAÇÃO. AF_07/2020</t>
  </si>
  <si>
    <t>ARMAÇÃO SECUNDÁRIA, COM 2 ESTRIBOS E 2 ISOLADORES - FORNECIMENTO E INSTALAÇÃO. AF_07/2020</t>
  </si>
  <si>
    <t>ARMAÇÃO SECUNDÁRIA, COM 3 ESTRIBOS E 3 ISOLADORES - FORNECIMENTO E INSTALAÇÃO. AF_07/2020</t>
  </si>
  <si>
    <t>ARMAÇÃO SECUNDÁRIA, COM 4 ESTRIBOS E 4 ISOLADORES - FORNECIMENTO E INSTALAÇÃO. AF_07/2020</t>
  </si>
  <si>
    <t>ARMAÇÃO SECUNDÁRIA, COM 1 ESTRIBO, SEM ISOLADOR - FORNECIMENTO E INSTALAÇÃO. AF_07/2020</t>
  </si>
  <si>
    <t>ARMAÇÃO SECUNDÁRIA, COM 2 ESTRIBOS, SEM ISOLADOR - FORNECIMENTO E INSTALAÇÃO. AF_07/2020</t>
  </si>
  <si>
    <t>ARMAÇÃO SECUNDÁRIA, COM 3 ESTRIBOS, SEM ISOLADOR - FORNECIMENTO E INSTALAÇÃO. AF_07/2020</t>
  </si>
  <si>
    <t>ARMAÇÃO SECUNDÁRIA, COM 4 ESTRIBOS, SEM ISOLADOR - FORNECIMENTO E INSTALAÇÃO. AF_07/2020</t>
  </si>
  <si>
    <t>ISOLADOR, TIPO PINO, PARA TENSÃO 15 KV - FORNECIMENTO E INSTALAÇÃO. AF_07/2020</t>
  </si>
  <si>
    <t>ISOLADOR, TIPO DISCO, PARA TENSÃO 15 KV - FORNECIMENTO E INSTALAÇÃO. AF_07/2020</t>
  </si>
  <si>
    <t>ISOLADOR, TIPO ROLDANA, PARA BAIXA TENSÃO - FORNECIMENTO E INSTALAÇÃO. AF_07/2020</t>
  </si>
  <si>
    <t>GRAMPO PARALELO METÁLICO, PARA REDES AÉREAS DE DISTRIBUIÇÃO DE ENERGIA ELÉTRICA DE BAIXA TENSÃO - FORNECIMENTO E INSTALAÇÃO. AF_07/2020</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</si>
  <si>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</si>
  <si>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</si>
  <si>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</si>
  <si>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</si>
  <si>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CABO DE COBRE FLEXÍVEL ISOLADO, 10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</si>
  <si>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</si>
  <si>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</si>
  <si>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</si>
  <si>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</si>
  <si>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</si>
  <si>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</si>
  <si>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</si>
  <si>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SUBSTITUIÇÃO DE REATOR PARA ILUMINAÇÃO PÚBLICA (NÃO INCLUI FORNECIMENTO). AF_08/2020</t>
  </si>
  <si>
    <t>RELÉ FOTOELÉTRICO PARA COMANDO DE ILUMINAÇÃO EXTERNA 1000 W - FORNECIMENTO E INSTALAÇÃO. AF_08/2020</t>
  </si>
  <si>
    <t>SUBSTITUIÇÃO DE RELÉ FOTOELÉTRICO PARA COMANDO DE ILUMINAÇÃO EXTERNA 1000 W - FORNECIMENTO E INSTALAÇÃO. AF_08/2020</t>
  </si>
  <si>
    <t>BRAÇO PARA ILUMINAÇÃO PÚBLICA, EM TUBO DE AÇO GALVANIZADO, COMPRIMENTO DE 1,50 M, PARA FIXAÇÃO EM POSTE DE CONCRETO - FORNECIMENTO E INSTALAÇÃO. AF_08/2020</t>
  </si>
  <si>
    <t>BRAÇO PARA ILUMINAÇÃO PÚBLICA, EM TUBO DE AÇO GALVANIZADO, COMPRIMENTO DE 1,50 M, PARA FIXAÇÃO EM POSTE METÁLICO - FORNECIMENTO E INSTALAÇÃO. AF_08/2020</t>
  </si>
  <si>
    <t>SUBSTITUIÇÃO DE LÂMPADA PARA ILUMINAÇÃO PÚBLICA (NÃO INCLUI FORNECIMENTO). AF_08/2020</t>
  </si>
  <si>
    <t>LUMINÁRIA ABERTA PARA ILUMINAÇÃO PÚBLICA, PARA LÂMPADA VAPOR DE MERCÚRIO ATÉ 400 W E MISTA ATÉ 500 W, COM BRAÇO EM TUBO DE AÇO GALV 1", COMPRIMENTO DE 1,50 M, PARA POSTE DE CONCRETO - FORNECIMENTO E INSTALAÇÃO (EXCLUSIVE LÂMPADA E REATOR). AF_08/2020</t>
  </si>
  <si>
    <t>LUMINÁRIA DE LED PARA ILUMINAÇÃO PÚBLICA, DE 33 W ATÉ 50 W - FORNECIMENTO E INSTALAÇÃO. AF_08/2020</t>
  </si>
  <si>
    <t>LUMINÁRIA DE LED PARA ILUMINAÇÃO PÚBLICA, DE 51 W ATÉ 67 W - FORNECIMENTO E INSTALAÇÃO. AF_08/2020</t>
  </si>
  <si>
    <t>LUMINÁRIA DE LED PARA ILUMINAÇÃO PÚBLICA, DE 68 W ATÉ 97 W - FORNECIMENTO E INSTALAÇÃO. AF_08/2020</t>
  </si>
  <si>
    <t>LUMINÁRIA DE LED PARA ILUMINAÇÃO PÚBLICA, DE 98 W ATÉ 137 W - FORNECIMENTO E INSTALAÇÃO. AF_08/2020</t>
  </si>
  <si>
    <t>LUMINÁRIA DE LED PARA ILUMINAÇÃO PÚBLICA, DE 138 W ATÉ 180 W - FORNECIMENTO E INSTALAÇÃO. AF_08/2020</t>
  </si>
  <si>
    <t>LUMINÁRIA DE LED PARA ILUMINAÇÃO PÚBLICA, DE 181 W ATÉ 239 W - FORNECIMENTO E INSTALAÇÃO. AF_08/2020</t>
  </si>
  <si>
    <t>LUMINÁRIA DE LED PARA ILUMINAÇÃO PÚBLICA, DE 240 W ATÉ 350 W - FORNECIMENTO E INSTALAÇÃO. AF_08/2020</t>
  </si>
  <si>
    <t>SUBSTITUIÇÃO DE LUMINÁRIA DE VAPOR DE MERCÚRIO/VAPOR DE SÓDIO POR LUMINÁRIA DE LED PARA ILUMINAÇÃO PÚBLICA (NÃO INCLUI FORNECIMENTO). AF_08/2020</t>
  </si>
  <si>
    <t>ABRAÇADEIRA DE FIXAÇÃO DE BRAÇOS DE LUMINÁRIAS DE 2" - FORNECIMENTO E INSTALAÇÃO. AF_08/2020</t>
  </si>
  <si>
    <t>ABRAÇADEIRA DE FIXAÇÃO DE BRAÇOS DE LUMINÁRIAS DE 3" - FORNECIMENTO E INSTALAÇÃO. AF_08/2020</t>
  </si>
  <si>
    <t>ABRAÇADEIRA DE FIXAÇÃO DE BRAÇOS DE LUMINÁRIAS DE 4" - FORNECIMENTO E INSTALAÇÃO. AF_08/2020</t>
  </si>
  <si>
    <t>ASSENTAMENTO DE POSTE DE CONCRETO COM COMPRIMENTO NOMINAL DE 9 M, CARGA NOMINAL MENOR OU IGUAL A 1000 DAN, ENGASTAMENTO SIMPLES COM 1,5 M DE SOLO (NÃO INCLUI FORNECIMENTO). AF_11/2019</t>
  </si>
  <si>
    <t>ASSENTAMENTO DE POSTE DE CONCRETO COM COMPRIMENTO NOMINAL DE 10 M, CARGA NOMINAL MENOR OU IGUAL A 1000 DAN, ENGASTAMENTO SIMPLES COM 1,6 M DE SOLO (NÃO INCLUI FORNECIMENTO). AF_11/2019</t>
  </si>
  <si>
    <t>ASSENTAMENTO DE POSTE DE CONCRETO COM COMPRIMENTO NOMINAL DE 10 M, CARGA NOMINAL MAIOR QUE 1000 DAN, ENGASTAMENTO SIMPLES COM 1,6 M DE SOLO (NÃO INCLUI FORNECIMENTO). AF_11/2019</t>
  </si>
  <si>
    <t>ASSENTAMENTO DE POSTE DE CONCRETO COM COMPRIMENTO NOMINAL DE 10,5 M, CARGA NOMINAL MENOR OU IGUAL A 1000 DAN, ENGASTAMENTO SIMPLES COM 1,65 M DE SOLO (NÃO INCLUI FORNECIMENTO). AF_11/2019</t>
  </si>
  <si>
    <t>ASSENTAMENTO DE POSTE DE CONCRETO COM COMPRIMENTO NOMINAL DE 10,5 M, CARGA NOMINAL MAIOR QUE 1000 DAN, ENGASTAMENTO SIMPLES COM 1,65 M DE SOLO (NÃO INCLUI FORNECIMENTO). AF_11/2019</t>
  </si>
  <si>
    <t>ASSENTAMENTO DE POSTE DE CONCRETO COM COMPRIMENTO NOMINAL DE 11 M, CARGA NOMINAL MENOR OU IGUAL A 1000 DAN, ENGASTAMENTO SIMPLES COM 1,7 M DE SOLO (NÃO INCLUI FORNECIMENTO). AF_11/2019</t>
  </si>
  <si>
    <t>ASSENTAMENTO DE POSTE DE CONCRETO COM COMPRIMENTO NOMINAL DE 11 M, CARGA NOMINAL MAIOR QUE 1000 DAN, ENGASTAMENTO SIMPLES COM 1,7 M DE SOLO (NÃO INCLUI FORNECIMENTO). AF_11/2019</t>
  </si>
  <si>
    <t>ASSENTAMENTO DE POSTE DE CONCRETO COM COMPRIMENTO NOMINAL DE 12 M, CARGA NOMINAL MENOR OU IGUAL A 1000 DAN, ENGASTAMENTO SIMPLES COM 1,8 M DE SOLO (NÃO INCLUI FORNECIMENTO). AF_11/2019</t>
  </si>
  <si>
    <t>ASSENTAMENTO DE POSTE DE CONCRETO COM COMPRIMENTO NOMINAL DE 12 M, CARGA NOMINAL MAIOR QUE 1000 DAN, ENGASTAMENTO SIMPLES COM 1,8 M DE SOLO (NÃO INCLUI FORNECIMENTO). AF_11/2019</t>
  </si>
  <si>
    <t>ASSENTAMENTO DE POSTE DE CONCRETO COM COMPRIMENTO NOMINAL DE 13 M, CARGA NOMINAL MENOR OU IGUAL A 1000 DAN, ENGASTAMENTO SIMPLES COM 1,9 M DE SOLO (NÃO INCLUI FORNECIMENTO). AF_11/2019</t>
  </si>
  <si>
    <t>ASSENTAMENTO DE POSTE DE CONCRETO COM COMPRIMENTO NOMINAL DE 13 M, CARGA NOMINAL MAIOR QUE 1000 DAN, ENGASTAMENTO SIMPLES COM 1,9 M DE SOLO (NÃO INCLUI FORNECIMENTO). AF_11/2019</t>
  </si>
  <si>
    <t>ASSENTAMENTO DE POSTE DE CONCRETO COM COMPRIMENTO NOMINAL DE 13,5 M, CARGA NOMINAL MENOR OU IGUAL A 1000 DAN, ENGASTAMENTO SIMPLES COM 1,95 M DE SOLO (NÃO INCLUI FORNECIMENTO). AF_11/2019</t>
  </si>
  <si>
    <t>ASSENTAMENTO DE POSTE DE CONCRETO COM COMPRIMENTO NOMINAL DE 13,5 M, CARGA NOMINAL MAIOR QUE 1000 DAN, ENGASTAMENTO SIMPLES COM 1,95 M DE SOLO (NÃO INCLUI FORNECIMENTO). AF_11/2019</t>
  </si>
  <si>
    <t>ASSENTAMENTO DE POSTE DE CONCRETO COM COMPRIMENTO NOMINAL DE 14 M, CARGA NOMINAL MENOR OU IGUAL A 1000 DAN, ENGASTAMENTO SIMPLES COM 2 M DE SOLO (NÃO INCLUI FORNECIMENTO). AF_11/2019</t>
  </si>
  <si>
    <t>ASSENTAMENTO DE POSTE DE CONCRETO COM COMPRIMENTO NOMINAL DE 14 M, CARGA NOMINAL MAIOR QUE 1000 DAN, ENGASTAMENTO SIMPLES COM 2 M DE SOLO (NÃO INCLUI FORNECIMENTO). AF_11/2019</t>
  </si>
  <si>
    <t>ASSENTAMENTO DE POSTE DE CONCRETO COM COMPRIMENTO NOMINAL DE 15 M, CARGA NOMINAL MENOR OU IGUAL A 1000 DAN, ENGASTAMENTO SIMPLES COM 2,1 M DE SOLO (NÃO INCLUI FORNECIMENTO). AF_11/2019</t>
  </si>
  <si>
    <t>ASSENTAMENTO DE POSTE DE CONCRETO COM COMPRIMENTO NOMINAL DE 15 M, CARGA NOMINAL MAIOR QUE 1000 DAN, ENGASTAMENTO SIMPLES COM 2,1 M DE SOLO (NÃO INCLUI FORNECIMENTO). AF_11/2019</t>
  </si>
  <si>
    <t>ASSENTAMENTO DE POSTE DE CONCRETO COM COMPRIMENTO NOMINAL DE 18 M, CARGA NOMINAL MENOR OU IGUAL A 1000 DAN, ENGASTAMENTO SIMPLES COM 2,4 M DE SOLO (NÃO INCLUI FORNECIMENTO). AF_11/2019</t>
  </si>
  <si>
    <t>ASSENTAMENTO DE POSTE DE CONCRETO COM COMPRIMENTO NOMINAL DE 18 M, CARGA NOMINAL MAIOR QUE 1000 DAN, ENGASTAMENTO SIMPLES COM 2,4 M DE SOLO (NÃO INCLUI FORNECIMENTO). AF_11/2019</t>
  </si>
  <si>
    <t>ASSENTAMENTO DE POSTE DE CONCRETO COM COMPRIMENTO NOMINAL DE 20 M, CARGA NOMINAL MENOR OU IGUAL A 1000 DAN, ENGASTAMENTO SIMPLES COM 2,6 M DE SOLO (NÃO INCLUI FORNECIMENTO). AF_11/2019</t>
  </si>
  <si>
    <t>ASSENTAMENTO DE POSTE DE CONCRETO COM COMPRIMENTO NOMINAL DE 20 M, CARGA NOMINAL MAIOR QUE 1000, ENGASTAMENTO SIMPLES COM 2,6 M DE SOLO (NÃO INCLUI FORNECIMENTO). AF_11/2019</t>
  </si>
  <si>
    <t>ASSENTAMENTO DE POSTE DE CONCRETO COM COMPRIMENTO NOMINAL DE 9 M, CARGA NOMINAL DE 150 DAN, ENGASTAMENTO BASE CONCRETADA COM 1 M DE CONCRETO E 0,5 M DE SOLO (NÃO INCLUI FORNECIMENTO). AF_11/2019</t>
  </si>
  <si>
    <t>ASSENTAMENTO DE POSTE DE CONCRETO COM COMPRIMENTO NOMINAL DE 9 M, CARGA NOMINAL DE 300 DAN, ENGASTAMENTO BASE CONCRETADA COM 1 M DE CONCRETO E 0,5 M DE SOLO (NÃO INCLUI FORNECIMENTO). AF_11/2019</t>
  </si>
  <si>
    <t>ASSENTAMENTO DE POSTE DE CONCRETO COM COMPRIMENTO NOMINAL DE 9 M, CARGA NOMINAL DE 400 DAN, ENGASTAMENTO BASE CONCRETADA COM 1 M DE CONCRETO E 0,5 M DE SOLO (NÃO INCLUI FORNECIMENTO). AF_11/2019</t>
  </si>
  <si>
    <t>ASSENTAMENTO DE POSTE DE CONCRETO COM COMPRIMENTO NOMINAL DE 9 M, CARGA NOMINAL DE 600 DAN, ENGASTAMENTO BASE CONCRETADA COM 1 M DE CONCRETO E 0,5 M DE SOLO (NÃO INCLUI FORNECIMENTO). AF_11/2019</t>
  </si>
  <si>
    <t>ASSENTAMENTO DE POSTE DE CONCRETO COM COMPRIMENTO NOMINAL DE 9 M, CARGA NOMINAL DE 1000 DAN, ENGASTAMENTO BASE CONCRETADA COM 1 M DE CONCRETO E 0,5 M DE SOLO (NÃO INCLUI FORNECIMENTO). AF_11/2019</t>
  </si>
  <si>
    <t>ASSENTAMENTO DE POSTE DE CONCRETO COM COMPRIMENTO NOMINAL DE 10 M, CARGA NOMINAL DE 300 DAN, ENGASTAMENTO BASE CONCRETADA COM 1 M DE CONCRETO E 0,6 M DE SOLO (NÃO INCLUI FORNECIMENTO). AF_11/2019</t>
  </si>
  <si>
    <t>ASSENTAMENTO DE POSTE DE CONCRETO COM COMPRIMENTO NOMINAL DE 10 M, CARGA NOMINAL DE 600 DAN, ENGASTAMENTO BASE CONCRETADA COM 1 M DE CONCRETO E 0,6 M DE SOLO (NÃO INCLUI FORNECIMENTO). AF_11/2019</t>
  </si>
  <si>
    <t>ASSENTAMENTO DE POSTE DE CONCRETO COM COMPRIMENTO NOMINAL DE 10 M, CARGA NOMINAL DE 1000 DAN, ENGASTAMENTO BASE CONCRETADA COM 1 M DE CONCRETO E 0,6 M DE SOLO (NÃO INCLUI FORNECIMENTO). AF_11/2019</t>
  </si>
  <si>
    <t>ASSENTAMENTO DE POSTE DE CONCRETO COM COMPRIMENTO NOMINAL DE 10,5 M, CARGA NOMINAL DE 300 DAN, ENGASTAMENTO BASE CONCRETADA COM 1 M DE CONCRETO E 0,65 M DE SOLO (NÃO INCLUI FORNECIMENTO). AF_11/2019</t>
  </si>
  <si>
    <t>ASSENTAMENTO DE POSTE DE CONCRETO COM COMPRIMENTO NOMINAL DE 10,5 M, CARGA NOMINAL DE 600 DAN, ENGASTAMENTO BASE CONCRETADA COM 1 M DE CONCRETO E 0,65 M DE SOLO (NÃO INCLUI FORNECIMENTO). AF_11/2019</t>
  </si>
  <si>
    <t>ASSENTAMENTO DE POSTE DE CONCRETO COM COMPRIMENTO NOMINAL DE 10,5 M, CARGA NOMINAL DE 1000 DAN, ENGASTAMENTO BASE CONCRETADA COM 1 M DE CONCRETO E 0,65 M DE SOLO (NÃO INCLUI FORNECIMENTO). AF_11/2019</t>
  </si>
  <si>
    <t>ASSENTAMENTO DE POSTE DE CONCRETO COM COMPRIMENTO NOMINAL DE 11 M, CARGA NOMINAL DE 300 DAN, ENGASTAMENTO BASE CONCRETADA COM 1 M DE CONCRETO E 0,7 M DE SOLO (NÃO INCLUI FORNECIMENTO). AF_11/2019</t>
  </si>
  <si>
    <t>ASSENTAMENTO DE POSTE DE CONCRETO COM COMPRIMENTO NOMINAL DE 11 M, CARGA NOMINAL DE 400 DAN, ENGASTAMENTO BASE CONCRETADA COM 1 M DE CONCRETO E 0,7 M DE SOLO (NÃO INCLUI FORNECIMENTO). AF_11/2019</t>
  </si>
  <si>
    <t>ASSENTAMENTO DE POSTE DE CONCRETO COM COMPRIMENTO NOMINAL DE 11 M, CARGA NOMINAL DE 600 DAN, ENGASTAMENTO BASE CONCRETADA COM 1 M DE CONCRETO E 0,7 M DE SOLO (NÃO INCLUI FORNECIMENTO). AF_11/2019</t>
  </si>
  <si>
    <t>ASSENTAMENTO DE POSTE DE CONCRETO COM COMPRIMENTO NOMINAL DE 11 M, CARGA NOMINAL DE 1000 DAN, ENGASTAMENTO BASE CONCRETADA COM 1 M DE CONCRETO E 0,7 M DE SOLO (NÃO INCLUI FORNECIMENTO). AF_11/2019</t>
  </si>
  <si>
    <t>ASSENTAMENTO DE POSTE DE CONCRETO COM COMPRIMENTO NOMINAL DE 12 M, CARGA NOMINAL DE 400 DAN, ENGASTAMENTO BASE CONCRETADA COM 1 M DE CONCRETO E 0,8 M DE SOLO (NÃO INCLUI FORNECIMENTO). AF_11/2019</t>
  </si>
  <si>
    <t>ASSENTAMENTO DE POSTE DE CONCRETO COM COMPRIMENTO NOMINAL DE 12 M, CARGA NOMINAL DE 600 DAN, ENGASTAMENTO BASE CONCRETADA COM 1 M DE CONCRETO E 0,8 M DE SOLO (NÃO INCLUI FORNECIMENTO). AF_11/2019</t>
  </si>
  <si>
    <t>ASSENTAMENTO DE POSTE DE CONCRETO COM COMPRIMENTO NOMINAL DE 12 M, CARGA NOMINAL DE 1000 DAN, ENGASTAMENTO BASE CONCRETADA COM 1 M DE CONCRETO E 0,8 M DE SOLO (NÃO INCLUI FORNECIMENTO). AF_11/2019</t>
  </si>
  <si>
    <t>ASSENTAMENTO DE POSTE DE CONCRETO COM COMPRIMENTO NOMINAL DE 13 M, CARGA NOMINAL DE 600 DAN, ENGASTAMENTO BASE CONCRETADA COM 1 M DE CONCRETO E 0,9 M DE SOLO (NÃO INCLUI FORNECIMENTO). AF_11/2019</t>
  </si>
  <si>
    <t>ASSENTAMENTO DE POSTE DE CONCRETO COM COMPRIMENTO NOMINAL DE 13 M, CARGA NOMINAL DE 1000 DAN, ENGASTAMENTO BASE CONCRETADA COM 1 M DE CONCRETO E 0,9 M DE SOLO - SOMENTE INSTALAÇÃO, SEM FORNECIMENTO. AF_11/2019</t>
  </si>
  <si>
    <t>POSTE DECORATIVO PARA JARDIM EM AÇO TUBULAR, H = *2,5* M, SEM LUMINÁRIA - FORNECIMENTO E INSTALAÇÃO. AF_11/2019</t>
  </si>
  <si>
    <t>POSTE DE AÇO CONICO CONTÍNUO CURVO SIMPLES, FLANGEADO, H=9M, INCLUSIVE LUMINÁRIA, SEM LÂMPADA - FORNECIMENTO E INSTALACAO. AF_11/2019</t>
  </si>
  <si>
    <t>POSTE DE AÇO CONICO CONTÍNUO CURVO DUPLO, FLANGEADO, H=9M, INCLUSIVE LUMINÁRIAS, SEM LÂMPADAS - FORNECIMENTO E INSTALACAO. AF_11/2019</t>
  </si>
  <si>
    <t>POSTE DE AÇO CONICO CONTÍNUO CURVO SIMPLES, ENGASTADO, H=9M, INCLUSIVE LUMINÁRIA, SEM LÂMPADA - FORNECIMENTO E INSTALACAO. AF_11/2019</t>
  </si>
  <si>
    <t>POSTE DE AÇO CONICO CONTÍNUO CURVO DUPLO, ENGASTADO, H=9M, INCLUSIVE LUMINÁRIAS, SEM LÂMPADAS - FORNECIMENTO E INSTALACAO. AF_11/2019</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</si>
  <si>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</si>
  <si>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</si>
  <si>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</si>
  <si>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</si>
  <si>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</si>
  <si>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</si>
  <si>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</si>
  <si>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</si>
  <si>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</si>
  <si>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PLACA DE CONCRETO PRÉ-MOLDADO COMO PROTEÇÃO MECÂNICA ADICIONAL NO REATERRO PARA REDE ENTERRADA DE DISTRIBUIÇÃO DE ENERGIA ELÉTRICA - FORNECIMENTO E INSTALAÇÃO. AF_12/2021</t>
  </si>
  <si>
    <t>CONCRETAGEM COMO PROTEÇÃO MECÂNICA ADICIONAL NO REATERRO PARA REDE ENTERRADA DE DISTRIBUIÇÃO DE ENERGIA ELÉTRICA - FORNECIMENTO E INSTALAÇÃO. AF_12/2021</t>
  </si>
  <si>
    <t>ABRIGO PARA HIDRANTE, 90X60X17CM, COM REGISTRO GLOBO ANGULAR 45 GRAUS 2 1/2", ADAPTADOR STORZ 2 1/2", MANGUEIRA DE INCÊNDIO 20M, REDUÇÃO 2 1/2" X 1 1/2" E ESGUICHO EM LATÃO 1 1/2" - FORNECIMENTO E INSTALAÇÃO. AF_10/2020</t>
  </si>
  <si>
    <t>ABRIGO PARA HIDRANTE, 75X45X17CM, COM REGISTRO GLOBO ANGULAR 45 GRAUS 2 1/2", ADAPTADOR STORZ 2 1/2", MANGUEIRA DE INCÊNDIO 15M 2 1/2" E ESGUICHO EM LATÃO 2 1/2"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</si>
  <si>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</si>
  <si>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</si>
  <si>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</si>
  <si>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HIDRANTE SUBTERRÂNEO PREDIAL (COM CURVA LONGA E CAIXA), DN 75 MM - FORNECIMENTO E INSTALAÇÃO. AF_10/2020</t>
  </si>
  <si>
    <t>MANÔMETRO 0 A 200 PSI (0 A 14 KGF/CM2), D = 50MM - FORNECIMENTO E INSTALAÇÃO. AF_10/2020</t>
  </si>
  <si>
    <t>CABO TELEFÔNICO CCI-50 1 PAR, INSTALADO EM ENTRADA DE EDIFICAÇÃO - FORNECIMENTO E INSTALAÇÃO. AF_11/2019</t>
  </si>
  <si>
    <t>CABO TELEFÔNICO CCI-50 2 PARES, SEM BLINDAGEM, INSTALADO EM ENTRADA DE EDIFICAÇÃO - FORNECIMENTO E INSTALAÇÃO. AF_11/2019</t>
  </si>
  <si>
    <t>CABO TELEFÔNICO CCI-50 3 PARES, SEM BLINDAGEM, INSTALADO EM ENTRADA DE EDIFICAÇÃO - FORNECIMENTO E INSTALAÇÃO. AF_11/2019</t>
  </si>
  <si>
    <t>CABO TELEFÔNICO CCI-50 4 PARES, SEM BLINDAGEM, INSTALADO EM ENTRADA DE EDIFICAÇÃO - FORNECIMENTO E INSTALAÇÃO. AF_11/2019</t>
  </si>
  <si>
    <t>CABO TELEFÔNICO CCI-50 5 PARES, SEM BLINDAGEM, INSTALADO EM ENTRADA DE EDIFICAÇÃO - FORNECIMENTO E INSTALAÇÃO. AF_11/2019</t>
  </si>
  <si>
    <t>CABO TELEFÔNICO CCI-50 6 PARES, SEM BLINDAGEM, INSTALADO EM ENTRADA DE EDIFICAÇÃO - FORNECIMENTO E INSTALAÇÃO. AF_11/2019</t>
  </si>
  <si>
    <t>CABO TELEFÔNICO CI-50 10 PARES INSTALADO EM ENTRADA DE EDIFICAÇÃO - FORNECIMENTO E INSTALAÇÃO. AF_11/2019</t>
  </si>
  <si>
    <t>CABO TELEFÔNICO CI-50 20 PARES INSTALADO EM ENTRADA DE EDIFICAÇÃO - FORNECIMENTO E INSTALAÇÃO. AF_11/2019</t>
  </si>
  <si>
    <t>CABO TELEFÔNICO CI-50 30 PARES INSTALADO EM ENTRADA DE EDIFICAÇÃO - FORNECIMENTO E INSTALAÇÃO. AF_11/2019</t>
  </si>
  <si>
    <t>CABO TELEFÔNICO CI-50 50 PARES INSTALADO EM ENTRADA DE EDIFICAÇÃO - FORNECIMENTO E INSTALAÇÃO. AF_11/2019</t>
  </si>
  <si>
    <t>CABO TELEFÔNICO CI-50 75 PARES INSTALADO EM ENTRADA DE EDIFICAÇÃO - FORNECIMENTO E INSTALAÇÃO. AF_11/2019</t>
  </si>
  <si>
    <t>CABO TELEFÔNICO CI-50 200 PARES INSTALADO EM ENTRADA DE EDIFICAÇÃO - FORNECIMENTO E INSTALAÇÃO. AF_11/2019</t>
  </si>
  <si>
    <t>CABO TELEFÔNICO CCI-50 4 PARES, SEM BLINDAGEM, INSTALADO EM PRUMADA - FORNECIMENTO E INSTALAÇÃO. AF_11/2019</t>
  </si>
  <si>
    <t>CABO TELEFÔNICO CCI-50 5 PARES, SEM BLINDAGEM, INSTALADO EM PRUMADA - FORNECIMENTO E INSTALAÇÃO. AF_11/2019</t>
  </si>
  <si>
    <t>CABO TELEFÔNICO CCI-50 6 PARES, SEM BLINDAGEM, INSTALADO EM PRUMADA - FORNECIMENTO E INSTALAÇÃO. AF_11/2019</t>
  </si>
  <si>
    <t>CABO TELEFÔNICO CI-50 10 PARES INSTALADO EM PRUMADA - FORNECIMENTO E INSTALAÇÃO. AF_11/2019</t>
  </si>
  <si>
    <t>CABO TELEFÔNICO CI-50 20 PARES INSTALADO EM PRUMADA - FORNECIMENTO E INSTALAÇÃO. AF_11/2019</t>
  </si>
  <si>
    <t>CABO TELEFÔNICO CI-50 30 PARES INSTALADO EM PRUMADA - FORNECIMENTO E INSTALAÇÃO. AF_11/2019</t>
  </si>
  <si>
    <t>CABO TELEFÔNICO CI-50 50 PARES INSTALADO EM PRUMADA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</si>
  <si>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</si>
  <si>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RESIDENCIAL - FORNECIMENTO E INSTALAÇÃO. AF_11/2019</t>
  </si>
  <si>
    <t>CABO TELEFÔNICO CCI-50 3 PARES, SEM BLINDAGEM, INSTALADO EM DISTRIBUIÇÃO DE EDIFICAÇÃO RESIDENCIAL - FORNECIMENTO E INSTALAÇÃO. AF_11/2019</t>
  </si>
  <si>
    <t>CABO TELEFÔNICO CCI-50 4 PARES, SEM BLINDAGEM, INSTALADO EM DISTRIBUIÇÃO DE EDIFICAÇÃO RESIDENCIAL - FORNECIMENTO E INSTALAÇÃO. AF_11/2019</t>
  </si>
  <si>
    <t>CABO TELEFÔNICO CCI-50 5 PARES, SEM BLINDAGEM, INSTALADO EM DISTRIBUIÇÃO DE EDIFICAÇÃO RESIDENCIAL - FORNECIMENTO E INSTALAÇÃO. AF_11/2019</t>
  </si>
  <si>
    <t>CABO TELEFÔNICO CCI-50 6 PARES, SEM BLINDAGEM, INSTALADO EM DISTRIBUIÇÃO DE EDIFICAÇÃO RESIDENCIAL - FORNECIMENTO E INSTALAÇÃO. AF_11/2019</t>
  </si>
  <si>
    <t>CABO TELEFÔNICO CI-50 10 PARES INSTALADO EM DISTRIBUIÇÃO DE EDIFICAÇÃO RESIDENCIAL - FORNECIMENTO E INSTALAÇÃO. AF_11/2019</t>
  </si>
  <si>
    <t>CABO TELEFÔNICO CCI-50 1 PAR, SEM BLINDAGEM, INSTALADO EM DISTRIBUIÇÃO DE EDIFICAÇÃO INSTITUCIONAL - FORNECIMENTO E INSTALAÇÃO. AF_11/2019</t>
  </si>
  <si>
    <t>CABO TELEFÔNICO CCI-50 2 PARES, SEM BLINDAGEM, INSTALADO EM DISTRIBUIÇÃO DE EDIFICAÇÃO INSTITUCIONAL - FORNECIMENTO E INSTALAÇÃO. AF_11/2019</t>
  </si>
  <si>
    <t>CABO TELEFÔNICO CCI-50 3 PARES, SEM BLINDAGEM, INSTALADO EM DISTRIBUIÇÃO DE EDIFICAÇÃO INSTITUCIONAL - FORNECIMENTO E INSTALAÇÃO. AF_11/2019</t>
  </si>
  <si>
    <t>CABO TELEFÔNICO CCI-50 4 PARES, SEM BLINDAGEM, INSTALADO EM DISTRIBUIÇÃO DE EDIFICAÇÃO INSTITUCIONAL - FORNECIMENTO E INSTALAÇÃO. AF_11/2019</t>
  </si>
  <si>
    <t>CABO TELEFÔNICO CCI-50 5 PARES, SEM BLINDAGEM, INSTALADO EM DISTRIBUIÇÃO DE EDIFICAÇÃO INSTITUCIONAL - FORNECIMENTO E INSTALAÇÃO. AF_11/2019</t>
  </si>
  <si>
    <t>CABO TELEFÔNICO CCI-50 6 PARES, SEM BLINDAGEM, INSTALADO EM DISTRIBUIÇÃO DE EDIFICAÇÃO INSTITUCIONAL - FORNECIMENTO E INSTALAÇÃO. AF_11/2019</t>
  </si>
  <si>
    <t>CABO TELEFÔNICO CI-50 10 PARES INSTALADO EM DISTRIBUIÇÃO DE EDIFICAÇÃO INSTITUCIONAL - FORNECIMENTO E INSTALAÇÃO. AF_11/2019</t>
  </si>
  <si>
    <t>CABO TELEFÔNICO CTP-APL-50 10 PARES INSTALADO EM ENTRADA DE EDIFICAÇÃO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</si>
  <si>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</si>
  <si>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</si>
  <si>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CAIXA DE PASSAGEM PARA TELEFONE 15X15X10CM (SOBREPOR), FORNECIMENTO E INSTALACAO. AF_11/2019</t>
  </si>
  <si>
    <t>CAIXA DE PASSAGEM PARA TELEFONE 80X80X15CM (SOBREPOR) FORNECIMENTO E INSTALACAO. AF_11/2019</t>
  </si>
  <si>
    <t>QUADRO DE DISTRIBUIÇÃO PARA TELEFONE N.2, 20X20X12CM EM CHAPA METALICA, DE EMBUTIR, SEM ACESSORIOS, PADRÃO TELEBRAS,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</si>
  <si>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</si>
  <si>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</si>
  <si>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N.5, 80X80X12CM EM CHAPA METALICA, SEM ACESSORIOS, PADRAO TELEBRAS, FORNECIMENTO E INSTALAÇÃO. AF_11/2019</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</si>
  <si>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</si>
  <si>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</si>
  <si>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</si>
  <si>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RASGO E CHUMBAMENTO EM ALVENARIA PARA TUBOS DE SPLIT PAREDE DE 9000 A 24000 BTUS/H. AF_11/2021</t>
  </si>
  <si>
    <t>CABO ELETRÔNICO CATEGORIA 5E, INSTALADO EM EDIFICAÇÃO RESIDENCIAL - FORNECIMENTO E INSTALAÇÃO. AF_11/2019</t>
  </si>
  <si>
    <t>CABO ELETRÔNICO CATEGORIA 5E, INSTALADO EM EDIFICAÇÃO INSTITUCIONAL - FORNECIMENTO E INSTALAÇÃO. AF_11/2019</t>
  </si>
  <si>
    <t>CABO ELETRÔNICO CATEGORIA 6, INSTALADO EM EDIFICAÇÃO RESIDENCIAL - FORNECIMENTO E INSTALAÇÃO. AF_11/2019</t>
  </si>
  <si>
    <t>CABO ELETRÔNICO CATEGORIA 6, INSTALADO EM EDIFICAÇÃO INSTITUCIONAL - FORNECIMENTO E INSTALAÇÃO. AF_11/2019</t>
  </si>
  <si>
    <t>PATCH PANEL 24 PORTAS, CATEGORIA 5E - FORNECIMENTO E INSTALAÇÃO. AF_11/2019</t>
  </si>
  <si>
    <t>PATCH PANEL 24 PORTAS, CATEGORIA 6 - FORNECIMENTO E INSTALAÇÃO. AF_11/2019</t>
  </si>
  <si>
    <t>PATCH PANEL 48 PORTAS, CATEGORIA 6 - FORNECIMENTO E INSTALAÇÃO. AF_11/2019</t>
  </si>
  <si>
    <t>TOMADA DE REDE RJ45 - FORNECIMENTO E INSTALAÇÃO. AF_11/2019</t>
  </si>
  <si>
    <t>TOMADA PARA TELEFONE RJ11 - FORNECIMENTO E INSTALAÇÃO. AF_11/2019</t>
  </si>
  <si>
    <t>PATCH PANEL 48 PORTAS, CATEGORIA 5E - FORNECIMENTO E INSTALAÇÃO. AF_11/2019</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</si>
  <si>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</si>
  <si>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</si>
  <si>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</si>
  <si>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</si>
  <si>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</si>
  <si>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</si>
  <si>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</si>
  <si>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</si>
  <si>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</si>
  <si>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</si>
  <si>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</si>
  <si>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</si>
  <si>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</si>
  <si>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</si>
  <si>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</si>
  <si>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</si>
  <si>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</si>
  <si>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</si>
  <si>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</si>
  <si>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</si>
  <si>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</si>
  <si>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</si>
  <si>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</si>
  <si>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</si>
  <si>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</si>
  <si>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</si>
  <si>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</si>
  <si>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</si>
  <si>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</si>
  <si>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</si>
  <si>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</si>
  <si>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CLASSE MÉDIA, CONEXÃO SOLDADA, DN 25 (1"), INSTALADO EM RAMAIS  E SUB-RAMAIS DE GÁS - FORNECIMENTO E INSTALAÇÃO. AF_10/2020</t>
  </si>
  <si>
    <t>TUBO DE AÇO PRETO SEM COSTURA, CONEXÃO SOLDADA, DN 40 (1 1/2"), INSTALADO EM REDE DE ALIMENTAÇÃO PARA HIDRANTE - FORNECIMENTO E INSTALAÇÃO. AF_10/2020</t>
  </si>
  <si>
    <t>TUBO DE AÇO GALVANIZADO COM COSTURA, CLASSE MÉDIA, DN 25 (1"), CONEXÃO ROSQUEADA, INSTALADO EM REDE DE ALIMENTAÇÃO PARA HIDRANTE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</si>
  <si>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</si>
  <si>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25 (1"), INSTALADO EM RAMAIS  E SUB-RAMAIS DE GÁS - FORNECIMENTO E INSTALAÇÃO. AF_10/2020</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</si>
  <si>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</si>
  <si>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</si>
  <si>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</si>
  <si>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</si>
  <si>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</si>
  <si>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</si>
  <si>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</si>
  <si>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</si>
  <si>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</si>
  <si>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</si>
  <si>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</si>
  <si>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</si>
  <si>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</si>
  <si>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</si>
  <si>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</si>
  <si>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</si>
  <si>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</si>
  <si>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</si>
  <si>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</si>
  <si>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</si>
  <si>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</si>
  <si>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</si>
  <si>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</si>
  <si>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</si>
  <si>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</si>
  <si>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</si>
  <si>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</si>
  <si>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</si>
  <si>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4",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</si>
  <si>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</si>
  <si>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</si>
  <si>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</si>
  <si>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</si>
  <si>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</si>
  <si>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TÊ, EM FERRO GALVANIZADO, 4", CONEXÃO ROSQUEADA, INSTALADO EM REDE DE ALIMENTAÇÃO PARA HIDRANTE - FORNECIMENTO E INSTALAÇÃO. AF_10/2020</t>
  </si>
  <si>
    <t>NIPLE, EM FERRO GALVANIZADO, DN 50 (2"), CONEXÃO ROSQUEADA, INSTALADO EM PRUMADAS - FORNECIMENTO E INSTALAÇÃO. AF_10/2020</t>
  </si>
  <si>
    <t>LUVA, EM FERRO GALVANIZADO, DN 50 (2"), CONEXÃO ROSQUEADA, INSTALADO EM PRUMADAS - FORNECIMENTO E INSTALAÇÃO. AF_10/2020</t>
  </si>
  <si>
    <t>NIPLE, EM FERRO GALVANIZADO, DN 65 (2 1/2"), CONEXÃO ROSQUEADA, INSTALADO EM PRUMADAS - FORNECIMENTO E INSTALAÇÃO. AF_10/2020</t>
  </si>
  <si>
    <t>LUVA, EM FERRO GALVANIZADO, DN 65 (2 1/2"), CONEXÃO ROSQUEADA, INSTALADO EM PRUMADAS - FORNECIMENTO E INSTALAÇÃO. AF_10/2020</t>
  </si>
  <si>
    <t>NIPLE, EM FERRO GALVANIZADO, DN 80 (3"), CONEXÃO ROSQUEADA, INSTALADO EM PRUMADAS - FORNECIMENTO E INSTALAÇÃO. AF_10/2020</t>
  </si>
  <si>
    <t>LUVA, EM FERRO GALVANIZADO, DN 80 (3"), CONEXÃO ROSQUEADA, INSTALADO EM PRUMADAS - FORNECIMENTO E INSTALAÇÃO. AF_10/2020</t>
  </si>
  <si>
    <t>JOELHO 45 GRAUS, EM FERRO GALVANIZADO, DN 50 (2"), CONEXÃO ROSQUEADA, INSTALADO EM PRUMADAS - FORNECIMENTO E INSTALAÇÃO. AF_10/2020</t>
  </si>
  <si>
    <t>JOELHO 90 GRAUS, EM FERRO GALVANIZADO, DN 50 (2"), CONEXÃO ROSQUEADA, INSTALADO EM PRUMADAS - FORNECIMENTO E INSTALAÇÃO. AF_10/2020</t>
  </si>
  <si>
    <t>JOELHO 45 GRAUS, EM FERRO GALVANIZADO, DN 65 (2 1/2"), CONEXÃO ROSQUEADA, INSTALADO EM PRUMADAS - FORNECIMENTO E INSTALAÇÃO. AF_10/2020</t>
  </si>
  <si>
    <t>JOELHO 90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</si>
  <si>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</si>
  <si>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</si>
  <si>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</si>
  <si>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</si>
  <si>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</si>
  <si>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NIPLE, EM FERRO GALVANIZADO, DN 25 (1"),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</si>
  <si>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</si>
  <si>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</si>
  <si>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</si>
  <si>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</si>
  <si>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</si>
  <si>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</si>
  <si>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</si>
  <si>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</si>
  <si>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</si>
  <si>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</si>
  <si>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</si>
  <si>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</si>
  <si>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</si>
  <si>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</si>
  <si>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</si>
  <si>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</si>
  <si>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</si>
  <si>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</si>
  <si>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</si>
  <si>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</si>
  <si>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</si>
  <si>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</si>
  <si>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</si>
  <si>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</si>
  <si>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</si>
  <si>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</si>
  <si>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</si>
  <si>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</si>
  <si>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</si>
  <si>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</si>
  <si>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</si>
  <si>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</si>
  <si>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</si>
  <si>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</si>
  <si>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</si>
  <si>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</si>
  <si>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</si>
  <si>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</si>
  <si>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</si>
  <si>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</si>
  <si>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</si>
  <si>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</si>
  <si>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</si>
  <si>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</si>
  <si>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</si>
  <si>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</si>
  <si>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</si>
  <si>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</si>
  <si>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</si>
  <si>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</si>
  <si>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</si>
  <si>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</si>
  <si>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</si>
  <si>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</si>
  <si>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</si>
  <si>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</si>
  <si>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</si>
  <si>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</si>
  <si>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</si>
  <si>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NIPLE, EM FERRO GALVANIZADO, CONEXÃO ROSQUEADA, DN 15 (1/2"), INSTALADO EM RAMAIS E SUB-RAMAIS DE GÁS - FORNECIMENTO E INSTALAÇÃO. AF_10/2020</t>
  </si>
  <si>
    <t>LUVA, EM FERRO GALVANIZADO, CONEXÃO ROSQUEADA, DN 15 (1/2"), INSTALADO EM RAMAIS E SUB-RAMAIS DE GÁS - FORNECIMENTO E INSTALAÇÃO. AF_10/2020</t>
  </si>
  <si>
    <t>NIPLE, EM FERRO GALVANIZADO, CONEXÃO ROSQUEADA, DN 20 (3/4"), INSTALADO EM RAMAIS E SUB-RAMAIS DE GÁS - FORNECIMENTO E INSTALAÇÃO. AF_10/2020</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</si>
  <si>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</si>
  <si>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</si>
  <si>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LUVA,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</si>
  <si>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</si>
  <si>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</si>
  <si>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</si>
  <si>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</si>
  <si>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</si>
  <si>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</si>
  <si>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</si>
  <si>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</si>
  <si>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</si>
  <si>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</si>
  <si>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</si>
  <si>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</si>
  <si>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</si>
  <si>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</si>
  <si>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</si>
  <si>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</si>
  <si>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</si>
  <si>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</si>
  <si>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</si>
  <si>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</si>
  <si>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</si>
  <si>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</si>
  <si>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</si>
  <si>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</si>
  <si>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</si>
  <si>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</si>
  <si>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</si>
  <si>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</si>
  <si>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</si>
  <si>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</si>
  <si>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</si>
  <si>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</si>
  <si>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</si>
  <si>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</si>
  <si>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</si>
  <si>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</si>
  <si>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</si>
  <si>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</si>
  <si>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</si>
  <si>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</si>
  <si>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</si>
  <si>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</si>
  <si>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</si>
  <si>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</si>
  <si>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</si>
  <si>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</si>
  <si>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</si>
  <si>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</si>
  <si>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</si>
  <si>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</si>
  <si>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</si>
  <si>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</si>
  <si>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</si>
  <si>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</si>
  <si>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</si>
  <si>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</si>
  <si>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</si>
  <si>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</si>
  <si>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</si>
  <si>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</si>
  <si>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</si>
  <si>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</si>
  <si>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</si>
  <si>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</si>
  <si>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</si>
  <si>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</si>
  <si>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SPRINKLER TIPO PENDENTE, 68 °C, UNIÃO POR ROSCA DN 15 (1/2") - FORNECIMENTO E INSTALAÇÃO. AF_10/2020</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</si>
  <si>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</si>
  <si>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</si>
  <si>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</si>
  <si>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</si>
  <si>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</si>
  <si>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</si>
  <si>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</si>
  <si>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</si>
  <si>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</si>
  <si>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</si>
  <si>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</si>
  <si>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</si>
  <si>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COM REDUÇÃO, EM AÇO, CONEXÃO SOLDADA, DN 50 X 40 MM (2  X 1 1/2"),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</si>
  <si>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</si>
  <si>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</si>
  <si>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</si>
  <si>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</si>
  <si>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</si>
  <si>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</si>
  <si>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</si>
  <si>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</si>
  <si>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</si>
  <si>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</si>
  <si>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</si>
  <si>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</si>
  <si>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</si>
  <si>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AÇO, CONEXÃO SOLDADA, DN 25 (1"), INSTALADO EM REDE DE ALIMENTAÇÃO PARA HIDRANTE - FORNECIMENTO E INSTALAÇÃO. AF_10/2020</t>
  </si>
  <si>
    <t>LUVA COM REDUÇÃO, EM AÇO, CONEXÃO SOLDADA, DN 25 X 20 MM (1  X 3/4"), INSTALADO EM REDE DE ALIMENTAÇÃO PARA HIDRANTE - FORNECIMENTO E INSTALAÇÃO. AF_10/2020</t>
  </si>
  <si>
    <t>LUVA, EM AÇO, CONEXÃO SOLDADA, DN 32 (1 1/4"), INSTALADO EM REDE DE ALIMENTAÇÃO PARA HIDRANTE - FORNECIMENTO E INSTALAÇÃO. AF_10/2020</t>
  </si>
  <si>
    <t>LUVA COM REDUÇÃO, EM AÇO, CONEXÃO SOLDADA, DN 32 X 25 MM (1 1/4"  X 1"), INSTALADO EM REDE DE ALIMENTAÇÃO PARA HIDRANTE - FORNECIMENTO E INSTALAÇÃO. AF_10/2020</t>
  </si>
  <si>
    <t>LUVA, EM AÇO, CONEXÃO SOLDADA, DN 40 (1 1/2"), INSTALADO EM REDE DE ALIMENTAÇÃO PARA HIDRANTE - FORNECIMENTO E INSTALAÇÃO. AF_10/2020</t>
  </si>
  <si>
    <t>LUVA COM REDUÇÃO, EM AÇO, CONEXÃO SOLDADA, DN 40  X 32 MM (1 1/2" X 1 1/4"),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</si>
  <si>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</si>
  <si>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</si>
  <si>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</si>
  <si>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</si>
  <si>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</si>
  <si>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</si>
  <si>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</si>
  <si>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</si>
  <si>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</si>
  <si>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</si>
  <si>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</si>
  <si>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</si>
  <si>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</si>
  <si>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</si>
  <si>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</si>
  <si>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</si>
  <si>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</si>
  <si>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</si>
  <si>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</si>
  <si>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</si>
  <si>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</si>
  <si>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</si>
  <si>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</si>
  <si>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</si>
  <si>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</si>
  <si>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</si>
  <si>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</si>
  <si>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COM REDUÇÃO, EM AÇO, CONEXÃO SOLDADA, DN 32 X 25 MM (1 1/4"  X 1"), INSTALADO EM REDE DE ALIMENTAÇÃO PARA SPRINKLER - FORNECIMENTO E INSTALAÇÃO. AF_10/2020</t>
  </si>
  <si>
    <t>LUVA, EM AÇO, CONEXÃO SOLDADA, DN 40 (1 1/2"), INSTALADO EM REDE DE ALIMENTAÇÃO PARA SPRINKLER - FORNECIMENTO E INSTALAÇÃO. AF_10/2020</t>
  </si>
  <si>
    <t>LUVA COM REDUÇÃO, EM AÇO, CONEXÃO SOLDADA, DN 40  X 32 MM (1 1/2" X 1 1/4"),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</si>
  <si>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</si>
  <si>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</si>
  <si>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</si>
  <si>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</si>
  <si>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</si>
  <si>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</si>
  <si>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</si>
  <si>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</si>
  <si>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</si>
  <si>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</si>
  <si>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</si>
  <si>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</si>
  <si>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</si>
  <si>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</si>
  <si>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</si>
  <si>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</si>
  <si>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</si>
  <si>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</si>
  <si>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</si>
  <si>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</si>
  <si>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</si>
  <si>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</si>
  <si>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</si>
  <si>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</si>
  <si>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</si>
  <si>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</si>
  <si>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</si>
  <si>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</si>
  <si>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</si>
  <si>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</si>
  <si>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</si>
  <si>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</si>
  <si>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</si>
  <si>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</si>
  <si>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</si>
  <si>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</si>
  <si>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</si>
  <si>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</si>
  <si>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</si>
  <si>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</si>
  <si>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</si>
  <si>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</si>
  <si>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</si>
  <si>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</si>
  <si>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</si>
  <si>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</si>
  <si>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</si>
  <si>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</si>
  <si>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</si>
  <si>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</si>
  <si>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</si>
  <si>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</si>
  <si>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</si>
  <si>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</si>
  <si>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</si>
  <si>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</si>
  <si>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</si>
  <si>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</si>
  <si>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</si>
  <si>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</si>
  <si>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</si>
  <si>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</si>
  <si>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</si>
  <si>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</si>
  <si>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</si>
  <si>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</si>
  <si>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FURO EM CAIXA D'ÁGUA COM ESPESSURA DE 2 ATÉ 5 MM E DIÂMETRO DE 15 MM. AF_06/2021</t>
  </si>
  <si>
    <t>FURO EM CAIXA D'ÁGUA COM ESPESSURA DE 6 ATÉ 8 MM E DIÂMETRO DE 15 MM. AF_06/2021</t>
  </si>
  <si>
    <t>FURO EM CAIXA D'ÁGUA COM ESPESSURA DE 2 ATÉ 5 MM E DIÂMETRO DE 20 MM. AF_06/2021</t>
  </si>
  <si>
    <t>FURO EM CAIXA D'ÁGUA COM ESPESSURA DE 6 ATÉ 8 MM E DIÂMETRO DE 20 MM. AF_06/2021</t>
  </si>
  <si>
    <t>FURO EM CAIXA D'ÁGUA COM ESPESSURA DE 2 ATÉ 5 MM E DIÂMETRO DE 25 MM. AF_06/2021</t>
  </si>
  <si>
    <t>FURO EM CAIXA D'ÁGUA COM ESPESSURA DE 6 ATÉ 8 MM E DIÂMETRO DE 25 MM. AF_06/2021</t>
  </si>
  <si>
    <t>FURO EM CAIXA D'ÁGUA COM ESPESSURA DE 2 ATÉ 5 MM E DIÂMETRO DE 32 MM. AF_06/2021</t>
  </si>
  <si>
    <t>FURO EM CAIXA D'ÁGUA COM ESPESSURA DE 6 ATÉ 8 MM E DIÂMETRO DE 32 MM. AF_06/2021</t>
  </si>
  <si>
    <t>FURO EM CAIXA D'ÁGUA COM ESPESSURA DE 2 ATÉ 5 MM E DIÂMETRO DE 40 MM. AF_06/2021</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</si>
  <si>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</si>
  <si>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</si>
  <si>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</si>
  <si>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</si>
  <si>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FURO EM CAIXA D'ÁGUA COM ESPESSURA DE 6 ATÉ 8 MM E DIÂMETRO DE 60 MM. AF_06/2021</t>
  </si>
  <si>
    <t>FURO EM CAIXA D'ÁGUA COM ESPESSURA DE 2 ATÉ 5 MM E DIÂMETRO DE 75 MM. AF_06/2021</t>
  </si>
  <si>
    <t>FURO EM CAIXA D'ÁGUA COM ESPESSURA DE 6 ATÉ 8 MM E DIÂMETRO DE 75 MM. AF_06/2021</t>
  </si>
  <si>
    <t>FURO EM CAIXA D'ÁGUA COM ESPESSURA DE 2 ATÉ 5 MM E DIÂMETRO DE 100 MM. AF_06/2021</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</si>
  <si>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</si>
  <si>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</si>
  <si>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</si>
  <si>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</si>
  <si>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</si>
  <si>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</si>
  <si>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POLIÉSTER REFORÇADO COM FIBRA DE VIDRO, 500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</si>
  <si>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</si>
  <si>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</si>
  <si>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</si>
  <si>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5000 LITROS - FORNECIMENTO E INSTALAÇÃO. AF_06/2021</t>
  </si>
  <si>
    <t>CAIXA D´ÁGUA EM POLIÉSTER REFORÇADO COM FIBRA DE VIDRO, 10000 LITROS - FORNECIMENTO E INSTALAÇÃO. AF_06/2021</t>
  </si>
  <si>
    <t>CAIXA D´ÁGUA EM POLIETILENO, 500 LITROS (INCLUSOS TUBOS, CONEXÕES E TORNEIRA DE BÓIA) - FORNECIMENTO E INSTALAÇÃO. AF_06/2021</t>
  </si>
  <si>
    <t>CAIXA D´ÁGUA EM POLIETILENO, 1000 LITROS (INCLUSOS TUBOS, CONEXÕES E TORNEIRA DE BÓIA) - FORNECIMENTO E INSTALAÇÃO. AF_06/2021</t>
  </si>
  <si>
    <t>TANQUE DE LOUÇA BRANCA COM COLUNA, 30L OU EQUIVALENTE - FORNECIMENTO E INSTALAÇÃO. AF_01/2020</t>
  </si>
  <si>
    <t>TANQUE DE LOUÇA BRANCA SUSPENSO, 18L OU EQUIVALENTE - FORNECIMENTO E INSTALAÇÃO. AF_01/2020</t>
  </si>
  <si>
    <t>TANQUE DE MÁRMORE SINTÉTICO COM COLUNA, 22L OU EQUIVALENTE   FORNECIMENTO E INSTALAÇÃO. AF_01/2020</t>
  </si>
  <si>
    <t>TANQUE DE MÁRMORE SINTÉTICO SUSPENSO, 22L OU EQUIVALENTE - FORNECIMENTO E INSTALAÇÃO. AF_01/2020</t>
  </si>
  <si>
    <t>SIFÃO DO TIPO FLEXÍVEL EM PVC 1  X 1.1/2  - FORNECIMENTO E INSTALAÇÃO. AF_01/2020</t>
  </si>
  <si>
    <t>ENGATE FLEXÍVEL EM INOX, 1/2  X 30CM - FORNECIMENTO E INSTALAÇÃO. AF_01/2020</t>
  </si>
  <si>
    <t>ENGATE FLEXÍVEL EM INOX, 1/2  X 40CM - FORNECIMENTO E INSTALAÇÃO. AF_01/2020</t>
  </si>
  <si>
    <t>VASO SANITÁRIO SIFONADO COM CAIXA ACOPLADA LOUÇA BRANCA - FORNECIMENTO E INSTALAÇÃO. AF_01/2020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</si>
  <si>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</si>
  <si>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</si>
  <si>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</si>
  <si>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</si>
  <si>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</si>
  <si>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</si>
  <si>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</si>
  <si>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</si>
  <si>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</si>
  <si>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</si>
  <si>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</si>
  <si>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APARELHO MISTURADOR DE MESA PARA PIA DE COZINHA, PADRÃO MÉDIO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</si>
  <si>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</si>
  <si>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</si>
  <si>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</si>
  <si>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</si>
  <si>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</si>
  <si>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</si>
  <si>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</si>
  <si>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</si>
  <si>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</si>
  <si>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</si>
  <si>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</si>
  <si>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</si>
  <si>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VASO SANITÁRIO SIFONADO COM CAIXA ACOPLADA LOUÇA BRANCA, INCLUSO ENGATE FLEXÍVEL EM PLÁSTICO BRANCO, 1/2  X 40CM - FORNECIMENTO E INSTALAÇÃO. AF_01/2020</t>
  </si>
  <si>
    <t>VASO SANITÁRIO SIFONADO COM CAIXA ACOPLADA LOUÇA BRANCA - PADRÃO MÉDIO, INCLUSO ENGATE FLEXÍVEL EM METAL CROMADO, 1/2  X 40CM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</si>
  <si>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</si>
  <si>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</si>
  <si>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</si>
  <si>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</si>
  <si>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</si>
  <si>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</si>
  <si>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</si>
  <si>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</si>
  <si>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</si>
  <si>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</si>
  <si>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</si>
  <si>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</si>
  <si>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</si>
  <si>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VASO SANITARIO SIFONADO CONVENCIONAL COM  LOUÇA BRANCA - FORNECIMENTO E INSTALAÇÃO. AF_01/2020</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</si>
  <si>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</si>
  <si>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</si>
  <si>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</si>
  <si>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</si>
  <si>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</si>
  <si>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</si>
  <si>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KIT DE ACESSORIOS PARA BANHEIRO EM METAL CROMADO, 5 PECAS, INCLUSO FIXAÇÃO. AF_01/2020</t>
  </si>
  <si>
    <t>SABONETEIRA PLASTICA TIPO DISPENSER PARA SABONETE LIQUIDO COM RESERVATORIO 800 A 1500 ML, INCLUSO FIXAÇÃO.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</si>
  <si>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</si>
  <si>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</si>
  <si>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</si>
  <si>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</si>
  <si>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LAVATORIO, TIPO MONOCOMANDO. AF_01/2020</t>
  </si>
  <si>
    <t>TORNEIRA CROMADA DE MESA PARA LAVATÓRIO COM SENSOR DE PRESENCA.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</si>
  <si>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</si>
  <si>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</si>
  <si>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</si>
  <si>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</si>
  <si>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</si>
  <si>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</si>
  <si>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</si>
  <si>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</si>
  <si>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</si>
  <si>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</si>
  <si>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</si>
  <si>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</si>
  <si>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</si>
  <si>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PUXADOR PARA PCD, FIXADO NA PORTA - FORNECIMENTO E INSTALAÇÃO. AF_01/2020</t>
  </si>
  <si>
    <t>BANCO ARTICULADO, EM ACO INOX, PARA PCD, FIXADO NA PAREDE - FORNECIMENTO E INSTALAÇÃO. AF_01/2020</t>
  </si>
  <si>
    <t>VASO SANITÁRIO SIFONADO COM CAIXA ACOPLADA, LOUÇA BRANCA - PADRÃO ALTO - FORNECIMENTO E INSTALAÇÃO. AF_01/2020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</si>
  <si>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</si>
  <si>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</si>
  <si>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</si>
  <si>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</si>
  <si>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</si>
  <si>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REGISTRO DE PRESSÃO BRUTO, LATÃO, ROSCÁVEL, 1/2" - FORNECIMENTO E INSTALAÇÃO. AF_08/2021</t>
  </si>
  <si>
    <t>REGISTRO DE PRESSÃO BRUTO, LATÃO,  ROSCÁVEL, 3/4'' - FORNECIMENTO E INSTALAÇÃO. AF_08/2021</t>
  </si>
  <si>
    <t>REGISTRO DE GAVETA BRUTO, LATÃO, ROSCÁVEL, 1/2" - FORNECIMENTO E INSTALAÇÃO. AF_08/2021</t>
  </si>
  <si>
    <t>REGISTRO DE GAVETA BRUTO, LATÃO, ROSCÁVEL, 3/4" - FORNECIMENTO E INSTALAÇÃO. AF_08/2021</t>
  </si>
  <si>
    <t>MISTURADOR MONOCOMANDO PARA CHUVEIRO, BASE BRUTA E ACABAMENTO CROMADO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</si>
  <si>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</si>
  <si>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</si>
  <si>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GAVETA BRUTO, LATÃO, ROSCÁVEL, 1/2", COM ACABAMENTO E CANOPLA CROMADOS - FORNECIMENTO E INSTALAÇÃO. AF_08/2021</t>
  </si>
  <si>
    <t>REGISTRO DE GAVETA BRUTO, LATÃO, ROSCÁVEL, 3/4", COM ACABAMENTO E CANOPLA CROMADOS - FORNECIMENTO E INSTALAÇÃO. AF_08/2021</t>
  </si>
  <si>
    <t>REGISTRO DE ESFERA, PVC, ROSCÁVEL, COM VOLANTE, 3/4"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</si>
  <si>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</si>
  <si>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</si>
  <si>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</si>
  <si>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</si>
  <si>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</si>
  <si>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 FORNECIMENTO E INSTALAÇÃO. AF_08/2021</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</si>
  <si>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</si>
  <si>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</si>
  <si>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</si>
  <si>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REGISTRO DE GAVETA BRUTO, LATÃO, ROSCÁVEL, 2 1/2" - FORNECIMENTO E INSTALAÇÃO. AF_08/2021</t>
  </si>
  <si>
    <t>REGISTRO DE GAVETA BRUTO, LATÃO, ROSCÁVEL, 3" - FORNECIMENTO E INSTALAÇÃO. AF_08/2021</t>
  </si>
  <si>
    <t>REGISTRO DE GAVETA BRUTO, LATÃO, ROSCÁVEL, 4" - FORNECIMENTO E INSTALAÇÃO. AF_08/2021</t>
  </si>
  <si>
    <t>REGISTRO DE GAVETA BRUTO, LATÃO, ROSCÁVEL, 1", COM ACABAMENTO E CANOPLA CROMADOS - FORNECIMENTO E INSTALAÇÃO. AF_08/2021</t>
  </si>
  <si>
    <t>REGISTRO DE GAVETA BRUTO, LATÃO, ROSCÁVEL, 1 1/4", COM ACABAMENTO E CANOPLA CROMADOS - FORNECIMENTO E INSTALAÇÃO. AF_08/2021</t>
  </si>
  <si>
    <t>REGISTRO DE GAVETA BRUTO, LATÃO, ROSCÁVEL, 1 1/2", COM ACABAMENTO E CANOPLA CROMADOS - FORNECIMENTO E INSTALAÇÃO. AF_08/2021</t>
  </si>
  <si>
    <t>TORNEIRA DE BOIA PARA CAIXA D'ÁGUA, ROSCÁVEL, 1/2" - FORNECIMENTO E INSTALAÇÃO. AF_08/2021</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</si>
  <si>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</si>
  <si>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</si>
  <si>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</si>
  <si>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</si>
  <si>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</si>
  <si>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</si>
  <si>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</si>
  <si>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</si>
  <si>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</si>
  <si>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1 1/2'' - FORNECIMENTO E INSTALAÇÃO. AF_08/2021</t>
  </si>
  <si>
    <t>VÁLVULA DE ESFERA BRUTA, BRONZE, ROSCÁVEL, 2'' - FORNECIMENTO E INSTALAÇÃO. AF_08/2021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</si>
  <si>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</si>
  <si>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</si>
  <si>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</si>
  <si>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1 1/2"  - FORNECIMENTO E INSTALAÇÃO. AF_08/2021</t>
  </si>
  <si>
    <t>VÁLVULA DE RETENÇÃO HORIZONTAL, DE BRONZE, ROSCÁVEL, 2"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</si>
  <si>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</si>
  <si>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</si>
  <si>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</si>
  <si>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</si>
  <si>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</si>
  <si>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</si>
  <si>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</si>
  <si>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</si>
  <si>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</si>
  <si>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</si>
  <si>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</si>
  <si>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</si>
  <si>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</si>
  <si>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</si>
  <si>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</si>
  <si>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</si>
  <si>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</si>
  <si>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</si>
  <si>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</si>
  <si>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</si>
  <si>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</si>
  <si>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</si>
  <si>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</si>
  <si>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</si>
  <si>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OU REGULADOR DE GÁS DE COZINHA - FORNECIMENTO E INSTALAÇÃO. AF_08/2021</t>
  </si>
  <si>
    <t>REGISTRO DE ESFERA, PVC, ROSCÁVEL, COM VOLANTE, 1/2" - FORNECIMENTO E INSTALAÇÃO. AF_08/2021</t>
  </si>
  <si>
    <t>REGISTRO DE ESFERA, PVC, ROSCÁVEL, COM VOLANTE, 1" - FORNECIMENTO E INSTALAÇÃO. AF_08/2021</t>
  </si>
  <si>
    <t>REGISTRO DE ESFERA, PVC, ROSCÁVEL, COM VOLANTE, 1 1/4" - FORNECIMENTO E INSTALAÇÃO. AF_08/2021</t>
  </si>
  <si>
    <t>REGISTRO DE ESFERA, PVC, ROSCÁVEL, COM VOLANTE, 1 1/2" - FORNECIMENTO E INSTALAÇÃO. AF_08/2021</t>
  </si>
  <si>
    <t>REGISTRO DE ESFERA, PVC, ROSCÁVEL, COM VOLANTE, 2"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</si>
  <si>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</si>
  <si>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</si>
  <si>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</si>
  <si>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</si>
  <si>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</si>
  <si>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</si>
  <si>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REGISTRO DE ESFERA, PVC, SOLDÁVEL, COM VOLANTE, DN  20 MM - FORNECIMENTO E INSTALAÇÃO. AF_08/2021</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</si>
  <si>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</si>
  <si>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</si>
  <si>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</si>
  <si>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</si>
  <si>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</si>
  <si>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</si>
  <si>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</si>
  <si>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</si>
  <si>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</si>
  <si>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BOMBA CENTRÍFUGA, MONOFÁSICA, 0,5 CV OU 0,49 HP, HM 6 A 20 M, Q 1,2 A 8,3 M3/H - FORNECIMENTO E INSTALAÇÃO. AF_12/2020</t>
  </si>
  <si>
    <t>BOMBA CENTRÍFUGA, MONOFÁSICA, 0,5 CV OU 0,49 HP, HM 6 A 20 M, Q 1,2 A 8,3 M3/H (NÃO INCLUI O FORNECIMENTO DA BOMBA). AF_12/2020</t>
  </si>
  <si>
    <t>BOMBA CENTRÍFUGA, TRIFÁSICA, 1 CV OU 0,99 HP, HM 14 A 40 M, Q 0,6 A 8,4 M3/H - FORNECIMENTO E INSTALAÇÃO. AF_12/2020</t>
  </si>
  <si>
    <t>BOMBA CENTRÍFUGA, TRIFÁSICA, 1 CV OU 0,99 HP, HM 14 A 40 M, Q 0,6 A 8,4 M3/H (NÃO INCLUI O FORNECIMENTO DA BOMBA). AF_12/2020</t>
  </si>
  <si>
    <t>BOMBA CENTRÍFUGA, TRIFÁSICA, 1,5 CV OU 1,48 HP, HM 10 A 70 M, Q 1,8 A 5,3 M3/H - FORNECIMENTO E INSTALAÇÃO. AF_12/2020</t>
  </si>
  <si>
    <t>BOMBA CENTRÍFUGA, TRIFÁSICA, 1,5 CV OU 1,48 HP, HM 10 A 24 M, Q 6,1 A 21,9 M3/H - FORNECIMENTO E INSTALAÇÃO. AF_12/2020</t>
  </si>
  <si>
    <t>BOMBA CENTRÍFUGA, TRIFÁSICA, 1,5 CV OU 1,48 HP (NÃO INCLUI O FORNECIMENTO DA BOMBA). AF_12/2020</t>
  </si>
  <si>
    <t>BOMBA CENTRÍFUGA, TRIFÁSICA, 3 CV OU 2,96 HP, HM 34 A 40 M, Q 8,6 A 14,8 M3/H - FORNECIMENTO E INSTALAÇÃO. AF_12/2020</t>
  </si>
  <si>
    <t>BOMBA CENTRÍFUGA, TRIFÁSICA, 3 CV OU 2,96 HP, HM 34 A 40 M, Q 8,6 A 14,8 M3/H (NÃO INCLUI O FORNECIMENTO DA BOMBA). AF_12/2020</t>
  </si>
  <si>
    <t>MOTO BOMBA HORIZONTAL ATÉ 10 CV, HM 75 A 80 M, Q 25,4 A 48 (NÃO INCLUI O FORNECIMENTO DA BOMBA). AF_12/2020</t>
  </si>
  <si>
    <t>BOMBA CENTRÍFUGA, TRIFÁSICA, 10 CV OU 9,86 HP, HM 85 A 140 M, Q 4,2 A 14,9 M3/H - FORNECIMENTO E INSTALAÇÃO. AF_12/2020</t>
  </si>
  <si>
    <t>BOMBA CENTRÍFUGA, TRIFÁSICA, 10 CV OU 9,86 HP, HM 85 A 140 M, Q 4,2 A 14,9 M3/H (NÃO INCLUI O FORNECIMENTO DA BOMBA). AF_12/2020</t>
  </si>
  <si>
    <t>INSTALAÇÃO DE QUADRO ELÉTRICO PARA BOMBAS TRIFÁSICAS ATÉ 25 CV (NÃO INCLUI O FORNECIMENTO DO QUADRO). AF_12/2020</t>
  </si>
  <si>
    <t>CHAVE DE BOIA AUTOMÁTICA SUPERIOR/INFERIOR 15A/250V - FORNECIMENTO E INSTALAÇÃO. AF_12/2020</t>
  </si>
  <si>
    <t>MOTO BOMBA HORIZONTAL DE 12,5 A 25 CV, HM 140 M (NÃO INCLUI O FORNECIMENTO DA BOMBA). AF_12/2020</t>
  </si>
  <si>
    <t>AQUECEDOR SOLAR COMPACTO, KIT PARA 1 COLETOR SOLAR EM VIDRO TEMPERADO E SERPENTINA EM TUBO DE COBRE COM SUPORTE, RESERVATÓRIO, FIXAÇÕES E TUBOS - FORNECIMENTO E INSTALAÇÃO. AF_12/2021</t>
  </si>
  <si>
    <t>BLOCO CONCRETADO NO LOCAL, 20X20X15CM, PARA BASE DE FIXAÇÃO DA ESTRUTURA SOLAR PARA LAJE DE CONCRETO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</si>
  <si>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</si>
  <si>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</si>
  <si>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COM 4 PLACAS COLETORAS EM VIDRO TEMPERADO COM SERPENTINA EM TUBO DE COBRE 2 X 1 M - FORNECIMENTO E INSTALAÇÃO. AF_12/2021</t>
  </si>
  <si>
    <t>RESERVATÓRIO TÉRMICO/BOILER SOLAR EM AÇO INOX 1000 L COM 5 PLACAS COLETORAS EM VIDRO TEMPERADO COM SERPENTINA EM TUBO DE COBRE 2 X 1 M - FORNECIMENTO E INSTALAÇÃO. AF_12/2021</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</si>
  <si>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</si>
  <si>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</si>
  <si>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</si>
  <si>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</si>
  <si>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</si>
  <si>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</si>
  <si>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</si>
  <si>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</si>
  <si>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</si>
  <si>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</si>
  <si>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</si>
  <si>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</si>
  <si>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</si>
  <si>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</si>
  <si>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</si>
  <si>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</si>
  <si>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</si>
  <si>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</si>
  <si>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</si>
  <si>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</si>
  <si>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</si>
  <si>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</si>
  <si>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</si>
  <si>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</si>
  <si>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</si>
  <si>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</si>
  <si>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</si>
  <si>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</si>
  <si>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</si>
  <si>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</si>
  <si>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</si>
  <si>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</si>
  <si>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</si>
  <si>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</si>
  <si>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</si>
  <si>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</si>
  <si>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</si>
  <si>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</si>
  <si>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</si>
  <si>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</si>
  <si>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</si>
  <si>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</si>
  <si>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ESCAVAÇÃO MECANIZADA DE VALA COM PROF. ATÉ 1,5 M (MÉDIA MONTANTE E JUSANTE/UMA COMPOSIÇÃO POR TRECHO), RETROESCAV. (0,26 M3), LARG. MENOR QUE 0,8 M, EM SOLO DE 1A CATEGORIA, EM LOCAIS COM ALTO NÍVEL DE INTERFERÊNCIA. AF_02/2021</t>
  </si>
  <si>
    <t>ESCAVAÇÃO MANUAL DE VALA COM PROFUNDIDADE MENOR OU IGUAL A 1,30 M. AF_02/2021</t>
  </si>
  <si>
    <t>TRANSPORTE COM CAMINHÃO BASCULANTE DE 6 M³, EM VIA URBANA EM LEITO NATURAL (UNIDADE: TXKM). AF_07/2020</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</si>
  <si>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</si>
  <si>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</si>
  <si>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</si>
  <si>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PREPARO DE FUNDO DE VALA COM LARGURA MENOR QUE 1,5 M (ACERTO DO SOLO NATURAL). AF_08/2020</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</si>
  <si>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</si>
  <si>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</si>
  <si>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</si>
  <si>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</si>
  <si>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</si>
  <si>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</si>
  <si>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</si>
  <si>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</si>
  <si>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</si>
  <si>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ALVENARIA DE VEDAÇÃO DE BLOCOS CERÂMICOS MACIÇOS DE 5X10X20CM (ESPESSURA 10CM) E ARGAMASSA DE ASSENTAMENTO COM PREPARO EM BETONEIRA. AF_05/2020</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</si>
  <si>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</si>
  <si>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</si>
  <si>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</si>
  <si>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</si>
  <si>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</si>
  <si>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</si>
  <si>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</si>
  <si>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</si>
  <si>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</si>
  <si>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</si>
  <si>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</si>
  <si>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</si>
  <si>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</si>
  <si>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</si>
  <si>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</si>
  <si>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</si>
  <si>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</si>
  <si>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</si>
  <si>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DE GESSO DE 7X50X66CM (ESPESSURA 7CM). AF_05/2020</t>
  </si>
  <si>
    <t>ALVENARIA DE VEDAÇÃO DE BLOCOS DE GESSO DE 10X50X66CM (ESPESSURA 10CM). AF_05/2020</t>
  </si>
  <si>
    <t>ALVENARIA DE VEDAÇÃO COM ELEMENTO VAZADO DE CERÂMICA (COBOGÓ) DE 7X20X20CM E ARGAMASSA DE ASSENTAMENTO COM PREPARO EM BETONEIRA. AF_05/2020</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</si>
  <si>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</si>
  <si>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</si>
  <si>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</si>
  <si>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</si>
  <si>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</si>
  <si>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</si>
  <si>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</si>
  <si>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</si>
  <si>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</si>
  <si>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</si>
  <si>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</si>
  <si>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</si>
  <si>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</si>
  <si>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</si>
  <si>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</si>
  <si>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</si>
  <si>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</si>
  <si>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DIVISORIA SANITÁRIA, TIPO CABINE, EM GRANITO CINZA POLIDO, ESP = 3CM, ASSENTADO COM ARGAMASSA COLANTE AC III-E, EXCLUSIVE FERRAGENS. AF_01/2021</t>
  </si>
  <si>
    <t>DIVISORIA SANITÁRIA, TIPO CABINE, EM MÁRMORE BRANCO POLIDO, ESP = 3CM, ASSENTADO COM ARGAMASSA COLANTE AC III-E, EXCLUSIVE FERRAGENS. AF_01/2021</t>
  </si>
  <si>
    <t>TAPA VISTA DE MICTÓRIO EM GRANITO CINZA POLIDO, ESP = 3CM, ASSENTADO COM ARGAMASSA COLANTE AC III-E . AF_01/2021</t>
  </si>
  <si>
    <t>TAPA VISTA DE MICTÓRIO EM MÁRMORE BRANCO POLIDO, ESP = 3CM, ASSENTADO COM ARGAMASSA COLANTE AC III-E . AF_01/2021</t>
  </si>
  <si>
    <t>DIVISORIA SANITÁRIA, TIPO CABINE, EM PAINEL DE GRANILITE, ESP = 3CM, ASSENTADO COM ARGAMASSA COLANTE AC III-E, EXCLUSIVE FERRAGENS. AF_01/2021</t>
  </si>
  <si>
    <t>TAPA VISTA DE MICTÓRIO EM PAINEL DE GRANILITE, ESP = 3CM, ASSENTADO COM ARGAMASSA COLANTE AC III-E . AF_01/2021</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</si>
  <si>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</si>
  <si>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</si>
  <si>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</si>
  <si>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</si>
  <si>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</si>
  <si>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</si>
  <si>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</si>
  <si>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</si>
  <si>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</si>
  <si>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</si>
  <si>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</si>
  <si>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</si>
  <si>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</si>
  <si>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</si>
  <si>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</si>
  <si>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</si>
  <si>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</si>
  <si>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</si>
  <si>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</si>
  <si>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</si>
  <si>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</si>
  <si>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</si>
  <si>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</si>
  <si>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</si>
  <si>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</si>
  <si>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</si>
  <si>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</si>
  <si>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</si>
  <si>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</si>
  <si>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</si>
  <si>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</si>
  <si>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</si>
  <si>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</si>
  <si>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</si>
  <si>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</si>
  <si>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</si>
  <si>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</si>
  <si>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ARGAMASSA, COM REAPROVEITAMENTO DOS PARALELEPÍPEDOS - INCLUSO RETIRADA E COLOCAÇÃO DO MATERIAL. AF_12/2020</t>
  </si>
  <si>
    <t>REASSENTAMENTO DE PEDRAS POLIÉDRICAS, REJUNTAMENTO COM PÓ DE PEDRA, COM REAPROVEITAMENTO DAS PEDRAS POLIÉDRICAS - INCLUSO RETIRADA E COLOCAÇÃO DO MATERIAL.  AF_12/2020</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</si>
  <si>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</si>
  <si>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</si>
  <si>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</si>
  <si>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</si>
  <si>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</si>
  <si>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</si>
  <si>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</si>
  <si>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</si>
  <si>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</si>
  <si>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</si>
  <si>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</si>
  <si>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</si>
  <si>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</si>
  <si>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</si>
  <si>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</si>
  <si>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</si>
  <si>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RECOMPOSIÇÃO DE REVESTIMENTO EM CONCRETO ASFÁLTICO (AQUISIÇÃO EM USINA), PARA O FECHAMENTO DE VALAS - INCLUSO DEMOLIÇÃO DO PAVIMENTO. AF_12/2020</t>
  </si>
  <si>
    <t>RECOMPOSIÇÃO DE PAVIMENTO EM PISO INTERTRAVADO, COM REAPROVEITAMENTO DOS BLOCOS INTERTRAVADOS, PARA FECHAMENTO DE VALAS - INCLUSO RETIRADA E COLOCAÇÃO DO MATERIAL. AF_12/2020</t>
  </si>
  <si>
    <t>EXECUÇÃO DE PAVIMENTO EM PARALELEPÍPEDOS, REJUNTAMENTO COM PÓ DE PEDRA. AF_05/2020</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</si>
  <si>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</si>
  <si>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</si>
  <si>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</si>
  <si>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EXECUÇÃO DE PAVIMENTO COM APLICAÇÃO DE CONCRETO ASFÁLTICO, CAMADA DE ROLAMENTO - EXCLUSIVE CARGA E TRANSPORTE. AF_11/2019</t>
  </si>
  <si>
    <t>EXECUÇÃO DE PAVIMENTO COM APLICAÇÃO DE CONCRETO ASFÁLTICO, CAMADA DE BINDER - EXCLUSIVE CARGA E TRANSPORTE. AF_11/2019</t>
  </si>
  <si>
    <t>FRESAGEM DE PAVIMENTO ASFÁLTICO (PROFUNDIDADE ATÉ 5,0 CM) - EXCLUSIVE TRANSPORTE. AF_11/2019</t>
  </si>
  <si>
    <t>USINAGEM DE BRITA GRADUADA SIMPLES. AF_03/2020</t>
  </si>
  <si>
    <t>USINAGEM DE BRITA GRADUADA TRATADA COM CIMENTO. AF_03/2020</t>
  </si>
  <si>
    <t>USINAGEM DE CONCRETO PARA COMPACTAÇÃO COM ROLO. AF_03/2020</t>
  </si>
  <si>
    <t>LIXAMENTO DE MADEIRA PARA APLICAÇÃO DE FUNDO OU PINTURA. AF_01/2021</t>
  </si>
  <si>
    <t>LIXAMENTO DE MASSA PARA MADEIRA. AF_01/2021</t>
  </si>
  <si>
    <t>PINTURA FUNDO NIVELADOR ALQUÍDICO BRANCO EM MADEIRA. AF_01/2021</t>
  </si>
  <si>
    <t>APLICAÇÃO MASSA ALQUÍDICA PARA MADEIRA, PARA PINTURA COM TINTA DE ACABAMENTO (PIGMENTADA). AF_01/2021</t>
  </si>
  <si>
    <t>APLICAÇÃO MASSA ACRÍLICA PARA MADEIRA, PARA PINTURA COM TINTA DE ACABAMENTO (PIGMENTADA). AF_01/2021</t>
  </si>
  <si>
    <t>APLICAÇÃO MASSA EPÓXI PARA MADEIRA, PARA PINTURA COM TINTA PU DE ACABAMENTO (PIGMENTADA). AF_01/2021</t>
  </si>
  <si>
    <t>PINTURA VERNIZ (INCOLOR) ALQUÍDICO EM MADEIRA, USO INTERNO E EXTERNO, 1 DEMÃO. AF_01/2021</t>
  </si>
  <si>
    <t>PINTURA VERNIZ (INCOLOR) ALQUÍDICO EM MADEIRA, USO INTERNO, 1 DEMÃO. AF_01/2021</t>
  </si>
  <si>
    <t>PINTURA VERNIZ (INCOLOR) POLIURETÂNICO (RESINA ALQUÍDICA MODIFICADA) EM MADEIRA, 1 DEMÃO. AF_01/2021</t>
  </si>
  <si>
    <t>PINTURA TINTA DE ACABAMENTO (PIGMENTADA) A ÓLEO EM MADEIRA, 1 DEMÃO. AF_01/2021</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</si>
  <si>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</si>
  <si>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</si>
  <si>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</si>
  <si>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</si>
  <si>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PINTURA VERNIZ (INCOLOR) ALQUÍDICO EM MADEIRA, USO INTERNO, 2 DEMÃOS. AF_01/2021</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</si>
  <si>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</si>
  <si>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</si>
  <si>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</si>
  <si>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</si>
  <si>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PINTURA TINTA DE ACABAMENTO (PIGMENTADA) ESMALTE SINTÉTICO BRILHANTE EM MADEIRA,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</si>
  <si>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</si>
  <si>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</si>
  <si>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3 DEMÃOS. AF_01/2021</t>
  </si>
  <si>
    <t>PINTURA TINTA DE ACABAMENTO (PIGMENTADA) A ÓLEO EM MADEIRA, 3 DEMÃOS. AF_01/2021</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</si>
  <si>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</si>
  <si>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</si>
  <si>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</si>
  <si>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</si>
  <si>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</si>
  <si>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</si>
  <si>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</si>
  <si>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</si>
  <si>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</si>
  <si>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</si>
  <si>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</si>
  <si>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</si>
  <si>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EPOXÍDICA DE FUNDO APLICADA A ROLO OU PINCEL SOBRE PERFIL METÁLICO EXECUTADO EM FÁBRICA (POR DEMÃO). AF_01/2020</t>
  </si>
  <si>
    <t>PINTURA COM TINTA EPOXÍDICA DE ACABAMENTO APLICADA A ROLO OU PINCEL SOBRE PERFIL METÁLICO EXECUTADO EM FÁBRICA (POR DEMÃO). AF_01/2020</t>
  </si>
  <si>
    <t>PINTURA COM TINTA ACRÍLICA DE FUNDO APLICADA A ROLO OU PINCEL SOBRE SUPERFÍCIES METÁLICAS (EXCETO PERFIL) EXECUTADO EM OBRA (POR DEMÃO). AF_01/2020</t>
  </si>
  <si>
    <t>PINTURA COM TINTA ACRÍLICA DE ACABAMENTO APLICADA A ROLO OU PINCEL SOBRE SUPERFÍCIES METÁLICAS (EXCETO PERFIL) EXECUTADO EM OBRA (POR DEMÃO). AF_01/2020</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</si>
  <si>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</si>
  <si>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(POR DEMÃO). AF_01/2020</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</si>
  <si>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</si>
  <si>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(POR DEMÃO). AF_01/2020</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</si>
  <si>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</si>
  <si>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(POR DEMÃO). AF_01/2020</t>
  </si>
  <si>
    <t>PINTURA COM TINTA EPOXÍDICA DE ACABAMENTO APLICADA A ROLO OU PINCEL SOBRE PERFIL METÁLICO EXECUTADO EM FÁBRICA (02 DEMÃOS). AF_01/2020</t>
  </si>
  <si>
    <t>PINTURA COM TINTA ACRÍLICA DE ACABAMENTO APLICADA A ROLO OU PINCEL SOBRE SUPERFÍCIES METÁLICAS (EXCETO PERFIL) EXECUTADO EM OBRA (02 DEMÃOS). AF_01/2020</t>
  </si>
  <si>
    <t>PINTURA COM TINTA ALQUÍDICA DE ACABAMENTO (ESMALTE SINTÉTICO ACETINADO) APLICADA A ROLO OU PINCEL SOBRE SUPERFÍCIES METÁLICAS (EXCETO PERFIL) EXECUTADO EM OBRA (02 DEMÃOS). AF_01/2020</t>
  </si>
  <si>
    <t>PINTURA COM TINTA ALQUÍDICA DE ACABAMENTO (ESMALTE SINTÉTICO BRILHANTE) APLICADA A ROLO OU PINCEL SOBRE SUPERFÍCIES METÁLICAS (EXCETO PERFIL) EXECUTADO EM OBRA (02 DEMÃOS). AF_01/2020</t>
  </si>
  <si>
    <t>PINTURA COM TINTA ALQUÍDICA DE ACABAMENTO (ESMALTE SINTÉTICO FOSCO) APLICADA A ROLO OU PINCEL SOBRE SUPERFÍCIES METÁLICAS (EXCETO PERFIL) EXECUTADO EM OBRA (02 DEMÃOS). AF_01/2020</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</si>
  <si>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</si>
  <si>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</si>
  <si>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</si>
  <si>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</si>
  <si>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PISO COM TINTA EPÓXI, APLICAÇÃO MANUAL, 2 DEMÃOS, INCLUSO PRIMER EPÓXI.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</si>
  <si>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</si>
  <si>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</si>
  <si>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</si>
  <si>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</si>
  <si>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</si>
  <si>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PINTURA DE FAIXA DE PEDESTRE OU ZEBRADA COM TINTA ACRÍLICA, E  = 30 CM, APLICAÇÃO MANUAL.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</si>
  <si>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</si>
  <si>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</si>
  <si>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</si>
  <si>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</si>
  <si>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PINTURA DE FAIXA DE PEDESTRE OU ZEBRADA COM TINTA EPÓXI, E  = 30 CM, APLICAÇÃO MANUAL. AF_05/2021</t>
  </si>
  <si>
    <t>PINTURA DE FAIXA DE PEDESTRE OU ZEBRADA TINTA RETRORREFLETIVA A BASE DE RESINA ACRÍLICA COM MICROESFERAS DE VIDRO, E = 30 CM, APLICAÇÃO MANUAL. AF_05/2021</t>
  </si>
  <si>
    <t>PINTURA DE EIXO VIÁRIO SOBRE ASFALTO COM TINTA RETRORREFLETIVA A BASE DE RESINA ACRÍLICA COM MICROESFERAS DE VIDRO, APLICAÇÃO MECÂNICA COM DEMARCADORA AUTOPROPELIDA. AF_05/2021</t>
  </si>
  <si>
    <t>PINTURA DE SÍMBOLOS E TEXTOS COM TINTA ACRÍLICA, DEMARCAÇÃO COM FITA ADESIVA E APLICAÇÃO COM ROLO. AF_05/2021</t>
  </si>
  <si>
    <t>PINTURA DE SINALIZAÇÃO VERTICAL DE SEGURANÇA, FAIXAS AMARELA E PRETA, APLICAÇÃO MANUAL, 2 DEMÃOS. AF_05/2021</t>
  </si>
  <si>
    <t>PISO CIMENTADO, TRAÇO 1:3 (CIMENTO E AREIA), ACABAMENTO LISO, ESPESSURA 4,0 CM, PREPARO MECÂNICO DA ARGAMASSA. AF_09/2020</t>
  </si>
  <si>
    <t>PISO CIMENTADO, TRAÇO 1:3 (CIMENTO E AREIA), ACABAMENTO RÚSTICO, ESPESSURA 4,0 CM, PREPARO MECÂNICO DA ARGAMASSA. AF_09/2020</t>
  </si>
  <si>
    <t>PISO EM TACO DE MADEIRA 7X42CM, FIXADO COM COLA BASE DE PVA. AF_09/2020</t>
  </si>
  <si>
    <t>ASSOALHO DE MADEIRA. AF_09/2020</t>
  </si>
  <si>
    <t>PISO EM TACO DE MADEIRA 7X21CM, FIXADO COM COLA BASE DE PVA. AF_09/2020</t>
  </si>
  <si>
    <t>PISO EM GRANITO APLICADO EM AMBIENTES INTERNOS. AF_09/2020</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</si>
  <si>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</si>
  <si>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</si>
  <si>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</si>
  <si>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</si>
  <si>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</si>
  <si>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</si>
  <si>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</si>
  <si>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</si>
  <si>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RODAPÉ EM POLIESTIRENO, ALTURA 5 CM. AF_09/2020</t>
  </si>
  <si>
    <t>SOLEIRA EM GRANITO, LARGURA 15 CM, ESPESSURA 2,0 CM. AF_09/2020</t>
  </si>
  <si>
    <t>PISO EM PEDRA PORTUGUESA ASSENTADO SOBRE ARGAMASSA SECA DE CIMENTO E AREIA, TRAÇO 1:3, REJUNTADO COM CIMENTO COMUM. AF_05/2020</t>
  </si>
  <si>
    <t>PISO EM LADRILHO HIDRÁULICO APLICADO EM AMBIENTES EXTERNOS. AF_05/2020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</si>
  <si>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</si>
  <si>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</si>
  <si>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EM PEDRA  ASSENTADO SOBRE ARGAMASSA 1:3 (CIMENTO E AREIA). AF_09/2020</t>
  </si>
  <si>
    <t>PISO EM PEDRA ARDÓSIA ASSENTADO SOBRE ARGAMASSA 1:3 (CIMENTO E AREIA). AF_09/2020</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</si>
  <si>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</si>
  <si>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</si>
  <si>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</si>
  <si>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</si>
  <si>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</si>
  <si>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</si>
  <si>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</si>
  <si>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PISO EM GRANITO APLICADO EM CALÇADAS OU PISOS EXTERNOS. AF_05/2020</t>
  </si>
  <si>
    <t>PISO EM MÁRMORE APLICADO EM CALÇADAS OU PISOS EXTERNOS. AF_05/2020</t>
  </si>
  <si>
    <t>SOLEIRA EM MÁRMORE, LARGURA 15 CM, ESPESSURA 2,0 CM. AF_09/2020</t>
  </si>
  <si>
    <t>RODAPÉ EM MÁRMORE, ALTURA 7 CM. AF_09/2020</t>
  </si>
  <si>
    <t>RODAPÉ EM MADEIRA, ALTURA 7CM, FIXADO COM COLA. AF_09/2020</t>
  </si>
  <si>
    <t>RODAPÉ EM MADEIRA, ALTURA 7CM, FIXADO COM COLA E PARAFUSOS. AF_09/2020</t>
  </si>
  <si>
    <t>RODAPÉ EM ARDÓSIA ALTURA 10CM. AF_09/2020</t>
  </si>
  <si>
    <t>RODAPÉ EM MARMORITE, ALTURA 10CM. AF_09/2020</t>
  </si>
  <si>
    <t>PISO EM CONCRETO 20 MPA PREPARO MECÂNICO, ESPESSURA 7CM. AF_09/2020</t>
  </si>
  <si>
    <t>CONTRAPISO EM ARGAMASSA TRAÇO 1:4 (CIMENTO E AREIA), PREPARO MECÂNICO COM BETONEIRA 400 L,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</si>
  <si>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</si>
  <si>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</si>
  <si>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</si>
  <si>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</si>
  <si>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</si>
  <si>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</si>
  <si>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</si>
  <si>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</si>
  <si>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</si>
  <si>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</si>
  <si>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</si>
  <si>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</si>
  <si>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</si>
  <si>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</si>
  <si>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</si>
  <si>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</si>
  <si>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</si>
  <si>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</si>
  <si>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</si>
  <si>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</si>
  <si>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</si>
  <si>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</si>
  <si>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</si>
  <si>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</si>
  <si>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</si>
  <si>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</si>
  <si>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</si>
  <si>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</si>
  <si>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</si>
  <si>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</si>
  <si>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</si>
  <si>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</si>
  <si>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</si>
  <si>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</si>
  <si>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</si>
  <si>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</si>
  <si>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</si>
  <si>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</si>
  <si>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</si>
  <si>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</si>
  <si>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</si>
  <si>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</si>
  <si>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</si>
  <si>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</si>
  <si>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</si>
  <si>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</si>
  <si>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</si>
  <si>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</si>
  <si>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</si>
  <si>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</si>
  <si>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</si>
  <si>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</si>
  <si>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</si>
  <si>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</si>
  <si>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</si>
  <si>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</si>
  <si>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REFORÇO SUPERFICIAL PARA CONTRAPISOS DE ARGAMASSA SEMI-SECA. AF_07/2021</t>
  </si>
  <si>
    <t>RODAPÉ BORRACHA LISO, ALTURA = 7CM, ESPESSURA = 2 MM, PARA ARGAMASSA. AF_09/2020</t>
  </si>
  <si>
    <t>PEITORIL LINEAR EM GRANITO OU MÁRMORE, L = 15CM, COMPRIMENTO DE ATÉ 2M, ASSENTADO COM ARGAMASSA 1:6 COM ADITIVO. AF_11/2020</t>
  </si>
  <si>
    <t>CHAPIM SOBRE MUROS LINEARES, EM GRANITO OU MÁRMORE, L = 25 CM, ASSENTADO COM ARGAMASSA 1:6 COM ADITIVO. AF_11/2020</t>
  </si>
  <si>
    <t>CHAPIM (RUFO CAPA) EM AÇO GALVANIZADO, CORTE 33. AF_11/2020</t>
  </si>
  <si>
    <t>LIMPEZA DE PISO CERÂMICO OU PORCELANATO UTILIZANDO DETERGENTE NEUTRO E ESCOVAÇÃO MANUAL. AF_04/2019</t>
  </si>
  <si>
    <t>LIMPEZA DE REVESTIMENTO CERÂMICO EM PAREDE UTILIZANDO DETERGENTE NEUTRO E ESCOVAÇÃO MANUAL. AF_04/2019</t>
  </si>
  <si>
    <t>LIMPEZA DE PISO DE MÁRMORE/GRANITO UTILIZANDO DETERGENTE NEUTRO E ESCOVAÇÃO MANUAL. AF_04/2019</t>
  </si>
  <si>
    <t>LIMPEZA DE MÁRMORE/GRANITO EM PAREDE UTILIZANDO DETERGENTE NEUTRO E ESCOVAÇÃO MANUAL. AF_04/2019</t>
  </si>
  <si>
    <t>LIMPEZA DE PIA INOX COM BANCADA DE PEDRA, INCLUSIVE METAIS CORRESPONDENTES. AF_04/2019</t>
  </si>
  <si>
    <t>LIMPEZA DE TANQUE OU LAVATÓRIO DE LOUÇA ISOLADO, INCLUSIVE METAIS CORRESPONDENTES. AF_04/2019</t>
  </si>
  <si>
    <t>LIMPEZA DE LAVATÓRIO DE LOUÇA COM BANCADA DE PEDRA, INCLUSIVE METAIS CORRESPONDENTES. AF_04/2019</t>
  </si>
  <si>
    <t>LIMPEZA DE BACIA SANITÁRIA, BIDÊ OU MICTÓRIO EM LOUÇA, INCLUSIVE METAIS CORRESPONDENTES. AF_04/2019</t>
  </si>
  <si>
    <t>LIMPEZA DE BANCADA DE PEDRA (MÁRMORE OU GRANITO). AF_04/2019</t>
  </si>
  <si>
    <t>LIMPEZA DE JANELA INTEIRAMENTE DE VIDRO. AF_04/2019</t>
  </si>
  <si>
    <t>LIMPEZA DE JANELA DE VIDRO COM CAIXILHO EM AÇO/ALUMÍNIO/PVC. AF_04/2019</t>
  </si>
  <si>
    <t>LIMPEZA DE PORTA INTEIRAMENTE DE VIDRO. AF_04/2019</t>
  </si>
  <si>
    <t>LIMPEZA DE PORTA EM AÇO/ALUMÍNIO. AF_04/2019</t>
  </si>
  <si>
    <t>LIMPEZA DE PORTA DE VIDRO COM CAIXILHO EM AÇO/ ALUMÍNIO/ PVC. AF_04/2019</t>
  </si>
  <si>
    <t>TRANSPORTE COM CAMINHÃO BASCULANTE DE 10 M³, EM VIA URBANA EM LEITO NATURAL (UNIDADE: M3XKM). AF_07/2020</t>
  </si>
  <si>
    <t>TRANSPORTE COM CAMINHÃO BASCULANTE DE 10 M³, EM VIA URBANA EM REVESTIMENTO PRIMÁRIO (UNIDADE: M3XKM). AF_07/2020</t>
  </si>
  <si>
    <t>TRANSPORTE COM CAMINHÃO BASCULANTE DE 10 M³, EM VIA URBANA PAVIMENTADA, ADICIONAL PARA DMT EXCEDENTE A 30 KM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</si>
  <si>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</si>
  <si>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</si>
  <si>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</si>
  <si>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</si>
  <si>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</si>
  <si>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10 M³, EM VIA URBANA PAVIMENTADA, ADICIONAL PARA DMT EXCEDENTE A 30 KM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</si>
  <si>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</si>
  <si>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</si>
  <si>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</si>
  <si>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</si>
  <si>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</si>
  <si>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</si>
  <si>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</si>
  <si>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</si>
  <si>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</si>
  <si>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10 M³, EM VIA URBANA PAVIMENTADA, DMT ATÉ 30 KM (UNIDADE: M3XKM).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</si>
  <si>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</si>
  <si>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</si>
  <si>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</si>
  <si>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</si>
  <si>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</si>
  <si>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</si>
  <si>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</si>
  <si>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</si>
  <si>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</si>
  <si>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</si>
  <si>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</si>
  <si>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</si>
  <si>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</si>
  <si>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</si>
  <si>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</si>
  <si>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</si>
  <si>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</si>
  <si>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</si>
  <si>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</si>
  <si>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</si>
  <si>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</si>
  <si>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</si>
  <si>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</si>
  <si>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</si>
  <si>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DMT ATÉ 30KM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</si>
  <si>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</si>
  <si>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</si>
  <si>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</si>
  <si>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</si>
  <si>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</si>
  <si>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</si>
  <si>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</si>
  <si>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</si>
  <si>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</si>
  <si>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</si>
  <si>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</si>
  <si>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</si>
  <si>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</si>
  <si>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</si>
  <si>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</si>
  <si>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</si>
  <si>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</si>
  <si>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</si>
  <si>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</si>
  <si>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</si>
  <si>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</si>
  <si>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</si>
  <si>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</si>
  <si>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 DE TUBOS PLÁSTICOS, DN MENOR OU IGUAL A 100 MM, EM CAMINHÃO CARROCERIA 9T. AF_07/2020</t>
  </si>
  <si>
    <t>CARGA, MANOBRA E DESCARGA MANUAL DE TUBOS PLÁSTICOS, DN 200 MM, EM CAMINHÃO CARROCERIA 9T. AF_07/2020</t>
  </si>
  <si>
    <t>CARGA, MANOBRA E DESCARGA MANUAL DE TUBOS PLÁSTICOS, DN 150 MM, EM CAMINHÃO CARROCERIA 9T. AF_06/2021</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</si>
  <si>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</si>
  <si>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</si>
  <si>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</si>
  <si>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</si>
  <si>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</si>
  <si>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MANOBRA E DESCARGA DE ENTULHO EM CAMINHÃO BASCULANTE 6 M³ - CARGA COM ESCAVADEIRA HIDRÁULICA  (CAÇAMBA DE 0,80 M³ / 111 HP) E DESCARGA LIVRE (UNIDADE: M3). AF_07/2020</t>
  </si>
  <si>
    <t>CARGA, MANOBRA E DESCARGA DE ENTULHO EM CAMINHÃO BASCULANTE 10 M³ - CARGA COM ESCAVADEIRA HIDRÁULICA  (CAÇAMBA DE 0,80 M³ / 111 HP) E DESCARGA LIVRE (UNIDADE: M3). AF_07/2020</t>
  </si>
  <si>
    <t>CARGA, MANOBRA E DESCARGA DE ENTULHO EM CAMINHÃO BASCULANTE 14 M³ - CARGA COM ESCAVADEIRA HIDRÁULICA  (CAÇAMBA DE 0,80 M³ / 111 HP) E DESCARGA LIVRE (UNIDADE: M3). AF_07/2020</t>
  </si>
  <si>
    <t>CARGA, MANOBRA E DESCARGA DE ENTULHO EM CAMINHÃO BASCULANTE 18 M³ - CARGA COM ESCAVADEIRA HIDRÁULICA  (CAÇAMBA DE 0,80 M³ / 111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</si>
  <si>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</si>
  <si>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</si>
  <si>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</si>
  <si>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</si>
  <si>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</si>
  <si>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</si>
  <si>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</si>
  <si>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</si>
  <si>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</si>
  <si>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</si>
  <si>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</si>
  <si>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</si>
  <si>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MANOBRA E DESCARGA DE ENTULHO EM CAMINHÃO BASCULANTE 6 M³ - CARGA COM ESCAVADEIRA HIDRÁULICA  (CAÇAMBA DE 0,80 M³ / 111 HP) E DESCARGA LIVRE (UNIDADE: T).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</si>
  <si>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</si>
  <si>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</si>
  <si>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T).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</si>
  <si>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</si>
  <si>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</si>
  <si>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</si>
  <si>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</si>
  <si>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</si>
  <si>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</si>
  <si>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</si>
  <si>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</si>
  <si>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</si>
  <si>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</si>
  <si>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</si>
  <si>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</si>
  <si>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</si>
  <si>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</si>
  <si>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</si>
  <si>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</si>
  <si>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</si>
  <si>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</si>
  <si>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</si>
  <si>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</si>
  <si>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</si>
  <si>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</si>
  <si>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</si>
  <si>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</si>
  <si>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</si>
  <si>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</si>
  <si>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</si>
  <si>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</si>
  <si>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</si>
  <si>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</si>
  <si>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</si>
  <si>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</si>
  <si>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</si>
  <si>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</si>
  <si>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</si>
  <si>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</si>
  <si>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</si>
  <si>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</si>
  <si>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</si>
  <si>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</si>
  <si>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</si>
  <si>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RECOMPOSIÇÃO PARCIAL DE ARAME FARPADO Nº 14 CLASSE 250, FIXADO EM CERCA COM MOURÕES DE CONCRETO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</si>
  <si>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</si>
  <si>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</si>
  <si>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MISTO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</si>
  <si>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</si>
  <si>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</si>
  <si>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MISTO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</si>
  <si>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</si>
  <si>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</si>
  <si>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10X10CM, ESPAÇAMENTO DE 2,5M, CRAVADOS 0,5M, COM 11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</si>
  <si>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</si>
  <si>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</si>
  <si>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</si>
  <si>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</si>
  <si>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MISTO - FORNECIMENTO E INSTALAÇÃO. AF_05/2020</t>
  </si>
  <si>
    <t>PORTÃO COM MOURÕES DE MADEIRA ROLIÇA, DIÂMETRO 11 CM, COM 5 FIOS DE ARAME FARPADO Nº 14 CLASSE 250, SEM DOBRADIÇAS - FORNECIMENTO E INSTALAÇÃO. AF_05/2020</t>
  </si>
  <si>
    <t>INSTALAÇÃO DE ESQUI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</si>
  <si>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</si>
  <si>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</si>
  <si>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</si>
  <si>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</si>
  <si>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</si>
  <si>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</si>
  <si>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</si>
  <si>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</si>
  <si>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</si>
  <si>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</si>
  <si>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</si>
  <si>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</si>
  <si>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</si>
  <si>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</si>
  <si>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</si>
  <si>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</si>
  <si>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</si>
  <si>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</si>
  <si>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</si>
  <si>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</si>
  <si>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</si>
  <si>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TECNICO DE EDIFICACOES COM ENCARGOS COMPLEMENTARES</t>
  </si>
  <si>
    <t>CURSO DE CAPACITAÇÃO PARA TECNICO DE EDIFICACOES (ENCARGOS COMPLEMENTARES) - HORISTA</t>
  </si>
  <si>
    <t>CURSO DE CAPACITAÇÃO PARA TECNICO DE EDIFICACOES (ENCARGOS COMPLEMENTARES) - MENSALISTA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</si>
  <si>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</si>
  <si>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</si>
  <si>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</si>
  <si>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</si>
  <si>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</si>
  <si>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</si>
  <si>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</si>
  <si>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</si>
  <si>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</si>
  <si>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</si>
  <si>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</si>
  <si>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LABORATORISTA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</si>
  <si>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</si>
  <si>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</si>
  <si>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</si>
  <si>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</si>
  <si>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</si>
  <si>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</si>
  <si>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AZULEJISTA OU LADRILHISTA (ENCARGOS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</si>
  <si>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</si>
  <si>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</si>
  <si>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</si>
  <si>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</si>
  <si>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</si>
  <si>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</si>
  <si>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</si>
  <si>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</si>
  <si>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ELETROTÉCNICO (ENCARGOS COMPLEMENTARES) - MENSALISTA</t>
  </si>
  <si>
    <t>CURSO DE CAPACITAÇÃO PARA ENCANADOR OU BOMBEIRO HIDRÁULICO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</si>
  <si>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</si>
  <si>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</si>
  <si>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</si>
  <si>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</si>
  <si>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</si>
  <si>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</si>
  <si>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</si>
  <si>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</si>
  <si>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</si>
  <si>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</si>
  <si>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</si>
  <si>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</si>
  <si>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</si>
  <si>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</si>
  <si>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</si>
  <si>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</si>
  <si>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</si>
  <si>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</si>
  <si>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</si>
  <si>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</si>
  <si>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</si>
  <si>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</si>
  <si>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</si>
  <si>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</si>
  <si>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</si>
  <si>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</si>
  <si>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</si>
  <si>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</si>
  <si>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</si>
  <si>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</si>
  <si>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</si>
  <si>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</si>
  <si>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</si>
  <si>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</si>
  <si>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</si>
  <si>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</si>
  <si>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</si>
  <si>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</si>
  <si>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</si>
  <si>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</si>
  <si>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</si>
  <si>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</si>
  <si>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</si>
  <si>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</si>
  <si>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</si>
  <si>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</si>
  <si>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</si>
  <si>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</si>
  <si>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</si>
  <si>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</si>
  <si>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</si>
  <si>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</si>
  <si>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</si>
  <si>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</si>
  <si>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</si>
  <si>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CARPINTEIRO AUXILIAR COM ENCARGOS COMPLEMENTARES</t>
  </si>
  <si>
    <t>CARPINTEIRO DE ESQUADRIAS COM ENCARGOS COMPLEMENTARES</t>
  </si>
  <si>
    <t>CAVOUQUEIRO OU OPERADOR DE PERFURATRIZ COM ENCARGOS COMPLEMENTARES</t>
  </si>
  <si>
    <t>INSTALADOR DE TUBULAÇÕES COM ENCARGOS COMPLEMENTARES</t>
  </si>
  <si>
    <t>MAÇARIQUEIRO COM ENCARGOS COMPLEMENTARES</t>
  </si>
  <si>
    <t>MARMORISTA / GRANITEIRO COM ENCARGOS COMPLEMENTARES</t>
  </si>
  <si>
    <t>MECÂNICO DE EQUIPAMENTOS PESADOS COM ENCARGOS COMPLEMENTARES</t>
  </si>
  <si>
    <t>MONTADOR DE ELETROELETRÔNICO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</si>
  <si>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</si>
  <si>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</si>
  <si>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</si>
  <si>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</si>
  <si>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</si>
  <si>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OPERADOR DE CAMINHÃO COM MUNCK COM ENCARGOS COMPLEMENTARES</t>
  </si>
  <si>
    <t>NIVELADOR  COM ENCARGOS COMPLEMENTARES</t>
  </si>
  <si>
    <t>OPERADOR DE BATE-ESTACA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</si>
  <si>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</si>
  <si>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</si>
  <si>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</si>
  <si>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</si>
  <si>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</si>
  <si>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</si>
  <si>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</si>
  <si>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</si>
  <si>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</si>
  <si>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</si>
  <si>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</si>
  <si>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</si>
  <si>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</si>
  <si>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UNID</t>
  </si>
  <si>
    <t>ADMINISTRAÇÃO LOCAL DE OBRAS - ENCARREGADO GERAL, TÉCNICO DE SEGURANÇA E ENGENHEIRO RT EXECUÇÃO</t>
  </si>
  <si>
    <t>GLOBAL</t>
  </si>
  <si>
    <t>CC6</t>
  </si>
  <si>
    <t>CC8</t>
  </si>
  <si>
    <t>CC9</t>
  </si>
  <si>
    <t>LAVAGEM DE RUA E PASSEIOS COM JATO DE ÁGUA, COM UTILIZAÇÃO DE CAMINHÃO PIPA</t>
  </si>
  <si>
    <t>CC10</t>
  </si>
  <si>
    <t>CANTEIRO DE OBRAS, COMPOSTO POR CONTÊINER PARA DEPÓSITO DE FERRAMENTAS (6,00x2,30x2,50) E BANHEIRO QUÍMICO, INCLUSIVE MANUTENÇÃO, MOBILIZAÇÃO E DESMOBILIZAÇÃO</t>
  </si>
  <si>
    <t>CC12</t>
  </si>
  <si>
    <t>CONCRETAGEM DE PILARES, FCK = 25 MPA,  COM USO DE BALDES - LANÇAMENTO, ADENSAMENTO E ACABAMENTO. AF_02/2022</t>
  </si>
  <si>
    <t>LANÇAMENTO COM USO DE BALDES, ADENSAMENTO E ACABAMENTO DE CONCRETO EM ESTRUTURAS. AF_02/2022</t>
  </si>
  <si>
    <t>CONCRETAGEM DE PILARES, FCK = 25 MPA, COM USO DE GRUA - LANÇAMENTO, ADENSAMENTO E ACABAMENTO. AF_02/2022</t>
  </si>
  <si>
    <t>LANÇAMENTO COM USO DE BOMBA, ADENSAMENTO E ACABAMENTO DE CONCRETO EM ESTRUTURAS. AF_02/2022</t>
  </si>
  <si>
    <t>CONCRETAGEM DE VIGAS E LAJES, FCK=25 MPA, PARA LAJES PREMOLDADAS COM JERICAS EM ELEVADOR DE CABO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</si>
  <si>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</si>
  <si>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</si>
  <si>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</si>
  <si>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</si>
  <si>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MACIÇAS OU NERVURADAS COM GRUA DE CAÇAMBA DE 500 L EM EDIFICAÇÃO DE MULTIPAVIMENTOS ATÉ 16 ANDARES - LANÇAMENTO, ADENSAMENTO E ACABAMENTO. AF_02/2022</t>
  </si>
  <si>
    <t>CONCRETAGEM DE VIGAS E LAJES, FCK=25 MPA, PARA QUALQUER TIPO DE LAJE COM BALDES EM EDIFICAÇÃO TÉRREA - LANÇAMENTO, ADENSAMENTO E ACABAMENTO. AF_02/2022</t>
  </si>
  <si>
    <t>CONCRETAGEM DE VIGAS E LAJES, FCK=25 MPA, PARA QUALQUER TIPO DE LAJE COM BALDES EM EDIFICAÇÃO DE MULTIPAVIMENTOS ATÉ 04 ANDARES - LANÇAMENTO, ADENSAMENTO E ACABAMENTO. AF_02/2022</t>
  </si>
  <si>
    <t>CONCRETAGEM DE PILARES, FCK=25 MPA, COM USO DE JERICAS EM ELEVADOR DE CABO - LANÇAMENTO, ADENSAMENTO E ACABAMENTO. AF_02/2022</t>
  </si>
  <si>
    <t>CONCRETAGEM DE PILARES, FCK=25 MPA, COM USO DE JERICAS EM CREMALHEIRA - LANÇAMENTO, ADENSAMENTO E ACABAMENTO. AF_02/2022</t>
  </si>
  <si>
    <t>TRANSFORMADOR DE DISTRIBUIÇÃO, 500KVA, TRIFÁSICO, 60 HZ, CLASSE 15 KV, IMERSO EM ÓLEO MINERAL, INSTALAÇÃO EM SOLO (NÃO INCLUSO ABRIGO) - FORNECIMENTO E INSTALAÇÃO. AF_02/2022</t>
  </si>
  <si>
    <t>TRANSFORMADOR DE DISTRIBUIÇÃO, 750 KVA, TRIFÁSICO, 60 HZ, CLASSE 15 KV, IMERSO EM ÓLEO MINERAL, INSTALAÇÃO EM SOLO (NÃO INCLUSO ABRIGO) - FORNECIMENTO E INSTALAÇÃO. AF_02/2022</t>
  </si>
  <si>
    <t>TRANSFORMADOR DE DISTRIBUIÇÃO, 1000 KVA, TRIFÁSICO, 60 HZ, CLASSE 15 KV, IMERSO EM ÓLEO MINERAL, INSTALAÇÃO EM SOLO (NÃO INCLUSO ABRIGO) - FORNECIMENTO E INSTALAÇÃO. AF_02/2022</t>
  </si>
  <si>
    <t xml:space="preserve">KWH   </t>
  </si>
  <si>
    <t>MOBILIZAÇÃO E DESMOBILIZAÇÃO DE OBRA</t>
  </si>
  <si>
    <t>SERVIÇOS PRELIMINARES</t>
  </si>
  <si>
    <t>LIMPEZA DO TERRENO</t>
  </si>
  <si>
    <t>m2</t>
  </si>
  <si>
    <t>DESMATAMENTO E DESTOCAMENTO</t>
  </si>
  <si>
    <t>SUPRESSÃO DE ÁRVORE</t>
  </si>
  <si>
    <t>DEMOLIÇÃO DE FORRO</t>
  </si>
  <si>
    <t>DEMOLIÇÃO DE IMPERMEABILIZAÇÃO</t>
  </si>
  <si>
    <t>DEMOLIÇÃO DE ALVENARIA</t>
  </si>
  <si>
    <t>m3</t>
  </si>
  <si>
    <t>DEMOLIÇÃO DE CONCRETO</t>
  </si>
  <si>
    <t>REMOÇÃO DE CERCA E ALAMBRADO</t>
  </si>
  <si>
    <t>REMOÇÃO DE VIDRO</t>
  </si>
  <si>
    <t>REMOÇÃO DE ITEM ESCOLAR</t>
  </si>
  <si>
    <t>INSTALAÇÕES PROVISÓRIAS</t>
  </si>
  <si>
    <t>PLACA DE OBRA</t>
  </si>
  <si>
    <t>ED-16660</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</si>
  <si>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</si>
  <si>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INSTALAÇÃO PROVISÓRIA ÁGUA E ENERGIA</t>
  </si>
  <si>
    <t>LIGAÇÃO DE ÁGUA PROVISÓRIA PARA CANTEIRO,  INCLUSIVE HIDRÔMETRO E CAVALETE PARA MEDIÇÃO DE ÁGUA - ENTRADA PRINCIPAL, EM AÇO GALVANIZADO DN 20MM (1/2") - PADRÃO CONCESSIONÁRIA</t>
  </si>
  <si>
    <t>ESCRITÓRIO DE OBRA</t>
  </si>
  <si>
    <t>mês</t>
  </si>
  <si>
    <t>BARRACÃO DE OBRA, EM CHAPA DE COMPENSADO RESINADO, INCLUSIVE  INSTALAÇÕES SANITÁRIAS E MOBILIÁRIO - PADRÃO DER-MG</t>
  </si>
  <si>
    <t>BARRACÃO DE OBRA PARA DEPÓSITO E FERRAMENTARIA TIPO-I, ÁREA INTERNA 14,52M2, EM CHAPA DE COMPENSADO RESINADO, INCLUSIVE MOBILIÁRIO (OBRA DE PEQUENO PORTE, EFETIVO ATÉ 30 HOMENS), PADRÃO DER-MG</t>
  </si>
  <si>
    <t>BARRACÃO DE OBRA PARA DEPÓSITO E FERRAMENTARIA TIPO-II, ÁREA INTERNA 25,41M2, EM CHAPA DE COMPENSADO RESINADO, INCLUSIVE MOBILIÁRIO (OBRA DE MÉDIO PORTE, EFETIVO DE 30 A 60 HOMENS), PADRÃO DER-MG</t>
  </si>
  <si>
    <t>BARRACÃO DE OBRA PARA ESCRITÓRIO DA EMPREITEIRA TIPO-I, ÁREA INTERNA 18,15M2, EM CHAPA DE COMPENSADO RESINADO, INCLUSIVE MOBILIÁRIO (OBRA DE PEQUENO A MÉDIO PORTE, EFETIVO ATÉ 60 HOMENS) - PADRÃO DER-MG</t>
  </si>
  <si>
    <t>BARRACÃO DE OBRA PARA ESCRITÓRIO DA EMPREITEIRA TIPO-II, ÁREA INTERNA 21,78M2, EM CHAPA DE COMPENSADO RESINADO, INCLUSIVE MOBILIÁRIO (OBRA DE GRANDE PORTE, EFETIVO ACIMA 60 HOMENS) - PADRÃO DER-MG</t>
  </si>
  <si>
    <t>BARRACÃO DE OBRA PARA ESCRITÓRIO DA FISCALIZAÇÃO TIPO-I, ÁREA INTERNA 18,15M2, EM CHAPA DE COMPENSADO RESINADO, INCLUSIVE MOBILIÁRIO (OBRA DE PEQUENO A MÉDIO PORTE, EFETIVO ATÉ 60 HOMENS) - PADRÃO DER-MG</t>
  </si>
  <si>
    <t>BARRACÃO DE OBRA PARA ESCRITÓRIO DA FISCALIZAÇÃO TIPO-II, ÁREA INTERNA 21,78M2, EM CHAPA DE COMPENSADO RESINADO, INCLUSIVE MOBILIÁRIO (OBRA DE GRANDE PORTE, EFETIVO ACIMA 60 HOMENS) - PADRÃO DER-MG</t>
  </si>
  <si>
    <t>BARRACÃO DE OBRA PARA INSTALAÇÃO SANITÁRIA TIPO-I, ÁREA INTERNA 14,52M2, EM CHAPA DE COMPENSADO RESINADO (OBRA DE PEQUENO PORTE, EFETIVO ATÉ 30 HOMENS), PADRÃO DER-MG</t>
  </si>
  <si>
    <t>BARRACÃO DE OBRA PARA INSTALAÇÃO SANITÁRIA TIPO-II, ÁREA INTERNA 18,15M2, EM CHAPA DE COMPENSADO RESINADO (OBRA DE MÉDIO PORTE, EFETIVO DE 30 A 60 HOMENS), PADRÃO DER-MG</t>
  </si>
  <si>
    <t>BARRACÃO DE OBRA PARA INSTALAÇÃO SANITÁRIA TIPO-III, ÁREA INTERNA 25,41M2, EM CHAPA DE COMPENSADO RESINADO (OBRA DE GRANDE PORTE, EFETIVO ACIMA DE 60 HOMENS), PADRÃO DER-MG</t>
  </si>
  <si>
    <t>BARRACÃO DE OBRA PARA REFEITÓRIO TIPO-I, ÁREA INTERNA 18,15M2, EM CHAPA DE COMPENSADO RESINADO (OBRA DE MÉDIO PORTE, EFETIVO DE 30 A 60 HOMENS), PADRÃO DER-MG</t>
  </si>
  <si>
    <t>BARRACÃO DE OBRA PARA REFEITÓRIO TIPO-II, ÁREA INTERNA 25,41M2, EM CHAPA DE COMPENSADO RESINADO (OBRA DE GRANDE PORTE, EFETIVO ACIMA DE 60 HOMENS), PADRÃO DER-MG</t>
  </si>
  <si>
    <t>BARRACÃO DE OBRA PARA VESTIÁRIO TIPO-I, ÁREA INTERNA 25,41M2, EM CHAPA DE COMPENSADO RESINADO, INCLUSIVE MOBILIÁRIO (OBRA DE PEQUENO PORTE, EFETIVO ATÉ 30 HOMENS), PADRÃO DER-MG</t>
  </si>
  <si>
    <t>BARRACÃO DE OBRA PARA VESTIÁRIO TIPO-II, ÁREA INTERNA 67,76M2, EM CHAPA DE COMPENSADO RESINADO, INCLUSIVE MOBILIÁRIO (OBRA DE MÉDIO PORTE, EFETIVO DE 30 A 60 HOMENS), PADRÃO DER-MG</t>
  </si>
  <si>
    <t>ED-16344</t>
  </si>
  <si>
    <t>ED-16341</t>
  </si>
  <si>
    <t>LIGAÇÃO PROVISÓRIA DE ÁGUA E ESGOTO PARA CONTAINER (ESCRITÓRIO DE OBRA)</t>
  </si>
  <si>
    <t>ED-16343</t>
  </si>
  <si>
    <t>LIGAÇÃO PROVISÓRIA DE ÁGUA E ESGOTO PARA CONTAINER (VESTIÁRIO DE OBRA), EXCLUSIVE CHUVEIRO ELÉTRICO</t>
  </si>
  <si>
    <t>ED-16342</t>
  </si>
  <si>
    <t>LIGAÇÃO PROVISÓRIA DE ENERGIA ELÉTRICA PARA CONTAINER</t>
  </si>
  <si>
    <t>ED-16356</t>
  </si>
  <si>
    <t>LIGAÇÕES PROVISÓRIAS PARA CONTAINER TIPO 1 (CORRESPONDENTE AO CÓDIGO ED-16348)</t>
  </si>
  <si>
    <t>ED-16357</t>
  </si>
  <si>
    <t>LIGAÇÕES PROVISÓRIAS PARA CONTAINER TIPO 2 (CORRESPONDENTE AO CÓDIGO ED-16349)</t>
  </si>
  <si>
    <t>ED-16358</t>
  </si>
  <si>
    <t>LIGAÇÕES PROVISÓRIAS PARA CONTAINER TIPO 3 (CORRESPONDENTE AO CÓDIGO ED-16350)</t>
  </si>
  <si>
    <t>ED-16359</t>
  </si>
  <si>
    <t>LIGAÇÕES PROVISÓRIAS PARA CONTAINER TIPO 4 (CORRESPONDENTE AO CÓDIGO ED-16351)</t>
  </si>
  <si>
    <t>ED-16360</t>
  </si>
  <si>
    <t>LIGAÇÕES PROVISÓRIAS PARA CONTAINER TIPO 5 (CORRESPONDENTE AO CÓDIGO ED-16352)</t>
  </si>
  <si>
    <t>ED-16361</t>
  </si>
  <si>
    <t>LIGAÇÕES PROVISÓRIAS PARA CONTAINER TIPO 6 (CORRESPONDENTE AO CÓDIGO ED-16353)</t>
  </si>
  <si>
    <t>ED-16362</t>
  </si>
  <si>
    <t>LIGAÇÕES PROVISÓRIAS PARA CONTAINER TIPO 7 (CORRESPONDENTE AO CÓDIGO ED-16354)</t>
  </si>
  <si>
    <t>ED-16363</t>
  </si>
  <si>
    <t>LIGAÇÕES PROVISÓRIAS PARA CONTAINER TIPO 8 (CORRESPONDENTE AO CÓDIGO ED-16355)</t>
  </si>
  <si>
    <t>ED-16348</t>
  </si>
  <si>
    <t>LOCAÇÃO DE CONTAINER COM ISOLAMENTO TÉRMICO, TIPO 1, PARA ESCRITÓRIO DE OBRA, COM MEDIDAS REFERENCIAIS DE (6) METROS COMPRIMENTO, (2,3) METROS LARGURA E (2,5) METROS ALTURA ÚTIL INTERNA, INCLUSIVE AR CONDICIONADO E LIGAÇÕES ELÉTRICAS INTERNAS, EXCLUSIVE MOBILIZAÇÃO/DESMOBILIZAÇÃO E LIGAÇÕES PROVISÓRIAS EXTERNAS</t>
  </si>
  <si>
    <t>ED-16349</t>
  </si>
  <si>
    <t>LOCAÇÃO DE CONTAINER COM ISOLAMENTO TÉRMICO, TIPO 2, PARA ESCRITÓRIO DE OBRA COM SANITÁRIO CONTENDO UM (1) VASO SANITÁRIO E UM (1) LAVATÓRIO, COM MEDIDAS REFERENCIAIS DE (6) METROS COMPRIMENTO, (2,3) METROS LARGURA E (2,5) METROS ALTURA ÚTIL INTERNA, INCLUSIVE AR CONDICIONADO E LIGAÇÕES ELÉTRICAS E HIDROSSANITÁRIAS INTERNAS, EXCLUSIVE MOBILIZAÇÃO/DESMOBILIZAÇÃO E LIGAÇÕES PROVISÓRIAS EXTERNAS</t>
  </si>
  <si>
    <t>ED-16350</t>
  </si>
  <si>
    <t>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t>
  </si>
  <si>
    <t>ED-16351</t>
  </si>
  <si>
    <t>LOCAÇÃO DE CONTAINER COM ISOLAMENTO TÉRMICO, TIPO 4, PARA REFEITÓRIO DE OBRA, COM MEDIDAS REFERENCIAIS DE (6) METROS COMPRIMENTO, (2,3) METROS LARGURA E (2,5) METROS ALTURA ÚTIL INTERNA, INCLUSIVE LIGAÇÕES ELÉTRICAS INTERNAS, EXCLUSIVE MOBILIZAÇÃO/DESMOBILIZAÇÃO E LIGAÇÕES PROVISÓRIAS EXTERNAS</t>
  </si>
  <si>
    <t>ED-16352</t>
  </si>
  <si>
    <t>LOCAÇÃO DE CONTAINER COM ISOLAMENTO TÉRMICO, TIPO 5, PARA VESTIÁRIO DE OBRA COM SETE (7) CHUVEIROS E DOIS (2) LAVATÓRIOS, COM MEDIDAS REFERENCIAIS DE (6) METROS COMPRIMENTO, (2,3) METROS LARGURA E (2,5) METROS ALTURA ÚTIL INTERNA, INCLUSIVE LIGAÇÕES ELÉTRICAS E HIDROSSANITÁRIAS INTERNAS, EXCLUSIVE MOBILIZAÇÃO/DESMOBILIZAÇÃO E LIGAÇÕES PROVISÓRIAS EXTERNAS</t>
  </si>
  <si>
    <t>ED-16353</t>
  </si>
  <si>
    <t>LOCAÇÃO DE CONTAINER COM ISOLAMENTO TÉRMICO, TIPO 6, PARA VESTIÁRIO DE OBRA COM SETE (7)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</si>
  <si>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ED-16354</t>
  </si>
  <si>
    <t>LOCAÇÃO DE CONTAINER COM ISOLAMENTO TÉRMICO, TIPO 7, PARA VESTIÁRIO DE OBRA COM QUATRO (4) CHUVEIROS, TRÊS (3)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</si>
  <si>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ED-16355</t>
  </si>
  <si>
    <t>LOCAÇÃO DE CONTAINER COM ISOLAMENTO TÉRMICO, TIPO 8, PARA VESTIÁRIO DE OBRA COM OITO (8) BANCOS E CINCO (5) ARMÁRIOS, COM MEDIDAS REFERENCIAIS DE (6) METROS COMPRIMENTO, (2,3) METROS LARGURA E (2,5) METROS ALTURA ÚTIL INTERNA, INCLUSIVE LIGAÇÕES ELÉTRICAS INTERNAS, EXCLUSIVE MOBILIZAÇÃO/DESMOBILIZAÇÃO E LIGAÇÕES PROVISÓRIAS EXTERNAS</t>
  </si>
  <si>
    <t>LOCAÇÃO DA OBRA</t>
  </si>
  <si>
    <t>TAPUME E CERCA</t>
  </si>
  <si>
    <t>PROTEÇÃO DE TRANSEUNTE</t>
  </si>
  <si>
    <t>ANDAIME</t>
  </si>
  <si>
    <t>m2xmês</t>
  </si>
  <si>
    <t>FORNECIMENTO DE ANDAIME METÁLICO TUBULAR TIPO TORRE (LOCAÇÃO), INCLUSIVE RODÍZIOS, EXCLUSIVE MONTAGEM E DESMONTAGEM</t>
  </si>
  <si>
    <t>mxmês</t>
  </si>
  <si>
    <t>TERRAPLENAGEM/TRABALHOS EM TERRA</t>
  </si>
  <si>
    <t>REGULARIZAÇÃO E COMPACTAÇÃO DE SOLO</t>
  </si>
  <si>
    <t>ESCAVAÇÃO MECÂNICA</t>
  </si>
  <si>
    <t>ESCAVAÇÃO MANUAL</t>
  </si>
  <si>
    <t>COMPACTAÇÃO DE FUNDO DE VALA</t>
  </si>
  <si>
    <t>ATERRO E REATERRO</t>
  </si>
  <si>
    <t>ESCORAMENTO DE VALA</t>
  </si>
  <si>
    <t>FUNDAÇÕES</t>
  </si>
  <si>
    <t>FUNDAÇÃO SUPERFICIAL E RASA</t>
  </si>
  <si>
    <t>FUNDAÇÃO PROFUNDA</t>
  </si>
  <si>
    <t>ED-15801</t>
  </si>
  <si>
    <t>ENCAMISAMENTO DE TUBULÃO COM TUBO DE CONCRETO (MANILHA), DIÂMETRO 90CM, INCLUSIVE TRANSPORTE E FORNECIMENTO</t>
  </si>
  <si>
    <t>ED-8571</t>
  </si>
  <si>
    <t>CONCRETO USINADO</t>
  </si>
  <si>
    <t>CONCRETO PREPARADO EM OBRA</t>
  </si>
  <si>
    <t>ESTRUTURAS DE CONTENÇÕES</t>
  </si>
  <si>
    <t>CONCRETO CICLÓPICO</t>
  </si>
  <si>
    <t>LASTRO DE AREIA, BRITA E CONCRETO</t>
  </si>
  <si>
    <t>ENROCAMENTO</t>
  </si>
  <si>
    <t>ESTRUTURA DE CONCRETO</t>
  </si>
  <si>
    <t>ARMAÇÃO EM AÇO</t>
  </si>
  <si>
    <t>ED-8471</t>
  </si>
  <si>
    <t>ED-15690</t>
  </si>
  <si>
    <t>ED-19652</t>
  </si>
  <si>
    <t>ED-19653</t>
  </si>
  <si>
    <t>CONCRETO AUTO ADENSÁVEL (CAA)</t>
  </si>
  <si>
    <t>ESTRUTURA METÁLICA</t>
  </si>
  <si>
    <t>FORNECIMENTO DE ESTRUTURA METÁLICA EM PERFIL LAMINADO, INCLUSIVE FABRICAÇÃO, TRANSPORTE, MONTAGEM E APLICAÇÃO DE FUNDO PREPARADOR ANTICORROSIVO EM SUPERFÍCIE METÁLICA, UMA (1) DEMÃO</t>
  </si>
  <si>
    <t>FORNECIMENTO DE ESTRUTURA METÁLICA EM PERFIL SOLDADO, INCLUSIVE FABRICAÇÃO, TRANSPORTE, MONTAGEM E APLICAÇÃO DE FUNDO PREPARADOR ANTICORROSIVO EM SUPERFÍCIE METÁLICA, UMA (1) DEMÃO</t>
  </si>
  <si>
    <t>LAJE PRÉ-MOLDADA</t>
  </si>
  <si>
    <t>ESCORAMENTO</t>
  </si>
  <si>
    <t>ED-19637</t>
  </si>
  <si>
    <t>CIMBRAMENTO PARA LAJE PRÉ-MOLDADA COM ESCORAMENTO METÁLICO, TIPO "A", ALTURA DE (200 ATÉ 310)CM, INCLUSIVE DESCARGA, MONTAGEM, DESMONTAGEM E CARGA</t>
  </si>
  <si>
    <t>ED-19638</t>
  </si>
  <si>
    <t>CIMBRAMENTO PARA LAJE PRÉ-MOLDADA COM ESCORAMENTO METÁLICO, TIPO "B", ALTURA DE (311 ATÉ 450)CM, INCLUSIVE DESCARGA, MONTAGEM, DESMONTAGEM E CARGA</t>
  </si>
  <si>
    <t>ED-19633</t>
  </si>
  <si>
    <t>ESCORAMENTO METÁLICO PARA LAJE E VIGA EM CONCRETO ARMADO, TIPO "A", ALTURA DE (200 ATÉ 310)CM, INCLUSIVE DESCARGA, MONTAGEM, DESMONTAGEM E CARGA</t>
  </si>
  <si>
    <t>ED-19634</t>
  </si>
  <si>
    <t>ESCORAMENTO METÁLICO PARA LAJE E VIGA EM CONCRETO ARMADO, TIPO "B", ALTURA DE (311 ATÉ 450)CM, INCLUSIVE DESCARGA, MONTAGEM, DESMONTAGEM E CARGA</t>
  </si>
  <si>
    <t>ED-19635</t>
  </si>
  <si>
    <t>ESCORAMENTO METÁLICO PARA VIGA EM CONCRETO ARMADO, TIPO "A", ALTURA DE (200 ATÉ 310)CM, EXCLUSIVE DESCARGA, MONTAGEM, DESMONTAGEM E CARGA</t>
  </si>
  <si>
    <t>POLIMENTO E NÍVEL ZERO EM CONCRETO</t>
  </si>
  <si>
    <t>GRAUTE</t>
  </si>
  <si>
    <t>RECUPERAÇÃO E REFORCO DE ESTRUTURA DE CONCRETO</t>
  </si>
  <si>
    <t>dm3</t>
  </si>
  <si>
    <t>ALVENARIAS E DIVISÓRIAS</t>
  </si>
  <si>
    <t>ALVENARIA DE TIJOLO LAMINADO</t>
  </si>
  <si>
    <t>ALVENARIA DE TIJOLO MACIÇO</t>
  </si>
  <si>
    <t>ALVENARIA DE TIJOLO CERÂMICO</t>
  </si>
  <si>
    <t>ALVENARIA DE BLOCO DE CONCRETO (VEDAÇÃO)</t>
  </si>
  <si>
    <t>ALVENARIA DE BLOCO DE CONCRETO (ESTRUTURAL)</t>
  </si>
  <si>
    <t>ALVENARIA DE BLOCO AUTOCLAVADO (CAA)</t>
  </si>
  <si>
    <t>ALVENARIA DE BLOCO DE CONCRETO CHEIO SEM ARMAÇÃO, EM CONCRETO COM FCK 15MPA , ESP. 9CM, PARA REVESTIMENTO, INCLUSIVE ARGAMASSA PARA ASSENTAMENTO (DETALHE D - CADERNO SEDS)</t>
  </si>
  <si>
    <t>ELEMENTO VAZADO</t>
  </si>
  <si>
    <t>ALVENARIA DE ELEMENTO VAZADO,  COBOGÓ DE CONCRETO (20X40CM), ESP. 10CM, TIPO VENEZIANA COM ACABAMENTO APARENTE, INCLUSIVE ARGAMASSA PARA ASSENTAMENTO</t>
  </si>
  <si>
    <t>ALVENARIA DE ELEMENTO VAZADO, COBOGÓ CERÂMICO (18X18CM), ESP. 7CM, COM ACABAMENTO APARENTE, INCLUSIVE ARGAMASSA PARA ASSENTAMENTO</t>
  </si>
  <si>
    <t>ALVENARIA DE BLOCO DE VIDRO</t>
  </si>
  <si>
    <t>ALVENARIA DE ELEMENTO VAZADO DE VIDRO,  BLOCO DE VIDRO (10X20CM), ESP. 10CM, TIPO CAPELA, INCLUSIVE ARGAMASSA PARA ASSENTAMENTO E REJUNTAMENTO</t>
  </si>
  <si>
    <t>ALVENARIA DE ELEMENTO VAZADO DE VIDRO,  BLOCO DE VIDRO (10X20CM), ESP. 10CM, TIPO RIO, INCLUSIVE ARGAMASSA PARA ASSENTAMENTO E REJUNTAMENTO</t>
  </si>
  <si>
    <t>ALVENARIA DE VEDAÇÃO COM BLOCO DE VIDRO (19X19CM), ESP. 8CM, TIPO ONDULADO, INCLUSIVE ARGAMASSA PARA ASSENTAMENTO E REJUTAMENTO</t>
  </si>
  <si>
    <t xml:space="preserve">ENCUNHAMENTO DE ALVENARIA </t>
  </si>
  <si>
    <t>VERGA E CONTRA-VERGA</t>
  </si>
  <si>
    <t>PAREDE DE GESSO ACARTONADO</t>
  </si>
  <si>
    <t>DIVISÓRIA COMPENSADO NAVAL</t>
  </si>
  <si>
    <t>DIVISÓRIA EM PEDRA</t>
  </si>
  <si>
    <t>ESQUADRIAS E FERRAGENS</t>
  </si>
  <si>
    <t>ESQUADRIA METÁLICA</t>
  </si>
  <si>
    <t>FERRAGENS PARA PORTA METÁLICA, DE CORRER, COM DUAS (2) FOLHAS, BATENTE COM ALTURA MÁXIMA DE 2,3M, INCLUSIVE FECHADURA, MODELO BICO PAPAGAIO, ROLDANA INFERIOR E SUPERIOR, MODELO TIPO U, COM CAPACIDADE PARA 360KG, FORNECIMENTO, ACESSÓRIOS E INSTALAÇÃO, EXCLUSIVE PORTA METÁLICA</t>
  </si>
  <si>
    <t>ED-23034</t>
  </si>
  <si>
    <t>PORTA METÁLICA, TIPO DE ABRIR, COM UMA (1) FOLHA, EM CHAPA GALVANIZADA LAMBRIL, MODELO QUADRADO, INCLUSIVE PINTURA ANTICORROSIVA A BASE DE ÓXIDO DE FERRO (ZARCÃO), UMA (1) DEMÃO, FORNECIMENTO E ASSENTAMENTO, EXCLUSIVE FECHADURA E DOBRADIÇA</t>
  </si>
  <si>
    <t>PORTA METÁLICA, TIPO DE CORRER, COM DUAS (2) FOLHAS, EM CHAPA GALVANIZADA LAMBRIL, MODELO ONDULADA, INCLUSIVE FORNECIMENTO, ASSENTAMENTO, PERFIS PARA MARCO E PINTURA ANTICORROSIVA COM UMA (1) DEMÃO, EXCLUSIVE FECHADURA E ROLDANAS</t>
  </si>
  <si>
    <t>PORTA METÁLICA, TIPO DE CORRER, COM UMA (1) FOLHA, EM CHAPA GALVANIZADA LAMBRIL, MODELO ONDULADA, INCLUSIVE FORNECIMENTO, ASSENTAMENTO, PERFIS PARA MARCO E PINTURA ANTICORROSIVA COM UMA (1) DEMÃO, EXCLUSIVE FECHADURA E ROLDANAS</t>
  </si>
  <si>
    <t>ED-23035</t>
  </si>
  <si>
    <t>PORTA METÁLICA VENEZIANA, TIPO DE ABRIR, COM UMA (1) FOLHA, EM PERFIL VENEZIANA ENRIJECIDO, INCLUSIVE PINTURA ANTICORROSIVA A BASE DE ÓXIDO DE FERRO (ZARCÃO), UMA (1) DEMÃO, FORNECIMENTO E ASSENTAMENTO, EXCLUSIVE FECHADURA E DOBRADIÇA</t>
  </si>
  <si>
    <t>JANELA DE ALUMÍNIO</t>
  </si>
  <si>
    <t>JANELA DE FERRO E METALON</t>
  </si>
  <si>
    <t>PORTA DE ALUMÍNIO</t>
  </si>
  <si>
    <t>PORTA DE FERRO E METALON</t>
  </si>
  <si>
    <t>PORTA DE MADEIRA DE LEI</t>
  </si>
  <si>
    <t>PORTA EM MADEIRA DE LEI COM LAMINADO MELAMÍNICO</t>
  </si>
  <si>
    <t>PORTA DE MADEIRA COM TARJETA</t>
  </si>
  <si>
    <t>VISOR PARA PORTA</t>
  </si>
  <si>
    <t>FERRAGEM E ACESSÓRIOS</t>
  </si>
  <si>
    <t>DOBRADIÇA DE FERRO, MEDIDAS (3"X2.1/2"), TIPO PINO SOLTO COM BOLA, ACABAMENTO CROMADO, INCLUSIVE ACESSÓRIOS PARA FIXAÇÃO</t>
  </si>
  <si>
    <t>DOBRADIÇA DE FERRO, MEDIDAS (3.1/2"X3"), TIPO PINO SOLTO COM BOLA, ACABAMENTO CROMADO, INCLUSIVE ACESSÓRIOS PARA FIXAÇÃO</t>
  </si>
  <si>
    <t>FECHADURA TIPO BANHEIRO (TRANQUETA), GRAU DE SEGURANÇA MÉDIO, DISTÂNCIA DE BROCA 40MM, ACABAMENTO COM ESPELHO CROMADO E MAÇANETA MODELO ALAVANCA EM ZAMAC, INCLUSIVE ACESSÓRIOS PARA FIXAÇÃO E UMA (1) CHAVE</t>
  </si>
  <si>
    <t>ED-21612</t>
  </si>
  <si>
    <t>FECHADURA TIPO EXTERNA, EM PORTA METÁLICA, GRAU DE SEGURANÇA MÉDIO, DISTÂNCIA DE BROCA 20MM, ACABAMENTO COM ESPELHO CROMADO E MAÇANETA MODELO ALAVANCA EM ZAMAC, INCLUSIVE ACESSÓRIOS PARA FIXAÇÃO E DUAS (2) CHAVES</t>
  </si>
  <si>
    <t>FECHADURA TIPO EXTERNA, GRAU DE SEGURANÇA MÉDIO, DISTÂNCIA DE BROCA 40MM, ACABAMENTO COM ESPELHO CROMADO E MAÇANETA MODELO ALAVANCA EM ZAMAC, INCLUSIVE ACESSÓRIOS PARA FIXAÇÃO E DUAS (2) CHAVES</t>
  </si>
  <si>
    <t>FECHADURA TIPO INTERNA (GORGE), GRAU DE SEGURANÇA MÉDIO, DISTÂNCIA DE BROCA 40MM, ACABAMENTO COM ESPELHO CROMADO E MAÇANETA MODELO ALAVANCA EM ZAMAC, INCLUSIVE ACESSÓRIOS PARA FIXAÇÃO E DUAS (2) CHAVES</t>
  </si>
  <si>
    <t>ED-23033</t>
  </si>
  <si>
    <t>FERRAGENS PARA PORTA METÁLICA, DE ABRIR, COM UMA (1) FOLHAS, INCLUSIVE FECHADURA TIPO EXTERNA COM GRAU DE SEGURANÇA MÉDIO, ACABAMENTO EM ESPELHO CROMADO COM MAÇANETA MODELO ALAVANCA EM ZAMAC E DOBRADIÇA DE FERRO, MEDIDAS (3"X2.1/2"), TIPO PINO SOLTO COM BOLA, ACABAMENTO CROMADO, FORNECIMENTO, ACESSÓRIOS E INSTALAÇÃO, EXCLUSIVE PORTA METÁLICA</t>
  </si>
  <si>
    <t>FERRAGENS PARA PORTA METÁLICA, DE CORRER, COM UMA (1) FOLHA, BATENTE COM ALTURA MÁXIMA DE 2,3M, INCLUSIVE FECHADURA, MODELO BICO PAPAGAIO, ROLDANA INFERIOR E SUPERIOR, MODELO TIPO U, COM CAPACIDADE PARA 360KG, FORNECIMENTO, ACESSÓRIOS E INSTALAÇÃO, EXCLUSIVE PORTA METÁLICA</t>
  </si>
  <si>
    <t>PORTA CORTA-FOGO</t>
  </si>
  <si>
    <t>VEDAÇÃO E CALAFETAGEM</t>
  </si>
  <si>
    <t>COBERTURAS E PROTEÇÕES</t>
  </si>
  <si>
    <t>ESTRUTURA DE MADEIRA PARA COBERTURA</t>
  </si>
  <si>
    <t>ESTRUTURA METÁLICA PARA COBERTURA</t>
  </si>
  <si>
    <t>ED-20603</t>
  </si>
  <si>
    <t>FORNECIMENTO DE ESTRUTURA METÁLICA E ENGRADAMENTO METÁLICO, EM AÇO, PARA TELHADO, EXCLUSIVE TELHA, INCLUSIVE FABRICAÇÃO, TRANSPORTE, MONTAGEM E APLICAÇÃO DE FUNDO PREPARADOR ANTICORROSIVO EM SUPERFÍCIE METÁLICA, UMA (1) DEMÃO</t>
  </si>
  <si>
    <t>ED-20574</t>
  </si>
  <si>
    <t>FORNECIMENTO DE ESTRUTURA METÁLICA E ENGRADAMENTO METÁLICO, EM AÇO PATINÁVEL, SOBRE LAJE PARA TELHA CERÂMICA, COBERTURA PADRÃO DO PRÉDIO ESCOLAR, EXCLUSIVE TELHA, INCLUSIVE FABRICAÇÃO, TRANSPORTE E MONTAGEM</t>
  </si>
  <si>
    <t>ED-20575</t>
  </si>
  <si>
    <t>FORNECIMENTO DE ESTRUTURA METÁLICA E ENGRADAMENTO METÁLICO, EM AÇO, SOBRE LAJE PARA TELHA CERÂMICA, COBERTURA PADRÃO DO PRÉDIO ESCOLAR, EXCLUSIVE TELHA, INCLUSIVE FABRICAÇÃO, TRANSPORTE, MONTAGEM, APLICAÇÃO DE FUNDO PREPARADOR ANTICORROSIVO, UMA (1) DEMÃO E PINTURA ESMALTE, DUAS (2) DEMÃOS</t>
  </si>
  <si>
    <t>ED-20602</t>
  </si>
  <si>
    <t>FORNECIMENTO DE ESTRUTURA METÁLICA E ENGRADAMENTO METÁLICO, EM AÇO, SOBRE LAJE PARA TELHA CERÂMICA, COBERTURA PADRÃO DO PRÉDIO ESCOLAR, EXCLUSIVE TELHA, INCLUSIVE FABRICAÇÃO, TRANSPORTE, MONTAGEM E E APLICAÇÃO DE FUNDO PREPARADOR ANTICORROSIVO, UMA (1) DEMÃO</t>
  </si>
  <si>
    <t>ED-20576</t>
  </si>
  <si>
    <t>FORNECIMENTO DE ESTRUTURA METÁLICA E ENGRADAMENTO METÁLICO PARA RAMPA EM AÇO, COBERTURA PADRÃO RAMPA DO PRÉDIO ESCOLAR, EXCLUSIVE TELHA, INCLUSIVE PILAR METÁLICO, FABRICAÇÃO, TRANSPORTE, MONTAGEM, APLICAÇÃO DE FUNDO PREPARADOR ANTICORROSIVO, UMA (1) DEMÃO E PINTURA ESMALTE, DUAS (2) DEMÃOS</t>
  </si>
  <si>
    <t>ED-20577</t>
  </si>
  <si>
    <t>FORNECIMENTO DE ESTRUTURA METÁLICA E ENGRADAMENTO METÁLICO PARA TELHADO DE QUADRA POLIESPORTIVA EM AÇO, COBERTURA PADRÃO DO GINÁSIO POLIESPORTIVO, EXCLUSIVE TELHA, INCLUSIVE PILAR METÁLICO, FABRICAÇÃO, TRANSPORTE, MONTAGEM, APLICAÇÃO DE FUNDO PREPARADOR ANTICORROSIVO, UMA (1) DEMÃO E PINTURA ESMALTE, DUAS (2) DEMÃOS</t>
  </si>
  <si>
    <t>ED-20573</t>
  </si>
  <si>
    <t>FORNECIMENTO DE ESTRUTURA METÁLICA E ENGRADAMENTO METÁLICO PARA TELHADO EM ARCO DE QUADRA POLIESPORTIVA EM AÇO, COBERTURA EM ARCO PADRÃO DA QUADRA ESCOLAR, EXCLUSIVE TELHA, INCLUSIVE PILAR METÁLICO, FABRICAÇÃO, TRANSPORTE, MONTAGEM, APLICAÇÃO DE FUNDO PREPARADOR ANTICORROSIVO, UMA (1) DEMÃO E PINTURA ESMALTE, DUAS (2) DEMÃOS</t>
  </si>
  <si>
    <t>ED-20572</t>
  </si>
  <si>
    <t>FORNECIMENTO DE ESTRUTURA METÁLICA E ENGRADAMENTO METÁLICO PARA TELHADO EM ARCO DE QUADRA POLIESPORTIVA EM AÇO PATINÁVEL, COBERTURA EM ARCO PADRÃO DA QUADRA ESCOLAR, EXCLUSIVE TELHA, INCLUSIVE PILAR METÁLICO, FABRICAÇÃO, TRANSPORTE E MONTAGEM</t>
  </si>
  <si>
    <t>COBERTURA COM TELHA FIBROCIMENTO</t>
  </si>
  <si>
    <t>COBERTURA COM TELHA METÁLICA</t>
  </si>
  <si>
    <t>COBERTURA COM TELHA CERÂMICA</t>
  </si>
  <si>
    <t>CUMEEIRA E ESPIGÃO</t>
  </si>
  <si>
    <t>CALHA GALVANIZADA</t>
  </si>
  <si>
    <t>RUFO GALVANIZADO</t>
  </si>
  <si>
    <t>CHAPINS GALVANIZADOS</t>
  </si>
  <si>
    <t>FECHAMENTO DE ONDA DE TELHA</t>
  </si>
  <si>
    <t>CONDUTORE DE ÁGUA PLUVIAL EM PVC</t>
  </si>
  <si>
    <t>GRELHA E RALO</t>
  </si>
  <si>
    <t>DISPOSITIVO DE DRENAGEM</t>
  </si>
  <si>
    <t>IMPERMEABILIZAÇÃO E ISOLAMENTO TÉRMICO</t>
  </si>
  <si>
    <t>IMPERMEABILIZAÇÃO DE FUNDAÇÃO</t>
  </si>
  <si>
    <t>REVESTIMENTO COM IMPERMEABILIZANTE EM DUAS (2) CAMADAS SOBREPOSTAS DE ARGAMASSA, TRAÇO 1:3 (CIMENTO E AREIA) COM ADITIVO IMPERMEABILIZANTE, ESP. 20MM, INCLUSIVE PINTURA COM DUAS (2) DEMÃOS COM EMULSÃO ASFÁLTICA</t>
  </si>
  <si>
    <t>ARGAMASSA COM ADITIVO</t>
  </si>
  <si>
    <t>PINTURA IMPERMEABILIZANTE COM ARGAMASSA POLIMÉRICA</t>
  </si>
  <si>
    <t>CAMADA DE REGULARIZAÇÃO</t>
  </si>
  <si>
    <t>PROTEÇÃO MECÂNICA</t>
  </si>
  <si>
    <t>EMULSÃO ASFÁTICA</t>
  </si>
  <si>
    <t>IMPERMEABILIZAÇÃO de alicerce com tinta betuminosa em parede de 1 1/2 tijolo</t>
  </si>
  <si>
    <t>MANTA ASFÁLTICA</t>
  </si>
  <si>
    <t>PISOS</t>
  </si>
  <si>
    <t>PREPARAÇÃO DE SUPERFÍCIE</t>
  </si>
  <si>
    <t>CONTRAPISO</t>
  </si>
  <si>
    <t>PISO DE ARDÓSIA</t>
  </si>
  <si>
    <t>PISO CERÂMICO</t>
  </si>
  <si>
    <t>PISO EM PORCELANATO</t>
  </si>
  <si>
    <t>PISO DE LADRILHO</t>
  </si>
  <si>
    <t>PISO DE MÁRMORE E GRANITO</t>
  </si>
  <si>
    <t>REJUNTAMENTO</t>
  </si>
  <si>
    <t>ED-17821</t>
  </si>
  <si>
    <t>APLICAÇÃO DE REJUNTE CIMENTÍCIO COLORIDO INDUSTRIALIZADO PARA REVESTIMENTOS DE PAREDE/PISO COM JUNTAS DE ATÉ 1MM DE ESPESSURA</t>
  </si>
  <si>
    <t>ED-17822</t>
  </si>
  <si>
    <t>APLICAÇÃO DE REJUNTE COM CIMENTO BRANCO PARA REVESTIMENTOS DE PAREDE/PISO COM JUNTAS DE ATÉ 1MM DE ESPESSURA</t>
  </si>
  <si>
    <t>ED-17823</t>
  </si>
  <si>
    <t>APLICAÇÃO DE REJUNTE EPÓXI PARA REVESTIMENTOS DE PAREDE/PISO COM JUNTAS DE ATÉ 1MM DE ESPESSURA</t>
  </si>
  <si>
    <t>ED-17824</t>
  </si>
  <si>
    <t>APLICAÇÃO DE REJUNTE EPÓXI PARA REVESTIMENTOS DE PAREDE/PISO COM JUNTAS DE ATÉ 3MM DE ESPESSURA</t>
  </si>
  <si>
    <t>PISO VINÍLICO</t>
  </si>
  <si>
    <t>PISO DE MADEIRA</t>
  </si>
  <si>
    <t>ED-17869</t>
  </si>
  <si>
    <t>APLICAÇÃO DE VERNIZ, COM ACABAMENTO BRILHANTE, EM PISO DE MADEIRA TIPO TÁBUA CORRIDA, DUAS (2) DEMÃOS, INCLUSIVE RASPAGEM E CALAFETAÇÃO</t>
  </si>
  <si>
    <t>ED-17868</t>
  </si>
  <si>
    <t>APLICAÇÃO DE VERNIZ, COM ACABAMENTO BRILHANTE, EM PISO DE MADEIRA TIPO TACÃO, DUAS (2) DEMÃOS, INCLUSIVE RASPAGEM E CALAFETAÇÃO</t>
  </si>
  <si>
    <t>ED-17867</t>
  </si>
  <si>
    <t>APLICAÇÃO DE VERNIZ, COM ACABAMENTO BRILHANTE, EM PISO DE MADEIRA TIPO TACO, DUAS (2) DEMÃOS, INCLUSIVE RASPAGEM E CALAFETAÇÃO</t>
  </si>
  <si>
    <t>ED-17861</t>
  </si>
  <si>
    <t>APLICAÇÃO DE VERNIZ EM PISO DE MADEIRA, UMA (1) DEMÃO, EXCLUSIVE RASPAGEM</t>
  </si>
  <si>
    <t>ED-17864</t>
  </si>
  <si>
    <t>CALAFETAÇÃO DE PISO DE TÁBUA CORRIDA DE MADEIRA (10CMX100CM), EXCLUSIVE APLICAÇÃO DE VERNIZ/RESINA</t>
  </si>
  <si>
    <t>ED-17863</t>
  </si>
  <si>
    <t>CALAFETAÇÃO DE PISO DE TACÃO DE MADEIRA (10CMX40CM), EXCLUSIVE APLICAÇÃO DE VERNIZ/RESINA</t>
  </si>
  <si>
    <t>ED-17862</t>
  </si>
  <si>
    <t>CALAFETAÇÃO DE PISO DE TACO DE MADEIRA (7CMX14CM), EXCLUSIVE APLICAÇÃO DE VERNIZ/RESINA</t>
  </si>
  <si>
    <t>ED-17859</t>
  </si>
  <si>
    <t>RASPAGEM EM PISO DE MADEIRA, EXCLUSIVE CALAFETAÇÃO</t>
  </si>
  <si>
    <t>PISO CIMENTADO</t>
  </si>
  <si>
    <t>PISO DE GRANITINA E MARMORITE</t>
  </si>
  <si>
    <t>PISO EM CONCRETO</t>
  </si>
  <si>
    <t>LAJE DE TRANSIÇÃO</t>
  </si>
  <si>
    <t>PISO EM TIJOLO MACIÇO</t>
  </si>
  <si>
    <t>PISO INDUSTRIAIS</t>
  </si>
  <si>
    <t>PISO PODOTÁTIL (TÁTIL)</t>
  </si>
  <si>
    <t>ED-15226</t>
  </si>
  <si>
    <t>PISO PODOTÁTIL DE CONCRETO, ALERTA, APLICADO EM PISO (20X20CM) COM JUNTA SECA, COR VERMELHO/AMARELO, ASSENTAMENTO COM ARGAMASSA INDUSTRIALIZADA, INCLUSIVE FORNECIMENTO E INSTALAÇÃO</t>
  </si>
  <si>
    <t>ED-15227</t>
  </si>
  <si>
    <t>PISO PODOTÁTIL DE CONCRETO, DIRECIONAL, APLICADO EM PISO (20X20CM) COM JUNTA SECA, COR VERMELHO/AMARELO, ASSENTAMENTO COM ARGAMASSA INDUSTRIALIZADA, INCLUSIVE FORNECIMENTO E INSTALAÇÃO</t>
  </si>
  <si>
    <t>PISO DE BORRACHA</t>
  </si>
  <si>
    <t>JUNTA DE DILATAÇÃO</t>
  </si>
  <si>
    <t>DEGRAU E PATAMAR</t>
  </si>
  <si>
    <t>SÓCULO</t>
  </si>
  <si>
    <t>RODAPÉ, SOLEIRA E PEITORIL</t>
  </si>
  <si>
    <t>RODAPÉ DE ARDÓSIA</t>
  </si>
  <si>
    <t>RODAPÉ CERÂMICO</t>
  </si>
  <si>
    <t>RODAPÉ DE GRANITINA E MARMORITE</t>
  </si>
  <si>
    <t>RODAPÉS DE GRANITO</t>
  </si>
  <si>
    <t>RODAPÉ COM REVESTIMENTO EM GRANITO, CINZA ANDORINHA, ESP. 2CM, ALTURA 7CM, ASSENTAMENTO COM ARGAMASSA INDUSTRIALIZADA, INCLUSIVE REJUNTAMENTO</t>
  </si>
  <si>
    <t>RODAPÉS DE MÁRMORE</t>
  </si>
  <si>
    <t>RODAPÉ DE MADEIRA</t>
  </si>
  <si>
    <t>RODAPÉ CIMENTADO</t>
  </si>
  <si>
    <t>RODAPÉS INDUSTRIAL (ALTA RESISTÊNCIA)</t>
  </si>
  <si>
    <t>RODAPÉ COM ARGAMASSA DE ALTA RESISTÊNCIA INDUSTRIAL, ACABAMENTO POLIDO, COR CINZA, ALTURA 5CM, INCLUSIVE POLIMENTO</t>
  </si>
  <si>
    <t>RODAPÉ COM ARGAMASSA DE ALTA RESISTÊNCIA INDUSTRIAL, ACABAMENTO POLIDO, COR CINZA, ALTURA 7CM, INCLUSIVE POLIMENTO</t>
  </si>
  <si>
    <t>PEITORIL DE ARDÓSIA</t>
  </si>
  <si>
    <t>PEITORIL DE GRANITO</t>
  </si>
  <si>
    <t>PEITORIL DE MÁRMORE</t>
  </si>
  <si>
    <t>PEITORIL DE CONCRETO</t>
  </si>
  <si>
    <t>SOLEIRA DE ARDÓSIA</t>
  </si>
  <si>
    <t>SOLEIRA DE GRANITINA E MARMORITE</t>
  </si>
  <si>
    <t>SOLEIRA DE GRANITO</t>
  </si>
  <si>
    <t>SOLEIRA DE MÁRMORE</t>
  </si>
  <si>
    <t>REVESTIMENTOS</t>
  </si>
  <si>
    <t xml:space="preserve">REVESTIMENTO DE ARGAMASSA </t>
  </si>
  <si>
    <t>REVESTIMENTO INTERNO DE GESSO</t>
  </si>
  <si>
    <t>REVESTIMENTO NATADO</t>
  </si>
  <si>
    <t>REVESTIMENTO EM CERÂMICA</t>
  </si>
  <si>
    <t>REVESTIMENTO EM FAIXA E FILETE</t>
  </si>
  <si>
    <t>REVESTIMENTO COM LADRILHO</t>
  </si>
  <si>
    <t>REVESTIMENTO DE MÁRMORE E GRANITO</t>
  </si>
  <si>
    <t>REVESTIMENTO EM LAMINADO E MADEIRA</t>
  </si>
  <si>
    <t>REVESTIMENTO ESPECIAL</t>
  </si>
  <si>
    <t>REVESTIMENTO COM ARGAMASSA BARITADA, ESP. 20MM, APLICAÇÃO MANUAL COM DESEMPENADEIRA, PREPARO MANUAL</t>
  </si>
  <si>
    <t>FORROS</t>
  </si>
  <si>
    <t>FORRO DE GESSO</t>
  </si>
  <si>
    <t>FORRO DE MADEIRA</t>
  </si>
  <si>
    <t>FORRO DE PVC</t>
  </si>
  <si>
    <t>RODAFORRO, MOLDURA E ACESSÓRIOS</t>
  </si>
  <si>
    <t>MARCENARIA E SERRALHERIA</t>
  </si>
  <si>
    <t>ALAMBRADO PARA QUADRA</t>
  </si>
  <si>
    <t>PEÇA ESPECIAL DE SERRALHERIA</t>
  </si>
  <si>
    <t>SEGREGADOR/BATE-RODAS PARA ESTACIONAMENTO ENGASTADO, EM TUBO GALVANIZADO, DN 3" (75MM), ACABAMENTO EM PINTURA ESMALTE, INCLUSIVE ESCAVAÇÃO, CHUMBAMENTO, FORNECIMENTO DE CONCRETO E BOTA-FORA DO MATERIAL</t>
  </si>
  <si>
    <t>ALÇAPÃO METÁLICO</t>
  </si>
  <si>
    <t>ESCADA DE MARINHEIRO</t>
  </si>
  <si>
    <t>PORTA EM AÇO DE ENROLAR</t>
  </si>
  <si>
    <t>PINTURA</t>
  </si>
  <si>
    <t>LIXAMENTO PARA PINTURA</t>
  </si>
  <si>
    <t>SELADOR PAREDE</t>
  </si>
  <si>
    <t>MASSA CORRIDA (PVA E ACRÍLICA)</t>
  </si>
  <si>
    <t>PINTURA LÁTEX (PVA)</t>
  </si>
  <si>
    <t>PINTURA LÁTEX (PVA) EM PAREDE, DUAS (2) DEMÃOS, EXCLUSIVE SELADOR ACRÍLICO E MASSA ACRÍLICA/CORRIDA (PVA)</t>
  </si>
  <si>
    <t>PINTURA ACRÍLICA</t>
  </si>
  <si>
    <t>PINTURA A CAL</t>
  </si>
  <si>
    <t>MASSA CORRIDA SOBRE MADEIRA</t>
  </si>
  <si>
    <t>PINTURA PRESERVATIVA PARA MADEIRA</t>
  </si>
  <si>
    <t>PINTURA VERNIZ SOBRE MADEIRA</t>
  </si>
  <si>
    <t>PINTURA ESMALTE SOBRE MADEIRA</t>
  </si>
  <si>
    <t>CERA EM ESQUADRIA DE MADEIRA</t>
  </si>
  <si>
    <t>PINTURA ESMALTE</t>
  </si>
  <si>
    <t>PINTURA ESMALTE EM SUPERFÍCIE DE CONCRETO/ALVENARIA, DUAS (2) DEMÃOS, EXCLUSIVE SELADOR ACRÍLICO E MASSA ACRÍLICA/CORRIDA (PVA)</t>
  </si>
  <si>
    <t>PINTURA ESMALTE EM SUPERFÍCIE DE CONCRETO/ALVENARIA, TRÊS (3) DEMÃOS, EXCLUSIVE SELADOR ACRÍLICO E MASSA ACRÍLICA/CORRIDA (PVA)</t>
  </si>
  <si>
    <t>PINTURA ESMALTE SOBRE FERRO</t>
  </si>
  <si>
    <t>PINTURA EPÓXI EM PAREDE</t>
  </si>
  <si>
    <t>PINTURA EPÓXI EM PISO</t>
  </si>
  <si>
    <t>ED-16659</t>
  </si>
  <si>
    <t>PINTURA LÁTEX (PVA) EM SUPERFÍCIE DE MADEIRA, DUAS (2) DEMÃOS, EXCLUSIVE SELADOR ACRÍLICO E MASSA ACRÍLICA/CORRIDA (PVA)</t>
  </si>
  <si>
    <t>PINTURA E VERNIZ EM CONCRETO</t>
  </si>
  <si>
    <t>PINTURA COM VERNIZ ACRÍLICO EM ALVENARIA OU CONCRETO, DUAS (2) DEMÃOS, INCLUSIVE PREPARAÇÃO DA SUPERFÍCIE COM LIXAMENTO</t>
  </si>
  <si>
    <t>REVESTIMENTO TEXTURIZADO</t>
  </si>
  <si>
    <t>PINTURA EM ESTRUTURA METÁLICA</t>
  </si>
  <si>
    <t>PINTURA ANTICORROSIVA A BASE DE ÓXIDO DE FERRO (ZARCÃO) EM ESQUADRIA E SUPERFÍCIE METÁLICA, UMA (1) DEMÃO</t>
  </si>
  <si>
    <t>PINTURA ESPECIAL</t>
  </si>
  <si>
    <t>PINTURA PARA VAGA DE GARAGEM</t>
  </si>
  <si>
    <t xml:space="preserve">BOJO EM AÇO INOX </t>
  </si>
  <si>
    <t>CUBA</t>
  </si>
  <si>
    <t>ED-2552</t>
  </si>
  <si>
    <t>LAVATÓRIO DE CANTO DE LOUÇA BRANCA SEM COLUNA, TAMANHO PEQUENO, INCLUSIVE ACESSÓRIOS DE FIXAÇÃO COM PARAFUSO CASTELO, VÁLVULA DE ESCOAMENTO DE METAL COM ACABAMENTO CROMADO, SIFÃO DE METAL TIPO COPO COM ACABAMENTO CROMADO, FORNECIMENTO, INSTALAÇÃO E REJUNTAMENTO, EXCLUSIVE TORNEIRA E ENGATE FLEXÍVEL</t>
  </si>
  <si>
    <t>TANQUE</t>
  </si>
  <si>
    <t>TORNEIRA</t>
  </si>
  <si>
    <t>ED-22766</t>
  </si>
  <si>
    <t>ED-22765</t>
  </si>
  <si>
    <t>TORNEIRA METÁLICA PARA BEBEDOURO, ACABAMENTO CROMADO, APLICAÇÃO DE PAREDE, INCLUSIVE FORNECIMENTO E INSTALAÇÃO</t>
  </si>
  <si>
    <t>TORNEIRA METÁLICA PARA LAVATÓRIO, ABERTURA 1/4 DE VOLTA, ACABAMENTO CROMADO, COM AREJADOR, APLICAÇÃO DE MESA, INCLUSIVE ENGATE FLEXÍVEL METÁLICO, FORNECIMENTO E INSTALAÇÃO</t>
  </si>
  <si>
    <t>TORNEIRA METÁLICA PARA PIA, ABERTURA 1/4 DE VOLTA, ACABAMENTO CROMADO, COM AREJADOR, APLICAÇÃO DE PAREDE, INCLUSIVE FORNECIMENTO E INSTALAÇÃO</t>
  </si>
  <si>
    <t>TORNEIRA METÁLICA PARA PIA, ABERTURA 1/4 DE VOLTA, ACABAMENTO CROMADO, SEM AREJADOR, APLICAÇÃO DE PAREDE, INCLUSIVE FORNECIMENTO E INSTALAÇÃO</t>
  </si>
  <si>
    <t>TORNEIRA METÁLICA PARA PIA, BICA MÓVEL, ABERTURA 1/4 DE VOLTA, ACABAMENTO CROMADO, COM AREJADOR, APLICAÇÃO DE MESA, INCLUSIVE ENGATE FLEXÍVEL METÁLICO, FORNECIMENTO E INSTALAÇÃO</t>
  </si>
  <si>
    <t>TORNEIRA METÁLICA PARA PIA, BICA MÓVEL, ABERTURA 1/4 DE VOLTA, ACABAMENTO CROMADO, COM AREJADOR, APLICAÇÃO DE PAREDE, INCLUSIVE FORNECIMENTO E INSTALAÇÃO</t>
  </si>
  <si>
    <t>ED-22902</t>
  </si>
  <si>
    <t>LIGAÇÃO FLEXÍVEL</t>
  </si>
  <si>
    <t>LIGAÇÃO FLEXÍVEL METÁLICA, DIÂMETRO 1/2" (20MM), INCLUSIVE FORNECIMENTO E INSTALAÇÃO</t>
  </si>
  <si>
    <t>VÁLVULA</t>
  </si>
  <si>
    <t>SIFÃO</t>
  </si>
  <si>
    <t>BACIA SANITÁRIA</t>
  </si>
  <si>
    <t>BACIA SANITÁRIA (VASO) DE LOUÇA CONVENCIONAL, ACESSÍVEL (PCR/PMR), COR BRANCA, COM INSTALAÇÃO DE SÓCULO NA BASE DA BACIA ACOMPANHANDO A PROJEÇÃO DA BASE, NÃO ULTRAPASSANDO ALTURA DE 5CM, ALTURA MÁXIMA DE 46CM (BACIA+ASSENTO), INCLUSIVE ACESSÓRIOS DE FIXAÇÃO/VEDAÇÃO, VÁLVULA DE DESCARGA METÁLICA COM ACIONAMENTO DUPLO, TUBO DE LIGAÇÃO DE LATÃO COM CANOPLA, FORNECIMENTO, INSTALAÇÃO E REJUNTAMENTO, EXCLUSIVE ASSENTO</t>
  </si>
  <si>
    <t>MICTÓRIO</t>
  </si>
  <si>
    <t>MICTÓRIO COLETIVO, EM AÇO INOXIDÁVEL, TIPO AISI 304, CHAPA 22, COM DESENVOLVIMENTO DE 1 METRO, INCLUSIVE VÁLVULA DE ESCOAMENTO DE METAL NA COR CROMADA, SIFÃO DE METAL TIPO COPO NA COR CROMADA, FORNECIMENTO E INSTALAÇÃO</t>
  </si>
  <si>
    <t>MICTÓRIO COLETIVO, EM AÇO INOXIDÁVEL, TIPO AISI 304, CHAPA 22, COM DESENVOLVIMENTO DE 1,4 METRO, INCLUSIVE VÁLVULA DE ESCOAMENTO DE METAL NA COR CROMADA, SIFÃO DE METAL TIPO COPO NA COR CROMADA, FORNECIMENTO E INSTALAÇÃO</t>
  </si>
  <si>
    <t>VÁLVULA E CAIXA DE DESCARGA</t>
  </si>
  <si>
    <t>BEBEDOURO ELÉTRICO</t>
  </si>
  <si>
    <t>DUCHA HIGIÊNICA</t>
  </si>
  <si>
    <t>DUCHA HIGIÊNICA COM REGISTRO PARA CONTROLE DE FLUXO DE ÁGUA, DIÂMETRO 1/2" (20MM), INCLUSIVE FORNECIMENTO E INSTALAÇÃO</t>
  </si>
  <si>
    <t>CHUVEIRO</t>
  </si>
  <si>
    <t>BRAÇO PARA CHUVEIRO, COMPRIMENTO 40 CM, DIÂMETRO NOMINAL DE 1/2" (20MM), INCLUSIVE ACABAMENTO</t>
  </si>
  <si>
    <t>COMPLEMENTO DE LOUÇA</t>
  </si>
  <si>
    <t>CABIDE DE LOUÇA COM DOIS (2) GANCHOS, NA COR BRANCA, ASSENTAMENTO EM ARGAMASSA INDUSTRIALIZADA, INCLUSIVE REJUNTAMENTO E FORNECIMENTO</t>
  </si>
  <si>
    <t>MEIA SABONETEIRA DE LOUÇA, NA COR BRANCA, ASSENTAMENTO COM ARGAMASSA INDUSTRIALIZADA, INCLUSIVE REJUNTAMENTO E FORNECIMENTO</t>
  </si>
  <si>
    <t>PAPELEIRA DE LOUÇA COM ROLETE, NA COR BRANCA, ASSENTAMENTO COM ARGAMASSA INDUSTRIALIZADA, INCLUSIVE REJUNTAMENTO E FORNECIMENTO</t>
  </si>
  <si>
    <t>PARAFUSO CASTELO, NÚMERO 8, INCLUSIVE FORNECIMENTO COM ARRUELA E BUCHA DE NYLON</t>
  </si>
  <si>
    <t>SABONETEIRA DE LOUÇA, NA COR BRANCA, ASSENTAMENTO COM ARGAMASSA INDUSTRIALIZADA, INCLUSIVE REJUNTAMENTO E FORNECIMENTO</t>
  </si>
  <si>
    <t>DISPENSADOR</t>
  </si>
  <si>
    <t>EQUIPAMENTO PARA ACESSIBILIDADE (PMR/PCR)</t>
  </si>
  <si>
    <t>BARRA DE APOIO EM AÇO INOX POLIDO EM "L", DN 1.1/4" (31,75MM), PARA ACESSIBILIDADE (PMR/PCR), COMPRIMENTO 140CM, INSTALADO EM PAREDE, INCLUSIVE FORNECIMENTO, INSTALAÇÃO E ACESSÓRIOS PARA FIXAÇÃO</t>
  </si>
  <si>
    <t>BARRA DE APOIO EM AÇO INOX POLIDO PARA LAVATÓRIO DE CANTO, DN 1.1/4" (31,75MM), PARA ACESSIBILIDADE (PMR/PCR), INSTALADO EM PAREDE, INCLUSIVE FORNECIMENTO, INSTALAÇÃO E ACESSÓRIOS PARA FIXAÇÃO</t>
  </si>
  <si>
    <t>BARRA DE APOIO EM AÇO INOX POLIDO RETA, DN 1.1/4" (31,75MM), PARA ACESSIBILIDADE (PMR/PCR), COMPRIMENTO 100CM, INSTALADO EM PAREDE, INCLUSIVE FORNECIMENTO, INSTALAÇÃO E ACESSÓRIOS PARA FIXAÇÃO</t>
  </si>
  <si>
    <t>BARRA DE APOIO EM AÇO INOX POLIDO RETA, DN 1.1/4" (31,75MM), PARA ACESSIBILIDADE (PMR/PCR), COMPRIMENTO 120CM, INSTALADO EM PAREDE, INCLUSIVE FORNECIMENTO, INSTALAÇÃO E ACESSÓRIOS PARA FIXAÇÃO</t>
  </si>
  <si>
    <t>BARRA DE APOIO EM AÇO INOX POLIDO RETA, DN 1.1/4" (31,75MM), PARA ACESSIBILIDADE (PMR/PCR), COMPRIMENTO 40CM, INSTALADO EM PORTA/PAREDE, INCLUSIVE FORNECIMENTO, INSTALAÇÃO E ACESSÓRIOS PARA FIXAÇÃO</t>
  </si>
  <si>
    <t>BARRA DE APOIO EM AÇO INOX POLIDO RETA, DN 1.1/4" (31,75MM), PARA ACESSIBILIDADE (PMR/PCR), COMPRIMENTO 70CM, INSTALADO EM PAREDE, INCLUSIVE FORNECIMENTO, INSTALAÇÃO E ACESSÓRIOS PARA FIXAÇÃO</t>
  </si>
  <si>
    <t>BARRA DE APOIO EM AÇO INOX POLIDO RETA, DN 1.1/4" (31,75MM), PARA ACESSIBILIDADE (PMR/PCR), COMPRIMENTO 80CM, INSTALADO EM PAREDE, INCLUSIVE FORNECIMENTO, INSTALAÇÃO E ACESSÓRIOS PARA FIXAÇÃO</t>
  </si>
  <si>
    <t>BARRA DE APOIO EM AÇO INOX POLIDO RETA, DN 1.1/4" (31,75MM), PARA ACESSIBILIDADE (PMR/PCR), COMPRIMENTO 90CM, INSTALADO EM PAREDE, INCLUSIVE FORNECIMENTO, INSTALAÇÃO E ACESSÓRIOS PARA FIXAÇÃO</t>
  </si>
  <si>
    <t>BANCADAS E PRATELEIRAS</t>
  </si>
  <si>
    <t>BANCADA EM AÇO INOX</t>
  </si>
  <si>
    <t>BANCADA EM ARDÓSIA</t>
  </si>
  <si>
    <t>BANCADA EM GRANITO</t>
  </si>
  <si>
    <t>ED-21657</t>
  </si>
  <si>
    <t>BANCADA EM GRANITO, COR CINZA ANDORINHA, ESP. 2CM, ACABAMENTO POLIDO, APOIADA EM ALVENARIA, EXCLUSIVE ALVENARIA, RODABANCA/FRONTÃO, TESTEIRA/FAIXA, FURO EM BANCADA, CUBA METÁLICA, VÁLVULA, SIFÃO, TORNEIRA E ENGATE FLEXÍVEL</t>
  </si>
  <si>
    <t>ED-21631</t>
  </si>
  <si>
    <t>BANCADA EM GRANITO, COR CINZA ANDORINHA, ESP. 2CM, ACABAMENTO POLIDO, APOIADA EM CONSOLE DE METALON (50X30)MM, EXCLUSIVE RODABANCA/FRONTÃO, TESTEIRA/FAIXA, FURO EM BANCADA, CUBA METÁLICA, VÁLVULA, SIFÃO, TORNEIRA E ENGATE FLEXÍVEL</t>
  </si>
  <si>
    <t>BANCADA EM MÁRMORE</t>
  </si>
  <si>
    <t>ACABAMENTO, FURO E COLAGEM DE BOJO</t>
  </si>
  <si>
    <t>FURO DE BOJO EM BANCADA DE GRANITO/MÁRMORE, INCLUSIVE COLAGEM COM MASSA PLÁSTICA</t>
  </si>
  <si>
    <t>TESTEIRA E RODABANCADA EM GRANITO</t>
  </si>
  <si>
    <t>RODABANCA/FRONTÃO PARA BANCADA EM GRANITO, COR CINZA ANDORINHA, ESP. 2CM, ALTURA DE 10CM, INCLUSIVE REJUNTAMENTO EM MASSA PLÁSTICA NA COR DA PEDRA</t>
  </si>
  <si>
    <t>RODABANCA/FRONTÃO PARA BANCADA EM GRANITO, COR CINZA ANDORINHA, ESP. 2CM, ALTURA DE 7CM, INCLUSIVE REJUNTAMENTO EM MASSA PLÁSTICA NA COR DA PEDRA</t>
  </si>
  <si>
    <t>ED-21636</t>
  </si>
  <si>
    <t>TESTEIRA PARA BANCADA EM GRANITO, COR CINZA ANDORINHA, ESP. 2CM, ALTURA DE 10CM, INCLUSIVE POLIMENTO, CORTE/COLAGEM EM MEIA ESQUADRIA E MASSA PLÁSTICA NA COR DA PEDRA</t>
  </si>
  <si>
    <t>ED-21634</t>
  </si>
  <si>
    <t>TESTEIRA PARA BANCADA EM GRANITO, COR CINZA ANDORINHA, ESP. 2CM, ALTURA DE 3CM, INCLUSIVE POLIMENTO, CORTE/COLAGEM EM MEIA ESQUADARIA E MASSA PLÁSTICA NA COR DA PEDRA</t>
  </si>
  <si>
    <t>ED-21635</t>
  </si>
  <si>
    <t>TESTEIRA PARA BANCADA EM GRANITO, COR CINZA ANDORINHA, ESP. 2CM, ALTURA DE 5CM, INCLUSIVE POLIMENTO, CORTE/COLAGEM EM MEIA ESQUADARIA E MASSA PLÁSTICA NA COR DA PEDRA</t>
  </si>
  <si>
    <t>TESTEIRA E RODABANCADA EM MÁRMORE</t>
  </si>
  <si>
    <t>BANCADA EM CONCRETO</t>
  </si>
  <si>
    <t>PRATELEIRA DE ARDÓSIA</t>
  </si>
  <si>
    <t>PRATELEIRA DE GRANITO</t>
  </si>
  <si>
    <t>PRATELEIRA DE MÁRMORE</t>
  </si>
  <si>
    <t>PRATELEIRAS DE MADEIRA</t>
  </si>
  <si>
    <t>PRATELEIRA DE CONCRETO</t>
  </si>
  <si>
    <t>INSTALAÇÕES ELÉTRICAS</t>
  </si>
  <si>
    <t>CABO DE COBRE FLEXÍVEL (450/750V)</t>
  </si>
  <si>
    <t>CABO DE COBRE FLEXÍVEL (0,6/1KV)</t>
  </si>
  <si>
    <t>CORDOALHA</t>
  </si>
  <si>
    <t>CAIXA EM PVC LIGAÇÃO E PASSAGEM</t>
  </si>
  <si>
    <t>ED-16634</t>
  </si>
  <si>
    <t>CAIXA DE LIGAÇÃO/PASSAGEM EM PVC RÍGIDO PARA ELETRODUTO COM SUPORTE PARA LAJOTA, OCTOGONAL COM FUNDO MÓVEL, DIMENSÕES 4"X4", EMBUTIDA EM LAJE PRÉ-MOLDADA - FORNECIMENTO E INSTALAÇÃO</t>
  </si>
  <si>
    <t>CAIXA DE LIGAÇÃO/PASSAGEM EM PVC RÍGIDO PARA ELETRODUTO, DIMENSÕES 4"X2", EMBUTIDA EM ALVENARIA - FORNECIMENTO E INSTALAÇÃO</t>
  </si>
  <si>
    <t>CAIXA DE LIGAÇÃO/PASSAGEM EM PVC RÍGIDO PARA ELETRODUTO, DIMENSÕES 4"X4", EMBUTIDA EM ALVENARIA - FORNECIMENTO E INSTALAÇÃO</t>
  </si>
  <si>
    <t>CAIXA DE LIGAÇÃO/PASSAGEM EM PVC RÍGIDO PARA ELETRODUTO, OCTOGONAL COM ANEL DESLIZANTE, DIMENSÕES 3"X3", EMBUTIDA EM LAJE - FORNECIMENTO E INSTALAÇÃO</t>
  </si>
  <si>
    <t>CAIXA DE LIGAÇÃO/PASSAGEM EM PVC RÍGIDO PARA ELETRODUTO, OCTOGONAL COM FUNDO FIXO REFORÇADO, DIMENSÕES 4"X4", EMBUTIDA EM LAJE - FORNECIMENTO E INSTALAÇÃO</t>
  </si>
  <si>
    <t>CAIXA DE LIGAÇÃO/PASSAGEM EM PVC RÍGIDO PARA ELETRODUTO, OCTOGONAL COM FUNDO MÓVEL, DIMENSÕES 4"X4", EMBUTIDA EM LAJE - FORNECIMENTO E INSTALAÇÃO</t>
  </si>
  <si>
    <t>CAIXA DE LIGAÇÃO/PASSAGEM EM PVC RÍGIDO PARA ELETRODUTO ROSCÁVEL, DIMENSÕES 4"X2", EMBUTIDA EM ALVENARIA - FORNECIMENTO E INSTALAÇÃO</t>
  </si>
  <si>
    <t>CAIXA DE LIGAÇÃO/PASSAGEM EM PVC RÍGIDO PARA ELETRODUTO ROSCÁVEL, DIMENSÕES 4"X4", EMBUTIDA EM ALVENARIA - FORNECIMENTO E INSTALAÇÃO</t>
  </si>
  <si>
    <t>CAIXA ESTANQUE AQUATIC 4x2"</t>
  </si>
  <si>
    <t>CAIXA METÁLICA DE LIGAÇÃO E PASSAGEM</t>
  </si>
  <si>
    <t>CAIXA DE INSPEÇÃO EM CONCRETO, TIPO "ZA" PASSEIO, PADRÃO CEMIG, DIMENSÃO (28X28)CM, ALTURA 40CM, COM TAMPA E ARO ARTICULADO EM FERRO FUNDIDO, INCLUSIVE ESCAVAÇÃO, APILOAMENTO, LASTRO DE BRITA, REATERRO E TRANSPORTE E RETIRADA DO MATERIAL ESCAVADO (EM CAÇAMBA)</t>
  </si>
  <si>
    <t xml:space="preserve">CAIXA DE INSPEÇÃO EM CONCRETO, TIPO "ZB" GARAGEM, PADRÃO CEMIG, DIMENSÃO (52X44)CM, ALTURA 70CM, COM TAMPA E ARO ARTICULADO EM FERRO FUNDIDO, INCLUSIVE ESCAVAÇÃO, APILOAMENTO, LASTRO DE BRITA, REATERRO E TRANSPORTE E RETIRADA DO MATERIAL ESCAVADO (EM CAÇAMBA) </t>
  </si>
  <si>
    <t>CAIXA DE INSPEÇÃO EM CONCRETO, TIPO "ZB" PASSEIO, PADRÃO CEMIG, DIMENSÃO (52X44)CM, ALTURA 70CM, COM TAMPA E ARO ARTICULADO EM FERRO FUNDIDO, INCLUSIVE ESCAVAÇÃO, APILOAMENTO, LASTRO DE BRITA, REATERRO E TRANSPORTE E RETIRADA DO MATERIAL ESCAVADO (EM CAÇAMBA)</t>
  </si>
  <si>
    <t>CAIXA DE INSPEÇÃO EM CONCRETO, TIPO "ZC" GARAGEM, PADRÃO CEMIG, DIMENSÃO (77X67)CM, ALTURA 90CM, COM TAMPA E ARO ARTICULADO EM FERRO FUNDIDO, INCLUSIVE ESCAVAÇÃO, APILOAMENTO, LASTRO DE BRITA, REATERRO E TRANSPORTE E RETIRADA DO MATERIAL ESCAVADO (EM CAÇAMBA)</t>
  </si>
  <si>
    <t>CAIXA DE INSPEÇÃO EM CONCRETO, TIPO "ZC" PASSEIO, PADRÃO CEMIG, DIMENSÃO (77X67)CM, ALTURA 90CM, COM TAMPA E ARO ARTICULADO EM FERRO FUNDIDO, INCLUSIVE ESCAVAÇÃO, APILOAMENTO, LASTRO DE BRITA, REATERRO E TRANSPORTE E RETIRADA DO MATERIAL ESCAVADO (EM CAÇAMBA)</t>
  </si>
  <si>
    <t>CAIXA DE PASSAGEM 15 x 15 CM EM CHAPA DE FERRO COM TAMPA CEGA</t>
  </si>
  <si>
    <t>CAIXA DE PASSAGEM EM ALVENARIA</t>
  </si>
  <si>
    <t>CAIXA DE PASSAGEM PARA TELEFONIA</t>
  </si>
  <si>
    <t>INTERRUPTOR, TOMADA E ACESSÓRIOS</t>
  </si>
  <si>
    <t>CAMPAINHA DE EMBUTIR EM CAIXA 2x4", DO TIPO CIGARRA, 127V</t>
  </si>
  <si>
    <t>ED-15740</t>
  </si>
  <si>
    <t>CONJUNTO DE DOIS (2) INTERRUPTORES BIPOLAR SIMPLES, CORRENTE 10A, TENSÃO 250V, (10A-250V), COM PLACA 4"X2" DE DOIS (2) POSTOS, INCLUSIVE FORNECIMENTO, INSTALAÇÃO, SUPORTE, MÓDULO E PLACA</t>
  </si>
  <si>
    <t>ED-15783</t>
  </si>
  <si>
    <t>CONJUNTO DE DOIS (2) INTERRUPTORES BIPOLAR SIMPLES, CORRENTE 10A, TENSÃO 250V, (10A-250V), COM PLACA 4"X4" DE DOIS (2) POSTOS, INCLUSIVE FORNECIMENTO, INSTALAÇÃO, SUPORTE, MÓDULO E PLACA</t>
  </si>
  <si>
    <t>ED-15788</t>
  </si>
  <si>
    <t>CONJUNTO DE DOIS (2) INTERRUPTORES BIPOLAR SIMPLES, CORRENTE 10A, TENSÃO 250V, (10A-250V) E DOIS (2) INTERRUPTORES PARALELOS, CORRENTE 10A, TENSÃO 250V, (10A-250V), COM PLACA 4"X4" DE QUATRO (4) POSTOS, INCLUSIVE FORNECIMENTO, INSTALAÇÃO, SUPORTE, MÓDULO E PLACA</t>
  </si>
  <si>
    <t>ED-15747</t>
  </si>
  <si>
    <t>CONJUNTO DE DOIS (2) INTERRUPTORES BIPOLAR SIMPLES, CORRENTE 10A, TENSÃO 250V, (10A-250V) E UM (1) INTERRUPTOR PARALELO, CORRENTE 10A, TENSÃO 250V, (10A-250V), COM PLACA 4"X2" DE TRÊS (3) POSTOS, INCLUSIVE FORNECIMENTO, INSTALAÇÃO, SUPORTE, MÓDULO E PLACA</t>
  </si>
  <si>
    <t>ED-15773</t>
  </si>
  <si>
    <t>CONJUNTO DE DOIS (2) INTERRUPTORES BIPOLAR SIMPLES, CORRENTE 10A, TENSÃO 250V, (10A-250V) E UMA (1) TOMADA PADRÃO, TRÊS (3) POLOS, CORRENTE 10A, TENSÃO 250V, (2P+T/10A-250V), COM PLACA 4"X2" DE TRÊS (3) POSTOS, INCLUSIVE FORNECIMENTO, INSTALAÇÃO, SUPORTE, MÓDULO E PLACA</t>
  </si>
  <si>
    <t>ED-15776</t>
  </si>
  <si>
    <t>CONJUNTO DE DOIS (2) INTERRUPTORES BIPOLAR SIMPLES, CORRENTE 10A, TENSÃO 250V, (10A-250V) E UMA (1) TOMADA PADRÃO, TRÊS (3) POLOS, CORRENTE 20A, TENSÃO 250V, (2P+T/20A-250V), COM PLACA 4"X2" DE TRÊS (3) POSTOS, INCLUSIVE FORNECIMENTO, INSTALAÇÃO, SUPORTE, MÓDULO E PLACA</t>
  </si>
  <si>
    <t>ED-15772</t>
  </si>
  <si>
    <t>CONJUNTO DE DOIS (2) INTERRUPTORES PARALELO, CORRENTE 10A, TENSÃO 250V, (10A-250V) E UMA (1) TOMADA PADRÃO, TRÊS (3) POLOS, CORRENTE 10A, TENSÃO 250V, (2P+T/10A-250V), COM PLACA 4"X2" DE TRÊS (3) POSTOS, INCLUSIVE FORNECIMENTO, INSTALAÇÃO, SUPORTE, MÓDULO E PLACA</t>
  </si>
  <si>
    <t>ED-15775</t>
  </si>
  <si>
    <t>CONJUNTO DE DOIS (2) INTERRUPTORES PARALELO, CORRENTE 10A, TENSÃO 250V, (10A-250V) E UMA (1) TOMADA PADRÃO, TRÊS (3) POLOS, CORRENTE 20A, TENSÃO 250V, (2P+T/20A-250V), COM PLACA 4"X2" DE TRÊS (3) POSTOS, INCLUSIVE FORNECIMENTO, INSTALAÇÃO, SUPORTE, MÓDULO E PLACA</t>
  </si>
  <si>
    <t>ED-15745</t>
  </si>
  <si>
    <t>CONJUNTO DE DOIS (2) INTERRUPTORES PARALELOS, CORRENTE 10A, TENSÃO 250V, (10A-250V), COM PLACA 4"X2" DE DOIS (2) POSTOS, INCLUSIVE FORNECIMENTO, INSTALAÇÃO, SUPORTE, MÓDULO E PLACA</t>
  </si>
  <si>
    <t>ED-15739</t>
  </si>
  <si>
    <t>CONJUNTO DE DOIS (2) INTERRUPTORES SIMPLES, CORRENTE 10A, TENSÃO 250V, (10A-250V), COM PLACA 4"X2" DE DOIS (2) POSTOS, INCLUSIVE FORNECIMENTO, INSTALAÇÃO, SUPORTE, MÓDULO E PLACA</t>
  </si>
  <si>
    <t>ED-15782</t>
  </si>
  <si>
    <t>CONJUNTO DE DOIS (2) INTERRUPTORES SIMPLES, CORRENTE 10A, TENSÃO 250V, (10A-250V), COM PLACA 4"X4" DE DOIS (2) POSTOS, INCLUSIVE FORNECIMENTO, INSTALAÇÃO, SUPORTE, MÓDULO E PLACA</t>
  </si>
  <si>
    <t>ED-15787</t>
  </si>
  <si>
    <t>CONJUNTO DE DOIS (2) INTERRUPTORES SIMPLES, CORRENTE 10A, TENSÃO 250V, (10A-250V) E DOIS (2) INTERRUPTORES PARALELOS, CORRENTE 10A, TENSÃO 250V, (10A-250V), COM PLACA 4"X4" DE QUATRO (4) POSTOS, INCLUSIVE FORNECIMENTO, INSTALAÇÃO, SUPORTE, MÓDULO E PLACA</t>
  </si>
  <si>
    <t>ED-15746</t>
  </si>
  <si>
    <t>CONJUNTO DE DOIS (2) INTERRUPTORES SIMPLES, CORRENTE 10A, TENSÃO 250V, (10A-250V) E UM (1) INTERRUPTOR PARALELO, CORRENTE 10A, TENSÃO 250V, (10A-250V), COM PLACA 4"X2" DE TRÊS (3) POSTOS, INCLUSIVE FORNECIMENTO, INSTALAÇÃO, SUPORTE, MÓDULO E PLACA</t>
  </si>
  <si>
    <t>ED-15771</t>
  </si>
  <si>
    <t>CONJUNTO DE DOIS (2) INTERRUPTORES SIMPLES, CORRENTE 10A, TENSÃO 250V, (10A-250V) E UMA (1) TOMADA PADRÃO, TRÊS (3) POLOS, CORRENTE 10A, TENSÃO 250V, (2P+T/10A-250V), COM PLACA 4"X2" DE TRÊS (3) POSTOS, INCLUSIVE FORNECIMENTO, INSTALAÇÃO, SUPORTE, MÓDULO E PLACA</t>
  </si>
  <si>
    <t>ED-15774</t>
  </si>
  <si>
    <t>CONJUNTO DE DOIS (2) INTERRUPTORES SIMPLES, CORRENTE 10A, TENSÃO 250V, (10A-250V) E UMA (1) TOMADA PADRÃO, TRÊS (3) POLOS, CORRENTE 20A, TENSÃO 250V, (2P+T/20A-250V), COM PLACA 4"X2" DE TRÊS (3) POSTOS, INCLUSIVE FORNECIMENTO, INSTALAÇÃO, SUPORTE, MÓDULO E PLACA</t>
  </si>
  <si>
    <t>ED-15789</t>
  </si>
  <si>
    <t>CONJUNTO DE DOIS (2) MÓDULOS COM FURO PARA SAÍDA DE FIO Ø 10MM, COM PLACA 4"X4" DE DOIS (2) POSTO, INCLUSIVE FORNECIMENTO, INSTALAÇÃO, SUPORTE, MÓDULO E PLACA</t>
  </si>
  <si>
    <t>ED-15755</t>
  </si>
  <si>
    <t>CONJUNTO DE DUAS (2) TOMADAS PADRÃO, TRÊS (3) POLOS, CORRENTE 10A, TENSÃO 250V, (2P+T/10A-250V), COM PLACA 4"X2" DE DOIS (2) POSTOS, INCLUSIVE FORNECIMENTO, INSTALAÇÃO, SUPORTE, MÓDULO E PLACA</t>
  </si>
  <si>
    <t>ED-15790</t>
  </si>
  <si>
    <t>CONJUNTO DE DUAS (2) TOMADAS PADRÃO, TRÊS (3) POLOS, CORRENTE 10A, TENSÃO 250V, (2P+T/10A-250V), COM PLACA 4"X4" DE DOIS (2) POSTOS, INCLUSIVE FORNECIMENTO, INSTALAÇÃO, SUPORTE, MÓDULO E PLACA</t>
  </si>
  <si>
    <t>ED-15756</t>
  </si>
  <si>
    <t>CONJUNTO DE DUAS (2) TOMADAS PADRÃO, TRÊS (3) POLOS, CORRENTE 20A, TENSÃO 250V, (2P+T/20A-250V), COM PLACA 4"X2" DE DOIS (2) POSTOS, INCLUSIVE FORNECIMENTO, INSTALAÇÃO, SUPORTE, MÓDULO E PLACA</t>
  </si>
  <si>
    <t>ED-15791</t>
  </si>
  <si>
    <t>CONJUNTO DE DUAS (2) TOMADAS PADRÃO, TRÊS (3) POLOS, CORRENTE 20A, TENSÃO 250V, (2P+T/20A-250V), COM PLACA 4"X4" DE DOIS (2) POSTOS, INCLUSIVE FORNECIMENTO, INSTALAÇÃO, SUPORTE, MÓDULO E PLACA</t>
  </si>
  <si>
    <t>ED-15757</t>
  </si>
  <si>
    <t>CONJUNTO DE DUAS (2) TOMADAS PADRÃO VERMELHA, USO ESPECÍFICO, TRÊS (3) POLOS, CORRENTE 20A, TENSÃO 250V, (2P+T/20A-250V), COM PLACA 4"X2" DE DOIS (2) POSTOS, INCLUSIVE FORNECIMENTO, INSTALAÇÃO, SUPORTE, MÓDULO E PLACA</t>
  </si>
  <si>
    <t>ED-15793</t>
  </si>
  <si>
    <t>CONJUNTO DE DUAS (2) TOMADAS PADRÃO VERMELHA, USO ESPECÍFICO, TRÊS (3) POLOS, CORRENTE 20A, TENSÃO 250V, (2P+T/20A-250V), COM PLACA 4"X4" DE DOIS (2) POSTOS, INCLUSIVE FORNECIMENTO, INSTALAÇÃO, SUPORTE, MÓDULO E PLACA</t>
  </si>
  <si>
    <t>ED-15759</t>
  </si>
  <si>
    <t>CONJUNTO DE DUAS (2) TOMADAS USB (CONECTOR USB TIPO A), CORRENTE 1A, TENSÃO 5V, (1A-5V), COM PLACA 4"X2" DE DOIS (2) POSTOS, INCLUSIVE FORNECIMENTO, INSTALAÇÃO, SUPORTE, MÓDULO E PLACA</t>
  </si>
  <si>
    <t>ED-15785</t>
  </si>
  <si>
    <t>CONJUNTO DE QUATRO (4) INTERRUPTORES BIPOLAR SIMPLES, CORRENTE 10A, TENSÃO 250V, (10A-250V), COM PLACA 4"X4" DE QUATRO (4) POSTOS, INCLUSIVE FORNECIMENTO, INSTALAÇÃO, SUPORTE, MÓDULO E PLACA</t>
  </si>
  <si>
    <t>ED-15784</t>
  </si>
  <si>
    <t>CONJUNTO DE QUATRO (4) INTERRUPTORES SIMPLES, CORRENTE 10A, TENSÃO 250V, (10A-250V), COM PLACA 4"X4" DE QUATRO (4) POSTOS, INCLUSIVE FORNECIMENTO, INSTALAÇÃO, SUPORTE, MÓDULO E PLACA</t>
  </si>
  <si>
    <t>ED-15786</t>
  </si>
  <si>
    <t>CONJUNTO DE SEIS (6) INTERRUPTORES SIMPLES, CORRENTE 10A, TENSÃO 250V, (10A-250V), COM PLACA 4"X4" DE SEIS (6) POSTOS, INCLUSIVE FORNECIMENTO, INSTALAÇÃO, SUPORTE, MÓDULO E PLACA</t>
  </si>
  <si>
    <t>ED-15742</t>
  </si>
  <si>
    <t>CONJUNTO DE TRÊS (3) INTERRUPTORES BIPOLAR SIMPLES, CORRENTE 10A, TENSÃO 250V, (10A-250V), COM PLACA 4"X2" DE TRÊS (3) POSTOS, INCLUSIVE FORNECIMENTO, INSTALAÇÃO, SUPORTE, MÓDULO E PLACA</t>
  </si>
  <si>
    <t>ED-15741</t>
  </si>
  <si>
    <t>CONJUNTO DE TRÊS (3) INTERRUPTORES SIMPLES, CORRENTE 10A, TENSÃO 250V, (10A-250V), COM PLACA 4"X2" DE TRÊS (3) POSTOS, INCLUSIVE FORNECIMENTO, INSTALAÇÃO, SUPORTE, MÓDULO E PLACA</t>
  </si>
  <si>
    <t>ED-15735</t>
  </si>
  <si>
    <t>CONJUNTO DE UM (1) INTERRUPTOR BIPOLAR SIMPLES, CORRENTE 10A, TENSÃO 250V, (10A-250V), COM PLACA 4"X2" DE UM (1) POSTO, INCLUSIVE FORNECIMENTO, INSTALAÇÃO, SUPORTE, MÓDULO E PLACA</t>
  </si>
  <si>
    <t>ED-15744</t>
  </si>
  <si>
    <t>CONJUNTO DE UM (1) INTERRUPTOR BIPOLAR SIMPLES, CORRENTE 10A, TENSÃO 250V, (10A-250V) E UM (1) INTERRUPTOR PARALELO, CORRENTE 10A, TENSÃO 250V, (10A-250V), COM PLACA 4"X2" DE DOIS (2) POSTOS, INCLUSIVE FORNECIMENTO, INSTALAÇÃO, SUPORTE, MÓDULO E PLACA</t>
  </si>
  <si>
    <t>ED-15767</t>
  </si>
  <si>
    <t>CONJUNTO DE UM (1) INTERRUPTOR BIPOLAR SIMPLES, CORRENTE 10A, TENSÃO 250V, (10A-250V) E UMA (1) TOMADA PADRÃO, TRÊS (3) POLOS, CORRENTE 10A, TENSÃO 250V, (2P+T/10A-250V), COM PLACA 4"X2" DE DOIS (2) POSTOS, INCLUSIVE FORNECIMENTO, INSTALAÇÃO, SUPORTE, MÓDULO E PLACA</t>
  </si>
  <si>
    <t>ED-15770</t>
  </si>
  <si>
    <t>CONJUNTO DE UM (1) INTERRUPTOR BIPOLAR SIMPLES, CORRENTE 10A, TENSÃO 250V, (10A-250V) E UMA (1) TOMADA PADRÃO, TRÊS (3) POLOS, CORRENTE 20A, TENSÃO 250V, (2P+T/20A-250V), COM PLACA 4"X2" DE DOIS (2) POSTOS, INCLUSIVE FORNECIMENTO, INSTALAÇÃO, SUPORTE, MÓDULO E PLACA</t>
  </si>
  <si>
    <t>ED-15737</t>
  </si>
  <si>
    <t>CONJUNTO DE UM (1) INTERRUPTOR INTERMEDIÁRIO, CORRENTE 10A, TENSÃO 250V, (10A-250V), COM PLACA 4"X2" DE UM (1) POSTO, INCLUSIVE FORNECIMENTO, INSTALAÇÃO, SUPORTE, MÓDULO E PLACA</t>
  </si>
  <si>
    <t>ED-15736</t>
  </si>
  <si>
    <t>CONJUNTO DE UM (1) INTERRUPTOR PARALELO, CORRENTE 10A, TENSÃO 250V, (10A-250V), COM PLACA 4"X2" DE UM (1) POSTO, INCLUSIVE FORNECIMENTO, INSTALAÇÃO, SUPORTE, MÓDULO E PLACA</t>
  </si>
  <si>
    <t>ED-15766</t>
  </si>
  <si>
    <t>CONJUNTO DE UM (1) INTERRUPTOR PARALELO, CORRENTE 10A, TENSÃO 250V, (10A-250V) E UMA (1) TOMADA PADRÃO, TRÊS (3) POLOS, CORRENTE 10A, TENSÃO 250V, (2P+T/10A-250V), COM PLACA 4"X2" DE DOIS (2) POSTOS, INCLUSIVE FORNECIMENTO, INSTALAÇÃO, SUPORTE, MÓDULO E PLACA</t>
  </si>
  <si>
    <t>ED-15769</t>
  </si>
  <si>
    <t>CONJUNTO DE UM (1) INTERRUPTOR PARALELO, CORRENTE 10A, TENSÃO 250V, (10A-250V) E UMA (1) TOMADA PADRÃO, TRÊS (3) POLOS, CORRENTE 20A, TENSÃO 250V, (2P+T/20A-250V), COM PLACA 4"X2" DE DOIS (2) POSTOS, INCLUSIVE FORNECIMENTO, INSTALAÇÃO, SUPORTE, MÓDULO E PLACA</t>
  </si>
  <si>
    <t>ED-15738</t>
  </si>
  <si>
    <t>CONJUNTO DE UM (1) INTERRUPTOR PULSADOR (CAMPAINHA), CORRENTE 10A, TENSÃO 250V, (10A-250V), COM PLACA 4"X2" DE UM (1) POSTO, INCLUSIVE FORNECIMENTO, INSTALAÇÃO, SUPORTE, MÓDULO E PLACA</t>
  </si>
  <si>
    <t>ED-15733</t>
  </si>
  <si>
    <t>CONJUNTO DE UM (1) INTERRUPTOR SIMPLES, CORRENTE 10A, TENSÃO 250V, (10A-250V), COM PLACA 4"X2" DE UM (1) POSTO, INCLUSIVE FORNECIMENTO, INSTALAÇÃO, SUPORTE, MÓDULO E PLACA</t>
  </si>
  <si>
    <t>ED-15743</t>
  </si>
  <si>
    <t>CONJUNTO DE UM (1) INTERRUPTOR SIMPLES, CORRENTE 10A, TENSÃO 250V, (10A-250V) E UM (1) INTERRUPTOR PARALELO, CORRENTE 10A, TENSÃO 250V, (10A-250V), COM PLACA 4"X2" DE DOIS (2) POSTOS, INCLUSIVE FORNECIMENTO, INSTALAÇÃO, SUPORTE, MÓDULO E PLACA</t>
  </si>
  <si>
    <t>ED-15765</t>
  </si>
  <si>
    <t>CONJUNTO DE UM (1) INTERRUPTOR SIMPLES, CORRENTE 10A, TENSÃO 250V, (10A-250V) E UMA (1) TOMADA PADRÃO, TRÊS (3) POLOS, CORRENTE 10A, TENSÃO 250V, (2P+T/10A-250V), COM PLACA 4"X2" DE DOIS (2) POSTOS, INCLUSIVE FORNECIMENTO, INSTALAÇÃO, SUPORTE, MÓDULO E PLACA</t>
  </si>
  <si>
    <t>ED-15768</t>
  </si>
  <si>
    <t>CONJUNTO DE UM (1) INTERRUPTOR SIMPLES, CORRENTE 10A, TENSÃO 250V, (10A-250V) E UMA (1) TOMADA PADRÃO, TRÊS (3) POLOS, CORRENTE 20A, TENSÃO 250V, (2P+T/20A-250V), COM PLACA 4"X2" DE DOIS (2) POSTOS, INCLUSIVE FORNECIMENTO, INSTALAÇÃO, SUPORTE, MÓDULO E PLACA</t>
  </si>
  <si>
    <t>ED-15778</t>
  </si>
  <si>
    <t>CONJUNTO DE UM (1) INTERRUPTORES BIPOLAR SIMPLES, CORRENTE 10A, TENSÃO 250V, (10A-250V), UM (1) INTERRUPTOR PARALELO, CORRENTE 10A, TENSÃO 250V, (10A-250V) E UMA (1) TOMADA PADRÃO, TRÊS (3) POLOS, CORRENTE 10A, TENSÃO 250V, (2P+T/10A-250V), COM PLACA 4"X2" DE TRÊS (3) POSTOS, INCLUSIVE FORNECIMENTO, INSTALAÇÃO, SUPORTE, MÓDULO E PLACA</t>
  </si>
  <si>
    <t>ED-15780</t>
  </si>
  <si>
    <t>CONJUNTO DE UM (1) INTERRUPTORES BIPOLAR SIMPLES, CORRENTE 10A, TENSÃO 250V, (10A-250V), UM (1) INTERRUPTOR PARALELO, CORRENTE 10A, TENSÃO 250V, (10A-250V) E UMA (1) TOMADA PADRÃO, TRÊS (3) POLOS, CORRENTE 20A, TENSÃO 250V, (2P+T/20A-250V), COM PLACA 4"X2" DE TRÊS (3) POSTOS, INCLUSIVE FORNECIMENTO, INSTALAÇÃO, SUPORTE, MÓDULO E PLACA</t>
  </si>
  <si>
    <t>ED-15777</t>
  </si>
  <si>
    <t>CONJUNTO DE UM (1) INTERRUPTORES SIMPLES, CORRENTE 10A, TENSÃO 250V, (10A-250V), UM (1) INTERRUPTOR PARALELO, CORRENTE 10A, TENSÃO 250V, (10A-250V) E UMA (1) TOMADA PADRÃO, TRÊS (3) POLOS, CORRENTE 10A, TENSÃO 250V, (2P+T/10A-250V), COM PLACA 4"X2" DE TRÊS (3) POSTOS, INCLUSIVE FORNECIMENTO, INSTALAÇÃO, SUPORTE, MÓDULO E PLACA</t>
  </si>
  <si>
    <t>ED-15779</t>
  </si>
  <si>
    <t>CONJUNTO DE UM (1) INTERRUPTORES SIMPLES, CORRENTE 10A, TENSÃO 250V, (10A-250V), UM (1) INTERRUPTOR PARALELO, CORRENTE 10A, TENSÃO 250V, (10A-250V) E UMA (1) TOMADA PADRÃO, TRÊS (3) POLOS, CORRENTE 20A, TENSÃO 250V, (2P+T/20A-250V), COM PLACA 4"X2" DE TRÊS (3) POSTOS, INCLUSIVE FORNECIMENTO, INSTALAÇÃO, SUPORTE, MÓDULO E PLACA</t>
  </si>
  <si>
    <t>ED-15763</t>
  </si>
  <si>
    <t>CONJUNTO DE UM (1) MÓDULO COM FURO PARA SAÍDA DE FIO Ø10MM, COM PLACA 4"X2" DE UM (1) POSTO, INCLUSIVE FORNECIMENTO, INSTALAÇÃO, SUPORTE, MÓDULO E PLACA</t>
  </si>
  <si>
    <t>ED-15764</t>
  </si>
  <si>
    <t>CONJUNTO DE UMA (1) PLACA CEGA 4"X2", INCLUSIVE FORNECIMENTO, INSTALAÇÃO, SUPORTE E PLACA</t>
  </si>
  <si>
    <t>ED-15781</t>
  </si>
  <si>
    <t>CONJUNTO DE UMA (1) PLACA CEGA 4"X4", INCLUSIVE FORNECIMENTO, INSTALAÇÃO, SUPORTE E PLACA</t>
  </si>
  <si>
    <t>ED-15753</t>
  </si>
  <si>
    <t>CONJUNTO DE UMA (1) TOMADA DE ANTENA (CONECTOR COAXIAL), COM PLACA 4"X2" DE UM (1) POSTO, INCLUSIVE FORNECIMENTO, INSTALAÇÃO, SUPORTE, MÓDULO E PLACA</t>
  </si>
  <si>
    <t>ED-15748</t>
  </si>
  <si>
    <t>CONJUNTO DE UMA (1) TOMADA PADRÃO, TRÊS (3) POLOS, CORRENTE 10A, TENSÃO 250V, (2P+T/10A-250V), COM PLACA 4"X2" DE UM (1) POSTO, INCLUSIVE FORNECIMENTO, INSTALAÇÃO, SUPORTE, MÓDULO E PLACA</t>
  </si>
  <si>
    <t>ED-15761</t>
  </si>
  <si>
    <t>CONJUNTO DE UMA (1) TOMADA PADRÃO, TRÊS (3) POLOS, CORRENTE 10A, TENSÃO 250V, (2P+T/10A-250V) E UMA (1) TOMADA PADRÃO, TRÊS (3) POLOS, CORRENTE 20A, TENSÃO 250V, (2P+T/20A-250V), COM PLACA 4"X2" DE DOIS (2) POSTOS, INCLUSIVE FORNECIMENTO, INSTALAÇÃO, SUPORTE, MÓDULO E PLACA</t>
  </si>
  <si>
    <t>ED-15792</t>
  </si>
  <si>
    <t>CONJUNTO DE UMA (1) TOMADA PADRÃO, TRÊS (3) POLOS, CORRENTE 10A, TENSÃO 250V, (2P+T/10A-250V) E UMA (1) TOMADA PADRÃO, TRÊS (3) POLOS, CORRENTE 20A, TENSÃO 250V, (2P+T/20A-250V), COM PLACA 4"X4" DE DOIS (2) POSTOS, INCLUSIVE FORNECIMENTO, INSTALAÇÃO, SUPORTE, MÓDULO E PLACA</t>
  </si>
  <si>
    <t>ED-15758</t>
  </si>
  <si>
    <t>CONJUNTO DE UMA (1) TOMADA PADRÃO, TRÊS (3) POLOS, CORRENTE 10A, TENSÃO 250V, (2P+T/10A-250V) E UMA (1) TOMADA USB (CONECTOR USB TIPO A), CORRENTE 1A, TENSÃO 5V, (1A-5V), COM PLACA 4"X2" DE DOIS (2) POSTOS, INCLUSIVE FORNECIMENTO, INSTALAÇÃO, SUPORTE, MÓDULO E PLACA</t>
  </si>
  <si>
    <t>ED-15796</t>
  </si>
  <si>
    <t>CONJUNTO DE UMA (1) TOMADA PADRÃO, TRÊS (3) POLOS, CORRENTE 10A, TENSÃO 250V, (2P+T/10A-250V) E UMA (1) TOMADA USB (CONECTOR USB TIPO A), CORRENTE 1A, TENSÃO 5V, (1A-5V), COM PLACA 4"X4" DE DOIS (2) POSTOS, INCLUSIVE FORNECIMENTO, INSTALAÇÃO, SUPORTE, MÓDULO E PLACA</t>
  </si>
  <si>
    <t>ED-15749</t>
  </si>
  <si>
    <t>CONJUNTO DE UMA (1) TOMADA PADRÃO, TRÊS (3) POLOS, CORRENTE 20A, TENSÃO 250V, (2P+T/20A-250V), COM PLACA 4"X2" DE UM (1) POSTO, INCLUSIVE FORNECIMENTO, INSTALAÇÃO, SUPORTE, MÓDULO E PLACA</t>
  </si>
  <si>
    <t>ED-15750</t>
  </si>
  <si>
    <t>CONJUNTO DE UMA (1) TOMADA PADRÃO VERMELHA, USO ESPECÍFICO, TRÊS (3) POLOS, CORRENTE 20A, TENSÃO 250V, (2P+T/20A-250V), COM PLACA 4"X2" DE UM (1) POSTO, INCLUSIVE FORNECIMENTO, INSTALAÇÃO, SUPORTE, MÓDULO E PLACA</t>
  </si>
  <si>
    <t>ED-15754</t>
  </si>
  <si>
    <t>CONJUNTO DE UMA (1) TOMADA USB (CONECTOR USB TIPO A), CORRENTE 1A, TENSÃO 5V, (1A-5V), COM PLACA 4"X2" DE UM (1) POSTO, INCLUSIVE FORNECIMENTO, INSTALAÇÃO, SUPORTE, MÓDULO E PLACA</t>
  </si>
  <si>
    <t>CONJUNTO PARA CONDULETE DE 3/4" (20MM) COM UM (1) INTERRUPTOR PARALELO, CORRENTE 10A, TENSÃO 250V, (10A-250V) E PLACA DE UM (1) POSTO, INCLUSIVE FORNECIMENTO, INSTALAÇÃO, SUPORTE, MÓDULO E PLACA, EXCLUSIVE CONDULETE</t>
  </si>
  <si>
    <t>CONJUNTO PARA CONDULETE DE 3/4" (20MM) COM UM (1) INTERRUPTOR SIMPLES, CORRENTE 10A, TENSÃO 250V, (10A-250V) E PLACA DE UM (1) POSTO, INCLUSIVE FORNECIMENTO, INSTALAÇÃO, SUPORTE, MÓDULO E PLACA, EXCLUSIVE CONDULETE</t>
  </si>
  <si>
    <t>CONJUNTO PARA CONDULETE DE 3/4" (20MM) COM UMA (1) TOMADA PADRÃO, TRÊS (3) POLOS, CORRENTE 10A, TENSÃO 250V, (2P+T/10A-250V) E PLACA DE UM (1) POSTO, INCLUSIVE FORNECIMENTO, INSTALAÇÃO, SUPORTE, MÓDULO E PLACA, EXCLUSIVE CONDULETE</t>
  </si>
  <si>
    <t>ED-5633</t>
  </si>
  <si>
    <t>MÓDULO CEGO, INCLUSIVE FORNECIMENTO E INSTALAÇÃO, EXCLUSIVE PLACA E SUPORTE</t>
  </si>
  <si>
    <t>ED-5634</t>
  </si>
  <si>
    <t>MÓDULO COM FURO PARA SAÍDA DE FIO Ø 10MM, INCLUSIVE FORNECIMENTO E INSTALAÇÃO, EXCLUSIVE PLACA E SUPORTE</t>
  </si>
  <si>
    <t>ED-15726</t>
  </si>
  <si>
    <t>MÓDULO INTERRUPTOR BIPOLAR SIMPLES, CORRENTE 10A, TENSÃO 250V, (10A-250V), INCLUSIVE FORNECIMENTO E INSTALAÇÃO, EXCLUSIVE PLACA E SUPORTE</t>
  </si>
  <si>
    <t>ED-15712</t>
  </si>
  <si>
    <t>MÓDULO INTERRUPTOR INTERMEDIÁRIO, CORRENTE 10A, TENSÃO 250V, (10A-250V), INCLUSIVE FORNECIMENTO E INSTALAÇÃO, EXCLUSIVE PLACA E SUPORTE</t>
  </si>
  <si>
    <t>ED-5616</t>
  </si>
  <si>
    <t>MÓDULO INTERRUPTOR PARALELO, CORRENTE 10A, TENSÃO 250V, (10A-250V), INCLUSIVE FORNECIMENTO E INSTALAÇÃO, EXCLUSIVE PLACA E SUPORTE</t>
  </si>
  <si>
    <t>ED-5615</t>
  </si>
  <si>
    <t>MÓDULO INTERRUPTOR SIMPLES, CORRENTE 10A, TENSÃO 250V, (10A-250V), INCLUSIVE FORNECIMENTO E INSTALAÇÃO, EXCLUSIVE PLACA E SUPORTE</t>
  </si>
  <si>
    <t>ED-5632</t>
  </si>
  <si>
    <t>MÓDULO PARA ANTENA (CONECTOR COAXIAL) PARA CABO COAXIAL DE 75 OHMS, INCLUSIVE FORNECIMENTO E INSTALAÇÃO, EXCLUSIVE PLACA E SUPORTE</t>
  </si>
  <si>
    <t>ED-5617</t>
  </si>
  <si>
    <t>MÓDULO PULSADOR CAMPAINHA, CORRENTE 10A, TENSÃO 250V, (10A-250V), INCLUSIVE FORNECIMENTO E INSTALAÇÃO, EXCLUSIVE PLACA E SUPORTE</t>
  </si>
  <si>
    <t>ED-5626</t>
  </si>
  <si>
    <t>MÓDULO TOMADA PADRÃO, TRÊS (3) POLOS, CORRENTE 10A, TENSÃO 250V, (2P+T/10A-250V), INCLUSIVE FORNECIMENTO E INSTALAÇÃO, EXCLUSIVE PLACA E SUPORTE</t>
  </si>
  <si>
    <t>ED-5627</t>
  </si>
  <si>
    <t>MÓDULO TOMADA PADRÃO, TRÊS (3) POLOS, CORRENTE 20A, TENSÃO 250V, (2P+T/20A-250V), INCLUSIVE FORNECIMENTO E INSTALAÇÃO, EXCLUSIVE PLACA E SUPORTE</t>
  </si>
  <si>
    <t>ED-15727</t>
  </si>
  <si>
    <t>MÓDULO TOMADA PADRÃO VERMELHA, USO ESPECÍFICO, TRÊS (3) POLOS, CORRENTE 20A, TENSÃO 250V, (2P+T/20A-250V), INCLUSIVE FORNECIMENTO E INSTALAÇÃO, EXCLUSIVE PLACA E SUPORTE</t>
  </si>
  <si>
    <t>ED-5628</t>
  </si>
  <si>
    <t>MÓDULO TOMADA USB (CONECTOR USB TIPO A), CORRENTE 1A, TENSÃO 5V, (1A-5V), INCLUSIVE FORNECIMENTO E INSTALAÇÃO, EXCLUSIVE PLACA E SUPORTE</t>
  </si>
  <si>
    <t>ED-5618</t>
  </si>
  <si>
    <t>PLACA 4"X2" CEGA, INCLUSIVE FORNECIMENTO E INSTALAÇÃO, EXCLUSIVE SUPORTE</t>
  </si>
  <si>
    <t>ED-5621</t>
  </si>
  <si>
    <t>PLACA 4"X2" PARA DOIS (2) MÓDULOS, INCLUSIVE FORNECIMENTO E INSTALAÇÃO, EXCLUSIVE SUPORTE E MÓDULO</t>
  </si>
  <si>
    <t>ED-5622</t>
  </si>
  <si>
    <t>PLACA 4"X2" PARA TRÊS (3) MÓDULOS, INCLUSIVE FORNECIMENTO E INSTALAÇÃO, EXCLUSIVE SUPORTE E MÓDULO</t>
  </si>
  <si>
    <t>ED-5620</t>
  </si>
  <si>
    <t>PLACA 4"X2" PARA UM (1) MÓDULO, INCLUSIVE FORNECIMENTO E INSTALAÇÃO, EXCLUSIVE SUPORTE E MÓDULO</t>
  </si>
  <si>
    <t>ED-5619</t>
  </si>
  <si>
    <t>PLACA 4"X4" CEGA, INCLUSIVE FORNECIMENTO E INSTALAÇÃO, EXCLUSIVE SUPORTE</t>
  </si>
  <si>
    <t>ED-5623</t>
  </si>
  <si>
    <t>PLACA 4"X4" PARA DOIS (2) MÓDULOS, INCLUSIVE FORNECIMENTO E INSTALAÇÃO, EXCLUSIVE SUPORTE E MÓDULO</t>
  </si>
  <si>
    <t>ED-5624</t>
  </si>
  <si>
    <t>PLACA 4"X4" PARA QUATRO (4) MÓDULOS, INCLUSIVE FORNECIMENTO E INSTALAÇÃO, EXCLUSIVE SUPORTE E MÓDULO</t>
  </si>
  <si>
    <t>ED-5625</t>
  </si>
  <si>
    <t>PLACA 4"X4" PARA SEIS (6) MÓDULOS, INCLUSIVE FORNECIMENTO E INSTALAÇÃO, EXCLUSIVE SUPORTE E MÓDULO</t>
  </si>
  <si>
    <t>ED-5614</t>
  </si>
  <si>
    <t>SUPORTE PARA PLACA 4"X2" PARA TRÊS (3) MÓDULOS, INCLUSIVE PARAFUSOS PARA FIXAÇÃO, FORNECIMENTO E INSTALAÇÃO, EXCLUSIVE PLACA E MÓDULO</t>
  </si>
  <si>
    <t>ED-5613</t>
  </si>
  <si>
    <t>SUPORTE PARA PLACA 4"X4" PARA SEIS (6) MÓDULOS, INCLUSIVE PARAFUSOS PARA FIXAÇÃO, FORNECIMENTO E INSTALAÇÃO, EXCLUSIVE PLACA E MÓDULO</t>
  </si>
  <si>
    <t>MANGUEIRA PVC FLEXÍVEL CORRUGADO</t>
  </si>
  <si>
    <t>ELETRODUTO FLEXÍVEL CORRUGADO, PVC, ANTI-CHAMA, DN 32MM (1"), APLICADO EM ALVENARIA, INCLUSIVE RASGO</t>
  </si>
  <si>
    <t>CONDULETE EM ALUMÍNIO</t>
  </si>
  <si>
    <t>ED-17955</t>
  </si>
  <si>
    <t>CONDULETE DE ALUMÍNIO, TIPO "B", DIÂMETRO DE SAÍDA 1" (25MM), EXCLUSIVE MÓDULO E PLACA, INCLUSIVE FIXAÇÃO</t>
  </si>
  <si>
    <t>ED-17957</t>
  </si>
  <si>
    <t>CONDULETE DE ALUMÍNIO, TIPO "B", DIÂMETRO DE SAÍDA 1.1/2" (40MM), EXCLUSIVE MÓDULO E PLACA, INCLUSIVE FIXAÇÃO</t>
  </si>
  <si>
    <t>ED-17956</t>
  </si>
  <si>
    <t>CONDULETE DE ALUMÍNIO, TIPO "B", DIÂMETRO DE SAÍDA 1.1/4" (32MM), EXCLUSIVE MÓDULO E PLACA, INCLUSIVE FIXAÇÃO</t>
  </si>
  <si>
    <t>ED-17958</t>
  </si>
  <si>
    <t>CONDULETE DE ALUMÍNIO, TIPO "B", DIÂMETRO DE SAÍDA 2" (50MM), EXCLUSIVE MÓDULO E PLACA, INCLUSIVE FIXAÇÃO</t>
  </si>
  <si>
    <t>ED-17954</t>
  </si>
  <si>
    <t>CONDULETE DE ALUMÍNIO, TIPO "B", DIÂMETRO DE SAÍDA 3/4" (20MM), EXCLUSIVE MÓDULO E PLACA, INCLUSIVE FIXAÇÃO</t>
  </si>
  <si>
    <t>CONDULETE DE ALUMÍNIO, TIPO "C", DIÂMETRO DE SAÍDA 1" (25MM), EXCLUSIVE MÓDULO E PLACA, INCLUSIVE FIXAÇÃO</t>
  </si>
  <si>
    <t>CONDULETE DE ALUMÍNIO, TIPO "C", DIÂMETRO DE SAÍDA 1.1/2" (40MM), EXCLUSIVE MÓDULO E PLACA, INCLUSIVE FIXAÇÃO</t>
  </si>
  <si>
    <t>CONDULETE DE ALUMÍNIO, TIPO "C", DIÂMETRO DE SAÍDA 1.1/4" (32MM), EXCLUSIVE MÓDULO E PLACA, INCLUSIVE FIXAÇÃO</t>
  </si>
  <si>
    <t>CONDULETE DE ALUMÍNIO, TIPO "C", DIÂMETRO DE SAÍDA 2" (50MM), EXCLUSIVE MÓDULO E PLACA, INCLUSIVE FIXAÇÃO</t>
  </si>
  <si>
    <t>CONDULETE DE ALUMÍNIO, TIPO "C", DIÂMETRO DE SAÍDA 3/4" (20MM), EXCLUSIVE MÓDULO E PLACA, INCLUSIVE FIXAÇÃO</t>
  </si>
  <si>
    <t>CONDULETE DE ALUMÍNIO, TIPO "E", DIÂMETRO DE SAÍDA 1" (25MM), EXCLUSIVE MÓDULO E PLACA, INCLUSIVE FIXAÇÃO</t>
  </si>
  <si>
    <t>CONDULETE DE ALUMÍNIO, TIPO "E", DIÂMETRO DE SAÍDA 1.1/2" (40MM), EXCLUSIVE MÓDULO E PLACA, INCLUSIVE FIXAÇÃO</t>
  </si>
  <si>
    <t>CONDULETE DE ALUMÍNIO, TIPO "E", DIÂMETRO DE SAÍDA 1.1/4" (32MM), EXCLUSIVE MÓDULO E PLACA, INCLUSIVE FIXAÇÃO</t>
  </si>
  <si>
    <t>CONDULETE DE ALUMÍNIO, TIPO "E", DIÂMETRO DE SAÍDA 2" (50MM), EXCLUSIVE MÓDULO E PLACA, INCLUSIVE FIXAÇÃO</t>
  </si>
  <si>
    <t>CONDULETE DE ALUMÍNIO, TIPO "E", DIÂMETRO DE SAÍDA 3/4" (20MM), EXCLUSIVE MÓDULO E PLACA, INCLUSIVE FIXAÇÃO</t>
  </si>
  <si>
    <t>ED-17960</t>
  </si>
  <si>
    <t>CONDULETE DE ALUMÍNIO, TIPO "LB", DIÂMETRO DE SAÍDA 1" (25MM), EXCLUSIVE MÓDULO E PLACA, INCLUSIVE FIXAÇÃO</t>
  </si>
  <si>
    <t>ED-17962</t>
  </si>
  <si>
    <t>CONDULETE DE ALUMÍNIO, TIPO "LB", DIÂMETRO DE SAÍDA 1.1/2" (40MM), EXCLUSIVE MÓDULO E PLACA, INCLUSIVE FIXAÇÃO</t>
  </si>
  <si>
    <t>ED-17961</t>
  </si>
  <si>
    <t>CONDULETE DE ALUMÍNIO, TIPO "LB", DIÂMETRO DE SAÍDA 1.1/4" (32MM), EXCLUSIVE MÓDULO E PLACA, INCLUSIVE FIXAÇÃO</t>
  </si>
  <si>
    <t>ED-17963</t>
  </si>
  <si>
    <t>CONDULETE DE ALUMÍNIO, TIPO "LB", DIÂMETRO DE SAÍDA 2" (50MM), EXCLUSIVE MÓDULO E PLACA, INCLUSIVE FIXAÇÃO</t>
  </si>
  <si>
    <t>ED-17959</t>
  </si>
  <si>
    <t>CONDULETE DE ALUMÍNIO, TIPO "LB", DIÂMETRO DE SAÍDA 3/4" (20MM), EXCLUSIVE MÓDULO E PLACA, INCLUSIVE FIXAÇÃO</t>
  </si>
  <si>
    <t>CONDULETE DE ALUMÍNIO, TIPO "LL", DIÂMETRO DE SAÍDA 1" (25MM), EXCLUSIVE MÓDULO E PLACA, INCLUSIVE FIXAÇÃO</t>
  </si>
  <si>
    <t>CONDULETE DE ALUMÍNIO, TIPO "LL", DIÂMETRO DE SAÍDA 1.1/2" (40MM), EXCLUSIVE MÓDULO E PLACA, INCLUSIVE FIXAÇÃO</t>
  </si>
  <si>
    <t>CONDULETE DE ALUMÍNIO, TIPO "LL", DIÂMETRO DE SAÍDA 1.1/4" (32MM), EXCLUSIVE MÓDULO E PLACA, INCLUSIVE FIXAÇÃO</t>
  </si>
  <si>
    <t>CONDULETE DE ALUMÍNIO, TIPO "LL", DIÂMETRO DE SAÍDA 2" (50MM), EXCLUSIVE MÓDULO E PLACA, INCLUSIVE FIXAÇÃO</t>
  </si>
  <si>
    <t>CONDULETE DE ALUMÍNIO, TIPO "LL", DIÂMETRO DE SAÍDA 3/4" (20MM), EXCLUSIVE MÓDULO E PLACA, INCLUSIVE FIXAÇÃO</t>
  </si>
  <si>
    <t>CONDULETE DE ALUMÍNIO, TIPO "LR", DIÂMETRO DE SAÍDA 1" (25MM), EXCLUSIVE MÓDULO E PLACA, INCLUSIVE FIXAÇÃO</t>
  </si>
  <si>
    <t>CONDULETE DE ALUMÍNIO, TIPO "LR", DIÂMETRO DE SAÍDA 1.1/2" (40MM), EXCLUSIVE MÓDULO E PLACA, INCLUSIVE FIXAÇÃO</t>
  </si>
  <si>
    <t>CONDULETE DE ALUMÍNIO, TIPO "LR", DIÂMETRO DE SAÍDA 1.1/4" (32MM), EXCLUSIVE MÓDULO E PLACA, INCLUSIVE FIXAÇÃO</t>
  </si>
  <si>
    <t>CONDULETE DE ALUMÍNIO, TIPO "LR", DIÂMETRO DE SAÍDA 2" (50MM), EXCLUSIVE MÓDULO E PLACA, INCLUSIVE FIXAÇÃO</t>
  </si>
  <si>
    <t>CONDULETE DE ALUMÍNIO, TIPO "LR", DIÂMETRO DE SAÍDA 3/4" (20MM), EXCLUSIVE MÓDULO E PLACA, INCLUSIVE FIXAÇÃO</t>
  </si>
  <si>
    <t>CONDULETE DE ALUMÍNIO, TIPO "T", DIÂMETRO DE SAÍDA 1" (25MM), EXCLUSIVE MÓDULO E PLACA, INCLUSIVE FIXAÇÃO</t>
  </si>
  <si>
    <t>CONDULETE DE ALUMÍNIO, TIPO "T", DIÂMETRO DE SAÍDA 1.1/2" (40MM), EXCLUSIVE MÓDULO E PLACA, INCLUSIVE FIXAÇÃO</t>
  </si>
  <si>
    <t>CONDULETE DE ALUMÍNIO, TIPO "T", DIÂMETRO DE SAÍDA 1.1/4" (32MM), EXCLUSIVE MÓDULO E PLACA, INCLUSIVE FIXAÇÃO</t>
  </si>
  <si>
    <t>CONDULETE DE ALUMÍNIO, TIPO "T", DIÂMETRO DE SAÍDA 2" (50MM), EXCLUSIVE MÓDULO E PLACA, INCLUSIVE FIXAÇÃO</t>
  </si>
  <si>
    <t>CONDULETE DE ALUMÍNIO, TIPO "T", DIÂMETRO DE SAÍDA 3/4" (20MM), EXCLUSIVE MÓDULO E PLACA, INCLUSIVE FIXAÇÃO</t>
  </si>
  <si>
    <t>ED-17965</t>
  </si>
  <si>
    <t>CONDULETE DE ALUMÍNIO, TIPO "TB", DIÂMETRO DE SAÍDA 1" (25MM), EXCLUSIVE MÓDULO E PLACA, INCLUSIVE FIXAÇÃO</t>
  </si>
  <si>
    <t>ED-17967</t>
  </si>
  <si>
    <t>CONDULETE DE ALUMÍNIO, TIPO "TB", DIÂMETRO DE SAÍDA 1.1/2" (40MM), EXCLUSIVE MÓDULO E PLACA, INCLUSIVE FIXAÇÃO</t>
  </si>
  <si>
    <t>ED-17966</t>
  </si>
  <si>
    <t>CONDULETE DE ALUMÍNIO, TIPO "TB", DIÂMETRO DE SAÍDA 1.1/4" (32MM), EXCLUSIVE MÓDULO E PLACA, INCLUSIVE FIXAÇÃO</t>
  </si>
  <si>
    <t>ED-17968</t>
  </si>
  <si>
    <t>CONDULETE DE ALUMÍNIO, TIPO "TB", DIÂMETRO DE SAÍDA 2" (50MM), EXCLUSIVE MÓDULO E PLACA, INCLUSIVE FIXAÇÃO</t>
  </si>
  <si>
    <t>ED-17964</t>
  </si>
  <si>
    <t>CONDULETE DE ALUMÍNIO, TIPO "TB", DIÂMETRO DE SAÍDA 3/4" (20MM), EXCLUSIVE MÓDULO E PLACA, INCLUSIVE FIXAÇÃO</t>
  </si>
  <si>
    <t>CONDULETE DE ALUMÍNIO, TIPO "X", DIÂMETRO DE SAÍDA 1" (25MM), EXCLUSIVE MÓDULO E PLACA, INCLUSIVE FIXAÇÃO</t>
  </si>
  <si>
    <t>CONDULETE DE ALUMÍNIO, TIPO "X", DIÂMETRO DE SAÍDA 1.1/2" (40MM), EXCLUSIVE MÓDULO E PLACA, INCLUSIVE FIXAÇÃO</t>
  </si>
  <si>
    <t>CONDULETE DE ALUMÍNIO, TIPO "X", DIÂMETRO DE SAÍDA 1.1/4" (32MM), EXCLUSIVE MÓDULO E PLACA, INCLUSIVE FIXAÇÃO</t>
  </si>
  <si>
    <t>CONDULETE DE ALUMÍNIO, TIPO "X", DIÂMETRO DE SAÍDA 2" (50MM), EXCLUSIVE MÓDULO E PLACA, INCLUSIVE FIXAÇÃO</t>
  </si>
  <si>
    <t>CONDULETE DE ALUMÍNIO, TIPO "X", DIÂMETRO DE SAÍDA 3/4" (20MM), EXCLUSIVE MÓDULO E PLACA, INCLUSIVE FIXAÇÃO</t>
  </si>
  <si>
    <t>ED-17985</t>
  </si>
  <si>
    <t>CONJUNTO PARA CONDULETE DE 1" (25MM) COM DUAS (2) TOMADA DE DADOS OU TELEFONIA (CONECTOR RJ45 CAT.6E OU RJ11) E PLACA DE DOIS (2) POSTOS, INCLUSIVE FORNECIMENTO, INSTALAÇÃO, SUPORTE, MÓDULO E PLACA, EXCLUSIVE CONDULETE</t>
  </si>
  <si>
    <t>ED-17981</t>
  </si>
  <si>
    <t>CONJUNTO PARA CONDULETE DE 1" (25MM) COM UM (1) INTERRUPTOR PARALELO, CORRENTE 10A, TENSÃO 250V, (10A-250V) E PLACA DE UM (1) POSTO, INCLUSIVE FORNECIMENTO, INSTALAÇÃO, SUPORTE, MÓDULO E PLACA, EXCLUSIVE CONDULETE</t>
  </si>
  <si>
    <t>ED-17980</t>
  </si>
  <si>
    <t>CONJUNTO PARA CONDULETE DE 1" (25MM) COM UM (1) INTERRUPTOR SIMPLES, CORRENTE 10A, TENSÃO 250V, (10A-250V) E PLACA DE UM (1) POSTO, INCLUSIVE FORNECIMENTO, INSTALAÇÃO, SUPORTE, MÓDULO E PLACA, EXCLUSIVE CONDULETE</t>
  </si>
  <si>
    <t>ED-17983</t>
  </si>
  <si>
    <t>CONJUNTO PARA CONDULETE DE 1" (25MM) COM UMA (1) TOMADA DE DADOS OU TELEFONIA (CONECTOR RJ45 CAT.6E OU RJ11) E PLACA DE UM (1) POSTO, INCLUSIVE FORNECIMENTO, INSTALAÇÃO, SUPORTE, MÓDULO E PLACA, EXCLUSIVE CONDULETE</t>
  </si>
  <si>
    <t>ED-17982</t>
  </si>
  <si>
    <t>CONJUNTO PARA CONDULETE DE 1" (25MM) COM UMA (1) TOMADA PADRÃO, TRÊS (3) POLOS, CORRENTE 10A, TENSÃO 250V, (2P+T/10A-250V) E PLACA DE UM (1) POSTO, INCLUSIVE FORNECIMENTO, INSTALAÇÃO, SUPORTE, MÓDULO E PLACA, EXCLUSIVE CONDULETE</t>
  </si>
  <si>
    <t>ED-17984</t>
  </si>
  <si>
    <t>CONJUNTO PARA CONDULETE DE 1" (25MM) COM UMA (1) TOMADA PADRÃO, TRÊS (3) POLOS, CORRENTE 20A, TENSÃO 250V, (2P+T/20A-250V) E PLACA DE UM (1) POSTO, INCLUSIVE FORNECIMENTO, INSTALAÇÃO, SUPORTE, MÓDULO E PLACA, EXCLUSIVE CONDULETE</t>
  </si>
  <si>
    <t>ED-17979</t>
  </si>
  <si>
    <t>CONJUNTO PARA CONDULETE DE 3/4" (20MM) COM DUAS (2) TOMADA DE DADOS OU TELEFONIA (CONECTOR RJ45 CAT.6E OU RJ11) E PLACA DE DOIS (2) POSTOS, INCLUSIVE FORNECIMENTO, INSTALAÇÃO, SUPORTE, MÓDULO E PLACA, EXCLUSIVE CONDULETE</t>
  </si>
  <si>
    <t>ED-17978</t>
  </si>
  <si>
    <t>CONJUNTO PARA CONDULETE DE 3/4" (20MM) COM UMA (1) TOMADA PADRÃO, TRÊS (3) POLOS, CORRENTE 20A, TENSÃO 250V, (2P+T/20A-250V) E PLACA DE UM (1) POSTO, INCLUSIVE FORNECIMENTO, INSTALAÇÃO, SUPORTE, MÓDULO E PLACA, EXCLUSIVE CONDULETE</t>
  </si>
  <si>
    <t>ED-17991</t>
  </si>
  <si>
    <t>PLACA CEGA PARA CONDULETE, COM DIÂMETRO DE SAÍDA 1" (25MM), EXCLUSIVE CONDULETE</t>
  </si>
  <si>
    <t>ED-17993</t>
  </si>
  <si>
    <t>PLACA CEGA PARA CONDULETE, COM DIÂMETRO DE SAÍDA 1.1/2" (40MM), EXCLUSIVE CONDULETE</t>
  </si>
  <si>
    <t>ED-17992</t>
  </si>
  <si>
    <t>PLACA CEGA PARA CONDULETE, COM DIÂMETRO DE SAÍDA 1.1/4" (32MM), EXCLUSIVE CONDULETE</t>
  </si>
  <si>
    <t>ED-17994</t>
  </si>
  <si>
    <t>PLACA CEGA PARA CONDULETE, COM DIÂMETRO DE SAÍDA 2" (50MM), EXCLUSIVE CONDULETE</t>
  </si>
  <si>
    <t>ED-17990</t>
  </si>
  <si>
    <t>PLACA CEGA PARA CONDULETE, COM DIÂMETRO DE SAÍDA 3/4" (20MM), EXCLUSIVE CONDULETE</t>
  </si>
  <si>
    <t>ELETRODUTO FLEXÍVEL</t>
  </si>
  <si>
    <t>ED-17951</t>
  </si>
  <si>
    <t>ELETRODUTO FLEXÍVEL CORRUGADO, PVC, ANTI-CHAMA, DN 20MM (1/2"), APLICADO EM ALVENARIA, EXCLUSIVE RASGO</t>
  </si>
  <si>
    <t>ELETRODUTO FLEXÍVEL CORRUGADO, PVC, ANTI-CHAMA, DN 20MM (1/2"), APLICADO EM ALVENARIA, INCLUSIVE RASGO</t>
  </si>
  <si>
    <t>ED-17952</t>
  </si>
  <si>
    <t>ELETRODUTO FLEXÍVEL CORRUGADO, PVC, ANTI-CHAMA, DN 25MM (3/4"), APLICADO EM ALVENARIA, EXCLUSIVE RASGO</t>
  </si>
  <si>
    <t>ELETRODUTO FLEXÍVEL CORRUGADO, PVC, ANTI-CHAMA, DN 25MM (3/4"), APLICADO EM ALVENARIA, INCLUSIVE RASGO</t>
  </si>
  <si>
    <t>ED-17953</t>
  </si>
  <si>
    <t>ELETRODUTO FLEXÍVEL CORRUGADO, PVC, ANTI-CHAMA, DN 32MM (1"), APLICADO EM ALVENARIA, EXCLUSIVE RASGO</t>
  </si>
  <si>
    <t>ELETRODUTO RÍGIDO EM PVC</t>
  </si>
  <si>
    <t>ED-17935</t>
  </si>
  <si>
    <t>SONDAGEM DE ELETRODUTO/DUTOS COM ARAME GALVANIZADO, DIÂMETRO DO FIO 1,24MM, 18 BWG, INCLUSIVE FORNECIMENTO E INSTALAÇÃO</t>
  </si>
  <si>
    <t>ELETRODUTO RÍGIDO EM AÇO GALVANIZADO</t>
  </si>
  <si>
    <t>PERFILADO LISO E PERFURADO</t>
  </si>
  <si>
    <t>CAIXA DE DERIVAÇÃO TIPO "C" PARA PERFILADO EM CHAPA DE AÇO  COM TRATAMENTO PRÉ-ZINCADO, INCLUSIVE TAMPA E FIXAÇÃO</t>
  </si>
  <si>
    <t>CAIXA DE DERIVAÇÃO TIPO "I" PARA PERFILADO EM CHAPA DE AÇO  COM TRATAMENTO PRÉ-ZINCADO, INCLUSIVE TAMPA E FIXAÇÃO</t>
  </si>
  <si>
    <t>CAIXA DE DERIVAÇÃO TIPO "L" PARA PERFILADO EM CHAPA DE AÇO  COM TRATAMENTO PRÉ-ZINCADO, INCLUSIVE TAMPA E FIXAÇÃO</t>
  </si>
  <si>
    <t>CAIXA DE DERIVAÇÃO TIPO "T" PARA PERFILADO EM CHAPA DE AÇO  COM TRATAMENTO PRÉ-ZINCADO, INCLUSIVE TAMPA E FIXAÇÃO</t>
  </si>
  <si>
    <t>CAIXA DE DERIVAÇÃO TIPO "X" PARA PERFILADO EM CHAPA DE AÇO  COM TRATAMENTO PRÉ-ZINCADO, INCLUSIVE TAMPA E FIXAÇÃO</t>
  </si>
  <si>
    <t>ED-19583</t>
  </si>
  <si>
    <t>FIXAÇÃO DE PERFILADO HORIZONTAL, INCLUSIVE SUPORTE, VERGALHÃO E ACESSÓRIOS, EXCLUSIVE PERFILADO</t>
  </si>
  <si>
    <t>PERFILADO LISO (38X19)MM EM CHAPA DE AÇO GALVANIZADO #18, COM TRATAMENTO PRÉ-ZINCADO, INCLUSIVE FIXAÇÃO SUPERIOR, CONEXÕES E ACESSÓRIOS, EXCLUSIVE TAMPA DE ENCAIXE</t>
  </si>
  <si>
    <t>PERFILADO LISO (38X38)MM EM CHAPA DE AÇO GALVANIZADO #18, COM TRATAMENTO PRÉ-ZINCADO, INCLUSIVE FIXAÇÃO SUPERIOR, CONEXÕES E ACESSÓRIOS, EXCLUSIVE TAMPA DE ENCAIXE</t>
  </si>
  <si>
    <t>PERFILADO LISO (38X38)MM EM CHAPA DE AÇO GALVANIZADO #18, COM TRATAMENTO PRÉ-ZINCADO, INCLUSIVE TAMPA DE ENCAIXE, FIXAÇÃO SUPERIOR, CONEXÕES E ACESSÓRIOS</t>
  </si>
  <si>
    <t>PERFILADO PERFURADO (38X38)MM EM CHAPA DE AÇO GALVANIZADO #18, COM TRATAMENTO PRÉ-ZINCADO, INCLUSIVE FIXAÇÃO SUPERIOR, CONEXÕES E ACESSÓRIOS, EXCLUSIVE TAMPA DE ENCAIXE</t>
  </si>
  <si>
    <t>PERFILADO PERFURADO (38X38)MM EM CHAPA DE AÇO GALVANIZADO #18, COM TRATAMENTO PRÉ-ZINCADO, INCLUSIVE TAMPA DE ENCAIXE, FIXAÇÃO SUPERIOR, CONEXÕES E ACESSÓRIOS</t>
  </si>
  <si>
    <t>SUPORTE OU GANCHO DE LUMINÁRIA PARA PERFILADO (38X38)MM, TIPO CURTO, EM CHAPA DE AÇO COM TRATAMENTO PRÉ-ZINCADO, INCLUSIVE ACESSÓRIOS E FIXAÇÃO</t>
  </si>
  <si>
    <t>SUPORTE OU GANCHO DE LUMINÁRIA PARA PERFILADO (38X38)MM, TIPO LONGO, EM CHAPA DE AÇO COM TRATAMENTO PRÉ-ZINCADO, INCLUSIVE ACESSÓRIOS E FIXAÇÃO</t>
  </si>
  <si>
    <t>ELETROCALHA LISA</t>
  </si>
  <si>
    <t>ED-19511</t>
  </si>
  <si>
    <t>ELETROCALHA LISA (100X100)MM EM CHAPA DE AÇO GALVANIZADO #18, COM TRATAMENTO PRÉ-ZINCADO, INCLUSIVE TAMPA DE ENCAIXE, FIXAÇÃO SUPERIOR, CONEXÕES E ACESSÓRIOS</t>
  </si>
  <si>
    <t>ED-19510</t>
  </si>
  <si>
    <t>ELETROCALHA LISA (100X50)MM EM CHAPA DE AÇO GALVANIZADO #18, COM TRATAMENTO PRÉ-ZINCADO, INCLUSIVE TAMPA DE ENCAIXE, FIXAÇÃO SUPERIOR, CONEXÕES E ACESSÓRIOS</t>
  </si>
  <si>
    <t>ED-19513</t>
  </si>
  <si>
    <t>ELETROCALHA LISA (150X100)MM EM CHAPA DE AÇO GALVANIZADO #18, COM TRATAMENTO PRÉ-ZINCADO, INCLUSIVE TAMPA DE ENCAIXE, FIXAÇÃO SUPERIOR, CONEXÕES E ACESSÓRIOS</t>
  </si>
  <si>
    <t>ED-19512</t>
  </si>
  <si>
    <t>ELETROCALHA LISA (150X50)MM EM CHAPA DE AÇO GALVANIZADO #18, COM TRATAMENTO PRÉ-ZINCADO, INCLUSIVE TAMPA DE ENCAIXE, FIXAÇÃO SUPERIOR, CONEXÕES E ACESSÓRIOS</t>
  </si>
  <si>
    <t>ED-19515</t>
  </si>
  <si>
    <t>ELETROCALHA LISA (200X100)MM EM CHAPA DE AÇO GALVANIZADO #18, COM TRATAMENTO PRÉ-ZINCADO, INCLUSIVE TAMPA DE ENCAIXE, FIXAÇÃO SUPERIOR, CONEXÕES E ACESSÓRIOS</t>
  </si>
  <si>
    <t>ED-19514</t>
  </si>
  <si>
    <t>ELETROCALHA LISA (200X50)MM EM CHAPA DE AÇO GALVANIZADO #18, COM TRATAMENTO PRÉ-ZINCADO, INCLUSIVE TAMPA DE ENCAIXE, FIXAÇÃO SUPERIOR, CONEXÕES E ACESSÓRIOS</t>
  </si>
  <si>
    <t>ED-19517</t>
  </si>
  <si>
    <t>ELETROCALHA LISA (300X100)MM EM CHAPA DE AÇO GALVANIZADO #18, COM TRATAMENTO PRÉ-ZINCADO, INCLUSIVE TAMPA DE ENCAIXE, FIXAÇÃO SUPERIOR, CONEXÕES E ACESSÓRIOS</t>
  </si>
  <si>
    <t>ED-19516</t>
  </si>
  <si>
    <t>ELETROCALHA LISA (300X50)MM EM CHAPA DE AÇO GALVANIZADO #18, COM TRATAMENTO PRÉ-ZINCADO, INCLUSIVE TAMPA DE ENCAIXE, FIXAÇÃO SUPERIOR, CONEXÕES E ACESSÓRIOS</t>
  </si>
  <si>
    <t>ED-19518</t>
  </si>
  <si>
    <t>ELETROCALHA LISA (400X100)MM EM CHAPA DE AÇO GALVANIZADO #18, COM TRATAMENTO PRÉ-ZINCADO, INCLUSIVE TAMPA DE ENCAIXE, FIXAÇÃO SUPERIOR, CONEXÕES E ACESSÓRIOS</t>
  </si>
  <si>
    <t>ELETROCALHA PERFURADA</t>
  </si>
  <si>
    <t>ED-19520</t>
  </si>
  <si>
    <t>ELETROCALHA PERFURADA (100X100)MM EM CHAPA DE AÇO GALVANIZADO #18, COM TRATAMENTO PRÉ-ZINCADO, INCLUSIVE TAMPA DE ENCAIXE, FIXAÇÃO SUPERIOR, CONEXÕES E ACESSÓRIOS</t>
  </si>
  <si>
    <t>ED-19519</t>
  </si>
  <si>
    <t>ELETROCALHA PERFURADA (100X50)MM EM CHAPA DE AÇO GALVANIZADO #18, COM TRATAMENTO PRÉ-ZINCADO, INCLUSIVE TAMPA DE ENCAIXE, FIXAÇÃO SUPERIOR, CONEXÕES E ACESSÓRIOS</t>
  </si>
  <si>
    <t>ED-19522</t>
  </si>
  <si>
    <t>ELETROCALHA PERFURADA (150X100)MM EM CHAPA DE AÇO GALVANIZADO #18, COM TRATAMENTO PRÉ-ZINCADO, INCLUSIVE TAMPA DE ENCAIXE, FIXAÇÃO SUPERIOR, CONEXÕES E ACESSÓRIOS</t>
  </si>
  <si>
    <t>ED-19521</t>
  </si>
  <si>
    <t>ELETROCALHA PERFURADA (150X50)MM EM CHAPA DE AÇO GALVANIZADO #18, COM TRATAMENTO PRÉ-ZINCADO, INCLUSIVE TAMPA DE ENCAIXE, FIXAÇÃO SUPERIOR, CONEXÕES E ACESSÓRIOS</t>
  </si>
  <si>
    <t>ED-19524</t>
  </si>
  <si>
    <t>ELETROCALHA PERFURADA (200X100)MM EM CHAPA DE AÇO GALVANIZADO #18, COM TRATAMENTO PRÉ-ZINCADO, INCLUSIVE TAMPA DE ENCAIXE, FIXAÇÃO SUPERIOR, CONEXÕES E ACESSÓRIOS</t>
  </si>
  <si>
    <t>ED-19523</t>
  </si>
  <si>
    <t>ELETROCALHA PERFURADA (200X50)MM EM CHAPA DE AÇO GALVANIZADO #18, COM TRATAMENTO PRÉ-ZINCADO, INCLUSIVE TAMPA DE ENCAIXE, FIXAÇÃO SUPERIOR, CONEXÕES E ACESSÓRIOS</t>
  </si>
  <si>
    <t>ED-19526</t>
  </si>
  <si>
    <t>ELETROCALHA PERFURADA (300X100)MM EM CHAPA DE AÇO GALVANIZADO #18, COM TRATAMENTO PRÉ-ZINCADO, INCLUSIVE TAMPA DE ENCAIXE, FIXAÇÃO SUPERIOR, CONEXÕES E ACESSÓRIOS</t>
  </si>
  <si>
    <t>ED-19525</t>
  </si>
  <si>
    <t>ELETROCALHA PERFURADA (300X50)MM EM CHAPA DE AÇO GALVANIZADO #18, COM TRATAMENTO PRÉ-ZINCADO, INCLUSIVE TAMPA DE ENCAIXE, FIXAÇÃO SUPERIOR, CONEXÕES E ACESSÓRIOS</t>
  </si>
  <si>
    <t>ED-19527</t>
  </si>
  <si>
    <t>ELETROCALHA PERFURADA (400X100)MM EM CHAPA DE AÇO GALVANIZADO #18, COM TRATAMENTO PRÉ-ZINCADO, INCLUSIVE TAMPA DE ENCAIXE, FIXAÇÃO SUPERIOR, CONEXÕES E ACESSÓRIOS</t>
  </si>
  <si>
    <t>VERGALHÃO DE AÇO COM ROSCA TOTAL</t>
  </si>
  <si>
    <t>ED-19508</t>
  </si>
  <si>
    <t>FIXAÇÃO DE ELETROCALHA/LEITO HORIZONTAL COM LARGURA MAIOR QUE 200 MM E MENOR OU IGUAL A 400 MM EM LAJE, COM SUPORTE EM PERFILADO, INCLUSIVE PERFILADO, VERGALHÃO E ACESSÓRIOS, EXCLUSIVE ELETROCALHA/LEITO</t>
  </si>
  <si>
    <t>ED-19507</t>
  </si>
  <si>
    <t>FIXAÇÃO DE ELETROCALHA/LEITO HORIZONTAL COM LARGURA MENOR OU IGUAL A 200 MM EM LAJE, COM SUPORTE EM PERFILADO, INCLUSIVE PERFILADO, VERGALHÃO E ACESSÓRIOS, EXCLUSIVE ELETROCALHA/LEITO</t>
  </si>
  <si>
    <t>VERGALHÃO DE AÇO COM ROSCA TOTAL PARA PERFILADO, DIÂMETRO 1/4", INCLUSIVE FORNECIMENTO, FIXAÇÃO E INSTALAÇÃO</t>
  </si>
  <si>
    <t>ED-15650</t>
  </si>
  <si>
    <t>VERGALHÃO DE AÇO COM ROSCA TOTAL PARA PERFILADO, DIÂMETRO 3/8", INCLUSIVE FORNECIMENTO, FIXAÇÃO E INSTALAÇÃO</t>
  </si>
  <si>
    <t>ED-15970</t>
  </si>
  <si>
    <t>VERGALHÃO DE AÇO COM ROSCA TOTAL PARA PERFILADO, DIÂMETRO 5/16", INCLUSIVE FORNECIMENTO, FIXAÇÃO E INSTALAÇÃO</t>
  </si>
  <si>
    <t>LUMINÁRIA</t>
  </si>
  <si>
    <t>LUMINÁRIA ARANDELA TIPO TARTARUGA BLINDADA COMPLETA, PARA UMA (1) LÂMPADA FLUORESCENTE COMPACTA 20W, FORNECIMENTO E INSTALAÇÃO, INCLUSIVE BASE E LÂMPADA</t>
  </si>
  <si>
    <t>LUMINÁRIA ARANDELA TIPO TARTARUGA BLINDADA, PARA UMA (1) LÂMPADA BASE E-27, POTÊNCIA MÁXIMA 60W, FORNECIMENTO E INSTALAÇÃO, EXCLUSIVE BASE E LÂMPADA</t>
  </si>
  <si>
    <t>LUMINÁRIA ARANDELA TIPO TARTARUGA COMPLETA, PARA UMA (1) LÂMPADA FLUORESCENTE COMPACTA 20W, FORNECIMENTO E INSTALAÇÃO, INCLUSIVE BASE E LÂMPADA</t>
  </si>
  <si>
    <t>LUMINÁRIA ARANDELA TIPO TARTARUGA, PARA UMA (1) LÂMPADA BASE E-27, POTÊNCIA MÁXIMA 60W, FORNECIMENTO E INSTALAÇÃO, EXCLUSIVE BASE E LÂMPADA</t>
  </si>
  <si>
    <t>LUMINÁRIA COMERCIAL CHANFRADA DE SOBREPOR COMPLETA, PARA DUAS (2) LÂMPADAS TUBULARES FLUORESCENTE 2X16W-ØT8, FORNECIMENTO E INSTALAÇÃO, INCLUSIVE BASE, REATOR E LÂMPADAS</t>
  </si>
  <si>
    <t>LUMINÁRIA COMERCIAL CHANFRADA DE SOBREPOR COMPLETA, PARA DUAS (2) LÂMPADAS TUBULARES FLUORESCENTE 2X32W-ØT8, FORNECIMENTO E INSTALAÇÃO, INCLUSIVE BASE, REATOR E LÂMPADAS</t>
  </si>
  <si>
    <t>LUMINÁRIA COMERCIAL CHANFRADA DE SOBREPOR COMPLETA, PARA QUATRO (4) LÂMPADAS TUBULARES FLUORESCENTE 4X16W-ØT8, FORNECIMENTO E INSTALAÇÃO, INCLUSIVE BASE, REATOR E LÂMPADAS</t>
  </si>
  <si>
    <t>LUMINÁRIA COMERCIAL CHANFRADA DE SOBREPOR COMPLETA, PARA QUATRO (4) LÂMPADAS TUBULARES FLUORESCENTE 4X32W-ØT8, FORNECIMENTO E INSTALAÇÃO, INCLUSIVE BASE, REATOR E LÂMPADAS</t>
  </si>
  <si>
    <t>LUMINÁRIA COMERCIAL CHANFRADA DE SOBREPOR COMPLETA, PARA UMA (1) LÂMPADA TUBULAR FLUORESCENTE 1X16W-ØT8, FORNECIMENTO E INSTALAÇÃO, INCLUSIVE BASE, REATOR E LÂMPADA</t>
  </si>
  <si>
    <t>LUMINÁRIA COMERCIAL CHANFRADA DE SOBREPOR COMPLETA, PARA UMA (1) LÂMPADA TUBULAR FLUORESCENTE 1X32W-ØT8, FORNECIMENTO E INSTALAÇÃO, INCLUSIVE BASE, REATOR E LÂMPADA</t>
  </si>
  <si>
    <t>LUMINÁRIA COMERCIAL CHANFRADA DE SOBREPOR, PARA DUAS (2) LÂMPADAS TUBULARES FLUORESCENTE 2X16W-ØT8 OU 2X20W-ØT10 OU LED 2X9W-ØT8, FORNECIMENTO E INSTALAÇÃO, EXCLUSIVE BASE, REATOR E LÂMPADAS</t>
  </si>
  <si>
    <t>LUMINÁRIA COMERCIAL CHANFRADA DE SOBREPOR, PARA DUAS (2) LÂMPADAS TUBULARES FLUORESCENTE 2X32W-ØT8 OU 2X40W-ØT10 OU LED 2X18W-ØT8, FORNECIMENTO E INSTALAÇÃO, EXCLUSIVE BASE, REATOR E LÂMPADAS</t>
  </si>
  <si>
    <t>LUMINÁRIA COMERCIAL CHANFRADA DE SOBREPOR, PARA QUATRO (4) LÂMPADAS TUBULARES FLUORESCENTE 4X16W-ØT8 OU 4X20W-ØT10 OU LED 4X9W-ØT8, FORNECIMENTO E INSTALAÇÃO, EXCLUSIVE BASE, REATOR E LÂMPADAS</t>
  </si>
  <si>
    <t>LUMINÁRIA COMERCIAL CHANFRADA DE SOBREPOR, PARA QUATRO (4) LÂMPADAS TUBULARES FLUORESCENTE 4X32W-ØT8 OU 4X40W-ØT10 OU LED 4X18W-ØT8, FORNECIMENTO E INSTALAÇÃO, EXCLUSIVE BASE, REATOR E LÂMPADAS</t>
  </si>
  <si>
    <t>LUMINÁRIA COMERCIAL CHANFRADA DE SOBREPOR, PARA UMA (1) LÂMPADA TUBULAR FLUORESCENTE 1X16W-ØT8 OU 1X20W-ØT10 OU LED 1X9W-ØT8, FORNECIMENTO E INSTALAÇÃO, EXCLUSIVE BASE, REATOR E LÂMPADA</t>
  </si>
  <si>
    <t>LUMINÁRIA COMERCIAL CHANFRADA DE SOBREPOR, PARA UMA (1) LÂMPADA TUBULAR FLUORESCENTE 1X32W-ØT8 OU 1X40W-ØT10 OU LED 1X18W-ØT8, FORNECIMENTO E INSTALAÇÃO, EXCLUSIVE BASE, REATOR E LÂMPADA</t>
  </si>
  <si>
    <t>LUMINÁRIA TIPO DROPS COM BASE SUPORTE GALVANIZADA E GLOBO LEITOSO COMPLETA, PARA UMA (1) LÂMPADA FLUORESCENTE COMPACTA DE 20W, FORNECIMENTO E INSTALAÇÃO, INCLUSIVE BASE E LÂMPADA</t>
  </si>
  <si>
    <t>LUMINÁRIA TIPO DROPS COM BASE SUPORTE GALVANIZADA E GLOBO LEITOSO, PARA UMA (1) LÂMPADA BASE E-27, FORNECIMENTO E INSTALAÇÃO, EXCLUSIVE BASE E LÂMPADA</t>
  </si>
  <si>
    <t>REATOR ELETRÔNICO</t>
  </si>
  <si>
    <t>REATOR ELETRÔNICO, ALTO FATOR DE POTÊNCIA (A.F.P), PARTIDA RÁPIDA, PARA DUAS (2) LÂMPADAS TUBULARES, POTÊNCIA 16W, FORNECIMENTO E INSTALAÇÃO</t>
  </si>
  <si>
    <t>REATOR ELETRÔNICO, ALTO FATOR DE POTÊNCIA (A.F.P), PARTIDA RÁPIDA, PARA DUAS (2) LÂMPADAS TUBULARES, POTÊNCIA 20W, FORNECIMENTO E INSTALAÇÃO</t>
  </si>
  <si>
    <t>REATOR ELETRÔNICO, ALTO FATOR DE POTÊNCIA (A.F.P), PARTIDA RÁPIDA, PARA DUAS (2) LÂMPADAS TUBULARES, POTÊNCIA 32W, FORNECIMENTO E INSTALAÇÃO</t>
  </si>
  <si>
    <t>REATOR ELETRÔNICO, ALTO FATOR DE POTÊNCIA (A.F.P), PARTIDA RÁPIDA, PARA DUAS (2) LÂMPADAS TUBULARES, POTÊNCIA 40W, FORNECIMENTO E INSTALAÇÃO</t>
  </si>
  <si>
    <t>REATOR ELETRÔNICO, ALTO FATOR DE POTÊNCIA (A.F.P), PARTIDA RÁPIDA, PARA UMA (1) LÂMPADA TUBULAR, POTÊNCIA 16W, FORNECIMENTO E INSTALAÇÃO</t>
  </si>
  <si>
    <t>REATOR ELETRÔNICO, ALTO FATOR DE POTÊNCIA (A.F.P), PARTIDA RÁPIDA, PARA UMA (1) LÂMPADA TUBULAR, POTÊNCIA 20W, FORNECIMENTO E INSTALAÇÃO</t>
  </si>
  <si>
    <t>REATOR ELETRÔNICO, ALTO FATOR DE POTÊNCIA (A.F.P), PARTIDA RÁPIDA, PARA UMA (1) LÂMPADA TUBULAR, POTÊNCIA 32W, FORNECIMENTO E INSTALAÇÃO</t>
  </si>
  <si>
    <t>REATOR ELETRÔNICO, ALTO FATOR DE POTÊNCIA (A.F.P), PARTIDA RÁPIDA, PARA UMA (1) LÂMPADA TUBULAR, POTÊNCIA 40W, FORNECIMENTO E INSTALAÇÃO</t>
  </si>
  <si>
    <t>LÂMPADA E ACESSÓRIOS</t>
  </si>
  <si>
    <t>LÂMPADA TUBULAR FLUORESCENTE, BASE G13, POTÊNCIA 16W, FORNECIMENTO E INSTALAÇÃO, EXCLUSIVE REATOR E LUMINÁRIA</t>
  </si>
  <si>
    <t>LÂMPADA TUBULAR FLUORESCENTE, BASE G13, POTÊNCIA 20W, FORNECIMENTO E INSTALAÇÃO, EXCLUSIVE REATOR E LUMINÁRIA</t>
  </si>
  <si>
    <t>LÂMPADA TUBULAR FLUORESCENTE, BASE G13, POTÊNCIA 32W, FORNECIMENTO E INSTALAÇÃO, EXCLUSIVE REATOR E LUMINÁRIA</t>
  </si>
  <si>
    <t>LÂMPADA TUBULAR FLUORESCENTE, BASE G13, POTÊNCIA 40W, FORNECIMENTO E INSTALAÇÃO, EXCLUSIVE REATOR E LUMINÁRIA</t>
  </si>
  <si>
    <t>RECEPTÁCULO DE PORCELANA PARA LÂMPADA COM ROSCA E-27, FORNECIMENTO E INSTALAÇÃO</t>
  </si>
  <si>
    <t>DUTO CORRUGADO EM PEAD</t>
  </si>
  <si>
    <t>ED-4155</t>
  </si>
  <si>
    <t>DUTO CORRUGADO EM PEAD (POLIETILENO DE ALTA DENSIDADE), PARA PROTEÇÃO DE CABOS SUBTERRÂNEOS DN 30 MM (1.1/4")</t>
  </si>
  <si>
    <t>ENVELOPAMENTO DE DUTO E ELETRODUTO</t>
  </si>
  <si>
    <t>ENTRADA DE ENERGIA</t>
  </si>
  <si>
    <t>ARMAÇÃO SECUNDÁRIA DE UM ESTRIBO, EM AÇO GALVANIZADO, PARA FIXAÇÃO DE ISOLADOR ROLDANA, EXCLUSIVE ISOLADOR, INCLUSIVE INSTALAÇÃO</t>
  </si>
  <si>
    <t>ED-20579</t>
  </si>
  <si>
    <t>ENTRADA DE ENERGIA AÉREA, TIPO B1, PADRÃO CEMIG, CARGA INSTALADA DE ATÉ 10KW, BIFÁSICO, COM SAÍDA SUBTERRÂNEA, INCLUSIVE POSTE, CAIXA PARA MEDIDOR, DISJUNTOR, BARRAMENTO, ATERRAMENTO E ACESSÓRIOS</t>
  </si>
  <si>
    <t>ED-20580</t>
  </si>
  <si>
    <t>ENTRADA DE ENERGIA AÉREA, TIPO B2, PADRÃO CEMIG, CARGA INSTALADA DE 10,1KW ATÉ 15KW, BIFÁSICO, COM SAÍDA SUBTERRÂNEA, INCLUSIVE POSTE, CAIXA PARA MEDIDOR, DISJUNTOR, BARRAMENTO, ATERRAMENTO E ACESSÓRIOS</t>
  </si>
  <si>
    <t>ED-20581</t>
  </si>
  <si>
    <t>ENTRADA DE ENERGIA AÉREA, TIPO C1, PADRÃO CEMIG, CARGA INSTALADA DE ATÉ 15KVA, TRIFÁSICO, COM SAÍDA SUBTERRÂNEA, INCLUSIVE POSTE, CAIXA PARA MEDIDOR, DISJUNTOR, BARRAMENTO, ATERRAMENTO E ACESSÓRIOS</t>
  </si>
  <si>
    <t>ED-20582</t>
  </si>
  <si>
    <t>ENTRADA DE ENERGIA AÉREA, TIPO C2, PADRÃO CEMIG, CARGA INSTALADA DE 15,1KVA ATÉ 23KVA, TRIFÁSICO, COM SAÍDA SUBTERRÂNEA, INCLUSIVE POSTE, CAIXA PARA MEDIDOR, DISJUNTOR, BARRAMENTO, ATERRAMENTO E ACESSÓRIOS</t>
  </si>
  <si>
    <t>ED-20583</t>
  </si>
  <si>
    <t>ENTRADA DE ENERGIA AÉREA, TIPO C3, PADRÃO CEMIG, CARGA INSTALADA DE 23,1KVA ATÉ 27KVA, TRIFÁSICO, COM SAÍDA SUBTERRÂNEA, INCLUSIVE POSTE, CAIXA PARA MEDIDOR, DISJUNTOR, BARRAMENTO, ATERRAMENTO E ACESSÓRIOS</t>
  </si>
  <si>
    <t>ED-20584</t>
  </si>
  <si>
    <t>ENTRADA DE ENERGIA AÉREA, TIPO C4, PADRÃO CEMIG, CARGA INSTALADA DE 27,1KVA ATÉ 38KVA, TRIFÁSICO, COM SAÍDA SUBTERRÂNEA, INCLUSIVE POSTE, CAIXA PARA MEDIDOR, DISJUNTOR, BARRAMENTO, ATERRAMENTO E ACESSÓRIOS</t>
  </si>
  <si>
    <t>ED-20585</t>
  </si>
  <si>
    <t>ENTRADA DE ENERGIA AÉREA, TIPO C5, PADRÃO CEMIG, CARGA INSTALADA DE 38,1KVA ATÉ 47KVA, TRIFÁSICO, COM SAÍDA SUBTERRÂNEA, INCLUSIVE POSTE, CAIXA PARA MEDIDOR, DISJUNTOR, BARRAMENTO, ATERRAMENTO E ACESSÓRIOS</t>
  </si>
  <si>
    <t>ED-20586</t>
  </si>
  <si>
    <t>ENTRADA DE ENERGIA AÉREA, TIPO C6, PADRÃO CEMIG, CARGA INSTALADA DE 47,1KVA ATÉ 57KVA, TRIFÁSICO, COM SAÍDA SUBTERRÂNEA, INCLUSIVE POSTE, CAIXA PARA MEDIDOR, DISJUNTOR, BARRAMENTO, ATERRAMENTO E ACESSÓRIOS</t>
  </si>
  <si>
    <t>ED-20587</t>
  </si>
  <si>
    <t>ENTRADA DE ENERGIA AÉREA, TIPO C7, PADRÃO CEMIG, CARGA INSTALADA DE 57,1KVA ATÉ 66KVA, TRIFÁSICO, COM SAÍDA SUBTERRÂNEA, INCLUSIVE POSTE, CAIXA PARA MEDIDOR, DISJUNTOR, BARRAMENTO, ATERRAMENTO E ACESSÓRIOS</t>
  </si>
  <si>
    <t>ED-20588</t>
  </si>
  <si>
    <t>ENTRADA DE ENERGIA AÉREA, TIPO C8, PADRÃO CEMIG, CARGA INSTALADA DE 66,1KVA ATÉ 75KVA, TRIFÁSICO, COM SAÍDA SUBTERRÂNEA, INCLUSIVE POSTE, CAIXA PARA MEDIDOR, DISJUNTOR, BARRAMENTO, ATERRAMENTO E ACESSÓRIOS</t>
  </si>
  <si>
    <t>ED-20589</t>
  </si>
  <si>
    <t>ENTRADA DE ENERGIA AÉREA, TIPO F1, PADRÃO CEMIG, CARGA INSTALADA DE 75,1KVA ATÉ 86KVA, TRIFÁSICO, COM SAÍDA SUBTERRÂNEA, INCLUSIVE POSTE, CAIXA PARA MEDIDOR, DISJUNTOR, BARRAMENTO, ATERRAMENTO E ACESSÓRIOS</t>
  </si>
  <si>
    <t>ED-20590</t>
  </si>
  <si>
    <t>ENTRADA DE ENERGIA AÉREA, TIPO F2, PADRÃO CEMIG, CARGA INSTALADA DE 86,1KVA ATÉ 95KVA, TRIFÁSICO, COM SAÍDA SUBTERRÂNEA, INCLUSIVE POSTE, CAIXA PARA MEDIDOR, DISJUNTOR, BARRAMENTO, ATERRAMENTO E ACESSÓRIOS</t>
  </si>
  <si>
    <t>ED-20591</t>
  </si>
  <si>
    <t>ENTRADA DE ENERGIA SUBTERRÂNEA, TIPO F3, PADRÃO CEMIG, CARGA INSTALADA DE 95,1KVA ATÉ 114KVA, TRIFÁSICO, COM SAÍDA SUBTERRÂNEA, INCLUSIVE POSTE, CAIXA PARA MEDIDOR, DISJUNTOR, BARRAMENTO, ATERRAMENTO E ACESSÓRIOS</t>
  </si>
  <si>
    <t>ED-20592</t>
  </si>
  <si>
    <t>ENTRADA DE ENERGIA SUBTERRÂNEA, TIPO F4, PADRÃO CEMIG, CARGA INSTALADA DE 114,1KVA ATÉ 152KVA, TRIFÁSICO, COM SAÍDA SUBTERRÂNEA, INCLUSIVE POSTE, CAIXA PARA MEDIDOR, DISJUNTOR, BARRAMENTO, ATERRAMENTO E ACESSÓRIOS</t>
  </si>
  <si>
    <t>ED-20593</t>
  </si>
  <si>
    <t>ENTRADA DE ENERGIA SUBTERRÂNEA, TIPO F5, PADRÃO CEMIG, CARGA INSTALADA DE 152,1KVA ATÉ 171KVA, TRIFÁSICO, COM SAÍDA SUBTERRÂNEA, INCLUSIVE POSTE, CAIXA PARA MEDIDOR, DISJUNTOR, BARRAMENTO, ATERRAMENTO E ACESSÓRIOS</t>
  </si>
  <si>
    <t>ED-20594</t>
  </si>
  <si>
    <t>ENTRADA DE ENERGIA SUBTERRÂNEA, TIPO F6, PADRÃO CEMIG, CARGA INSTALADA DE 171,1KVA ATÉ 188KVA, TRIFÁSICO, COM SAÍDA SUBTERRÂNEA, INCLUSIVE POSTE, CAIXA PARA MEDIDOR, DISJUNTOR, BARRAMENTO, ATERRAMENTO E ACESSÓRIOS</t>
  </si>
  <si>
    <t>ED-20595</t>
  </si>
  <si>
    <t>ENTRADA DE ENERGIA SUBTERRÂNEA, TIPO F7, PADRÃO CEMIG, CARGA INSTALADA DE 188,1KVA ATÉ 228KVA, TRIFÁSICO, COM SAÍDA SUBTERRÂNEA, INCLUSIVE POSTE, CAIXA PARA MEDIDOR, DISJUNTOR, BARRAMENTO, ATERRAMENTO E ACESSÓRIOS</t>
  </si>
  <si>
    <t>ED-20596</t>
  </si>
  <si>
    <t>ENTRADA DE ENERGIA SUBTERRÂNEA, TIPO F8, PADRÃO CEMIG, CARGA INSTALADA DE 228,1KVA ATÉ 266KVA, TRIFÁSICO, COM SAÍDA SUBTERRÂNEA, INCLUSIVE POSTE, CAIXA PARA MEDIDOR, DISJUNTOR, BARRAMENTO, ATERRAMENTO E ACESSÓRIOS</t>
  </si>
  <si>
    <t>ED-20597</t>
  </si>
  <si>
    <t>ENTRADA DE ENERGIA SUBTERRÂNEA, TIPO F9, PADRÃO CEMIG, CARGA INSTALADA DE 266,1KVA ATÉ 304KVA, TRIFÁSICO, COM SAÍDA SUBTERRÂNEA, INCLUSIVE POSTE, CAIXA PARA MEDIDOR, DISJUNTOR, BARRAMENTO, ATERRAMENTO E ACESSÓRIOS</t>
  </si>
  <si>
    <t>ISOLADOR ROLDANA EM PORCELANA, TENSÃO NOMINAL 1KV, EXCLUSIVE ARMAÇÃO SECUNDÁRIA, INCLUSIVE INSTALAÇÃO</t>
  </si>
  <si>
    <t>CANALETA EM PVC</t>
  </si>
  <si>
    <t>CAIXA DE MEDIÇÃO</t>
  </si>
  <si>
    <t>CAIXA PARA MEDIÇÃO, TIPO CM-10, DIMENSÕES CONFORME PADRÃO CEMIG, EXCLUSIVE DISJUNTOR, INCLUSIVE INSTALAÇÃO</t>
  </si>
  <si>
    <t>CAIXA PARA MEDIÇÃO, TIPO CM-14, COM VISOR DO LEITOR PARA VIA PÚBLICA (LVP), DIMENSÕES CONFORME PADRÃO CEMIG, EXCLUSIVE DISJUNTOR, INCLUSIVE INSTALAÇÃO</t>
  </si>
  <si>
    <t>CAIXA PARA MEDIÇÃO, TIPO CM-18, DIMENSÕES CONFORME PADRÃO CEMIG, EXCLUSIVE BARRAMENTO E DISJUNTOR, INCLUSIVE INSTALAÇÃO</t>
  </si>
  <si>
    <t>CAIXA PARA MEDIÇÃO, TIPO CM-18, DIMENSÕES CONFORME PADRÃO CEMIG, EXCLUSIVE DISJUNTOR, INCLUSIVE BARRAMENTO PARA DISJUNTOR DE 1000A ATÉ 1250A E INSTALAÇÃO</t>
  </si>
  <si>
    <t>CAIXA PARA MEDIÇÃO, TIPO CM-18, DIMENSÕES CONFORME PADRÃO CEMIG, EXCLUSIVE DISJUNTOR, INCLUSIVE BARRAMENTO PARA DISJUNTOR DE 450A ATÉ 630A E INSTALAÇÃO</t>
  </si>
  <si>
    <t>CAIXA PARA MEDIÇÃO, TIPO CM-18, DIMENSÕES CONFORME PADRÃO CEMIG, EXCLUSIVE DISJUNTOR, INCLUSIVE BARRAMENTO PARA DISJUNTOR DE 700A ATÉ 800A E INSTALAÇÃO</t>
  </si>
  <si>
    <t>ED-20650</t>
  </si>
  <si>
    <t>CAIXA PARA MEDIÇÃO, TIPO CM-19, DIMENSÕES CONFORME PADRÃO CEMIG, EXCLUSIVE BARRAMENTO E DISJUNTOR, INCLUSIVE INSTALAÇÃO</t>
  </si>
  <si>
    <t>CAIXA PARA MEDIÇÃO, TIPO CM-2, DIMENSÕES CONFORME PADRÃO CEMIG, EXCLUSIVE DISJUNTOR, INCLUSIVE INSTALAÇÃO</t>
  </si>
  <si>
    <t>CAIXA PARA MEDIÇÃO, TIPO CM-3, COM VISOR DO LEITOR PARA VIA PÚBLICA (LVP), DIMENSÕES CONFORME PADRÃO CEMIG, EXCLUSIVE DISJUNTOR, INCLUSIVE INSTALAÇÃO</t>
  </si>
  <si>
    <t>CAIXA PARA MEDIÇÃO, TIPO CM-4, DIMENSÕES CONFORME PADRÃO CEMIG, EXCLUSIVE DISJUNTOR, INCLUSIVE INSTALAÇÃO</t>
  </si>
  <si>
    <t>ED-20649</t>
  </si>
  <si>
    <t>CAIXA PARA MEDIÇÃO, TIPO CM-9, DIMENSÕES CONFORME PADRÃO CEMIG, EXCLUSIVE DISJUNTOR, INCLUSIVE INSTALAÇÃO</t>
  </si>
  <si>
    <t>QUADRO DE DISTRIBUIÇÃO</t>
  </si>
  <si>
    <t>DISJUNTOR</t>
  </si>
  <si>
    <t>ED-15114</t>
  </si>
  <si>
    <t>DISJUNTOR DE PROTEÇÃO DIFERENCIAL RESIDUAL (DR), BIPOLAR, TIPO DIN, CORRENTE NOMINAL DE 25A, ALTA SENSIBILIDADE, CORRENTE DIFERENCIAL RESIDUAL NOMINAL COM ATUAÇÃO DE 30MA</t>
  </si>
  <si>
    <t>ED-15115</t>
  </si>
  <si>
    <t>DISJUNTOR DE PROTEÇÃO DIFERENCIAL RESIDUAL (DR), BIPOLAR, TIPO DIN, CORRENTE NOMINAL DE 40A, ALTA SENSIBILIDADE, CORRENTE DIFERENCIAL RESIDUAL NOMINAL COM ATUAÇÃO DE 30MA</t>
  </si>
  <si>
    <t>ED-15116</t>
  </si>
  <si>
    <t>DISJUNTOR DE PROTEÇÃO DIFERENCIAL RESIDUAL (DR), BIPOLAR, TIPO DIN, CORRENTE NOMINAL DE 63A, ALTA SENSIBILIDADE, CORRENTE DIFERENCIAL RESIDUAL NOMINAL COM ATUAÇÃO DE 30MA</t>
  </si>
  <si>
    <t>ED-15117</t>
  </si>
  <si>
    <t>DISJUNTOR DE PROTEÇÃO DIFERENCIAL RESIDUAL (DR), TETRAPOLAR, TIPO DIN, CORRENTE NOMINAL DE 63A, ALTA SENSIBILIDADE, CORRENTE DIFERENCIAL RESIDUAL NOMINAL COM ATUAÇÃO DE 30MA</t>
  </si>
  <si>
    <t>SUPRESSOR DE SURTO</t>
  </si>
  <si>
    <t>QUADRO DE COMANDO</t>
  </si>
  <si>
    <t>CONECTOR</t>
  </si>
  <si>
    <t>TERMINAL PARA ATERRAMENTO E CONEXÃO DE QUADRO/PAINEL ELÉTRICO, TIPO PARAFUSO FENDIDO DE APERTO, EM LATÃO ESTANHADO, DIÂMETRO DERIVAÇÃO 2,5MM2-25MM2, INCLUSIVE INSTALAÇÃO</t>
  </si>
  <si>
    <t>ILUMINAÇÃO PÚBLICA E EXTERNA</t>
  </si>
  <si>
    <t>RELÉ FOTOELÉTRICO, TENSÃO 120V COM CAPACIDADE DE CARGA 1200VA, INCLUSIVE BASE E INSTALAÇÃO</t>
  </si>
  <si>
    <t>RELÉ FOTOELÉTRICO, TENSÃO 220V COM CAPACIDADE DE CARGA 1800VA, INCLUSIVE BASE E INSTALAÇÃO</t>
  </si>
  <si>
    <t>SIRENE</t>
  </si>
  <si>
    <t>SISTEMA DE NOBREAK</t>
  </si>
  <si>
    <t>INSTALAÇÕES DE REDE LÓGICA E TELEFONIA</t>
  </si>
  <si>
    <t>FIO E CABO PARA REDE LÓGICA</t>
  </si>
  <si>
    <t>FIO E CABO TELEFÔNICO</t>
  </si>
  <si>
    <t>FIO TELEFÔNICO (FI) EM COBRE ELETROLÍTICO ESTANHADO DE SEÇÃO MACIÇA, ESP. 0,60MM (2X0,60MM), UM (1) PAR TORCIDO, ISOLAMENTO EM CLORETO DE POLIVINILA (PVC) - FORNECIMENTO E INSTALAÇÃO</t>
  </si>
  <si>
    <t>TOMADA PARA REDE LÓGICA E TELEFONIA</t>
  </si>
  <si>
    <t>ED-15762</t>
  </si>
  <si>
    <t>CONJUNTO DE DUAS (2) TOMADAS DE DADOS (CONECTOR RJ45 CAT.6E), COM PLACA 4"X2" DE DOIS (2) POSTOS, INCLUSIVE FORNECIMENTO, INSTALAÇÃO, SUPORTE, MÓDULO E PLACA</t>
  </si>
  <si>
    <t>ED-15794</t>
  </si>
  <si>
    <t>CONJUNTO DE DUAS (2) TOMADAS DE DADOS (CONECTOR RJ45 CAT.6E), COM PLACA 4"X4" DE DOIS (2) POSTOS, INCLUSIVE FORNECIMENTO, INSTALAÇÃO, SUPORTE, MÓDULO E PLACA</t>
  </si>
  <si>
    <t>ED-15795</t>
  </si>
  <si>
    <t>CONJUNTO DE DUAS (2) TOMADAS TELEFÔNICAS (CONECTOR RJ11), COM PLACA 4"X4" DE DOIS (2) POSTOS, INCLUSIVE FORNECIMENTO, INSTALAÇÃO, SUPORTE, MÓDULO E PLACA</t>
  </si>
  <si>
    <t>ED-15752</t>
  </si>
  <si>
    <t>CONJUNTO DE UMA (1) TOMADA DE DADOS (CONECTOR RJ45 CAT.6E), COM PLACA 4"X2" DE UM (1) POSTO, INCLUSIVE FORNECIMENTO, INSTALAÇÃO, SUPORTE, MÓDULO E PLACA</t>
  </si>
  <si>
    <t>ED-15751</t>
  </si>
  <si>
    <t>CONJUNTO DE UMA (1) TOMADA TELEFÔNICA (CONECTOR RJ11), COM PLACA 4"X2" DE UM (1) POSTO, INCLUSIVE FORNECIMENTO, INSTALAÇÃO, SUPORTE, MÓDULO E PLACA</t>
  </si>
  <si>
    <t>ED-15760</t>
  </si>
  <si>
    <t>CONJUNTO DE UMA (1) TOMADA TELEFÔNICA (CONECTOR RJ11) E UMA (1) TOMADA DE DADOS (CONECTOR RJ45 CAT.6E), COM PLACA 4"X2" DE DOIS (2) POSTOS, INCLUSIVE FORNECIMENTO, INSTALAÇÃO, SUPORTE, MÓDULO E PLACA</t>
  </si>
  <si>
    <t>CONJUNTO PARA CONDULETE DE 3/4" (20MM) COM UMA (1) TOMADA DE DADOS OU TELEFONIA (CONECTOR RJ45 CAT.6E OU RJ11) E PLACA DE UM (1) POSTO, INCLUSIVE FORNECIMENTO, INSTALAÇÃO, SUPORTE, MÓDULO E PLACA, EXCLUSIVE CONDULETE</t>
  </si>
  <si>
    <t>ED-5630</t>
  </si>
  <si>
    <t>MÓDULO PARA REDE (CONECTOR RJ45 CAT.5E), INCLUSIVE FORNECIMENTO E INSTALAÇÃO, EXCLUSIVE PLACA E SUPORTE</t>
  </si>
  <si>
    <t>ED-5631</t>
  </si>
  <si>
    <t>MÓDULO PARA REDE (CONECTOR RJ45 CAT.6E), INCLUSIVE FORNECIMENTO E INSTALAÇÃO, EXCLUSIVE PLACA E SUPORTE</t>
  </si>
  <si>
    <t>ED-5629</t>
  </si>
  <si>
    <t>MÓDULO PARA TELEFONE (CONECTOR RJ11), INCLUSIVE FORNECIMENTO E INSTALAÇÃO, EXCLUSIVE PLACA E SUPORTE</t>
  </si>
  <si>
    <t>CERTIFICAÇÃO DE REDE LÓGICA</t>
  </si>
  <si>
    <t>RACK E  ACESSÓRIOS</t>
  </si>
  <si>
    <t>SISTEMAS DE CFTV</t>
  </si>
  <si>
    <t>FIO E CABO PARA CFTV</t>
  </si>
  <si>
    <t>INSTALAÇÕES DE SPDA</t>
  </si>
  <si>
    <t>HASTE PARA ATERRAMENTO</t>
  </si>
  <si>
    <t>CAIXA DE INSPEÇÃO</t>
  </si>
  <si>
    <t>CAIXA DE INSPEÇÃO EM PVC, DIÂMETRO DE 30CM, ALTURA DE 30CM, COM TAMPA EM FERRO FUNDIDO, EXCLUSIVE HASTE DE ATERRAMENTO, INCLUSIVE INSTALAÇÃO</t>
  </si>
  <si>
    <t>ATERRAMENTO</t>
  </si>
  <si>
    <t>ATERRAMENTO COM HASTES COPPERWELD, DIÂMETRO DE  5/8", COMPRIMENTO DE 240CM, EXCLUSIVE CABO E CAIXA PARA ATERRAMENTO, INCLUSIVE GRAMPO PARA HASTE E INSTALAÇÃO</t>
  </si>
  <si>
    <t>CAIXA PRÉ MOLDADA PARA ATERRAMENTO COM TAMPA DE CONCRETO 25 x 25 x 50 CM, INCLUSIVE ESCAVAÇÃO E BOTA FORA</t>
  </si>
  <si>
    <t>CAIXA DE EQUALIZAÇÃO</t>
  </si>
  <si>
    <t>PROTEÇÃO CONTRA SURTO</t>
  </si>
  <si>
    <t>FUSÍVEL DIAZED RETARDADO 35A</t>
  </si>
  <si>
    <t>FUSÍVEL DIAZED RETARDADO 63A</t>
  </si>
  <si>
    <t>VLC SLIM CLASSE 1 275V 12,5/60kA</t>
  </si>
  <si>
    <t>BARRA CHATA,CHAPA E FITA METÁLICA</t>
  </si>
  <si>
    <t>ED-24042</t>
  </si>
  <si>
    <t>FORNECIMENTO E INSTALAÇÃO DE FITA SUBTERRÂNEA PARA SINALIZAÇÃO DE REDES OU TUBULAÇÕES</t>
  </si>
  <si>
    <t>BARRA REDONDA DE AÇO GALVANIZADA À FOGO</t>
  </si>
  <si>
    <t>CABO DE ALUMÍNIO NÚ</t>
  </si>
  <si>
    <t>ED-13943</t>
  </si>
  <si>
    <t>CABO DE ALUMÍNIO NU SEM ALMA 2/0 AWG 7 FIOSX3,50MM, PARA ELEMENTOS DE CAPTAÇÃO/ ANEL DE CINTAMENTO/ DESCIDA (SPDA), INCLUSIVE SUPORTE E ISOLADOR</t>
  </si>
  <si>
    <t>ED-13937</t>
  </si>
  <si>
    <t>CABO DE ALUMÍNIO NU SEM ALMA 2/0 AWG 7 FIOSX3,50MM, PARA ELEMENTOS DE CAPTAÇÃO/ANEL DE CINTAMENTO (SPDA), INCLUSIVE PRESILHA DE FIXAÇÃO</t>
  </si>
  <si>
    <t>CABO DE COBRE NÚ</t>
  </si>
  <si>
    <t>ED-13938</t>
  </si>
  <si>
    <t>CABO DE COBRE NU #16MM2 - 7 FIOSX1,70MM, PARA ELEMENTOS  DE CAPTAÇÃO/ ANEL DE CINTAMENTO/ DESCIDA (SPDA), INCLUSIVE SUPORTE E ISOLADOR</t>
  </si>
  <si>
    <t>ED-13931</t>
  </si>
  <si>
    <t>CABO DE COBRE NU #16MM2 - 7 FIOSX1,70MM, PARA ELEMENTOS DE CAPTAÇÃO/ANEL DE CINTAMENTO (SPDA), INCLUSIVE PRESILHA DE FIXAÇÃO</t>
  </si>
  <si>
    <t>ED-13939</t>
  </si>
  <si>
    <t>CABO DE COBRE NU #25MM2 - 7 FIOSX2,06MM, PARA ELEMENTOS DE CAPTAÇÃO/ ANEL DE CINTAMENTO/ DESCIDA (SPDA), INCLUSIVE SUPORTE E ISOLADOR</t>
  </si>
  <si>
    <t>ED-13932</t>
  </si>
  <si>
    <t>CABO DE COBRE NU #25MM2 - 7 FIOSX2,06MM, PARA ELEMENTOS DE CAPTAÇÃO/ANEL DE CINTAMENTO (SPDA), INCLUSIVE PRESILHA DE FIXAÇÃO</t>
  </si>
  <si>
    <t>ED-13940</t>
  </si>
  <si>
    <t>CABO DE COBRE NU #35MM2 - 7 FIOSX2,50MM, PARA ELEMENTOS  DE CAPTAÇÃO/ ANEL DE CINTAMENTO/ DESCIDA (SPDA), INCLUSIVE SUPORTE E ISOLADOR</t>
  </si>
  <si>
    <t>ED-13934</t>
  </si>
  <si>
    <t>CABO DE COBRE NU #35MM2 - 7 FIOSX2,50MM, PARA ELEMENTOS DE CAPTAÇÃO/ANEL DE CINTAMENTO (SPDA), INCLUSIVE PRESILHA DE FIXAÇÃO</t>
  </si>
  <si>
    <t>ED-13935</t>
  </si>
  <si>
    <t>CABO DE COBRE NU #50 MM2 - 7 FIOSX3,00MM, PARA ELEMENTOS DE CAPTAÇÃO/ANEL DE CINTAMENTO (SPDA), INCLUSIVE PRESILHA DE FIXAÇÃO</t>
  </si>
  <si>
    <t>ED-13941</t>
  </si>
  <si>
    <t>CABO DE COBRE NU #50MM2 - 7 FIOSX3,00MM, PARA ELEMENTOS  DE CAPTAÇÃO/ ANEL DE CINTAMENTO/ DESCIDA (SPDA), INCLUSIVE SUPORTE E ISOLADOR</t>
  </si>
  <si>
    <t>CORDOALHA FLEXÍVEL</t>
  </si>
  <si>
    <t>SISTEMA DE PARA-RAIO</t>
  </si>
  <si>
    <t>APARELHO SINALIZADOR NOTURNO DE OBSTÁCULOS AÉREO, SIMPLES, COM CÉLULA FOTOELÉTRICA, INCLUSIVE UMA (1) LÂMPADA LED, POTÊNCIA 9W, BULBO A60, E SUPORTE DE TOPO PARA MASTRO, EXCLUSIVE MASTRO</t>
  </si>
  <si>
    <t>TERMINAL E CONECTOR</t>
  </si>
  <si>
    <t>ABRAÇADEIRA</t>
  </si>
  <si>
    <t>SINALIZADOR</t>
  </si>
  <si>
    <t>APARELHO SINALIZADOR NOTURNO DE OBSTÁCULOS AÉREO, DUPLO, COM CÉLULA FOTOELÉTRICA, INCLUSIVE DUAS (2) LÂMPADAS LED, POTÊNCIA 9W, BULBO A60, E SUPORTE DE TOPO PARA MASTRO, EXCLUSIVE MASTRO</t>
  </si>
  <si>
    <t>HIDRÔMETRO E CAVALETE</t>
  </si>
  <si>
    <t>ED-15204</t>
  </si>
  <si>
    <t>KIT CAVALETE PARA MEDIÇÃO DE ÁGUA, EMBUTIDO EM ALVENARIA, EM AÇO GALVANIZADO DN 20MM (1/2") - PADRÃO CONCESSIONÁRIA LOCAL, EXCLUSIVE HIDRÔMETRO</t>
  </si>
  <si>
    <t>ED-15205</t>
  </si>
  <si>
    <t>KIT CAVALETE PARA MEDIÇÃO DE ÁGUA, EMBUTIDO EM ALVENARIA, EM AÇO GALVANIZADO DN 25MM (3/4") - PADRÃO CONCESSIONÁRIA LOCAL, EXCLUSIVE HIDRÔMETRO</t>
  </si>
  <si>
    <t>ED-15206</t>
  </si>
  <si>
    <t>KIT CAVALETE PARA MEDIÇÃO DE ÁGUA, INSTALADO SOBRE PISO, EM AÇO GALVANIZADO DN 20MM (1/2") - PADRÃO CONCESSIONÁRIA LOCAL, INCLUSIVE BASE EM CONCRETO DE 25 MPA PARA CAVALETE, EXCLUSIVE HIDRÔMETRO</t>
  </si>
  <si>
    <t>ED-15207</t>
  </si>
  <si>
    <t>KIT CAVALETE PARA MEDIÇÃO DE ÁGUA, INSTALADO SOBRE PISO, EM AÇO GALVANIZADO DN 25MM (3/4") - PADRÃO CONCESSIONÁRIA LOCAL, INCLUSIVE BASE EM CONCRETO DE 25 MPA PARA CAVALETE, EXCLUSIVE HIDRÔMETRO</t>
  </si>
  <si>
    <t>TUBULAÇÃO PARA ESGOTO</t>
  </si>
  <si>
    <t>FORNECIMENTO E ASSENTAMENTO DE TUBO PVC RÍGIDO, ESGOTO, PB - SÉRIE NORMAL, DN 40MM (1.1/2"), INCLUSIVE CONEXÕES</t>
  </si>
  <si>
    <t>FORNECIMENTO E ASSENTAMENTO DE TUBO PVC RÍGIDO, ESGOTO, PB - SÉRIE REFORÇADO, DN 40MM (1.1/2"), INCLUSIVE CONEXÕES</t>
  </si>
  <si>
    <t>TUBULAÇÃO DE PVC SOLDÁVEL</t>
  </si>
  <si>
    <t>TUBULAÇÃO DE PVC ROSCÁVEL</t>
  </si>
  <si>
    <t>TUBULAÇÃO DE POLIPROPILENO (PPR)</t>
  </si>
  <si>
    <t>TUBULAÇÃO DE PEX</t>
  </si>
  <si>
    <t>FORNECIMENTO E ASSENTAMENTO DE TUBO DE TUBOS DE POLIETILENO RETICULADO FLEXÍVEL (PEX), INCLUSIVE CONEXÕES METÁLICAS E SUPORTES, D = 16 MM (NBR 15939)</t>
  </si>
  <si>
    <t>FORNECIMENTO E ASSENTAMENTO DE TUBO DE TUBOS DE POLIETILENO RETICULADO FLEXÍVEL (PEX), INCLUSIVE CONEXÕES METÁLICAS E SUPORTES, D = 20 MM (NBR 15939)</t>
  </si>
  <si>
    <t>FORNECIMENTO E ASSENTAMENTO DE TUBO DE TUBOS DE POLIETILENO RETICULADO FLEXÍVEL (PEX), INCLUSIVE CONEXÕES METÁLICAS E SUPORTES, D = 25 MM (NBR 15939)</t>
  </si>
  <si>
    <t>FORNECIMENTO E ASSENTAMENTO DE TUBO DE TUBOS DE POLIETILENO RETICULADO FLEXÍVEL (PEX), INCLUSIVE CONEXÕES METÁLICAS E SUPORTES, D = 32 MM (NBR 15939)</t>
  </si>
  <si>
    <t>TUBULAÇÃO DE CPVC</t>
  </si>
  <si>
    <t>TUBULAÇÃO DE COBRE</t>
  </si>
  <si>
    <t>TUBULAÇÃO DE AÇO GALVANIZADO</t>
  </si>
  <si>
    <t>REGISTRO E VÁLVULA</t>
  </si>
  <si>
    <t>REGISTRO DE ESFERA, TIPO PVC SOLDÁVEL DN 20MM (1/2"), INCLUSIVE VOLANTE PARA ACIONAMENTO</t>
  </si>
  <si>
    <t>REGISTRO DE ESFERA, TIPO PVC SOLDÁVEL DN 25MM (3/4"), INCLUSIVE VOLANTE PARA ACIONAMENTO</t>
  </si>
  <si>
    <t>REGISTRO DE ESFERA, TIPO PVC SOLDÁVEL DN 32MM (1"), INCLUSIVE VOLANTE PARA ACIONAMENTO</t>
  </si>
  <si>
    <t>REGISTRO DE ESFERA, TIPO PVC SOLDÁVEL DN 40MM (1.1/4"), INCLUSIVE VOLANTE PARA ACIONAMENTO</t>
  </si>
  <si>
    <t>REGISTRO DE ESFERA, TIPO PVC SOLDÁVEL DN 50MM (1.1/2"), INCLUSIVE VOLANTE PARA ACIONAMENTO</t>
  </si>
  <si>
    <t>REGISTRO DE ESFERA, TIPO PVC SOLDÁVEL DN 60MM (2"), INCLUSIVE VOLANTE PARA ACIONAMENTO</t>
  </si>
  <si>
    <t>CAIXA SIFONADA E RALO EM PVC</t>
  </si>
  <si>
    <t>GRELHA E RALO METÁLICO</t>
  </si>
  <si>
    <t>TERMINAL DE VENTILAÇÃO</t>
  </si>
  <si>
    <t>CAIXA DE GORDURA</t>
  </si>
  <si>
    <t>CAIXA DE GORDURA DUPLA (CGD), CIRCULAR, EM CONCRETO PRÉ-MOLDADO, CAPACIDADE DE 120L, INCLUSIVE ESCAVAÇÃO, REATERRO, TRANSPORTE E RETIRADA DO MATERIAL ESCAVADO (EM CAÇAMBA)</t>
  </si>
  <si>
    <t>CAIXA DE GORDURA SIMPLES (CGS), CIRCULAR, EM CONCRETO PRÉ-MOLDADO, CAPACIDADE DE 31L, INCLUSIVE ESCAVAÇÃO, REATERRO, TRANSPORTE E RETIRADA DO MATERIAL ESCAVADO (EM CAÇAMBA)</t>
  </si>
  <si>
    <t>CAIXA DE ALVENARIA PARA ESGOTO</t>
  </si>
  <si>
    <t>CAIXA DE ESGOTO DE INSPEÇÃO/PASSAGEM EM ALVENARIA (100X100X50CM), REVESTIMENTO EM ARGAMASSA COM ADITIVO IMPERMEABILIZANTE, COM TAMPA DE CONCRETO, INCLUSIVE ESCAVAÇÃO, REATERRO E TRANSPORTE E RETIRADA DO MATERIAL ESCAVADO (EM CAÇAMBA)</t>
  </si>
  <si>
    <t>CAIXA DE ESGOTO DE INSPEÇÃO/PASSAGEM EM ALVENARIA (100X100X80CM), REVESTIMENTO EM ARGAMASSA COM ADITIVO IMPERMEABILIZANTE, COM TAMPA DE CONCRETO, INCLUSIVE ESCAVAÇÃO, REATERRO E TRANSPORTE E RETIRADA DO MATERIAL ESCAVADO (EM CAÇAMBA)</t>
  </si>
  <si>
    <t>CAIXA DE ESGOTO DE INSPEÇÃO/PASSAGEM EM ALVENARIA (30X30X30CM), REVESTIMENTO EM ARGAMASSA COM ADITIVO IMPERMEABILIZANTE, COM TAMPA DE CONCRETO, INCLUSIVE ESCAVAÇÃO, REATERRO E TRANSPORTE E RETIRADA DO MATERIAL ESCAVADO (EM CAÇAMBA)</t>
  </si>
  <si>
    <t>CAIXA DE ESGOTO DE INSPEÇÃO/PASSAGEM EM ALVENARIA (30X30X40CM), REVESTIMENTO EM ARGAMASSA COM ADITIVO IMPERMEABILIZANTE, COM TAMPA DE CONCRETO, INCLUSIVE ESCAVAÇÃO, REATERRO E TRANSPORTE E RETIRADA DO MATERIAL ESCAVADO (EM CAÇAMBA)</t>
  </si>
  <si>
    <t>CAIXA DE ESGOTO DE INSPEÇÃO/PASSAGEM EM ALVENARIA (30X30X60CM), REVESTIMENTO EM ARGAMASSA COM ADITIVO IMPERMEABILIZANTE, COM TAMPA DE CONCRETO, INCLUSIVE ESCAVAÇÃO, REATERRO E TRANSPORTE E RETIRADA DO MATERIAL ESCAVADO (EM CAÇAMBA)</t>
  </si>
  <si>
    <t>CAIXA DE ESGOTO DE INSPEÇÃO/PASSAGEM EM ALVENARIA (40X40X100CM), REVESTIMENTO EM ARGAMASSA COM ADITIVO IMPERMEABILIZANTE, COM TAMPA DE CONCRETO, INCLUSIVE ESCAVAÇÃO, REATERRO E TRANSPORTE E RETIRADA DO MATERIAL ESCAVADO (EM CAÇAMBA)</t>
  </si>
  <si>
    <t>CAIXA DE ESGOTO DE INSPEÇÃO/PASSAGEM EM ALVENARIA (40X40X40CM), REVESTIMENTO EM ARGAMASSA COM ADITIVO IMPERMEABILIZANTE, COM TAMPA DE CONCRETO, INCLUSIVE ESCAVAÇÃO, REATERRO E TRANSPORTE E RETIRADA DO MATERIAL ESCAVADO (EM CAÇAMBA)</t>
  </si>
  <si>
    <t>CAIXA DE ESGOTO DE INSPEÇÃO/PASSAGEM EM ALVENARIA (40X40X60CM), REVESTIMENTO EM ARGAMASSA COM ADITIVO IMPERMEABILIZANTE, COM TAMPA DE CONCRETO, INCLUSIVE ESCAVAÇÃO, REATERRO E TRANSPORTE E RETIRADA DO MATERIAL ESCAVADO (EM CAÇAMBA)</t>
  </si>
  <si>
    <t>CAIXA DE ESGOTO DE INSPEÇÃO/PASSAGEM EM ALVENARIA (40X40X80CM), REVESTIMENTO EM ARGAMASSA COM ADITIVO IMPERMEABILIZANTE, COM TAMPA DE CONCRETO, INCLUSIVE ESCAVAÇÃO, REATERRO E TRANSPORTE E RETIRADA DO MATERIAL ESCAVADO (EM CAÇAMBA)</t>
  </si>
  <si>
    <t>CAIXA DE ESGOTO DE INSPEÇÃO/PASSAGEM EM ALVENARIA (50X50X100CM), REVESTIMENTO EM ARGAMASSA COM ADITIVO IMPERMEABILIZANTE, COM TAMPA DE CONCRETO, INCLUSIVE ESCAVAÇÃO, REATERRO E TRANSPORTE E RETIRADA DO MATERIAL ESCAVADO (EM CAÇAMBA)</t>
  </si>
  <si>
    <t>CAIXA DE ESGOTO DE INSPEÇÃO/PASSAGEM EM ALVENARIA (50X50X40CM), REVESTIMENTO EM ARGAMASSA COM ADITIVO IMPERMEABILIZANTE, COM TAMPA DE CONCRETO, INCLUSIVE ESCAVAÇÃO, REATERRO E TRANSPORTE E RETIRADA DO MATERIAL ESCAVADO (EM CAÇAMBA)</t>
  </si>
  <si>
    <t>CAIXA DE ESGOTO DE INSPEÇÃO/PASSAGEM EM ALVENARIA (50X50X45CM), REVESTIMENTO EM ARGAMASSA COM ADITIVO IMPERMEABILIZANTE, COM TAMPA DE CONCRETO, INCLUSIVE ESCAVAÇÃO, REATERRO E TRANSPORTE E RETIRADA DO MATERIAL ESCAVADO (EM CAÇAMBA)</t>
  </si>
  <si>
    <t>CAIXA DE ESGOTO DE INSPEÇÃO/PASSAGEM EM ALVENARIA (50X50X60CM), REVESTIMENTO EM ARGAMASSA COM ADITIVO IMPERMEABILIZANTE, COM TAMPA DE CONCRETO, INCLUSIVE ESCAVAÇÃO, REATERRO E TRANSPORTE E RETIRADA DO MATERIAL ESCAVADO (EM CAÇAMBA)</t>
  </si>
  <si>
    <t>CAIXA DE ESGOTO DE INSPEÇÃO/PASSAGEM EM ALVENARIA (50X50X80CM), REVESTIMENTO EM ARGAMASSA COM ADITIVO IMPERMEABILIZANTE, COM TAMPA DE CONCRETO, INCLUSIVE ESCAVAÇÃO, REATERRO E TRANSPORTE E RETIRADA DO MATERIAL ESCAVADO (EM CAÇAMBA)</t>
  </si>
  <si>
    <t>CAIXA DE ESGOTO DE INSPEÇÃO/PASSAGEM EM ALVENARIA (60X60X100CM), REVESTIMENTO EM ARGAMASSA COM ADITIVO IMPERMEABILIZANTE, COM TAMPA DE CONCRETO, INCLUSIVE ESCAVAÇÃO, REATERRO E TRANSPORTE E RETIRADA DO MATERIAL ESCAVADO (EM CAÇAMBA)</t>
  </si>
  <si>
    <t>CAIXA DE ESGOTO DE INSPEÇÃO/PASSAGEM EM ALVENARIA (60X60X40CM), REVESTIMENTO EM ARGAMASSA COM ADITIVO IMPERMEABILIZANTE, COM TAMPA DE CONCRETO, INCLUSIVE ESCAVAÇÃO, REATERRO E TRANSPORTE E RETIRADA DO MATERIAL ESCAVADO (EM CAÇAMBA)</t>
  </si>
  <si>
    <t>CAIXA DE ESGOTO DE INSPEÇÃO/PASSAGEM EM ALVENARIA (60X60X60CM), REVESTIMENTO EM ARGAMASSA COM ADITIVO IMPERMEABILIZANTE, COM TAMPA DE CONCRETO, INCLUSIVE ESCAVAÇÃO, REATERRO E TRANSPORTE E RETIRADA DO MATERIAL ESCAVADO (EM CAÇAMBA)</t>
  </si>
  <si>
    <t>CAIXA DE ESGOTO DE INSPEÇÃO/PASSAGEM EM ALVENARIA (60X60X65CM), REVESTIMENTO EM ARGAMASSA COM ADITIVO IMPERMEABILIZANTE, COM TAMPA DE CONCRETO, INCLUSIVE ESCAVAÇÃO, REATERRO E TRANSPORTE E RETIRADA DO MATERIAL ESCAVADO (EM CAÇAMBA)</t>
  </si>
  <si>
    <t>CAIXA DE ESGOTO DE INSPEÇÃO/PASSAGEM EM ALVENARIA (60X60X70CM), REVESTIMENTO EM ARGAMASSA COM ADITIVO IMPERMEABILIZANTE, COM TAMPA DE CONCRETO, INCLUSIVE ESCAVAÇÃO, REATERRO E TRANSPORTE E RETIRADA DO MATERIAL ESCAVADO (EM CAÇAMBA)</t>
  </si>
  <si>
    <t>CAIXA DE ESGOTO DE INSPEÇÃO/PASSAGEM EM ALVENARIA (60X60X75CM), REVESTIMENTO EM ARGAMASSA COM ADITIVO IMPERMEABILIZANTE, COM TAMPA DE CONCRETO, INCLUSIVE ESCAVAÇÃO, REATERRO E TRANSPORTE E RETIRADA DO MATERIAL ESCAVADO (EM CAÇAMBA)</t>
  </si>
  <si>
    <t>CAIXA DE ESGOTO DE INSPEÇÃO/PASSAGEM EM ALVENARIA (60X60X80CM), REVESTIMENTO EM ARGAMASSA COM ADITIVO IMPERMEABILIZANTE, COM TAMPA DE CONCRETO, INCLUSIVE ESCAVAÇÃO, REATERRO E TRANSPORTE E RETIRADA DO MATERIAL ESCAVADO (EM CAÇAMBA)</t>
  </si>
  <si>
    <t>CAIXA DE ESGOTO DE INSPEÇÃO/PASSAGEM EM ALVENARIA (60X60X85CM), REVESTIMENTO EM ARGAMASSA COM ADITIVO IMPERMEABILIZANTE, COM TAMPA DE CONCRETO, INCLUSIVE ESCAVAÇÃO, REATERRO E TRANSPORTE E RETIRADA DO MATERIAL ESCAVADO (EM CAÇAMBA)</t>
  </si>
  <si>
    <t>CAIXA DE ESGOTO DE INSPEÇÃO/PASSAGEM EM ALVENARIA (70X70X110CM), REVESTIMENTO EM ARGAMASSA COM ADITIVO IMPERMEABILIZANTE, COM TAMPA DE CONCRETO, INCLUSIVE ESCAVAÇÃO, REATERRO E TRANSPORTE E RETIRADA DO MATERIAL ESCAVADO (EM CAÇAMBA)</t>
  </si>
  <si>
    <t>CAIXA DE ESGOTO DE INSPEÇÃO/PASSAGEM EM ALVENARIA (70X70X40CM), REVESTIMENTO EM ARGAMASSA COM ADITIVO IMPERMEABILIZANTE, COM TAMPA DE CONCRETO, INCLUSIVE ESCAVAÇÃO, REATERRO E TRANSPORTE E RETIRADA DO MATERIAL ESCAVADO (EM CAÇAMBA)</t>
  </si>
  <si>
    <t>CAIXA DE ESGOTO DE INSPEÇÃO/PASSAGEM EM ALVENARIA (70X70X60CM), REVESTIMENTO EM ARGAMASSA COM ADITIVO IMPERMEABILIZANTE, COM TAMPA DE CONCRETO, INCLUSIVE ESCAVAÇÃO, REATERRO E TRANSPORTE E RETIRADA DO MATERIAL ESCAVADO (EM CAÇAMBA)</t>
  </si>
  <si>
    <t>CAIXA DE ESGOTO DE INSPEÇÃO/PASSAGEM EM ALVENARIA (70X70X80CM), REVESTIMENTO EM ARGAMASSA COM ADITIVO IMPERMEABILIZANTE, COM TAMPA DE CONCRETO, INCLUSIVE ESCAVAÇÃO, REATERRO E TRANSPORTE E RETIRADA DO MATERIAL ESCAVADO (EM CAÇAMBA)</t>
  </si>
  <si>
    <t>CAIXA DE ESGOTO DE INSPEÇÃO/PASSAGEM EM ALVENARIA (80X80X100CM), REVESTIMENTO EM ARGAMASSA COM ADITIVO IMPERMEABILIZANTE, COM TAMPA DE CONCRETO, INCLUSIVE ESCAVAÇÃO, REATERRO E TRANSPORTE E RETIRADA DO MATERIAL ESCAVADO (EM CAÇAMBA)</t>
  </si>
  <si>
    <t>CAIXA DE ESGOTO DE INSPEÇÃO/PASSAGEM EM ALVENARIA (80X80X140CM), REVESTIMENTO EM ARGAMASSA COM ADITIVO IMPERMEABILIZANTE, COM TAMPA DE CONCRETO, INCLUSIVE ESCAVAÇÃO, REATERRO E TRANSPORTE E RETIRADA DO MATERIAL ESCAVADO (EM CAÇAMBA)</t>
  </si>
  <si>
    <t>CAIXA DE ESGOTO DE INSPEÇÃO/PASSAGEM EM ALVENARIA (80X80X40CM), REVESTIMENTO EM ARGAMASSA COM ADITIVO IMPERMEABILIZANTE, COM TAMPA DE CONCRETO, INCLUSIVE ESCAVAÇÃO, REATERRO E TRANSPORTE E RETIRADA DO MATERIAL ESCAVADO (EM CAÇAMBA)</t>
  </si>
  <si>
    <t>CAIXA DE ESGOTO DE INSPEÇÃO/PASSAGEM EM ALVENARIA (80X80X60CM), REVESTIMENTO EM ARGAMASSA COM ADITIVO IMPERMEABILIZANTE, COM TAMPA DE CONCRETO, INCLUSIVE ESCAVAÇÃO, REATERRO E TRANSPORTE E RETIRADA DO MATERIAL ESCAVADO (EM CAÇAMBA)</t>
  </si>
  <si>
    <t>CAIXA DE ESGOTO DE INSPEÇÃO/PASSAGEM EM ALVENARIA (80X80X80CM), REVESTIMENTO EM ARGAMASSA COM ADITIVO IMPERMEABILIZANTE, COM TAMPA DE CONCRETO, INCLUSIVE ESCAVAÇÃO, REATERRO E TRANSPORTE E RETIRADA DO MATERIAL ESCAVADO (EM CAÇAMBA)</t>
  </si>
  <si>
    <t>CAIXA DE ESGOTO DE INSPEÇÃO/PASSAGEM EM ALVENARIA (90X90X100CM), REVESTIMENTO EM ARGAMASSA COM ADITIVO IMPERMEABILIZANTE, COM TAMPA DE CONCRETO, INCLUSIVE ESCAVAÇÃO, REATERRO E TRANSPORTE E RETIRADA DO MATERIAL ESCAVADO (EM CAÇAMBA)</t>
  </si>
  <si>
    <t>CAIXA DE ESGOTO DE INSPEÇÃO/PASSAGEM EM ALVENARIA (90X90X140CM), REVESTIMENTO EM ARGAMASSA COM ADITIVO IMPERMEABILIZANTE, COM TAMPA DE CONCRETO, INCLUSIVE ESCAVAÇÃO, REATERRO E TRANSPORTE E RETIRADA DO MATERIAL ESCAVADO (EM CAÇAMBA)</t>
  </si>
  <si>
    <t>CAIXA DE ESGOTO DE INSPEÇÃO/PASSAGEM EM ALVENARIA (90X90X60CM), REVESTIMENTO EM ARGAMASSA COM ADITIVO IMPERMEABILIZANTE, COM TAMPA DE CONCRETO, INCLUSIVE ESCAVAÇÃO, REATERRO E TRANSPORTE E RETIRADA DO MATERIAL ESCAVADO (EM CAÇAMBA)</t>
  </si>
  <si>
    <t>CAIXA DE ESGOTO DE INSPEÇÃO/PASSAGEM EM ALVENARIA (90X90X80CM), REVESTIMENTO EM ARGAMASSA COM ADITIVO IMPERMEABILIZANTE, COM TAMPA DE CONCRETO, INCLUSIVE ESCAVAÇÃO, REATERRO E TRANSPORTE E RETIRADA DO MATERIAL ESCAVADO (EM CAÇAMBA)</t>
  </si>
  <si>
    <t>CAIXA DE ALVENARIA PARA DRENAGEM</t>
  </si>
  <si>
    <t>CAIXA DE DRENAGEM DE INSPEÇÃO/PASSAGEM EM ALVENARIA (100X100X50CM), REVESTIMENTO EM ARGAMASSA COM ADITIVO IMPERMEABILIZANTE, COM TAMPA EM GRELHA, INCLUSIVE ESCAVAÇÃO, REATERRO E TRANSPORTE E RETIRADA DO MATERIAL ESCAVADO (EM CAÇAMBA)</t>
  </si>
  <si>
    <t>CAIXA DE DRENAGEM DE INSPEÇÃO/PASSAGEM EM ALVENARIA (100X100X80CM), REVESTIMENTO EM ARGAMASSA COM ADITIVO IMPERMEABILIZANTE, COM TAMPA EM GRELHA, INCLUSIVE ESCAVAÇÃO, REATERRO E TRANSPORTE E RETIRADA DO MATERIAL ESCAVADO (EM CAÇAMBA)</t>
  </si>
  <si>
    <t>CAIXA DE DRENAGEM DE INSPEÇÃO/PASSAGEM EM ALVENARIA (30X30X30CM), REVESTIMENTO EM ARGAMASSA COM ADITIVO IMPERMEABILIZANTE, COM TAMPA EM GRELHA, INCLUSIVE ESCAVAÇÃO, REATERRO E TRANSPORTE E RETIRADA DO MATERIAL ESCAVADO (EM CAÇAMBA)</t>
  </si>
  <si>
    <t>CAIXA DE DRENAGEM DE INSPEÇÃO/PASSAGEM EM ALVENARIA (30X30X40CM), REVESTIMENTO EM ARGAMASSA COM ADITIVO IMPERMEABILIZANTE, COM TAMPA EM GRELHA, INCLUSIVE ESCAVAÇÃO, REATERRO E TRANSPORTE E RETIRADA DO MATERIAL ESCAVADO (EM CAÇAMBA)</t>
  </si>
  <si>
    <t>CAIXA DE DRENAGEM DE INSPEÇÃO/PASSAGEM EM ALVENARIA (30X30X60CM), REVESTIMENTO EM ARGAMASSA COM ADITIVO IMPERMEABILIZANTE, COM TAMPA EM GRELHA, INCLUSIVE ESCAVAÇÃO, REATERRO E TRANSPORTE E RETIRADA DO MATERIAL ESCAVADO (EM CAÇAMBA)</t>
  </si>
  <si>
    <t>CAIXA DE DRENAGEM DE INSPEÇÃO/PASSAGEM EM ALVENARIA (40X40X40CM), REVESTIMENTO EM ARGAMASSA COM ADITIVO IMPERMEABILIZANTE, COM TAMPA EM GRELHA, INCLUSIVE ESCAVAÇÃO, REATERRO E TRANSPORTE E RETIRADA DO MATERIAL ESCAVADO (EM CAÇAMBA)</t>
  </si>
  <si>
    <t>CAIXA DE DRENAGEM DE INSPEÇÃO/PASSAGEM EM ALVENARIA (40X40X60CM), REVESTIMENTO EM ARGAMASSA COM ADITIVO IMPERMEABILIZANTE, COM TAMPA EM GRELHA, INCLUSIVE ESCAVAÇÃO, REATERRO E TRANSPORTE E RETIRADA DO MATERIAL ESCAVADO (EM CAÇAMBA)</t>
  </si>
  <si>
    <t>CAIXA DE DRENAGEM DE INSPEÇÃO/PASSAGEM EM ALVENARIA (40X40X80CM), REVESTIMENTO EM ARGAMASSA COM ADITIVO IMPERMEABILIZANTE, COM TAMPA EM GRELHA, INCLUSIVE ESCAVAÇÃO, REATERRO E TRANSPORTE E RETIRADA DO MATERIAL ESCAVADO (EM CAÇAMBA)</t>
  </si>
  <si>
    <t>CAIXA DE DRENAGEM DE INSPEÇÃO/PASSAGEM EM ALVENARIA (50X50X100CM), REVESTIMENTO EM ARGAMASSA COM ADITIVO IMPERMEABILIZANTE, COM TAMPA EM GRELHA, INCLUSIVE ESCAVAÇÃO, REATERRO E TRANSPORTE E RETIRADA DO MATERIAL ESCAVADO (EM CAÇAMBA)</t>
  </si>
  <si>
    <t>CAIXA DE DRENAGEM DE INSPEÇÃO/PASSAGEM EM ALVENARIA (50X50X40CM), REVESTIMENTO EM ARGAMASSA COM ADITIVO IMPERMEABILIZANTE, COM TAMPA EM GRELHA, INCLUSIVE ESCAVAÇÃO, REATERRO E TRANSPORTE E RETIRADA DO MATERIAL ESCAVADO (EM CAÇAMBA)</t>
  </si>
  <si>
    <t>CAIXA DE DRENAGEM DE INSPEÇÃO/PASSAGEM EM ALVENARIA (50X50X60CM), REVESTIMENTO EM ARGAMASSA COM ADITIVO IMPERMEABILIZANTE, COM TAMPA EM GRELHA, INCLUSIVE ESCAVAÇÃO, REATERRO E TRANSPORTE E RETIRADA DO MATERIAL ESCAVADO (EM CAÇAMBA)</t>
  </si>
  <si>
    <t>CAIXA DE DRENAGEM DE INSPEÇÃO/PASSAGEM EM ALVENARIA (60X60X100CM), REVESTIMENTO EM ARGAMASSA COM ADITIVO IMPERMEABILIZANTE, COM TAMPA EM GRELHA, INCLUSIVE ESCAVAÇÃO, REATERRO E TRANSPORTE E RETIRADA DO MATERIAL ESCAVADO (EM CAÇAMBA)</t>
  </si>
  <si>
    <t>CAIXA DE DRENAGEM DE INSPEÇÃO/PASSAGEM EM ALVENARIA (60X60X40CM), REVESTIMENTO EM ARGAMASSA COM ADITIVO IMPERMEABILIZANTE, COM TAMPA EM GRELHA, INCLUSIVE ESCAVAÇÃO, REATERRO E TRANSPORTE E RETIRADA DO MATERIAL ESCAVADO (EM CAÇAMBA)</t>
  </si>
  <si>
    <t>CAIXA DE DRENAGEM DE INSPEÇÃO/PASSAGEM EM ALVENARIA (60X60X60CM), REVESTIMENTO EM ARGAMASSA COM ADITIVO IMPERMEABILIZANTE, COM TAMPA EM GRELHA, INCLUSIVE ESCAVAÇÃO, REATERRO E TRANSPORTE E RETIRADA DO MATERIAL ESCAVADO (EM CAÇAMBA)</t>
  </si>
  <si>
    <t>CAIXA DE DRENAGEM DE INSPEÇÃO/PASSAGEM EM ALVENARIA (60X60X80CM), REVESTIMENTO EM ARGAMASSA COM ADITIVO IMPERMEABILIZANTE, COM TAMPA EM GRELHA, INCLUSIVE ESCAVAÇÃO, REATERRO E TRANSPORTE E RETIRADA DO MATERIAL ESCAVADO (EM CAÇAMBA)</t>
  </si>
  <si>
    <t>CAIXA DE DRENAGEM DE INSPEÇÃO/PASSAGEM EM ALVENARIA (70X70X110CM), REVESTIMENTO EM ARGAMASSA COM ADITIVO IMPERMEABILIZANTE, COM TAMPA EM GRELHA, INCLUSIVE ESCAVAÇÃO, REATERRO E TRANSPORTE E RETIRADA DO MATERIAL ESCAVADO (EM CAÇAMBA)</t>
  </si>
  <si>
    <t>CAIXA DE DRENAGEM DE INSPEÇÃO/PASSAGEM EM ALVENARIA (70X70X40CM), REVESTIMENTO EM ARGAMASSA COM ADITIVO IMPERMEABILIZANTE, COM TAMPA EM GRELHA, INCLUSIVE ESCAVAÇÃO, REATERRO E TRANSPORTE E RETIRADA DO MATERIAL ESCAVADO (EM CAÇAMBA)</t>
  </si>
  <si>
    <t>CAIXA DE DRENAGEM DE INSPEÇÃO/PASSAGEM EM ALVENARIA (70X70X60CM), REVESTIMENTO EM ARGAMASSA COM ADITIVO IMPERMEABILIZANTE, COM TAMPA EM GRELHA, INCLUSIVE ESCAVAÇÃO, REATERRO E TRANSPORTE E RETIRADA DO MATERIAL ESCAVADO (EM CAÇAMBA)</t>
  </si>
  <si>
    <t>CAIXA DE DRENAGEM DE INSPEÇÃO/PASSAGEM EM ALVENARIA (70X70X80CM), REVESTIMENTO EM ARGAMASSA COM ADITIVO IMPERMEABILIZANTE, COM TAMPA EM GRELHA, INCLUSIVE ESCAVAÇÃO, REATERRO E TRANSPORTE E RETIRADA DO MATERIAL ESCAVADO (EM CAÇAMBA)</t>
  </si>
  <si>
    <t>CAIXA DE DRENAGEM DE INSPEÇÃO/PASSAGEM EM ALVENARIA (80X80X100CM), REVESTIMENTO EM ARGAMASSA COM ADITIVO IMPERMEABILIZANTE, COM TAMPA EM GRELHA, INCLUSIVE ESCAVAÇÃO, REATERRO E TRANSPORTE E RETIRADA DO MATERIAL ESCAVADO (EM CAÇAMBA)</t>
  </si>
  <si>
    <t>CAIXA DE DRENAGEM DE INSPEÇÃO/PASSAGEM EM ALVENARIA (80X80X140CM), REVESTIMENTO EM ARGAMASSA COM ADITIVO IMPERMEABILIZANTE, COM TAMPA EM GRELHA, INCLUSIVE ESCAVAÇÃO, REATERRO E TRANSPORTE E RETIRADA DO MATERIAL ESCAVADO (EM CAÇAMBA)</t>
  </si>
  <si>
    <t>CAIXA DE DRENAGEM DE INSPEÇÃO/PASSAGEM EM ALVENARIA (80X80X40CM), REVESTIMENTO EM ARGAMASSA COM ADITIVO IMPERMEABILIZANTE, COM TAMPA EM GRELHA, INCLUSIVE ESCAVAÇÃO, REATERRO E TRANSPORTE E RETIRADA DO MATERIAL ESCAVADO (EM CAÇAMBA)</t>
  </si>
  <si>
    <t>CAIXA DE DRENAGEM DE INSPEÇÃO/PASSAGEM EM ALVENARIA (80X80X60CM), REVESTIMENTO EM ARGAMASSA COM ADITIVO IMPERMEABILIZANTE, COM TAMPA EM GRELHA, INCLUSIVE ESCAVAÇÃO, REATERRO E TRANSPORTE E RETIRADA DO MATERIAL ESCAVADO (EM CAÇAMBA)</t>
  </si>
  <si>
    <t>CAIXA DE DRENAGEM DE INSPEÇÃO/PASSAGEM EM ALVENARIA (80X80X80CM), REVESTIMENTO EM ARGAMASSA COM ADITIVO IMPERMEABILIZANTE, COM TAMPA EM GRELHA, INCLUSIVE ESCAVAÇÃO, REATERRO E TRANSPORTE E RETIRADA DO MATERIAL ESCAVADO (EM CAÇAMBA)</t>
  </si>
  <si>
    <t>CAIXA DE DRENAGEM DE INSPEÇÃO/PASSAGEM EM ALVENARIA (90X90X100CM), REVESTIMENTO EM ARGAMASSA COM ADITIVO IMPERMEABILIZANTE, COM TAMPA EM GRELHA, INCLUSIVE ESCAVAÇÃO, REATERRO E TRANSPORTE E RETIRADA DO MATERIAL ESCAVADO (EM CAÇAMBA)</t>
  </si>
  <si>
    <t>CAIXA DE DRENAGEM DE INSPEÇÃO/PASSAGEM EM ALVENARIA (90X90X140CM), REVESTIMENTO EM ARGAMASSA COM ADITIVO IMPERMEABILIZANTE, COM TAMPA EM GRELHA, INCLUSIVE ESCAVAÇÃO, REATERRO E TRANSPORTE E RETIRADA DO MATERIAL ESCAVADO (EM CAÇAMBA)</t>
  </si>
  <si>
    <t>CAIXA DE DRENAGEM DE INSPEÇÃO/PASSAGEM EM ALVENARIA (90X90X60CM), REVESTIMENTO EM ARGAMASSA COM ADITIVO IMPERMEABILIZANTE, COM TAMPA EM GRELHA, INCLUSIVE ESCAVAÇÃO, REATERRO E TRANSPORTE E RETIRADA DO MATERIAL ESCAVADO (EM CAÇAMBA)</t>
  </si>
  <si>
    <t>CAIXA DE DRENAGEM DE INSPEÇÃO/PASSAGEM EM ALVENARIA (90X90X80CM), REVESTIMENTO EM ARGAMASSA COM ADITIVO IMPERMEABILIZANTE, COM TAMPA EM GRELHA, INCLUSIVE ESCAVAÇÃO, REATERRO E TRANSPORTE E RETIRADA DO MATERIAL ESCAVADO (EM CAÇAMBA)</t>
  </si>
  <si>
    <t>CAIXA D´ÁGUA DE POLIETILENO, CAPACIDADE DE 1.000L, INCLUSIVE TAMPA, TORNEIRA DE BOIA, EXTRAVASOR, TUBO DE LIMPEZA E ACESSÓRIOS, EXCLUSIVE TUBULAÇÃO DE ENTRADA/SAÍDA DE ÁGUA</t>
  </si>
  <si>
    <t>CAIXA D´ÁGUA DE POLIETILENO, CAPACIDADE DE 1.500L, INCLUSIVE TAMPA, TORNEIRA DE BOIA, EXTRAVASOR, TUBO DE LIMPEZA E ACESSÓRIOS, EXCLUSIVE TUBULAÇÃO DE ENTRADA/SAÍDA DE ÁGUA</t>
  </si>
  <si>
    <t>CAIXA D´ÁGUA DE POLIETILENO, CAPACIDADE DE 250L, INCLUSIVE TAMPA, TORNEIRA DE BOIA, EXTRAVASOR, TUBO DE LIMPEZA E ACESSÓRIOS, EXCLUSIVE TUBULAÇÃO DE ENTRADA/SAÍDA DE ÁGUA</t>
  </si>
  <si>
    <t>CAIXA D´ÁGUA DE POLIETILENO, CAPACIDADE DE 500L, INCLUSIVE TAMPA, TORNEIRA DE BOIA, EXTRAVASOR, TUBO DE LIMPEZA E ACESSÓRIOS, EXCLUSIVE TUBULAÇÃO DE ENTRADA/SAÍDA DE ÁGUA</t>
  </si>
  <si>
    <t>RESERVATÓRIO DE ÁGUA ENTERRADO, CAPACIDADE DE 15M3, EM CONCRETO ARMADO COM CASAS DE BOMBAS, INCLUSIVE ALÇAPÃO, ESCAVAÇÃO, REATERRO E TRANSPORTE E RETIRADA DO MATERIAL ESCAVADO (EM CAÇAMBA), EXCLUSIVE TUBULAÇÕES, BOMBAS E QUADROS</t>
  </si>
  <si>
    <t>ELETROBOMBA DE RECALQUE</t>
  </si>
  <si>
    <t>TORNEIRA DE BOIA</t>
  </si>
  <si>
    <t>TORNEIRA CHAVE BOIA AUTOMÁTICA PARA RESERVATÓRIO</t>
  </si>
  <si>
    <t>TORNEIRA DE BOIA, TIPO ROSCÁVEL 1", EXCLUSIVE ADAPTADOR SOLDÁVEL DE PVC COM FLANGES E ANEL PARA CAIXA DÁGUA</t>
  </si>
  <si>
    <t>TORNEIRA DE BOIA, TIPO ROSCÁVEL 1.1/2", EXCLUSIVE ADAPTADOR SOLDÁVEL DE PVC COM FLANGES E ANEL PARA CAIXA DÁGUA</t>
  </si>
  <si>
    <t>TORNEIRA DE BOIA, TIPO ROSCÁVEL 1.1/4", EXCLUSIVE ADAPTADOR SOLDÁVEL DE PVC COM FLANGES E ANEL PARA CAIXA DÁGUA</t>
  </si>
  <si>
    <t>TORNEIRA DE BOIA, TIPO ROSCÁVEL 1/2", EXCLUSIVE ADAPTADOR SOLDÁVEL DE PVC COM FLANGES E ANEL PARA CAIXA DÁGUA</t>
  </si>
  <si>
    <t>TORNEIRA DE BOIA, TIPO ROSCÁVEL 2", EXCLUSIVE ADAPTADOR SOLDÁVEL DE PVC COM FLANGES E ANEL PARA CAIXA DÁGUA</t>
  </si>
  <si>
    <t>TORNEIRA DE BOIA, TIPO ROSCÁVEL 3/4", EXCLUSIVE ADAPTADOR SOLDÁVEL DE PVC COM FLANGES E ANEL PARA CAIXA DÁGUA</t>
  </si>
  <si>
    <t>ABERTURA DE POÇO</t>
  </si>
  <si>
    <t>FOSSA SÉPTICA</t>
  </si>
  <si>
    <t>DRENAGEM</t>
  </si>
  <si>
    <t>CANALETA PRÉ-MOLDADA</t>
  </si>
  <si>
    <t>CANALETA PARA DRENAGEM, PRÉ-MOLDADA, TIPO MEIA CANA, DIÂMETRO 30CM, EXCLUSIVE TAMPA, INCLUSIVE ASSENTAMENTO EM ARGAMASSA, TRAÇO 1:3 (CIMENTO E AREIA), ESCAVAÇÃO, TRANSPORTE E RETIRADA DO MATERIAL ESCAVADO (EM CAÇAMBA)</t>
  </si>
  <si>
    <t>CANALETA PARA DRENAGEM, PRÉ-MOLDADA, TIPO MEIA CANA, DIÂMETRO 40CM, EXCLUSIVE TAMPA, INCLUSIVE ASSENTAMENTO EM ARGAMASSA, TRAÇO 1:3 (CIMENTO E AREIA), ESCAVAÇÃO, TRANSPORTE E RETIRADA DO MATERIAL ESCAVADO (EM CAÇAMBA)</t>
  </si>
  <si>
    <t>CANALETA PARA DRENAGEM, PRÉ-MOLDADA, TIPO MEIA CANA, DIÂMETRO 50CM, EXCLUSIVE TAMPA, INCLUSIVE ASSENTAMENTO EM ARGAMASSA, TRAÇO 1:3 (CIMENTO E AREIA), ESCAVAÇÃO, TRANSPORTE E RETIRADA DO MATERIAL ESCAVADO (EM CAÇAMBA)</t>
  </si>
  <si>
    <t>CANALETA PARA DRENAGEM, PRÉ-MOLDADA, TIPO MEIA CANA, DIÂMETRO 60CM, EXCLUSIVE TAMPA, INCLUSIVE ASSENTAMENTO EM ARGAMASSA, TRAÇO 1:3 (CIMENTO E AREIA), ESCAVAÇÃO, TRANSPORTE E RETIRADA DO MATERIAL ESCAVADO (EM CAÇAMBA)</t>
  </si>
  <si>
    <t>CANALETA SANITÁRIA, SEÇÃO 5X8CM, EM ARGAMASSA, TRAÇO 1:3 (CIMENTO E AREIA) COM ADITIVO IMPERMEABILIZANTE, EXCLUSIVE TAMPA, INCLUSIVE CORTE NO PISO, TRANSPORTE E RETIRADA DO MATERIAL DEMOLIDO (EM CAÇAMBA)</t>
  </si>
  <si>
    <t>CANALETA DE CONCRETO MOLDADA IN-LOCO</t>
  </si>
  <si>
    <t>ED-14720</t>
  </si>
  <si>
    <t>CANALETA PARA DRENAGEM, EM CONCRETO COM FCK 15MPA, MOLDADA IN LOCO, SEÇÃO 15X15CM, FORMA EM CONTRA BARRANCO, EXCLUSIVE TAMPA, INCLUSIVE ESCAVAÇÃO, REATERRO COM TRANSPORTE E RETIRADA DO MATERIAL ESCAVADO (EM CAÇAMBA)</t>
  </si>
  <si>
    <t>ED-14740</t>
  </si>
  <si>
    <t>CANALETA PARA DRENAGEM, EM CONCRETO COM FCK 15MPA, MOLDADA IN LOCO, SEÇÃO 15X15CM, FORMA EM MADEIRA, EXCLUSIVE TAMPA, INCLUSIVE ESCAVAÇÃO, REATERRO COM TRANSPORTE E RETIRADA DO MATERIAL ESCAVADO (EM CAÇAMBA)</t>
  </si>
  <si>
    <t>ED-14721</t>
  </si>
  <si>
    <t>CANALETA PARA DRENAGEM, EM CONCRETO COM FCK 15MPA, MOLDADA IN LOCO, SEÇÃO 20X20CM, FORMA EM CONTRA BARRANCO, EXCLUSIVE TAMPA, INCLUSIVE ESCAVAÇÃO, REATERRO COM TRANSPORTE E RETIRADA DO MATERIAL ESCAVADO (EM CAÇAMBA)</t>
  </si>
  <si>
    <t>ED-14741</t>
  </si>
  <si>
    <t>CANALETA PARA DRENAGEM, EM CONCRETO COM FCK 15MPA, MOLDADA IN LOCO, SEÇÃO 20X20CM, FORMA EM MADEIRA, EXCLUSIVE TAMPA, INCLUSIVE ESCAVAÇÃO, REATERRO COM TRANSPORTE E RETIRADA DO MATERIAL ESCAVADO (EM CAÇAMBA)</t>
  </si>
  <si>
    <t>ED-14725</t>
  </si>
  <si>
    <t>CANALETA PARA DRENAGEM, EM CONCRETO COM FCK 15MPA, MOLDADA IN LOCO, SEÇÃO 30X20CM,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</si>
  <si>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ED-14726</t>
  </si>
  <si>
    <t>CANALETA PARA DRENAGEM, EM CONCRETO COM FCK 15MPA, MOLDADA IN LOCO, SEÇÃO 30X20CM, FORMA EM CONTRA BARRANCO, COM TAMPA EM CONCRETO  PARA TRÂNSITO DE PEDESTRE, INCLUSIVE ESCAVAÇÃO, REATERRO COM TRANSPORTE E RETIRADA DO MATERIAL ESCAVADO (EM CAÇAMBA)</t>
  </si>
  <si>
    <t>ED-14728</t>
  </si>
  <si>
    <t>CANALETA PARA DRENAGEM, EM CONCRETO COM FCK 15MPA, MOLDADA IN LOCO, SEÇÃO 30X20CM, FORMA EM CONTRA BARRANCO, EXCLUSIVE TAMPA, INCLUSIVE ESCAVAÇÃO, REATERRO COM TRANSPORTE E RETIRADA DO MATERIAL ESCAVADO (EM CAÇAMBA)</t>
  </si>
  <si>
    <t>ED-14746</t>
  </si>
  <si>
    <t>CANALETA PARA DRENAGEM, EM CONCRETO COM FCK 15MPA, MOLDADA IN LOCO, SEÇÃO 30X20CM, FORMA EM MADEIRA, COM GRELHA EM BARRA REDONDA DN 12,5MM (1/2") E REQUADRO EM BARRA REDONDA DN 20MM (3/4") COM UMA (1) DEMÃO DE FUNDO ANTICORROSIVO E DUAS (2) DEMÃOS DE PINTURA ESMALTE, INCLUSIVE ESCAVAÇÃO, REATERRO COM TRANSPORTE E RETIRADA DO MATERIAL ESCAVADO (EM CAÇAMBA)</t>
  </si>
  <si>
    <t>ED-14747</t>
  </si>
  <si>
    <t>CANALETA PARA DRENAGEM, EM CONCRETO COM FCK 15MPA, MOLDADA IN LOCO, SEÇÃO 30X20CM, FORMA EM MADEIRA, COM TAMPA EM CONCRETO PARA TRÂNSITO DE PEDESTRE, INCLUSIVE ESCAVAÇÃO, REATERRO COM TRANSPORTE E RETIRADA DO MATERIAL ESCAVADO (EM CAÇAMBA)</t>
  </si>
  <si>
    <t>ED-14748</t>
  </si>
  <si>
    <t>CANALETA PARA DRENAGEM, EM CONCRETO COM FCK 15MPA, MOLDADA IN LOCO, SEÇÃO 30X20CM, FORMA EM MADEIRA, EXCLUSIVE TAMPA, INCLUSIVE ESCAVAÇÃO, REATERRO COM TRANSPORTE E RETIRADA DO MATERIAL ESCAVADO (EM CAÇAMBA)</t>
  </si>
  <si>
    <t>ED-14718</t>
  </si>
  <si>
    <t>CANALETA PARA DRENAGEM, EM CONCRETO COM FCK 15MPA, MOLDADA IN LOCO, SEÇÃO 30X30CM,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</si>
  <si>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ED-14719</t>
  </si>
  <si>
    <t>CANALETA PARA DRENAGEM, EM CONCRETO COM FCK 15MPA, MOLDADA IN LOCO, SEÇÃO 30X30CM, FORMA EM CONTRA BARRANCO, COM TAMPA EM CONCRETO  PARA TRÂNSITO DE PEDESTRE, INCLUSIVE ESCAVAÇÃO, REATERRO COM TRANSPORTE E RETIRADA DO MATERIAL ESCAVADO (EM CAÇAMBA)</t>
  </si>
  <si>
    <t>ED-14722</t>
  </si>
  <si>
    <t>CANALETA PARA DRENAGEM, EM CONCRETO COM FCK 15MPA, MOLDADA IN LOCO, SEÇÃO 30X30CM, FORMA EM CONTRA BARRANCO, EXCLUSIVE TAMPA, INCLUSIVE ESCAVAÇÃO, REATERRO COM TRANSPORTE E RETIRADA DO MATERIAL ESCAVADO (EM CAÇAMBA)</t>
  </si>
  <si>
    <t>ED-14737</t>
  </si>
  <si>
    <t>CANALETA PARA DRENAGEM, EM CONCRETO COM FCK 15MPA, MOLDADA IN LOCO, SEÇÃO 30X30CM, FORMA EM MADEIRA, COM GRELHA EM BARRA REDONDA DN 12,5MM (1/2") E REQUADRO EM BARRA REDONDA DN 20MM (3/4") COM UMA (1) DEMÃO DE FUNDO ANTICORROSIVO E DUAS (2) DEMÃOS DE PINTURA ESMALTE, INCLUSIVE ESCAVAÇÃO, REATERRO COM TRANSPORTE E RETIRADA DO MATERIAL ESCAVADO (EM CAÇAMBA)</t>
  </si>
  <si>
    <t>ED-14739</t>
  </si>
  <si>
    <t>CANALETA PARA DRENAGEM, EM CONCRETO COM FCK 15MPA, MOLDADA IN LOCO, SEÇÃO 30X30CM, FORMA EM MADEIRA, COM TAMPA EM CONCRETO  PARA TRÂNSITO DE PEDESTRE, INCLUSIVE ESCAVAÇÃO, REATERRO COM TRANSPORTE E RETIRADA DO MATERIAL ESCAVADO (EM CAÇAMBA)</t>
  </si>
  <si>
    <t>ED-14742</t>
  </si>
  <si>
    <t>CANALETA PARA DRENAGEM, EM CONCRETO COM FCK 15MPA, MOLDADA IN LOCO, SEÇÃO 30X30CM, FORMA EM MADEIRA, EXCLUSIVE TAMPA, INCLUSIVE ESCAVAÇÃO, REATERRO COM TRANSPORTE E RETIRADA DO MATERIAL ESCAVADO (EM CAÇAMBA)</t>
  </si>
  <si>
    <t>ED-14581</t>
  </si>
  <si>
    <t>CANALETA PARA DRENAGEM, EM CONCRETO COM FCK 15MPA, MOLDADA IN LOCO, SEÇÃO 40X40CM, FORMA EM CONTRA BARRANCO, EXCLUSIVE TAMPA, INCLUSIVE ESCAVAÇÃO, REATERRO COM TRANSPORTE E RETIRADA DO MATERIAL ESCAVADO (EM CAÇAMBA)</t>
  </si>
  <si>
    <t>ED-14743</t>
  </si>
  <si>
    <t>CANALETA PARA DRENAGEM, EM CONCRETO COM FCK 15MPA, MOLDADA IN LOCO, SEÇÃO 40X40CM, FORMA EM MADEIRA, EXCLUSIVE TAMPA, INCLUSIVE ESCAVAÇÃO, REATERRO COM TRANSPORTE E RETIRADA DO MATERIAL ESCAVADO (EM CAÇAMBA)</t>
  </si>
  <si>
    <t>ED-14723</t>
  </si>
  <si>
    <t>CANALETA PARA DRENAGEM, EM CONCRETO COM FCK 15MPA, MOLDADA IN LOCO, SEÇÃO 60X60CM, FORMA EM CONTRA BARRANCO, EXCLUSIVE TAMPA, INCLUSIVE ESCAVAÇÃO, REATERRO COM TRANSPORTE E RETIRADA DO MATERIAL ESCAVADO (EM CAÇAMBA)</t>
  </si>
  <si>
    <t>ED-14744</t>
  </si>
  <si>
    <t>CANALETA PARA DRENAGEM, EM CONCRETO COM FCK 15MPA, MOLDADA IN LOCO, SEÇÃO 60X60CM, FORMA EM MADEIRA, EXCLUSIVE TAMPA, INCLUSIVE ESCAVAÇÃO, REATERRO COM TRANSPORTE E RETIRADA DO MATERIAL ESCAVADO (EM CAÇAMBA)</t>
  </si>
  <si>
    <t>ED-14724</t>
  </si>
  <si>
    <t>CANALETA PARA DRENAGEM, EM CONCRETO COM FCK 15MPA, MOLDADA IN LOCO, SEÇÃO 90X90CM, FORMA EM CONTRA BARRANCO, EXCLUSIVE TAMPA, INCLUSIVE ESCAVAÇÃO, REATERRO COM TRANSPORTE E RETIRADA DO MATERIAL ESCAVADO (EM CAÇAMBA)</t>
  </si>
  <si>
    <t>ED-14745</t>
  </si>
  <si>
    <t>CANALETA PARA DRENAGEM, EM CONCRETO COM FCK 15MPA, MOLDADA IN LOCO, SEÇÃO 90X90CM, FORMA EM MADEIRA, EXCLUSIVE TAMPA, INCLUSIVE ESCAVAÇÃO, REATERRO COM TRANSPORTE E RETIRADA DO MATERIAL ESCAVADO (EM CAÇAMBA)</t>
  </si>
  <si>
    <t>TUBULAÇÃO PARA DRENAGEM</t>
  </si>
  <si>
    <t>TUBULAÇÃO PERFURADO EM PVC FLEXÍVEL CORRUGADO</t>
  </si>
  <si>
    <t>TUBULAÇÃO DE CONCRETO SIMPLES</t>
  </si>
  <si>
    <t>TUBO DE CONCRETO para dreno simples ou poroso, Ø 150 mm</t>
  </si>
  <si>
    <t>TUBO DE CONCRETO SIMPLES, CLASSE PS1, DIÂMETRO 300MM, INCLUSIVE FORNECIMENTO, ASSENTAMENTO E REJUNTAMENTO, EXCLUSIVE ESCAVAÇÃO</t>
  </si>
  <si>
    <t>TUBO DE CONCRETO SIMPLES, CLASSE PS1, DIÂMETRO 400MM, INCLUSIVE FORNECIMENTO, ASSENTAMENTO E REJUNTAMENTO, EXCLUSIVE ESCAVAÇÃO</t>
  </si>
  <si>
    <t>TUBO DE CONCRETO SIMPLES, CLASSE PS1, DIÂMETRO 500MM, INCLUSIVE FORNECIMENTO, ASSENTAMENTO E REJUNTAMENTO, EXCLUSIVE ESCAVAÇÃO</t>
  </si>
  <si>
    <t>TUBO DE CONCRETO SIMPLES, CLASSE PS1, DIÂMETRO 600MM, INCLUSIVE FORNECIMENTO, ASSENTAMENTO E REJUNTAMENTO, EXCLUSIVE ESCAVAÇÃO</t>
  </si>
  <si>
    <t>TUBULAÇÃO DE CONCRETO ARMADO</t>
  </si>
  <si>
    <t>TUBO DE CONCRETO ARMADO, CLASSE PA1, DIÂMETRO 1000MM, INCLUSIVE FORNECIMENTO, ASSENTAMENTO E REJUNTAMENTO, EXCLUSIVE ESCAVAÇÃO</t>
  </si>
  <si>
    <t>TUBO DE CONCRETO ARMADO, CLASSE PA1, DIÂMETRO 1200MM, INCLUSIVE FORNECIMENTO, ASSENTAMENTO E REJUNTAMENTO, EXCLUSIVE ESCAVAÇÃO</t>
  </si>
  <si>
    <t>TUBO DE CONCRETO ARMADO, CLASSE PA1, DIÂMETRO 1500MM, INCLUSIVE FORNECIMENTO, ASSENTAMENTO E REJUNTAMENTO, EXCLUSIVE ESCAVAÇÃO</t>
  </si>
  <si>
    <t xml:space="preserve">TUBO DE CONCRETO ARMADO, CLASSE PA1, DIÂMETRO 400MM, INCLUSIVE FORNECIMENTO, ASSENTAMENTO E REJUNTAMENTO, EXCLUSIVE ESCAVAÇÃO
</t>
  </si>
  <si>
    <t>TUBO DE CONCRETO ARMADO, CLASSE PA1, DIÂMETRO 500MM, INCLUSIVE FORNECIMENTO, ASSENTAMENTO E REJUNTAMENTO, EXCLUSIVE ESCAVAÇÃO</t>
  </si>
  <si>
    <t>TUBO DE CONCRETO ARMADO, CLASSE PA1, DIÂMETRO 600MM, INCLUSIVE FORNECIMENTO, ASSENTAMENTO E REJUNTAMENTO, EXCLUSIVE ESCAVAÇÃO</t>
  </si>
  <si>
    <t>TUBO DE CONCRETO ARMADO, CLASSE PA1, DIÂMETRO 800MM, INCLUSIVE FORNECIMENTO, ASSENTAMENTO E REJUNTAMENTO, EXCLUSIVE ESCAVAÇÃO</t>
  </si>
  <si>
    <t>GALERIA CELULAR</t>
  </si>
  <si>
    <t xml:space="preserve">CHAMINÉ DE POÇO DE VISITA </t>
  </si>
  <si>
    <t>POÇO DE VISITA PARA REDE TUBULAR</t>
  </si>
  <si>
    <t>TAMPÃO PARA POÇO DE VISITA</t>
  </si>
  <si>
    <t>TAMPÃO CIRCULAR EM FERRO FUNDIDO PARA POÇO DE VISITA, ARTICULADO COM DIÂMETRO DE 60CM, CLASSE 400, INCLUSIVE ASSENTAMENTO, EXCLUSIVE POÇO DE VISITA</t>
  </si>
  <si>
    <t>BOCA DE LOBO</t>
  </si>
  <si>
    <t xml:space="preserve">CAIXA DE CAPTAÇÃO E DRENAGEM </t>
  </si>
  <si>
    <t>CAIXA DE AREIA</t>
  </si>
  <si>
    <t xml:space="preserve">DESCIDA D´ÁGUA TIPO CALHA </t>
  </si>
  <si>
    <t xml:space="preserve">DESCIDA D´ÁGUA TIPO DEGRAU </t>
  </si>
  <si>
    <t>VALA DE INFILTRAÇÃO</t>
  </si>
  <si>
    <t>SARJETA</t>
  </si>
  <si>
    <t>ED-14762</t>
  </si>
  <si>
    <t>SARJETA DE CONCRETO URBANO (SCU), TIPO 1, COM FCK 15 MPA, LARGURA DE 50CM COM INCLINAÇÃO DE 3%, ESP. 7CM, PADRÃO DER-MG, EXCLUSIVE MEIO-FIO, INCLUSIVE ESCAVAÇÃO, APILAOMENTO E TRANSPORTE COM RETIRADA DO MATERIAL ESCAVADO (EM CAÇAMBA)</t>
  </si>
  <si>
    <t>ED-14763</t>
  </si>
  <si>
    <t>SARJETA DE CONCRETO URBANO (SCU), TIPO 2, COM FCK 15 MPA, LARGURA DE 50CM COM INCLINAÇÃO DE 15%, ESP. 7CM, PADRÃO DER-MG, EXCLUSIVE MEIO-FIO, INCLUSIVE ESCAVAÇÃO, APILAOMENTO E TRANSPORTE COM RETIRADA DO MATERIAL ESCAVADO (EM CAÇAMBA)</t>
  </si>
  <si>
    <t>ED-14764</t>
  </si>
  <si>
    <t>SARJETA DE CONCRETO URBANO (SCU), TIPO 3, COM FCK 15 MPA, LARGURA DE 50CM COM INCLINAÇÃO DE 25%, ESP. 7CM, PADRÃO DER-MG, EXCLUSIVE MEIO-FIO, INCLUSIVE ESCAVAÇÃO, APILAOMENTO E TRANSPORTE COM RETIRADA DO MATERIAL ESCAVADO (EM CAÇAMBA)</t>
  </si>
  <si>
    <t>PREVENÇÃO E COMBATE A INCÊNDIO</t>
  </si>
  <si>
    <t>ELETROBOMBA E ACESSÓRIOS</t>
  </si>
  <si>
    <t>CILINDRO DE PRESSÃO OU MOLA PNEUMÁTICA DE DIÂMETRO 150mm, COMPRIMENTO DE 1,20m COM GARRAS PARA FIXAÇÃO NA PAREDE</t>
  </si>
  <si>
    <t>ABRIGO, HIDRANTE, MANGUEIRA E EXTINTOR</t>
  </si>
  <si>
    <t>ED-22698</t>
  </si>
  <si>
    <t>ABRIGO EM CHAPA DE AÇO CARBONO DE SOBREPOR, PINTADO DE VERMELHO NAS DIMENSÕES (75X30X25)CM COM UMA PORTA COM VIDRO TRANSPARENTE COM A INSCRIÇÃO "INCÊNDIO", PARA EXTINTOR, FORNECIMENTO E INSTALAÇÃO, EXCLUSIVE EXTINTOR</t>
  </si>
  <si>
    <t>ABRIGO EM CHAPA DE AÇO CARBONO DE SOBREPOR, PINTADO DE VERMELHO NAS DIMENSÕES (90X60X17)CM COM UMA PORTA COM VIDRO TRANSPARENTE COM A INSCRIÇÃO "INCÊNDIO", INCLUINDO SUPORTE BASCULANTE PARA MANGUEIRA - FORNECIMENTO E INSTALAÇÃO, EXCLUSIVE MANGUEIRA, REGISTRO GLOBO E ACESSÓRIOS</t>
  </si>
  <si>
    <t>ED-22701</t>
  </si>
  <si>
    <t>ABRIGO EM CHAPA DE AÇO CARBONO DE SOBREPOR, PINTADO DE VERMELHO NAS DIMENSÕES (90X60X17)CM COM UMA PORTA COM VIDRO TRANSPARENTE COM A INSCRIÇÃO "INCÊNDIO", INCLUINDO SUPORTE BASCULANTE PARA MANGUEIRA, MANGUEIRA TIPO 1 COMPRIMENTO 15M, REGISTRO GLOBO E ACESSÓRIOS, FORNECIMENTO E INSTALAÇÃO</t>
  </si>
  <si>
    <t>ED-22714</t>
  </si>
  <si>
    <t>ABRIGO EM CHAPA DE AÇO CARBONO DE SOBREPOR, PINTADO DE VERMELHO NAS DIMENSÕES (90X60X17)CM COM UMA PORTA COM VIDRO TRANSPARENTE COM A INSCRIÇÃO "INCÊNDIO", INCLUINDO SUPORTE BASCULANTE PARA MANGUEIRA, MANGUEIRA TIPO 2 COMPRIMENTO 15M, REGISTRO GLOBO E ACESSÓRIOS, FORNECIMENTO E INSTALAÇÃO</t>
  </si>
  <si>
    <t>ADAPTADOR EM LATÃO PARA INSTALAÇÃO PREDIAL DE COMBATE A INCÊNDIO ENGATE RÁPIDO 1.1/2" X ROSCA INTERNA 5 FIOS 2.1/2", FORNECIMENTO E INSTALAÇÃO</t>
  </si>
  <si>
    <t>CHAVE PARA CONEXÕES DE ENGATE RÁPIDO TIPO STORZ, 63X38MM</t>
  </si>
  <si>
    <t>ESGUICHO TIPO AGULHETA COM JUNTA DE UNIÃO ENGATE RÁPIDO DN 38MM, FORNECIMENTO E INSTALAÇÃO</t>
  </si>
  <si>
    <t>MANGUEIRA DE FIBRA SINTÉTICA E BORRACHA PARA INCÊNDIO TIPO 1, DN 38MM, COMPRIMENTO 15M, FORNECIMENTO E INSTALAÇÃO</t>
  </si>
  <si>
    <t>ED-22707</t>
  </si>
  <si>
    <t>MANGUEIRA DE FIBRA SINTÉTICA E BORRACHA PARA INCÊNDIO TIPO 2, DN 38MM, COMPRIMENTO 15M, FORNECIMENTO E INSTALAÇÃO</t>
  </si>
  <si>
    <t>REGISTRO GLOBO</t>
  </si>
  <si>
    <t>REGISTRO TIPO GLOBO ANGULAR, COM 45 GRAUS, DN 2.1/2" (63 MM), PN16, EM LATÃO COM VOLANTE PARA HIDRANTE - FORNECIMENTO E INSTALAÇÃO</t>
  </si>
  <si>
    <t>REGISTRO TIPO GLOBO, DN 1" (25 MM), PN16, EM LATAO COM VOLANTE, EXTREMIDADES ROSCADAS  - FORNECIMENTO E INSTALAÇÃO</t>
  </si>
  <si>
    <t>REGISTRO TIPO GLOBO, DN 1.1/2" (15 MM), PN16, EM LATAO COM VOLANTE, EXTREMIDADES ROSCADAS  - FORNECIMENTO E INSTALAÇÃO</t>
  </si>
  <si>
    <t>REGISTRO TIPO GLOBO, DN 2.1/2" (63 MM), PN16, EM LATAO COM VOLANTE, EXTREMIDADES ROSCADAS  - FORNECIMENTO E INSTALAÇÃO</t>
  </si>
  <si>
    <t>LUMINÁRIA DE EMERGÊNCIA</t>
  </si>
  <si>
    <t>PLACA DE SINALIZAÇÃO</t>
  </si>
  <si>
    <t>SISTEMA DE DETECÇÃO E ALARME DE INCÊNDIO (SDAI)</t>
  </si>
  <si>
    <t>INSTALAÇÕES DE GASES</t>
  </si>
  <si>
    <t>TUBULAÇÃO DE AÇO CARBONO</t>
  </si>
  <si>
    <t>REGISTRO</t>
  </si>
  <si>
    <t>VÁLVULA DE ESFERA TRIPARTIDA COM ROSCA NPT, CLASSE 300lbs - 1/2"</t>
  </si>
  <si>
    <t>VÁLVULA DE ESFERA TRIPARTIDA COM ROSCA NPT, CLASSE 300lbs - 3/4"</t>
  </si>
  <si>
    <t>VÁLVULA DA ALÍVIO</t>
  </si>
  <si>
    <t>VÁLVULA DE ESFERA</t>
  </si>
  <si>
    <t>VÁLVULA DE RETENÇÃO</t>
  </si>
  <si>
    <t>VÁLVULA SOLENÓIDE</t>
  </si>
  <si>
    <t>MANÔMETRO E PRESSOSTATO</t>
  </si>
  <si>
    <t>MANÔMETRO DE PRESSÃO PARA AR COMPRIMIDO 15 A 600 mBAR, COM ROSCA, 1/2 NPT</t>
  </si>
  <si>
    <t>MANÔMETRO DE PRESSÃO PARA AR COMPRIMIDO 15 A 600 mBAR, COM ROSCA, 1/4 NPT</t>
  </si>
  <si>
    <t>CILINDRO</t>
  </si>
  <si>
    <t>CENTRAL DE GÁS</t>
  </si>
  <si>
    <t>ED-15716</t>
  </si>
  <si>
    <t>DEPÓSITO PARA CILINDRO DE GÁS (GLP), INCLUSIVE ALVENARIA DE VEDAÇÃO COM ESP. 14CM, CHAPISCO COM ARGAMASSA (TRAÇO 1:3), ESP. 5MM, REBOCO COM ARGAMASSA (TRAÇO 1:2:8), ESP. 20MM, PINTURA ACRÍLICA EM DUAS (2) DEMÃOS, LAJE IMPERMEABILIZADA E PORTÃO EM TELA GALVANIZADA FIO 12 COM CADEADO, EXCLUSIVE CILINDROS - PADRÃO DER-MG</t>
  </si>
  <si>
    <t>ACESSÓRIOS E COMPLEMENTOS PARA GÁS</t>
  </si>
  <si>
    <t>VIDROS E ESPELHOS</t>
  </si>
  <si>
    <t>ESPELHO</t>
  </si>
  <si>
    <t>VIDRO ARAMADO</t>
  </si>
  <si>
    <t>VIDRO LISOS TRANSPARENTES</t>
  </si>
  <si>
    <t>VIDRO FANTASIA</t>
  </si>
  <si>
    <t>VIDRO TEMPERADOS</t>
  </si>
  <si>
    <t>PLACAS E SINALIZAÇÕES VISUAIS</t>
  </si>
  <si>
    <t>PLACA DE INAUGURAÇÃO</t>
  </si>
  <si>
    <t>PLACA EM ALUMÍNIO</t>
  </si>
  <si>
    <t>PLACA EM AÇO ESCOVADO</t>
  </si>
  <si>
    <t>PONTOS DE INSTALAÇÕES</t>
  </si>
  <si>
    <t>PONTO DE ESGOTO</t>
  </si>
  <si>
    <t>PONTO DE ÁGUA FRIA</t>
  </si>
  <si>
    <t>PONTO DE EMBUTIR PARA ÁGUA FRIA EM TUBO DE PVC RÍGIDO SOLDÁVEL, DN 20MM (1/2"), EMBUTIDO NA ALVENARIA COM DISTÂNCIA DE ATÉ CINCO (5) METROS DA TOMADA DE ÁGUA, INCLUSIVE CONEXÕES E FIXAÇÃO DO TUBO COM ENCHIMENTO DO RASGO NA ALVENARIA/CONCRETO COM ARGAMASSA</t>
  </si>
  <si>
    <t>PONTO DE EMBUTIR PARA ÁGUA FRIA EM TUBO PVC RÍGIDO ROSCÁVEL, DN 1/2" (20MM), EMBUTIDO NA ALVENARIA COM DISTÂNCIA DE ATÉ CINCO (5) METROS DA TOMADA DE ÁGUA, INCLUSIVE CONEXÕES E FIXAÇÃO DO TUBO COM ENCHIMENTO DO RASGO NA ALVENARIA/CONCRETO COM ARGAMASSA</t>
  </si>
  <si>
    <t>PONTO DE TOMADA/INTERRUPTOR/LUZ</t>
  </si>
  <si>
    <t>PONTO DE EMBUTIR PARA UM (1) INTERRUPTOR SIMPLES (10A-250V), COM PLACA 4"X2" DE UM (1) POSTO, COM ELETRODUTO FLEXÍVEL CORRUGADO, ANTI-CHAMA, DN 25MM (3/4"), EMBUTIDO NA ALVENARIA E CABO DE COBRE FLEXÍVEL, CLASSE 5, ISOLAMENTO TIPO LSHF/ATOX, NÃO HALOGENADO, SEÇÃO 1,5MM2 (70°C-450/750V), COM DISTÂNCIA DE ATÉ DEZ (10) METROS DO PONTO DE DERIVAÇÃO, INCLUSIVE CAIXA DE LIGAÇÃO, SUPORTE E FIXAÇÃO DO ELETRODUTO COM ENCHIMENTO DO RASGO NA ALVENARIA/CONCRETO COM ARGAMASSA</t>
  </si>
  <si>
    <t>PONTO DE EMBUTIR PARA UMA (1) LUMINÁRIA,COM ELETRODUTO DE PVC RÍGIDO ROSCÁVEL, DN 20MM (3/4"), EMBUTIDO NA LAJE E CABO DE COBRE FLEXÍVEL, CLASSE 5, ISOLAMENTO TIPO LSHF/ATOX, NÃO HALOGENADO, SEÇÃO 1,5MM2 (70°C-450/750V), COM DISTÂNCIA DE ATÉ CINCO (5) METROS DO PONTO DE DERIVAÇÃO, EXCLUSIVE LUMINÁRIA, INCLUSIVE CAIXA DE LIGAÇÃO OCTOGONAL, SUPORTE E FIXAÇÃO DO ELETRODUTO</t>
  </si>
  <si>
    <t>ED-17905</t>
  </si>
  <si>
    <t>PONTO DE EMBUTIR PARA UMA (1) TOMADA PADRÃO, TRÊS (3) POLOS (2P+T/10A-250V), COM PLACA 4"X2" DE UM (1) POSTO, COM ELETRODUTO DE PVC RÍGIDO ROSCÁVEL, DN 20MM (3/4"), EMBUTIDO NO PISO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</si>
  <si>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PONTO DE EMBUTIR PARA UMA (1) TOMADA PADRÃO, TRÊS (3) POLOS (2P+T/10A-250V), COM PLACA 4"X2" DE UM (1) POSTO, COM ELETRODUTO FLEXÍVEL CORRUGADO, ANTI-CHAMA, DN 25MM (3/4"),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</si>
  <si>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ED-17903</t>
  </si>
  <si>
    <t>PONTO DE SOBREPOR PARA UM (1) INTERRUPTOR SIMPLES (10A-250V),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</si>
  <si>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ED-17906</t>
  </si>
  <si>
    <t>PONTO DE SOBREPOR PARA UMA (1) TOMADA PADRÃO, TRÊS (3) POLOS (2P+T/10A-250V),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</si>
  <si>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ED-17902</t>
  </si>
  <si>
    <t>PONTO DE SOBREPOR PARA UMA (1) TOMADA TELEFÔNICA (CONECTOR RJ11), COM PLACA 4"X2" DE UM (1) POSTO, COM ELETRODUTO DE AÇO GALVANIZADO, CLASSE LEVE, DN 20MM (3/4"), FIXADO NA ALVENARIA/TETO E FIO TELEFÔNICO (FI) EM COBRE ELETROLÍTICO ESTANHADO DE SEÇÃO MACIÇA, ESP. 0,60MM (2X0,60MM), COM DISTÂNCIA DE ATÉ DEZ (10) METROS DO PONTO DE DERIVAÇÃO, INCLUSIVE FORNECIMENTO, INSTALAÇÃO, CONDULETE EM ALUMÍNIO, CONEXÕES, SUPORTE E FIXAÇÃO DO ELETRODUTO</t>
  </si>
  <si>
    <t>PONTO DE REDE (LÓGICA/SOM/CFT)</t>
  </si>
  <si>
    <t>PONTO DE EMBUTIR SECO, PARA UMA (1) PLACA CEGA 4"X4", COM ELETRODUTO DE PVC RÍGIDO ROSCÁVEL, DN 20MM (3/4"), EMBUTIDO NO PISO E SONDA EM ARAME GALVANIZADO, DIÂMETRO DE 1,24MM (BWG 18), COM DISTÂNCIA DE ATÉ DEZ (10) METROS DO PONTO DE DERIVAÇÃO, INCLUSIVE CAIXA DE LIGAÇÃO, SUPORTE E FIXAÇÃO DO ELETRODUTO COM ENCHIMENTO DO RASGO NA ALVENARIA/CONCRETO COM ARGAMASSA</t>
  </si>
  <si>
    <t>PONTO DE EMBUTIR SECO, PARA UMA (1) PLACA CEGA 4"X4", COM ELETRODUTO FLEXÍVEL CORRUGADO, ANTI-CHAMA, DN 25MM (3/4"), EMBUTIDO NA ALVENARIA E SONDA EM ARAME GALVANIZADO, DIÂMETRO DE 1,24MM (BWG 18), COM DISTÂNCIA DE ATÉ DEZ (10) METROS DO PONTO DE DERIVAÇÃO, INCLUSIVE CAIXA DE LIGAÇÃO, SUPORTE E FIXAÇÃO DO ELETRODUTO COM ENCHIMENTO DO RASGO NA ALVENARIA/CONCRETO COM ARGAMASSA</t>
  </si>
  <si>
    <t>PONTO DE TELEFONIA</t>
  </si>
  <si>
    <t>PONTO DE EMBUTIR PARA UMA (1) TOMADA TELEFÔNICA (CONECTOR RJ11), COM PLACA 4"X2" DE UM (1) POSTO, COM ELETRODUTO FLEXÍVEL CORRUGADO, ANTI-CHAMA, DN 25MM (3/4"), EMBUTIDO NA ALVENARIA E FIO TELEFÔNICO (FI) EM COBRE ELETROLÍTICO ESTANHADO DE SEÇÃO MACIÇA, ESP. 0,60MM (2X0,60MM), COM DISTÂNCIA DE ATÉ DEZ (10) METROS DO PONTO DE DERIVAÇÃO, INCLUSIVE CAIXA DE LIGAÇÃO, SUPORTE E FIXAÇÃO DO ELETRODUTO COM ENCHIMENTO DO RASGO NA ALVENARIA/CONCRETO COM ARGAMASSA</t>
  </si>
  <si>
    <t>PONTO DE GÁS (GLP)</t>
  </si>
  <si>
    <t>PONTO DE EMBUTIR PARA GÁS EM TUBO DE AÇO GALVANIZADO COM COSTURA, DN 1/2", EMBUTIDO NA ALVENARIA COM DISTÂNCIA DE ATÉ CINCO (5) METROS DO RAMAL DE ABASTECIMENTO, INCLUSIVE CONEXÕES E FIXAÇÃO DO TUBO COM ENCHIMENTO DO RASGO NA ALVENARIA/CONCRETO COM ARGAMASSA</t>
  </si>
  <si>
    <t>ED-18181</t>
  </si>
  <si>
    <t>PONTO DE EMBUTIR PARA GÁS EM TUBO DE COBRE CLASSE "A" SEM COSTURA SOLDÁVEL, DN 1/2" (15MM), EMBUTIDO NA ALVENARIA COM DISTÂNCIA DE ATÉ CINCO (5) METROS DO RAMAL DE ABASTECIMENTO, INCLUSIVE CONEXÕES E FIXAÇÃO DO TUBO COM ENCHIMENTO DO RASGO NA ALVENARIA/CONCRETO COM ARGAMASSA</t>
  </si>
  <si>
    <t>SERVIÇOS DE PAISAGISMO</t>
  </si>
  <si>
    <t>PLANTIO DE GRAMA</t>
  </si>
  <si>
    <t>PLANTIO E PREPARO DE COVA PARA ÁRVORE</t>
  </si>
  <si>
    <t>FORNECIMENTO DE MUDA</t>
  </si>
  <si>
    <t>ED-14560</t>
  </si>
  <si>
    <t>LASTRO DE SEIXO, INCLUSIVE LANÇAMENTO E ESPALHAMENTO MANUAL</t>
  </si>
  <si>
    <t>SERVIÇOS COMPLEMENTARES</t>
  </si>
  <si>
    <t>RASGO E ENCHIMENTO EM PAREDE</t>
  </si>
  <si>
    <t>RASGO EM ALVENARIA PARA PASSAGEM DE ELETRODUTO/TUBULAÇÃO, DIÂMETROS DE 15MM A 25MM (1/2" A 1"), EXCLUSIVE ENCHIMENTO</t>
  </si>
  <si>
    <t>RASGO EM ALVENARIA PARA PASSAGEM DE ELETRODUTO/TUBULAÇÃO, DIÂMETROS DE 32MM A 50MM (1.1/4" A 2"), EXCLUSIVE ENCHIMENTO</t>
  </si>
  <si>
    <t>RASGO EM ALVENARIA PARA PASSAGEM DE ELETRODUTO/TUBULAÇÃO, DIÂMETROS DE 65MM A 100MM (2.1/2" A 4"), EXCLUSIVE ENCHIMENTO</t>
  </si>
  <si>
    <t>RASGO EM CONCRETO PARA PASSAGEM DE ELETRODUTO/TUBULAÇÃO, DIÂMETROS DE 15MM A 25MM (1/2" A 1"), EXCLUSIVE ENCHIMENTO</t>
  </si>
  <si>
    <t>RASGO EM CONCRETO PARA PASSAGEM DE ELETRODUTO/TUBULAÇÃO, DIÂMETROS DE 32MM A 50MM (1.1/4" A 2"), EXCLUSIVE ENCHIMENTO</t>
  </si>
  <si>
    <t>RASGO EM CONCRETO PARA PASSAGEM DE ELETRODUTO/TUBULAÇÃO, DIÂMETROS DE 65MM A 100MM (2.1/2" A 4"), EXCLUSIVE ENCHIMENTO</t>
  </si>
  <si>
    <t>JUNTA DE DILATAÇÃO E TRINCA</t>
  </si>
  <si>
    <t>TELA SOLDADA PARA LIGAÇÃO E PREVENÇÃO DE TRINCA EM ALVENARIA/ESTRUTURA, DIMENSÕES (50X10,5)CM, INCLUSIVE PINOS DE FIXAÇÃO, EXCLUSIVE REBOCO</t>
  </si>
  <si>
    <t>TELA SOLDADA PARA LIGAÇÃO E PREVENÇÃO DE TRINCA EM ALVENARIA/ESTRUTURA, DIMENSÕES (50X12)CM, INCLUSIVE PINOS DE FIXAÇÃO, EXCLUSIVE REBOCO</t>
  </si>
  <si>
    <t>TELA SOLDADA PARA LIGAÇÃO E PREVENÇÃO DE TRINCA EM ALVENARIA/ESTRUTURA, DIMENSÕES (50X6)CM, INCLUSIVE PINOS DE FIXAÇÃO, EXCLUSIVE REBOCO</t>
  </si>
  <si>
    <t>TELA SOLDADA PARA LIGAÇÃO E PREVENÇÃO DE TRINCA EM ALVENARIA/ESTRUTURA, DIMENSÕES (50X7,5)CM, INCLUSIVE PINOS DE FIXAÇÃO, EXCLUSIVE REBOCO</t>
  </si>
  <si>
    <t>ED-20754</t>
  </si>
  <si>
    <t>TELA SOLDADA PARA LIGAÇÃO E PREVENÇÃO DE TRINCA EM ALVENARIA/ESTRUTURA, INCLUSIVE PINOS DE FIXAÇÃO, EXCLUSIVE REBOCO</t>
  </si>
  <si>
    <t>ENSAIO DE SOLO E AGREGADO</t>
  </si>
  <si>
    <t>ENSAIO DE CONCRETO E AÇO</t>
  </si>
  <si>
    <t>URBANIZAÇÃO E OBRAS COMPLEMENTARES</t>
  </si>
  <si>
    <t>LANÇAMENTO E ESPALHAMENTO DE SOLO OU MATERIAL DE DEMOLIÇÃO EM ÁREA DE PASSEIO EXCLUSIVE APILOAMENTO</t>
  </si>
  <si>
    <t>RAMPA DE ACESSO</t>
  </si>
  <si>
    <t>ED-9837</t>
  </si>
  <si>
    <t xml:space="preserve">APLICAÇÃO E REGULARIZAÇÃO DE COLCHÃO DE AREIA </t>
  </si>
  <si>
    <t>EXECUÇÃO DE PAVIMENTO INTERTRAVADO ECOLÓGICO, ESPESSURA 6CM, FCK 35MPA, INCLUINDO FORNECIMENTO E TRANSPORTE DE TODOS OS MATERIAIS E COLCHÃO DE ASSENTAMENTO COM ESPESSURA 6CM</t>
  </si>
  <si>
    <t>MURO DIVISÓRIO</t>
  </si>
  <si>
    <t>MURO DIVISÓRIO EM BLOCO DE CONCRETO COM ACABAMENTO APARENTE, ESP.15CM, ALTURA DE 180CM, COM SAPATA EM CONCRETO ARMADO , DIMENSÃO (50X55)CM,  FORMA EM CONTRA BARRANCO, INCLUSIVE ESCAVAÇÃO COM TRANSPORTE E RETIRADA DO MATERIAL ESCAVADO (EM CAÇAMBA) E PINGADEIRA EM CONCRETO</t>
  </si>
  <si>
    <t>MURO DIVISÓRIO EM BLOCO DE CONCRETO COM ACABAMENTO APARENTE, ESP.15CM, ALTURA DE 220CM, COM SAPATA EM CONCRETO ARMADO , DIMENSÃO (50X55)CM,  FORMA EM CONTRA BARRANCO, INCLUSIVE ESCAVAÇÃO COM TRANSPORTE E RETIRADA DO MATERIAL ESCAVADO (EM CAÇAMBA) E PINGADEIRA EM CONCRETO</t>
  </si>
  <si>
    <t>MURO DIVISÓRIO EM BLOCO DE CONCRETO COM ACABAMENTO REVESTIDO, ESP.15CM, ALTURA DE 220CM, COM SAPATA EM CONCRETO ARMADO , DIMENSÃO (50X55)CM,  FORMA EM CONTRA BARRANCO, INCLUSIVE ESCAVAÇÃO COM TRANSPORTE E RETIRADA DO MATERIAL ESCAVADO (EM CAÇAMBA), PINGADEIRA EM CONCRETO, CHAPISCO/REBOCO COM ARGAMASSA (CIMENTO E AREIA) E PINTURA EM DUAS (2) DEMÃOS</t>
  </si>
  <si>
    <t>MURO DIVISÓRIO TIJOLO FURADO E = 10 CM, REBOCADO E PINTADO A LATEX H = 1,80 M, INCLUSIVE SAPATA DE CONCRETO ARMADO FCK = 15 MPA, 50 x 55 CM</t>
  </si>
  <si>
    <t>MURO DIVISÓRIO TIJOLO FURADO E = 10 CM, REBOCADO E PINTADO A LATEX H = 2,20 A 2,50 M, INCLUSIVE SAPATA DE CONCRETO ARMADO FCK = 15 MPA, 50 x 55 CM</t>
  </si>
  <si>
    <t>MURO DIVISÓRIO TIJOLO FURADO E = 10 CM, REBOCADO E PINTADO A LATEX H = 2,20 M, INCLUSIVE SAPATA DE CONCRETO ARMADO FCK = 15 MPA, 50 x 55 CM</t>
  </si>
  <si>
    <t>CONCERTINA</t>
  </si>
  <si>
    <t>DEFENSA</t>
  </si>
  <si>
    <t>MEIO-FIO</t>
  </si>
  <si>
    <t>GUIA DE MEIO-FIO, EM CONCRETO COM FCK 15MPA, MOLDADA IN-LOCO, SEÇÃO 15X45CM, FORMA EM MADEIRA, EXCLUSIVE SARJETA, INCLUSIVE ESCAVAÇÃO, APILOAMENTO E TRANSPORTE COM RETIRADA DO MATERIAL ESCAVADO (EM CAÇAMBA)</t>
  </si>
  <si>
    <t>GUIA DE MEIO-FIO, EM CONCRETO COM FCK 20MPA, PRÉ-MOLDADA, MFC-01 PADRÃO DER-MG, DIMENSÕES (12X16,7X35)CM, EXCLUSIVE SARJETA, INCLUSIVE ESCAVAÇÃO, APILOAMENTO E TRANSPORTE COM RETIRADA DO MATERIAL ESCAVADO (EM CAÇAMBA)</t>
  </si>
  <si>
    <t>GUIA DE MEIO-FIO, EM CONCRETO COM FCK 20MPA, PRÉ-MOLDADA, MFC-03 PADRÃO DER-MG, DIMENSÕES (12X18X45)CM, EXCLUSIVE SARJETA, INCLUSIVE ESCAVAÇÃO, APILOAMENTO E TRANSPORTE COM RETIRADA DO MATERIAL ESCAVADO (EM CAÇAMBA)</t>
  </si>
  <si>
    <t>GUIA DE MEIO-FIO (10X15X22)CM E SARJETA (30X10)CM COM INCLINAÇÃO DE 10%, EM CONCRETO COM FCK 15MPA, MOLDADA IN-LOCO, FORMA EM MADEIRA, INCLUSIVE ESCAVAÇÃO, APILOAMENTO E TRANSPORTE COM RETIRADA DO MATERIAL ESCAVADO (EM CAÇAMBA)</t>
  </si>
  <si>
    <t>CORDÃO DE CONCRETO</t>
  </si>
  <si>
    <t>GUIA DE CORDÃO BOLEADO, EM CONCRETO COM FCK 20MPA, PRÉ-MOLDADA, 10X10CM (ALTURA X LARGURA), INCLUSIVE UMA (1) FIADA DE BLOCO DE CONCRETO, ESP. 9CM, ESCAVAÇÃO, APILOAMENTO E TRANSPORTE COM RETIRADA DO MATERIAL ESCAVADO (EM CAÇAMBA)</t>
  </si>
  <si>
    <t>CERCA DE MOURÃO</t>
  </si>
  <si>
    <t>BANCO E MESA EM CONCRETO</t>
  </si>
  <si>
    <t>ED-15449</t>
  </si>
  <si>
    <t>BANCO EM CONCRETO APARENTE, SEM ENCOSTO, POLIDO COM ACABAMENTO EM VERNIZ, ESP. 8CM, COMPRIMENTO 200CM, LARGURA 40CM, ALTURA 55CM, EXCLUSIVE FIXAÇÃO EM PISO</t>
  </si>
  <si>
    <t>ED-15446</t>
  </si>
  <si>
    <t>BANCO EM CONCRETO APARENTE, SEM ENCOSTO, POLIDO COM ACABAMENTO EM VERNIZ, ESP. 8CM, COMPRIMENTO 200CM, LARGURA 40CM, ALTURA 55CM, INCLUSIVE CORTE NO PISO PARA FIXAÇÃO COM CONCRETO NÃO ESTRUTURAL, PREPARADO EM OBRA COM BETONEIRA, COM FCK 15 MPA</t>
  </si>
  <si>
    <t>ED-15450</t>
  </si>
  <si>
    <t>BANCO EM CONCRETO APARENTE, TIPO-1, PADRÃO SEE-MG, SEM ENCOSTO, POLIDO COM ACABAMENTO EM VERNIZ, ESP. 5CM, COMPRIMENTO 130CM, LARGURA 40CM, ALTURA 45CM, EXCLUSIVE FIXAÇÃO EM PISO</t>
  </si>
  <si>
    <t>ED-15447</t>
  </si>
  <si>
    <t>BANCO EM CONCRETO APARENTE, TIPO-1, PADRÃO SEE-MG, SEM ENCOSTO, POLIDO COM ACABAMENTO EM VERNIZ, ESP. 5CM, COMPRIMENTO 130CM, LARGURA 40CM, ALTURA 45CM, INCLUSIVE CORTE NO PISO PARA FIXAÇÃO COM CONCRETO NÃO ESTRUTURAL, PREPARADO EM OBRA COM BETONEIRA, COM FCK 15 MPA</t>
  </si>
  <si>
    <t>ED-15451</t>
  </si>
  <si>
    <t>BANCO EM CONCRETO APARENTE, TIPO-2, PADRÃO SEE-MG, SEM ENCOSTO, POLIDO COM ACABAMENTO EM VERNIZ, ESP. 5CM, COMPRIMENTO 150CM, LARGURA 40CM, ALTURA 45CM, EXCLUSIVE FIXAÇÃO EM PISO</t>
  </si>
  <si>
    <t>ED-15448</t>
  </si>
  <si>
    <t>BANCO EM CONCRETO APARENTE, TIPO-2, PADRÃO SEE-MG, SEM ENCOSTO, POLIDO COM ACABAMENTO EM VERNIZ, ESP. 5CM, COMPRIMENTO 150CM, LARGURA 40CM, ALTURA 45CM, INCLUSIVE CORTE NO PISO PARA FIXAÇÃO COM CONCRETO NÃO ESTRUTURAL, PREPARADO EM OBRA COM BETONEIRA, COM FCK 15 MPA</t>
  </si>
  <si>
    <t>EQUIPAMENTO ESPORTIVO</t>
  </si>
  <si>
    <t>ED-15342</t>
  </si>
  <si>
    <t>FORNECIMENTO E INSTALAÇÃO DE BALANÇO (REMA-REMA) METÁLICO COM SEIS LUGARES PARA PARQUE INFANTIL, FIXADO COM CONCRETO NÃO ESTRUTURAL, PREPARADO EM OBRA COM BETONEIRA, COM FCK 15 MPA , INCLUSIVE ESCAVAÇÃO E TRANSPORTE COM RETIRADA DO MATERIAL ESCAVADO (EM CAÇAMBA)</t>
  </si>
  <si>
    <t>FORNECIMENTO E INSTALAÇÃO DE BARRA FIXA METÁLICA PARA PARQUE INFANTIL OU ACADEMIA AO AR LIVRE, FIXADO COM CONCRETO NÃO ESTRUTURAL, PREPARADO EM OBRA COM BETONEIRA, COM FCK 15 MPA , INCLUSIVE ESCAVAÇÃO E TRANSPORTE COM RETIRADA DO MATERIAL ESCAVADO (EM CAÇAMBA)</t>
  </si>
  <si>
    <t>FORNECIMENTO E INSTALAÇÃO DE ESCADA HORIZONTAL METÁLICA PARA PARQUE INFANTIL, FIXADO COM CONCRETO NÃO ESTRUTURAL, PREPARADO EM OBRA COM BETONEIRA, COM FCK 15 MPA , INCLUSIVE ESCAVAÇÃO E TRANSPORTE COM RETIRADA DO MATERIAL ESCAVADO (EM CAÇAMBA)</t>
  </si>
  <si>
    <t>FORNECIMENTO E INSTALAÇÃO DE ESCORREGADOR MÉDIO METÁLICO PARA PARQUE INFANTIL, FIXADO COM CONCRETO NÃO ESTRUTURAL, PREPARADO EM OBRA COM BETONEIRA, COM FCK 15 MPA , INCLUSIVE ESCAVAÇÃO E TRANSPORTE COM RETIRADA DO MATERIAL ESCAVADO (EM CAÇAMBA)</t>
  </si>
  <si>
    <t>FORNECIMENTO E INSTALAÇÃO DE ESPALDAR E BARRAS METÁLICAS PARA PARQUE INFANTIL OU ACADEMIA AO AR LIVRE, FIXADO COM CONCRETO NÃO ESTRUTURAL, PREPARADO EM OBRA COM BETONEIRA, COM FCK 15 MPA , INCLUSIVE ESCAVAÇÃO E TRANSPORTE COM RETIRADA DO MATERIAL ESCAVADO (EM CAÇAMBA)</t>
  </si>
  <si>
    <t>FORNECIMENTO E INSTALAÇÃO DE GANGORRA METÁLICA COM DOIS LUGARES PARA PARQUE INFANTIL, FIXADO COM CONCRETO NÃO ESTRUTURAL, PREPARADO EM OBRA COM BETONEIRA, COM FCK 15 MPA , INCLUSIVE ESCAVAÇÃO E TRANSPORTE COM RETIRADA DO MATERIAL ESCAVADO (EM CAÇAMBA)</t>
  </si>
  <si>
    <t>FORNECIMENTO E INSTALAÇÃO DE ZANGA BURRINHO METÁLICO COM DUAS PRANCHAS PARA PARQUE INFANTIL, FIXADO COM CONCRETO NÃO ESTRUTURAL, PREPARADO EM OBRA COM BETONEIRA, COM FCK 15 MPA , INCLUSIVE ESCAVAÇÃO E TRANSPORTE COM RETIRADA DO MATERIAL ESCAVADO (EM CAÇAMBA)</t>
  </si>
  <si>
    <t>LIMPEZA DE OBRA</t>
  </si>
  <si>
    <t>LIMPEZA GERAL</t>
  </si>
  <si>
    <t>LIMPEZA PERMANENTE DA OBRA - 01 SERVENTE X 4 HORAS DIÁRIAS</t>
  </si>
  <si>
    <t>LIMPEZA PERMANENTE DA OBRA - 01 SERVENTE X 8 HORAS DIÁRIAS</t>
  </si>
  <si>
    <t>LIMPEZA FINAL PARA ENTREGA DA OBRA</t>
  </si>
  <si>
    <t>OBRAS VIÁRIAS</t>
  </si>
  <si>
    <t>ESTABILIZAÇÃO DE SOLO</t>
  </si>
  <si>
    <t>ED-24063</t>
  </si>
  <si>
    <t>EXECUÇÃO DE PAVIMENTO INTERTRAVADO EM BLOCO SEXTAVADO, ESPESSURA 6CM, FCK 35MPA, INCLUINDO FORNECIMENTO E TRANSPORTE DE TODOS OS MATERIAIS E COLCHÃO DE ASSENTAMENTO COM ESPESSURA 6CM</t>
  </si>
  <si>
    <t>ED-24062</t>
  </si>
  <si>
    <t>EXECUÇÃO DE PAVIMENTO INTERTRAVADO, ESPESSURA 10CM, FCK 35MPA, INCLUINDO FORNECIMENTO E TRANSPORTE DE TODOS OS MATERIAIS E COLCHÃO DE ASSENTAMENTO COM ESPESSURA 6CM</t>
  </si>
  <si>
    <t>EXECUÇÃO DE PAVIMENTO INTERTRAVADO, ESPESSURA 10CM, FCK 40MPA, INCLUINDO FORNECIMENTO E TRANSPORTE DE TODOS OS MATERIAIS E COLCHÃO DE ASSENTAMENTO COM ESPESSURA 6CM</t>
  </si>
  <si>
    <t>EXECUÇÃO DE PAVIMENTO INTERTRAVADO, ESPESSURA 6CM, FCK 35MPA, INCLUINDO FORNECIMENTO E TRANSPORTE DE TODOS OS MATERIAIS E COLCHÃO DE ASSENTAMENTO COM ESPESSURA 6CM</t>
  </si>
  <si>
    <t>EXECUÇÃO DE PAVIMENTO INTERTRAVADO, ESPESSURA 8CM, FCK 35MPA, INCLUINDO FORNECIMENTO E TRANSPORTE DE TODOS OS MATERIAIS E COLCHÃO DE ASSENTAMENTO COM ESPESSURA 6CM</t>
  </si>
  <si>
    <t>PAVIMENTAÇÃO</t>
  </si>
  <si>
    <t>EXECUÇÃO DE PAVIMENTO INTERTRAVADO EM BLOCO SEXTAVADO, ESPESSURA 8CM, FCK 35MPA, INCLUINDO FORNECIMENTO E TRANSPORTE DE TODOS OS MATERIAIS E COLCHÃO DE ASSENTAMENTO COM ESPESSURA 6CM</t>
  </si>
  <si>
    <t>ENSECADEIRA</t>
  </si>
  <si>
    <t>PONTE E TRAVESSIA</t>
  </si>
  <si>
    <t>TxKM</t>
  </si>
  <si>
    <t>TRANSPORTES</t>
  </si>
  <si>
    <t>TRANSPORTE DE MATERIAL</t>
  </si>
  <si>
    <t>M3xKM</t>
  </si>
  <si>
    <t>PROJETO PADRÃO ESCOLAR</t>
  </si>
  <si>
    <t>ALAMBRADO E MURO</t>
  </si>
  <si>
    <t>ESQUADRIA</t>
  </si>
  <si>
    <t>COMPENSADO PINTADO PARA FECHAMENTO BALCÃO SECRETARIA, INCLUSO CANTONEIRAS PARA FIXAÇÃO NA ALVENARIA E TAMPO. CONFORME DETALHE 33-D AGOSTO 2001 PROJETO PADRÃO DER-MG</t>
  </si>
  <si>
    <t>JC1 - (340 x 145 CM) BASCULANTE DE FERRO ASSENTADA COM PARAFUSOS E BUCHA, CONFORME DETALHE E ESPECIFICAÇÕES</t>
  </si>
  <si>
    <t>JC1 - (345 x 145 CM) BASCULANTE DE FERRO ASSENTADA COM PARAFUSOS E BUCHA, CONFORME DETALHE E ESPECIFICAÇÕES</t>
  </si>
  <si>
    <t>JT - (150 X 75 CM) PAINEL FIXO EM TELA METÁLICA FIO 12 #5mm</t>
  </si>
  <si>
    <t>JT - (150 X 80 CM) PAINEL FIXO EM TELA METÁLICA FIO 12 #5mm</t>
  </si>
  <si>
    <t>J6 - (140 cm x 140 cm) GRADE FIXA DE FERRO ASSENTADA COM PARAFUSOS E BUCHA, CONFORME DETALHE E ESPECIFICAÇÕES</t>
  </si>
  <si>
    <t>J9 - (140 cm x 175 cm) DE ABRIR, DUAS PORTAS, EM CHAPA METÁLICA DE FERRO ASSENTADA COM PARAFUSOS E BUCHA, CONFORME DETALHE E ESPECIFICAÇÕES</t>
  </si>
  <si>
    <t>PORTA METÁLICA VENEZIANA, TIPO DE ABRIR, COM DUAS (2) FOLHAS, DIMENSÃO TOTAL (150X90)CM, EM PERFIL VENEZIANA ENRIJECIDO, INCLUSIVE CADEADO SIMPLES EM LATÃO MACIÇO, FERROLHO REDONDO EM ACABAMENTO CROMADO, DOBRADIÇA DE FERRO, PINTURA ANTICORROSIVA A BASE DE ÓXIDO DE FERRO (ZARCÃO), UMA (1) DEMÃO, FORNECIMENTO E ASSENTAMENTO (ETIQUETA PV-1|CANTINA|PADRÃO ESCOLAR)</t>
  </si>
  <si>
    <t>PV - (165 x 90 CM) PORTA COMPLETA, 2 FOLHAS, ESTRUTURA EM CHAPA, MARCO EM CHAPA DOBRADA, ASSENTADA , CONFORME DETALHES E ESPECIFICAÇÕES</t>
  </si>
  <si>
    <t>P8 (83 cm x 60 cm) PORTINHOLA EM COMPENSADO PINTADO COM TRINCO, CONFORME DETALHE 33-D AGOSTO 2001 PROJETO PADRÃO DER-MG</t>
  </si>
  <si>
    <t>ELEMENTO PRÉ-MOLDADO</t>
  </si>
  <si>
    <t>CINTA DE CONCRETO ARMADO APARENTE (17x10CM), 20MPA, EM GUARDA-CORPO E PEITORIL, NAS CIRCULAÇÕES, INCLUSIVE FORMA E ARMAÇÃO</t>
  </si>
  <si>
    <t>CINTA DE CONCRETO ARMADO (10 x 10 CM) 20 MPa, EM GUARDA- CORPO, INCLUSIVE FORMA E AÇO, NAS CIRCULAÇÕES</t>
  </si>
  <si>
    <t>PILARETE DE CONCRETO 17 X 20 CM CONCRETO 20 Mpa, APARENTE NA FACE EXTERNA , INCLUSIVE FORMA E AÇO, EM GUARDA - CORPO NAS CIRCULAÇÕES</t>
  </si>
  <si>
    <t>POÇO ABSORVENTE DE D = 150 CM x 3 M, REVESTIDO EM ALVENARIA DE TIJOLO REQUEIMADO, FUNDO DE AREIA E BRITA E TAMPA EM LAJE ESP. = 8 CM, INCLUSIVE BOTA FORA DE MATERIAL ESCAVADO</t>
  </si>
  <si>
    <t>LAVATÓRIO E BANCADA</t>
  </si>
  <si>
    <t>BANCADA DE LABORATÓRIO COMPLETA, INCLUSIVE ARMÁRIO EM COMPENSADO 20 MM, COM PORTA REVESTIDA EM LAMINADO MELAMÍNICO BRANCO NAS DUAS FACES, H = 75 CM, PRATELEIRA REVESTIDA, BANCADA L = 60 CM E RODABANCADA DE GRANITO CINZA ANDORINHA,</t>
  </si>
  <si>
    <t>BEBEDOURO</t>
  </si>
  <si>
    <t>ED-15472</t>
  </si>
  <si>
    <t>BEBEDOURO/LAVATÓRIO COLETIVO EM AÇO INOX AISI 304, APOIADO EM ALVENARIA COM REVESTIMENTO CERÂMICO, NAS DUAS FACES, INCLUSIVE VÁLVULA DE ESCOAMENTO DE METAL NA COR CROMADA, SIFÃO DE METAL TIPO COPO NA COR CROMADA, FORNECIMENTO E INSTALAÇÃO (PADRÃO ESCOLAR)</t>
  </si>
  <si>
    <t>MOBILIÁRIO</t>
  </si>
  <si>
    <t>AC-ARMÁRIO (71 x 52 x 350 cm) EM MADEIRA MACIÇA, COM PORTAS E PUXADORES, SOB BANCADA DO LABORATORIO COM PRATELEIRA, REVESTIDO EM LAMINADO MELAMÍNICO</t>
  </si>
  <si>
    <t>QUADRO ESCOLAR</t>
  </si>
  <si>
    <t>QUADRO PARA PINCEL ATÔMICO, EM CHAPA RESINADA (310 x 131 cm), COMPLETO</t>
  </si>
  <si>
    <t>RÉGUA E BARRAMENTO DE MADEIRA</t>
  </si>
  <si>
    <t>PROJETO PADRÃO PENITENCIÁRIA</t>
  </si>
  <si>
    <t>PORTA DE ABRIR EM BARRAS TRANSVERSAIS DE FERRO CHATO SAE 1045 2" x 5/16" REVESTIDA EM CHAPA 14 SAE 1020 - PADRÃO SEDS</t>
  </si>
  <si>
    <t>LOUÇA SANITÁRIA</t>
  </si>
  <si>
    <t>307 - AUX-001  - COMPOSIÇÕES AUXILIARES</t>
  </si>
  <si>
    <t>LIXAMENTO DE SUPERFÍCIE DE CONCRETO manual para preparação e conservação</t>
  </si>
  <si>
    <t>PINGADEIRA COM DIMENSÃO (20X5)CM, MOLDADO "IN-LOCO", EM CONCRETO NÃO ESTRUTURAL, PREPARADO EM OBRA COM BETONEIRA, COM FCK 15MPA, INCLUSIVE LANÇAMENTO, ADENSAMENTO, ACABAMENTO E ARMAÇÃO</t>
  </si>
  <si>
    <t>TAMPA EM CONCRETO COM FCK 15MPA, MOLDADA IN LOCO, PARA CANALETA COM LARGURA 30CM, ESP. 8CM, INCLUSIVE ARMAÇÃO CA-50 DIÂMETRO (6,3MM)</t>
  </si>
  <si>
    <t>MÃO DE OBRA COM ENCARGOS COMPLEMENTARES</t>
  </si>
  <si>
    <t>OFICIAL E AJUDANTE</t>
  </si>
  <si>
    <t>ED-21774</t>
  </si>
  <si>
    <t>ED-21779</t>
  </si>
  <si>
    <t>APONTADOR OU APROPRIADOR DE MAO DE OBRA COM ENCARGOS COMPLEMENTARES</t>
  </si>
  <si>
    <t>ED-21775</t>
  </si>
  <si>
    <t>ED-21776</t>
  </si>
  <si>
    <t>ED-21769</t>
  </si>
  <si>
    <t>ENGENHEIRO CIVIL DE OBRA JÚNIOR COM ENCARGOS COMPLEMENTARES</t>
  </si>
  <si>
    <t>ED-21770</t>
  </si>
  <si>
    <t>ED-21771</t>
  </si>
  <si>
    <t>ENGENHEIRO CIVIL DE OBRA SÊNIOR COM ENCARGOS COMPLEMENTARES</t>
  </si>
  <si>
    <t>ED-21772</t>
  </si>
  <si>
    <t>ENGENHEIRO ELETRICISTA/MECÂNICO COM ENCARGOS COMPLEMENTARES</t>
  </si>
  <si>
    <t>ED-21773</t>
  </si>
  <si>
    <t>ED-21778</t>
  </si>
  <si>
    <t>ED-21777</t>
  </si>
  <si>
    <t>ED-21780</t>
  </si>
  <si>
    <t>RO-42424</t>
  </si>
  <si>
    <t>TERMOFUSORA PARA TUBOS E CONEXÕES EM PPR COM DIÂMETROS DE 20 A 63 MM, POTÊNCIA DE 800 W, TENSAO 220 V - CHP DIURNO. AF_05/2022</t>
  </si>
  <si>
    <t>TERMOFUSORA PARA TUBOS E CONEXÕES EM PPR COM DIÂMETROS DE 75 A 110 MM, POTÊNCIA DE *1100* W, TENSÃO 220 V - CHP DIURNO. AF_05/2022</t>
  </si>
  <si>
    <t>TERMOFUSORA PARA TUBOS E CONEXÕES EM PPR COM DIÂMETROS DE 20 A 63 MM, POTÊNCIA DE 800 W, TENSAO 220 V - CHI DIURNO. AF_05/2022</t>
  </si>
  <si>
    <t>TERMOFUSORA PARA TUBOS E CONEXÕES EM PPR COM DIÂMETROS DE 75 A 110 MM, POTÊNCIA DE *1100* W, TENSÃO 220 V - CHI DIURNO. AF_05/2022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</si>
  <si>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</si>
  <si>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MATERIAIS NA OPERAÇÃO. AF_05/2022</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</si>
  <si>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</si>
  <si>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</si>
  <si>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</si>
  <si>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</si>
  <si>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</si>
  <si>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</si>
  <si>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</si>
  <si>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</si>
  <si>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LIXADEIRA DE PAREDE, COM LED, POTÊNCIA 750 W, FREQUÊNCIA 60 HZ, VELOCIDADE 1000 A 2100 RPM, DIÂMETRO DA LIXA 225 MM - MATERIAIS NA OPERAÇÃO. AF_12/2022</t>
  </si>
  <si>
    <t>TELHAMENTO COM TELHA ESTRUTURAL DE FIBROCIMENTO E= 8 MM, COM ATÉ 2 ÁGUAS, INCLUSO IÇAMENTO. AF_07/2019_PS</t>
  </si>
  <si>
    <t>TRAMA DE AÇO COMPOSTA POR TERÇAS PARA TELHADOS DE ATÉ 2 ÁGUAS PARA TELHA ONDULADA DE FIBROCIMENTO, METÁLICA, PLÁSTICA OU TERMOACÚSTICA, INCLUSO TRANSPORTE VERTICAL (EM KG). AF_07/2019</t>
  </si>
  <si>
    <t>ESGOTAMENTO DE VALA COM BOMBA SUBMERSÍVEL. AF_12/2022</t>
  </si>
  <si>
    <t>INSTALAÇÃO E DESINSTALAÇÃO DE REGISTRO DE PVC PARA SISTEMA DE REBAIXAMENTO DE LENÇOL FREÁTICO POR PONTEIRAS FILTRANTES. AF_12/2022</t>
  </si>
  <si>
    <t>INSTALAÇÃO E DESINSTALAÇÃO DE CONJUNTO DE BOMBAS, À VÁCUO E CENTRÍFUGA, PARA SISTEMA DE REBAIXAMENTO DE LENÇOL FREÁTICO POR PONTEIRAS FILTRANTES (EXCLUI O FORNECIMENTO DE BOMBAS). AF_12/2022</t>
  </si>
  <si>
    <t>INSTALAÇÃO DE MATERIAL GRANULAR FILTRANTE PARA SISTEMA DE REBAIXAMENTO DE LENÇOL FREÁTICO POR POÇOS PROFUNDOSA, DIÂMETRO DO POÇO DE 400 MM. AF_12/2022</t>
  </si>
  <si>
    <t>INSTALAÇÃO E DESINSTALAÇÃO DE SISTEMA DE BOMBA PARA SISTEMA DE REBAIXAMENTO DE LENÇOL FREÁTICO POR POÇOS PROFUNDOS (EXCLUI O FORNECIMENTO DE BOMBA). AF_12/2022</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</si>
  <si>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</si>
  <si>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</si>
  <si>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</si>
  <si>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</si>
  <si>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</si>
  <si>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</si>
  <si>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TUBO DE PVC CORRUGADO RÍGIDO PERFURADO, DN 100 MM, PARA DRENO - FORNECIMENTO E ASSENTAMENTO. AF_07/2021</t>
  </si>
  <si>
    <t>CAIXA COM GRELHA DUPLA RETANGULAR, EM CONCRETO PRÉ-MOLDADO, DIMENSÕES INTERNAS: 0,5X2,2X1,0 M. AF_12/2020</t>
  </si>
  <si>
    <t>POÇO DE INSPEÇÃO CIRCULAR PARA ESGOTO, EM CONCRETO PRÉ-MOLDADO, DIÂMETRO INTERNO = 0,60 M, PROFUNDIDADE = 0,90 M, EXCLUINDO TAMPÃO. AF_12/2020_PA</t>
  </si>
  <si>
    <t>POÇO DE INSPEÇÃO CIRCULAR PARA ESGOTO, EM CONCRETO PRÉ-MOLDADO, DIÂMETRO INTERNO = 0,60 M, PROFUNDIDADE = 1,40 M, EXCLUINDO TAMPÃO. AF_12/2020_PA</t>
  </si>
  <si>
    <t>POÇO DE INSPEÇÃO CIRCULAR PARA ESGOTO, EM ALVENARIA COM TIJOLOS CERÂMICOS MACIÇOS, DIÂMETRO INTERNO = 0,60 M, PROFUNDIDADE = 0,95 M, EXCLUINDO TAMPÃO. AF_12/2020_PA</t>
  </si>
  <si>
    <t>POÇO DE INSPEÇÃO CIRCULAR PARA ESGOTO, EM ALVENARIA COM TIJOLOS CERÂMICOS MACIÇOS, DIÂMETRO INTERNO = 0,60 M, PROFUNDIDADE = 1,45 M, EXCLUINDO TAMPÃO. AF_12/2020_PA</t>
  </si>
  <si>
    <t>BASE PARA POÇO DE VISITA CIRCULAR PARA ESGOTO, EM CONCRETO PRÉ-MOLDADO, DIÂMETRO INTERNO = 0,80 M, PROFUNDIDADE = 1,35 M, EXCLUINDO TAMPÃO. AF_12/2020_PA</t>
  </si>
  <si>
    <t>BASE PARA POÇO DE VISITA CIRCULAR PARA  ESGOTO, EM ALVENARIA COM TIJOLOS CERÂMICOS MACIÇOS, DIÂMETRO INTERNO = 0,80 M, PROFUNDIDADE = 1,40 M, EXCLUINDO TAMPÃO. AF_12/2020_PA</t>
  </si>
  <si>
    <t>BASE PARA POÇO DE VISITA CIRCULAR PARA  ESGOTO, EM ALVENARIA COM TIJOLOS CERÂMICOS MACIÇOS, DIÂMETRO INTERNO = 1,20 M, PROFUNDIDADE = 1,40 M, EXCLUINDO TAMPÃO. AF_12/2020_PA</t>
  </si>
  <si>
    <t>BASE PARA POÇO DE VISITA CIRCULAR PARA ESGOTO, EM ALVENARIA COM TIJOLOS CERÂMICOS MACIÇOS, DIÂMETRO INTERNO = 1,50 M, PROFUNDIDADE = 1,40 M, EXCLUINDO TAMPÃO. AF_12/2020_PA</t>
  </si>
  <si>
    <t>BASE PARA POÇO DE VISITA RETANGULAR PARA  ESGOTO, EM ALVENARIA COM BLOCOS DE CONCRETO, DIMENSÕES INTERNAS = 1X1 M, PROFUNDIDADE = 1,40 M, EXCLUINDO TAMPÃO. AF_12/2020_PA</t>
  </si>
  <si>
    <t>BASE PARA POÇO DE VISITA RETANGULAR PARA ESGOTO, EM ALVENARIA COM BLOCOS DE CONCRETO, DIMENSÕES INTERNAS = 1X1,5 M, PROFUNDIDADE = 1,40 M, EXCLUINDO TAMPÃO. AF_12/2020_PA</t>
  </si>
  <si>
    <t>BASE PARA POÇO DE VISITA RETANGULAR PARA ESGOTO, EM ALVENARIA COM BLOCOS DE CONCRETO, DIMENSÕES INTERNAS = 1X3 M, PROFUNDIDADE = 1,40 M, EXCLUINDO TAMPÃO. AF_12/2020_PA</t>
  </si>
  <si>
    <t>BASE PARA POÇO DE VISITA RETANGULAR PARA ESGOTO, EM ALVENARIA COM BLOCOS DE CONCRETO, DIMENSÕES INTERNAS = 1X4 M, PROFUNDIDADE = 1,40 M, EXCLUINDO TAMPÃO. AF_12/2020_PA</t>
  </si>
  <si>
    <t>BASE PARA POÇO DE VISITA RETANGULAR PARA ESGOTO, EM ALVENARIA COM BLOCOS DE CONCRETO, DIMENSÕES INTERNAS = 1,5X1,5 M, PROFUNDIDADE = 1,45 M, EXCLUINDO TAMPÃO . AF_12/2020_PA</t>
  </si>
  <si>
    <t>BASE PARA POÇO DE VISITA RETANGULAR PARA ESGOTO, EM ALVENARIA COM BLOCOS DE CONCRETO, DIMENSÕES INTERNAS = 1,5X2 M, PROFUNDIDADE = 1,40 M, EXCLUINDO TAMPÃO. AF_12/2020_PA</t>
  </si>
  <si>
    <t>BASE PARA POÇO DE VISITA RETANGULAR PARA ESGOTO, EM ALVENARIA COM BLOCOS DE CONCRETO, DIMENSÕES INTERNAS = 1,5X2,5 M, PROFUNDIDADE = 1,40 M, EXCLUINDO TAMPÃO. AF_12/2020_PA</t>
  </si>
  <si>
    <t>BASE PARA POÇO DE VISITA RETANGULAR PARA ESGOTO, EM ALVENARIA COM BLOCOS DE CONCRETO, DIMENSÕES INTERNAS = 1,5X3 M, PROFUNDIDADE = 1,40 M, EXCLUINDO TAMPÃO. AF_12/2020_PA</t>
  </si>
  <si>
    <t>BASE PARA POÇO DE VISITA RETANGULAR PARA ESGOTO, EM ALVENARIA COM BLOCOS DE CONCRETO, DIMENSÕES INTERNAS = 1,5X3,5 M, PROFUNDIDADE = 1,40 M, EXCLUINDO TAMPÃO. AF_12/2020_PA</t>
  </si>
  <si>
    <t>BASE PARA POÇO DE VISITA RETANGULAR PARA ESGOTO, EM ALVENARIA COM BLOCOS DE CONCRETO, DIMENSÕES INTERNAS = 1,5X4 M, PROFUNDIDADE = 1,40 M, EXCLUINDO TAMPÃO. AF_12/2020_PA</t>
  </si>
  <si>
    <t>BASE PARA POÇO DE VISITA RETANGULAR PARA ESGOTO, EM ALVENARIA COM BLOCOS DE CONCRETO, DIMENSÕES INTERNAS = 2X2 M, PROFUNDIDADE = 1,40 M, EXCLUINDO TAMPÃO. AF_12/2020_PA</t>
  </si>
  <si>
    <t>BASE PARA POÇO DE VISITA RETANGULAR PARA ESGOTO, EM ALVENARIA COM BLOCOS DE CONCRETO, DIMENSÕES INTERNAS = 2X2,5 M, PROFUNDIDADE = 1,40 M, EXCLUINDO TAMPÃO. AF_12/2020_PA</t>
  </si>
  <si>
    <t>BASE PARA POÇO DE VISITA RETANGULAR PARA ESGOTO, EM ALVENARIA COM BLOCOS DE CONCRETO, DIMENSÕES INTERNAS = 2X3 M, PROFUNDIDADE = 1,40 M, EXCLUINDO TAMPÃO. AF_12/2020_PA</t>
  </si>
  <si>
    <t>BASE PARA POÇO DE VISITA RETANGULAR PARA ESGOTO, EM ALVENARIA COM BLOCOS DE CONCRETO, DIMENSÕES INTERNAS = 2X3,5 M, PROFUNDIDADE = 1,40 M, EXCLUINDO TAMPÃO. AF_12/2020_PA</t>
  </si>
  <si>
    <t>BASE PARA POÇO DE VISITA RETANGULAR PARA ESGOTO, EM ALVENARIA COM BLOCOS DE CONCRETO, DIMENSÕES INTERNAS = 2X4 M, PROFUNDIDADE = 1,40 M, EXCLUINDO TAMPÃO. AF_12/2020_PA</t>
  </si>
  <si>
    <t>BASE PARA POÇO DE VISITA RETANGULAR PARA ESGOTO, EM ALVENARIA COM BLOCOS DE CONCRETO, DIMENSÕES INTERNAS = 2,5X2,5 M, PROFUNDIDADE = 1,40 M, EXCLUINDO TAMPÃO. AF_12/2020_PA</t>
  </si>
  <si>
    <t>BASE PARA POÇO DE VISITA RETANGULAR PARA ESGOTO, EM ALVENARIA COM BLOCOS DE CONCRETO, DIMENSÕES INTERNAS = 2,5X3 M, PROFUNDIDADE = 1,40 M, EXCLUINDO TAMPÃO. AF_12/2020_PA</t>
  </si>
  <si>
    <t>BASE PARA POÇO DE VISITA RETANGULAR PARA ESGOTO, EM ALVENARIA COM BLOCOS DE CONCRETO, DIMENSÕES INTERNAS = 2,5X3,5 M, PROFUNDIDADE = 1,40 M, EXCLUINDO TAMPÃO. AF_12/2020_PA</t>
  </si>
  <si>
    <t>BASE PARA POÇO DE VISITA RETANGULAR PARA ESGOTO, EM ALVENARIA COM BLOCOS DE CONCRETO, DIMENSÕES INTERNAS = 2,5X4 M, PROFUNDIDADE = 1,40 M, EXCLUINDO TAMPÃO. AF_12/2020_PA</t>
  </si>
  <si>
    <t>BASE PARA POÇO DE VISITA RETANGULAR PARA ESGOTO, EM ALVENARIA COM BLOCOS DE CONCRETO, DIMENSÕES INTERNAS = 3X3 M, PROFUNDIDADE = 1,40 M, EXCLUINDO TAMPÃO. AF_12/2020_PA</t>
  </si>
  <si>
    <t>BASE PARA POÇO DE VISITA RETANGULAR PARA ESGOTO, EM ALVENARIA COM BLOCOS DE CONCRETO, DIMENSÕES INTERNAS = 3X3,5 M, PROFUNDIDADE = 1,40 M, EXCLUINDO TAMPÃO. AF_12/2020_PA</t>
  </si>
  <si>
    <t>BASE PARA POÇO DE VISITA RETANGULAR PARA ESGOTO, EM ALVENARIA COM BLOCOS DE CONCRETO, DIMENSÕES INTERNAS = 3X4 M, PROFUNDIDADE = 1,40 M, EXCLUINDO TAMPÃO. AF_12/2020_PA</t>
  </si>
  <si>
    <t>BASE PARA POÇO DE VISITA RETANGULAR PARA ESGOTO, EM ALVENARIA COM BLOCOS DE CONCRETO, DIMENSÕES INTERNAS = 3,5X3,5 M, PROFUNDIDADE = 1,40 M, EXCLUINDO TAMPÃO. AF_12/2020_PA</t>
  </si>
  <si>
    <t>BASE PARA POÇO DE VISITA RETANGULAR PARA ESGOTO, EM ALVENARIA COM BLOCOS DE CONCRETO, DIMENSÕES INTERNAS = 3,5X4 M, PROFUNDIDADE = 1,40 M, EXCLUINDO TAMPÃO. AF_12/2020_PA</t>
  </si>
  <si>
    <t>BASE PARA POÇO DE VISITA RETANGULAR PARA ESGOTO, EM ALVENARIA COM BLOCOS DE CONCRETO, DIMENSÕES INTERNAS = 4X4 M, PROFUNDIDADE = 1,45 M, EXCLUINDO TAMPÃO. AF_12/2020_PA</t>
  </si>
  <si>
    <t>BASE PARA POÇO DE VISITA CIRCULAR PARA  ESGOTO, EM ALVENARIA COM TIJOLOS CERÂMICOS MACIÇOS, DIÂMETRO INTERNO = 1,0 M, PROFUNDIDADE = 1,40 M, EXCLUINDO TAMPÃO. AF_12/2020_PA</t>
  </si>
  <si>
    <t>BASE PARA POÇO DE VISITA RETANGULAR PARA ESGOTO, EM ALVENARIA COM BLOCOS DE CONCRETO, DIMENSÕES INTERNAS = 1X3,5 M, PROFUNDIDADE = 1,40 M, EXCLUINDO TAMPÃO. AF_12/2020_PA</t>
  </si>
  <si>
    <t>BASE PARA POÇO DE VISITA RETANGULAR PARA ESGOTO, EM ALVENARIA COM BLOCOS DE CONCRETO, DIMENSÕES INTERNAS = 1X2 M, PROFUNDIDADE = 1,40 M, EXCLUINDO TAMPÃO. AF_12/2020_PA</t>
  </si>
  <si>
    <t>BASE PARA POÇO DE VISITA RETANGULAR PARA ESGOTO, EM ALVENARIA COM BLOCOS DE CONCRETO, DIMENSÕES INTERNAS = 1X2,5 M, PROFUNDIDADE = 1,40 M, EXCLUINDO TAMPÃO. AF_12/2020_PA</t>
  </si>
  <si>
    <t>BASE PARA POÇO DE VISITA CIRCULAR PARA ESGOTO, EM CONCRETO PRÉ-MOLDADO, DIÂMETRO INTERNO = 1,0 M, PROFUNDIDADE = 1,35 M, EXCLUINDO TAMPÃO. AF_12/2020_PA</t>
  </si>
  <si>
    <t>BASE PARA POÇO DE VISITA CIRCULAR PARA DRENAGEM, EM ALVENARIA COM TIJOLOS CERÂMICOS MACIÇOS, DIÂMETRO INTERNO = 1,2 M, PROFUNDIDADE = 1,40 M, EXCLUINDO TAMPÃO. AF_12/2020_PA</t>
  </si>
  <si>
    <t>BASE PARA POÇO DE VISITA RETANGULAR PARA DRENAGEM, EM ALVENARIA COM BLOCOS DE CONCRETO, DIMENSÕES INTERNAS = 1,5X2 M, PROFUNDIDADE = 1,40 M, EXCLUINDO TAMPÃO. AF_12/2020_PA</t>
  </si>
  <si>
    <t>BASE PARA POÇO DE VISITA CIRCULAR PARA DRENAGEM, EM ALVENARIA COM TIJOLOS CERÂMICOS MACIÇOS, DIÂMETRO INTERNO = 1,50 M, PROFUNDIDADE = 1,40 M, EXCLUINDO TAMPÃO. AF_12/2020_PA</t>
  </si>
  <si>
    <t>BASE PARA POÇO DE VISITA RETANGULAR PARA DRENAGEM, EM ALVENARIA COM BLOCOS DE CONCRETO, DIMENSÕES INTERNAS = 1X1 M, PROFUNDIDADE = 1,40 M, EXCLUINDO TAMPÃO. AF_12/2020_PA</t>
  </si>
  <si>
    <t>BASE PARA POÇO DE VISITA RETANGULAR PARA DRENAGEM, EM ALVENARIA COM BLOCOS DE CONCRETO, DIMENSÕES INTERNAS = 1,5X2,5 M, PROFUNDIDADE = 1,40 M, EXCLUINDO TAMPÃO. AF_12/2020_PA</t>
  </si>
  <si>
    <t>BASE PARA POÇO DE VISITA RETANGULAR PARA DRENAGEM, EM ALVENARIA COM BLOCOS DE CONCRETO, DIMENSÕES INTERNAS = 1X1,5 M, PROFUNDIDADE = 1,40 M, EXCLUINDO TAMPÃO. AF_12/2020_PA</t>
  </si>
  <si>
    <t>BASE PARA POÇO DE VISITA RETANGULAR PARA DRENAGEM, EM ALVENARIA COM BLOCOS DE CONCRETO, DIMENSÕES INTERNAS = 1X2 M, PROFUNDIDADE = 1,40 M, EXCLUINDO TAMPÃO. AF_12/2020_PA</t>
  </si>
  <si>
    <t>BASE PARA POÇO DE VISITA RETANGULAR PARA DRENAGEM, EM ALVENARIA COM BLOCOS DE CONCRETO, DIMENSÕES INTERNAS = 1X2,5 M, PROFUNDIDADE = 1,40 M, EXCLUINDO TAMPÃO. AF_12/2020_PA</t>
  </si>
  <si>
    <t>POÇO DE INSPEÇÃO CIRCULAR PARA DRENAGEM, EM CONCRETO PRÉ-MOLDADO, DIÂMETRO INTERNO = 0,60 M, PROFUNDIDADE = 0,90 M, EXCLUINDO TAMPÃO. AF_12/2020_PA</t>
  </si>
  <si>
    <t>POÇO DE INSPEÇÃO CIRCULAR PARA DRENAGEM, EM CONCRETO PRÉ-MOLDADO, DIÂMETRO INTERNO = 0,60 M, PROFUNDIDADE = 1,40 M, EXCLUINDO TAMPÃO. AF_12/2020_PA</t>
  </si>
  <si>
    <t>BASE PARA POÇO DE VISITA RETANGULAR PARA DRENAGEM, EM ALVENARIA COM BLOCOS DE CONCRETO, DIMENSÕES INTERNAS = 1,5X3 M, PROFUNDIDADE = 1,40 M, EXCLUINDO TAMPÃO. AF_12/2020_PA</t>
  </si>
  <si>
    <t>POÇO DE INSPEÇÃO CIRCULAR PARA DRENAGEM, EM ALVENARIA COM TIJOLOS CERÂMICOS MACIÇOS, DIÂMETRO INTERNO = 0,60 M, PROFUNDIDADE = 0,95 M, EXCLUINDO TAMPÃO. AF_12/2020_PA</t>
  </si>
  <si>
    <t>POÇO DE INSPEÇÃO CIRCULAR PARA DRENAGEM, EM ALVENARIA COM TIJOLOS CERÂMICOS MACIÇOS, DIÂMETRO INTERNO = 0,60 M, PROFUNDIDADE = 1,45 M, EXCLUINDO TAMPÃO. AF_12/2020_PA</t>
  </si>
  <si>
    <t>BASE PARA POÇO DE VISITA RETANGULAR PARA DRENAGEM, EM ALVENARIA COM BLOCOS DE CONCRETO, DIMENSÕES INTERNAS = 1X3 M, PROFUNDIDADE = 1,40 M, EXCLUINDO TAMPÃO. AF_12/2020_PA</t>
  </si>
  <si>
    <t>BASE PARA POÇO DE VISITA CIRCULAR PARA DRENAGEM, EM CONCRETO PRÉ-MOLDADO, DIÂMETRO INTERNO = 0,80 M, PROFUNDIDADE = 1,35 M, EXCLUINDO TAMPÃO. AF_12/2020_PA</t>
  </si>
  <si>
    <t>BASE PARA POÇO DE VISITA RETANGULAR PARA DRENAGEM, EM ALVENARIA COM BLOCOS DE CONCRETO, DIMENSÕES INTERNAS = 1X3,5 M, PROFUNDIDADE = 1,40 M, EXCLUINDO TAMPÃO. AF_12/2020_PA</t>
  </si>
  <si>
    <t>BASE PARA POÇO DE VISITA CIRCULAR PARA DRENAGEM, EM ALVENARIA COM TIJOLOS CERÂMICOS MACIÇOS, DIÂMETRO INTERNO = 0,80 M, PROFUNDIDADE = 1,40 M, EXCLUINDO TAMPÃO. AF_12/2020_PA</t>
  </si>
  <si>
    <t>BASE PARA POÇO DE VISITA RETANGULAR PARA DRENAGEM, EM ALVENARIA COM BLOCOS DE CONCRETO, DIMENSÕES INTERNAS = 1,5X3,5 M, PROFUNDIDADE = 1,40 M, EXCLUINDO TAMPÃO. AF_12/2020_PA</t>
  </si>
  <si>
    <t>BASE PARA POÇO DE VISITA CIRCULAR PARA DRENAGEM, EM CONCRETO PRÉ-MOLDADO, DIÂMETRO INTERNO = 1,0 M, PROFUNDIDADE = 1,35 M, EXCLUINDO TAMPÃO. AF_05/2018_PA</t>
  </si>
  <si>
    <t>BASE PARA POÇO DE VISITA RETANGULAR PARA DRENAGEM, EM ALVENARIA COM BLOCOS DE CONCRETO, DIMENSÕES INTERNAS = 1X4 M, PROFUNDIDADE = 1,40 M, EXCLUINDO TAMPÃO. AF_12/2020_PA</t>
  </si>
  <si>
    <t>BASE PARA POÇO DE VISITA RETANGULAR PARA DRENAGEM, EM ALVENARIA COM BLOCOS DE CONCRETO, DIMENSÕES INTERNAS = 2,5X3 M, PROFUNDIDADE = 1,40 M, EXCLUINDO TAMPÃO. AF_12/2020_PA</t>
  </si>
  <si>
    <t>BASE PARA POÇO DE VISITA RETANGULAR PARA DRENAGEM, EM ALVENARIA COM BLOCOS DE CONCRETO, DIMENSÕES INTERNAS = 1,5X1,5 M, PROFUNDIDADE = 1,40 M, EXCLUINDO TAMPÃO. AF_12/2020_PA</t>
  </si>
  <si>
    <t>BASE PARA POÇO DE VISITA CIRCULAR PARA DRENAGEM, EM ALVENARIA COM TIJOLOS CERÂMICOS MACIÇOS, DIÂMETRO INTERNO = 1,0 M, PROFUNDIDADE = 1,40 M, EXCLUINDO TAMPÃO. AF_12/2020_PA</t>
  </si>
  <si>
    <t>BASE PARA POÇO DE VISITA RETANGULAR PARA DRENAGEM, EM ALVENARIA COM BLOCOS DE CONCRETO, DIMENSÕES INTERNAS = 1,5X4 M, PROFUNDIDADE = 1,40 M, EXCLUINDO TAMPÃO. AF_12/2020_PA</t>
  </si>
  <si>
    <t>BASE PARA POÇO DE VISITA RETANGULAR PARA DRENAGEM, EM ALVENARIA COM BLOCOS DE CONCRETO, DIMENSÕES INTERNAS = 2,5X3,5 M, PROFUNDIDADE = 1,40 M, EXCLUINDO TAMPÃO. AF_12/2020_PA</t>
  </si>
  <si>
    <t>BASE PARA POÇO DE VISITA RETANGULAR PARA DRENAGEM, EM ALVENARIA COM BLOCOS DE CONCRETO, DIMENSÕES INTERNAS = 2,5X4 M, PROFUNDIDADE = 1,40 M, EXCLUINDO TAMPÃO. AF_12/2020_PA</t>
  </si>
  <si>
    <t>BASE PARA POÇO DE VISITA RETANGULAR PARA DRENAGEM, EM ALVENARIA COM BLOCOS DE CONCRETO, DIMENSÕES INTERNAS = 2X2 M, PROFUNDIDADE = 1,40 M, EXCLUINDO TAMPÃO. AF_12/2020_PA</t>
  </si>
  <si>
    <t>BASE PARA POÇO DE VISITA RETANGULAR PARA DRENAGEM, EM ALVENARIA COM BLOCOS DE CONCRETO, DIMENSÕES INTERNAS = 3X3 M, PROFUNDIDADE = 1,40 M, EXCLUINDO TAMPÃO. AF_12/2020_PA</t>
  </si>
  <si>
    <t>BASE PARA POÇO DE VISITA RETANGULAR PARA DRENAGEM, EM ALVENARIA COM BLOCOS DE CONCRETO, DIMENSÕES INTERNAS = 3X3,5 M, PROFUNDIDADE = 1,40 M, EXCLUINDO TAMPÃO. AF_12/2020_PA</t>
  </si>
  <si>
    <t>BASE PARA POÇO DE VISITA RETANGULAR PARA DRENAGEM, EM ALVENARIA COM BLOCOS DE CONCRETO, DIMENSÕES INTERNAS = 3X4 M, PROFUNDIDADE = 1,40 M, EXCLUINDO TAMPÃO. AF_12/2020_PA</t>
  </si>
  <si>
    <t>BASE PARA POÇO DE VISITA RETANGULAR PARA DRENAGEM, EM ALVENARIA COM BLOCOS DE CONCRETO, DIMENSÕES INTERNAS = 3,5X3,5 M, PROFUNDIDADE = 1,40 M, EXCLUINDO TAMPÃO. AF_12/2020_PA</t>
  </si>
  <si>
    <t>BASE PARA POÇO DE VISITA RETANGULAR PARA DRENAGEM, EM ALVENARIA COM BLOCOS DE CONCRETO, DIMENSÕES INTERNAS = 2X2,5 M, PROFUNDIDADE = 1,40 M, EXCLUINDO TAMPÃO. AF_12/2020_PA</t>
  </si>
  <si>
    <t>BASE PARA POÇO DE VISITA RETANGULAR PARA DRENAGEM, EM ALVENARIA COM BLOCOS DE CONCRETO, DIMENSÕES INTERNAS = 3,5X4 M, PROFUNDIDADE = 1,40 M, EXCLUINDO TAMPÃO. AF_12/2020_PA</t>
  </si>
  <si>
    <t>BASE PARA POÇO DE VISITA RETANGULAR PARA DRENAGEM, EM ALVENARIA COM BLOCOS DE CONCRETO, DIMENSÕES INTERNAS = 4X4 M, PROFUNDIDADE = 1,40 M, EXCLUINDO TAMPÃO. AF_12/2020_PA</t>
  </si>
  <si>
    <t>BASE PARA POÇO DE VISITA RETANGULAR PARA DRENAGEM, EM ALVENARIA COM BLOCOS DE CONCRETO, DIMENSÕES INTERNAS = 2X3 M, PROFUNDIDADE = 1,40 M, EXCLUINDO TAMPÃO. AF_12/2020_PA</t>
  </si>
  <si>
    <t>BASE PARA POÇO DE VISITA RETANGULAR PARA DRENAGEM, EM ALVENARIA COM BLOCOS DE CONCRETO, DIMENSÕES INTERNAS = 2X3,5 M, PROFUNDIDADE = 1,40 M, EXCLUINDO TAMPÃO. AF_12/2020_PA</t>
  </si>
  <si>
    <t>BASE PARA POÇO DE VISITA RETANGULAR PARA DRENAGEM, EM ALVENARIA COM BLOCOS DE CONCRETO, DIMENSÕES INTERNAS = 2X4 M, PROFUNDIDADE = 1,40 M, EXCLUINDO TAMPÃO. AF_12/2020_PA</t>
  </si>
  <si>
    <t>BASE PARA POÇO DE VISITA RETANGULAR PARA DRENAGEM, EM ALVENARIA COM BLOCOS DE CONCRETO, DIMENSÕES INTERNAS = 2,5X2,5 M, PROFUNDIDADE = 1,40 M, EXCLUINDO TAMPÃO. AF_12/2020_PA</t>
  </si>
  <si>
    <t>CAIXA ENTERRADA DISTRIBUIDORA DE VAZÃO (SUMIDOUROS MÚLTIPLOS), RETANGULAR, EM ALVENARIA COM TIJOLOS MACIÇOS, DIMENSÕES INTERNAS: 0,60 X 0,60 X H=0,50 M. AF_12/2020</t>
  </si>
  <si>
    <t>CAIXA ENTERRADA DISTRIBUIDORA DE VAZÃO (SUMIDOUROS MÚLTIPLOS), RETANGULAR, EM ALVENARIA COM BLOCOS DE CONCRETO, DIMENSÕES INTERNAS: 0,60 X 0,60 X H=0,50 M. AF_12/2020</t>
  </si>
  <si>
    <t>CAIXA ENTERRADA DISTRIBUIDORA DE VAZÃO (SUMIDOUROS MÚLTIPLOS), RETANGULAR, EM CONCRETO PRÉ-MOLDADO, DIMENSÕES INTERNAS: 0,60 X 0,60 X H=0,50 M. AF_12/2020</t>
  </si>
  <si>
    <t>BASE PARA POCO DE VISITA RETANGULAR PARA ESGOTO E DRENAGEM, EM CONCRETO ESTRUTURAL, DIMENSÕES INTERNAS DE 90X150 M, PROFUNDIDADE DE 1,25 M, EXCLUINDO TAMPÃO. AF_12/2020_PA</t>
  </si>
  <si>
    <t>BASE PARA POÇO DE VISITA CIRCULAR PARA  ESGOTO, EM CONCRETO PRÉ-MOLDADO, DIÂMETRO INTERNO = 1,20 M, PROFUNDIDADE = 1,60 M, EXCLUINDO TAMPÃO. AF_12/2020_PA</t>
  </si>
  <si>
    <t>BASE PARA POÇO DE VISITA CIRCULAR PARA  ESGOTO, EM CONCRETO PRÉ-MOLDADO, DIÂMETRO INTERNO = 1,50 M, PROFUNDIDADE = 1,35 M, EXCLUINDO TAMPÃO. AF_12/2020_PA</t>
  </si>
  <si>
    <t>BASE PARA POÇO DE VISITA CIRCULAR PARA DRENAGEM, EM CONCRETO PRÉ-MOLDADO, DIÂMETRO INTERNO = 1,50 M, PROFUNDIDADE = 1,35 M, EXCLUINDO TAMPÃO. AF_12/2020_PA</t>
  </si>
  <si>
    <t>BASE PARA POÇO DE VISITA CIRCULAR PARA DRENAGEM, EM CONCRETO PRÉ-MOLDADO, DIÂMETRO INTERNO = 1,20 M, PROFUNDIDADE = 1,60 M, EXCLUINDO TAMPÃO. AF_05/2021_PA</t>
  </si>
  <si>
    <t>BATENTE PARA PORTA DE MADEIRA, FIXAÇÃO COM ARGAMASSA, PADRÃO MÉDIO - FORNECIMENTO E INSTALAÇÃO. AF_12/2019</t>
  </si>
  <si>
    <t>BATENTE PARA PORTA DE MADEIRA, FIXAÇÃO COM ARGAMASSA, PADRÃO POPULAR. FORNECIMENTO E INSTALAÇÃO. AF_12/2019</t>
  </si>
  <si>
    <t>GUARDA-CORPO DE AÇO GALVANIZADO DE 1,10M DE ALTURA, MONTANTES TUBULARES DE 1.1/2  ESPAÇADOS DE 1,20M, TRAVESSA SUPERIOR DE 2 , GRADIL FORMADO POR BARRAS CHATAS EM FERRO DE 32X4,8MM, FIXADO COM CHUMBADOR MECÂNICO. AF_04/2019_PS</t>
  </si>
  <si>
    <t>GUARDA-CORPO PANORÂMICO COM PERFIS DE ALUMÍNIO E VIDRO LAMINADO 8 MM, FIXADO COM CHUMBADOR MECÂNICO. AF_04/2019_PS</t>
  </si>
  <si>
    <t>INSTALAÇÃO DE VIDRO LISO INCOLOR, E = 3 MM, EM ESQUADRIA DE ALUMÍNIO OU PVC, FIXADO COM BAGUETE. AF_01/2021_PS</t>
  </si>
  <si>
    <t>INSTALAÇÃO DE VIDRO LISO INCOLOR, E = 4 MM, EM ESQUADRIA DE ALUMÍNIO OU PVC, FIXADO COM BAGUETE. AF_01/2021_PS</t>
  </si>
  <si>
    <t>INSTALAÇÃO DE VIDRO LISO FUME, E = 4 MM, EM ESQUADRIA DE ALUMÍNIO OU PVC, FIXADO COM BAGUETE. AF_01/2021_PS</t>
  </si>
  <si>
    <t>INSTALAÇÃO DE VIDRO LISO INCOLOR, E = 5 MM, EM ESQUADRIA DE ALUMÍNIO OU PVC, FIXADO COM BAGUETE. AF_01/2021_PS</t>
  </si>
  <si>
    <t>INSTALAÇÃO DE VIDRO LISO FUME, E = 5 MM, EM ESQUADRIA DE ALUMÍNIO OU PVC, FIXADO COM BAGUETE. AF_01/2021_PS</t>
  </si>
  <si>
    <t>INSTALAÇÃO DE VIDRO LISO INCOLOR, E = 6 MM, EM ESQUADRIA DE ALUMÍNIO OU PVC, FIXADO COM BAGUETE. AF_01/2021_PS</t>
  </si>
  <si>
    <t>INSTALAÇÃO DE VIDRO LISO FUME, E = 6 MM, EM ESQUADRIA DE ALUMÍNIO OU PVC, FIXADO COM BAGUETE. AF_01/2021_PS</t>
  </si>
  <si>
    <t>INSTALAÇÃO DE VIDRO LISO INCOLOR, E = 8 MM, EM ESQUADRIA DE ALUMÍNIO OU PVC, FIXADO COM BAGUETE. AF_01/2021_PS</t>
  </si>
  <si>
    <t>INSTALAÇÃO DE VIDRO LISO INCOLOR, E = 10 MM, EM ESQUADRIA DE ALUMÍNIO OU PVC, FIXADO COM BAGUETE. AF_01/2021_PS</t>
  </si>
  <si>
    <t>INSTALAÇÃO DE VIDRO IMPRESSO, E = 4 MM, EM ESQUADRIA DE ALUMÍNIO OU PVC, FIXADO COM BAGUETE. AF_01/2021_PS</t>
  </si>
  <si>
    <t>INSTALAÇÃO DE VIDRO ARAMADO, E = 6 MM, EM ESQUADRIA DE ALUMÍNIO OU PVC, FIXADO COM BAGUETE. AF_01/2021_PS</t>
  </si>
  <si>
    <t>INSTALAÇÃO DE VIDRO ARAMADO, E = 7 MM, EM ESQUADRIA DE ALUMÍNIO OU PVC, FIXADO COM BAGUETE. AF_01/2021_PS</t>
  </si>
  <si>
    <t>INSTALAÇÃO DE VIDRO LAMINADO, E = 8 MM (4+4), ENCAIXADO EM PERFIL U. AF_01/2021_PS</t>
  </si>
  <si>
    <t>INSTALAÇÃO DE VIDRO LAMINADO, E = 12 MM (4+4+4), ENCAIXADO EM PERFIL U. AF_01/2021_PS</t>
  </si>
  <si>
    <t>INSTALAÇÃO DE VIDRO LAMINADO, E = 15 MM (5+5+5), ENCAIXADO EM PERFIL U. AF_01/2021_PS</t>
  </si>
  <si>
    <t>INSTALAÇÃO DE VIDRO TEMPERADO, E = 6 MM, ENCAIXADO EM PERFIL U. AF_01/2021_PS</t>
  </si>
  <si>
    <t>INSTALAÇÃO DE VIDRO TEMPERADO, E = 8 MM, ENCAIXADO EM PERFIL U. AF_01/2021_PS</t>
  </si>
  <si>
    <t>INSTALAÇÃO DE VIDRO TEMPERADO, E = 10 MM, ENCAIXADO EM PERFIL U. AF_01/2021_PS</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</si>
  <si>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</si>
  <si>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</si>
  <si>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</si>
  <si>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</si>
  <si>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</si>
  <si>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</si>
  <si>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</si>
  <si>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</si>
  <si>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</si>
  <si>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</si>
  <si>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</si>
  <si>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</si>
  <si>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</si>
  <si>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</si>
  <si>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</si>
  <si>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</si>
  <si>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</si>
  <si>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</si>
  <si>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</si>
  <si>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</si>
  <si>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CORTE E DOBRA DE AÇO CA-50, DIÂMETRO DE 25,0 MM. AF_06/2022</t>
  </si>
  <si>
    <t>CORTE E DOBRA DE AÇO CA-60, DIÂMETRO DE 4,2 MM. AF_06/2022</t>
  </si>
  <si>
    <t>CORTE E DOBRA DE AÇO CA-60, DIÂMETRO DE 5,0 MM. AF_06/2022</t>
  </si>
  <si>
    <t>CORTE E DOBRA DE AÇO CA-50, DIÂMETRO DE 6,3 MM. AF_06/2022</t>
  </si>
  <si>
    <t>CORTE E DOBRA DE AÇO CA-50,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</si>
  <si>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</si>
  <si>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</si>
  <si>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</si>
  <si>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</si>
  <si>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CA-25, DIÂMETRO DE 6,3 MM. AF_06/2022</t>
  </si>
  <si>
    <t>CORTE E DOBRA DE AÇO CA-25, DIÂMETRO DE 8,0 MM.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</si>
  <si>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</si>
  <si>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</si>
  <si>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</si>
  <si>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</si>
  <si>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</si>
  <si>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ARMAÇÃO UTILIZANDO AÇO CA-25 DE 6,3 MM - MONTAGEM. AF_06/2022</t>
  </si>
  <si>
    <t>ARMAÇÃO UTILIZANDO AÇO CA-25 DE 8,0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</si>
  <si>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</si>
  <si>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</si>
  <si>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</si>
  <si>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</si>
  <si>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</si>
  <si>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DE ESTRUTURAS DIVERSAS DE CONCRETO ARMADO, EXCETO VIGAS, PILARES, LAJES E FUNDAÇÕES, UTILIZANDO AÇO CA-60 DE 5,0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</si>
  <si>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</si>
  <si>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</si>
  <si>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</si>
  <si>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</si>
  <si>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</si>
  <si>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</si>
  <si>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</si>
  <si>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MONTAGEM DE ARMADURA DE ESTACAS, DIÂMETRO = 8,0 MM. AF_09/2021_PS</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</si>
  <si>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</si>
  <si>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</si>
  <si>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</si>
  <si>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</si>
  <si>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</si>
  <si>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TRANSVERSAL DE ESTACAS DE SEÇÃO CIRCULAR, DIÂMETRO = 5,0 MM. AF_09/2021_PS</t>
  </si>
  <si>
    <t>MONTAGEM DE ARMADURA TRANSVERSAL DE ESTACAS DE SEÇÃO CIRCULAR, DIÂMETRO = 6,30 MM. AF_09/2021_PS</t>
  </si>
  <si>
    <t>MONTAGEM DE ARMADURA TRANVERSAL DE ESTACAS DE SEÇÃO RETANGULAR, DIÂMETRO = 5,0 MM. AF_09/2021_PS</t>
  </si>
  <si>
    <t>MONTAGEM DE ARMADURA TRANSVERSAL DE ESTACAS DE SEÇÃO RETANGULAR, DIÂMETRO = 6,30 MM. AF_09/2021_PS</t>
  </si>
  <si>
    <t>ARMAÇÃO DE ESTRUTURAS DIVERSAS DE CONCRETO ARMADO, EXCETO VIGAS, PILARES, LAJES E FUNDAÇÕES, UTILIZANDO AÇO CA-50 DE 32,0 MM - MONTAGEM. AF_06/2022</t>
  </si>
  <si>
    <t>ARMAÇÃO DE PILAR OU VIGA DE ESTRUTURA CONVENCIONAL DE CONCRETO ARMADO UTILIZANDO AÇO CA-50 DE 32,0 MM.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</si>
  <si>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</si>
  <si>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</si>
  <si>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</si>
  <si>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</si>
  <si>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</si>
  <si>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CA-60 DE 5,0 MM - MONTAGEM. AF_06/2022</t>
  </si>
  <si>
    <t>VIGA METÁLICA EM PERFIL LAMINADO OU SOLDADO EM AÇO ESTRUTURAL, COM CONEXÕES PARAFUSADAS, INCLUSOS MÃO DE OBRA, TRANSPORTE E IÇAMENTO UTILIZANDO GUINDASTE - FORNECIMENTO E INSTALAÇÃO. AF_01/2020_PSA</t>
  </si>
  <si>
    <t>VIGA METÁLICA EM PERFIL LAMINADO OU SOLDADO EM AÇO ESTRUTURAL, COM CONEXÕES SOLDADAS, INCLUSOS MÃO DE OBRA, TRANSPORTE E IÇAMENTO UTILIZANDO GUINDASTE - FORNECIMENTO E INSTALAÇÃO. AF_01/2020_PA</t>
  </si>
  <si>
    <t>PILAR METÁLICO PERFIL LAMINADO/SOLDADO EM AÇO ESTRUTURAL, COM CONEXÕES PARAFUSADAS, INCLUSOS MÃO DE OBRA, TRANSPORTE E IÇAMENTO UTILIZANDO GUINDASTE - FORNECIMENTO E INSTALAÇÃO. AF_01/2020_PSA</t>
  </si>
  <si>
    <t>PILAR METÁLICO PERFIL LAMINADO OU SOLDADO EM AÇO ESTRUTURAL, COM CONEXÕES SOLDADAS, INCLUSOS MÃO DE OBRA, TRANSPORTE E IÇAMENTO UTILIZANDO GUINDASTE - FORNECIMENTO E INSTALAÇÃO. AF_01/2020_PA</t>
  </si>
  <si>
    <t>CONTRAVENTAMENTO COM CANTONEIRAS DE AÇO, ABAS IGUAIS, COM CONEXÕES PARAFUSADAS, INCLUSOS MÃO DE OBRA, TRANSPORTE E IÇAMENTO UTILIZANDO TALHA MANUAL, PARA EDIFÍCIOS DE ATÉ 2 PAVIMENTOS - FORNECIMENTO E INSTALAÇÃO. AF_01/2020_PSA</t>
  </si>
  <si>
    <t>CONTRAVENTAMENTO COM CANTONEIRAS DE AÇO, ABAS IGUAIS, COM CONEXÕES SOLDADAS, INCLUSOS MÃO DE OBRA, TRANSPORTE E IÇAMENTO UTILIZANDO TALHA MANUAL, PARA EDIFÍCIOS DE ATÉ 2 PAVIMENTOS - FORNECIMENTO E INSTALAÇÃO. AF_01/2020_PA</t>
  </si>
  <si>
    <t>CONTRAVENTAMENTO COM CANTONEIRAS DE AÇO, ABAS IGUAIS, COM CONEXÕES PARAFUSADAS, INCLUSOS MÃO DE OBRA, TRANSPORTE E IÇAMENTO UTILIZANDO GUINDASTE, PARA EDIFÍCIOS DE 3 A 5 PAVIMENTOS - FORNECIMENTO E INSTALAÇÃO. AF_01/2020_PSA</t>
  </si>
  <si>
    <t>CONTRAVENTAMENTO COM CANTONEIRAS DE AÇO, ABAS IGUAIS, COM CONEXÕES SOLDADAS, INCLUSOS MÃO DE OBRA, TRANSPORTE E IÇAMENTO UTILIZANDO GUINDASTE, PARA EDIFÍCIOS DE 3 A 5 PAVIMENTOS - FORNECIMENTO E INSTALAÇÃO. AF_01/2020_PA</t>
  </si>
  <si>
    <t>CONTRAVENTAMENTO COM CANTONEIRAS DE AÇO, ABAS IGUAIS, COM CONEXÕES PARAFUSADAS, INCLUSOS MÃO DE OBRA, TRANSPORTE E IÇAMENTO UTILIZANDO GRUA, PARA EDIFÍCIOS DE 6 A 10 PAVIMENTOS - FORNECIMENTO E INSTALAÇÃO. AF_01/2020_PSA</t>
  </si>
  <si>
    <t>CONTRAVENTAMENTO COM CANTONEIRAS DE AÇO, ABAS IGUAIS, COM CONEXÕES SOLDADAS, INCLUSOS MÃO DE OBRA, TRANSPORTE E IÇAMENTO UTILIZANDO GRUA, PARA EDIFÍCIOS DE 6 A 10 PAVIMENTOS - FORNECIMENTO E INSTALAÇÃO. AF_01/2020_PA</t>
  </si>
  <si>
    <t>ESTRUTURA TRELIÇADA DE COBERTURA, TIPO ARCO, COM LIGAÇÕES SOLDADAS, INCLUSOS PERFIS METÁLICOS, CHAPAS METÁLICAS, MÃO DE OBRA E TRANSPORTE COM GUINDASTE - FORNECIMENTO E INSTALAÇÃO. AF_01/2020_PSA</t>
  </si>
  <si>
    <t>ESTRUTURA TRELIÇADA DE COBERTURA, TIPO SHED, COM LIGAÇÕES SOLDADAS, INCLUSOS PERFIS METÁLICOS, CHAPAS METÁLICAS, MÃO DE OBRA E TRANSPORTE COM GUINDASTE - FORNECIMENTO E INSTALAÇÃO. AF_01/2020_PSA</t>
  </si>
  <si>
    <t>ESTRUTURA TRELIÇADA DE COBERTURA, TIPO FINK, COM LIGAÇÕES SOLDADAS, INCLUSOS PERFIS METÁLICOS, CHAPAS METÁLICAS, MÃO DE OBRA E TRANSPORTE COM GUINDASTE - FORNECIMENTO E INSTALAÇÃO. AF_01/2020_PSA</t>
  </si>
  <si>
    <t>ESTRUTURA TRELIÇADA DE COBERTURA, TIPO ARCO, COM LIGAÇÕES PARAFUSADAS, INCLUSOS PERFIS METÁLICOS, CHAPAS METÁLICAS, MÃO DE OBRA E TRANSPORTE COM GUINDASTE - FORNECIMENTO E INSTALAÇÃO. AF_01/2020_PSA</t>
  </si>
  <si>
    <t>ESTRUTURA TRELIÇADA DE COBERTURA, TIPO SHED, COM LIGAÇÕES PARAFUSADAS, INCLUSOS PERFIS METÁLICOS, CHAPAS METÁLICAS, MÃO DE OBRA E TRANSPORTE COM GUINDASTE - FORNECIMENTO E INSTALAÇÃO. AF_01/2020_PSA</t>
  </si>
  <si>
    <t>ESTRUTURA TRELIÇADA DE COBERTURA, TIPO FINK, COM LIGAÇÕES PARAFUSADAS, INCLUSOS PERFIS METÁLICOS, CHAPAS METÁLICAS, MÃO DE OBRA E TRANSPORTE COM GUINDASTE - FORNECIMENTO E INSTALAÇÃO. AF_01/2020_PSA</t>
  </si>
  <si>
    <t>FABRICAÇÃO, MONTAGEM E DESMONTAGEM DE FÔRMA PARA ESCADA HIDRÁULICA, EM CHAPA DE MADEIRA COMPENSADA RESINADA, E = 17 MM, 3 UTILIZAÇÕES. AF_08/2022</t>
  </si>
  <si>
    <t>FABRICAÇÃO, MONTAGEM E DESMONTAGEM DE FÔRMA PARA BACIA DE DISSIPAÇÃO, EM MADEIRA SERRADA, E = 25 MM, 2 UTILIZAÇÕES. AF_08/2022</t>
  </si>
  <si>
    <t>CONCRETAGEM DE DISSIPADOR DE ENERGIA, CONCRETO USINADO, FCK = 20 MPA, COM USO DE BOMBA - LANÇAMENTO, ADENSAMENTO E ACABAMENTO. AF_08/2022</t>
  </si>
  <si>
    <t>PEDRA DE MÃO FIXADA COM CONCRETO PARA BACIA DE DISSIPAÇÃO, 40% DE CONCRETO EM VOLUME, FCK = 20 MPA, COM USO DE JERICA E PREPARO EM BETONEIRA DE 600 L - AREIA, BRITA E PEDRA DE MÃO COMERCIAIS - LANÇAMENTO, ADENSAMENTO E ACABAMENTO. AF_08/2022</t>
  </si>
  <si>
    <t>PEDRA ARGAMASSADA COM CIMENTO E AREIA 1:3, 40% DE ARGAMASSA EM VOLUME - AREIA E PEDRA DE MÃO COMERCIAIS - FORNECIMENTO E ASSENTAMENTO. AF_08/2022</t>
  </si>
  <si>
    <t>CONCRETAGEM DE DISSIPADOR DE ENERGIA, FCK = 20 MPA, COM USO DE JERICAS E PREPARO EM BETONEIRA DE 600 L - AREIA E BRITA COMERCIAIS - LANÇAMENTO, ADENSAMENTO E ACABAMENTO. AF_08/2022</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</si>
  <si>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</si>
  <si>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</si>
  <si>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</si>
  <si>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</si>
  <si>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</si>
  <si>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DESCIDA D'ÁGUA RÁPIDA (DAR 03), EM CONCRETO USINADO, FCK = 20 MPA, LANÇADO COM BOMBA, INCLUINDO ARMAÇÃO, MATERIAIS E FÔRMAS (2 UTILIZAÇÕES). AF_08/2022</t>
  </si>
  <si>
    <t>CONDULETE DE PVC, TIPO E, PARA ELETRODUTO DE PVC SOLDÁVEL DN 20 MM (1/2''), APARENTE - FORNECIMENTO E INSTALAÇÃO. AF_10/2022</t>
  </si>
  <si>
    <t>CONDULETE DE ALUMÍNIO, TIPO B, PARA ELETRODUTO DE AÇO GALVANIZADO DN 20 MM (3/4''), APARENTE - FORNECIMENTO E INSTALAÇÃO. AF_10/2022</t>
  </si>
  <si>
    <t>CONDULETE DE ALUMÍNIO, TIPO C, PARA ELETRODUTO DE AÇO GALVANIZADO DN 20 MM (3/4''), APARENTE - FORNECIMENTO E INSTALAÇÃO. AF_10/2022</t>
  </si>
  <si>
    <t>CONDULETE DE ALUMÍNIO, TIPO E, PARA ELETRODUTO DE AÇO GALVANIZADO DN 20 MM (3/4''), APARENTE - FORNECIMENTO E INSTALAÇÃO. AF_10/2022</t>
  </si>
  <si>
    <t>CONDULETE DE ALUMÍNIO, TIPO B, PARA ELETRODUTO DE AÇO GALVANIZADO DN 25 MM (1''), APARENTE - FORNECIMENTO E INSTALAÇÃO. AF_10/2022</t>
  </si>
  <si>
    <t>CONDULETE DE ALUMÍNIO, TIPO C, PARA ELETRODUTO DE AÇO GALVANIZADO DN 25 MM (1''), APARENTE - FORNECIMENTO E INSTALAÇÃO. AF_10/2022</t>
  </si>
  <si>
    <t>CONDULETE DE ALUMÍNIO, TIPO E, ELETRODUTO DE AÇO GALVANIZADO DN 25 MM (1''), APARENTE - FORNECIMENTO E INSTALAÇÃO. AF_10/2022</t>
  </si>
  <si>
    <t>CONDULETE DE ALUMÍNIO, TIPO E,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</si>
  <si>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</si>
  <si>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</si>
  <si>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</si>
  <si>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</si>
  <si>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</si>
  <si>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</si>
  <si>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</si>
  <si>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</si>
  <si>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</si>
  <si>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</si>
  <si>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</si>
  <si>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</si>
  <si>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</si>
  <si>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</si>
  <si>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</si>
  <si>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</si>
  <si>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</si>
  <si>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</si>
  <si>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</si>
  <si>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</si>
  <si>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</si>
  <si>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</si>
  <si>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32 MM (1''), APARENTE - FORNECIMENTO E INSTALAÇÃO. AF_10/2022</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</si>
  <si>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</si>
  <si>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</si>
  <si>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</si>
  <si>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</si>
  <si>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</si>
  <si>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CONDULETE DE PVC, TIPO C, PARA ELETRODUTO DE PVC SOLDÁVEL DN 20 MM (1/2''), APARENTE - FORNECIMENTO E INSTALAÇÃO. AF_10/2022</t>
  </si>
  <si>
    <t>CONDULETE DE PVC, TIPO C, PARA ELETRODUTO DE PVC SOLDÁVEL DN 25 MM (3/4''), APARENTE - FORNECIMENTO E INSTALAÇÃO. AF_10/2022</t>
  </si>
  <si>
    <t>CONDULETE DE PVC, TIPO C, PARA ELETRODUTO DE PVC SOLDÁVEL DN 32 MM (1''), APARENTE - FORNECIMENTO E INSTALAÇÃO. AF_10/2022</t>
  </si>
  <si>
    <t>CONDULETE DE PVC, TIPO T, PARA ELETRODUTO DE PVC SOLDÁVEL DN 25 MM (3/4''), APARENTE - FORNECIMENTO E INSTALAÇÃO. AF_10/2022</t>
  </si>
  <si>
    <t>CONDULETE DE PVC, TIPO T, PARA ELETRODUTO DE PVC SOLDÁVEL DN 32 MM (1''), APARENTE - FORNECIMENTO E INSTALAÇÃO. AF_10/2022</t>
  </si>
  <si>
    <t>ENTRADA DE ENERGIA ELÉTRICA, AÉREA, MONOFÁSICA, COM CAIXA DE SOBREPOR, CABO DE 10 MM2 E DISJUNTOR DIN 50A (NÃO INCLUSO O POSTE DE CONCRETO). AF_07/2020_PS</t>
  </si>
  <si>
    <t>ENTRADA DE ENERGIA ELÉTRICA, AÉREA, MONOFÁSICA, COM CAIXA DE SOBREPOR, CABO DE 16 MM2 E DISJUNTOR DIN 50A (NÃO INCLUSO O POSTE DE CONCRETO). AF_07/2020_PS</t>
  </si>
  <si>
    <t>ENTRADA DE ENERGIA ELÉTRICA, AÉREA, MONOFÁSICA, COM CAIXA DE SOBREPOR, CABO DE 25 MM2 E DISJUNTOR DIN 50A (NÃO INCLUSO O POSTE DE CONCRETO). AF_07/2020_PS</t>
  </si>
  <si>
    <t>ENTRADA DE ENERGIA ELÉTRICA, AÉREA, MONOFÁSICA, COM CAIXA DE SOBREPOR, CABO DE 35 MM2 E DISJUNTOR DIN 50A (NÃO INCLUSO O POSTE DE CONCRETO). AF_07/2020_PS</t>
  </si>
  <si>
    <t>ENTRADA DE ENERGIA ELÉTRICA, AÉREA, MONOFÁSICA, COM CAIXA DE EMBUTIR, CABO DE 10 MM2 E DISJUNTOR DIN 50A (NÃO INCLUSO O POSTE DE CONCRETO). AF_07/2020_PS</t>
  </si>
  <si>
    <t>ENTRADA DE ENERGIA ELÉTRICA, AÉREA, MONOFÁSICA, COM CAIXA DE EMBUTIR, CABO DE 16 MM2 E DISJUNTOR DIN 50A (NÃO INCLUSO O POSTE DE CONCRETO). AF_07/2020_PS</t>
  </si>
  <si>
    <t>ENTRADA DE ENERGIA ELÉTRICA, AÉREA, MONOFÁSICA, COM CAIXA DE EMBUTIR, CABO DE 25 MM2 E DISJUNTOR DIN 50A (NÃO INCLUSO O POSTE DE CONCRETO). AF_07/2020_PS</t>
  </si>
  <si>
    <t>ENTRADA DE ENERGIA ELÉTRICA, AÉREA, MONOFÁSICA, COM CAIXA DE EMBUTIR, CABO DE 35 MM2 E DISJUNTOR DIN 50A (NÃO INCLUSO O POSTE DE CONCRETO). AF_07/2020_PS</t>
  </si>
  <si>
    <t>ENTRADA DE ENERGIA ELÉTRICA, AÉREA, BIFÁSICA, COM CAIXA DE SOBREPOR, CABO DE 10 MM2 E DISJUNTOR DIN 50A (NÃO INCLUSO O POSTE DE CONCRETO). AF_07/2020_PS</t>
  </si>
  <si>
    <t>ENTRADA DE ENERGIA ELÉTRICA, AÉREA, BIFÁSICA, COM CAIXA DE SOBREPOR, CABO DE 16 MM2 E DISJUNTOR DIN 50A (NÃO INCLUSO O POSTE DE CONCRETO). AF_07/2020_PS</t>
  </si>
  <si>
    <t>ENTRADA DE ENERGIA ELÉTRICA, AÉREA, BIFÁSICA, COM CAIXA DE SOBREPOR, CABO DE 25 MM2 E DISJUNTOR DIN 50A (NÃO INCLUSO O POSTE DE CONCRETO). AF_07/2020_PS</t>
  </si>
  <si>
    <t>ENTRADA DE ENERGIA ELÉTRICA, AÉREA, BIFÁSICA, COM CAIXA DE SOBREPOR, CABO DE 35 MM2 E DISJUNTOR DIN 50A (NÃO INCLUSO O POSTE DE CONCRETO). AF_07/2020_PS</t>
  </si>
  <si>
    <t>ENTRADA DE ENERGIA ELÉTRICA, AÉREA, BIFÁSICA, COM CAIXA DE EMBUTIR, CABO DE 10 MM2 E DISJUNTOR DIN 50A (NÃO INCLUSO O POSTE DE CONCRETO). AF_07/2020_PS</t>
  </si>
  <si>
    <t>ENTRADA DE ENERGIA ELÉTRICA, AÉREA, BIFÁSICA, COM CAIXA DE EMBUTIR, CABO DE 16 MM2 E DISJUNTOR DIN 50A (NÃO INCLUSO O POSTE DE CONCRETO). AF_07/2020_PS</t>
  </si>
  <si>
    <t>ENTRADA DE ENERGIA ELÉTRICA, AÉREA, BIFÁSICA, COM CAIXA DE EMBUTIR, CABO DE 25 MM2 E DISJUNTOR DIN 50A (NÃO INCLUSO O POSTE DE CONCRETO). AF_07/2020_PS</t>
  </si>
  <si>
    <t>ENTRADA DE ENERGIA ELÉTRICA, AÉREA, BIFÁSICA, COM CAIXA DE EMBUTIR, CABO DE 35 MM2 E DISJUNTOR DIN 50A (NÃO INCLUSO O POSTE DE CONCRETO). AF_07/2020_PS</t>
  </si>
  <si>
    <t>ENTRADA DE ENERGIA ELÉTRICA, AÉREA, TRIFÁSICA, COM CAIXA DE SOBREPOR, CABO DE 10 MM2 E DISJUNTOR DIN 50A (NÃO INCLUSO O POSTE DE CONCRETO). AF_07/2020_PS</t>
  </si>
  <si>
    <t>ENTRADA DE ENERGIA ELÉTRICA, AÉREA, TRIFÁSICA, COM CAIXA DE SOBREPOR, CABO DE 16 MM2 E DISJUNTOR DIN 50A (NÃO INCLUSO O POSTE DE CONCRETO). AF_07/2020_PS</t>
  </si>
  <si>
    <t>ENTRADA DE ENERGIA ELÉTRICA, AÉREA, TRIFÁSICA, COM CAIXA DE SOBREPOR, CABO DE 25 MM2 E DISJUNTOR DIN 50A (NÃO INCLUSO O POSTE DE CONCRETO). AF_07/2020_PS</t>
  </si>
  <si>
    <t>ENTRADA DE ENERGIA ELÉTRICA, AÉREA, TRIFÁSICA, COM CAIXA DE SOBREPOR, CABO DE 35 MM2 E DISJUNTOR DIN 50A (NÃO INCLUSO O POSTE DE CONCRETO). AF_07/2020_PS</t>
  </si>
  <si>
    <t>ENTRADA DE ENERGIA ELÉTRICA, SUBTERRÂNEA, MONOFÁSICA, COM CAIXA DE SOBREPOR, CABO DE 10 MM2 E DISJUNTOR DIN 50A (NÃO INCLUSA MURETA DE ALVENARIA). AF_07/2020_PS</t>
  </si>
  <si>
    <t>ENTRADA DE ENERGIA ELÉTRICA, SUBTERRÂNEA, MONOFÁSICA, COM CAIXA DE SOBREPOR, CABO DE 16 MM2 E DISJUNTOR DIN 50A (NÃO INCLUSA MURETA DE ALVENARIA). AF_07/2020_PS</t>
  </si>
  <si>
    <t>ENTRADA DE ENERGIA ELÉTRICA, SUBTERRÂNEA, MONOFÁSICA, COM CAIXA DE SOBREPOR, CABO DE 25 MM2 E DISJUNTOR DIN 50A (NÃO INCLUSA MURETA DE ALVENARIA). AF_07/2020_PS</t>
  </si>
  <si>
    <t>ENTRADA DE ENERGIA ELÉTRICA, SUBTERRÂNEA, MONOFÁSICA, COM CAIXA DE SOBREPOR, CABO DE 35 MM2 E DISJUNTOR DIN 50A (NÃO INCLUSA MURETA DE ALVENARIA). AF_07/2020_PS</t>
  </si>
  <si>
    <t>ENTRADA DE ENERGIA ELÉTRICA, SUBTERRÂNEA, MONOFÁSICA, COM CAIXA DE EMBUTIR, CABO DE 10 MM2 E DISJUNTOR DIN 50A (NÃO INCLUSA MURETA DE ALVENARIA). AF_07/2020_PS</t>
  </si>
  <si>
    <t>ENTRADA DE ENERGIA ELÉTRICA, SUBTERRÂNEA, MONOFÁSICA, COM CAIXA DE EMBUTIR, CABO DE 16 MM2 E DISJUNTOR DIN 50A (NÃO INCLUSA MURETA DE ALVENARIA). AF_07/2020_PS</t>
  </si>
  <si>
    <t>ENTRADA DE ENERGIA ELÉTRICA, SUBTERRÂNEA, MONOFÁSICA, COM CAIXA DE EMBUTIR, CABO DE 25 MM2 E DISJUNTOR DIN 50A (NÃO INCLUSA MURETA DE ALVENARIA). AF_07/2020_PS</t>
  </si>
  <si>
    <t>ENTRADA DE ENERGIA ELÉTRICA, SUBTERRÂNEA, MONOFÁSICA, COM CAIXA DE EMBUTIR, CABO DE 35 MM2 E DISJUNTOR DIN 50A (NÃO INCLUSA MURETA DE ALVENARIA). AF_07/2020_PS</t>
  </si>
  <si>
    <t>ENTRADA DE ENERGIA ELÉTRICA, SUBTERRÂNEA, BIFÁSICA, COM CAIXA DE SOBREPOR, CABO DE 10 MM2 E DISJUNTOR DIN 50A (NÃO INCLUSA MURETA DE ALVENARIA). AF_07/2020_PS</t>
  </si>
  <si>
    <t>ENTRADA DE ENERGIA ELÉTRICA, SUBTERRÂNEA, BIFÁSICA, COM CAIXA DE SOBREPOR, CABO DE 16 MM2 E DISJUNTOR DIN 50A (NÃO INCLUSA MURETA DE ALVENARIA). AF_07/2020_PS</t>
  </si>
  <si>
    <t>ENTRADA DE ENERGIA ELÉTRICA, SUBTERRÂNEA, BIFÁSICA, COM CAIXA DE SOBREPOR, CABO DE 25 MM2 E DISJUNTOR DIN 50A (NÃO INCLUSA MURETA DE ALVENARIA). AF_07/2020_PS</t>
  </si>
  <si>
    <t>ENTRADA DE ENERGIA ELÉTRICA, SUBTERRÂNEA, BIFÁSICA, COM CAIXA DE SOBREPOR, CABO DE 35 MM2 E DISJUNTOR DIN 50A (NÃO INCLUSA MURETA DE ALVENARIA). AF_07/2020_PS</t>
  </si>
  <si>
    <t>ENTRADA DE ENERGIA ELÉTRICA, SUBTERRÂNEA, BIFÁSICA, COM CAIXA DE EMBUTIR, CABO DE 10 MM2 E DISJUNTOR DIN 50A (NÃO INCLUSA MURETA DE ALVENARIA). AF_07/2020_PS</t>
  </si>
  <si>
    <t>ENTRADA DE ENERGIA ELÉTRICA, SUBTERRÂNEA, BIFÁSICA, COM CAIXA DE EMBUTIR, CABO DE 16 MM2 E DISJUNTOR DIN 50A (NÃO INCLUSA MURETA DE ALVENARIA). AF_07/2020_PS</t>
  </si>
  <si>
    <t>ENTRADA DE ENERGIA ELÉTRICA, SUBTERRÂNEA, BIFÁSICA, COM CAIXA DE EMBUTIR, CABO DE 25 MM2 E DISJUNTOR DIN 50A (NÃO INCLUSA MURETA DE ALVENARIA). AF_07/2020_PS</t>
  </si>
  <si>
    <t>ENTRADA DE ENERGIA ELÉTRICA, SUBTERRÂNEA, BIFÁSICA, COM CAIXA DE EMBUTIR, CABO DE 35 MM2 E DISJUNTOR DIN 50A (NÃO INCLUSA MURETA DE ALVENARIA). AF_07/2020_PS</t>
  </si>
  <si>
    <t>ENTRADA DE ENERGIA ELÉTRICA, SUBTERRÂNEA, TRIFÁSICA, COM CAIXA DE SOBREPOR, CABO DE 10 MM2 E DISJUNTOR DIN 50A (NÃO INCLUSA MURETA DE ALVENARIA). AF_07/2020_PS</t>
  </si>
  <si>
    <t>ENTRADA DE ENERGIA ELÉTRICA, SUBTERRÂNEA, TRIFÁSICA, COM CAIXA DE SOBREPOR, CABO DE 16 MM2 E DISJUNTOR DIN 50A (NÃO INCLUSA MURETA DE ALVENARIA). AF_07/2020_PS</t>
  </si>
  <si>
    <t>ENTRADA DE ENERGIA ELÉTRICA, SUBTERRÂNEA, TRIFÁSICA, COM CAIXA DE SOBREPOR, CABO DE 25 MM2 E DISJUNTOR DIN 50A (NÃO INCLUSA MURETA DE ALVENARIA). AF_07/2020_PS</t>
  </si>
  <si>
    <t>ENTRADA DE ENERGIA ELÉTRICA, SUBTERRÂNEA, TRIFÁSICA, COM CAIXA DE SOBREPOR, CABO DE 35 MM2 E DISJUNTOR DIN 50A (NÃO INCLUSA MURETA DE ALVENARIA). AF_07/2020_PS</t>
  </si>
  <si>
    <t>EXTINTOR DE INCÊNDIO PORTÁTIL COM CARGA DE ÁGUA PRESSURIZADA DE 10 L, CLASSE A - FORNECIMENTO E INSTALAÇÃO. AF_10/2020_PE</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</si>
  <si>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</si>
  <si>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</si>
  <si>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</si>
  <si>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</si>
  <si>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</si>
  <si>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PQS DE 12 KG, CLASSE BC - FORNECIMENTO E INSTALAÇÃO. AF_10/2020_PE</t>
  </si>
  <si>
    <t>AR CONDICIONADO SPLIT INVERTER, HI-WALL (PAREDE), 9000 BTU/H, CICLO 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</si>
  <si>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</si>
  <si>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</si>
  <si>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INVERTER, HI-WALL (PAREDE), 12000 BTU/H, CICLO FRIO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</si>
  <si>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</si>
  <si>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</si>
  <si>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INVERTER, HI-WALL (PAREDE), 18000 BTU/H, CICLO 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</si>
  <si>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</si>
  <si>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</si>
  <si>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INVERTER, HI-WALL (PAREDE), 24000 BTU/H, CICLO 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</si>
  <si>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</si>
  <si>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</si>
  <si>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INVERTER, PISO TETO, 48000 BTU/H, CICLO FRIO - FORNECIMENTO E INSTALAÇÃO. AF_11/2021_PE</t>
  </si>
  <si>
    <t>AR CONDICIONADO SPLIT ON/OFF, PISO TETO, 48.000 BTU/H, CICLO FRIO - FORNECIMENTO E INSTALAÇÃO. AF_11/2021_PE</t>
  </si>
  <si>
    <t>AR CONDICIONADO SPLIT INVERTER, PISO TETO, APRESENTANDO ENTRE 54000 E 58000 BTU/H, CICLO FRIO - FORNECIMENTO E INSTALAÇÃO. AF_11/2021_PE</t>
  </si>
  <si>
    <t>AR CONDICIONADO SPLIT ON/OFF, PISO TETO, 60.000 BTU/H, CICLO FRIO - FORNECIMENTO E INSTALAÇÃO. AF_11/2021_PE</t>
  </si>
  <si>
    <t>AR CONDICIONADO SPLIT ON/OFF, CASSETE (TETO), FRIO 4 VIAS 18000 BTU/H - FORNECIMENTO E INSTALAÇÃO. AF_11/2021_PE</t>
  </si>
  <si>
    <t>AR CONDICIONADO SPLIT ON/OFF, CASSETE (TETO), 18000 BTU/H, CICLO QUENTE/FRIO - FORNECIMENTO E INSTALAÇÃO. AF_11/2021_PE</t>
  </si>
  <si>
    <t>AR CONDICIONADO SPLIT ON/OFF, CASSETE (TETO), FRIO 4 VIAS 24000 BTU/H - FORNECIMENTO E INSTALAÇÃO. AF_11/2021_PE</t>
  </si>
  <si>
    <t>AR CONDICIONADO SPLIT ON/OFF, CASSETE (TETO), 24000 BTU/H, CICLO QUENTE/FRIO - FORNECIMENTO E INSTALAÇÃO. AF_11/2021_PE</t>
  </si>
  <si>
    <t>AR CONDICIONADO SPLIT ON/OFF, CASSETE (TETO), FRIO 4 VIAS 36000 BTU/H - FORNECIMENTO E INSTALAÇÃO. AF_11/2021_PE</t>
  </si>
  <si>
    <t>AR CONDICIONADO SPLIT ON/OFF, CASSETE (TETO), 36000 BTU/H, CICLO QUENTE/FRIO - FORNECIMENTO E INSTALAÇÃO. AF_11/2021_PE</t>
  </si>
  <si>
    <t>AR CONDICIONADO SPLIT ON/OFF, CASSETE (TETO), FRIO 4 VIAS 48000 BTU/H - FORNECIMENTO E INSTALAÇÃO. AF_11/2021_PE</t>
  </si>
  <si>
    <t>AR CONDICIONADO SPLIT ON/OFF, CASSETE (TETO), 48000 BTU/H, CICLO QUENTE/FRIO - FORNECIMENTO E INSTALAÇÃO. AF_11/2021_PE</t>
  </si>
  <si>
    <t>AR CONDICIONADO SPLIT ON/OFF, CASSETE (TETO), FRIO 4 VIAS 60000 BTU/H - FORNECIMENTO E INSTALAÇÃO. AF_11/2021_PE</t>
  </si>
  <si>
    <t>AR CONDICIONADO SPLIT ON/OFF, CASSETE (TETO), 60000 BTU/H, CICLO QUENTE/FRIO - FORNECIMENTO E INSTALAÇÃO. AF_11/2021_PE</t>
  </si>
  <si>
    <t>AR CONDICIONADO SPLITÃO 10 TR - FORNECIMENTO E INSTALAÇÃO. AF_11/2021_PE</t>
  </si>
  <si>
    <t>AR CONDICIONADO SPLITÃO 15 TR - FORNECIMENTO E INSTALAÇÃO. AF_11/2021_PE</t>
  </si>
  <si>
    <t>CABO ELETRÔNICO CATEGORIA 6A, INSTALADO EM EDIFICAÇÃO RESIDENCIAL - FORNECIMENTO E INSTALAÇÃO. AF_11/2019</t>
  </si>
  <si>
    <t>CABO ELETRÔNICO CATEGORIA 6A, INSTALADO EM EDIFICAÇÃO INSTITUCIONAL - FORNECIMENTO E INSTALAÇÃO. AF_11/2019</t>
  </si>
  <si>
    <t>CABO COAXIAL RG6 95% - FORNECIMENTO E INSTALAÇÃO. AF_11/2019</t>
  </si>
  <si>
    <t>RACK FECHADO PARA SERVIDOR - FORNECIMENTO E INSTALAÇÃO. AF_11/2019</t>
  </si>
  <si>
    <t>BLOCO DE ENGATE RÁPIDO PARA BASTIDOR TIPO M10 - FORNECIMENTO E INSTALAÇÃO. AF_11/2019</t>
  </si>
  <si>
    <t>CABO COAXIAL RG11 95% - FORNECIMENTO E INSTALAÇÃO. AF_11/2019</t>
  </si>
  <si>
    <t>CABO COAXIAL RG59 95% - FORNECIMENTO E INSTALAÇÃO. AF_11/2019</t>
  </si>
  <si>
    <t>RACK ABERTO EM COLUNA 44U PARA SERVIDOR - FORNECIMENTO E INSTALAÇÃO. AF_11/2019</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</si>
  <si>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</si>
  <si>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</si>
  <si>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RAMAL DE ENCAMINHAMENTO. AF_06/2022</t>
  </si>
  <si>
    <t>TUBO PVC, SÉRIE R, ÁGUA PLUVIAL, DN 100 MM, FORNECIDO E INSTALADO EM RAMAL DE ENCAMINHAMENTO. AF_06/2022</t>
  </si>
  <si>
    <t>TUBO PVC, SÉRIE R, ÁGUA PLUVIAL, DN 75 MM, FORNECIDO E INSTALADO EM CONDUTORES VERTICAIS DE ÁGUAS PLUVIAIS. AF_06/2022</t>
  </si>
  <si>
    <t>TUBO PVC, SÉRIE R, ÁGUA PLUVIAL, DN 100 MM, FORNECIDO E INSTALADO EM CONDUTORES VERTICAIS DE ÁGUAS PLUVIAIS. AF_06/2022</t>
  </si>
  <si>
    <t>TUBO PVC, SÉRIE R, ÁGUA PLUVIAL, DN 150 MM, FORNECIDO E INSTALADO EM CONDUTORES VERTICAIS DE ÁGUAS PLUVIAIS. AF_06/2022</t>
  </si>
  <si>
    <t>TUBO, CPVC, SOLDÁVEL, DN 15MM, INSTALADO EM RAMAL OU SUB-RAMAL DE ÁGUA - FORNECIMENTO E INSTALAÇÃO. AF_06/2022</t>
  </si>
  <si>
    <t>TUBO, CPVC, SOLDÁVEL, DN 22MM, INSTALADO EM RAMAL OU SUB-RAMAL DE ÁGUA - FORNECIMENTO E INSTALAÇÃO. AF_06/2022</t>
  </si>
  <si>
    <t>TUBO, CPVC, SOLDÁVEL, DN 28MM, INSTALADO EM RAMAL OU SUB-RAMAL DE ÁGUA - FORNECIMENTO E INSTALAÇÃO. AF_06/2022</t>
  </si>
  <si>
    <t>TUBO, CPVC, SOLDÁVEL, DN 35MM, INSTALADO EM RAMAL OU SUB-RAMAL DE ÁGUA   FORNECIMENTO E INSTALAÇÃO. AF_06/2022</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</si>
  <si>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</si>
  <si>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</si>
  <si>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</si>
  <si>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TUBO PVC, SERIE NORMAL, ESGOTO PREDIAL, DN 100 MM, FORNECIDO E INSTALADO EM RAMAL DE DESCARGA OU RAMAL DE ESGOTO SANITÁRIO. AF_08/2022</t>
  </si>
  <si>
    <t>TUBO, CPVC, SOLDÁVEL, DN 22MM, INSTALADO EM RAMAL DE DISTRIBUIÇÃO DE ÁGUA - FORNECIMENTO E INSTALAÇÃO. AF_06/2022</t>
  </si>
  <si>
    <t>TUBO, CPVC, SOLDÁVEL, DN 28MM, INSTALADO EM RAMAL DE DISTRIBUIÇÃO DE ÁGUA - FORNECIMENTO E INSTALAÇÃO. AF_06/2022</t>
  </si>
  <si>
    <t>TUBO, CPVC, SOLDÁVEL, DN 35MM, INSTALADO EM PRUMADA DE ÁGUA   FORNECIMENTO E INSTALAÇÃO. AF_06/2022</t>
  </si>
  <si>
    <t>TUBO, CPVC, SOLDÁVEL, DN 42MM,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</si>
  <si>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</si>
  <si>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</si>
  <si>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TUBO PVC, SERIE NORMAL, ESGOTO PREDIAL, DN 50 MM, FORNECIDO E INSTALADO EM PRUMADA DE ESGOTO SANITÁRIO OU VENTILAÇÃO. AF_08/2022</t>
  </si>
  <si>
    <t>TUBO PVC, SERIE NORMAL, ESGOTO PREDIAL, DN 75 MM,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</si>
  <si>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</si>
  <si>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</si>
  <si>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</si>
  <si>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EM COBRE RÍGIDO, DN 22 MM, CLASSE E, SEM ISOLAMENTO, INSTALADO EM PRUMADA DE HIDRÁULICA PREDIAL - FORNECIMENTO E INSTALAÇÃO. AF_04/2022</t>
  </si>
  <si>
    <t>TUBO EM COBRE RÍGIDO, DN 28 MM, CLASSE E, SEM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</si>
  <si>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</si>
  <si>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</si>
  <si>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</si>
  <si>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E, SEM ISOLAMENTO, INSTALADO EM PRUMADA DE HIDRÁULICA PREDIAL - FORNECIMENTO E INSTALAÇÃO. AF_04/2022</t>
  </si>
  <si>
    <t>TUBO EM COBRE RÍGIDO, DN 22 MM, CLASSE E, COM ISOLAMENTO, INSTALADO EM PRUMADA DE HIDRÁULICA PREDIAL - FORNECIMENTO E INSTALAÇÃO. AF_04/2022</t>
  </si>
  <si>
    <t>TUBO EM COBRE RÍGIDO, DN 28 MM, CLASSE E, COM ISOLAMENTO, INSTALADO EM PRUMADA DE HIDRÁULICA PREDIAL - FORNECIMENTO E INSTALAÇÃO. AF_04/2022</t>
  </si>
  <si>
    <t>TUBO EM COBRE RÍGIDO, DN 35 MM, CLASSE E, COM ISOLAMENTO, INSTALADO EM PRUMADA DE HIDRÁULICA PREDIAL - FORNECIMENTO E INSTALAÇÃO. AF_04/2022</t>
  </si>
  <si>
    <t>TUBO EM COBRE RÍGIDO, DN 42 MM, CLASSE E, COM ISOLAMENTO, INSTALADO EM PRUMADA DE HIDRÁULICA PREDIAL - FORNECIMENTO E INSTALAÇÃO. AF_04/2022</t>
  </si>
  <si>
    <t>TUBO EM COBRE RÍGIDO, DN 54 MM, CLASSE E, COM ISOLAMENTO, INSTALADO EM PRUMADA DE HIDRÁULICA PREDIAL - FORNECIMENTO E INSTALAÇÃO. AF_04/2022</t>
  </si>
  <si>
    <t>TUBO EM COBRE RÍGIDO, DN 66 MM, CLASSE E, COM ISOLAMENTO, INSTALADO EM PRUMADA DE HIDRÁULICA PREDIAL - FORNECIMENTO E INSTALAÇÃO. AF_04/2022</t>
  </si>
  <si>
    <t>TUBO EM COBRE RÍGIDO, DN 15 MM, CLASSE E, SEM ISOLAMENTO, INSTALADO EM RAMAL DE DISTRIBUIÇÃO DE HIDRÁULICA PREDIAL - FORNECIMENTO E INSTALAÇÃO. AF_04/2022</t>
  </si>
  <si>
    <t>TUBO EM COBRE RÍGIDO, DN 22 MM, CLASSE E, SEM ISOLAMENTO, INSTALADO EM RAMAL DE DISTRIBUIÇÃO DE HIDRÁULICA PREDIAL - FORNECIMENTO E INSTALAÇÃO. AF_04/2022</t>
  </si>
  <si>
    <t>TUBO EM COBRE RÍGIDO, DN 28 MM, CLASSE E, SEM ISOLAMENTO, INSTALADO EM RAMAL DE DISTRIBUIÇÃO DE HIDRÁULICA PREDIAL - FORNECIMENTO E INSTALAÇÃO. AF_04/2022</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</si>
  <si>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</si>
  <si>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</si>
  <si>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TUBO EM COBRE RÍGIDO, DN 28 MM, CLASSE E, COM ISOLAMENTO, INSTALADO EM RAMAL DE DISTRIBUIÇÃO DE HIDRÁULICA PREDIAL - FORNECIMENTO E INSTALAÇÃO. AF_04/2022</t>
  </si>
  <si>
    <t>TUBO EM COBRE RÍGIDO, DN 15 MM, CLASSE E, SEM ISOLAMENTO, INSTALADO EM RAMAL E SUB-RAMAL DE HIDRÁULICA PREDIAL - FORNECIMENTO E INSTALAÇÃO. AF_04/2022</t>
  </si>
  <si>
    <t>TUBO EM COBRE RÍGIDO, DN 22 MM, CLASSE E, SEM ISOLAMENTO, INSTALADO EM RAMAL E SUB-RAMAL DE HIDRÁULICA PREDIAL - FORNECIMENTO E INSTALAÇÃO. AF_04/2022</t>
  </si>
  <si>
    <t>TUBO EM COBRE RÍGIDO, DN 28 MM, CLASSE E, SEM ISOLAMENTO, INSTALADO EM RAMAL E SUB-RAMAL DE HIDRÁULICA PREDIAL - FORNECIMENTO E INSTALAÇÃO. AF_04/2022</t>
  </si>
  <si>
    <t>TUBO EM COBRE RÍGIDO, DN 15 MM, CLASSE E, COM ISOLAMENTO, INSTALADO EM RAMAL E SUB-RAMAL DE HIDRÁULICA PREDIAL - FORNECIMENTO E INSTALAÇÃO. AF_04/2022</t>
  </si>
  <si>
    <t>TUBO EM COBRE RÍGIDO, DN 22 MM, CLASSE E, COM ISOLAMENTO, INSTALADO EM RAMAL E SUB-RAMAL DE HIDRÁULICA PREDIAL - FORNECIMENTO E INSTALAÇÃO. AF_04/2022</t>
  </si>
  <si>
    <t>TUBO EM COBRE RÍGIDO, DN 28 MM, CLASSE E, COM ISOLAMENTO, INSTALADO EM RAMAL E SUB-RAMAL DE HIDRÁULICA PREDIAL - FORNECIMENTO E INSTALAÇÃO. AF_04/2022</t>
  </si>
  <si>
    <t>TUBO, PPR, DN 25, CLASSE PN 20,  INSTALADO EM RAMAL OU SUB-RAMAL DE ÁGUA   FORNECIMENTO E INSTALAÇÃO. AF_08/2022</t>
  </si>
  <si>
    <t>TUBO, PPR, DN 25, CLASSE PN 25 INSTALADO EM RAMAL OU SUB-RAMAL DE ÁGUA   FORNECIMENTO E INSTALAÇÃO. AF_08/2022</t>
  </si>
  <si>
    <t>TUBO, PPR, DN 25, CLASSE PN 20,  INSTALADO EM RAMAL DE DISTRIBUIÇÃO DE ÁGUA   FORNECIMENTO E INSTALAÇÃO. AF_08/2022</t>
  </si>
  <si>
    <t>TUBO, PPR, DN 32, CLASSE PN 12,  INSTALADO EM RAMAL DE DISTRIBUIÇÃO DE ÁGUA   FORNECIMENTO E INSTALAÇÃO. AF_08/2022</t>
  </si>
  <si>
    <t>TUBO, PPR, DN 40, CLASSE PN 12,  INSTALADO EM RAMAL DE DISTRIBUIÇÃO DE ÁGUA   FORNECIMENTO E INSTALAÇÃO. AF_08/2022</t>
  </si>
  <si>
    <t>TUBO, PPR, DN 25, CLASSE PN 25,  INSTALADO EM RAMAL DE DISTRIBUIÇÃO DE ÁGUA   FORNECIMENTO E INSTALAÇÃO. AF_08/2022</t>
  </si>
  <si>
    <t>TUBO, PPR, DN 32, CLASSE PN 25,  INSTALADO EM RAMAL DE DISTRIBUIÇÃO DE ÁGUA   FORNECIMENTO E INSTALAÇÃO. AF_08/2022</t>
  </si>
  <si>
    <t>TUBO, PPR, DN 40, CLASSE PN 25,  INSTALADO EM RAMAL DE DISTRIBUIÇÃO DE ÁGUA   FORNECIMENTO E INSTALAÇÃO. AF_08/2022</t>
  </si>
  <si>
    <t>TUBO, PPR, DN 25, CLASSE PN 20,  INSTALADO EM PRUMADA DE ÁGUA   FORNECIMENTO E INSTALAÇÃO. AF_08/2022</t>
  </si>
  <si>
    <t>TUBO, PPR, DN 32, CLASSE PN 12,  INSTALADO EM PRUMADA DE ÁGUA   FORNECIMENTO E INSTALAÇÃO. AF_08/2022</t>
  </si>
  <si>
    <t>TUBO, PPR, DN 40, CLASSE PN 12,  INSTALADO EM PRUMADA DE ÁGUA   FORNECIMENTO E INSTALAÇÃO. AF_08/2022</t>
  </si>
  <si>
    <t>TUBO, PPR, DN 50, CLASSE PN 12,  INSTALADO EM PRUMADA DE ÁGUA   FORNECIMENTO E INSTALAÇÃO. AF_08/2022</t>
  </si>
  <si>
    <t>TUBO, PPR, DN 63, CLASSE PN 12,  INSTALADO EM PRUMADA DE ÁGUA   FORNECIMENTO E INSTALAÇÃO. AF_08/2022</t>
  </si>
  <si>
    <t>TUBO, PPR, DN 75, CLASSE PN 12,  INSTALADO EM PRUMADA DE ÁGUA   FORNECIMENTO E INSTALAÇÃO. AF_08/2022</t>
  </si>
  <si>
    <t>TUBO, PPR, DN 90, CLASSE PN 12,  INSTALADO EM PRUMADA DE ÁGUA   FORNECIMENTO E INSTALAÇÃO. AF_08/2022</t>
  </si>
  <si>
    <t>TUBO, PPR, DN 110, CLASSE PN 12,  INSTALADO EM PRUMADA DE ÁGUA   FORNECIMENTO E INSTALAÇÃO. AF_08/2022</t>
  </si>
  <si>
    <t>TUBO, PPR, DN 25, CLASSE PN 25,  INSTALADO EM PRUMADA DE ÁGUA   FORNECIMENTO E INSTALAÇÃO. AF_08/2022</t>
  </si>
  <si>
    <t>TUBO, PPR, DN 32, CLASSE PN 25,  INSTALADO EM PRUMADA DE ÁGUA   FORNECIMENTO E INSTALAÇÃO. AF_08/2022</t>
  </si>
  <si>
    <t>TUBO, PPR, DN 40, CLASSE PN 25,  INSTALADO EM PRUMADA DE ÁGUA   FORNECIMENTO E INSTALAÇÃO. AF_08/2022</t>
  </si>
  <si>
    <t>TUBO, PPR, DN 50, CLASSE PN 25,  INSTALADO EM PRUMADA DE ÁGUA   FORNECIMENTO E INSTALAÇÃO. AF_08/2022</t>
  </si>
  <si>
    <t>TUBO, PPR, DN 63, CLASSE PN 25,  INSTALADO EM PRUMADA DE ÁGUA   FORNECIMENTO E INSTALAÇÃO. AF_08/2022</t>
  </si>
  <si>
    <t>TUBO, PPR, DN 75, CLASSE PN 25,  INSTALADO EM PRUMADA DE ÁGUA   FORNECIMENTO E INSTALAÇÃO. AF_08/2022</t>
  </si>
  <si>
    <t>TUBO, PPR, DN 90, CLASSE PN 25,  INSTALADO EM PRUMADA DE ÁGUA   FORNECIMENTO E INSTALAÇÃO. AF_08/2022</t>
  </si>
  <si>
    <t>TUBO, PPR, DN 110, CLASSE PN 25,  INSTALADO EM PRUMADA DE ÁGUA   FORNECIMENTO E INSTALAÇÃO. AF_08/2022</t>
  </si>
  <si>
    <t>TUBO EM COBRE RÍGIDO, DN 22 MM, CLASSE A, SEM ISOLAMENTO, INSTALADO EM PRUMADA DE GÁS COMBUSTÍVEL - FORNECIMENTO E INSTALAÇÃO. AF_04/2022</t>
  </si>
  <si>
    <t>TUBO EM COBRE RÍGIDO, DN 28 MM, CLASSE A, SEM ISOLAMENTO, INSTALADO EM PRUMADA DE GÁS COMBUSTÍVEL - FORNECIMENTO E INSTALAÇÃO. AF_04/2022</t>
  </si>
  <si>
    <t>TUBO EM COBRE RÍGIDO, DN 35 MM, CLASSE A, SEM ISOLAMENTO, INSTALADO EM PRUMADA DE GÁS COMBUSTÍVEL - FORNECIMENTO E INSTALAÇÃO. AF_04/2022</t>
  </si>
  <si>
    <t>TUBO EM COBRE RÍGIDO, DN 42 MM, CLASSE A, SEM ISOLAMENTO, INSTALADO EM PRUMADA DE GÁS COMBUSTÍVEL - FORNECIMENTO E INSTALAÇÃO. AF_04/2022</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</si>
  <si>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</si>
  <si>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</si>
  <si>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TUBO EM COBRE RÍGIDO, DN 15 MM, CLASSE E, SEM ISOLAMENTO, INSTALADO EM RAMAL E SUB-RAMAL DE GÁS COMBUSTÍVEL - FORNECIMENTO E INSTALAÇÃO. AF_04/2022</t>
  </si>
  <si>
    <t>TUBO EM COBRE RÍGIDO, DN 22 MM, CLASSE E, SEM ISOLAMENTO, INSTALADO EM RAMAL E SUB-RAMAL DE GÁS COMBUSTÍVEL - FORNECIMENTO E INSTALAÇÃO. AF_04/2022</t>
  </si>
  <si>
    <t>TUBO EM COBRE RÍGIDO, DN 28 MM, CLASSE E, SEM ISOLAMENTO, INSTALADO EM RAMAL E SUB-RAMAL DE GÁS COMBUSTÍVEL - FORNECIMENTO E INSTALAÇÃO. AF_04/2022</t>
  </si>
  <si>
    <t>TUBO EM COBRE RÍGIDO, DN 15 MM, CLASSE A, SEM ISOLAMENTO, INSTALADO EM RAMAL E SUB-RAMAL DE GÁS MEDICINAL - FORNECIMENTO E INSTALAÇÃO. AF_04/2022</t>
  </si>
  <si>
    <t>TUBO EM COBRE RÍGIDO, DN 22 MM, CLASSE A, SEM ISOLAMENTO, INSTALADO EM RAMAL E SUB-RAMAL DE GÁS MEDICINAL - FORNECIMENTO E INSTALAÇÃO. AF_04/2022</t>
  </si>
  <si>
    <t>TUBO EM COBRE RÍGIDO, DN 28 MM, CLASSE A, SEM ISOLAMENTO, INSTALADO EM RAMAL E SUB-RAMAL DE GÁS MEDICINAL - FORNECIMENTO E INSTALAÇÃO. AF_04/2022</t>
  </si>
  <si>
    <t>TUBO EM COBRE RÍGIDO, DN 15 MM, CLASSE E, SEM ISOLAMENTO, INSTALADO EM RAMAL E SUB-RAMAL DE AQUECIMENTO SOLAR - FORNECIMENTO E INSTALAÇÃO. AF_04/2022</t>
  </si>
  <si>
    <t>TUBO EM COBRE RÍGIDO, DN 22 MM, CLASSE E, SEM ISOLAMENTO, INSTALADO EM RAMAL E SUB-RAMAL DE AQUECIMENTO SOLAR - FORNECIMENTO E INSTALAÇÃO. AF_04/2022</t>
  </si>
  <si>
    <t>TUBO EM COBRE RÍGIDO, DN 28 MM, CLASSE E, SEM ISOLAMENTO, INSTALADO EM RAMAL E SUB-RAMAL DE AQUECIMENTO SOLAR - FORNECIMENTO E INSTALAÇÃO. AF_04/2022</t>
  </si>
  <si>
    <t>TUBO EM COBRE RÍGIDO, DN 15 MM, CLASSE E, COM ISOLAMENTO, INSTALADO EM RAMAL E SUB-RAMAL DE AQUECIMENTO SOLAR - FORNECIMENTO E INSTALAÇÃO. AF_04/2022</t>
  </si>
  <si>
    <t>TUBO EM COBRE RÍGIDO, DN 22 MM, CLASSE E, COM ISOLAMENTO, INSTALADO EM RAMAL E SUB-RAMAL DE AQUECIMENTO SOLAR - FORNECIMENTO E INSTALAÇÃO. AF_04/2022</t>
  </si>
  <si>
    <t>TUBO EM COBRE RÍGIDO, DN 28 MM, CLASSE E, COM ISOLAMENTO, INSTALADO EM RAMAL E SUB-RAMAL DE AQUECIMENTO SOLAR - FORNECIMENTO E INSTALAÇÃO. AF_04/2022</t>
  </si>
  <si>
    <t>TUBO, CPVC, SOLDÁVEL, DN 42MM, INSTALADO EM RAMAL DE DISTRIBUIÇÃO DE ÁGUA - FORNECIMENTO E INSTALAÇÃO. AF_06/2022</t>
  </si>
  <si>
    <t>TUBO PVC, SÉRIE R, ÁGUA PLUVIAL, DN 150 MM, FORNECIDO E INSTALADO EM RAMAL DE ENCAMINHAMENTO. AF_06/2022</t>
  </si>
  <si>
    <t>TUBO, PPR, DN 20, CLASSE PN20, INSTALADO EM RAMAL OU SUB-RAMAL DE ÁGUA - FORNECIMENTO E INSTALAÇÃO. AF_08/2022</t>
  </si>
  <si>
    <t>TUBO, PPR, DN 20, CLASSE PN25, INSTALADO EM RAMAL OU SUB-RAMAL DE ÁGUA - FORNECIMENTO E INSTALAÇÃO. AF_08/2022</t>
  </si>
  <si>
    <t>JOELHO 90 GRAUS, PVC, SOLDÁVEL, DN 20MM, INSTALADO EM RAMAL OU SUB-RAMAL DE ÁGUA - FORNECIMENTO E INSTALAÇÃO. AF_06/2022</t>
  </si>
  <si>
    <t>JOELHO 45 GRAUS, PVC, SOLDÁVEL, DN 20MM, INSTALADO EM RAMAL OU SUB-RAMAL DE ÁGUA - FORNECIMENTO E INSTALAÇÃO. AF_06/2022</t>
  </si>
  <si>
    <t>CURVA 90 GRAUS, PVC, SOLDÁVEL, DN 20MM, INSTALADO EM RAMAL OU SUB-RAMAL DE ÁGUA - FORNECIMENTO E INSTALAÇÃO. AF_06/2022</t>
  </si>
  <si>
    <t>CURVA 45 GRAUS, PVC, SOLDÁVEL, DN 20MM, INSTALADO EM RAMAL OU SUB-RAMAL DE ÁGUA - FORNECIMENTO E INSTALAÇÃO. AF_06/2022</t>
  </si>
  <si>
    <t>JOELHO 90 GRAUS, PVC, SOLDÁVEL, DN 25MM, INSTALADO EM RAMAL OU SUB-RAMAL DE ÁGUA - FORNECIMENTO E INSTALAÇÃO. AF_06/2022</t>
  </si>
  <si>
    <t>JOELHO 45 GRAUS, PVC, SOLDÁVEL, DN 25MM, INSTALADO EM RAMAL OU SUB-RAMAL DE ÁGUA - FORNECIMENTO E INSTALAÇÃO. AF_06/2022</t>
  </si>
  <si>
    <t>CURVA 90 GRAUS, PVC, SOLDÁVEL, DN 25MM, INSTALADO EM RAMAL OU SUB-RAMAL DE ÁGUA - FORNECIMENTO E INSTALAÇÃO. AF_06/2022</t>
  </si>
  <si>
    <t>CURVA 45 GRAUS, PVC, SOLDÁVEL, DN 25MM, INSTALADO EM RAMAL OU SUB-RAMAL DE ÁGUA - FORNECIMENTO E INSTALAÇÃO. AF_06/2022</t>
  </si>
  <si>
    <t>JOELHO 90 GRAUS COM BUCHA DE LATÃO, PVC, SOLDÁVEL, DN 25MM, X 3/4  INSTALADO EM RAMAL OU SUB-RAMAL DE ÁGUA - FORNECIMENTO E INSTALAÇÃO. AF_06/2022</t>
  </si>
  <si>
    <t>JOELHO 90 GRAUS, PVC, SOLDÁVEL, DN 32MM, INSTALADO EM RAMAL OU SUB-RAMAL DE ÁGUA - FORNECIMENTO E INSTALAÇÃO. AF_06/2022</t>
  </si>
  <si>
    <t>JOELHO 45 GRAUS, PVC, SOLDÁVEL, DN 32MM, INSTALADO EM RAMAL OU SUB-RAMAL DE ÁGUA - FORNECIMENTO E INSTALAÇÃO. AF_06/2022</t>
  </si>
  <si>
    <t>CURVA 90 GRAUS, PVC, SOLDÁVEL, DN 32MM, INSTALADO EM RAMAL OU SUB-RAMAL DE ÁGUA - FORNECIMENTO E INSTALAÇÃO. AF_06/2022</t>
  </si>
  <si>
    <t>CURVA 45 GRAUS, PVC, SOLDÁVEL, DN 32MM, INSTALADO EM RAMAL OU SUB-RAMAL DE ÁGUA - FORNECIMENTO E INSTALAÇÃO. AF_06/2022</t>
  </si>
  <si>
    <t>LUVA, PVC, SOLDÁVEL, DN 20MM, INSTALADO EM RAMAL OU SUB-RAMAL DE ÁGUA - FORNECIMENTO E INSTALAÇÃO. AF_06/2022</t>
  </si>
  <si>
    <t>LUVA DE CORRER, PVC, SOLDÁVEL, DN 20MM, INSTALADO EM RAMAL OU SUB-RAMAL DE ÁGUA - FORNECIMENTO E INSTALAÇÃO. AF_06/2022</t>
  </si>
  <si>
    <t>LUVA DE REDUÇÃO, PVC, SOLDÁVEL, DN 25MM X 20MM, INSTALADO EM RAMAL OU SUB-RAMAL DE ÁGUA - FORNECIMENTO E INSTALAÇÃO. AF_06/2022</t>
  </si>
  <si>
    <t>LUVA COM BUCHA DE LATÃO, PVC, SOLDÁVEL, DN 20MM X 1/2", INSTALADO EM RAMAL OU SUB-RAMAL DE ÁGUA - FORNECIMENTO E INSTALAÇÃO. AF_06/2022</t>
  </si>
  <si>
    <t>UNIÃO, PVC, SOLDÁVEL, DN 20MM, INSTALADO EM RAMAL OU SUB-RAMAL DE ÁGUA - FORNECIMENTO E INSTALAÇÃO. AF_06/2022</t>
  </si>
  <si>
    <t>ADAPTADOR CURTO COM BOLSA E ROSCA PARA REGISTRO, PVC, SOLDÁVEL, DN 20MM X 1/2 , INSTALADO EM RAMAL OU SUB-RAMAL DE ÁGUA - FORNECIMENTO E INSTALAÇÃO. AF_06/2022</t>
  </si>
  <si>
    <t>CURVA DE TRANSPOSIÇÃO, PVC, SOLDÁVEL, DN 20MM, INSTALADO EM RAMAL OU SUB-RAMAL DE ÁGUA - FORNECIMENTO E INSTALAÇÃO. AF_06/2022</t>
  </si>
  <si>
    <t>LUVA, PVC, SOLDÁVEL, DN 25MM, INSTALADO EM RAMAL OU SUB-RAMAL DE ÁGUA - FORNECIMENTO E INSTALAÇÃO. AF_06/2022</t>
  </si>
  <si>
    <t>LUVA DE REDUÇÃO, PVC, SOLDÁVEL, DN 32MM X 25MM, INSTALADO EM RAMAL OU SUB-RAMAL DE ÁGUA - FORNECIMENTO E INSTALAÇÃO. AF_06/2022</t>
  </si>
  <si>
    <t>LUVA COM BUCHA DE LATÃO, PVC, SOLDÁVEL, DN 25MM X 3/4 , INSTALADO EM RAMAL OU SUB-RAMAL DE ÁGUA - FORNECIMENTO E INSTALAÇÃO. AF_06/2022</t>
  </si>
  <si>
    <t>UNIÃO, PVC, SOLDÁVEL, DN 25MM, INSTALADO EM RAMAL OU SUB-RAMAL DE ÁGUA - FORNECIMENTO E INSTALAÇÃO. AF_06/2022</t>
  </si>
  <si>
    <t>ADAPTADOR CURTO COM BOLSA E ROSCA PARA REGISTRO, PVC, SOLDÁVEL, DN 25MM X 3/4 , INSTALADO EM RAMAL OU SUB-RAMAL DE ÁGUA - FORNECIMENTO E INSTALAÇÃO. AF_06/2022</t>
  </si>
  <si>
    <t>CURVA DE TRANSPOSIÇÃO, PVC, SOLDÁVEL, DN 25MM, INSTALADO EM RAMAL OU SUB-RAMAL DE ÁGUA   FORNECIMENTO E INSTALAÇÃO. AF_06/2022</t>
  </si>
  <si>
    <t>LUVA SOLDÁVEL E COM ROSCA, PVC, SOLDÁVEL, DN 25MM X 3/4 , INSTALADO EM RAMAL OU SUB-RAMAL DE ÁGUA - FORNECIMENTO E INSTALAÇÃO. AF_06/2022</t>
  </si>
  <si>
    <t>LUVA, PVC, SOLDÁVEL, DN 32MM, INSTALADO EM RAMAL OU SUB-RAMAL DE ÁGUA - FORNECIMENTO E INSTALAÇÃO. AF_06/2022</t>
  </si>
  <si>
    <t>LUVA DE CORRER, PVC, SOLDÁVEL, DN 32MM, INSTALADO EM RAMAL OU SUB-RAMAL DE ÁGUA   FORNECIMENTO E INSTALAÇÃO. AF_06/2022</t>
  </si>
  <si>
    <t>LUVA SOLDÁVEL E COM ROSCA, PVC, SOLDÁVEL, DN 32MM X 1 , INSTALADO EM RAMAL OU SUB-RAMAL DE ÁGUA - FORNECIMENTO E INSTALAÇÃO. AF_06/2022</t>
  </si>
  <si>
    <t>UNIÃO, PVC, SOLDÁVEL, DN 32MM, INSTALADO EM RAMAL OU SUB-RAMAL DE ÁGUA - FORNECIMENTO E INSTALAÇÃO. AF_06/2022</t>
  </si>
  <si>
    <t>ADAPTADOR CURTO COM BOLSA E ROSCA PARA REGISTRO, PVC, SOLDÁVEL, DN 32MM X 1 , INSTALADO EM RAMAL OU SUB-RAMAL DE ÁGUA - FORNECIMENTO E INSTALAÇÃO. AF_06/2022</t>
  </si>
  <si>
    <t>CURVA DE TRANSPOSIÇÃO, PVC, SOLDÁVEL, DN 32MM, INSTALADO EM RAMAL OU SUB-RAMAL DE ÁGUA   FORNECIMENTO E INSTALAÇÃO. AF_06/2022</t>
  </si>
  <si>
    <t>TE, PVC, SOLDÁVEL, DN 20MM, INSTALADO EM RAMAL OU SUB-RAMAL DE ÁGUA - FORNECIMENTO E INSTALAÇÃO. AF_06/2022</t>
  </si>
  <si>
    <t>TÊ COM BUCHA DE LATÃO NA BOLSA CENTRAL, PVC, SOLDÁVEL, DN 20MM X 1/2 , INSTALADO EM RAMAL OU SUB-RAMAL DE ÁGUA - FORNECIMENTO E INSTALAÇÃO. AF_06/2022</t>
  </si>
  <si>
    <t>TE, PVC, SOLDÁVEL, DN 25MM, INSTALADO EM RAMAL OU SUB-RAMAL DE ÁGUA - FORNECIMENTO E INSTALAÇÃO. AF_06/2022</t>
  </si>
  <si>
    <t>TÊ COM BUCHA DE LATÃO NA BOLSA CENTRAL, PVC, SOLDÁVEL, DN 25MM X 1/2 , INSTALADO EM RAMAL OU SUB-RAMAL DE ÁGUA - FORNECIMENTO E INSTALAÇÃO. AF_06/2022</t>
  </si>
  <si>
    <t>TÊ DE REDUÇÃO, PVC, SOLDÁVEL, DN 25MM X 20MM, INSTALADO EM RAMAL OU SUB-RAMAL DE ÁGUA - FORNECIMENTO E INSTALAÇÃO. AF_06/2022</t>
  </si>
  <si>
    <t>TE, PVC, SOLDÁVEL, DN 32MM, INSTALADO EM RAMAL OU SUB-RAMAL DE ÁGUA - FORNECIMENTO E INSTALAÇÃO. AF_06/2022</t>
  </si>
  <si>
    <t>TÊ COM BUCHA DE LATÃO NA BOLSA CENTRAL, PVC, SOLDÁVEL, DN 32MM X 3/4 , INSTALADO EM RAMAL OU SUB-RAMAL DE ÁGUA - FORNECIMENTO E INSTALAÇÃO. AF_06/2022</t>
  </si>
  <si>
    <t>TÊ DE REDUÇÃO, PVC, SOLDÁVEL, DN 32MM X 25MM, INSTALADO EM RAMAL OU SUB-RAMAL DE ÁGUA - FORNECIMENTO E INSTALAÇÃO. AF_06/2022</t>
  </si>
  <si>
    <t>JOELHO 90 GRAUS, PVC, SOLDÁVEL, DN 20MM, INSTALADO EM RAMAL DE DISTRIBUIÇÃO DE ÁGUA - FORNECIMENTO E INSTALAÇÃO. AF_06/2022</t>
  </si>
  <si>
    <t>JOELHO 45 GRAUS, PVC, SOLDÁVEL, DN 20MM, INSTALADO EM RAMAL DE DISTRIBUIÇÃO DE ÁGUA - FORNECIMENTO E INSTALAÇÃO. AF_06/2022</t>
  </si>
  <si>
    <t>CURVA 90 GRAUS, PVC, SOLDÁVEL, DN 20MM, INSTALADO EM RAMAL DE DISTRIBUIÇÃO DE ÁGUA - FORNECIMENTO E INSTALAÇÃO. AF_06/2022</t>
  </si>
  <si>
    <t>CURVA 45 GRAUS, PVC, SOLDÁVEL, DN 20MM, INSTALADO EM RAMAL DE DISTRIBUIÇÃO DE ÁGUA - FORNECIMENTO E INSTALAÇÃO. AF_06/2022</t>
  </si>
  <si>
    <t>JOELHO 90 GRAUS, PVC, SOLDÁVEL, DN 25MM, INSTALADO EM RAMAL DE DISTRIBUIÇÃO DE ÁGUA - FORNECIMENTO E INSTALAÇÃO. AF_06/2022</t>
  </si>
  <si>
    <t>JOELHO 45 GRAUS, PVC, SOLDÁVEL, DN 25MM, INSTALADO EM RAMAL DE DISTRIBUIÇÃO DE ÁGUA - FORNECIMENTO E INSTALAÇÃO. AF_06/2022</t>
  </si>
  <si>
    <t>CURVA 90 GRAUS, PVC, SOLDÁVEL, DN 25MM, INSTALADO EM RAMAL DE DISTRIBUIÇÃO DE ÁGUA - FORNECIMENTO E INSTALAÇÃO. AF_06/2022</t>
  </si>
  <si>
    <t>CURVA 45 GRAUS, PVC, SOLDÁVEL, DN 25MM, INSTALADO EM RAMAL DE DISTRIBUIÇÃO DE ÁGUA - FORNECIMENTO E INSTALAÇÃO. AF_06/2022</t>
  </si>
  <si>
    <t>JOELHO 90 GRAUS, PVC, SOLDÁVEL, DN 25MM, X 3/4  INSTALADO EM RAMAL DE DISTRIBUIÇÃO DE ÁGUA - FORNECIMENTO E INSTALAÇÃO. AF_06/2022</t>
  </si>
  <si>
    <t>JOELHO 90 GRAUS, PVC, SOLDÁVEL, DN 32MM, INSTALADO EM RAMAL DE DISTRIBUIÇÃO DE ÁGUA - FORNECIMENTO E INSTALAÇÃO. AF_06/2022</t>
  </si>
  <si>
    <t>JOELHO 45 GRAUS, PVC, SOLDÁVEL, DN 32MM, INSTALADO EM RAMAL DE DISTRIBUIÇÃO DE ÁGUA - FORNECIMENTO E INSTALAÇÃO. AF_06/2022</t>
  </si>
  <si>
    <t>CURVA 90 GRAUS, PVC, SOLDÁVEL, DN 32MM, INSTALADO EM RAMAL DE DISTRIBUIÇÃO DE ÁGUA - FORNECIMENTO E INSTALAÇÃO. AF_06/2022</t>
  </si>
  <si>
    <t>CURVA 45 GRAUS, PVC, SOLDÁVEL, DN 32MM, INSTALADO EM RAMAL DE DISTRIBUIÇÃO DE ÁGUA - FORNECIMENTO E INSTALAÇÃO. AF_06/2022</t>
  </si>
  <si>
    <t>LUVA, PVC, SOLDÁVEL, DN 20MM, INSTALADO EM RAMAL DE DISTRIBUIÇÃO DE ÁGUA - FORNECIMENTO E INSTALAÇÃO. AF_06/2022</t>
  </si>
  <si>
    <t>LUVA DE CORRER, PVC, SOLDÁVEL, DN 20MM, INSTALADO EM RAMAL DE DISTRIBUIÇÃO DE ÁGUA - FORNECIMENTO E INSTALAÇÃO. AF_06/2022</t>
  </si>
  <si>
    <t>LUVA DE REDUÇÃO, PVC, SOLDÁVEL, DN 25MM X 20MM, INSTALADO EM RAMAL DE DISTRIBUIÇÃO DE ÁGUA - FORNECIMENTO E INSTALAÇÃO. AF_06/2022</t>
  </si>
  <si>
    <t>UNIÃO, PVC, SOLDÁVEL, DN 20MM, INSTALADO EM RAMAL DE DISTRIBUIÇÃO DE ÁGUA - FORNECIMENTO E INSTALAÇÃO. AF_06/2022</t>
  </si>
  <si>
    <t>CURVA DE TRANSPOSIÇÃO, PVC, SOLDÁVEL, DN 20MM, INSTALADO EM RAMAL DE DISTRIBUIÇÃO DE ÁGUA   FORNECIMENTO E INSTALAÇÃO. AF_06/2022</t>
  </si>
  <si>
    <t>LUVA, PVC, SOLDÁVEL, DN 25MM, INSTALADO EM RAMAL DE DISTRIBUIÇÃO DE ÁGUA - FORNECIMENTO E INSTALAÇÃO. AF_06/2022</t>
  </si>
  <si>
    <t>LUVA DE CORRER, PVC, SOLDÁVEL, DN 25MM, INSTALADO EM RAMAL DE DISTRIBUIÇÃO DE ÁGUA - FORNECIMENTO E INSTALAÇÃO. AF_06/2022</t>
  </si>
  <si>
    <t>LUVA DE REDUÇÃO, PVC, SOLDÁVEL, DN 32MM X 25MM, INSTALADO EM RAMAL DE DISTRIBUIÇÃO DE ÁGUA - FORNECIMENTO E INSTALAÇÃO. AF_06/2022</t>
  </si>
  <si>
    <t>LUVA COM BUCHA DE LATÃO, PVC, SOLDÁVEL, DN 25MM X 3/4 , INSTALADO EM RAMAL DE DISTRIBUIÇÃO DE ÁGUA - FORNECIMENTO E INSTALAÇÃO. AF_06/2022</t>
  </si>
  <si>
    <t>UNIÃO, PVC, SOLDÁVEL, DN 25MM, INSTALADO EM RAMAL DE DISTRIBUIÇÃO DE ÁGUA - FORNECIMENTO E INSTALAÇÃO. AF_06/2022</t>
  </si>
  <si>
    <t>ADAPTADOR CURTO COM BOLSA E ROSCA PARA REGISTRO, PVC, SOLDÁVEL, DN 25MM X 3/4 , INSTALADO EM RAMAL DE DISTRIBUIÇÃO DE ÁGUA - FORNECIMENTO E INSTALAÇÃO. AF_06/2022</t>
  </si>
  <si>
    <t>CURVA DE TRANSPOSIÇÃO, PVC, SOLDÁVEL, DN 25MM, INSTALADO EM RAMAL DE DISTRIBUIÇÃO DE ÁGUA   FORNECIMENTO E INSTALAÇÃO. AF_06/2022</t>
  </si>
  <si>
    <t>LUVA, PVC, SOLDÁVEL, DN 32MM, INSTALADO EM RAMAL DE DISTRIBUIÇÃO DE ÁGUA - FORNECIMENTO E INSTALAÇÃO. AF_06/2022</t>
  </si>
  <si>
    <t>LUVA DE CORRER, PVC, SOLDÁVEL, DN 32MM, INSTALADO EM RAMAL DE DISTRIBUIÇÃO DE ÁGUA   FORNECIMENTO E INSTALAÇÃO. AF_06/2022</t>
  </si>
  <si>
    <t>LUVA DE REDUÇÃO, PVC, SOLDÁVEL, DN 40MM X 32MM, INSTALADO EM RAMAL DE DISTRIBUIÇÃO DE ÁGUA - FORNECIMENTO E INSTALAÇÃO. AF_06/2022</t>
  </si>
  <si>
    <t>LUVA SOLDÁVEL E COM ROSCA, PVC, SOLDÁVEL, DN 32MM X 1 , INSTALADO EM RAMAL DE DISTRIBUIÇÃO DE ÁGUA - FORNECIMENTO E INSTALAÇÃO. AF_06/2022</t>
  </si>
  <si>
    <t>UNIÃO, PVC, SOLDÁVEL, DN 32MM, INSTALADO EM RAMAL DE DISTRIBUIÇÃO DE ÁGUA - FORNECIMENTO E INSTALAÇÃO. AF_06/2022</t>
  </si>
  <si>
    <t>ADAPTADOR CURTO COM BOLSA E ROSCA PARA REGISTRO, PVC, SOLDÁVEL, DN 32MM X 1 , INSTALADO EM RAMAL DE DISTRIBUIÇÃO DE ÁGUA - FORNECIMENTO E INSTALAÇÃO. AF_06/2022</t>
  </si>
  <si>
    <t>CURVA DE TRANSPOSIÇÃO, PVC, SOLDÁVEL, DN 32MM, INSTALADO EM RAMAL DE DISTRIBUIÇÃO DE ÁGUA   FORNECIMENTO E INSTALAÇÃO. AF_06/2022</t>
  </si>
  <si>
    <t>TE, PVC, SOLDÁVEL, DN 20MM, INSTALADO EM RAMAL DE DISTRIBUIÇÃO DE ÁGUA - FORNECIMENTO E INSTALAÇÃO. AF_06/2022</t>
  </si>
  <si>
    <t>TÊ SOLDÁVEL E COM ROSCA NA BOLSA CENTRAL, PVC, SOLDÁVEL, DN 20MM X 1/2 , INSTALADO EM RAMAL DE DISTRIBUIÇÃO DE ÁGUA - FORNECIMENTO E INSTALAÇÃO. AF_06/2022</t>
  </si>
  <si>
    <t>TE, PVC, SOLDÁVEL, DN 25MM, INSTALADO EM RAMAL DE DISTRIBUIÇÃO DE ÁGUA - FORNECIMENTO E INSTALAÇÃO. AF_06/2022</t>
  </si>
  <si>
    <t>TÊ DE REDUÇÃO, PVC, SOLDÁVEL, DN 25MM X 20MM, INSTALADO EM RAMAL DE DISTRIBUIÇÃO DE ÁGUA - FORNECIMENTO E INSTALAÇÃO. AF_06/2022</t>
  </si>
  <si>
    <t>TE, PVC, SOLDÁVEL, DN 32MM, INSTALADO EM RAMAL DE DISTRIBUIÇÃO DE ÁGUA - FORNECIMENTO E INSTALAÇÃO. AF_06/2022</t>
  </si>
  <si>
    <t>TÊ COM BUCHA DE LATÃO NA BOLSA CENTRAL, PVC, SOLDÁVEL, DN 32MM X 3/4 , INSTALADO EM RAMAL DE DISTRIBUIÇÃO DE ÁGUA - FORNECIMENTO E INSTALAÇÃO. AF_06/2022</t>
  </si>
  <si>
    <t>TÊ DE REDUÇÃO, PVC, SOLDÁVEL, DN 32MM X 25MM, INSTALADO EM RAMAL DE DISTRIBUIÇÃO DE ÁGUA - FORNECIMENTO E INSTALAÇÃO. AF_06/2022</t>
  </si>
  <si>
    <t>JOELHO 90 GRAUS, PVC, SOLDÁVEL, DN 25MM, INSTALADO EM PRUMADA DE ÁGUA - FORNECIMENTO E INSTALAÇÃO. AF_06/2022</t>
  </si>
  <si>
    <t>JOELHO 45 GRAUS, PVC, SOLDÁVEL, DN 25MM, INSTALADO EM PRUMADA DE ÁGUA - FORNECIMENTO E INSTALAÇÃO. AF_06/2022</t>
  </si>
  <si>
    <t>CURVA 90 GRAUS, PVC, SOLDÁVEL, DN 25MM, INSTALADO EM PRUMADA DE ÁGUA - FORNECIMENTO E INSTALAÇÃO. AF_06/2022</t>
  </si>
  <si>
    <t>CURVA 45 GRAUS, PVC, SOLDÁVEL, DN 25MM, INSTALADO EM PRUMADA DE ÁGUA - FORNECIMENTO E INSTALAÇÃO. AF_06/2022</t>
  </si>
  <si>
    <t>JOELHO 90 GRAUS, PVC, SOLDÁVEL, DN 32MM, INSTALADO EM PRUMADA DE ÁGUA - FORNECIMENTO E INSTALAÇÃO. AF_06/2022</t>
  </si>
  <si>
    <t>JOELHO 45 GRAUS, PVC, SOLDÁVEL, DN 32MM, INSTALADO EM PRUMADA DE ÁGUA - FORNECIMENTO E INSTALAÇÃO. AF_06/2022</t>
  </si>
  <si>
    <t>CURVA 90 GRAUS, PVC, SOLDÁVEL, DN 32MM, INSTALADO EM PRUMADA DE ÁGUA - FORNECIMENTO E INSTALAÇÃO. AF_06/2022</t>
  </si>
  <si>
    <t>CURVA 45 GRAUS, PVC, SOLDÁVEL, DN 32MM, INSTALADO EM PRUMADA DE ÁGUA - FORNECIMENTO E INSTALAÇÃO. AF_06/2022</t>
  </si>
  <si>
    <t>JOELHO 90 GRAUS, PVC, SOLDÁVEL, DN 40MM, INSTALADO EM PRUMADA DE ÁGUA - FORNECIMENTO E INSTALAÇÃO. AF_06/2022</t>
  </si>
  <si>
    <t>JOELHO 45 GRAUS, PVC, SOLDÁVEL, DN 40MM, INSTALADO EM PRUMADA DE ÁGUA - FORNECIMENTO E INSTALAÇÃO. AF_06/2022</t>
  </si>
  <si>
    <t>CURVA 90 GRAUS, PVC, SOLDÁVEL, DN 40MM, INSTALADO EM PRUMADA DE ÁGUA - FORNECIMENTO E INSTALAÇÃO. AF_06/2022</t>
  </si>
  <si>
    <t>CURVA 45 GRAUS, PVC, SOLDÁVEL, DN 40MM, INSTALADO EM PRUMADA DE ÁGUA - FORNECIMENTO E INSTALAÇÃO. AF_06/2022</t>
  </si>
  <si>
    <t>JOELHO 90 GRAUS, PVC, SOLDÁVEL, DN 50MM, INSTALADO EM PRUMADA DE ÁGUA - FORNECIMENTO E INSTALAÇÃO. AF_06/2022</t>
  </si>
  <si>
    <t>JOELHO 45 GRAUS, PVC, SOLDÁVEL, DN 50MM, INSTALADO EM PRUMADA DE ÁGUA - FORNECIMENTO E INSTALAÇÃO. AF_06/2022</t>
  </si>
  <si>
    <t>CURVA 90 GRAUS, PVC, SOLDÁVEL, DN 50MM, INSTALADO EM PRUMADA DE ÁGUA - FORNECIMENTO E INSTALAÇÃO. AF_06/2022</t>
  </si>
  <si>
    <t>CURVA 45 GRAUS, PVC, SOLDÁVEL, DN 50MM, INSTALADO EM PRUMADA DE ÁGUA - FORNECIMENTO E INSTALAÇÃO. AF_06/2022</t>
  </si>
  <si>
    <t>JOELHO 90 GRAUS, PVC, SOLDÁVEL, DN 60MM, INSTALADO EM PRUMADA DE ÁGUA - FORNECIMENTO E INSTALAÇÃO. AF_06/2022</t>
  </si>
  <si>
    <t>JOELHO 45 GRAUS, PVC, SOLDÁVEL, DN 60MM, INSTALADO EM PRUMADA DE ÁGUA - FORNECIMENTO E INSTALAÇÃO. AF_06/2022</t>
  </si>
  <si>
    <t>CURVA 90 GRAUS, PVC, SOLDÁVEL, DN 60MM, INSTALADO EM PRUMADA DE ÁGUA - FORNECIMENTO E INSTALAÇÃO. AF_06/2022</t>
  </si>
  <si>
    <t>CURVA 45 GRAUS, PVC, SOLDÁVEL, DN 60MM, INSTALADO EM PRUMADA DE ÁGUA - FORNECIMENTO E INSTALAÇÃO. AF_06/2022</t>
  </si>
  <si>
    <t>JOELHO 90 GRAUS, PVC, SOLDÁVEL, DN 75MM, INSTALADO EM PRUMADA DE ÁGUA - FORNECIMENTO E INSTALAÇÃO. AF_06/2022</t>
  </si>
  <si>
    <t>JOELHO 90 GRAUS, PVC, SERIE R, ÁGUA PLUVIAL, DN 40 MM, JUNTA SOLDÁVEL, FORNECIDO E INSTALADO EM RAMAL DE ENCAMINHAMENTO. AF_06/2022</t>
  </si>
  <si>
    <t>JOELHO 45 GRAUS, PVC, SOLDÁVEL, DN 75MM, INSTALADO EM PRUMADA DE ÁGUA - FORNECIMENTO E INSTALAÇÃO. AF_06/2022</t>
  </si>
  <si>
    <t>JOELHO 45 GRAUS, PVC, SERIE R, ÁGUA PLUVIAL, DN 40 MM, JUNTA SOLDÁVEL, FORNECIDO E INSTALADO EM RAMAL DE ENCAMINHAMENTO. AF_06/2022</t>
  </si>
  <si>
    <t>CURVA 90 GRAUS, PVC, SOLDÁVEL, DN 75MM, INSTALADO EM PRUMADA DE ÁGUA - FORNECIMENTO E INSTALAÇÃO. AF_06/2022</t>
  </si>
  <si>
    <t>JOELHO 90 GRAUS, PVC, SERIE R, ÁGUA PLUVIAL, DN 50 MM, JUNTA ELÁSTICA, FORNECIDO E INSTALADO EM RAMAL DE ENCAMINHAMENTO. AF_06/2022</t>
  </si>
  <si>
    <t>CURVA 45 GRAUS, PVC, SOLDÁVEL, DN 75MM, INSTALADO EM PRUMADA DE ÁGUA - FORNECIMENTO E INSTALAÇÃO. AF_06/2022</t>
  </si>
  <si>
    <t>JOELHO 45 GRAUS, PVC, SERIE R, ÁGUA PLUVIAL, DN 50 MM, JUNTA ELÁSTICA, FORNECIDO E INSTALADO EM RAMAL DE ENCAMINHAMENTO. AF_06/2022</t>
  </si>
  <si>
    <t>JOELHO 90 GRAUS, PVC, SOLDÁVEL, DN 85MM, INSTALADO EM PRUMADA DE ÁGUA - FORNECIMENTO E INSTALAÇÃO. AF_06/2022</t>
  </si>
  <si>
    <t>JOELHO 90 GRAUS, PVC, SERIE R, ÁGUA PLUVIAL, DN 75 MM, JUNTA ELÁSTICA, FORNECIDO E INSTALADO EM RAMAL DE ENCAMINHAMENTO. AF_06/2022</t>
  </si>
  <si>
    <t>JOELHO 45 GRAUS, PVC, SOLDÁVEL, DN 85MM, INSTALADO EM PRUMADA DE ÁGUA - FORNECIMENTO E INSTALAÇÃO. AF_06/2022</t>
  </si>
  <si>
    <t>JOELHO 45 GRAUS, PVC, SERIE R, ÁGUA PLUVIAL, DN 75 MM, JUNTA ELÁSTICA, FORNECIDO E INSTALADO EM RAMAL DE ENCAMINHAMENTO. AF_06/2022</t>
  </si>
  <si>
    <t>CURVA 90 GRAUS, PVC, SOLDÁVEL, DN 85MM, INSTALADO EM PRUMADA DE ÁGUA - FORNECIMENTO E INSTALAÇÃO. AF_06/2022</t>
  </si>
  <si>
    <t>CURVA 87 GRAUS E 30 MINUTOS, PVC, SERIE R, ÁGUA PLUVIAL, DN 75 MM, JUNTA ELÁSTICA, FORNECIDO E INSTALADO EM RAMAL DE ENCAMINHAMENTO. AF_06/2022</t>
  </si>
  <si>
    <t>CURVA 45 GRAUS, PVC, SOLDÁVEL, DN 85MM, INSTALADO EM PRUMADA DE ÁGUA - FORNECIMENTO E INSTALAÇÃO. AF_06/2022</t>
  </si>
  <si>
    <t>LUVA, PVC, SOLDÁVEL, DN 25MM, INSTALADO EM PRUMADA DE ÁGUA - FORNECIMENTO E INSTALAÇÃO. AF_06/2022</t>
  </si>
  <si>
    <t>JOELHO 90 GRAUS, PVC, SERIE R, ÁGUA PLUVIAL, DN 100 MM, JUNTA ELÁSTICA, FORNECIDO E INSTALADO EM RAMAL DE ENCAMINHAMENTO. AF_06/2022</t>
  </si>
  <si>
    <t>LUVA DE CORRER, PVC, SOLDÁVEL, DN 25MM, INSTALADO EM PRUMADA DE ÁGUA - FORNECIMENTO E INSTALAÇÃO. AF_06/2022</t>
  </si>
  <si>
    <t>JOELHO 45 GRAUS, PVC, SERIE R, ÁGUA PLUVIAL, DN 100 MM, JUNTA ELÁSTICA, FORNECIDO E INSTALADO EM RAMAL DE ENCAMINHAMENTO. AF_06/2022</t>
  </si>
  <si>
    <t>LUVA DE REDUÇÃO, PVC, SOLDÁVEL, DN 32MM X 25MM, INSTALADO EM PRUMADA DE ÁGUA - FORNECIMENTO E INSTALAÇÃO. AF_06/2022</t>
  </si>
  <si>
    <t>CURVA 87 GRAUS E 30 MINUTOS, PVC, SERIE R, ÁGUA PLUVIAL, DN 100 MM, JUNTA ELÁSTICA, FORNECIDO E INSTALADO EM RAMAL DE ENCAMINHAMENTO. AF_06/2022</t>
  </si>
  <si>
    <t>UNIÃO, PVC, SOLDÁVEL, DN 25MM, INSTALADO EM PRUMADA DE ÁGUA - FORNECIMENTO E INSTALAÇÃO. AF_06/2022</t>
  </si>
  <si>
    <t>CURVA DE TRANSPOSIÇÃO, PVC, SOLDÁVEL, DN 25MM, INSTALADO EM PRUMADA DE ÁGUA  - FORNECIMENTO E INSTALAÇÃO. AF_06/2022</t>
  </si>
  <si>
    <t>LUVA, PVC, SOLDÁVEL, DN 32MM, INSTALADO EM PRUMADA DE ÁGUA - FORNECIMENTO E INSTALAÇÃO. AF_06/2022</t>
  </si>
  <si>
    <t>LUVA DE CORRER, PVC, SOLDÁVEL, DN 32MM, INSTALADO EM PRUMADA DE ÁGUA - FORNECIMENTO E INSTALAÇÃO.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</si>
  <si>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</si>
  <si>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</si>
  <si>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BUCHA DE REDUÇÃO LONGA, PVC, SERIE R, ÁGUA PLUVIAL, DN 50 X 40 MM, JUNTA ELÁSTICA, FORNECIDO E INSTALADO EM RAMAL DE ENCAMINHAMENTO. AF_06/2022</t>
  </si>
  <si>
    <t>LUVA SIMPLES, PVC, SERIE R, ÁGUA PLUVIAL, DN 75 MM, JUNTA ELÁSTICA, FORNECIDO E INSTALADO EM RAMAL DE ENCAMINHAMENTO. AF_06/2022</t>
  </si>
  <si>
    <t>LUVA DE CORRER, PVC, SERIE R, ÁGUA PLUVIAL, DN 75 MM, JUNTA ELÁSTICA, FORNECIDO E INSTALADO EM RAMAL DE ENCAMINHAMENTO. AF_06/2022</t>
  </si>
  <si>
    <t>REDUÇÃO EXCÊNTRICA, PVC, SERIE R, ÁGUA PLUVIAL, DN 75 X 50 MM, JUNTA ELÁSTICA, FORNECIDO E INSTALADO EM RAMAL DE ENCAMINHAMENTO. AF_06/2022</t>
  </si>
  <si>
    <t>TÊ DE INSPEÇÃO, PVC, SERIE R, ÁGUA PLUVIAL, DN 75 MM, JUNTA ELÁSTICA, FORNECIDO E INSTALADO EM RAMAL DE ENCAMINHAMENTO. AF_06/2022</t>
  </si>
  <si>
    <t>LUVA SOLDÁVEL E COM ROSCA, PVC, SOLDÁVEL, DN 32MM X 1 , INSTALADO EM PRUMADA DE ÁGUA - FORNECIMENTO E INSTALAÇÃO. AF_06/2022</t>
  </si>
  <si>
    <t>UNIÃO, PVC, SOLDÁVEL, DN 32MM, INSTALADO EM PRUMADA DE ÁGUA - FORNECIMENTO E INSTALAÇÃO. AF_06/2022</t>
  </si>
  <si>
    <t>ADAPTADOR CURTO COM BOLSA E ROSCA PARA REGISTRO, PVC, SOLDÁVEL, DN 32MM X 1 , INSTALADO EM PRUMADA DE ÁGUA - FORNECIMENTO E INSTALAÇÃO. AF_06/2022</t>
  </si>
  <si>
    <t>LUVA SIMPLES, PVC, SERIE R, ÁGUA PLUVIAL, DN 100 MM, JUNTA ELÁSTICA, FORNECIDO E INSTALADO EM RAMAL DE ENCAMINHAMENTO. AF_06/2022</t>
  </si>
  <si>
    <t>CURVA DE TRANSPOSIÇÃO, PVC, SOLDÁVEL, DN 32MM, INSTALADO EM PRUMADA DE ÁGUA   FORNECIMENTO E INSTALAÇÃO. AF_06/2022</t>
  </si>
  <si>
    <t>LUVA DE CORRER, PVC, SERIE R, ÁGUA PLUVIAL, DN 100 MM, JUNTA ELÁSTICA, FORNECIDO E INSTALADO EM RAMAL DE ENCAMINHAMENTO. AF_06/2022</t>
  </si>
  <si>
    <t>REDUÇÃO EXCÊNTRICA, PVC, SERIE R, ÁGUA PLUVIAL, DN 100 X 75 MM, JUNTA ELÁSTICA, FORNECIDO E INSTALADO EM RAMAL DE ENCAMINHAMENTO. AF_06/2022</t>
  </si>
  <si>
    <t>LUVA, PVC, SOLDÁVEL, DN 40MM, INSTALADO EM PRUMADA DE ÁGUA - FORNECIMENTO E INSTALAÇÃO. AF_06/2022</t>
  </si>
  <si>
    <t>TÊ DE INSPEÇÃO, PVC, SERIE R, ÁGUA PLUVIAL, DN 100 MM, JUNTA ELÁSTICA, FORNECIDO E INSTALADO EM RAMAL DE ENCAMINHAMENTO. AF_06/2022</t>
  </si>
  <si>
    <t>LUVA DE CORRER, PVC, SOLDÁVEL, DN 40MM, INSTALADO EM PRUMADA DE ÁGUA   FORNECIMENTO E INSTALAÇÃO. AF_06/2022</t>
  </si>
  <si>
    <t>JUNÇÃO SIMPLES, PVC, SERIE R, ÁGUA PLUVIAL, DN 40 MM, JUNTA SOLDÁVEL, FORNECIDO E INSTALADO EM RAMAL DE ENCAMINHAMENTO. AF_06/2022</t>
  </si>
  <si>
    <t>LUVA DE REDUÇÃO, PVC, SOLDÁVEL, DN 40MM X 32MM, INSTALADO EM PRUMADA DE ÁGUA - FORNECIMENTO E INSTALAÇÃO. AF_06/2022</t>
  </si>
  <si>
    <t>JUNÇÃO SIMPLES, PVC, SERIE R, ÁGUA PLUVIAL, DN 50 MM, JUNTA ELÁSTICA, FORNECIDO E INSTALADO EM RAMAL DE ENCAMINHAMENTO. AF_06/2022</t>
  </si>
  <si>
    <t>LUVA COM ROSCA, PVC, SOLDÁVEL, DN 40MM X 1.1/4 , INSTALADO EM PRUMADA DE ÁGUA - FORNECIMENTO E INSTALAÇÃO. AF_06/2022</t>
  </si>
  <si>
    <t>JUNÇÃO SIMPLES, PVC, SERIE R, ÁGUA PLUVIAL, DN 75 X 75 MM, JUNTA ELÁSTICA, FORNECIDO E INSTALADO EM RAMAL DE ENCAMINHAMENTO. AF_06/2022</t>
  </si>
  <si>
    <t>TÊ, PVC, SERIE R, ÁGUA PLUVIAL, DN 75 MM, JUNTA ELÁSTICA, FORNECIDO E INSTALADO EM RAMAL DE ENCAMINHAMENTO. AF_06/2022</t>
  </si>
  <si>
    <t>JUNÇÃO SIMPLES, PVC, SERIE R, ÁGUA PLUVIAL, DN 100 X 100 MM, JUNTA ELÁSTICA, FORNECIDO E INSTALADO EM RAMAL DE ENCAMINHAMENTO. AF_06/2022</t>
  </si>
  <si>
    <t>UNIÃO, PVC, SOLDÁVEL, DN 40MM, INSTALADO EM PRUMADA DE ÁGUA - FORNECIMENTO E INSTALAÇÃO. AF_06/2022</t>
  </si>
  <si>
    <t>JUNÇÃO SIMPLES, PVC, SERIE R, ÁGUA PLUVIAL, DN 100 X 75 MM, JUNTA ELÁSTICA, FORNECIDO E INSTALADO EM RAMAL DE ENCAMINHAMENTO. AF_06/2022</t>
  </si>
  <si>
    <t>ADAPTADOR CURTO COM BOLSA E ROSCA PARA REGISTRO, PVC, SOLDÁVEL, DN 40MM X 1.1/2 , INSTALADO EM PRUMADA DE ÁGUA - FORNECIMENTO E INSTALAÇÃO. AF_06/2022</t>
  </si>
  <si>
    <t>TÊ, PVC, SERIE R, ÁGUA PLUVIAL, DN 100 X 100 MM, JUNTA ELÁSTICA, FORNECIDO E INSTALADO EM RAMAL DE ENCAMINHAMENTO. AF_06/2022</t>
  </si>
  <si>
    <t>ADAPTADOR CURTO COM BOLSA E ROSCA PARA REGISTRO, PVC, SOLDÁVEL, DN 40MM X 1.1/4 , INSTALADO EM PRUMADA DE ÁGUA - FORNECIMENTO E INSTALAÇÃO. AF_06/2022</t>
  </si>
  <si>
    <t>TÊ, PVC, SERIE R, ÁGUA PLUVIAL, DN 100 X 75 MM, JUNTA ELÁSTICA, FORNECIDO E INSTALADO EM RAMAL DE ENCAMINHAMENTO. AF_06/2022</t>
  </si>
  <si>
    <t>JUNÇÃO DUPLA, PVC, SERIE R, ÁGUA PLUVIAL, DN 100 X 100 X 100 MM, JUNTA ELÁSTICA, FORNECIDO E INSTALADO EM RAMAL DE ENCAMINHAMENTO. AF_06/2022</t>
  </si>
  <si>
    <t>LUVA, PVC, SOLDÁVEL, DN 50MM, INSTALADO EM PRUMADA DE ÁGUA - FORNECIMENTO E INSTALAÇÃO. AF_06/2022</t>
  </si>
  <si>
    <t>LUVA DE CORRER, PVC, SOLDÁVEL, DN 50MM, INSTALADO EM PRUMADA DE ÁGUA - FORNECIMENTO E INSTALAÇÃO. AF_06/2022</t>
  </si>
  <si>
    <t>LUVA DE REDUÇÃO, PVC, SOLDÁVEL, DN 50MM X 25MM, INSTALADO EM PRUMADA DE ÁGUA   FORNECIMENTO E INSTALAÇÃO. AF_06/2022</t>
  </si>
  <si>
    <t>JOELHO 90 GRAUS, PVC, SERIE R, ÁGUA PLUVIAL, DN 75 MM, JUNTA ELÁSTICA, FORNECIDO E INSTALADO EM CONDUTORES VERTICAIS DE ÁGUAS PLUVIAIS. AF_06/2022</t>
  </si>
  <si>
    <t>JOELHO 45 GRAUS, PVC, SERIE R, ÁGUA PLUVIAL, DN 75 MM, JUNTA ELÁSTICA, FORNECIDO E INSTALADO EM CONDUTORES VERTICAIS DE ÁGUAS PLUVIAIS. AF_06/2022</t>
  </si>
  <si>
    <t>CURVA 87 GRAUS E 30 MINUTOS, PVC, SERIE R, ÁGUA PLUVIAL, DN 75 MM, JUNTA ELÁSTICA, FORNECIDO E INSTALADO EM CONDUTORES VERTICAIS DE ÁGUAS PLUVIAIS. AF_06/2022</t>
  </si>
  <si>
    <t>JOELHO 90 GRAUS, PVC, SERIE R, ÁGUA PLUVIAL, DN 100 MM, JUNTA ELÁSTICA, FORNECIDO E INSTALADO EM CONDUTORES VERTICAIS DE ÁGUAS PLUVIAIS. AF_06/2022</t>
  </si>
  <si>
    <t>JOELHO 45 GRAUS, PVC, SERIE R, ÁGUA PLUVIAL, DN 100 MM, JUNTA ELÁSTICA, FORNECIDO E INSTALADO EM CONDUTORES VERTICAIS DE ÁGUAS PLUVIAIS. AF_06/2022</t>
  </si>
  <si>
    <t>CURVA 87 GRAUS E 30 MINUTOS, PVC, SERIE R, ÁGUA PLUVIAL, DN 100 MM, JUNTA ELÁSTICA, FORNECIDO E INSTALADO EM CONDUTORES VERTICAIS DE ÁGUAS PLUVIAIS. AF_06/2022</t>
  </si>
  <si>
    <t>JOELHO 90 GRAUS, PVC, SERIE R, ÁGUA PLUVIAL, DN 150 MM, JUNTA ELÁSTICA, FORNECIDO E INSTALADO EM CONDUTORES VERTICAIS DE ÁGUAS PLUVIAIS. AF_06/2022</t>
  </si>
  <si>
    <t>JOELHO 45 GRAUS, PVC, SERIE R, ÁGUA PLUVIAL, DN 150 MM, JUNTA ELÁSTICA, FORNECIDO E INSTALADO EM CONDUTORES VERTICAIS DE ÁGUAS PLUVIAIS. AF_06/2022</t>
  </si>
  <si>
    <t>CURVA 87 GRAUS E 30 MINUTOS, PVC, SERIE R, ÁGUA PLUVIAL, DN 150 MM, JUNTA ELÁSTICA, FORNECIDO E INSTALADO EM CONDUTORES VERTICAIS DE ÁGUAS PLUVIAIS. AF_06/2022</t>
  </si>
  <si>
    <t>LUVA COM ROSCA, PVC, SOLDÁVEL, DN 50MM X 1.1/2 , INSTALADO EM PRUMADA DE ÁGUA - FORNECIMENTO E INSTALAÇÃO. AF_06/2022</t>
  </si>
  <si>
    <t>UNIÃO, PVC, SOLDÁVEL, DN 50MM, INSTALADO EM PRUMADA DE ÁGUA - FORNECIMENTO E INSTALAÇÃO. AF_06/2022</t>
  </si>
  <si>
    <t>ADAPTADOR CURTO COM BOLSA E ROSCA PARA REGISTRO, PVC, SOLDÁVEL, DN 50MM X 1.1/4 , INSTALADO EM PRUMADA DE ÁGUA - FORNECIMENTO E INSTALAÇÃO. AF_06/2022</t>
  </si>
  <si>
    <t>ADAPTADOR CURTO COM BOLSA E ROSCA PARA REGISTRO, PVC, SOLDÁVEL, DN 50MM X 1.1/2 , INSTALADO EM PRUMADA DE ÁGUA - FORNECIMENTO E INSTALAÇÃO. AF_06/2022</t>
  </si>
  <si>
    <t>LUVA, PVC, SOLDÁVEL, DN 60MM, INSTALADO EM PRUMADA DE ÁGUA - FORNECIMENTO E INSTALAÇÃO. AF_06/2022</t>
  </si>
  <si>
    <t>LUVA DE CORRER, PVC, SOLDÁVEL, DN 60MM, INSTALADO EM PRUMADA DE ÁGUA   FORNECIMENTO E INSTALAÇÃO. AF_06/2022</t>
  </si>
  <si>
    <t>LUVA SIMPLES, PVC, SERIE R, ÁGUA PLUVIAL, DN 75 MM, JUNTA ELÁSTICA, FORNECIDO E INSTALADO EM CONDUTORES VERTICAIS DE ÁGUAS PLUVIAIS. AF_06/2022</t>
  </si>
  <si>
    <t>LUVA DE CORRER, PVC, SERIE R, ÁGUA PLUVIAL, DN 75 MM, JUNTA ELÁSTICA, FORNECIDO E INSTALADO EM CONDUTORES VERTICAIS DE ÁGUAS PLUVIAIS. AF_06/2022</t>
  </si>
  <si>
    <t>LUVA DE REDUÇÃO, PVC, SOLDÁVEL, DN 60MM X 50MM, INSTALADO EM PRUMADA DE ÁGUA - FORNECIMENTO E INSTALAÇÃO. AF_06/2022</t>
  </si>
  <si>
    <t>UNIÃO, PVC, SOLDÁVEL, DN 60MM, INSTALADO EM PRUMADA DE ÁGUA - FORNECIMENTO E INSTALAÇÃO. AF_06/2022</t>
  </si>
  <si>
    <t>ADAPTADOR CURTO COM BOLSA E ROSCA PARA REGISTRO, PVC, SOLDÁVEL, DN 60MM X 2 , INSTALADO EM PRUMADA DE ÁGUA - FORNECIMENTO E INSTALAÇÃO. AF_06/2022</t>
  </si>
  <si>
    <t>LUVA, PVC, SOLDÁVEL, DN 75MM, INSTALADO EM PRUMADA DE ÁGUA - FORNECIMENTO E INSTALAÇÃO. AF_06/2022</t>
  </si>
  <si>
    <t>UNIÃO, PVC, SOLDÁVEL, DN 75MM, INSTALADO EM PRUMADA DE ÁGUA - FORNECIMENTO E INSTALAÇÃO. AF_06/2022</t>
  </si>
  <si>
    <t>LUVA, PVC, SOLDÁVEL, DN 85MM, INSTALADO EM PRUMADA DE ÁGUA - FORNECIMENTO E INSTALAÇÃO. AF_06/2022</t>
  </si>
  <si>
    <t>UNIÃO, PVC, SOLDÁVEL, DN 85MM, INSTALADO EM PRUMADA DE ÁGUA - FORNECIMENTO E INSTALAÇÃO. AF_06/2022</t>
  </si>
  <si>
    <t>ADAPTADOR CURTO COM BOLSA E ROSCA PARA REGISTRO, PVC, SOLDÁVEL, DN 85MM X 3 , INSTALADO EM PRUMADA DE ÁGUA - FORNECIMENTO E INSTALAÇÃO. AF_06/2022</t>
  </si>
  <si>
    <t>TE, PVC, SOLDÁVEL, DN 25MM, INSTALADO EM PRUMADA DE ÁGUA - FORNECIMENTO E INSTALAÇÃO. AF_06/2022</t>
  </si>
  <si>
    <t>TE, PVC, SOLDÁVEL, DN 32MM, INSTALADO EM PRUMADA DE ÁGUA - FORNECIMENTO E INSTALAÇÃO. AF_06/2022</t>
  </si>
  <si>
    <t>TÊ DE REDUÇÃO, PVC, SOLDÁVEL, DN 32MM X 25MM, INSTALADO EM PRUMADA DE ÁGUA - FORNECIMENTO E INSTALAÇÃO. AF_06/2022</t>
  </si>
  <si>
    <t>TE, PVC, SOLDÁVEL, DN 40MM, INSTALADO EM PRUMADA DE ÁGUA - FORNECIMENTO E INSTALAÇÃO. AF_06/2022</t>
  </si>
  <si>
    <t>TÊ DE REDUÇÃO, PVC, SOLDÁVEL, DN 40MM X 32MM, INSTALADO EM PRUMADA DE ÁGUA - FORNECIMENTO E INSTALAÇÃO. AF_06/2022</t>
  </si>
  <si>
    <t>TE, PVC, SOLDÁVEL, DN 50MM, INSTALADO EM PRUMADA DE ÁGUA - FORNECIMENTO E INSTALAÇÃO. AF_06/2022</t>
  </si>
  <si>
    <t>TÊ DE REDUÇÃO, PVC, SOLDÁVEL, DN 50MM X 40MM, INSTALADO EM PRUMADA DE ÁGUA - FORNECIMENTO E INSTALAÇÃO. AF_06/2022</t>
  </si>
  <si>
    <t>TÊ DE REDUÇÃO, PVC, SOLDÁVEL, DN 50MM X 25MM, INSTALADO EM PRUMADA DE ÁGUA - FORNECIMENTO E INSTALAÇÃO. AF_06/2022</t>
  </si>
  <si>
    <t>TE, PVC, SOLDÁVEL, DN 60MM, INSTALADO EM PRUMADA DE ÁGUA - FORNECIMENTO E INSTALAÇÃO. AF_06/2022</t>
  </si>
  <si>
    <t>TE, PVC, SOLDÁVEL, DN 75MM, INSTALADO EM PRUMADA DE ÁGUA - FORNECIMENTO E INSTALAÇÃO. AF_06/2022</t>
  </si>
  <si>
    <t>TE DE REDUÇÃO, PVC, SOLDÁVEL, DN 75MM X 50MM, INSTALADO EM PRUMADA DE ÁGUA - FORNECIMENTO E INSTALAÇÃO. AF_06/2022</t>
  </si>
  <si>
    <t>TE, PVC, SOLDÁVEL, DN 85MM, INSTALADO EM PRUMADA DE ÁGUA - FORNECIMENTO E INSTALAÇÃO. AF_06/2022</t>
  </si>
  <si>
    <t>TE DE REDUÇÃO, PVC, SOLDÁVEL, DN 85MM X 60MM, INSTALADO EM PRUMADA DE ÁGUA - FORNECIMENTO E INSTALAÇÃO. AF_06/2022</t>
  </si>
  <si>
    <t>JOELHO 90 GRAUS, CPVC, SOLDÁVEL, DN 15MM, INSTALADO EM RAMAL OU SUB-RAMAL DE ÁGUA - FORNECIMENTO E INSTALAÇÃO. AF_06/2022</t>
  </si>
  <si>
    <t>JOELHO 45 GRAUS, CPVC, SOLDÁVEL, DN 15MM, INSTALADO EM RAMAL OU SUB-RAMAL DE ÁGUA - FORNECIMENTO E INSTALAÇÃO. AF_06/2022</t>
  </si>
  <si>
    <t>CURVA 90 GRAUS, CPVC, SOLDÁVEL, DN 15MM, INSTALADO EM RAMAL OU SUB-RAMAL DE ÁGUA - FORNECIMENTO E INSTALAÇÃO. AF_06/2022</t>
  </si>
  <si>
    <t>JOELHO 90 GRAUS, CPVC, SOLDÁVEL, DN 22MM, INSTALADO EM RAMAL OU SUB-RAMAL DE ÁGUA - FORNECIMENTO E INSTALAÇÃO. AF_06/2022</t>
  </si>
  <si>
    <t>JOELHO 45 GRAUS, CPVC, SOLDÁVEL, DN 22MM, INSTALADO EM RAMAL OU SUB-RAMAL DE ÁGUA - FORNECIMENTO E INSTALAÇÃO. AF_06/2022</t>
  </si>
  <si>
    <t>CURVA 90 GRAUS, CPVC, SOLDÁVEL, DN 22MM, INSTALADO EM RAMAL OU SUB-RAMAL DE ÁGUA - FORNECIMENTO E INSTALAÇÃO. AF_06/2022</t>
  </si>
  <si>
    <t>JOELHO 90 GRAUS, CPVC, SOLDÁVEL, DN 28MM, INSTALADO EM RAMAL OU SUB-RAMAL DE ÁGUA - FORNECIMENTO E INSTALAÇÃO. AF_06/2022</t>
  </si>
  <si>
    <t>JOELHO 45 GRAUS, CPVC, SOLDÁVEL, DN 28MM, INSTALADO EM RAMAL OU SUB-RAMAL DE ÁGUA   FORNECIMENTO E INSTALAÇÃO. AF_06/2022</t>
  </si>
  <si>
    <t>CURVA 90 GRAUS, CPVC, SOLDÁVEL, DN 28MM, INSTALADO EM RAMAL OU SUB-RAMAL DE ÁGUA   FORNECIMENTO E INSTALAÇÃO. AF_06/2022</t>
  </si>
  <si>
    <t>JOELHO 90 GRAUS, CPVC, SOLDÁVEL, DN 35MM, INSTALADO EM RAMAL OU SUB-RAMAL DE ÁGUA   FORNECIMENTO E INSTALAÇÃO. AF_06/2022</t>
  </si>
  <si>
    <t>JOELHO 45 GRAUS, CPVC, SOLDÁVEL, DN 35MM, INSTALADO EM RAMAL OU SUB-RAMAL DE ÁGUA   FORNECIMENTO E INSTALAÇÃO. AF_06/2022</t>
  </si>
  <si>
    <t>LUVA, CPVC, SOLDÁVEL, DN 15MM, INSTALADO EM RAMAL OU SUB-RAMAL DE ÁGUA - FORNECIMENTO E INSTALAÇÃO. AF_06/2022</t>
  </si>
  <si>
    <t>LUVA DE CORRER, CPVC, SOLDÁVEL, DN 15MM, INSTALADO EM RAMAL OU SUB-RAMAL DE ÁGUA   FORNECIMENTO E INSTALAÇÃO. AF_06/2022</t>
  </si>
  <si>
    <t>UNIÃO, CPVC, SOLDÁVEL, DN15MM, INSTALADO EM RAMAL OU SUB-RAMAL DE ÁGUA   FORNECIMENTO E INSTALAÇÃO. AF_06/2022</t>
  </si>
  <si>
    <t>CONECTOR, CPVC, SOLDÁVEL, DN 15MM X 1/2 , INSTALADO EM RAMAL OU SUB-RAMAL DE ÁGUA   FORNECIMENTO E INSTALAÇÃO. AF_06/2022</t>
  </si>
  <si>
    <t>ADAPTADOR, CPVC, SOLDÁVEL, DN15MM, INSTALADO EM RAMAL OU SUB-RAMAL DE ÁGUA   FORNECIMENTO E INSTALAÇÃO. AF_06/2022</t>
  </si>
  <si>
    <t>CURVA DE TRANSPOSIÇÃO, CPVC, SOLDÁVEL, DN15MM, INSTALADO EM RAMAL OU SUB-RAMAL DE ÁGUA   FORNECIMENTO E INSTALAÇÃO. AF_06/2022</t>
  </si>
  <si>
    <t>LUVA, CPVC, SOLDÁVEL, DN 22MM, INSTALADO EM RAMAL OU SUB-RAMAL DE ÁGUA   FORNECIMENTO E INSTALAÇÃO. AF_06/2022</t>
  </si>
  <si>
    <t>LUVA DE CORRER, CPVC, SOLDÁVEL, DN 22MM, INSTALADO EM RAMAL OU SUB-RAMAL DE ÁGUA   FORNECIMENTO E INSTALAÇÃO. AF_06/2022</t>
  </si>
  <si>
    <t>LUVA DE TRANSIÇÃO, CPVC, SOLDÁVEL, DN22MM X 25MM, INSTALADO EM RAMAL OU SUB-RAMAL DE ÁGUA - FORNECIMENTO E INSTALAÇÃO. AF_06/2022</t>
  </si>
  <si>
    <t>UNIÃO, CPVC, SOLDÁVEL, DN22MM, INSTALADO EM RAMAL OU SUB-RAMAL DE ÁGUA   FORNECIMENTO E INSTALAÇÃO. AF_06/2022</t>
  </si>
  <si>
    <t>CONECTOR, CPVC, SOLDÁVEL, DN 22MM X 1/2 , INSTALADO EM RAMAL OU SUB-RAMAL DE ÁGUA   FORNECIMENTO E INSTALAÇÃO. AF_06/2022</t>
  </si>
  <si>
    <t>ADAPTADOR, CPVC, SOLDÁVEL, DN22MM, INSTALADO EM RAMAL OU SUB-RAMAL DE ÁGUA   FORNECIMENTO E INSTALAÇÃO. AF_06/2022</t>
  </si>
  <si>
    <t>CURVA DE TRANSPOSIÇÃO, CPVC, SOLDÁVEL, DN22MM, INSTALADO EM RAMAL OU SUB-RAMAL DE ÁGUA   FORNECIMENTO E INSTALAÇÃO. AF_06/2022</t>
  </si>
  <si>
    <t>BUCHA DE REDUÇÃO, CPVC, SOLDÁVEL, DN22MM X 15MM, INSTALADO EM RAMAL OU SUB-RAMAL DE ÁGUA   FORNECIMENTO E INSTALAÇÃO. AF_06/2022</t>
  </si>
  <si>
    <t>TÊ DE INSPEÇÃO, PVC, SERIE R, ÁGUA PLUVIAL, DN 75 MM, JUNTA ELÁSTICA, FORNECIDO E INSTALADO EM CONDUTORES VERTICAIS DE ÁGUAS PLUVIAIS. AF_06/2022</t>
  </si>
  <si>
    <t>LUVA SIMPLES, PVC, SERIE R, ÁGUA PLUVIAL, DN 100 MM, JUNTA ELÁSTICA, FORNECIDO E INSTALADO EM CONDUTORES VERTICAIS DE ÁGUAS PLUVIAIS. AF_06/2022</t>
  </si>
  <si>
    <t>LUVA, CPVC, SOLDÁVEL, DN 28MM, INSTALADO EM RAMAL OU SUB-RAMAL DE ÁGUA   FORNECIMENTO E INSTALAÇÃO. AF_06/2022</t>
  </si>
  <si>
    <t>LUVA DE CORRER, PVC, SERIE R, ÁGUA PLUVIAL, DN 100 MM, JUNTA ELÁSTICA, FORNECIDO E INSTALADO EM CONDUTORES VERTICAIS DE ÁGUAS PLUVIAIS. AF_06/2022</t>
  </si>
  <si>
    <t>LUVA DE CORRER, CPVC, SOLDÁVEL, DN 28MM, INSTALADO EM RAMAL OU SUB-RAMAL DE ÁGUA   FORNECIMENTO E INSTALAÇÃO. AF_06/2022</t>
  </si>
  <si>
    <t>REDUÇÃO EXCÊNTRICA, PVC, SERIE R, ÁGUA PLUVIAL, DN 100 X 75 MM, JUNTA ELÁSTICA, FORNECIDO E INSTALADO EM CONDUTORES VERTICAIS DE ÁGUAS PLUVIAIS. AF_06/2022</t>
  </si>
  <si>
    <t>UNIÃO, CPVC, SOLDÁVEL, DN28MM, INSTALADO EM RAMAL OU SUB-RAMAL DE ÁGUA   FORNECIMENTO E INSTALAÇÃO. AF_06/2022</t>
  </si>
  <si>
    <t>TÊ DE INSPEÇÃO, PVC, SERIE R, ÁGUA PLUVIAL, DN 100 MM, JUNTA ELÁSTICA, FORNECIDO E INSTALADO EM CONDUTORES VERTICAIS DE ÁGUAS PLUVIAIS. AF_06/2022</t>
  </si>
  <si>
    <t>CONECTOR, CPVC, SOLDÁVEL, DN 28MM X 1 , INSTALADO EM RAMAL OU SUB-RAMAL DE ÁGUA   FORNECIMENTO E INSTALAÇÃO. AF_06/2022</t>
  </si>
  <si>
    <t>LUVA SIMPLES, PVC, SERIE R, ÁGUA PLUVIAL, DN 150 MM, JUNTA ELÁSTICA, FORNECIDO E INSTALADO EM CONDUTORES VERTICAIS DE ÁGUAS PLUVIAIS. AF_06/2022</t>
  </si>
  <si>
    <t>BUCHA DE REDUÇÃO, CPVC, SOLDÁVEL, DN28MM X 22MM, INSTALADO EM RAMAL OU SUB-RAMAL DE ÁGUA   FORNECIMENTO E INSTALAÇÃO. AF_06/2022</t>
  </si>
  <si>
    <t>LUVA DE CORRER, PVC, SERIE R, ÁGUA PLUVIAL, DN 150 MM, JUNTA ELÁSTICA, FORNECIDO E INSTALADO EM CONDUTORES VERTICAIS DE ÁGUAS PLUVIAIS. AF_06/2022</t>
  </si>
  <si>
    <t>LUVA, CPVC, SOLDÁVEL, DN 35MM, INSTALADO EM RAMAL OU SUB-RAMAL DE ÁGUA   FORNECIMENTO E INSTALAÇÃO. AF_06/2022</t>
  </si>
  <si>
    <t>REDUÇÃO EXCÊNTRICA, PVC, SERIE R, ÁGUA PLUVIAL, DN 150 X 100 MM, JUNTA ELÁSTICA, FORNECIDO E INSTALADO EM CONDUTORES VERTICAIS DE ÁGUAS PLUVIAIS. AF_06/2022</t>
  </si>
  <si>
    <t>LUVA DE CORRER, CPVC, SOLDÁVEL, DN 35MM, INSTALADO EM RAMAL OU SUB-RAMAL DE ÁGUA   FORNECIMENTO E INSTALAÇÃO. AF_06/2022</t>
  </si>
  <si>
    <t>TÊ DE INSPEÇÃO, PVC, SERIE R, ÁGUA PLUVIAL, DN 150 X 100 MM, JUNTA ELÁSTICA, FORNECIDO E INSTALADO EM CONDUTORES VERTICAIS DE ÁGUAS PLUVIAIS. AF_06/2022</t>
  </si>
  <si>
    <t>UNIÃO, CPVC, SOLDÁVEL, DN35MM, INSTALADO EM RAMAL OU SUB-RAMAL DE ÁGUA   FORNECIMENTO E INSTALAÇÃO. AF_06/2022</t>
  </si>
  <si>
    <t>JUNÇÃO SIMPLES, PVC, SERIE R, ÁGUA PLUVIAL, DN 75 X 75 MM, JUNTA ELÁSTICA, FORNECIDO E INSTALADO EM CONDUTORES VERTICAIS DE ÁGUAS PLUVIAIS. AF_06/2022</t>
  </si>
  <si>
    <t>CONECTOR, CPVC, SOLDÁVEL, DN 35MM X 1 1/4 , INSTALADO EM RAMAL OU SUB-RAMAL DE ÁGUA   FORNECIMENTO E INSTALAÇÃO. AF_06/2022</t>
  </si>
  <si>
    <t>TÊ, PVC, SERIE R, ÁGUA PLUVIAL, DN 75 X 75 MM, JUNTA ELÁSTICA, FORNECIDO E INSTALADO EM CONDUTORES VERTICAIS DE ÁGUAS PLUVIAIS. AF_06/2022</t>
  </si>
  <si>
    <t>BUCHA DE REDUÇÃO, CPVC, SOLDÁVEL, DN35MM X 28MM, INSTALADO EM RAMAL OU SUB-RAMAL DE ÁGUA   FORNECIMENTO E INSTALAÇÃO. AF_06/2022</t>
  </si>
  <si>
    <t>JUNÇÃO SIMPLES, PVC, SERIE R, ÁGUA PLUVIAL, DN 100 X 100 MM, JUNTA ELÁSTICA, FORNECIDO E INSTALADO EM CONDUTORES VERTICAIS DE ÁGUAS PLUVIAIS. AF_06/2022</t>
  </si>
  <si>
    <t>TE, CPVC, SOLDÁVEL, DN 15MM, INSTALADO EM RAMAL OU SUB-RAMAL DE ÁGUA - FORNECIMENTO E INSTALAÇÃO. AF_06/2022</t>
  </si>
  <si>
    <t>JUNÇÃO SIMPLES, PVC, SERIE R, ÁGUA PLUVIAL, DN 100 X 75 MM, JUNTA ELÁSTICA, FORNECIDO E INSTALADO EM CONDUTORES VERTICAIS DE ÁGUAS PLUVIAIS. AF_06/2022</t>
  </si>
  <si>
    <t>TÊ, PVC, SERIE R, ÁGUA PLUVIAL, DN 100 X 100 MM, JUNTA ELÁSTICA, FORNECIDO E INSTALADO EM CONDUTORES VERTICAIS DE ÁGUAS PLUVIAIS. AF_06/2022</t>
  </si>
  <si>
    <t>TE DE TRANSIÇÃO, CPVC, SOLDÁVEL, DN 15MM X 1/2 , INSTALADO EM RAMAL OU SUB-RAMAL DE ÁGUA   FORNECIMENTO E INSTALAÇÃO. AF_06/2022</t>
  </si>
  <si>
    <t>TÊ MISTURADOR, CPVC, SOLDÁVEL, DN15MM, INSTALADO EM RAMAL OU SUB-RAMAL DE ÁGUA   FORNECIMENTO E INSTALAÇÃO. AF_06/2022</t>
  </si>
  <si>
    <t>TÊ, PVC, SERIE R, ÁGUA PLUVIAL, DN 100 X 75 MM, JUNTA ELÁSTICA, FORNECIDO E INSTALADO EM CONDUTORES VERTICAIS DE ÁGUAS PLUVIAIS. AF_06/2022</t>
  </si>
  <si>
    <t>TE, CPVC, SOLDÁVEL, DN 22MM, INSTALADO EM RAMAL OU SUB-RAMAL DE ÁGUA - FORNECIMENTO E INSTALAÇÃO. AF_06/2022</t>
  </si>
  <si>
    <t>JUNÇÃO SIMPLES, PVC, SERIE R, ÁGUA PLUVIAL, DN 150 X 150 MM, JUNTA ELÁSTICA, FORNECIDO E INSTALADO EM CONDUTORES VERTICAIS DE ÁGUAS PLUVIAIS. AF_06/2022</t>
  </si>
  <si>
    <t>JUNÇÃO SIMPLES, PVC, SERIE R, ÁGUA PLUVIAL, DN 150 X 100 MM, JUNTA ELÁSTICA, FORNECIDO E INSTALADO EM CONDUTORES VERTICAIS DE ÁGUAS PLUVIAIS. AF_06/2022</t>
  </si>
  <si>
    <t>TE DE TRANSIÇÃO, CPVC, SOLDÁVEL, DN 22MM X 1/2 , INSTALADO EM RAMAL OU SUB-RAMAL DE ÁGUA   FORNECIMENTO E INSTALAÇÃO. AF_06/2022</t>
  </si>
  <si>
    <t>TÊ, PVC, SERIE R, ÁGUA PLUVIAL, DN 150 X 150 MM, JUNTA ELÁSTICA, FORNECIDO E INSTALADO EM CONDUTORES VERTICAIS DE ÁGUAS PLUVIAIS. AF_06/2022</t>
  </si>
  <si>
    <t>TÊ MISTURADOR, CPVC, SOLDÁVEL, DN22MM, INSTALADO EM RAMAL OU SUB-RAMAL DE ÁGUA   FORNECIMENTO E INSTALAÇÃO. AF_06/2022</t>
  </si>
  <si>
    <t>TÊ, PVC, SERIE R, ÁGUA PLUVIAL, DN 150 X 100 MM, JUNTA ELÁSTICA, FORNECIDO E INSTALADO EM CONDUTORES VERTICAIS DE ÁGUAS PLUVIAIS. AF_06/2022</t>
  </si>
  <si>
    <t>TÊ, CPVC, SOLDÁVEL, DN28MM, INSTALADO EM RAMAL OU SUB-RAMAL DE ÁGUA   FORNECIMENTO E INSTALAÇÃO. AF_06/2022</t>
  </si>
  <si>
    <t>TÊ, CPVC, SOLDÁVEL, DN35MM, INSTALADO EM RAMAL OU SUB-RAMAL DE ÁGUA   FORNECIMENTO E INSTALAÇÃO. AF_06/2022</t>
  </si>
  <si>
    <t>TUBO, CPVC, SOLDÁVEL, DN 35MM, INSTALADO EM RAMAL DE DISTRIBUIÇÃO DE ÁGUA   FORNECIMENTO E INSTALAÇÃO. AF_06/2022</t>
  </si>
  <si>
    <t>JOELHO 90 GRAUS, CPVC, SOLDÁVEL, DN 22MM, INSTALADO EM RAMAL DE DISTRIBUIÇÃO DE ÁGUA   FORNECIMENTO E INSTALAÇÃO. AF_06/2022</t>
  </si>
  <si>
    <t>JOELHO 45 GRAUS, CPVC, SOLDÁVEL, DN 22MM, INSTALADO EM RAMAL DE DISTRIBUIÇÃO DE ÁGUA   FORNECIMENTO E INSTALAÇÃO. AF_06/2022</t>
  </si>
  <si>
    <t>CURVA 90 GRAUS, CPVC, SOLDÁVEL, DN 22MM, INSTALADO EM RAMAL DE DISTRIBUIÇÃO DE ÁGUA - FORNECIMENTO E INSTALAÇÃO. AF_06/2022</t>
  </si>
  <si>
    <t>JOELHO 90 GRAUS, CPVC, SOLDÁVEL, DN 28MM, INSTALADO EM RAMAL DE DISTRIBUIÇÃO DE ÁGUA   FORNECIMENTO E INSTALAÇÃO. AF_06/2022</t>
  </si>
  <si>
    <t>JOELHO 90 GRAUS, PVC, SERIE NORMAL, ESGOTO PREDIAL, DN 40 MM, JUNTA SOLDÁVEL, FORNECIDO E INSTALADO EM RAMAL DE DESCARGA OU RAMAL DE ESGOTO SANITÁRIO. AF_08/2022</t>
  </si>
  <si>
    <t>JOELHO 45 GRAUS, CPVC, SOLDÁVEL, DN 28MM, INSTALADO EM RAMAL DE DISTRIBUIÇÃO DE ÁGUA   FORNECIMENTO E INSTALAÇÃO. AF_06/2022</t>
  </si>
  <si>
    <t>JOELHO 45 GRAUS, PVC, SERIE NORMAL, ESGOTO PREDIAL, DN 40 MM, JUNTA SOLDÁVEL, FORNECIDO E INSTALADO EM RAMAL DE DESCARGA OU RAMAL DE ESGOTO SANITÁRIO. AF_08/2022</t>
  </si>
  <si>
    <t>CURVA 90 GRAUS, CPVC, SOLDÁVEL, DN 28MM, INSTALADO EM RAMAL DE DISTRIBUIÇÃO DE ÁGUA   FORNECIMENTO E INSTALAÇÃO. AF_06/2022</t>
  </si>
  <si>
    <t>CURVA CURTA 90 GRAUS, PVC, SERIE NORMAL, ESGOTO PREDIAL, DN 40 MM, JUNTA SOLDÁVEL, FORNECIDO E INSTALADO EM RAMAL DE DESCARGA OU RAMAL DE ESGOTO SANITÁRIO. AF_08/2022</t>
  </si>
  <si>
    <t>JOELHO 90 GRAUS, CPVC, SOLDÁVEL, DN 35MM, INSTALADO EM RAMAL DE DISTRIBUIÇÃO DE ÁGUA   FORNECIMENTO E INSTALAÇÃO. AF_06/2022</t>
  </si>
  <si>
    <t>CURVA LONGA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</si>
  <si>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</si>
  <si>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45 GRAUS, PVC, SERIE NORMAL, ESGOTO PREDIAL, DN 50 MM, JUNTA ELÁSTICA, FORNECIDO E INSTALADO EM RAMAL DE DESCARGA OU RAMAL DE ESGOTO SANITÁRIO. AF_08/2022</t>
  </si>
  <si>
    <t>CURVA CURTA 90 GRAUS, PVC, SERIE NORMAL, ESGOTO PREDIAL, DN 50 MM, JUNTA ELÁSTICA, FORNECIDO E INSTALADO EM RAMAL DE DESCARGA OU RAMAL DE ESGOTO SANITÁRIO. AF_08/2022</t>
  </si>
  <si>
    <t>JOELHO 45 GRAUS, CPVC, SOLDÁVEL, DN 35MM, INSTALADO EM RAMAL DE DISTRIBUIÇÃO DE ÁGUA   FORNECIMENTO E INSTALAÇÃO. AF_06/2022</t>
  </si>
  <si>
    <t>CURVA LONGA 90 GRAUS, PVC, SERIE NORMAL, ESGOTO PREDIAL, DN 50 MM, JUNTA ELÁSTICA, FORNECIDO E INSTALADO EM RAMAL DE DESCARGA OU RAMAL DE ESGOTO SANITÁRIO. AF_08/2022</t>
  </si>
  <si>
    <t>LUVA, CPVC, SOLDÁVEL, DN 22MM, INSTALADO EM RAMAL DE DISTRIBUIÇÃO DE ÁGUA   FORNECIMENTO E INSTALAÇÃO. AF_06/2022</t>
  </si>
  <si>
    <t>JOELHO 90 GRAUS, PVC, SERIE NORMAL, ESGOTO PREDIAL, DN 75 MM, JUNTA ELÁSTICA, FORNECIDO E INSTALADO EM RAMAL DE DESCARGA OU RAMAL DE ESGOTO SANITÁRIO. AF_08/2022</t>
  </si>
  <si>
    <t>JOELHO 45 GRAUS, PVC, SERIE NORMAL, ESGOTO PREDIAL, DN 75 MM, JUNTA ELÁSTICA, FORNECIDO E INSTALADO EM RAMAL DE DESCARGA OU RAMAL DE ESGOTO SANITÁRIO. AF_08/2022</t>
  </si>
  <si>
    <t>LUVA DE TRANSIÇÃO, CPVC, SOLDÁVEL, DN 22MM X 25MM, INSTALADO EM RAMAL DE DISTRIBUIÇÃO DE ÁGUA   FORNECIMENTO E INSTALAÇÃO. AF_06/2022</t>
  </si>
  <si>
    <t>UNIÃO, CPVC, SOLDÁVEL, DN 22MM, INSTALADO EM RAMAL DE DISTRIBUIÇÃO DE ÁGUA   FORNECIMENTO E INSTALAÇÃO. AF_06/2022</t>
  </si>
  <si>
    <t>CURVA CURTA 90 GRAUS, PVC, SERIE NORMAL, ESGOTO PREDIAL, DN 75 MM, JUNTA ELÁSTICA, FORNECIDO E INSTALADO EM RAMAL DE DESCARGA OU RAMAL DE ESGOTO SANITÁRIO. AF_08/2022</t>
  </si>
  <si>
    <t>CURVA LONGA 90 GRAUS, PVC, SERIE NORMAL, ESGOTO PREDIAL, DN 75 MM, JUNTA ELÁSTICA, FORNECIDO E INSTALADO EM RAMAL DE DESCARGA OU RAMAL DE ESGOTO SANITÁRIO. AF_08/2022</t>
  </si>
  <si>
    <t>JOELHO 90 GRAUS, PVC, SERIE NORMAL, ESGOTO PREDIAL, DN 100 MM, JUNTA ELÁSTICA, FORNECIDO E INSTALADO EM RAMAL DE DESCARGA OU RAMAL DE ESGOTO SANITÁRIO. AF_08/2022</t>
  </si>
  <si>
    <t>JOELHO 45 GRAUS, PVC, SERIE NORMAL, ESGOTO PREDIAL, DN 100 MM, JUNTA ELÁSTICA, FORNECIDO E INSTALADO EM RAMAL DE DESCARGA OU RAMAL DE ESGOTO SANITÁRIO. AF_08/2022</t>
  </si>
  <si>
    <t>ADAPTADOR, CPVC, SOLDÁVEL, DN 22MM, INSTALADO EM RAMAL DE DISTRIBUIÇÃO DE ÁGUA   FORNECIMENTO E INSTALAÇÃO. AF_06/2022</t>
  </si>
  <si>
    <t>CURVA CURTA 90 GRAUS, PVC, SERIE NORMAL, ESGOTO PREDIAL, DN 100 MM, JUNTA ELÁSTICA, FORNECIDO E INSTALADO EM RAMAL DE DESCARGA OU RAMAL DE ESGOTO SANITÁRIO. AF_08/2022</t>
  </si>
  <si>
    <t>CURVA DE TRANSPOSIÇÃO, CPVC, SOLDÁVEL, DN 22MM, INSTALADO EM RAMAL DE DISTRIBUIÇÃO DE ÁGUA   FORNECIMENTO E INSTALAÇÃO. AF_06/2022</t>
  </si>
  <si>
    <t>CURVA LONGA 90 GRAUS, PVC, SERIE NORMAL, ESGOTO PREDIAL, DN 100 MM, JUNTA ELÁSTICA, FORNECIDO E INSTALADO EM RAMAL DE DESCARGA OU RAMAL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</si>
  <si>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</si>
  <si>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</si>
  <si>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</si>
  <si>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LUVA, CPVC, SOLDÁVEL, DN 28MM, INSTALADO EM RAMAL DE DISTRIBUIÇÃO DE ÁGUA   FORNECIMENTO E INSTALAÇÃO. AF_06/2022</t>
  </si>
  <si>
    <t>LUVA DE CORRER, CPVC, SOLDÁVEL, DN 28MM, INSTALADO EM RAMAL DE DISTRIBUIÇÃO DE ÁGUA   FORNECIMENTO E INSTALAÇÃO. AF_06/2022</t>
  </si>
  <si>
    <t>UNIÃO, CPVC, SOLDÁVEL, DN 28MM, INSTALADO EM RAMAL DE DISTRIBUIÇÃO DE ÁGUA   FORNECIMENTO E INSTALAÇÃO. AF_06/2022</t>
  </si>
  <si>
    <t>CONECTOR, CPVC, SOLDÁVEL, DN 28MM X 1 , INSTALADO EM RAMAL DE DISTRIBUIÇÃO DE ÁGUA   FORNECIMENTO E INSTALAÇÃO. AF_06/2022</t>
  </si>
  <si>
    <t>BUCHA DE REDUÇÃO, CPVC, SOLDÁVEL, DN 28MM X 22MM, INSTALADO EM RAMAL DE DISTRIBUIÇÃO DE ÁGUA - FORNECIMENTO E INSTALAÇÃO. AF_06/2022</t>
  </si>
  <si>
    <t>LUVA, CPVC, SOLDÁVEL, DN 35MM, INSTALADO EM RAMAL DE DISTRIBUIÇÃO DE ÁGUA - FORNECIMENTO E INSTALAÇÃO. AF_06/2022</t>
  </si>
  <si>
    <t>LUVA DE CORRER, CPVC, SOLDÁVEL, DN 35MM, INSTALADO EM RAMAL DE DISTRIBUIÇÃO DE ÁGUA - FORNECIMENTO E INSTALAÇÃO. AF_06/2022</t>
  </si>
  <si>
    <t>UNIÃO, CPVC, SOLDÁVEL, DN35MM, INSTALADO EM RAMAL DE DISTRIBUIÇÃO DE ÁGUA - FORNECIMENTO E INSTALAÇÃO. AF_06/2022</t>
  </si>
  <si>
    <t>CONECTOR, CPVC, SOLDÁVEL, DN 35MM X 1 1/4 , INSTALADO EM RAMAL DE DISTRIBUIÇÃO DE ÁGUA - FORNECIMENTO E INSTALAÇÃO. AF_06/2022</t>
  </si>
  <si>
    <t>BUCHA DE REDUÇÃO, CPVC, SOLDÁVEL, DN35MM X 28MM, INSTALADO EM RAMAL DE DISTRIBUIÇÃO DE ÁGUA - FORNECIMENTO E INSTALAÇÃO. AF_06/2022</t>
  </si>
  <si>
    <t>TE, CPVC, SOLDÁVEL, DN 22MM, INSTALADO EM RAMAL DE DISTRIBUIÇÃO DE ÁGUA - FORNECIMENTO E INSTALAÇÃO. AF_06/2022</t>
  </si>
  <si>
    <t>TÊ MISTURADOR, CPVC, SOLDÁVEL, DN 22MM, INSTALADO EM RAMAL DE DISTRIBUIÇÃO DE ÁGUA - FORNECIMENTO E INSTALAÇÃO. AF_06/2022</t>
  </si>
  <si>
    <t>TÊ, CPVC, SOLDÁVEL, DN 28MM, INSTALADO EM RAMAL DE DISTRIBUIÇÃO DE ÁGUA - FORNECIMENTO E INSTALAÇÃO. AF_06/2022</t>
  </si>
  <si>
    <t>TÊ, CPVC, SOLDÁVEL, DN35MM, INSTALADO EM RAMAL DE DISTRIBUIÇÃO DE ÁGUA - FORNECIMENTO E INSTALAÇÃO. AF_06/2022</t>
  </si>
  <si>
    <t>TUBO, CPVC, SOLDÁVEL, DN 54MM, INSTALADO EM PRUMADA DE ÁGUA   FORNECIMENTO E INSTALAÇÃO. AF_06/2022</t>
  </si>
  <si>
    <t>LUVA SIMPLES, PVC, SERIE NORMAL, ESGOTO PREDIAL, DN 75 MM, JUNTA ELÁSTICA, FORNECIDO E INSTALADO EM RAMAL DE DESCARGA OU RAMAL DE ESGOTO SANITÁRIO. AF_08/2022</t>
  </si>
  <si>
    <t>LUVA DE CORRER, PVC, SERIE NORMAL, ESGOTO PREDIAL, DN 75 MM, JUNTA ELÁSTICA, FORNECIDO E INSTALADO EM RAMAL DE DESCARGA OU RAMAL DE ESGOTO SANITÁRIO. AF_08/2022</t>
  </si>
  <si>
    <t>JOELHO 90 GRAUS, CPVC, SOLDÁVEL, DN 35MM, INSTALADO EM PRUMADA DE ÁGUA   FORNECIMENTO E INSTALAÇÃO. AF_06/2022</t>
  </si>
  <si>
    <t>LUVA SIMPLES, PVC, SERIE NORMAL, ESGOTO PREDIAL, DN 100 MM, JUNTA ELÁSTICA, FORNECIDO E INSTALADO EM RAMAL DE DESCARGA OU RAMAL DE ESGOTO SANITÁRIO. AF_08/2022</t>
  </si>
  <si>
    <t>LUVA DE CORRER, PVC, SERIE NORMAL, ESGOTO PREDIAL, DN 100 MM, JUNTA ELÁSTICA, FORNECIDO E INSTALADO EM RAMAL DE DESCARGA OU RAMAL DE ESGOTO SANITÁRIO. AF_08/2022</t>
  </si>
  <si>
    <t>JOELHO 45 GRAUS, CPVC, SOLDÁVEL, DN 35MM, INSTALADO EM PRUMADA DE ÁGUA - FORNECIMENTO E INSTALAÇÃO. AF_06/2022</t>
  </si>
  <si>
    <t>JOELHO 90 GRAUS, CPVC, SOLDÁVEL, DN 42MM, INSTALADO EM PRUMADA DE ÁGUA   FORNECIMENTO E INSTALAÇÃO. AF_06/2022</t>
  </si>
  <si>
    <t>TE, PVC, SERIE NORMAL, ESGOTO PREDIAL, DN 40 X 40 MM, JUNTA SOLDÁVEL, FORNECIDO E INSTALADO EM RAMAL DE DESCARGA OU RAMAL DE ESGOTO SANITÁRIO. AF_08/2022</t>
  </si>
  <si>
    <t>JUNÇÃO SIMPLES, PVC, SERIE NORMAL, ESGOTO PREDIAL, DN 40 MM, JUNTA SOLDÁVEL, FORNECIDO E INSTALADO EM RAMAL DE DESCARGA OU RAMAL DE ESGOTO SANITÁRIO. AF_08/2022</t>
  </si>
  <si>
    <t>TE, PVC, SERIE NORMAL, ESGOTO PREDIAL, DN 50 X 50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</si>
  <si>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</si>
  <si>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75 X 75 MM, JUNTA ELÁSTICA, FORNECIDO E INSTALADO EM RAMAL DE DESCARGA OU RAMAL DE ESGOTO SANITÁRIO. AF_08/2022</t>
  </si>
  <si>
    <t>JOELHO 45 GRAUS, CPVC, SOLDÁVEL, DN 42MM, INSTALADO EM PRUMADA DE ÁGUA   FORNECIMENTO E INSTALAÇÃO. AF_06/2022</t>
  </si>
  <si>
    <t>JOELHO 90 GRAUS, CPVC, SOLDÁVEL, DN 54MM, INSTALADO EM PRUMADA DE ÁGUA   FORNECIMENTO E INSTALAÇÃO. AF_06/2022</t>
  </si>
  <si>
    <t>JOELHO 45 GRAUS, CPVC, SOLDÁVEL, DN 54MM, INSTALADO EM PRUMADA DE ÁGUA   FORNECIMENTO E INSTALAÇÃO. AF_06/2022</t>
  </si>
  <si>
    <t>JOELHO 90 GRAUS, CPVC, SOLDÁVEL, DN 73MM, INSTALADO EM PRUMADA DE ÁGUA   FORNECIMENTO E INSTALAÇÃO. AF_06/2022</t>
  </si>
  <si>
    <t>JOELHO 45 GRAUS, CPVC, SOLDÁVEL, DN 73MM, INSTALADO EM PRUMADA DE ÁGUA   FORNECIMENTO E INSTALAÇÃO. AF_06/2022</t>
  </si>
  <si>
    <t>JOELHO 90 GRAUS, CPVC, SOLDÁVEL, DN 89MM, INSTALADO EM PRUMADA DE ÁGUA   FORNECIMENTO E INSTALAÇÃO. AF_06/2022</t>
  </si>
  <si>
    <t>JOELHO 45 GRAUS, CPVC, SOLDÁVEL, DN 89MM, INSTALADO EM PRUMADA DE ÁGUA   FORNECIMENTO E INSTALAÇÃO. AF_06/2022</t>
  </si>
  <si>
    <t>LUVA, CPVC, SOLDÁVEL, DN 35MM, INSTALADO EM PRUMADA DE ÁGUA   FORNECIMENTO E INSTALAÇÃO. AF_06/2022</t>
  </si>
  <si>
    <t>JUNÇÃO SIMPLES, PVC, SERIE NORMAL, ESGOTO PREDIAL, DN 75 X 75 MM, JUNTA ELÁSTICA, FORNECIDO E INSTALADO EM RAMAL DE DESCARGA OU RAMAL DE ESGOTO SANITÁRIO. AF_08/2022</t>
  </si>
  <si>
    <t>TE, PVC, SERIE NORMAL, ESGOTO PREDIAL, DN 100 X 100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</si>
  <si>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</si>
  <si>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JOELHO 90 GRAUS, PVC, SERIE NORMAL, ESGOTO PREDIAL, DN 50 MM, JUNTA ELÁSTICA, FORNECIDO E INSTALADO EM PRUMADA DE ESGOTO SANITÁRIO OU VENTILAÇÃO. AF_08/2022</t>
  </si>
  <si>
    <t>JOELHO 45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</si>
  <si>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</si>
  <si>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</si>
  <si>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</si>
  <si>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</si>
  <si>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</si>
  <si>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CURVA LONGA 90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</si>
  <si>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</si>
  <si>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45 GRAUS, PVC, SERIE NORMAL, ESGOTO PREDIAL, DN 100 MM, JUNTA ELÁSTICA, FORNECIDO E INSTALADO EM PRUMADA DE ESGOTO SANITÁRIO OU VENTILAÇÃO. AF_08/2022</t>
  </si>
  <si>
    <t>CURVA CURTA 90 GRAUS, PVC, SERIE NORMAL, ESGOTO PREDIAL, DN 100 MM, JUNTA ELÁSTICA, FORNECIDO E INSTALADO EM PRUMADA DE ESGOTO SANITÁRIO OU VENTILAÇÃO. AF_08/2022</t>
  </si>
  <si>
    <t>CURVA LONGA 90 GRAUS, PVC, SERIE NORMAL, ESGOTO PREDIAL, DN 100 MM, JUNTA ELÁSTICA, FORNECIDO E INSTALADO EM PRUMADA DE ESGOTO SANITÁRIO OU VENTILAÇÃO. AF_08/2022</t>
  </si>
  <si>
    <t>LUVA SIMPLES, PVC, SERIE NORMAL, ESGOTO PREDIAL, DN 50 MM, JUNTA ELÁSTICA, FORNECIDO E INSTALADO EM PRUMADA DE ESGOTO SANITÁRIO OU VENTILAÇÃO. AF_08/2022</t>
  </si>
  <si>
    <t>LUVA DE CORRER, PVC, SERIE NORMAL, ESGOTO PREDIAL, DN 50 MM, JUNTA ELÁSTICA, FORNECIDO E INSTALADO EM PRUMADA DE ESGOTO SANITÁRIO OU VENTILAÇÃO. AF_08/2022</t>
  </si>
  <si>
    <t>LUVA DE CORRER, CPVC, SOLDÁVEL, DN 35MM, INSTALADO EM PRUMADA DE ÁGUA   FORNECIMENTO E INSTALAÇÃO. AF_06/2022</t>
  </si>
  <si>
    <t>UNIÃO, CPVC, SOLDÁVEL, DN35MM, INSTALADO EM PRUMADA DE ÁGUA   FORNECIMENTO E INSTALAÇÃO. AF_06/2022</t>
  </si>
  <si>
    <t>LUVA SIMPLES, PVC, SERIE NORMAL, ESGOTO PREDIAL, DN 75 MM, JUNTA ELÁSTICA, FORNECIDO E INSTALADO EM PRUMADA DE ESGOTO SANITÁRIO OU VENTILAÇÃO. AF_08/2022</t>
  </si>
  <si>
    <t>CONECTOR, CPVC, SOLDÁVEL, DN 35MM X 1 1/4 , INSTALADO EM PRUMADA DE ÁGUA   FORNECIMENTO E INSTALAÇÃO. AF_06/2022</t>
  </si>
  <si>
    <t>LUVA DE CORRER, PVC, SERIE NORMAL, ESGOTO PREDIAL, DN 75 MM, JUNTA ELÁSTICA, FORNECIDO E INSTALADO EM PRUMADA DE ESGOTO SANITÁRIO OU VENTILAÇÃO. AF_08/2022</t>
  </si>
  <si>
    <t>LUVA SIMPLES, PVC, SERIE NORMAL, ESGOTO PREDIAL, DN 100 MM, JUNTA ELÁSTICA, FORNECIDO E INSTALADO EM PRUMADA DE ESGOTO SANITÁRIO OU VENTILAÇÃO. AF_08/2022</t>
  </si>
  <si>
    <t>LUVA, CPVC, SOLDÁVEL, DN 42MM, INSTALADO EM PRUMADA DE ÁGUA   FORNECIMENTO E INSTALAÇÃO. AF_06/2022</t>
  </si>
  <si>
    <t>LUVA DE CORRER, PVC, SERIE NORMAL, ESGOTO PREDIAL, DN 100 MM, JUNTA ELÁSTICA, FORNECIDO E INSTALADO EM PRUMADA DE ESGOTO SANITÁRIO OU VENTILAÇÃO. AF_08/2022</t>
  </si>
  <si>
    <t>LUVA DE CORRER, CPVC, SOLDÁVEL, DN 42MM, INSTALADO EM PRUMADA DE ÁGUA   FORNECIMENTO E INSTALAÇÃO. AF_06/2022</t>
  </si>
  <si>
    <t>TE, PVC, SERIE NORMAL, ESGOTO PREDIAL, DN 50 X 50 MM, JUNTA ELÁSTICA, FORNECIDO E INSTALADO EM PRUMADA DE ESGOTO SANITÁRIO OU VENTILAÇÃO. AF_08/2022</t>
  </si>
  <si>
    <t>LUVA DE TRANSIÇÃO, CPVC, SOLDÁVEL, DN42MM X 1.1/2 , INSTALADO EM PRUMADA DE ÁGUA   FORNECIMENTO E INSTALAÇÃO. AF_06/2022</t>
  </si>
  <si>
    <t>JUNÇÃO SIMPLES, PVC, SERIE NORMAL, ESGOTO PREDIAL, DN 50 X 50 MM, JUNTA ELÁSTICA, FORNECIDO E INSTALADO EM PRUMADA DE ESGOTO SANITÁRIO OU VENTILAÇÃO. AF_08/2022</t>
  </si>
  <si>
    <t>UNIÃO, CPVC, SOLDÁVEL, DN42MM, INSTALADO EM PRUMADA DE ÁGUA   FORNECIMENTO E INSTALAÇÃO. AF_06/2022</t>
  </si>
  <si>
    <t>TE, PVC, SERIE NORMAL, ESGOTO PREDIAL, DN 75 X 75 MM, JUNTA ELÁSTICA, FORNECIDO E INSTALADO EM PRUMADA DE ESGOTO SANITÁRIO OU VENTILAÇÃO. AF_08/2022</t>
  </si>
  <si>
    <t>JUNÇÃO SIMPLES, PVC, SERIE NORMAL, ESGOTO PREDIAL, DN 75 X 75 MM, JUNTA ELÁSTICA, FORNECIDO E INSTALADO EM PRUMADA DE ESGOTO SANITÁRIO OU VENTILAÇÃO. AF_08/2022</t>
  </si>
  <si>
    <t>CONECTOR, CPVC, SOLDÁVEL, DN 42MM X 1.1/2 , INSTALADO EM PRUMADA DE ÁGUA   FORNECIMENTO E INSTALAÇÃO. AF_06/2022</t>
  </si>
  <si>
    <t>BUCHA DE REDUÇÃO, CPVC, SOLDÁVEL, DN 42MM X 22MM, INSTALADO EM RAMAL DE DISTRIBUIÇÃO DE ÁGUA - FORNECIMENTO E INSTALAÇÃO. AF_06/2022</t>
  </si>
  <si>
    <t>TE, PVC, SERIE NORMAL, ESGOTO PREDIAL, DN 100 X 100 MM, JUNTA ELÁSTICA, FORNECIDO E INSTALADO EM PRUMADA DE ESGOTO SANITÁRIO OU VENTILAÇÃO. AF_08/2022</t>
  </si>
  <si>
    <t>JUNÇÃO SIMPLES, PVC, SERIE NORMAL, ESGOTO PREDIAL, DN 100 X 100 MM, JUNTA ELÁSTICA, FORNECIDO E INSTALADO EM PRUMADA DE ESGOTO SANITÁRIO OU VENTILAÇÃO. AF_08/2022</t>
  </si>
  <si>
    <t>LUVA, CPVC, SOLDÁVEL, DN 54MM, INSTALADO EM PRUMADA DE ÁGUA   FORNECIMENTO E INSTALAÇÃO. AF_06/2022</t>
  </si>
  <si>
    <t>LUVA DE TRANSIÇÃO, CPVC, SOLDÁVEL, DN 54MM X 2 , INSTALADO EM PRUMADA DE ÁGUA   FORNECIMENTO E INSTALAÇÃO. AF_06/2022</t>
  </si>
  <si>
    <t>UNIÃO, CPVC, SOLDÁVEL, DN 54MM, INSTALADO EM PRUMADA DE ÁGUA   FORNECIMENTO E INSTALAÇÃO. AF_06/2022</t>
  </si>
  <si>
    <t>LUVA, CPVC, SOLDÁVEL, DN 73MM, INSTALADO EM PRUMADA DE ÁGUA   FORNECIMENTO E INSTALAÇÃO. AF_06/2022</t>
  </si>
  <si>
    <t>UNIÃO, CPVC, SOLDÁVEL, DN 73MM, INSTALADO EM PRUMADA DE ÁGUA   FORNECIMENTO E INSTALAÇÃO. AF_06/2022</t>
  </si>
  <si>
    <t>LUVA, CPVC, SOLDÁVEL, DN 89MM, INSTALADO EM PRUMADA DE ÁGUA   FORNECIMENTO E INSTALAÇÃO. AF_06/2022</t>
  </si>
  <si>
    <t>UNIÃO, CPVC, SOLDÁVEL, DN 89MM, INSTALADO EM PRUMADA DE ÁGUA   FORNECIMENTO E INSTALAÇÃO. AF_06/2022</t>
  </si>
  <si>
    <t>TÊ, CPVC, SOLDÁVEL, DN 35MM, INSTALADO EM PRUMADA DE ÁGUA   FORNECIMENTO E INSTALAÇÃO. AF_06/2022</t>
  </si>
  <si>
    <t>TE, CPVC, SOLDÁVEL, DN  42MM,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</si>
  <si>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</si>
  <si>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</si>
  <si>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</si>
  <si>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JOELHO 90 GRAUS, PVC, SERIE NORMAL, ESGOTO PREDIAL, DN 100 MM, JUNTA ELÁSTICA, FORNECIDO E INSTALADO EM SUBCOLETOR AÉREO DE ESGOTO SANITÁRIO. AF_08/2022</t>
  </si>
  <si>
    <t>JOELHO 45 GRAUS, PVC, SERIE NORMAL, ESGOTO PREDIAL, DN 100 MM, JUNTA ELÁSTICA, FORNECIDO E INSTALADO EM SUBCOLETOR AÉREO DE ESGOTO SANITÁRIO. AF_08/2022</t>
  </si>
  <si>
    <t>CURVA CURTA 90 GRAUS, PVC, SERIE NORMAL, ESGOTO PREDIAL, DN 100 MM, JUNTA ELÁSTICA, FORNECIDO E INSTALADO EM SUBCOLETOR AÉREO DE ESGOTO SANITÁRIO. AF_08/2022</t>
  </si>
  <si>
    <t>CURVA LONGA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</si>
  <si>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</si>
  <si>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45 GRAUS, PVC, SERIE NORMAL, ESGOTO PREDIAL, DN 150 MM, JUNTA ELÁSTICA, FORNECIDO E INSTALADO EM SUBCOLETOR AÉREO DE ESGOTO SANITÁRIO. AF_08/2022</t>
  </si>
  <si>
    <t>LUVA SIMPLES, PVC, SERIE NORMAL, ESGOTO PREDIAL, DN 100 MM, JUNTA ELÁSTICA, FORNECIDO E INSTALADO EM SUBCOLETOR AÉREO DE ESGOTO SANITÁRIO. AF_08/2022</t>
  </si>
  <si>
    <t>LUVA DE CORRER, PVC, SERIE NORMAL, ESGOTO PREDIAL, DN 100 MM, JUNTA ELÁSTICA, FORNECIDO E INSTALADO EM SUBCOLETOR AÉREO DE ESGOTO SANITÁRIO. AF_08/2022</t>
  </si>
  <si>
    <t>TE, PVC, SERIE NORMAL, ESGOTO PREDIAL, DN 100 X 100 MM, JUNTA ELÁSTICA, FORNECIDO E INSTALADO EM SUBCOLETOR AÉREO DE ESGOTO SANITÁRIO. AF_08/2022</t>
  </si>
  <si>
    <t>JUNÇÃO SIMPLES, PVC, SERIE NORMAL, ESGOTO PREDIAL, DN 100 X 100 MM, JUNTA ELÁSTICA, FORNECIDO E INSTALADO EM SUBCOLETOR AÉREO DE ESGOTO SANITÁRIO. AF_08/2022</t>
  </si>
  <si>
    <t>JOELHO 90 GRAUS, PVC, SOLDÁVEL, DN 25MM, INSTALADO EM DRENO DE AR-CONDICIONADO - FORNECIMENTO E INSTALAÇÃO. AF_08/2022</t>
  </si>
  <si>
    <t>JOELHO 45 GRAUS, PVC, SOLDÁVEL, DN 25MM, INSTALADO EM DRENO DE AR-CONDICIONADO - FORNECIMENTO E INSTALAÇÃO. AF_08/2022</t>
  </si>
  <si>
    <t>LUVA, PVC, SOLDÁVEL, DN 25MM, INSTALADO EM DRENO DE AR-CONDICIONADO - FORNECIMENTO E INSTALAÇÃO. AF_08/2022</t>
  </si>
  <si>
    <t>TE, PVC, SOLDÁVEL, DN 25MM, INSTALADO EM DRENO DE AR-CONDICIONADO - FORNECIMENTO E INSTALAÇÃO. AF_08/2022</t>
  </si>
  <si>
    <t>LUVA COM BUCHA DE LATÃO, PVC, SOLDÁVEL, DN 32MM X 1 , INSTALADO EM RAMAL OU SUB-RAMAL DE ÁGUA   FORNECIMENTO E INSTALAÇÃO. AF_06/2022</t>
  </si>
  <si>
    <t>LUVA SOLDÁVEL E COM BUCHA DE LATÃO, PVC, SOLDÁVEL, DN 32MM X 1 , INSTALADO EM PRUMADA DE ÁGUA   FORNECIMENTO E INSTALAÇÃO. AF_06/2022</t>
  </si>
  <si>
    <t>JOELHO 90 GRAUS COM BUCHA DE LATÃO, PVC, SOLDÁVEL, DN 25MM, X 1/2  INSTALADO EM RAMAL OU SUB-RAMAL DE ÁGUA - FORNECIMENTO E INSTALAÇÃO. AF_06/2022</t>
  </si>
  <si>
    <t>TÊ COM BUCHA DE LATÃO NA BOLSA CENTRAL, PVC, SOLDÁVEL, DN 25MM X 3/4 , INSTALADO EM RAMAL OU SUB-RAMAL DE ÁGUA - FORNECIMENTO E INSTALAÇÃO. AF_06/2022</t>
  </si>
  <si>
    <t>COTOVELO EM COBRE, DN 22 MM, 90 GRAUS, SEM ANEL DE SOLDA, INSTALADO EM PRUMADA DE HIDRÁULICA PREDIAL - FORNECIMENTO E INSTALAÇÃO. AF_04/2022</t>
  </si>
  <si>
    <t>COTOVELO EM COBRE, DN 28 MM, 90 GRAUS, SEM ANEL DE SOLDA, INSTALADO EM PRUMADA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</si>
  <si>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</si>
  <si>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</si>
  <si>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</si>
  <si>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</si>
  <si>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LUVA EM COBRE, DN 22 MM, SEM ANEL DE SOLDA, INSTALADO EM PRUMADA DE HIDRÁULICA PREDIAL - FORNECIMENTO E INSTALAÇÃO. AF_04/2022</t>
  </si>
  <si>
    <t>LUVA EM COBRE, DN 28 MM, SEM ANEL DE SOLDA, INSTALADO EM PRUMADA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</si>
  <si>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</si>
  <si>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</si>
  <si>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</si>
  <si>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</si>
  <si>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TE EM COBRE, DN 22 MM, SEM ANEL DE SOLDA, INSTALADO EM PRUMADA DE HIDRÁULICA PREDIAL - FORNECIMENTO E INSTALAÇÃO. AF_04/2022</t>
  </si>
  <si>
    <t>TE EM COBRE, DN 28 MM, SEM ANEL DE SOLDA, INSTALADO EM PRUMADA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</si>
  <si>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</si>
  <si>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</si>
  <si>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</si>
  <si>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</si>
  <si>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COTOVELO EM COBRE, DN 15 MM, 90 GRAUS, SEM ANEL DE SOLDA, INSTALADO EM RAMAL DE DISTRIBUIÇÃO   FORNECIMENTO E INSTALAÇÃO. AF_04/2022</t>
  </si>
  <si>
    <t>COTOVELO EM COBRE, DN 22 MM, 90 GRAUS, SEM ANEL DE SOLDA, INSTALADO EM RAMAL DE DISTRIBUIÇÃO DE HIDRÁULICA PREDIAL - FORNECIMENTO E INSTALAÇÃO. AF_04/2022</t>
  </si>
  <si>
    <t>COTOVELO EM COBRE, DN 28 MM, 90 GRAUS, SEM ANEL DE SOLDA, INSTALADO EM RAMAL DE DISTRIBUIÇÃO DE HIDRÁULICA PREDIAL - FORNECIMENTO E INSTALAÇÃO. AF_04/2022</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</si>
  <si>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</si>
  <si>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</si>
  <si>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</si>
  <si>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</si>
  <si>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</si>
  <si>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TE EM COBRE, DN 28 MM, SEM ANEL DE SOLDA, INSTALADO EM RAMAL DE DISTRIBUIÇÃO DE HIDRÁULICA PREDIAL - FORNECIMENTO E INSTALAÇÃO. AF_04/2022</t>
  </si>
  <si>
    <t>COTOVELO EM COBRE, DN 15 MM, 90 GRAUS, SEM ANEL DE SOLDA, INSTALADO EM RAMAL E SUB-RAMAL DE HIDRÁULICA PREDIAL - FORNECIMENTO E INSTALAÇÃO. AF_04/2022</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</si>
  <si>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</si>
  <si>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</si>
  <si>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LUVA EM COBRE, DN 15 MM, SEM ANEL DE SOLDA, INSTALADO EM RAMAL E SUB-RAMAL DE HIDRÁULICA PREDIAL - FORNECIMENTO E INSTALAÇÃO. AF_04/2022</t>
  </si>
  <si>
    <t>LUVA EM COBRE, DN 22 MM, SEM ANEL DE SOLDA, INSTALADO EM RAMAL E SUB-RAMAL DE HIDRÁULICA PREDIAL - FORNECIMENTO E INSTALAÇÃO. AF_04/2022</t>
  </si>
  <si>
    <t>LUVA EM COBRE, DN 28 MM, SEM ANEL DE SOLDA, INSTALADO EM RAMAL E SUB-RAMAL DE HIDRÁULICA PREDIAL - FORNECIMENTO E INSTALAÇÃO. AF_04/2022</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</si>
  <si>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</si>
  <si>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</si>
  <si>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TE EM COBRE, DN 28 MM, SEM ANEL DE SOLDA, INSTALADO EM RAMAL E SUB-RAMAL DE HIDRÁULICA PREDIAL - FORNECIMENTO E INSTALAÇÃO. AF_04/2022</t>
  </si>
  <si>
    <t>LUVA PASSANTE EM COBRE, DN 22 MM, SEM ANEL DE SOLDA, INSTALADO EM PRUMADA DE HIDRÁULICA PREDIAL - FORNECIMENTO E INSTALAÇÃO. AF_04/2022</t>
  </si>
  <si>
    <t>JUNTA DE EXPANSÃO EM COBRE, DN 22 MM, PONTA X PONTA, INSTALADO EM PRUMADA DE HIDRÁULICA PREDIAL - FORNECIMENTO E INSTALAÇÃO. AF_04/2022</t>
  </si>
  <si>
    <t>CONECTOR EM BRONZE/LATÃO, DN 22 MM X 3/4", SEM ANEL DE SOLDA, BOLSA X ROSCA F, INSTALADO EM PRUMADA DE HIDRÁULICA PREDIAL - FORNECIMENTO E INSTALAÇÃO. AF_04/2022</t>
  </si>
  <si>
    <t>CURVA DE TRANSPOSIÇÃO EM BRONZE/LATÃO, DN 22 MM, SEM ANEL DE SOLDA, BOLSA X BOLSA, INSTALADO EM PRUMADA DE HIDRÁULICA PREDIAL - FORNECIMENTO E INSTALAÇÃO. AF_04/2022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</si>
  <si>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</si>
  <si>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</si>
  <si>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JUNTA DE EXPANSÃO EM COBRE, DN 28 MM, PONTA X PONTA, INSTALADO EM PRUMADA DE HIDRÁULICA PREDIAL - FORNECIMENTO E INSTALAÇÃO. AF_04/2022</t>
  </si>
  <si>
    <t>CONECTOR EM BRONZE/LATÃO, DN 28 MM X 1/2", SEM ANEL DE SOLDA, BOLSA X ROSCA F, INSTALADO EM PRUMADA DE HIDRÁULICA PREDIAL - FORNECIMENTO E INSTALAÇÃO. AF_04/2022</t>
  </si>
  <si>
    <t>CURVA DE TRANSPOSIÇÃO EM BRONZE/LATÃO, DN 28 MM, SEM ANEL DE SOLDA, BOLSA X BOLSA, INSTALADO EM PRUMADA DE HIDRÁULICA PREDIAL - FORNECIMENTO E INSTALAÇÃO. AF_04/2022</t>
  </si>
  <si>
    <t>LUVA PASSANTE EM COBRE, DN 35 MM, SEM ANEL DE SOLDA, INSTALADO EM PRUMADA DE HIDRÁULICA PREDIAL - FORNECIMENTO E INSTALAÇÃO. AF_04/2022</t>
  </si>
  <si>
    <t>BUCHA DE REDUÇÃO EM COBRE, DN 35 MM X 28 MM, SEM ANEL DE SOLDA, PONTA X BOLSA, INSTALADO EM PRUMADA DE HIDRÁULICA PREDIAL - FORNECIMENTO E INSTALAÇÃO. AF_04/2022</t>
  </si>
  <si>
    <t>JUNTA DE EXPANSÃO EM BRONZE/LATÃO, DN 35 MM, PONTA X PONTA, INSTALADO EM PRUMADA DE HIDRÁULICA PREDIAL - FORNECIMENTO E INSTALAÇÃO. AF_04/2022</t>
  </si>
  <si>
    <t>LUVA PASSANTE EM COBRE, DN 42 MM, SEM ANEL DE SOLDA, INSTALADO EM PRUMADA DE HIDRÁULICA PREDIAL - FORNECIMENTO E INSTALAÇÃO. AF_04/2022</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</si>
  <si>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</si>
  <si>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</si>
  <si>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LUVA PASSANTE EM COBRE, DN 54 MM, SEM ANEL DE SOLDA, INSTALADO EM PRUMADA DE HIDRÁULICA PREDIAL - FORNECIMENTO E INSTALAÇÃO. AF_04/2022</t>
  </si>
  <si>
    <t>BUCHA DE REDUÇÃO EM COBRE, DN 54 MM X 42 MM, SEM ANEL DE SOLDA, PONTA X BOLSA, INSTALADO EM PRUMADA DE HIDRÁULICA PREDIAL - FORNECIMENTO E INSTALAÇÃO. AF_04/2022</t>
  </si>
  <si>
    <t>JUNTA DE EXPANSÃO EM BRONZE/LATÃO, DN 54 MM, PONTA X PONTA, INSTALADO EM PRUMADA DE HIDRÁULICA PREDIAL - FORNECIMENTO E INSTALAÇÃO. AF_04/2022</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</si>
  <si>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</si>
  <si>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</si>
  <si>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JUNTA DE EXPANSÃO EM BRONZE/LATÃO, DN 66 MM, PONTA X PONTA, INSTALADO EM PRUMADA DE HIDRÁULICA PREDIAL - FORNECIMENTO E INSTALAÇÃO. AF_04/2022</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</si>
  <si>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</si>
  <si>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</si>
  <si>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CURVA EM COBRE, DN 22 MM, 45 GRAUS, SEM ANEL DE SOLDA, BOLSA X BOLSA, INSTALADO EM RAMAL DE DISTRIBUIÇÃO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</si>
  <si>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</si>
  <si>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3/4", 90 GRAUS, SEM ANEL DE SOLDA, BOLSA X ROSCA F,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</si>
  <si>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</si>
  <si>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LUVA PASSANTE EM COBRE, DN 15 MM, SEM ANEL DE SOLDA,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</si>
  <si>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</si>
  <si>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</si>
  <si>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JUNTA DE EXPANSÃO EM COBRE, DN 15 MM, PONTA X PONTA, INSTALADO EM RAMAL DE DISTRIBUIÇÃO DE HIDRÁULICA PREDIAL - FORNECIMENTO E INSTALAÇÃO. AF_04/2022</t>
  </si>
  <si>
    <t>LUVA PASSANTE EM COBRE, DN 22 MM, SEM ANEL DE SOLDA, INSTALADO EM RAMAL DE DISTRIBUIÇÃO DE HIDRÁULICA PREDIAL - FORNECIMENTO E INSTALAÇÃO. AF_04/2022</t>
  </si>
  <si>
    <t>BUCHA DE REDUÇÃO EM COBRE, DN 22 MM X 15 MM, SEM ANEL DE SOLDA, PONTA X BOLSA, INSTALADO EM RAMAL DE DISTRIBUIÇÃO DE HIDRÁULICA PREDIAL - FORNECIMENTO E INSTALAÇÃO. AF_04/2022</t>
  </si>
  <si>
    <t>JUNTA DE EXPANSÃO EM COBRE, DN 22 MM, PONTA X PONTA, INSTALADO EM RAMAL DE DISTRIBUIÇÃO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</si>
  <si>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</si>
  <si>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3/4", SEM ANEL DE SOLDA, BOLSA X ROSCA F, INSTALADO EM RAMAL DE DISTRIBUIÇÃO DE HIDRÁULICA PREDIAL - FORNECIMENTO E INSTALAÇÃO. AF_04/2022</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</si>
  <si>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</si>
  <si>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</si>
  <si>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</si>
  <si>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JUNTA DE EXPANSÃO EM COBRE, DN 28 MM, PONTA X PONTA, INSTALADO EM RAMAL DE DISTRIBUIÇÃO DE HIDRÁULICA PREDIAL - FORNECIMENTO E INSTALAÇÃO. AF_04/2022</t>
  </si>
  <si>
    <t>CONECTOR EM BRONZE/LATÃO, DN 28 MM X 1/2", SEM ANEL DE SOLDA, BOLSA X ROSCA F, INSTALADO EM RAMAL DE DISTRIBUIÇÃO DE HIDRÁULICA PREDIAL - FORNECIMENTO E INSTALAÇÃO. AF_04/2022</t>
  </si>
  <si>
    <t>CURVA DE TRANSPOSIÇÃO EM BRONZE/LATÃO, DN 28 MM, SEM ANEL DE SOLDA, BOLSA X BOLSA, INSTALADO EM RAMAL DE DISTRIBUIÇÃO DE HIDRÁULICA PREDIAL - FORNECIMENTO E INSTALAÇÃO. AF_04/2022</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</si>
  <si>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</si>
  <si>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</si>
  <si>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CURVA EM COBRE, DN 22 MM, 45 GRAUS, SEM ANEL DE SOLDA, BOLSA X BOLSA, INSTALADO EM RAMAL E SUB-RAMAL DE HIDRÁULICA PREDIAL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</si>
  <si>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</si>
  <si>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</si>
  <si>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CURVA EM COBRE, DN 28 MM, 45 GRAUS, SEM ANEL DE SOLDA, BOLSA X BOLSA, INSTALADO EM RAMAL E SUB-RAMAL DE HIDRÁULICA PREDIAL - FORNECIMENTO E INSTALAÇÃO. AF_04/2022</t>
  </si>
  <si>
    <t>LUVA PASSANTE EM COBRE, DN 15 MM, SEM ANEL DE SOLDA, INSTALADO EM RAMAL E SUB-RAMAL DE HIDRÁULICA PREDIAL - FORNECIMENTO E INSTALAÇÃO. AF_04/2022</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</si>
  <si>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</si>
  <si>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</si>
  <si>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JUNTA DE EXPANSÃO EM COBRE, DN 15 MM, PONTA X PONTA, INSTALADO EM RAMAL E SUB-RAMAL DE HIDRÁULICA PREDIAL - FORNECIMENTO E INSTALAÇÃO. AF_04/2022</t>
  </si>
  <si>
    <t>LUVA PASSANTE EM COBRE, DN 22 MM, SEM ANEL DE SOLDA, INSTALADO EM RAMAL E SUB-RAMAL DE HIDRÁULICA PREDIAL - FORNECIMENTO E INSTALAÇÃO. AF_04/2022</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</si>
  <si>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</si>
  <si>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</si>
  <si>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</si>
  <si>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</si>
  <si>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</si>
  <si>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LUVA PASSANTE EM COBRE, DN 28 MM, SEM ANEL DE SOLDA, INSTALADO EM RAMAL E SUB-RAMAL  DE HIDRÁULICA PREDIAL - FORNECIMENTO E INSTALAÇÃO. AF_04/2022</t>
  </si>
  <si>
    <t>CONECTOR EM BRONZE/LATÃO, DN 28 MM X 1/2", SEM ANEL DE SOLDA, BOLSA X ROSCA F, INSTALADO EM RAMAL E SUB-RAMAL DE HIDRÁULICA PREDIAL - FORNECIMENTO E INSTALAÇÃO. AF_04/2022</t>
  </si>
  <si>
    <t>CURVA DE TRANSPOSIÇÃO EM BRONZE/LATÃO, DN 28 MM, SEM ANEL DE SOLDA, BOLSA X BOLSA, INSTALADO EM RAMAL E SUB-RAMAL DE HIDRÁULICA PREDIAL - FORNECIMENTO E INSTALAÇÃO. AF_04/2022</t>
  </si>
  <si>
    <t>JUNTA DE EXPANSÃO EM COBRE, DN 28 MM, PONTA X PONTA, INSTALADO EM RAMAL E SUB-RAMAL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</si>
  <si>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</si>
  <si>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</si>
  <si>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CURVA EM COBRE, DN 22 MM, 45 GRAUS, SEM ANEL DE SOLDA, BOLSA X BOLSA, INSTALADO EM PRUMADA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</si>
  <si>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</si>
  <si>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</si>
  <si>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</si>
  <si>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</si>
  <si>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</si>
  <si>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</si>
  <si>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</si>
  <si>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BUCHA DE REDUÇÃO EM COBRE, DN 28 MM X 22 MM, SEM ANEL DE SOLDA, INSTALADO EM RAMAL E SUB-RAMAL DE HIDRÁULICA PREDIAL - FORNECIMENTO E INSTALAÇÃO. AF_04/2022</t>
  </si>
  <si>
    <t>LUVA COM BUCHA DE LATÃO, PVC, SOLDÁVEL, DN 32MM X 1 , INSTALADO EM RAMAL DE DISTRIBUIÇÃO DE ÁGUA   FORNECIMENTO E INSTALAÇÃO. AF_06/2022</t>
  </si>
  <si>
    <t>LUVA SIMPLES, PVC, SÉRIE NORMAL, ESGOTO PREDIAL, DN 150 MM, JUNTA ELÁSTICA, FORNECIDO E INSTALADO EM SUBCOLETOR AÉREO DE ESGOTO SANITÁRIO. AF_08/2022</t>
  </si>
  <si>
    <t>CURVA 90 GRAUS, PVC, SERIE R, ÁGUA PLUVIAL, DN 100 MM, JUNTA ELÁSTICA, FORNECIDO E INSTALADO EM RAMAL DE ENCAMINHAMENTO. AF_06/2022</t>
  </si>
  <si>
    <t>CURVA 90 GRAUS, PVC, SERIE R, ÁGUA PLUVIAL, DN 100 MM, JUNTA ELÁSTICA, FORNECIDO E INSTALADO EM CONDUTORES VERTICAIS DE ÁGUAS PLUVIAIS. AF_06/2022</t>
  </si>
  <si>
    <t>JOELHO 90 GRAUS, PPR, DN 25 MM, CLASSE PN 25, INSTALADO EM RAMAL OU SUB-RAMAL DE ÁGUA   FORNECIMENTO E INSTALAÇÃO. AF_08/2022</t>
  </si>
  <si>
    <t>JOELHO 45 GRAUS, PPR, DN 25 MM, CLASSE PN 25, INSTALADO EM RAMAL OU SUB-RAMAL DE ÁGUA   FORNECIMENTO E INSTALAÇÃO. AF_08/2022</t>
  </si>
  <si>
    <t>LUVA, PPR, DN 25 MM, CLASSE PN 25, INSTALADO EM RAMAL OU SUB-RAMAL DE ÁGUA   FORNECIMENTO E INSTALAÇÃO. AF_08/2022</t>
  </si>
  <si>
    <t>CONECTOR MACHO, PPR, 25 X 1/2  , CLASSE PN 25, INSTALADO EM RAMAL OU SUB-RAMAL DE ÁGUA   FORNECIMENTO E INSTALAÇÃO. AF_08/2022</t>
  </si>
  <si>
    <t>CONECTOR FÊMEA, PPR, 25 X 1/2  , CLASSE PN 25, INSTALADO EM RAMAL OU SUB-RAMAL DE ÁGUA   FORNECIMENTO E INSTALAÇÃO. AF_08/2022</t>
  </si>
  <si>
    <t>TÊ NORMAL, PPR, DN 25 MM, CLASSE PN 25, INSTALADO EM RAMAL OU SUB-RAMAL DE ÁGUA   FORNECIMENTO E INSTALAÇÃO. AF_08/2022</t>
  </si>
  <si>
    <t>TÊ MISTURADOR, PPR, 25 X 3/4   , CLASSE PN 25, INSTALADO EM RAMAL OU SUB-RAMAL DE ÁGUA   FORNECIMENTO E INSTALAÇÃO. AF_08/2022</t>
  </si>
  <si>
    <t>JOELHO 90 GRAUS, PPR, DN 25 MM, CLASSE PN 25, INSTALADO EM RAMAL DE DISTRIBUIÇÃO   FORNECIMENTO E INSTALAÇÃO. AF_08/2022</t>
  </si>
  <si>
    <t>JOELHO 45 GRAUS, PPR, DN 25 MM, CLASSE PN 25, INSTALADO EM RAMAL DE DISTRIBUIÇÃO DE ÁGUA   FORNECIMENTO E INSTALAÇÃO. AF_08/2022</t>
  </si>
  <si>
    <t>JOELHO 90 GRAUS, PPR, DN 32 MM, CLASSE PN 25, INSTALADO EM RAMAL DE DISTRIBUIÇÃO - FORNECIMENTO E INSTALAÇÃO. AF_08/2022</t>
  </si>
  <si>
    <t>JOELHO 45 GRAUS, PPR, DN 32 MM, CLASSE PN 25, INSTALADO EM RAMAL DE DISTRIBUIÇÃO DE ÁGUA - FORNECIMENTO E INSTALAÇÃO. AF_08/2022</t>
  </si>
  <si>
    <t>JOELHO 90 GRAUS, PPR, DN 40 MM, CLASSE PN 25, INSTALADO EM RAMAL DE DISTRIBUIÇÃO - FORNECIMENTO E INSTALAÇÃO. AF_08/2022</t>
  </si>
  <si>
    <t>JOELHO 45 GRAUS, PPR, DN 40 MM, CLASSE PN 25, INSTALADO EM RAMAL DE DISTRIBUIÇÃO DE ÁGUA - FORNECIMENTO E INSTALAÇÃO. AF_08/2022</t>
  </si>
  <si>
    <t>LUVA, PPR, DN 25 MM, CLASSE PN 25, INSTALADO EM RAMAL DE DISTRIBUIÇÃO DE ÁGUA   FORNECIMENTO E INSTALAÇÃO. AF_08/2022</t>
  </si>
  <si>
    <t>CONECTOR MACHO, PPR, 25 X 1/2, CLASSE PN 25, INSTALADO EM RAMAL DE DISTRIBUIÇÃO DE ÁGUA   FORNECIMENTO E INSTALAÇÃO. AF_08/2022</t>
  </si>
  <si>
    <t>CONECTOR FÊMEA, PPR, 25 X 1/2  , CLASSE PN 25, INSTALADO EM RAMAL DE DISTRIBUIÇÃO DE ÁGUA   FORNECIMENTO E INSTALAÇÃO. AF_08/2022</t>
  </si>
  <si>
    <t>LUVA, PPR, DN 32 MM, CLASSE PN 25, INSTALADO EM RAMAL DE DISTRIBUIÇÃO DE ÁGUA   FORNECIMENTO E INSTALAÇÃO. AF_08/2022</t>
  </si>
  <si>
    <t>BUCHA DE REDUÇÃO, PPR, 32 X 25, CLASSE PN 25, INSTALADO EM RAMAL DE DISTRIBUIÇÃO DE ÁGUA   FORNECIMENTO E INSTALAÇÃO. AF_08/2022</t>
  </si>
  <si>
    <t>LUVA, PPR, DN 40 MM, CLASSE PN 25, INSTALADO EM RAMAL DE DISTRIBUIÇÃO DE ÁGUA   FORNECIMENTO E INSTALAÇÃO. AF_08/2022</t>
  </si>
  <si>
    <t>BUCHA DE REDUÇÃO, PPR, 40 X 25, CLASSE PN 25, INSTALADO EM RAMAL DE DISTRIBUIÇÃO DE ÁGUA   FORNECIMENTO E INSTALAÇÃO. AF_08/2022</t>
  </si>
  <si>
    <t>TÊ NORMAL, PPR, DN 25 MM, CLASSE PN 25, INSTALADO EM RAMAL DE DISTRIBUIÇÃO DE ÁGUA   FORNECIMENTO E INSTALAÇÃO. AF_08/2022</t>
  </si>
  <si>
    <t>TÊ NORMAL, PPR, DN 32 MM, CLASSE PN 25, INSTALADO EM RAMAL DE DISTRIBUIÇÃO DE ÁGUA   FORNECIMENTO E INSTALAÇÃO. AF_08/2022</t>
  </si>
  <si>
    <t>TÊ NORMAL, PPR, DN 40 MM, CLASSE PN 25, INSTALADO EM RAMAL DE DISTRIBUIÇÃO DE ÁGUA   FORNECIMENTO E INSTALAÇÃO. AF_08/2022</t>
  </si>
  <si>
    <t>JOELHO 90 GRAUS, PPR, DN 25 MM, CLASSE PN 25, INSTALADO EM PRUMADA DE ÁGUA   FORNECIMENTO E INSTALAÇÃO . AF_08/2022</t>
  </si>
  <si>
    <t>JOELHO 45 GRAUS, PPR, DN 25 MM, CLASSE PN 25, INSTALADO EM PRUMADA DE ÁGUA   FORNECIMENTO E INSTALAÇÃO . AF_08/2022</t>
  </si>
  <si>
    <t>JOELHO 90 GRAUS, PPR, DN 32 MM, CLASSE PN 25, INSTALADO EM PRUMADA DE ÁGUA   FORNECIMENTO E INSTALAÇÃO . AF_08/2022</t>
  </si>
  <si>
    <t>JOELHO 45 GRAUS, PPR, DN 32 MM, CLASSE PN 25, INSTALADO EM PRUMADA DE ÁGUA   FORNECIMENTO E INSTALAÇÃO . AF_08/2022</t>
  </si>
  <si>
    <t>JOELHO 90 GRAUS, PPR, DN 40 MM, CLASSE PN 25, INSTALADO EM PRUMADA DE ÁGUA   FORNECIMENTO E INSTALAÇÃO . AF_08/2022</t>
  </si>
  <si>
    <t>JOELHO 45 GRAUS, PPR, DN 40 MM, CLASSE PN 25, INSTALADO EM PRUMADA DE ÁGUA   FORNECIMENTO E INSTALAÇÃO . AF_08/2022</t>
  </si>
  <si>
    <t>JOELHO 90 GRAUS, PPR, DN 50 MM, CLASSE PN 25, INSTALADO EM PRUMADA DE ÁGUA   FORNECIMENTO E INSTALAÇÃO . AF_08/2022</t>
  </si>
  <si>
    <t>JOELHO 45 GRAUS, PPR, DN 50 MM, CLASSE PN 25, INSTALADO EM PRUMADA DE ÁGUA   FORNECIMENTO E INSTALAÇÃO . AF_08/2022</t>
  </si>
  <si>
    <t>JOELHO 90 GRAUS, PPR, DN 63 MM, CLASSE PN 25, INSTALADO EM PRUMADA DE ÁGUA   FORNECIMENTO E INSTALAÇÃO . AF_08/2022</t>
  </si>
  <si>
    <t>JOELHO 45 GRAUS, PPR, DN 63 MM, CLASSE PN 25, INSTALADO EM PRUMADA DE ÁGUA   FORNECIMENTO E INSTALAÇÃO . AF_08/2022</t>
  </si>
  <si>
    <t>JOELHO 90 GRAUS, PPR, DN 75 MM, CLASSE PN 25, INSTALADO EM PRUMADA DE ÁGUA   FORNECIMENTO E INSTALAÇÃO . AF_08/2022</t>
  </si>
  <si>
    <t>JOELHO 45 GRAUS, PPR, DN 75 MM, CLASSE PN 25, INSTALADO EM PRUMADA DE ÁGUA   FORNECIMENTO E INSTALAÇÃO . AF_08/2022</t>
  </si>
  <si>
    <t>JOELHO 90 GRAUS, PPR, DN 90 MM, CLASSE PN 25, INSTALADO EM PRUMADA DE ÁGUA   FORNECIMENTO E INSTALAÇÃO . AF_08/2022</t>
  </si>
  <si>
    <t>JOELHO 90 GRAUS, PPR, DN 110 MM, CLASSE PN 25, INSTALADO EM PRUMADA DE ÁGUA   FORNECIMENTO E INSTALAÇÃO . AF_08/2022</t>
  </si>
  <si>
    <t>LUVA, PPR, DN 25 MM, CLASSE PN 25, INSTALADO EM PRUMADA DE ÁGUA   FORNECIMENTO E INSTALAÇÃO . AF_08/2022</t>
  </si>
  <si>
    <t>LUVA, PPR, DN 32 MM, CLASSE PN 25, INSTALADO EM PRUMADA DE ÁGUA   FORNECIMENTO E INSTALAÇÃO. AF_08/2022</t>
  </si>
  <si>
    <t>BUCHA DE REDUÇÃO, PPR, 32 X 25, CLASSE PN 25, INSTALADO EM PRUMADA DE ÁGUA   FORNECIMENTO E INSTALAÇÃO . AF_08/2022</t>
  </si>
  <si>
    <t>LUVA, PPR, DN 40 MM, CLASSE PN 25, INSTALADO EM PRUMADA DE ÁGUA   FORNECIMENTO E INSTALAÇÃO. AF_08/2022</t>
  </si>
  <si>
    <t>BUCHA DE REDUÇÃO, PPR, 40 X 25, CLASSE PN 25, INSTALADO EM PRUMADA DE ÁGUA   FORNECIMENTO E INSTALAÇÃO .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</si>
  <si>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</si>
  <si>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</si>
  <si>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</si>
  <si>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</si>
  <si>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LUVA, PPR, DN 110 MM, CLASSE PN 25, INSTALADO EM PRUMADA DE ÁGUA   FORNECIMENTO E INSTALAÇÃO. AF_08/2022</t>
  </si>
  <si>
    <t>TÊ NORMAL, PPR, DN 25 MM, CLASSE PN 25, INSTALADO EM PRUMADA DE ÁGUA   FORNECIMENTO E INSTALAÇÃO . AF_08/2022</t>
  </si>
  <si>
    <t>TÊ NORMAL, PPR, DN 32 MM, CLASSE PN 25, INSTALADO EM PRUMADA DE ÁGUA   FORNECIMENTO E INSTALAÇÃO . AF_08/2022</t>
  </si>
  <si>
    <t>TÊ NORMAL, PPR, DN 40 MM, CLASSE PN 25, INSTALADO EM PRUMADA DE ÁGUA   FORNECIMENTO E INSTALAÇÃO .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</si>
  <si>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</si>
  <si>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</si>
  <si>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</si>
  <si>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</si>
  <si>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TÊ NORMAL, PPR, DN 110 MM, CLASSE PN 25, INSTALADO EM PRUMADA DE ÁGUA   FORNECIMENTO E INSTALAÇÃO . AF_08/2022</t>
  </si>
  <si>
    <t>CONECTOR EM BRONZE/LATÃO, DN 22 MM X 1/2", SEM ANEL DE SOLDA, BOLSA X ROSCA F, INSTALADO EM PRUMADA DE HIDRÁULICA PREDIAL - FORNECIMENTO E INSTALAÇÃO. AF_04/2022</t>
  </si>
  <si>
    <t>COTOVELO EM COBRE, DN 15 MM, 90 GRAUS, SEM ANEL DE SOLDA, INSTALADO EM RAMAL E SUB-RAMAL DE GÁS COMBUSTÍVEL - FORNECIMENTO E INSTALAÇÃO. AF_04/2022</t>
  </si>
  <si>
    <t>CURVA EM COBRE, DN 15 MM, 45 GRAUS, SEM ANEL DE SOLDA, BOLSA X BOLSA, INSTALADO EM RAMAL E SUB-RAMAL DE GÁS COMBUSTÍVEL - FORNECIMENTO E INSTALAÇÃO. AF_04/2022</t>
  </si>
  <si>
    <t>COTOVELO EM COBRE, DN 22 MM, 90 GRAUS, SEM ANEL DE SOLDA, INSTALADO EM RAMAL E SUB-RAMAL DE GÁS COMBUSTÍVEL - FORNECIMENTO E INSTALAÇÃO. AF_04/2022</t>
  </si>
  <si>
    <t>CURVA EM COBRE, DN 22 MM, 45 GRAUS, SEM ANEL DE SOLDA, BOLSA X BOLSA, INSTALADO EM RAMAL E SUB-RAMAL DE GÁS COMBUSTÍVEL - FORNECIMENTO E INSTALAÇÃO. AF_04/2022</t>
  </si>
  <si>
    <t>COTOVELO EM COBRE, DN 28 MM, 90 GRAUS, SEM ANEL DE SOLDA, INSTALADO EM RAMAL E SUB-RAMAL DE GÁS COMBUSTÍVEL - FORNECIMENTO E INSTALAÇÃO. AF_04/2022</t>
  </si>
  <si>
    <t>CURVA EM COBRE, DN 28 MM, 45 GRAUS, SEM ANEL DE SOLDA, BOLSA X BOLSA, INSTALADO EM RAMAL E SUB-RAMAL DE GÁS COMBUSTÍVEL - FORNECIMENTO E INSTALAÇÃO. AF_04/2022</t>
  </si>
  <si>
    <t>LUVA EM COBRE, DN 15 MM, SEM ANEL DE SOLDA, INSTALADO EM RAMAL E SUB-RAMAL DE GÁS COMBUSTÍVEL - FORNECIMENTO E INSTALAÇÃO. AF_04/2022</t>
  </si>
  <si>
    <t>LUVA PASSANTE EM COBRE, DN 15 MM, SEM ANEL DE SOLDA, INSTALADO EM RAMAL E SUB-RAMAL DE GÁS COMBUSTÍVEL - FORNECIMENTO E INSTALAÇÃO. AF_04/2022</t>
  </si>
  <si>
    <t>CURVA DE TRANSPOSIÇÃO EM BRONZE/LATÃO, DN 15 MM, SEM ANEL DE SOLDA, BOLSA X BOLSA, INSTALADO EM RAMAL E SUB-RAMAL DE GÁS COMBUSTÍVEL - FORNECIMENTO E INSTALAÇÃO. AF_04/2022</t>
  </si>
  <si>
    <t>JUNTA DE EXPANSÃO EM COBRE, DN 15 MM, PONTA X PONTA, INSTALADO EM RAMAL E SUB-RAMAL DE GÁS COMBUSTÍVEL - FORNECIMENTO E INSTALAÇÃO. AF_04/2022</t>
  </si>
  <si>
    <t>LUVA EM COBRE, DN 22 MM, SEM ANEL DE SOLDA, INSTALADO EM RAMAL E SUB-RAMAL DE GÁS COMBUSTÍVEL - FORNECIMENTO E INSTALAÇÃO. AF_04/2022</t>
  </si>
  <si>
    <t>LUVA PASSANTE EM COBRE, DN 22 MM, SEM ANEL DE SOLDA, INSTALADO EM RAMAL E SUB-RAMAL DE GÁS COMBUSTÍVEL - FORNECIMENTO E INSTALAÇÃO. AF_04/2022</t>
  </si>
  <si>
    <t>JUNTA DE EXPANSÃO EM COBRE, DN 22 MM, PONTA X PONTA, INSTALADO EM RAMAL E SUB-RAMAL DE GÁS COMBUSTÍVEL - FORNECIMENTO E INSTALAÇÃO. AF_04/2022</t>
  </si>
  <si>
    <t>CURVA DE TRANSPOSIÇÃO EM BRONZE/LATÃO, DN 22 MM, SEM ANEL DE SOLDA, BOLSA X BOLSA, INSTALADO EM RAMAL E SUB-RAMAL DE GÁS COMBUSTÍVEL - FORNECIMENTO E INSTALAÇÃO. AF_04/2022</t>
  </si>
  <si>
    <t>BUCHA DE REDUÇÃO EM COBRE, DN 22 MM X 15 MM, SEM ANEL DE SOLDA, PONTA X BOLSA, INSTALADO EM RAMAL E SUB-RAMAL DE GÁS COMBUSTÍVEL - FORNECIMENTO E INSTALAÇÃO. AF_04/2022</t>
  </si>
  <si>
    <t>LUVA EM COBRE, DN 28 MM, SEM ANEL DE SOLDA, INSTALADO EM RAMAL E SUB-RAMAL DE GÁS COMBUSTÍVEL - FORNECIMENTO E INSTALAÇÃO. AF_04/2022</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</si>
  <si>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</si>
  <si>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</si>
  <si>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JUNTA DE EXPANSÃO EM COBRE, DN 28 MM, PONTA X PONTA, INSTALADO EM RAMAL E SUB-RAMAL DE GÁS COMBUSTÍVEL - FORNECIMENTO E INSTALAÇÃO. AF_04/2022</t>
  </si>
  <si>
    <t>BUCHA DE REDUÇÃO EM COBRE, DN 28 MM X 22 MM, SEM ANEL DE SOLDA, INSTALADO EM RAMAL E SUB-RAMAL DE GÁS COMBUSTÍVEL - FORNECIMENTO E INSTALAÇÃO. AF_04/2022</t>
  </si>
  <si>
    <t>TÊ EM COBRE, DN 15 MM, SEM ANEL DE SOLDA, INSTALADO EM RAMAL E SUB-RAMAL DE GÁS COMBUSTÍVEL - FORNECIMENTO E INSTALAÇÃO. AF_04/2022</t>
  </si>
  <si>
    <t>TE EM COBRE, DN 22 MM, SEM ANEL DE SOLDA, INSTALADO EM RAMAL E SUB-RAMAL DE GÁS COMBUSTÍVEL - FORNECIMENTO E INSTALAÇÃO. AF_04/2022</t>
  </si>
  <si>
    <t>TÊ EM COBRE, DN 28 MM, SEM ANEL DE SOLDA, INSTALADO EM RAMAL E SUB-RAMAL DE GÁS COMBUSTÍVEL - FORNECIMENTO E INSTALAÇÃO. AF_04/2022</t>
  </si>
  <si>
    <t>COTOVELO EM COBRE, DN 15 MM, 90 GRAUS, SEM ANEL DE SOLDA, INSTALADO EM RAMAL E SUB-RAMAL DE GÁS MEDICINAL - FORNECIMENTO E INSTALAÇÃO. AF_04/2022</t>
  </si>
  <si>
    <t>CURVA EM COBRE, DN 15 MM, 45 GRAUS, SEM ANEL DE SOLDA, BOLSA X BOLSA, INSTALADO EM RAMAL E SUB-RAMAL DE GÁS MEDICINAL - FORNECIMENTO E INSTALAÇÃO. AF_04/2022</t>
  </si>
  <si>
    <t>COTOVELO EM COBRE, DN 22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</si>
  <si>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</si>
  <si>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COTOVELO EM COBRE, DN 28 MM, 90 GRAUS, SEM ANEL DE SOLDA, INSTALADO EM RAMAL E SUB-RAMAL DE GÁS MEDICINAL - FORNECIMENTO E INSTALAÇÃO. AF_04/2022</t>
  </si>
  <si>
    <t>CURVA EM COBRE, DN 28 MM, 45 GRAUS, SEM ANEL DE SOLDA, BOLSA X BOLSA, INSTALADO EM RAMAL E SUB-RAMAL DE GÁS MEDICINAL - FORNECIMENTO E INSTALAÇÃO. AF_04/2022</t>
  </si>
  <si>
    <t>LUVA EM COBRE, DN 15 MM, SEM ANEL DE SOLDA, INSTALADO EM RAMAL E SUB-RAMAL DE GÁS MEDICINAL - FORNECIMENTO E INSTALAÇÃO. AF_04/2022</t>
  </si>
  <si>
    <t>LUVA PASSANTE EM COBRE, DN 15 MM, SEM ANEL DE SOLDA, INSTALADO EM RAMAL E SUB-RAMAL DE GÁS MEDICINAL - FORNECIMENTO E INSTALAÇÃO. AF_04/2022</t>
  </si>
  <si>
    <t>CURVA DE TRANSPOSIÇÃO EM BRONZE/LATÃO, DN 15 MM, SEM ANEL DE SOLDA, BOLSA X BOLSA, INSTALADO EM RAMAL E SUB-RAMAL DE GÁS MEDICINAL - FORNECIMENTO E INSTALAÇÃO. AF_04/2022</t>
  </si>
  <si>
    <t>JUNTA DE EXPANSÃO EM COBRE, DN 15 MM, PONTA X PONTA, INSTALADO EM RAMAL E SUB-RAMAL DE GÁS MEDICINAL - FORNECIMENTO E INSTALAÇÃO. AF_04/2022</t>
  </si>
  <si>
    <t>LUVA EM COBRE, DN 22 MM, SEM ANEL DE SOLDA, INSTALADO EM RAMAL E SUB-RAMAL DE GÁS MEDICINAL - FORNECIMENTO E INSTALAÇÃO. AF_04/2022</t>
  </si>
  <si>
    <t>LUVA PASSANTE EM COBRE, DN 22 MM, SEM ANEL DE SOLDA, INSTALADO EM RAMAL E SUB-RAMAL DE GÁS MEDICINAL - FORNECIMENTO E INSTALAÇÃO. AF_04/2022</t>
  </si>
  <si>
    <t>JUNTA DE EXPANSÃO EM COBRE, DN 22 MM, PONTA X PONTA, INSTALADO EM RAMAL E SUB-RAMAL DE GÁS MEDICINAL - FORNECIMENTO E INSTALAÇÃO. AF_04/2022</t>
  </si>
  <si>
    <t>CURVA DE TRANSPOSIÇÃO EM BRONZE/LATÃO, DN 22 MM, SEM ANEL DE SOLDA, BOLSA X BOLSA, INSTALADO EM RAMAL E SUB-RAMAL DE GÁS MEDICINAL - FORNECIMENTO E INSTALAÇÃO. AF_04/2022</t>
  </si>
  <si>
    <t>BUCHA DE REDUÇÃO EM COBRE, DN 22 MM X 15 MM, SEM ANEL DE SOLDA, PONTA X BOLSA, INSTALADO EM RAMAL E SUB-RAMAL DE GÁS MEDICINAL - FORNECIMENTO E INSTALAÇÃO. AF_04/2022</t>
  </si>
  <si>
    <t>CONECTOR EM BRONZE/LATÃO, DN 22 MM X 1/2", SEM ANEL DE SOLDA, BOLSA X ROSCA F, INSTALADO EM RAMAL E SUB-RAMAL DE GÁS MEDICINAL - FORNECIMENTO E INSTALAÇÃO. AF_04/2022</t>
  </si>
  <si>
    <t>CONECTOR EM BRONZE/LATÃO, DN 22 MM X 3/4", SEM ANEL DE SOLDA, BOLSA X ROSCA F, INSTALADO EM RAMAL E SUB-RAMAL DE GÁS MEDICINAL - FORNECIMENTO E INSTALAÇÃO. AF_04/2022</t>
  </si>
  <si>
    <t>LUVA EM COBRE, DN 28 MM, SEM ANEL DE SOLDA, INSTALADO EM RAMAL E SUB-RAMAL DE GÁS MEDICINAL - FORNECIMENTO E INSTALAÇÃO. AF_04/2022</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</si>
  <si>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</si>
  <si>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</si>
  <si>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JUNTA DE EXPANSÃO EM COBRE, DN 28 MM, PONTA X PONTA, INSTALADO EM RAMAL E SUB-RAMAL DE GÁS MEDICINAL - FORNECIMENTO E INSTALAÇÃO. AF_04/2022</t>
  </si>
  <si>
    <t>CONECTOR EM BRONZE/LATÃO, DN 28 MM X 1/2", SEM ANEL DE SOLDA, BOLSA X ROSCA F, INSTALADO EM RAMAL E SUB-RAMAL DE GÁS MEDICINAL - FORNECIMENTO E INSTALAÇÃO. AF_04/2022</t>
  </si>
  <si>
    <t>BUCHA DE REDUÇÃO EM COBRE, DN 28 MM X 22 MM, SEM ANEL DE SOLDA, INSTALADO EM RAMAL E SUB-RAMAL DE GÁS MEDICINAL - FORNECIMENTO E INSTALAÇÃO. AF_04/2022</t>
  </si>
  <si>
    <t>TÊ EM COBRE, DN 15 MM, SEM ANEL DE SOLDA, INSTALADO EM RAMAL E SUB-RAMAL DE GÁS MEDICINAL - FORNECIMENTO E INSTALAÇÃO. AF_04/2022</t>
  </si>
  <si>
    <t>TÊ EM COBRE, DN 22 MM, SEM ANEL DE SOLDA, INSTALADO EM RAMAL E SUB-RAMAL DE GÁS MEDICINAL - FORNECIMENTO E INSTALAÇÃO. AF_04/2022</t>
  </si>
  <si>
    <t>TÊ EM COBRE, DN 28 MM, SEM ANEL DE SOLDA, INSTALADO EM RAMAL E SUB-RAMAL DE GÁS MEDICINAL - FORNECIMENTO E INSTALAÇÃO. AF_04/2022</t>
  </si>
  <si>
    <t>COTOVELO EM COBRE, DN 15 MM, 90 GRAUS, SEM ANEL DE SOLDA, INSTALADO EM RAMAL E SUB-RAMAL DE AQUECIMENTO SOLAR - FORNECIMENTO E INSTALAÇÃO. AF_04/2022</t>
  </si>
  <si>
    <t>CURVA EM COBRE, DN 15 MM, 45 GRAUS, SEM ANEL DE SOLDA, BOLSA X BOLSA,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</si>
  <si>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</si>
  <si>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COTOVELO EM COBRE, DN 22 MM, 90 GRAUS, SEM ANEL DE SOLDA, INSTALADO EM RAMAL E SUB-RAMAL DE AQUECIMENTO SOLAR - FORNECIMENTO E INSTALAÇÃO. AF_04/2022</t>
  </si>
  <si>
    <t>CURVA EM COBRE, DN 22 MM, 45 GRAUS, SEM ANEL DE SOLDA, BOLSA X BOLSA, INSTALADO EM RAMAL E SUB-RAMAL DE AQUECIMENTO SOLAR - FORNECIMENTO E INSTALAÇÃO. AF_04/2022</t>
  </si>
  <si>
    <t>COTOVELO EM BRONZE/LATÃO, DN 22 MM X 1/2", 90 GRAUS, SEM ANEL DE SOLDA, BOLSA X ROSCA F, INSTALADO EM RAMAL E SUB-RAMAL DE AQUECIMENTO SOLAR - FORNECIMENTO E INSTALAÇÃO. AF_04/2022</t>
  </si>
  <si>
    <t>COTOVELO EM BRONZE/LATÃO, DN 22 MM X 3/4", 90 GRAUS, SEM ANEL DE SOLDA, BOLSA X ROSCA F, INSTALADO EM RAMAL E SUB-RAMAL DE AQUECIMENTO SOLAR - FORNECIMENTO E INSTALAÇÃO. AF_04/2022</t>
  </si>
  <si>
    <t>COTOVELO EM COBRE, DN 28 MM, 90 GRAUS, SEM ANEL DE SOLDA, INSTALADO EM RAMAL E SUB-RAMAL DE AQUECIMENTO SOLAR - FORNECIMENTO E INSTALAÇÃO. AF_04/2022</t>
  </si>
  <si>
    <t>CURVA EM COBRE, DN 28 MM, 45 GRAUS, SEM ANEL DE SOLDA, BOLSA X BOLSA, INSTALADO EM RAMAL E SUB-RAMAL DE AQUECIMENTO SOLAR - FORNECIMENTO E INSTALAÇÃO. AF_04/2022</t>
  </si>
  <si>
    <t>LUVA EM COBRE, DN 15 MM, SEM ANEL DE SOLDA, INSTALADO EM RAMAL E SUB-RAMAL DE AQUECIMENTO SOLAR - FORNECIMENTO E INSTALAÇÃO. AF_04/2022</t>
  </si>
  <si>
    <t>LUVA PASSANTE EM COBRE, DN 15 MM, SEM ANEL DE SOLDA, INSTALADO EM RAMAL E SUB-RAMAL DE AQUECIMENTO SOLAR - FORNECIMENTO E INSTALAÇÃO. AF_04/2022</t>
  </si>
  <si>
    <t>CURVA DE TRANSPOSIÇÃO EM BRONZE/LATÃO, DN 15 MM, SEM ANEL DE SOLDA, BOLSA X BOLSA, INSTALADO EM RAMAL E SUB-RAMAL DE AQUECIMENTO SOLAR - FORNECIMENTO E INSTALAÇÃO. AF_04/2022</t>
  </si>
  <si>
    <t>JUNTA DE EXPANSÃO EM COBRE, DN 15 MM, PONTA X PONTA, INSTALADO EM RAMAL E SUB-RAMAL DE AQUECIMENTO SOLAR - FORNECIMENTO E INSTALAÇÃO. AF_04/2022</t>
  </si>
  <si>
    <t>CONECTOR EM BRONZE/LATÃO, DN 15 MM X 1/2", SEM ANEL DE SOLDA, BOLSA X ROSCA F, INSTALADO EM RAMAL E SUB-RAMAL DE AQUECIMENTO SOLAR - FORNECIMENTO E INSTALAÇÃO. AF_04/2022</t>
  </si>
  <si>
    <t>LUVA EM COBRE, DN 22 MM, SEM ANEL DE SOLDA, INSTALADO EM RAMAL E SUB-RAMAL DE AQUECIMENTO SOLAR - FORNECIMENTO E INSTALAÇÃO. AF_04/2022</t>
  </si>
  <si>
    <t>LUVA PASSANTE EM COBRE, DN 22 MM, SEM ANEL DE SOLDA, INSTALADO EM RAMAL E SUB-RAMAL DE AQUECIMENTO SOLAR - FORNECIMENTO E INSTALAÇÃO. AF_04/2022</t>
  </si>
  <si>
    <t>JUNTA DE EXPANSÃO EM COBRE, DN 22 MM, PONTA X PONTA, INSTALADO EM RAMAL E SUB-RAMAL DE AQUECIMENTO SOLAR - FORNECIMENTO E INSTALAÇÃO. AF_04/2022</t>
  </si>
  <si>
    <t>CURVA DE TRANSPOSIÇÃO EM BRONZE/LATÃO, DN 22 MM, SEM ANEL DE SOLDA, BOLSA X BOLSA, INSTALADO EM RAMAL E SUB-RAMAL DE AQUECIMENTO SOLAR - FORNECIMENTO E INSTALAÇÃO. AF_04/2022</t>
  </si>
  <si>
    <t>BUCHA DE REDUÇÃO EM COBRE, DN 22 MM X 15 MM, SEM ANEL DE SOLDA, PONTA X BOLSA, INSTALADO EM RAMAL E SUB-RAMAL DE AQUECIMENTO SOLAR - FORNECIMENTO E INSTALAÇÃO. AF_04/2022</t>
  </si>
  <si>
    <t>CONECTOR EM BRONZE/LATÃO, DN 22 MM X 1/2", SEM ANEL DE SOLDA, BOLSA X ROSCA F, INSTALADO EM RAMAL E SUB-RAMAL DE AQUECIMENTO SOLAR - FORNECIMENTO E INSTALAÇÃO. AF_04/2022</t>
  </si>
  <si>
    <t>CONECTOR EM BRONZE/LATÃO, DN 22 MM X 3/4", SEM ANEL DE SOLDA, BOLSA X ROSCA F, INSTALADO EM RAMAL E SUB-RAMAL DE AQUECIMENTO SOLAR - FORNECIMENTO E INSTALAÇÃO. AF_04/2022</t>
  </si>
  <si>
    <t>LUVA EM COBRE, DN 28 MM, SEM ANEL DE SOLDA, INSTALADO EM RAMAL E SUB-RAMAL DE AQUECIMENTO SOLAR - FORNECIMENTO E INSTALAÇÃO. AF_04/2022</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</si>
  <si>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</si>
  <si>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</si>
  <si>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JUNTA DE EXPANSÃO EM COBRE, DN 28 MM, PONTA X PONTA, INSTALADO EM RAMAL E SUB-RAMAL DE AQUECIMENTO SOLAR - FORNECIMENTO E INSTALAÇÃO. AF_04/2022</t>
  </si>
  <si>
    <t>CONECTOR EM BRONZE/LATÃO, DN 28 MM X 1/2", SEM ANEL DE SOLDA, BOLSA X ROSCA F, INSTALADO EM RAMAL E SUB-RAMAL DE AQUECIMENTO SOLAR - FORNECIMENTO E INSTALAÇÃO. AF_04/2022</t>
  </si>
  <si>
    <t>BUCHA DE REDUÇÃO EM COBRE, DN 28 MM X 22 MM, SEM ANEL DE SOLDA, INSTALADO EM RAMAL E SUB-RAMAL DE AQUECIMENTO SOLAR - FORNECIMENTO E INSTALAÇÃO. AF_04/2022</t>
  </si>
  <si>
    <t>TÊ EM COBRE, DN 15 MM, SEM ANEL DE SOLDA, INSTALADO EM RAMAL E SUB-RAMAL DE AQUECIMENTO SOLAR - FORNECIMENTO E INSTALAÇÃO. AF_04/2022</t>
  </si>
  <si>
    <t>TÊ EM COBRE, DN 22 MM, SEM ANEL DE SOLDA, INSTALADO EM RAMAL E SUB-RAMAL DE AQUECIMENTO SOLAR - FORNECIMENTO E INSTALAÇÃO. AF_04/2022</t>
  </si>
  <si>
    <t>TÊ EM COBRE, DN 28 MM, SEM ANEL DE SOLDA, INSTALADO EM RAMAL E SUB-RAMAL DE AQUECIMENTO SOLAR - FORNECIMENTO E INSTALAÇÃO. AF_04/2022</t>
  </si>
  <si>
    <t>BUCHA DE REDUÇÃO, CURTA, PVC, SOLDÁVEL, DN 25 X 20 MM, INSTALADO EM RAMAL OU SUB-RAMAL DE ÁGUA - FORNECIMENTO E INSTALAÇÃO. AF_06/2022</t>
  </si>
  <si>
    <t>BUCHA DE REDUÇÃO, CURTA, PVC, SOLDÁVEL, DN 32 X 25 MM, INSTALADO EM RAMAL OU SUB-RAMAL DE ÁGUA - FORNECIMENTO E INSTALAÇÃO. AF_06/2022</t>
  </si>
  <si>
    <t>BUCHA DE REDUÇÃO, LONGA, PVC, SOLDÁVEL, DN 32 X 20 MM, INSTALADO EM RAMAL OU SUB-RAMAL DE ÁGUA - FORNECIMENTO E INSTALAÇÃO. AF_06/2022</t>
  </si>
  <si>
    <t>JOELHO DE REDUÇÃO, 90 GRAUS, PVC, SOLDÁVEL, DN 25 MM X 20 MM, INSTALADO EM RAMAL OU SUB-RAMAL DE ÁGUA - FORNECIMENTO E INSTALAÇÃO. AF_06/2022</t>
  </si>
  <si>
    <t>JOELHO DE REDUÇÃO, 90 GRAUS, PVC, SOLDÁVEL, DN 32 MM X 25 MM, INSTALADO EM RAMAL OU SUB-RAMAL DE ÁGUA - FORNECIMENTO E INSTALAÇÃO. AF_06/2022</t>
  </si>
  <si>
    <t>BUCHA DE REDUÇÃO, CURTA, PVC, SOLDÁVEL, DN 25 X 20 MM, INSTALADO EM RAMAL DE DISTRIBUIÇÃO DE ÁGUA - FORNECIMENTO E INSTALAÇÃO. AF_06/2022</t>
  </si>
  <si>
    <t>BUCHA DE REDUÇÃO, CURTA, PVC, SOLDÁVEL, DN 32 X 25 MM, INSTALADO EM RAMAL DE DISTRIBUIÇÃO DE ÁGUA - FORNECIMENTO E INSTALAÇÃO. AF_06/2022</t>
  </si>
  <si>
    <t>BUCHA DE REDUÇÃO, LONGA, PVC, SOLDÁVEL, DN 32 X 20 MM, INSTALADO EM RAMAL DE DISTRIBUIÇÃO DE ÁGUA - FORNECIMENTO E INSTALAÇÃO. AF_06/2022</t>
  </si>
  <si>
    <t>JOELHO DE REDUÇÃO, 90 GRAUS, PVC, SOLDÁVEL, DN 25 MM X 20 MM, INSTALADO EM RAMAL DE DISTRIBUIÇÃO DE ÁGUA - FORNECIMENTO E INSTALAÇÃO. AF_06/2022</t>
  </si>
  <si>
    <t>JOELHO DE REDUÇÃO, 90 GRAUS, PVC, SOLDÁVEL, DN 32 MM X 25 MM, INSTALADO EM RAMAL DE DISTRIBUIÇÃO DE ÁGUA - FORNECIMENTO E INSTALAÇÃO. AF_06/2022</t>
  </si>
  <si>
    <t>BUCHA DE REDUÇÃO, CURTA, PVC, SOLDÁVEL, DN 32 X 25 MM, INSTALADO EM PRUMADA DE ÁGUA - FORNECIMENTO E INSTALAÇÃO. AF_06/2022</t>
  </si>
  <si>
    <t>BUCHA DE REDUÇÃO, CURTA, PVC, SOLDÁVEL, DN 50 X 40 MM, INSTALADO EM PRUMADA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</si>
  <si>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</si>
  <si>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</si>
  <si>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40 X 25 MM, INSTALADO EM PRUMADA DE ÁGUA - FORNECIMENTO E INSTALAÇÃO. AF_06/2022</t>
  </si>
  <si>
    <t>BUCHA DE REDUÇÃO, LONGA, PVC, SOLDÁVEL, DN 50 X 25 MM, INSTALADO EM PRUMADA DE ÁGUA - FORNECIMENTO E INSTALAÇÃO. AF_06/2022</t>
  </si>
  <si>
    <t>BUCHA DE REDUÇÃO , LONGA, PVC, SOLDÁVEL, DN 50 X 32 MM, INSTALADO EM PRUMADA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</si>
  <si>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</si>
  <si>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</si>
  <si>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</si>
  <si>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</si>
  <si>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JOELHO DE REDUÇÃO, 90 GRAUS, PVC, SOLDÁVEL, DN 32 MM X 25 MM, INSTALADO EM PRUMADA DE ÁGUA - FORNECIMENTO E INSTALAÇÃO. AF_06/2022</t>
  </si>
  <si>
    <t>TE DE REDUÇÃO, 90 GRAUS, PVC, SOLDÁVEL, DN 50 MM X 20 MM, INSTALADO EM PRUMADA DE ÁGUA - FORNECIMENTO E INSTALAÇÃO. AF_06/2022</t>
  </si>
  <si>
    <t>TE DE REDUÇÃO, 90 GRAUS, PVC, SOLDÁVEL, DN 50 MM X 32 MM, INSTALADO EM PRUMADA DE ÁGUA - FORNECIMENTO E INSTALAÇÃO. AF_06/2022</t>
  </si>
  <si>
    <t>JOELHO 90 GRAUS, PVC, SOLDÁVEL, DN 40MM, INSTALADO EM RAMAL DE DISTRIBUIÇÃO DE ÁGUA - FORNECIMENTO E INSTALAÇÃO. AF_06/2022</t>
  </si>
  <si>
    <t>JOELHO 45 GRAUS, PVC, SOLDÁVEL, DN 40MM, INSTALADO EM RAMAL DE DISTRIBUIÇÃO DE ÁGUA - FORNECIMENTO E INSTALAÇÃO. AF_06/2022</t>
  </si>
  <si>
    <t>CURVA 90 GRAUS, PVC, SOLDÁVEL, DN 40MM, INSTALADO EM RAMAL DE DISTRIBUIÇÃO DE ÁGUA - FORNECIMENTO E INSTALAÇÃO. AF_06/2022</t>
  </si>
  <si>
    <t>CURVA 45 GRAUS, PVC, SOLDÁVEL, DN 40MM, INSTALADO EM RAMAL DE DISTRIBUIÇÃO DE ÁGUA - FORNECIMENTO E INSTALAÇÃO. AF_06/2022</t>
  </si>
  <si>
    <t>JOELHO 90 GRAUS, PVC, SOLDÁVEL, DN 50MM, INSTALADO EM RAMAL DE DISTRIBUIÇÃO DE ÁGUA - FORNECIMENTO E INSTALAÇÃO. AF_06/2022</t>
  </si>
  <si>
    <t>JOELHO 45 GRAUS, PVC, SOLDÁVEL, DN 50MM, INSTALADO EM RAMAL DE DISTRIBUIÇÃO DE ÁGUA - FORNECIMENTO E INSTALAÇÃO. AF_06/2022</t>
  </si>
  <si>
    <t>CURVA 90 GRAUS, PVC, SOLDÁVEL, DN 50MM, INSTALADO EM RAMAL DE DISTRIBUIÇÃO DE ÁGUA - FORNECIMENTO E INSTALAÇÃO. AF_06/2022</t>
  </si>
  <si>
    <t>CURVA 45 GRAUS, PVC, SOLDÁVEL, DN 50MM, INSTALADO EM RAMAL DE DISTRIBUIÇÃO DE ÁGUA - FORNECIMENTO E INSTALAÇÃO. AF_06/2022</t>
  </si>
  <si>
    <t>LUVA, PVC, SOLDÁVEL, DN 40MM, INSTALADO EM RAMAL DE DISTRIBUIÇÃO DE ÁGUA - FORNECIMENTO E INSTALAÇÃO. AF_06/2022</t>
  </si>
  <si>
    <t>UNIÃO, PVC, SOLDÁVEL, DN 40MM, INSTALADO EM RAMAL DE DISTRIBUIÇÃO DE ÁGUA - FORNECIMENTO E INSTALAÇÃO. AF_06/2022</t>
  </si>
  <si>
    <t>BUCHA DE REDUÇÃO, PVC, SOLDÁVEL, DN 40MM X 32MM, INSTALADO EM RAMAL DE DISTRIBUIÇÃO DE ÁGUA - FORNECIMENTO E INSTALAÇÃO. AF_06/2022</t>
  </si>
  <si>
    <t>LUVA, PVC, SOLDÁVEL, DN 50MM, INSTALADO EM RAMAL DE DISTRIBUIÇÃO DE ÁGUA - FORNECIMENTO E INSTALAÇÃO. AF_06/2022</t>
  </si>
  <si>
    <t>LUVA DE CORRER, PVC, SOLDÁVEL, DN 50MM, INSTALADO EM RAMAL DE DISTRIBUIÇÃO DE ÁGUA - FORNECIMENTO E INSTALAÇÃO. AF_06/2022</t>
  </si>
  <si>
    <t>UNIÃO, PVC, SOLDÁVEL, DN 50MM, INSTALADO EM RAMAL DE DISTRIBUIÇÃO DE ÁGUA - FORNECIMENTO E INSTALAÇÃO. AF_06/2022</t>
  </si>
  <si>
    <t>LUVA DE REDUÇÃO, PVC, SOLDÁVEL, DN 50MM X 25MM, INSTALADO EM RAMAL DE DISTRIBUIÇÃO DE ÁGUA   FORNECIMENTO E INSTALAÇÃO. AF_06/2022</t>
  </si>
  <si>
    <t>BUCHA DE REDUÇÃO, LONGA, PVC, SOLDÁVEL, DN 50 X 25 MM, INSTALADO EM RAMAL DE DISTRIBUIÇÃO DE ÁGUA - FORNECIMENTO E INSTALAÇÃO. AF_06/2022</t>
  </si>
  <si>
    <t>BUCHA DE REDUÇÃO , LONGA, PVC, SOLDÁVEL, DN 50 X 32 MM, INSTALADO EM RAMAL DE DISTRIBUIÇÃO DE ÁGUA - FORNECIMENTO E INSTALAÇÃO. AF_06/2022</t>
  </si>
  <si>
    <t>TE, PVC, SOLDÁVEL, DN 50MM, INSTALADO EM RAMAL DE DISTRIBUIÇÃO DE ÁGUA - FORNECIMENTO E INSTALAÇÃO. AF_06/2022</t>
  </si>
  <si>
    <t>TÊ DE REDUÇÃO, PVC, SOLDÁVEL, DN 50MM X 40MM, INSTALADO EM RAMAL DE DISTRIBUIÇÃO DE ÁGUA - FORNECIMENTO E INSTALAÇÃO. AF_06/2022</t>
  </si>
  <si>
    <t>TÊ DE REDUÇÃO, PVC, SOLDÁVEL, DN 50MM X 25MM, INSTALADO EM RAMAL DE DISTRIBUIÇÃO DE ÁGUA - FORNECIMENTO E INSTALAÇÃO. AF_06/2022</t>
  </si>
  <si>
    <t>TE DE REDUÇÃO, 90 GRAUS, PVC, SOLDÁVEL, DN 50 MM X 20 MM, INSTALADO EM RAMAL DE DISTRIBUIÇÃO DE ÁGUA - FORNECIMENTO E INSTALAÇÃO. AF_06/2022</t>
  </si>
  <si>
    <t>TE DE REDUÇÃO, 90 GRAUS, PVC, SOLDÁVEL, DN 50 MM X 32 MM, INSTALADO EM RAMAL DE DISTRIBUIÇÃO DE ÁGUA - FORNECIMENTO E INSTALAÇÃO. AF_06/2022</t>
  </si>
  <si>
    <t>BUCHA DE REDUÇÃO, CURTA, PVC, SOLDÁVEL, DN 50 X 40 MM, INSTALADO EM RAMAL DE DISTRIBUIÇÃO DE ÁGUA - FORNECIMENTO E INSTALAÇÃO. AF_06/2022</t>
  </si>
  <si>
    <t>TE, PVC, SOLDÁVEL, DN 40MM, INSTALADO EM RAMAL DE DISTRIBUIÇÃO DE ÁGUA - FORNECIMENTO E INSTALAÇÃO. AF_06/2022</t>
  </si>
  <si>
    <t>TÊ DE REDUÇÃO, PVC, SOLDÁVEL, DN 40MM X 32MM, INSTALADO EM RAMAL DE DISTRIBUIÇÃO DE ÁGUA - FORNECIMENTO E INSTALAÇÃO. AF_06/2022</t>
  </si>
  <si>
    <t>BUCHA DE REDUÇÃO, LONGA, PVC, SOLDÁVEL, DN 40 X 25 MM, INSTALADO EM RAMAL DE DISTRIBUIÇÃO DE ÁGUA - FORNECIMENTO E INSTALAÇÃO. AF_06/2022</t>
  </si>
  <si>
    <t>TE DE REDUÇÃO, CPVC, SOLDÁVEL, DN 22 X 15 MM, INSTALADO EM RAMAL OU SUB-RAMAL DE ÁGUA - FORNECIMENTO E INSTALAÇÃO. AF_06/2022</t>
  </si>
  <si>
    <t>TE DE REDUÇÃO, CPVC, SOLDÁVEL, DN 28 X 22 MM, INSTALADO EM RAMAL OU SUB-RAMAL DE ÁGUA - FORNECIMENTO E INSTALAÇÃO. AF_06/2022</t>
  </si>
  <si>
    <t>TE DE REDUÇÃO, CPVC, SOLDÁVEL, DN 35 X 28 MM, INSTALADO EM RAMAL OU SUB-RAMAL DE ÁGUA - FORNECIMENTO E INSTALAÇÃO. AF_06/2022</t>
  </si>
  <si>
    <t>TE DE REDUÇÃO, CPVC, SOLDÁVEL, DN 35 X 28 MM, INSTALADO EM RAMAL DE DISTRIBUIÇÃO DE ÁGUA - FORNECIMENTO E INSTALAÇÃO. AF_06/2022</t>
  </si>
  <si>
    <t>TE DE REDUÇÃO, CPVC, SOLDÁVEL, DN 42 X 35 MM, INSTALADO EM PRUMADA DE ÁGUA - FORNECIMENTO E INSTALAÇÃO. AF_06/2022</t>
  </si>
  <si>
    <t>UNIÃO, CPVC, SOLDÁVEL, DN 42MM, INSTALADO EM RAMAL DE DISTRIBUIÇÃO DE ÁGUA   FORNECIMENTO E INSTALAÇÃO. AF_06/2022</t>
  </si>
  <si>
    <t>TE DE REDUÇÃO, CPVC, SOLDÁVEL, DN 42 X 35 MM, INSTALADO EM RAMAL DE DISTRIBUIÇÃO DE ÁGUA - FORNECIMENTO E INSTALAÇÃO. AF_06/2022</t>
  </si>
  <si>
    <t>JOELHO 90 GRAUS, PVC, SERIE R, ÁGUA PLUVIAL, DN 150 MM, JUNTA ELÁSTICA, FORNECIDO E INSTALADO EM RAMAL DE ENCAMINHAMENTO. AF_06/2022</t>
  </si>
  <si>
    <t>JOELHO 45 GRAUS, PVC, SERIE R, ÁGUA PLUVIAL, DN 150 MM, JUNTA ELÁSTICA, FORNECIDO E INSTALADO EM RAMAL DE ENCAMINHAMENTO. AF_06/2022</t>
  </si>
  <si>
    <t>CURVA 87 GRAUS E 30 MINUTOS, PVC, SERIE R, ÁGUA PLUVIAL, DN 150 MM, JUNTA ELÁSTICA, FORNECIDO E INSTALADO EM RAMAL DE ENCAMINHAMENTO. AF_06/2022</t>
  </si>
  <si>
    <t>LUVA SIMPLES, PVC, SERIE R, ÁGUA PLUVIAL, DN 150 MM, JUNTA ELÁSTICA, FORNECIDO E INSTALADO EM RAMAL DE ENCAMINHAMENTO. AF_06/2022</t>
  </si>
  <si>
    <t>LUVA DE CORRER, PVC, SERIE R, ÁGUA PLUVIAL, DN 150 MM, JUNTA ELÁSTICA, FORNECIDO E INSTALADO EM RAMAL DE ENCAMINHAMENTO. AF_06/2022</t>
  </si>
  <si>
    <t>TÊ DE INSPEÇÃO, PVC, SERIE R, ÁGUA PLUVIAL, DN 150 MM, JUNTA ELÁSTICA, FORNECIDO E INSTALADO EM RAMAL DE ENCAMINHAMENTO. AF_06/2022</t>
  </si>
  <si>
    <t>REDUÇÃO EXCÊNTRICA, PVC, SERIE R, ÁGUA PLUVIAL, DN 150 X 100 MM, JUNTA ELÁSTICA, FORNECIDO E INSTALADO EM RAMAL DE ENCAMINHAMENTO. AF_06/2022</t>
  </si>
  <si>
    <t>JUNÇÃO SIMPLES, PVC, SERIE R, ÁGUA PLUVIAL, DN 150 X 100 MM, JUNTA ELÁSTICA, FORNECIDO E INSTALADO EM RAMAL DE ENCAMINHAMENTO. AF_06/2022</t>
  </si>
  <si>
    <t>TÊ, PVC, SERIE R, ÁGUA PLUVIAL, DN 150 X 100 MM, JUNTA ELÁSTICA, FORNECIDO E INSTALADO EM RAMAL DE ENCAMINHAMENTO. AF_06/2022</t>
  </si>
  <si>
    <t>JUNÇÃO SIMPLES, PVC, SERIE R, ÁGUA PLUVIAL, DN 150 X 150 MM, JUNTA ELÁSTICA, FORNECIDO E INSTALADO EM RAMAL DE ENCAMINHAMENTO. AF_06/2022</t>
  </si>
  <si>
    <t>TÊ, PVC, SERIE R, ÁGUA PLUVIAL, DN 150 X 150 MM, JUNTA ELÁSTICA, FORNECIDO E INSTALADO EM RAMAL DE ENCAMINHAMENTO. AF_06/2022</t>
  </si>
  <si>
    <t>CAP, PVC, SERIE R, ÁGUA PLUVIAL, DN 100 MM, JUNTA ELÁSTICA, FORNECIDO E INSTALADO EM RAMAL DE ENCAMINHAMENTO. AF_06/2022</t>
  </si>
  <si>
    <t>CAP, PVC, SERIE R, ÁGUA PLUVIAL, DN 150 MM, JUNTA ELÁSTICA, FORNECIDO E INSTALADO EM RAMAL DE ENCAMINHAMENTO. AF_06/2022</t>
  </si>
  <si>
    <t>BUCHA DE REDUÇÃO, PPR, DN 25 X 20 MM, INSTALADO EM RAMAL OU SUB-RAMAL DE ÁGUA - FORNECIMENTO E INSTALAÇÃO. AF_08/2022</t>
  </si>
  <si>
    <t>TÊ MISTURADOR, PPR, F M M, DN 25 X 25 MM, INSTALADO EM RAMAL OU SUB-RAMAL DE ÁGUA - FORNECIMENTO E INSTALAÇÃO. AF_08/2022</t>
  </si>
  <si>
    <t>JOELHO 45 GRAUS, PPR, F/ F, DN 90 MM, INSTALADO EM PRUMADA DE ÁGUA -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</si>
  <si>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</si>
  <si>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</si>
  <si>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</si>
  <si>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90 GRAUS, PPR, DN 20 MM, INSTALADO EM RAMAL OU SUB-RAMAL DE ÁGUA - FORNECIMENTO E INSTALAÇÃO. AF_08/2022</t>
  </si>
  <si>
    <t>LUVA, PPR, DN 20 MM, INSTALADO EM RAMAL OU SUB-RAMAL DE ÁGUA - FORNECIMENTO E INSTALAÇÃO. AF_08/2022</t>
  </si>
  <si>
    <t>TÊ MISTURADOR, PPR, F M M, DN 20 X 20 MM, INSTALADO EM RAMAL OU SUB-RAMAL DE ÁGUA - FORNECIMENTO E INSTALAÇÃO. AF_08/2022</t>
  </si>
  <si>
    <t>TÊ NORMAL, PPR, 90 GRAUS, DN 20 X 20 X 20 MM, INSTALADO EM RAMAL OU SUB-RAMAL DE ÁGUA - FORNECIMENTO E INSTALAÇÃO. AF_08/2022</t>
  </si>
  <si>
    <t>JOELHO 90 GRAUS, PVC, SOLDÁVEL, DN 20 MM, INSTALADO EM DRENO DE AR CONDICIONADO - FORNECIMENTO E INSTALAÇÃO. AF_08/2022</t>
  </si>
  <si>
    <t>JOELHO 45 GRAUS, PVC, SOLDÁVEL, DN 20 MM, INSTALADO EM DRENO DE AR CONDICIONADO - FORNECIMENTO E INSTALAÇÃO. AF_08/2022</t>
  </si>
  <si>
    <t>JOELHO 90 GRAUS, PVC, SOLDÁVEL, DN 32 MM, INSTALADO EM DRENO DE AR CONDICIONADO - FORNECIMENTO E INSTALAÇÃO. AF_08/2022</t>
  </si>
  <si>
    <t>JOELHO 45 GRAUS, PVC, SOLDÁVEL, DN 32 MM, INSTALADO EM DRENO DE AR CONDICIONADO - FORNECIMENTO E INSTALAÇÃO. AF_08/2022</t>
  </si>
  <si>
    <t>LUVA, PVC, SOLDÁVEL, DN 20 MM, INSTALADO EM DRENO DE AR 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</si>
  <si>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</si>
  <si>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</si>
  <si>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32 MM, INSTALADO EM DRENO DE AR CONDICIONADO - FORNECIMENTO E INSTALAÇÃO. AF_08/2022</t>
  </si>
  <si>
    <t>BUCHA DE REDUÇÃO LONGA, PVC, SÉRIE NORMAL, ESGOTO PREDIAL, DN 50 X 40 MM, JUNTA SOLDÁVEL E ELÁSTICA, FORNECIDO E INSTALADO EM RAMAL DE DESCARGA OU RAMAL DE ESGOTO SANITÁRIO. AF_08/2022</t>
  </si>
  <si>
    <t>JUNÇÃO DE REDUÇÃO INVERTIDA, PVC, SÉRIE NORMAL, ESGOTO PREDIAL, DN 75 X 50 MM, JUNTA ELÁSTICA, FORNECIDO E INSTALADO EM RAMAL DE DESCARGA OU RAMAL DE ESGOTO SANITÁRIO. AF_08/2022</t>
  </si>
  <si>
    <t>TE, PVC, SÉRIE NORMAL, ESGOTO PREDIAL, DN 100 X 50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</si>
  <si>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</si>
  <si>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TE, PVC, SÉRIE NORMAL, ESGOTO PREDIAL, DN 100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</si>
  <si>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</si>
  <si>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</si>
  <si>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JUNÇÃO DE REDUÇÃO INVERTIDA, PVC, SÉRIE NORMAL, ESGOTO PREDIAL, DN 75 X 50 MM, JUNTA ELÁSTICA, FORNECIDO E INSTALADO EM PRUMADA DE ESGOTO SANITÁRIO OU VENTILAÇÃO. AF_08/2022</t>
  </si>
  <si>
    <t>TERMINAL DE VENTILAÇÃO, PVC, SÉRIE NORMAL, ESGOTO PREDIAL, DN 75 MM, JUNTA SOLDÁVEL, FORNECIDO E INSTALADO EM PRUMADA DE ESGOTO SANITÁRIO OU VENTILAÇÃO. AF_08/2022</t>
  </si>
  <si>
    <t>TE, PVC, SÉRIE NORMAL, ESGOTO PREDIAL, DN 100 X 50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</si>
  <si>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</si>
  <si>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TE, PVC, SÉRIE NORMAL, ESGOTO PREDIAL, DN 100 X 75 MM, JUNTA ELÁSTICA, FORNECIDO E INSTALADO EM PRUMADA DE ESGOTO SANITÁRIO OU VENTILAÇÃO. AF_08/2022</t>
  </si>
  <si>
    <t>JUNÇÃO DE REDUCAO INVERTIDA, PVC, SÉRIE NORMAL, ESGOTO PREDIAL, DN 100 X 75 MM, JUNTA ELÁSTICA, FORNECIDO E INSTALADO EM PRUMADA DE ESGOTO SANITÁRIO OU VENTILAÇÃO. AF_08/2022</t>
  </si>
  <si>
    <t>TERMINAL DE VENTILAÇÃO, PVC, SÉRIE NORMAL, ESGOTO PREDIAL, DN 100 MM, JUNTA SOLDÁVEL, FORNECIDO E INSTALADO EM PRUMADA DE ESGOTO SANITÁRIO OU VENTILAÇÃO. AF_08/2022</t>
  </si>
  <si>
    <t>CAP, PVC, SÉRIE NORMAL, ESGOTO PREDIAL, DN 100 MM, JUNTA ELÁSTICA, FORNECIDO E INSTALADO EM SUBCOLETOR AÉREO DE ESGOTO SANITÁRIO. AF_08/2022</t>
  </si>
  <si>
    <t>CAIXA SIFONADA, PVC, DN 100 X 100 X 50 MM, FORNECIDA E INSTALADA EM RAMAIS DE ENCAMINHAMENTO DE ÁGUA PLUVIAL. AF_06/2022</t>
  </si>
  <si>
    <t>CAIXA SIFONADA, PVC, DN 150 X 185 X 75 MM, FORNECIDA E INSTALADA EM RAMAIS DE ENCAMINHAMENTO DE ÁGUA PLUVIAL. AF_06/2022</t>
  </si>
  <si>
    <t>RALO SIFONADO, PVC, DN 100 X 40 MM, JUNTA SOLDÁVEL, FORNECIDO E INSTALADO EM RAMAIS DE ENCAMINHAMENTO DE ÁGUA PLUVIAL. AF_06/2022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</si>
  <si>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</si>
  <si>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</si>
  <si>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SIFONADO, PVC, DN 100 X 40 MM, JUNTA SOLDÁVEL, FORNECIDO E INSTALADO EM RAMAL DE DESCARGA OU EM RAMAL DE ESGOTO SANITÁRIO. AF_08/2022</t>
  </si>
  <si>
    <t>RALO SECO, PVC, DN 100 X 40 MM, JUNTA SOLDÁVEL, FORNECIDO E INSTALADO EM RAMAL DE DESCARGA OU EM RAMAL DE ESGOTO SANITÁRIO. AF_08/2022</t>
  </si>
  <si>
    <t>RALO SECO CÔNICO,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</si>
  <si>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</si>
  <si>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</si>
  <si>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</si>
  <si>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TANQUE SÉPTICO CIRCULAR, EM CONCRETO PRÉ-MOLDADO, DIÂMETRO INTERNO = 1,10 M, ALTURA INTERNA = 2,50 M, VOLUME ÚTIL: 2138,2 L (PARA 5 CONTRIBUINTES). AF_12/2020_PA</t>
  </si>
  <si>
    <t>TANQUE SÉPTICO CIRCULAR, EM CONCRETO PRÉ-MOLDADO, DIÂMETRO INTERNO = 1,40 M, ALTURA INTERNA = 2,50 M, VOLUME ÚTIL: 3463,6 L (PARA 13 CONTRIBUINTES). AF_12/2020_PA</t>
  </si>
  <si>
    <t>TANQUE SÉPTICO CIRCULAR, EM CONCRETO PRÉ-MOLDADO, DIÂMETRO INTERNO = 1,88 M, ALTURA INTERNA = 2,50 M, VOLUME ÚTIL: 6245,8 L (PARA 32 CONTRIBUINTES). AF_12/2020_PA</t>
  </si>
  <si>
    <t>TANQUE SÉPTICO CIRCULAR, EM CONCRETO PRÉ-MOLDADO, DIÂMETRO INTERNO = 2,38 M, ALTURA INTERNA = 2,50 M, VOLUME ÚTIL: 10009,8 L (PARA 69 CONTRIBUINTES). AF_12/2020_PA</t>
  </si>
  <si>
    <t>TANQUE SÉPTICO CIRCULAR, EM CONCRETO PRÉ-MOLDADO, DIÂMETRO INTERNO = 2,38 M, ALTURA INTERNA = 3,0 M, VOLUME ÚTIL: 12234,2 L (PARA 86 CONTRIBUINTES). AF_12/2020_PA</t>
  </si>
  <si>
    <t>TANQUE SÉPTICO CIRCULAR, EM CONCRETO PRÉ-MOLDADO, DIÂMETRO INTERNO = 2,88 M, ALTURA INTERNA = 2,50 M, VOLUME ÚTIL: 14657,4 L (PARA 105 CONTRIBUINTES). AF_12/2020_PA</t>
  </si>
  <si>
    <t>FILTRO ANAERÓBIO CIRCULAR, EM CONCRETO PRÉ-MOLDADO, DIÂMETRO INTERNO = 1,10 M, ALTURA INTERNA = 1,50 M, VOLUME ÚTIL: 1140,4 L (PARA 5 CONTRIBUINTES). AF_12/2020_PA</t>
  </si>
  <si>
    <t>FILTRO ANAERÓBIO CIRCULAR, EM CONCRETO PRÉ-MOLDADO, DIÂMETRO INTERNO = 1,88 M, ALTURA INTERNA = 1,50 M, VOLUME ÚTIL: 3331,1 L (PARA 19 CONTRIBUINTES). AF_12/2020_PA</t>
  </si>
  <si>
    <t>FILTRO ANAERÓBIO CIRCULAR, EM CONCRETO PRÉ-MOLDADO, DIÂMETRO INTERNO = 2,38 M, ALTURA INTERNA = 1,50 M, VOLUME ÚTIL: 5338,6 L (PARA 34 CONTRIBUINTES). AF_12/2020_PA</t>
  </si>
  <si>
    <t>FILTRO ANAERÓBIO CIRCULAR, EM CONCRETO PRÉ-MOLDADO, DIÂMETRO INTERNO = 2,88 M, ALTURA INTERNA = 1,50 M, VOLUME ÚTIL: 7817,3 L (PARA 75 CONTRIBUINTES). AF_12/2020_PA</t>
  </si>
  <si>
    <t>SUMIDOURO CIRCULAR, EM CONCRETO PRÉ-MOLDADO, DIÂMETRO INTERNO = 1,88 M, ALTURA INTERNA = 2,00 M, ÁREA DE INFILTRAÇÃO: 13,1 M² (PARA 5 CONTRIBUINTES). AF_12/2020_PA</t>
  </si>
  <si>
    <t>SUMIDOURO CIRCULAR, EM CONCRETO PRÉ-MOLDADO, DIÂMETRO INTERNO = 2,38 M, ALTURA INTERNA = 2,50 M, ÁREA DE INFILTRAÇÃO: 21,3 M² (PARA 8 CONTRIBUINTES). AF_12/2020_PA</t>
  </si>
  <si>
    <t>SUMIDOURO CIRCULAR, EM CONCRETO PRÉ-MOLDADO, DIÂMETRO INTERNO = 2,38 M, ALTURA INTERNA = 3,0 M, ÁREA DE INFILTRAÇÃO: 25 M² (PARA 10 CONTRIBUINTES). AF_12/2020_PA</t>
  </si>
  <si>
    <t>SUMIDOURO CIRCULAR, EM CONCRETO PRÉ-MOLDADO, DIÂMETRO INTERNO = 2,88 M, ALTURA INTERNA = 3,0 M, ÁREA DE INFILTRAÇÃO: 31,4 M² (PARA 12 CONTRIBUINTES). AF_12/2020_PA</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</si>
  <si>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</si>
  <si>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</si>
  <si>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</si>
  <si>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</si>
  <si>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4,8 X H=2,0 M, VOLUME ÚTIL: 12288 L (PARA 86 CONTRIBUINTES). AF_12/2020</t>
  </si>
  <si>
    <t>TANQUE SÉPTICO RETANGULAR, EM ALVENARIA COM TIJOLOS CERÂMICOS MACIÇOS, DIMENSÕES INTERNAS: 1,6 X 4,6 X H=2,4 M, VOLUME ÚTIL: 14720 L (PARA 105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</si>
  <si>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</si>
  <si>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</si>
  <si>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</si>
  <si>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</si>
  <si>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</si>
  <si>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</si>
  <si>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</si>
  <si>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</si>
  <si>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</si>
  <si>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</si>
  <si>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</si>
  <si>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</si>
  <si>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</si>
  <si>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</si>
  <si>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4,8 X H=2,0 M, VOLUME ÚTIL: 12288 L (PARA 86 CONTRIBUINTES). AF_12/2020</t>
  </si>
  <si>
    <t>TANQUE SÉPTICO RETANGULAR, EM ALVENARIA COM BLOCOS DE CONCRETO, DIMENSÕES INTERNAS: 1,6 X 4,6 X H=2,4 M, VOLUME ÚTIL: 14720 L (PARA 105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</si>
  <si>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</si>
  <si>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</si>
  <si>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</si>
  <si>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</si>
  <si>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</si>
  <si>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</si>
  <si>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</si>
  <si>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</si>
  <si>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</si>
  <si>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</si>
  <si>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TAMPA CIRCULAR PARA ESGOTO E DRENAGEM, EM CONCRETO PRÉ-MOLDADO, DIÂMETRO INTERNO = 0,60 M E ALTURA = 0,10 M. AF_12/2020</t>
  </si>
  <si>
    <t>TIL (TUBO DE INSPEÇÃO E LIMPEZA) RADIAL PARA ESGOTO, EM PVC, DN 300X200 MM. AF_12/2020</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</si>
  <si>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</si>
  <si>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</si>
  <si>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</si>
  <si>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DE TOMADA, PVC, COM TRAVAS, DE 110 MM X 1/2" OU 110 MM X 3/4", PARA LIGAÇÃO PREDIAL DE ÁGUA. AF_06/2022</t>
  </si>
  <si>
    <t>COLAR DE TOMADA, POLIPROPILENO, COM PARAFUSOS, 63 MM X 1/2", PARA LIGAÇÃO PREDIAL DE ÁGUA. AF_06/2022</t>
  </si>
  <si>
    <t>COLAR DE TOMADA, POLIPROPILENO, COM PARAFUSOS, 63 MM X 3/4", PARA LIGAÇÃO PREDIAL DE ÁGUA. AF_06/2022</t>
  </si>
  <si>
    <t>TÊ DE SERVIÇO INTEGRADO, POLIPROPILENO, PARA TUBOS EM PEAD, 63 MM X 20 MM, PARA LIGAÇÃO PREDIAL DE ÁGUA. AF_06/2022</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</si>
  <si>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</si>
  <si>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</si>
  <si>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</si>
  <si>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</si>
  <si>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</si>
  <si>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</si>
  <si>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</si>
  <si>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</si>
  <si>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COTOVELO/JOELHO 90°, POLIPROPILENO, PARA TUBOS EM PEAD, 20 X 20 MM, PARA LIGAÇÃO PREDIAL DE ÁGUA. AF_06/2022</t>
  </si>
  <si>
    <t>COTOVELO/JOELHO 90°, POLIPROPILENO, PARA TUBOS EM PEAD, 32 X 32 MM, PARA LIGAÇÃO PREDIAL DE ÁGUA. AF_06/2022</t>
  </si>
  <si>
    <t>UNIÃO, POLIPROPILENO, PARA TUBOS EM PEAD, 20 MM, PARA LIGAÇÃO PREDIAL DE ÁGUA. AF_06/2022</t>
  </si>
  <si>
    <t>UNIÃO, POLIPROPILENO, PARA TUBOS EM PEAD, 32 MM, PARA LIGAÇÃO PREDIAL DE ÁGUA. AF_06/2022</t>
  </si>
  <si>
    <t>REGISTRO ESFERA, PVC, DE PASSEIO, PARA POLIETILENO, 20 MM, PARA LIGAÇÃO PREDIAL DE ÁGUA. AF_06/2022</t>
  </si>
  <si>
    <t>REGISTRO ESFERA, PVC, COM ROSCA, 1/2", PARA LIGAÇÃO PREDIAL DE ÁGUA. AF_06/2022</t>
  </si>
  <si>
    <t>LUVA, PVC, ROSCÁVEL, 1/2", PARA LIGAÇÃO PREDIAL DE ÁGUA. AF_06/2022</t>
  </si>
  <si>
    <t>LUVA, PVC, ROSCÁVEL, 1", PARA LIGAÇÃO PREDIAL DE ÁGUA. AF_06/2022</t>
  </si>
  <si>
    <t>TUBO, PEAD, PE-80, DE = 20 MM X 2,3 MM, PARA LIGAÇÃO PREDIAL DE ÁGUA. AF_06/2022</t>
  </si>
  <si>
    <t>TUBO, PEAD, PE-80, DE = 32 MM X 3,0 MM, PARA LIGAÇÃO PREDIAL DE ÁGUA. AF_06/2022</t>
  </si>
  <si>
    <t>CURVA LONGA, 90 GRAUS, PVC OCRE, JUNTA ELÁSTICA, DN 100 MM, PARA COLETOR PREDIAL DE ESGOTO. AF_06/2022</t>
  </si>
  <si>
    <t>CURVA LONGA, 45 GRAUS, PVC OCRE, JUNTA ELÁSTICA, DN 100 MM, PARA COLETOR PREDIAL DE ESGOTO. AF_06/2022</t>
  </si>
  <si>
    <t>CURVA LONGA, 90 GRAUS, PVC OCRE, JUNTA ELÁSTICA, DN 150 MM, PARA COLETOR PREDIAL DE ESGOTO. AF_06/2022</t>
  </si>
  <si>
    <t>CURVA LONGA, 45 GRAUS, PVC OCRE, JUNTA ELÁSTICA, DN 150 MM, PARA COLETOR PREDIAL DE ESGOTO. AF_06/2022</t>
  </si>
  <si>
    <t>TÊ, PVC OCRE, JUNTA ELÁSTICA, DN 200 MM, PARA COLETOR PREDIAL DE ESGOTO. AF_06/2022</t>
  </si>
  <si>
    <t>SELIM, PVC OCRE, COM TRAVA, DN 125 X 100 MM OU 150 X 100 MM, PARA COLETOR PREDIAL DE ESGOTO. AF_06/2022</t>
  </si>
  <si>
    <t>PLUG, PVC OCRE, JUNTA ELÁSTICA, DN 100 MM, PARA COLETOR PREDIAL DE ESGOTO. AF_06/2022</t>
  </si>
  <si>
    <t>PLUG, PVC OCRE, JUNTA ELÁSTICA, DN 150 MM, PARA COLETOR PREDIAL DE ESGOTO. AF_06/2022</t>
  </si>
  <si>
    <t>CAP, PVC OCRE, JUNTA ELÁSTICA, DN 150 MM, PARA COLETOR PREDIAL DE ESGOTO. AF_06/2022</t>
  </si>
  <si>
    <t>TUBO, PVC OCRE, JUNTA ELÁSTICA, DN 100 MM, PARA COLETOR PREDIAL DE ESGOTO. AF_06/2022</t>
  </si>
  <si>
    <t>TUBO, PVC OCRE, JUNTA ELÁSTICA, DN 150 MM, PARA COLETOR PREDIAL DE ESGOTO. AF_06/2022</t>
  </si>
  <si>
    <t>ALVENARIA DE BLOCOS DE CONCRETO ESTRUTURAL 14X19X39 CM (ESPESSURA 14 CM), FBK = 4,5 MPA, UTILIZANDO PALHETA. AF_10/2022</t>
  </si>
  <si>
    <t>ALVENARIA DE BLOCOS DE CONCRETO ESTRUTURAL 14X19X39 CM (ESPESSURA 14 CM), FBK = 14 MPA, UTILIZANDO PALHETA. AF_10/2022</t>
  </si>
  <si>
    <t>ALVENARIA DE BLOCOS DE CONCRETO ESTRUTURAL 14X19X29 CM (ESPESSURA 14 CM), FBK = 4,5 MPA, UTILIZANDO PALHETA. AF_10/2022</t>
  </si>
  <si>
    <t>ALVENARIA DE BLOCOS DE CONCRETO ESTRUTURAL 14X19X39 CM (ESPESSURA 14 CM), FBK = 4,5 MPA, UTILIZANDO COLHER DE PEDREIRO. AF_10/2022</t>
  </si>
  <si>
    <t>ALVENARIA DE BLOCOS DE CONCRETO ESTRUTURAL 14X19X39 CM (ESPESSURA 14 CM), FBK = 14 MPA, UTILIZANDO COLHER DE PEDREIRO. AF_10/2022</t>
  </si>
  <si>
    <t>ALVENARIA DE BLOCOS DE CONCRETO ESTRUTURAL 14X19X29 CM (ESPESSURA 14 CM), FBK = 4,5 MPA, UTILIZANDO COLHER DE PEDREIRO. AF_10/2022</t>
  </si>
  <si>
    <t>ALVENARIA DE BLOCOS DE CONCRETO ESTRUTURAL 14X19X29 CM (ESPESSURA 14 CM), FBK = 14 MPA, UTILIZANDO COLHER DE PEDREIRO.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</si>
  <si>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</si>
  <si>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</si>
  <si>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SEXTAVADO DE 25 X 25 CM, ESPESSURA 6 CM. AF_10/2022</t>
  </si>
  <si>
    <t>EXECUÇÃO DE PAVIMENTO EM PISO INTERTRAVADO, COM BLOCO SEXTAVADO DE 25 X 25 CM, ESPESSURA 8 CM. AF_10/2022</t>
  </si>
  <si>
    <t>EXECUÇÃO DE PAVIMENTO EM PISO INTERTRAVADO, COM BLOCO SEXTAVADO DE 25 X 25 CM, ESPESSURA 10 CM. AF_10/2022</t>
  </si>
  <si>
    <t>EXECUÇÃO DE PASSEIO EM PISO INTERTRAVADO, COM BLOCO RETANGULAR COR NATURAL DE 20 X 10 CM, ESPESSURA 6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</si>
  <si>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</si>
  <si>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</si>
  <si>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</si>
  <si>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PASSEIO EM PISO INTERTRAVADO, COM BLOCO 16 FACES DE 22 X 11 CM, ESPESSURA 6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</si>
  <si>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</si>
  <si>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</si>
  <si>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16 FACES DE 22 X 11 CM, ESPESSURA 10 CM. AF_10/2022</t>
  </si>
  <si>
    <t>EXECUÇÃO DE PASSEIO EM PISO INTERTRAVADO, COM BLOCO RETANGULAR COLORIDO DE 20 X 10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</si>
  <si>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</si>
  <si>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</si>
  <si>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DE CONCRETO SIMPLES (PCS), FCK = 40 MPA, ESPESSURA DE 15,0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</si>
  <si>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</si>
  <si>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</si>
  <si>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</si>
  <si>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</si>
  <si>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</si>
  <si>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PAVIMENTO DE CONCRETO ARMADO (PCA), FCK = 30 MPA, ESPESSURA DE 15,0 CM. AF_04/2022</t>
  </si>
  <si>
    <t>EXECUÇÃO DE PAVIMENTO DE CONCRETO ARMADO (PCA), FCK = 30 MPA, ESPESSURA DE 17,5 CM. AF_04/2022</t>
  </si>
  <si>
    <t>APLICAÇÃO DE LONA PLÁSTICA PARA EXECUÇÃO DE PAVIMENTOS DE CONCRETO. AF_04/2022</t>
  </si>
  <si>
    <t>EXECUÇÃO DE JUNTAS DE CONTRAÇÃO PARA PAVIMENTOS DE CONCRETO. AF_04/2022</t>
  </si>
  <si>
    <t>APLICAÇÃO DE GRAXA EM BARRAS DE TRANSFERÊNCIA PARA EXECUÇÃO DE PAVIMENTO DE CONCRETO. AF_04/2022</t>
  </si>
  <si>
    <t>EXECUÇÃO DE PAVIMENTO DE CONCRETO SIMPLES (PCS), FCK = 35 MPA, ESPESSURA DE 15,0 CM. AF_04/2022</t>
  </si>
  <si>
    <t>EXECUÇÃO DE PAVIMENTO DE CONCRETO SIMPLES (PCS), FCK = 35 MPA, ESPESSURA DE 16,0 CM. AF_04/2022</t>
  </si>
  <si>
    <t>EXECUÇÃO DE PAVIMENTO DE CONCRETO SIMPLES (PCS), FCK = 40 MPA, ESPESSURA DE 16,0 CM. AF_04/2022</t>
  </si>
  <si>
    <t>EXECUÇÃO DE PAVIMENTO DE CONCRETO SIMPLES (PCS), FCK = 35 MPA, ESPESSURA DE 17,5 CM. AF_04/2022</t>
  </si>
  <si>
    <t>EXECUÇÃO PAVIMENTO DE CONCRETO SIMPLES (PCS), FCK = 35 MPA, ESPESSURA DE 20,0 CM. AF_04/2022</t>
  </si>
  <si>
    <t>EXECUÇÃO PAVIMENTO DE CONCRETO SIMPLES (PCS), FCK = 35 MPA, ESPESSURA DE 22,5 CM. AF_04/2022</t>
  </si>
  <si>
    <t>EXECUÇÃO DE PAVIMENTO DE CONCRETO SIMPLES (PCS), FCK = 35 MPA, ESPESSURA DE 25,0 CM. AF_04/2022</t>
  </si>
  <si>
    <t>EXECUÇÃO PAVIMENTO DE CONCRETO SIMPLES (PCS), FCK = 35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</si>
  <si>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</si>
  <si>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</si>
  <si>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</si>
  <si>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</si>
  <si>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</si>
  <si>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</si>
  <si>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PASSEIO EM PISO INTERTRAVADO, COM BLOCO RAQUETE  22 X 13,5 CM, ESPESSURA 6 CM. AF_10/2022</t>
  </si>
  <si>
    <t>EXECUÇÃO DE PAVIMENTO EM PISO INTERTRAVADO, COM BLOCO RAQUETE  22 X 13,5 CM, ESPESSURA 6 CM. AF_10/2022</t>
  </si>
  <si>
    <t>FORNECIMENTO E INSTALAÇÃO DE SUPORTE DE MADEIRA  PARA PLACAS DE SINALIZAÇÃO, EM SOLO, COM H= DE 2,5 M E SEÇÃO DE 7,5 X 7,5 CM. AF_03/2022</t>
  </si>
  <si>
    <t>FORNECIMENTO E INSTALAÇÃO DE SUPORTE DE MADEIRA PARA PLACAS DE SINALIZAÇÃO, EM SOLO, COM H= DE 2,0 M E SEÇÃO DE 7,5 X 7,5 CM.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</si>
  <si>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</si>
  <si>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</si>
  <si>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</si>
  <si>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</si>
  <si>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</si>
  <si>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</si>
  <si>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FUNDO PULVERIZADA SOBRE PERFIL METÁLICO EXECUTADO EM FÁBRICA (POR DEMÃO). AF_01/2020_PE</t>
  </si>
  <si>
    <t>PINTURA COM TINTA EPOXÍDICA DE ACABAMENTO PULVERIZADA SOBRE PERFIL METÁLICO EXECUTADO EM FÁBRICA (POR DEMÃO). AF_01/2020_PE</t>
  </si>
  <si>
    <t>PINTURA COM TINTA ACRÍLICA DE FUNDO PULVERIZADA SOBRE SUPERFÍCIES METÁLICAS (EXCETO PERFIL) EXECUTADO EM OBRA (POR DEMÃO). AF_01/2020_PE</t>
  </si>
  <si>
    <t>PINTURA COM TINTA ACRÍLICA DE ACABAMENTO PULVERIZADA SOBRE SUPERFÍCIES METÁLICAS (EXCETO PERFIL) EXECUTADO EM OBRA (POR DEMÃO). AF_01/2020_PE</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</si>
  <si>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</si>
  <si>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(POR DEMÃO). AF_01/2020_PE</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</si>
  <si>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</si>
  <si>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(POR DEMÃO). AF_01/2020_PE</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</si>
  <si>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</si>
  <si>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(POR DEMÃO). AF_01/2020_PE</t>
  </si>
  <si>
    <t>PINTURA COM TINTA EPOXÍDICA DE ACABAMENTO PULVERIZADA SOBRE PERFIL METÁLICO EXECUTADO EM FÁBRICA (02 DEMÃOS). AF_01/2020_PE</t>
  </si>
  <si>
    <t>PINTURA COM TINTA ACRÍLICA DE ACABAMENTO PULVERIZADA SOBRE SUPERFÍCIES METÁLICAS (EXCETO PERFIL) EXECUTADO EM OBRA (02 DEMÃOS). AF_01/2020_PE</t>
  </si>
  <si>
    <t>PINTURA COM TINTA ALQUÍDICA DE ACABAMENTO (ESMALTE SINTÉTICO ACETINADO) PULVERIZADA SOBRE SUPERFÍCIES METÁLICAS (EXCETO PERFIL) EXECUTADO EM OBRA (02 DEMÃOS). AF_01/2020_PE</t>
  </si>
  <si>
    <t>PINTURA COM TINTA ALQUÍDICA DE ACABAMENTO (ESMALTE SINTÉTICO BRILHANTE) PULVERIZADA SOBRE SUPERFÍCIES METÁLICAS (EXCETO PERFIL) EXECUTADO EM OBRA (02 DEMÃOS). AF_01/2020_PE</t>
  </si>
  <si>
    <t>PINTURA COM TINTA ALQUÍDICA DE ACABAMENTO (ESMALTE SINTÉTICO FOSCO) PULVERIZADA SOBRE SUPERFÍCIES METÁLICAS (EXCETO PERFIL) EXECUTADO EM OBRA (02 DEMÃOS). AF_01/2020_PE</t>
  </si>
  <si>
    <t>PISO PODOTÁTIL DE ALERTA OU DIRECIONAL, DE BORRACHA, ASSENTADO SOBRE ARGAMASSA. AF_05/2020</t>
  </si>
  <si>
    <t>PISO EM GRANILITE, MARMORITE OU GRANITINA EM AMBIENTES INTERNOS, COM ESPESSURA DE 8 MM, INCLUSO MISTURA EM BETONEIRA, COLOCAÇÃO DAS JUNTAS, APLICAÇÃO DO PISO, 4 POLIMENTOS COM POLITRIZ, ESTUCAMENTO, SELADOR E CERA. AF_06/2022</t>
  </si>
  <si>
    <t>EXECUÇÃO DE PASSEIO (CALÇADA) OU PISO DE CONCRETO COM CONCRETO MOLDADO IN LOCO, FEITO EM OBRA, ACABAMENTO CONVENCIONAL, NÃO ARMADO. AF_08/2022</t>
  </si>
  <si>
    <t>EXECUÇÃO DE PASSEIO (CALÇADA) OU PISO DE CONCRETO COM CONCRETO MOLDADO IN LOCO, FEITO EM OBRA, ACABAMENTO CONVENCIONAL, ESPESSURA 6 CM, ARMADO. AF_08/2022</t>
  </si>
  <si>
    <t>EXECUÇÃO DE PASSEIO (CALÇADA) OU PISO DE CONCRETO COM CONCRETO MOLDADO IN LOCO, USINADO,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</si>
  <si>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</si>
  <si>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USINADO, ACABAMENTO CONVENCIONAL, ESPESSURA 8 CM, ARMADO. AF_08/2022</t>
  </si>
  <si>
    <t>CHAPISCO APLICADO EM ALVENARIAS E ESTRUTURAS DE CONCRETO INTERNAS, COM COLHER DE PEDREIRO.  ARGAMASSA TRAÇO 1:3 COM PREPARO MANUAL. AF_10/2022</t>
  </si>
  <si>
    <t>CHAPISCO APLICADO EM ALVENARIAS E ESTRUTURAS DE CONCRETO INTERNAS, COM COLHER DE PEDREIRO.  ARGAMASSA TRAÇO 1:3 COM PREPARO EM BETONEIRA 400L. AF_10/2022</t>
  </si>
  <si>
    <t>CHAPISCO APLICADO NO TETO OU EM ALVENARIA E ESTRUTURA, COM ROLO PARA TEXTURA ACRÍLICA. ARGAMASSA TRAÇO 1:4 E EMULSÃO POLIMÉRICA (ADESIVO)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</si>
  <si>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</si>
  <si>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INDUSTRIALIZADA COM PREPARO MANUAL. AF_10/2022</t>
  </si>
  <si>
    <t>CHAPISCO APLICADO NO TETO OU EM ALVENARIA E ESTRUTURA, COM ROLO PARA TEXTURA ACRÍLICA. ARGAMASSA INDUSTRIALIZADA COM PREPARO EM MISTURADOR 300 KG. AF_10/2022</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</si>
  <si>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</si>
  <si>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</si>
  <si>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CHAPISCO APLICADO EM ALVENARIA (SEM PRESENÇA DE VÃOS) E ESTRUTURAS DE CONCRETO DE FACHADA, COM ROLO PARA TEXTURA ACRÍLICA.  ARGAMASSA TRAÇO 1:4 E EMULSÃO POLIMÉRICA (ADESIVO)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</si>
  <si>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</si>
  <si>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</si>
  <si>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</si>
  <si>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</si>
  <si>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</si>
  <si>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</si>
  <si>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EQUIPAMENTO DE PROJEÇÃO.  ARGAMASSA TRAÇO 1:3 COM PREPARO EM BETONEIRA 400 L. AF_10/2022</t>
  </si>
  <si>
    <t>CHAPISCO APLICADO EM ALVENARIA (COM PRESENÇA DE VÃOS) E ESTRUTURAS DE CONCRETO DE FACHADA, COM ROLO PARA TEXTURA ACRÍLICA.  ARGAMASSA TRAÇO 1:4 E EMULSÃO POLIMÉRICA (ADESIVO)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</si>
  <si>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</si>
  <si>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</si>
  <si>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</si>
  <si>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</si>
  <si>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</si>
  <si>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</si>
  <si>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EQUIPAMENTO DE PROJEÇÃO.  ARGAMASSA TRAÇO 1:3 COM PREPARO EM BETONEIRA 400 L. AF_10/2022</t>
  </si>
  <si>
    <t>CHAPISCO APLICADO SOMENTE NA ESTRUTURA DE CONCRETO DA FACHADA, COM DESEMPENADEIRA DENTADA. ARGAMASSA INDUSTRIALIZADA COM PREPARO MANUAL. AF_10/2022</t>
  </si>
  <si>
    <t>CHAPISCO APLICADO SOMENTE NA ESTRUTURA DE CONCRETO DA FACHADA, COM DESEMPENADEIRA DENTADA. ARGAMASSA INDUSTRIALIZADA COM PREPARO EM MISTURADOR 300 KG. AF_10/2022</t>
  </si>
  <si>
    <t>CHAPISCO APLICADO EM ALVENARIA E ESTRUTURAS DE CONCRETO INTERNAS, COM EQUIPAMENTO DE PROJEÇÃO.  ARGAMASSA TRAÇO 1:3 COM PREPARO MANUAL. AF_10/2022</t>
  </si>
  <si>
    <t>CHAPISCO APLICADO EM ALVENARIA E ESTRUTURAS DE CONCRETO INTERNAS, COM EQUIPAMENTO DE PROJEÇÃO.  ARGAMASSA TRAÇO 1:3 COM PREPARO EM BETONEIRA 400 L. AF_10/2022</t>
  </si>
  <si>
    <t>EMBOÇO OU MASSA ÚNICA EM ARGAMASSA TRAÇO 1:2:8, PREPARO MECÂNICO COM BETONEIRA 400 L, APLICADA MANUALMENTE EM PANOS DE FACHADA COM PRESENÇA DE VÃOS, ESPESSURA DE 25 MM. AF_08/2022</t>
  </si>
  <si>
    <t>EMBOÇO OU MASSA ÚNICA EM ARGAMASSA TRAÇO 1:2:8, PREPARO MANUAL, APLICADA MANUALMENTE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</si>
  <si>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</si>
  <si>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</si>
  <si>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</si>
  <si>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</si>
  <si>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</si>
  <si>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MANUAL, APLICADA MANUALMENTE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</si>
  <si>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</si>
  <si>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</si>
  <si>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</si>
  <si>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TRAÇO 1:2:8, PREPARO MECÂNICO COM BETONEIRA 400 L, APLICADA MANUALMENTE EM PANOS CEGOS DE FACHADA (SEM PRESENÇA DE VÃOS), ESPESSURA DE 25 MM. AF_08/2022</t>
  </si>
  <si>
    <t>EMBOÇO OU MASSA ÚNICA EM ARGAMASSA TRAÇO 1:2:8, PREPARO MANUAL, APLICADA MANUALMENTE EM PANOS CEGOS DE FACHADA (SEM PRESENÇA DE VÃOS), ESPESSURA DE 25 MM. AF_09/2022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</si>
  <si>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</si>
  <si>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</si>
  <si>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</si>
  <si>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</si>
  <si>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</si>
  <si>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MANUAL, APLICADA MANUALMENTE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</si>
  <si>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</si>
  <si>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</si>
  <si>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MANUAL, APLICADA MANUALMENTE EM PANOS CEGOS DE FACHADA (SEM PRESENÇA DE VÃOS), ESPESSURA MAIOR OU IGUAL A 50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</si>
  <si>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</si>
  <si>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</si>
  <si>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</si>
  <si>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</si>
  <si>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</si>
  <si>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35 MM, SEM USO DE TELA METÁLICA DE REFORÇO CONTRA FISSURAÇÃO.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</si>
  <si>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</si>
  <si>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</si>
  <si>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45 MM, SEM USO DE TELA METÁLICA DE REFORÇO CONTRA FISSURAÇÃO.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</si>
  <si>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</si>
  <si>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</si>
  <si>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</si>
  <si>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</si>
  <si>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</si>
  <si>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</si>
  <si>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TRAÇO 1:2:8, PREPARO MECÂNICO COM BETONEIRA 400 L, APLICADA MANUALMENTE NAS PAREDES INTERNAS DA SACADA, ESPESSURA DE 35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</si>
  <si>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</si>
  <si>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</si>
  <si>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</si>
  <si>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</si>
  <si>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</si>
  <si>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</si>
  <si>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</si>
  <si>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</si>
  <si>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</si>
  <si>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</si>
  <si>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</si>
  <si>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</si>
  <si>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</si>
  <si>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</si>
  <si>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</si>
  <si>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</si>
  <si>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</si>
  <si>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MANUAL, APLICADA MANUALMENTE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</si>
  <si>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</si>
  <si>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</si>
  <si>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</si>
  <si>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MANUAL, APLICADA MANUALMENTE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</si>
  <si>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</si>
  <si>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</si>
  <si>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</si>
  <si>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MANUAL, APLICADA MANUALMENTE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</si>
  <si>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</si>
  <si>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</si>
  <si>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</si>
  <si>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MANUAL, APLICADA MANUALMENTE EM PANOS DE FACHADA COM PRESENÇA DE VÃOS, ESPESSURA DE 50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</si>
  <si>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</si>
  <si>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</si>
  <si>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</si>
  <si>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MANUAL, APLICADA MANUALMENTE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</si>
  <si>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</si>
  <si>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</si>
  <si>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</si>
  <si>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MANUAL, APLICADA MANUALMENTE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</si>
  <si>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</si>
  <si>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</si>
  <si>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</si>
  <si>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MANUAL, APLICADA MANUALMENTE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</si>
  <si>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</si>
  <si>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</si>
  <si>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</si>
  <si>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MANUAL, APLICADA MANUALMENTE EM PANOS DE FACHADA SEM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</si>
  <si>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</si>
  <si>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</si>
  <si>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</si>
  <si>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MANUAL, APLICADA MANUALMENTE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</si>
  <si>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</si>
  <si>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</si>
  <si>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MANUAL,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</si>
  <si>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</si>
  <si>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</si>
  <si>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MANUAL, APLICADA MANUALMENTE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</si>
  <si>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</si>
  <si>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</si>
  <si>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MANUAL, APLICADA MANUALMENTE EM SUPERFÍCIES EXTERNAS DA SACADA, ESPESSURA DE 50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</si>
  <si>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</si>
  <si>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ESTUCAMENTO DE DENSIDADE BAIXA DE PANOS DE FACHADA DO SISTEMA DE PAREDES DE CONCRETO EM EDIFICAÇÕES DE MÚLTIPLOS PAVIMENTOS, ACESSO COM PLATAFORMA OU CADEIRINHA, UTILIZAÇÃO DE ARGAMASSA COLANTE. AF_10/2022</t>
  </si>
  <si>
    <t>ESTUCAMENTO DE DENSIDADE BAIXA DE PANOS DE FACHADA DO SISTEMA DE PAREDES DE CONCRETO EM UNIDADES HABITACIONAIS DE PAVIMENTO ÚNICO, UTILIZAÇÃO DE ARGAMASSA COLANTE. AF_10/2022</t>
  </si>
  <si>
    <t>ESTUCAMENTO DE DENSIDADE BAIXA NAS FACES INTERNAS DE PAREDES DO SISTEMA DE PAREDES DE CONCRETO, EM AMBIENTES COM ÁREA ENTRE 5 M² E 10 M², UTILIZAÇÃO DE ARGAMASSA COLANTE. AF_10/2022</t>
  </si>
  <si>
    <t>ESTUCAMENTO PARA QUALQUER REVESTIMENTO, EM TETO DO SISTEMA DE PAREDES DE CONCRETO, EM AMBIENTES COM ÁREA ENTRE 5 M² E 10 M², UTILIZAÇÃO DE ARGAMASSA COLANTE. AF_10/2022</t>
  </si>
  <si>
    <t>ESTUCAMENTO DE DENSIDADE ALTA NAS FACES INTERNAS DE PAREDES DO SISTEMA DE PAREDES DE CONCRETO, EM AMBIENTES COM ÁREA ENTRE 5 M² E 10 M², UTILIZAÇÃO DE ARGAMASSA COLANTE. AF_10/2022</t>
  </si>
  <si>
    <t>ESTUCAMENTO PARA QUALQUER REVESTIMENTO, EM TETO DO SISTEMA DE PAREDES DE CONCRETO, EM AMBIENTES COM ÁREA MAIOR QUE 10 M², UTILIZAÇÃO DE ARGAMASSA COLANTE. AF_10/2022</t>
  </si>
  <si>
    <t>ESTUCAMENTO PARA QUALQUER REVESTIMENTO, EM TETO DO SISTEMA DE PAREDES DE CONCRETO, EM AMBIENTES COM ÁREA MENOR QUE 5 M², UTILIZAÇÃO DE ARGAMASSA COLANTE. AF_10/2022</t>
  </si>
  <si>
    <t>ESTUCAMENTO DE DENSIDADE ALTA NAS FACES INTERNAS DE PAREDES DO SISTEMA DE PAREDES DE CONCRETO, EM AMBIENTES COM ÁREA MAIOR QUE 10 M², UTILIZAÇÃO DE ARGAMASSA COLANTE. AF_10/2022</t>
  </si>
  <si>
    <t>ESTUCAMENTO DE DENSIDADE ALTA NAS FACES INTERNAS DE PAREDES DO SISTEMA DE PAREDES DE CONCRETO, EM AMBIENTES COM ÁREA MENOR QUE 5 M², UTILIZAÇÃO DE ARGAMASSA COLANTE. AF_10/2022</t>
  </si>
  <si>
    <t>ESTUCAMENTO DE DENSIDADE BAIXA NAS FACES INTERNAS DE PAREDES DO SISTEMA DE PAREDES DE CONCRETO, EM AMBIENTES COM ÁREA MAIOR QUE 10 M², UTILIZAÇÃO DE ARGAMASSA COLANTE. AF_10/2022</t>
  </si>
  <si>
    <t>ESTUCAMENTO DE DENSIDADE BAIXA NAS FACES INTERNAS DE PAREDES DO SISTEMA DE PAREDES DE CONCRETO, EM AMBIENTES COM ÁREA MENOR QUE 5 M², UTILIZAÇÃO DE ARGAMASSA COLANTE. AF_10/2022</t>
  </si>
  <si>
    <t>ESTUCAMENTO DE DENSIDADE BAIXA DE PANOS DE FACHADA DO SISTEMA DE PAREDES DE CONCRETO EM EDIFICAÇÕES DE MÚLTIPLOS PAVIMENTOS, ACESSO COM BALANCIM, UTILIZAÇÃO DE ARGAMASSA COLANTE. AF_10/2022</t>
  </si>
  <si>
    <t>ESTUCAMENTO DE DENSIDADE BAIXA DE PANOS DE FACHADA DO SISTEMA DE PAREDES DE CONCRETO EM UNIDADES HABITACIONAIS DE DOIS PAVIMENTOS (SOBRADO), ACESSO COM ANDAIME FACHADEIRO, UTILIZAÇÃO DE ARGAMASSA COLANTE. AF_10/2022</t>
  </si>
  <si>
    <t>ESTUCAMENTO DE DENSIDADE BAIXA DE PANOS DE FACHADA DO SISTEMA DE PAREDES DE CONCRETO EM UNIDADES HABITACIONAIS DE DOIS PAVIMENTOS (SOBRADO), ACESSO COM PLATAFORMA, UTILIZAÇÃO DE ARGAMASSA COLANTE. AF_10/2022</t>
  </si>
  <si>
    <t>ESTUCAMENTO DE DENSIDADE ALTA DE PANOS DE FACHADA DO SISTEMA DE PAREDES DE CONCRETO EM EDIFICAÇÕES DE MÚLTIPLOS PAVIMENTOS, ACESSO COM PLATAFORMA OU CADEIRINHA, UTILIZAÇÃO DE ARGAMASSA COLANTE. AF_10/2022</t>
  </si>
  <si>
    <t>ESTUCAMENTO DE DENSIDADE ALTA DE PANOS DE FACHADA DO SISTEMA DE PAREDES DE CONCRETO EM EDIFICAÇÕES DE MÚLTIPLOS PAVIMENTOS, ACESSO COM BALANCIM, UTILIZAÇÃO DE ARGAMASSA COLANTE. AF_10/2022</t>
  </si>
  <si>
    <t>ESTUCAMENTO DE DENSIDADE ALTA DE PANOS DE FACHADA DO SISTEMA DE PAREDES DE CONCRETO EM UNIDADES HABITACIONAIS DE DOIS PAVIMENTOS (SOBRADO), ACESSO COM ANDAIME FACHADEIRO, UTILIZAÇÃO DE ARGAMASSA COLANTE. AF_10/2022</t>
  </si>
  <si>
    <t>ESTUCAMENTO DE DENSIDADE ALTA DE PANOS DE FACHADA DO SISTEMA DE PAREDES DE CONCRETO EM UNIDADES HABITACIONAIS DE DOIS PAVIMENTOS (SOBRADO), ACESSO COM PLATAFORMA, UTILIZAÇÃO DE ARGAMASSA COLANTE. AF_10/2022</t>
  </si>
  <si>
    <t>ESTUCAMENTO DE DENSIDADE ALTA DE PANOS DE FACHADA DO SISTEMA DE PAREDES DE CONCRETO EM UNIDADES HABITACIONAIS DE PAVIMENTO ÚNICO, UTILIZAÇÃO DE ARGAMASSA COLANTE. AF_10/2022</t>
  </si>
  <si>
    <t>PAR DE TABELAS DE BASQUETE DE COMPENSADO NAVAL, COM AROS E REDES - FORNECIMENTO E INSTALAÇÃO. AF_03/2022</t>
  </si>
  <si>
    <t>UNXMES</t>
  </si>
  <si>
    <t xml:space="preserve">TUBO DE POLIETILENO DE ALTA DENSIDADE (PEAD), PE-80, DE = 20 MM X 2,3 MM DE PAREDE, PARA LIGACAO DE AGUA PREDIAL (NBR 15561)                                                                                                                                                                                                                                                                                                                                                                              </t>
  </si>
  <si>
    <t xml:space="preserve">TUBO PVC PBA JEI, CLASSE 20, DN 50 MM, PARA REDE DE AGUA (NBR 5647)                                                                                                                                                                                                                                                                                                                                                                                                                                       </t>
  </si>
  <si>
    <t xml:space="preserve">VIDRO COMUM LAMINADO, LISO, INCOLOR, DUPLO, ESPESSURA TOTAL 6 MM (CADA CAMADA E= 3 MM) - COLOCADO                                                                                                                                                                                                                                                                                                                                                                                                         </t>
  </si>
  <si>
    <t xml:space="preserve">VIDRO COMUM LAMINADO, LISO, INCOLOR, TRIPLO, ESPESSURA TOTAL 12 MM (CADA CAMADA E=  4 MM) - COLOCADO                                                                                                                                                                                                                                                                                                                                                                                                      </t>
  </si>
  <si>
    <t xml:space="preserve">VIDRO COMUM LAMINADO, LISO, INCOLOR, TRIPLO, ESPESSURA TOTAL 15 MM (CADA CAMADA E = 5 MM) - COLOCADO                                                                                                                                                                                                                                                                                                                                                                                                      </t>
  </si>
  <si>
    <t xml:space="preserve">VIDRO CRISTAL COLORIDO, 10 MM, PINTADO NA COR BRANCA                                                                                                                                                                                                                                                                                                                                                                                                                                                      </t>
  </si>
  <si>
    <t xml:space="preserve">VIDRO CRISTAL COLORIDO, 4 MM, PINTADO NA COR BRANCA                                                                                                                                                                                                                                                                                                                                                                                                                                                       </t>
  </si>
  <si>
    <t xml:space="preserve">VIDRO CRISTAL COLORIDO, 6 MM, PINTADO NA COR BRANCA                                                                                                                                                                                                                                                                                                                                                                                                                                                       </t>
  </si>
  <si>
    <t xml:space="preserve">VIDRO CRISTAL COLORIDO, 8 MM, PINTADO NA COR BRANCA                                                                                                                                                                                                                                                                                                                                                                                                                                                       </t>
  </si>
  <si>
    <t xml:space="preserve">VIDRO LISO FUME E = 4MM - SEM COLOCACAO                                                                                                                                                                                                                                                                                                                                                                                                                                                                   </t>
  </si>
  <si>
    <t xml:space="preserve">VIDRO LISO FUME E = 6MM - SEM COLOCACAO                                                                                                                                                                                                                                                                                                                                                                                                                                                                   </t>
  </si>
  <si>
    <t xml:space="preserve">VIDRO LISO FUME, E = 5 MM - SEM COLOCACAO                                                                                                                                                                                                                                                                                                                                                                                                                                                                 </t>
  </si>
  <si>
    <t xml:space="preserve">VIDRO LISO INCOLOR 10 MM - SEM COLOCACAO                                                                                                                                                                                                                                                                                                                                                                                                                                                                  </t>
  </si>
  <si>
    <t xml:space="preserve">VIDRO LISO INCOLOR 2 A 3 MM - SEM COLOCACAO                                                                                                                                                                                                                                                                                                                                                                                                                                                               </t>
  </si>
  <si>
    <t xml:space="preserve">VIDRO LISO INCOLOR 4MM - SEM COLOCACAO                                                                                                                                                                                                                                                                                                                                                                                                                                                                    </t>
  </si>
  <si>
    <t xml:space="preserve">VIDRO LISO INCOLOR 5MM - SEM COLOCACAO                                                                                                                                                                                                                                                                                                                                                                                                                                                                    </t>
  </si>
  <si>
    <t xml:space="preserve">VIDRO LISO INCOLOR 6 MM - SEM COLOCACAO                                                                                                                                                                                                                                                                                                                                                                                                                                                                   </t>
  </si>
  <si>
    <t xml:space="preserve">VIDRO LISO INCOLOR 8MM  -  SEM COLOCACAO                                                                                                                                                                                                                                                                                                                                                                                                                                                                  </t>
  </si>
  <si>
    <t xml:space="preserve">VIDRO MARTELADO OU CANELADO, 4 MM - SEM COLOCACAO                                                                                                                                                                                                                                                                                                                                                                                                                                                         </t>
  </si>
  <si>
    <t xml:space="preserve">VIDRO PLANO ARAMADO E = 6 MM - SEM COLOCACAO                                                                                                                                                                                                                                                                                                                                                                                                                                                              </t>
  </si>
  <si>
    <t xml:space="preserve">VIDRO PLANO ARMADO E = 7MM - SEM COLOCACAO                                                                                                                                                                                                                                                                                                                                                                                                                                                                </t>
  </si>
  <si>
    <t xml:space="preserve">VIDRO TEMPERADO INCOLOR E = 10 MM, SEM COLOCACAO                                                                                                                                                                                                                                                                                                                                                                                                                                                          </t>
  </si>
  <si>
    <t xml:space="preserve">VIDRO TEMPERADO INCOLOR E = 6 MM, SEM COLOCACAO                                                                                                                                                                                                                                                                                                                                                                                                                                                           </t>
  </si>
  <si>
    <t xml:space="preserve">VIDRO TEMPERADO INCOLOR E = 8 MM, SEM COLOCACAO                                                                                                                                                                                                                                                                                                                                                                                                                                                           </t>
  </si>
  <si>
    <t xml:space="preserve">VIDRO TEMPERADO INCOLOR PARA PORTA DE ABRIR, E = 10 MM (SEM FERRAGENS E SEM COLOCACAO)                                                                                                                                                                                                                                                                                                                                                                                                                    </t>
  </si>
  <si>
    <t xml:space="preserve">VIDRO TEMPERADO VERDE E = 10 MM, SEM COLOCACAO                                                                                                                                                                                                                                                                                                                                                                                                                                                            </t>
  </si>
  <si>
    <t xml:space="preserve">VIDRO TEMPERADO VERDE E = 6 MM, SEM COLOCACAO                                                                                                                                                                                                                                                                                                                                                                                                                                                             </t>
  </si>
  <si>
    <t xml:space="preserve">VIDRO TEMPERADO VERDE E = 8 MM, SEM COLOCACAO                                                                                                                                                                                                                                                                                                                                                                                                                                                             </t>
  </si>
  <si>
    <t xml:space="preserve">VIGA *7,5 X 10* CM EM PINUS, MISTA OU EQUIVALENTE DA REGIAO - BRUTA                                                                                                                                                                                                                                                                                                                                                                                                                                       </t>
  </si>
  <si>
    <t xml:space="preserve">VIGA *7,5 X 15 CM EM PINUS, MISTA OU EQUIVALENTE DA REGIAO - BRUTA                                                                                                                                                                                                                                                                                                                                                                                                                                        </t>
  </si>
  <si>
    <t xml:space="preserve">VIGA APARELHADA  *6 X 12* CM, EM MACARANDUBA, ANGELIM OU EQUIVALENTE DA REGIAO                                                                                                                                                                                                                                                                                                                                                                                                                            </t>
  </si>
  <si>
    <t xml:space="preserve">VIGA APARELHADA *6 X 16* CM, EM MACARANDUBA, ANGELIM OU EQUIVALENTE DA REGIAO                                                                                                                                                                                                                                                                                                                                                                                                                             </t>
  </si>
  <si>
    <t xml:space="preserve">VIGA DE ESCORAMAENTO H20, DE MADEIRA, PESO DE 5,00 A 5,20 KG/M, COM EXTREMIDADES PLASTICAS                                                                                                                                                                                                                                                                                                                                                                                                                </t>
  </si>
  <si>
    <t xml:space="preserve">VIGA NAO APARELHADA  *6 X 12* CM, EM MACARANDUBA, ANGELIM OU EQUIVALENTE DA REGIAO - BRUTA                                                                                                                                                                                                                                                                                                                                                                                                                </t>
  </si>
  <si>
    <t xml:space="preserve">VIGA NAO APARELHADA *6 X 16* CM, EM MACARANDUBA, ANGELIM OU EQUIVALENTE DA REGIAO -  BRUTA                                                                                                                                                                                                                                                                                                                                                                                                                </t>
  </si>
  <si>
    <t xml:space="preserve">VIGA NAO APARELHADA *6 X 20* CM, EM MACARANDUBA, ANGELIM OU EQUIVALENTE DA REGIAO - BRUTA                                                                                                                                                                                                                                                                                                                                                                                                                 </t>
  </si>
  <si>
    <t xml:space="preserve">VIGA NAO APARELHADA *8 X 16* CM EM MACARANDUBA, ANGELIM OU EQUIVALENTE DA REGIAO -  BRUTA                                                                                                                                                                                                                                                                                                                                                                                                                 </t>
  </si>
  <si>
    <t xml:space="preserve">VIGIA DIURNO                                                                                                                                                                                                                                                                                                                                                                                                                                                                                              </t>
  </si>
  <si>
    <t xml:space="preserve">VIGIA DIURNO (MENSALISTA)                                                                                                                                                                                                                                                                                                                                                                                                                                                                                 </t>
  </si>
  <si>
    <t xml:space="preserve">VIGIA NOTURNO, HORA EFETIVAMENTE TRABALHADA DE 22 H AS 5 H (COM ADICIONAL NOTURNO)                                                                                                                                                                                                                                                                                                                                                                                                                        </t>
  </si>
  <si>
    <t>EMBASAMENTO DE MATERIAL GRANULAR - PO DE PEDRA, ESPESSURA 10CM</t>
  </si>
  <si>
    <t>RAMAL DOMICILIAR DE ÁGUA EM TUBO PEAD 20MM, INSTALAÇÃO, INCLUINDO ESCAVAÇÃO E REATERRO, EXCLUSIVE TUBO PEAD</t>
  </si>
  <si>
    <t>TANQUE DE ASFALTO ESTACIONÁRIO COM SERPENTINA, CAPACIDADE 30.000 L - CHP DIURNO. AF_05/2023</t>
  </si>
  <si>
    <t>ESPARGIDOR DE ASFALTO PRESSURIZADO, TANQUE 6 M3 COM ISOLAÇÃO TÉRMICA, AQUECIDO COM 2 MAÇARICOS, COM BARRA ESPARGIDORA 3,60 M, MONTADO SOBRE CAMINHÃO  TOCO, PBT 14.300 KG, POTÊNCIA 185 CV - CHP DIURNO. AF_05/2023</t>
  </si>
  <si>
    <t>BETONEIRA CAPACIDADE NOMINAL 400 L, CAPACIDADE DE MISTURA 310 L, MOTOR A DIESEL POTÊNCIA 5,0 HP, SEM CARREGADOR - CHP DIURNO. AF_05/2023</t>
  </si>
  <si>
    <t>MISTURADOR DE ARGAMASSA, EIXO HORIZONTAL, CAPACIDADE DE MISTURA 300 KG, MOTOR ELÉTRICO POTÊNCIA 5 CV - CHP DIURNO. AF_05/2023</t>
  </si>
  <si>
    <t>MISTURADOR DE ARGAMASSA, EIXO HORIZONTAL, CAPACIDADE DE MISTURA 600 KG, MOTOR ELÉTRICO POTÊNCIA 7,5 CV - CHP DIURNO. AF_05/2023</t>
  </si>
  <si>
    <t>MISTURADOR DE ARGAMASSA, EIXO HORIZONTAL, CAPACIDADE DE MISTURA 160 KG, MOTOR ELÉTRICO POTÊNCIA 3 CV - CHP DIURNO. AF_05/2023</t>
  </si>
  <si>
    <t>BETONEIRA CAPACIDADE NOMINAL DE 400 L, CAPACIDADE DE MISTURA 280 L, MOTOR ELÉTRICO TRIFÁSICO POTÊNCIA DE 2 CV, SEM CARREGADOR - CHP DIURNO. AF_05/2023</t>
  </si>
  <si>
    <t>TANQUE DE ASFALTO ESTACIONÁRIO COM MAÇARICO, CAPACIDADE 20.000 L - CHP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</si>
  <si>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</si>
  <si>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CHP DIURNO. AF_05/2023</t>
  </si>
  <si>
    <t>PROJETOR PNEUMÁTICO DE ARGAMASSA PARA CHAPISCO E REBOCO COM RECIPIENTE ACOPLADO, TIPO CANEQUINHA, COM COMPRESSOR DE AR REBOCÁVEL VAZÃO 89 PCM E MOTOR DIESEL DE 20 CV - CHP DIURNO. AF_05/2023</t>
  </si>
  <si>
    <t>MANIPULADOR TELESCÓPICO, POTÊNCIA DE 85 HP, CAPACIDADE DE CARGA DE 3.500 KG, ALTURA MÁXIMA DE ELEVAÇÃO DE 12,3 M - CHP DIURNO. AF_05/2023</t>
  </si>
  <si>
    <t>CAMINHÃO PARA EQUIPAMENTO DE LIMPEZA A SUCÇÃO, COM CAMINHÃO TRUCADO DE PESO BRUTO TOTAL 23000 KG, CARGA ÚTIL MÁXIMA 15935 KG, DISTÂNCIA ENTRE EIXOS 4,80 M, POTÊNCIA 230 CV, INCLUSIVE LIMPADORA A SUCÇÃO, TANQUE 12000 L - CHP DIURNO. AF_05/2023</t>
  </si>
  <si>
    <t>PENEIRA ROTATIVA COM MOTOR ELÉTRICO TRIFÁSICO DE 2 CV, CILINDRO DE 1 M X 0,60 M, COM FUROS DE 3,17 MM - CHP DIURNO. AF_05/2023</t>
  </si>
  <si>
    <t>DOSADOR DE AREIA, CAPACIDADE DE 26 LITROS - CHP DIURNO. AF_05/2023</t>
  </si>
  <si>
    <t>APARELHO PARA CORTE E SOLDA OXI-ACETILENO SOBRE RODAS, INCLUSIVE CILINDROS E MAÇARICOS - CHP DIURNO. AF_05/2023</t>
  </si>
  <si>
    <t>GRUA ASCENSIONAL, LANCA DE 30 M, CAPACIDADE DE 1,0 T A 30 M, ALTURA ATE 39 M - CHP DIURNO. AF_05/2023</t>
  </si>
  <si>
    <t>USINA DE MISTURA ASFÁLTICA À QUENTE, TIPO CONTRA FLUXO, PROD 40 A 80 TON/HORA - CHP DIURNO. AF_05/2023</t>
  </si>
  <si>
    <t>USINA DE ASFALTO À FRIO, CAPACIDADE DE 40 A 60 TON/HORA, ELÉTRICA POTÊNCIA 30 CV - CHP DIURNO. AF_05/2023</t>
  </si>
  <si>
    <t>GRUA ASCENCIONAL, LANCA DE 42 M, CAPACIDADE DE 1,5 T A 30 M, ALTURA ATE 39 M - CHP DIURNO. AF_05/2023</t>
  </si>
  <si>
    <t>POLIDORA DE PISO (POLITRIZ), PESO DE 100KG, DIÂMETRO 450 MM, MOTOR ELÉTRICO, POTÊNCIA 4 HP - CHP DIURNO. AF_05/2023</t>
  </si>
  <si>
    <t>DESEMPENADEIRA DE CONCRETO, PESO DE 78 KG, 4 PÁS, MOTOR A GASOLINA, POTÊNCIA 5,5 HP - CHP DIURNO. AF_05/2023</t>
  </si>
  <si>
    <t>LAVADORA DE ALTA PRESSAO (LAVA-JATO) PARA AGUA FRIA, PRESSAO DE OPERACAO ENTRE 1400 E 1900 LIB/POL2, VAZAO MAXIMA ENTRE 400 E 700 L/H - CHP DIURNO. AF_05/2023</t>
  </si>
  <si>
    <t>TANQUE DE ASFALTO ESTACIONÁRIO COM SERPENTINA, CAPACIDADE 30.000 L - CHI DIURNO. AF_05/2023</t>
  </si>
  <si>
    <t>BETONEIRA CAPACIDADE NOMINAL 400 L, CAPACIDADE DE MISTURA 310 L, MOTOR A DIESEL POTÊNCIA 5,0 HP, SEM CARREGADOR - CHI DIURNO. AF_05/2023</t>
  </si>
  <si>
    <t>MISTURADOR DE ARGAMASSA, EIXO HORIZONTAL, CAPACIDADE DE MISTURA 300 KG, MOTOR ELÉTRICO POTÊNCIA 5 CV - CHI DIURNO. AF_05/2023</t>
  </si>
  <si>
    <t>MISTURADOR DE ARGAMASSA, EIXO HORIZONTAL, CAPACIDADE DE MISTURA 600 KG, MOTOR ELÉTRICO POTÊNCIA 7,5 CV - CHI DIURNO. AF_05/2023</t>
  </si>
  <si>
    <t>MISTURADOR DE ARGAMASSA, EIXO HORIZONTAL, CAPACIDADE DE MISTURA 160 KG, MOTOR ELÉTRICO POTÊNCIA 3 CV - CHI DIURNO. AF_05/2023</t>
  </si>
  <si>
    <t>BETONEIRA CAPACIDADE NOMINAL DE 400 L, CAPACIDADE DE MISTURA 280 L, MOTOR ELÉTRICO TRIFÁSICO POTÊNCIA DE 2 CV, SEM CARREGADOR - CHI DIURNO. AF_05/2023</t>
  </si>
  <si>
    <t>TANQUE DE ASFALTO ESTACIONÁRIO COM MAÇARICO, CAPACIDADE 20.000 L - CHI DIURNO. AF_05/2023</t>
  </si>
  <si>
    <t>BETONEIRA CAPACIDADE NOMINAL DE 600 L, CAPACIDADE DE MISTURA 360 L, MOTOR ELÉTRICO TRIFÁSICO POTÊNCIA DE 4 CV, SEM CARREGADOR - CHI DIURNO. AF_05/2023</t>
  </si>
  <si>
    <t>BETONEIRA CAPACIDADE NOMINAL DE 600 L, CAPACIDADE DE MISTURA 440 L, MOTOR A DIESEL POTÊNCIA 10 HP, COM CARREGADOR - CHI DIURNO. AF_05/2023</t>
  </si>
  <si>
    <t>PROJETOR PNEUMÁTICO DE ARGAMASSA PARA CHAPISCO E REBOCO COM RECIPIENTE ACOPLADO, TIPO CANEQUINHA, COM COMPRESSOR DE AR REBOCÁVEL VAZÃO 89 PCM E MOTOR DIESEL DE 20 CV - CHI DIURNO. AF_05/2023</t>
  </si>
  <si>
    <t>MANIPULADOR TELESCÓPICO, POTÊNCIA DE 85 HP, CAPACIDADE DE CARGA DE 3.500 KG, ALTURA MÁXIMA DE ELEVAÇÃO DE 12,3 M - CHI DIURNO. AF_05/2023</t>
  </si>
  <si>
    <t>ESPARGIDOR DE ASFALTO PRESSURIZADO, TANQUE 6 M3 COM ISOLAÇÃO TÉRMICA, AQUECIDO COM 2 MAÇARICOS, COM BARRA ESPARGIDORA 3,60 M, MONTADO SOBRE CAMINHÃO  TOCO, PBT 14.300 KG, POTÊNCIA 185 CV - CHI DIURNO. AF_05/2023</t>
  </si>
  <si>
    <t>CAMINHÃO PARA EQUIPAMENTO DE LIMPEZA A SUCÇÃO COM CAMINHÃO TRUCADO DE PESO BRUTO TOTAL 23000 KG, CARGA ÚTIL MÁXIMA 15935 KG, DISTÂNCIA ENTRE EIXOS 4,80 M, POTÊNCIA 230 CV, INCLUSIVE LIMPADORA A SUCÇÃO, TANQUE 12000 L - CHI DIURNO. AF_05/2023</t>
  </si>
  <si>
    <t>PENEIRA ROTATIVA COM MOTOR ELÉTRICO TRIFÁSICO DE 2 CV, CILINDRO DE 1 M X 0,60 M, COM FUROS DE 3,17 MM - CHI DIURNO. AF_05/2023</t>
  </si>
  <si>
    <t>DOSADOR DE AREIA, CAPACIDADE DE 26 LITROS - CHI DIURNO. AF_05/2023</t>
  </si>
  <si>
    <t>APARELHO PARA CORTE E SOLDA OXI-ACETILENO SOBRE RODAS, INCLUSIVE CILINDROS E MAÇARICOS - CHI DIURNO. AF_05/2023</t>
  </si>
  <si>
    <t>GRUA ASCENSIONAL, LANÇA DE 30 M, CAPACIDADE DE 1,0 T A 30 M, ALTURA ATÉ 39 M - CHI DIURNO. AF_05/2023</t>
  </si>
  <si>
    <t>USINA DE MISTURA ASFÁLTICA À QUENTE, TIPO CONTRA FLUXO, PROD 40 A 80 TON/HORA - CHI DIURNO. AF_05/2023</t>
  </si>
  <si>
    <t>USINA DE ASFALTO À FRIO, CAPACIDADE DE 40 A 60 TON/HORA, ELÉTRICA POTÊNCIA 30 CV - CHI DIURNO. AF_05/2023</t>
  </si>
  <si>
    <t>GRUA ASCENCIONAL, LANÇA DE 42 M, CAPACIDADE DE 1,5 T A 30 M, ALTURA ATÉ 39 M - CHI DIURNO. AF_05/2023</t>
  </si>
  <si>
    <t>POLIDORA DE PISO (POLITRIZ), PESO DE 100KG, DIÂMETRO 450 MM, MOTOR ELÉTRICO, POTÊNCIA 4 HP - CHI DIURNO. AF_05/2023</t>
  </si>
  <si>
    <t>DESEMPENADEIRA DE CONCRETO, PESO DE 78 KG, 4 PÁS, MOTOR A GASOLINA, POTÊNCIA 5,5 HP - CHI DIURNO. AF_05/2023</t>
  </si>
  <si>
    <t>LAVADORA DE ALTA PRESSAO (LAVA-JATO) PARA AGUA FRIA, PRESSAO DE OPERACAO ENTRE 1400 E 1900 LIB/POL2, VAZAO MAXIMA ENTRE 400 E 700 L/H - CHI DIURNO.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</si>
  <si>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</si>
  <si>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</si>
  <si>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</si>
  <si>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</si>
  <si>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</si>
  <si>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</si>
  <si>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</si>
  <si>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</si>
  <si>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</si>
  <si>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</si>
  <si>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</si>
  <si>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</si>
  <si>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</si>
  <si>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</si>
  <si>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</si>
  <si>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</si>
  <si>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</si>
  <si>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</si>
  <si>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</si>
  <si>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</si>
  <si>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</si>
  <si>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</si>
  <si>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</si>
  <si>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</si>
  <si>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</si>
  <si>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</si>
  <si>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</si>
  <si>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</si>
  <si>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</si>
  <si>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</si>
  <si>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</si>
  <si>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</si>
  <si>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</si>
  <si>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</si>
  <si>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</si>
  <si>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</si>
  <si>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</si>
  <si>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</si>
  <si>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</si>
  <si>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</si>
  <si>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</si>
  <si>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</si>
  <si>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</si>
  <si>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</si>
  <si>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</si>
  <si>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</si>
  <si>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</si>
  <si>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</si>
  <si>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</si>
  <si>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</si>
  <si>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</si>
  <si>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</si>
  <si>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PARA EQUIPAMENTO DE LIMPEZA A SUCÇÃO COM CAMINHÃO TRUCADO DE PESO BRUTO TOTAL 23000 KG, CARGA ÚTIL MÁX. 15935 KG, DISTÂNCIA ENTRE EIXOS 4,80 M, POTÊNCIA 230 CV, INCLUSIVE LIMPADORA A SUCÇÃO, TANQUE 12000 L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</si>
  <si>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</si>
  <si>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</si>
  <si>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</si>
  <si>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</si>
  <si>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DOSADOR DE AREIA, CAPACIDADE DE 26 LITROS - DEPRECIAÇÃO. AF_05/2023</t>
  </si>
  <si>
    <t>DOSADOR DE AREIA, CAPACIDADE DE 26 LITROS - JUROS. AF_05/2023</t>
  </si>
  <si>
    <t>DOSADOR DE AREIA, CAPACIDADE DE 26 LITROS - MANUTENÇÃO. AF_05/2023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</si>
  <si>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</si>
  <si>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</si>
  <si>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</si>
  <si>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</si>
  <si>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</si>
  <si>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</si>
  <si>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</si>
  <si>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</si>
  <si>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</si>
  <si>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</si>
  <si>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</si>
  <si>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</si>
  <si>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</si>
  <si>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</si>
  <si>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</si>
  <si>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</si>
  <si>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GRUA ASCENCIONAL, LANÇA DE 42 M, CAPACIDADE DE 1,5 T A 30 M, ALTURA ATÉ 39 M   DEPRECIAÇÃO. AF_05/2023</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</si>
  <si>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</si>
  <si>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</si>
  <si>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</si>
  <si>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PULVERIZADOR DE TINTA ELÉTRICO/MÁQUINA DE PINTURA AIRLESS, VAZÃO 2 L/MIN - MATERIAIS NA OPERAÇÃO. AF_05/2023</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</si>
  <si>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</si>
  <si>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</si>
  <si>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</si>
  <si>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</si>
  <si>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</si>
  <si>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</si>
  <si>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</si>
  <si>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</si>
  <si>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</si>
  <si>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</si>
  <si>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</si>
  <si>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</si>
  <si>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CALDEIRA A GÁS COM TERMOSTATO, CAPACIDADE 100 LITROS - MATERIAIS NA OPERAÇÃO. AF_05/2023</t>
  </si>
  <si>
    <t>CONJUNTO MACACO E BOMBA HIDRÁULICA PARA PROTENSAO DE CORDOALHAS, ESFORÇO MAXIMO DE 115 TONELADAS - MATERIAIS NA OPERAÇÃO. AF_05/2023</t>
  </si>
  <si>
    <t>CONJUNTO CILINDRO E BOMBA HIDRÁULICA PARA PROTENSÃO DE MONOBARRAS PARA TIRANTES, ESFORÇO MÁXIMO DE 30 TONELADAS  - MATERIAIS NA OPERAÇÃO. AF_05/2023</t>
  </si>
  <si>
    <t>MÁQUINA FORMER DOBRAS DIVERSAS: 220V/380V TRIFÁSICO OU MONOFÁSICO, CAPACIDADE 0,5-1,27MM, MOTOR 2CV - MATERIAIS NA OPERAÇÃO. AF_05/2023</t>
  </si>
  <si>
    <t>MÁQUINA SOLDA ARCO COM PISTOLA DE SOLDAGEM PARA STUD BOLT DE 5 MM A 22 MM - MATERIAIS NA OPERAÇÃO. AF_05/2023</t>
  </si>
  <si>
    <t>TORRE, COMPOSTA POR GUINCHO MECÂNICO, GUINCHO MANUAL, CABOS DE AÇO, PITEIRA E SOQUETE  - MATERIAIS NA OPERAÇÃO. AF_05/2023</t>
  </si>
  <si>
    <t>UNIDADE DOSADORA AIRLESS TIPO HOT SPRAY - MATERIAIS NA OPERAÇÃO. AF_05/2023</t>
  </si>
  <si>
    <t>ENCERADEIRA INDUSTRIAL, 400 MM, 220V, 1 HP - MATERIAIS NA OPERAÇÃO. AF_05/2023</t>
  </si>
  <si>
    <t>SERRA FITA HORIZONTAL, ELÉTRICA, COM CONTROLE HIDRÁULICO, PAINEL DE COMANDO EM 24 V, MOTOR ELÉTRICO 1,5 CV, DIMENSÕES DA FITA 3880 X 27 X 0,9 MM, TRIFÁSICA - MATERIAIS NA OPERAÇÃO. AF_05/2023</t>
  </si>
  <si>
    <t>MÁQUINA METALEIRA UNIVERSAL MODELO IW 110/180 BTD - MATERIAIS NA OPERAÇÃO. AF_05/2023</t>
  </si>
  <si>
    <t>TARTARUGA DE OXICORTE CG1, MONOFÁSICA, 220 V, FREQUÊNCIA 50 HZ, VELOCIDADE DE CORTE (MM/MIN) 50 A 750, DIÂMETRO MÍNIMO DO COMPASSO MM 200 - MATERIAIS NA OPERAÇÃO. AF_05/2023</t>
  </si>
  <si>
    <t>BETONEIRA CAPACIDADE NOMINAL DE 250 L, CAPACIDADE DE MISTURA DE 175 L, MOTOR ELÉTRICO MONOFÁSICO POTÊNCIA 1CV - MATERIAIS NA OPERAÇÃO. AF_05/2023</t>
  </si>
  <si>
    <t>COMPRESSOR DE AR, VAZAO DE 10 PCM, RESERVATORIO 100 L, PRESSAO DE TRABALHO ENTRE 6,9 E 9,7 BAR, POTENCIA 2 HP, TENSAO 110/220 V - MATERIAIS NA OPERAÇÃO. AF_05/2023</t>
  </si>
  <si>
    <t>MÁQUINA PARA SOLDA POR ELETROFUSÃO PARA TUBOS DE POLIETILENO DE ALTA DENSIDADE (PEAD) COM DIÂMETRO EXTERNO DE 20 A 800 MM, POTÊNCIA ENTRE 2750 E 3000 W - MATERIAIS NA OPERAÇÃO. AF_05/2023</t>
  </si>
  <si>
    <t>MÁQUINA PARA SOLDA POR ELETROFUSÃO PARA TUBOS DE POLIETILENO DE ALTA DENSIDADE (PEAD) COM DIÂMETRO EXTERNO DE 20 A 1600 MM, POTÊNCIA DE 3500 W - MATERIAIS NA OPERAÇÃO. AF_05/2023</t>
  </si>
  <si>
    <t>MÁQUINA PARA SOLDA POR TERMOFUSÃO PARA TUBOS DE POLIETILENO DE ALTA DENSIDADE (PEAD) COM DIÂMETRO EXTERNO DE 90 A 315 MM, POTÊNCIA ENTRE 2500 E 5350 W - MATERIAIS NA OPERAÇÃO.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</si>
  <si>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</si>
  <si>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MATERIAIS NA OPERAÇÃO. AF_05/2023</t>
  </si>
  <si>
    <t>PERFURATRIZ PARA FURO DIRECIONAL HORIZONTAL (HDD) COM CAPACIDADE ATÉ 89 KN, POTÊNCIA 24,8 HP A 80 HP (INCLUSO FERRAMENTAS E LOCALIZADOR) - MATERIAIS NA OPERAÇÃO. AF_05/2023</t>
  </si>
  <si>
    <t>PERFURATRIZ PARA FURO DIRECIONAL HORIZONTAL (HDD) COM CAPACIDADE DE 90 KN A 200 KN, POTÊNCIA 100 HP A 160 HP (INCLUSO FERRAMENTAS E LOCALIZADOR) - MATERIAIS NA OPERAÇÃO. AF_05/2023</t>
  </si>
  <si>
    <t>PERFURATRIZ PARA FURO DIRECIONAL HORIZONTAL (HDD) COM CAPACIDADE DE 201 KN A 560 KN, POTÊNCIA 200 HP A 260 HP (INCLUSO FERRAMENTAS E LOCALIZADOR) - MATERIAIS NA OPERAÇÃO. AF_05/2023</t>
  </si>
  <si>
    <t>MISTURADOR PARA PREPARO DE LAMA ESTABILIZANTE COM CAPACIDADE DE *4000* L, COM BOMBA CENTRÍFUGA 5,5 HP A 23,07 HP, PARA SISTEMA DE FURO DIRECIONAL - MATERIAIS NA OPERAÇÃO. AF_05/2023</t>
  </si>
  <si>
    <t>VARREDEIRA DE GRAMA SINTÉTICA A GASOLINA, 2,4 CV, 4 TEMPOS - MATERIAIS NA OPERAÇÃO. AF_05/2023</t>
  </si>
  <si>
    <t>BATE ESTACA PARA INSTALAÇÃO DE DEFENSAS METÁLICAS (GUARD RAIL) FIXO, INCLUSIVE CAMINHÃO TOCO PBT 9.700 KG, POTÊNCIA DE 160 CV - MATERIAIS NA OPERAÇÃO. AF_05/2023</t>
  </si>
  <si>
    <t>MARTELETE PERFURADOR/ ROMPEDOR ELÉTRICO, POTÊNCIA 800 W, 220 V - MATERIAIS NA OPERAÇÃO. AF_05/2023</t>
  </si>
  <si>
    <t>GRUPO GERADOR DIESEL, COM CARENAGEM, POTÊNCIA STANDART ENTRE 400 E 460 KVA, VELOCIDADE DE 1800 RPM, FREQUÊNCIA DE 60 HZ - MATERIAIS NA OPERAÇÃO. AF_05/2023</t>
  </si>
  <si>
    <t>PERFURATRIZ DE COROA DIAMANTADA PARA CONCRETO, DIÂMETRO ATÉ 250 MM, MOTOR ELÉTRICO 220 V, POTÊNCIA 2.500 W - MATERIAIS NA OPERAÇÃO. AF_05/2023</t>
  </si>
  <si>
    <t>CAMINHÃO TANQUE PARA HIDROSSEMEADURA, COM CAPACIDADE DE 8.000 LITROS, INCLUINDO BOMBA PARA LANÇAMENTO COM MOTOR DIESEL COM POTÊNCIA DE 105 CV - MATERIAIS NA OPERAÇÃO. AF_06/2023</t>
  </si>
  <si>
    <t>GUINDASTE HIDRÁULICO AUTOPROPELIDO, COM LANÇA TRELICADA 41 M, CAPACIDADE MÁXIMA DE ELEVAÇÃO 43 T, POTÊNCIA 230 KW, EQUIPADO COM CAÇAMBA DE ARRASTO (DRAGLINE) DE 0,76 M3 - MATERIAIS NA OPERAÇÃO. AF_06/2023</t>
  </si>
  <si>
    <t>ESCAVADEIRA HIDRÁULICA DE BRAÇO LONGO (LONGO ALCANCE) SOBRE ESTEIRAS, CAÇAMBA 0,52 M3, PESO OPERACIONAL 24 T, POTÊNCIA LÍQUIDA 155 HP  - MATERIAIS NA OPERAÇÃO. AF_06/2023</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</si>
  <si>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</si>
  <si>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</si>
  <si>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</si>
  <si>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</si>
  <si>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APLICAÇÃO DE MANTA GEOTÊXTIL NAS JUNTAS RÍGIDAS DE ADUELAS PRÉ-MOLDADAS DE CONCRETO ARMADO. AF_01/2023</t>
  </si>
  <si>
    <t>TUBULÃO A CÉU ABERTO, DIÂMETRO DO FUSTE DE 70CM, ESCAVAÇÃO MANUAL, SEM ALARGAMENTO DE BASE, CONCRETO FEITO EM OBRA E LANÇADO COM JERICA. AF_05/2020_PA</t>
  </si>
  <si>
    <t>TUBULÃO A CÉU ABERTO, DIÂMETRO DO FUSTE DE 80CM, ESCAVAÇÃO MANUAL, SEM ALARGAMENTO DE BASE, CONCRETO FEITO EM OBRA E LANÇADO COM JERICA. AF_05/2020_PA</t>
  </si>
  <si>
    <t>TUBULÃO A CÉU ABERTO, DIÂMETRO DO FUSTE DE 100CM, ESCAVAÇÃO MANUAL, SEM ALARGAMENTO DE BASE, CONCRETO FEITO EM OBRA E LANÇADO COM JERICA. AF_05/2020_PA</t>
  </si>
  <si>
    <t>TUBULÃO A CÉU ABERTO, DIÂMETRO DO FUSTE DE 120CM, ESCAVAÇÃO MANUAL, SEM ALARGAMENTO DE BASE, CONCRETO FEITO EM OBRA E LANÇADO COM JERICA. AF_05/2020_PA</t>
  </si>
  <si>
    <t>TUBULÃO A CÉU ABERTO, DIÂMETRO DO FUSTE DE 70CM, ESCAVAÇÃO MECÂNICA, SEM ALARGAMENTO DE BASE, CONCRETO FEITO EM OBRA E LANÇADO COM JERICA. AF_05/2020_PA</t>
  </si>
  <si>
    <t>TUBULÃO A CÉU ABERTO, DIÂMETRO DO FUSTE DE 80CM, ESCAVAÇÃO MECÂNICA, SEM ALARGAMENTO DE BASE, CONCRETO FEITO EM OBRA E LANÇADO COM JERICA (EXCLUSIVE MOBILIZAÇÃO E DESMOBILIZAÇÃO). AF_05/2020_PA</t>
  </si>
  <si>
    <t>TUBULÃO A CÉU ABERTO, DIÂMETRO DO FUSTE DE 100CM, ESCAVAÇÃO MECÂNICA, SEM ALARGAMENTO DE BASE, CONCRETO FEITO EM OBRA E LANÇADO COM JERICA (EXCLUSIVE MOBILIZAÇÃO E DESMOBILIZAÇÃO). AF_05/2020_PA</t>
  </si>
  <si>
    <t>TUBULÃO A CÉU ABERTO, DIÂMETRO DO FUSTE DE 120CM, ESCAVAÇÃO MECÂNICA, SEM ALARGAMENTO DE BASE, CONCRETO FEITO EM OBRA E LANÇADO COM JERICA (EXCLUSIVE MOBILIZAÇÃO E DESMOBILIZAÇÃO). AF_05/2020_PA</t>
  </si>
  <si>
    <t>TUBULÃO A CÉU ABERTO, DIÂMETRO DO FUSTE DE 70CM, ESCAVAÇÃO MANUAL, SEM ALARGAMENTO DE BASE, CONCRETO USINADO E LANÇADO COM BOMBA OU DIRETAMENTE DO CAMINHÃO (EXCLUSIVE BOMBEAMENTO). AF_05/2020_PA</t>
  </si>
  <si>
    <t>TUBULÃO A CÉU ABERTO, DIÂMETRO DO FUSTE DE 80CM, ESCAVAÇÃO MANUAL, SEM ALARGAMENTO DE BASE, CONCRETO USINADO E LANÇADO COM BOMBA OU DIRETAMENTE DO CAMINHÃO (EXCLUSIVE BOMBEAMENTO). AF_05/2020_PA</t>
  </si>
  <si>
    <t>TUBULÃO A CÉU ABERTO, DIÂMETRO DO FUSTE DE 100CM, ESCAVAÇÃO MANUAL, SEM ALARGAMENTO DE BASE, CONCRETO USINADO E LANÇADO COM BOMBA OU DIRETAMENTE DO CAMINHÃO (EXCLUSIVE BOMBEAMENTO). AF_05/2020_PA</t>
  </si>
  <si>
    <t>TUBULÃO A CÉU ABERTO, DIÂMETRO DO FUSTE DE 120CM, ESCAVAÇÃO MANUAL, SEM ALARGAMENTO DE BASE, CONCRETO USINADO E LANÇADO COM BOMBA OU DIRETAMENTE DO CAMINHÃO (EXCLUSIVE BOMBEAMENTO). AF_05/2020_PA</t>
  </si>
  <si>
    <t>TUBULÃO A CÉU ABERTO, DIÂMETRO DO FUSTE DE 70CM, ESCAVAÇÃO MECÂNICA, SEM ALARGAMENTO DE BASE, CONCRETO USINADO E LANÇADO COM BOMBA OU DIRETAMENTE DO CAMINHÃO (EXCLUSIVE BOMBEAMENTO, MOBILIZAÇÃO E DESMOBILIZAÇÃO). AF_05/2020_PA</t>
  </si>
  <si>
    <t>TUBULÃO A CÉU ABERTO, DIÂMETRO DO FUSTE DE 80CM, ESCAVAÇÃO MECÂNICA, SEM ALARGAMENTO DE BASE, CONCRETO USINADO E LANÇADO COM BOMBA OU DIRETAMENTE DO CAMINHÃO (EXCLUSIVE BOMBEAMENTO, MOBILIZAÇÃO E DESMOBILIZAÇÃO). AF_05/2020_PA</t>
  </si>
  <si>
    <t>TUBULÃO A CÉU ABERTO, DIÂMETRO DO FUSTE DE 100CM, ESCAVAÇÃO MECÂNICA, SEM ALARGAMENTO DE BASE, CONCRETO USINADO E LANÇADO COM BOMBA OU DIRETAMENTE DO CAMINHÃO (EXCLUSIVE BOMBEAMENTO, MOBILIZAÇÃO E DESMOBILIZAÇÃO). AF_05/2020_PA</t>
  </si>
  <si>
    <t>TUBULÃO A CÉU ABERTO, DIÂMETRO DO FUSTE DE 120CM, ESCAVAÇÃO MECÂNICA, SEM ALARGAMENTO DE BASE, CONCRETO USINADO E LANÇADO COM BOMBA OU DIRETAMENTE DO CAMINHÃO (EXCLUSIVE BOMBEAMENTO, MOBILIZAÇÃO E DESMOBILIZAÇÃO). AF_05/2020_PA</t>
  </si>
  <si>
    <t>ALARGAMENTO DE BASE DE TUBULÃO A CÉU ABERTO, ESCAVAÇÃO MANUAL, CONCRETO USINADO E LANÇADO COM BOMBA OU DIRETAMENTE DO CAMINHÃO (EXCLUSIVE BOMBEAMENTO). AF_05/2020</t>
  </si>
  <si>
    <t>ESTACA HÉLICE CONTÍNUA, DIÂMETRO DE 30 CM, INCLUSO CONCRETO FCK=30MPA E ARMADURA MÍNIMA (EXCLUSIVE BOMBEAMENTO, MOBILIZAÇÃO E DESMOBILIZAÇÃO). AF_12/2019_PA</t>
  </si>
  <si>
    <t>ESTACA HÉLICE CONTÍNUA , DIÂMETRO DE 50 CM, INCLUSO CONCRETO FCK=30MPA E ARMADURA MÍNIMA (EXCLUSIVE BOMBEAMENTO, MOBILIZAÇÃO E DESMOBILIZAÇÃO). AF_12/2019_PA</t>
  </si>
  <si>
    <t>ESTACA HÉLICE CONTÍNUA, DIÂMETRO DE 70 CM, INCLUSO CONCRETO FCK=30MPA E ARMADURA MÍNIMA (EXCLUSIVE BOMBEAMENTO, MOBILIZAÇÃO E DESMOBILIZAÇÃO). AF_12/2019_PA</t>
  </si>
  <si>
    <t>ESTACA HÉLICE CONTÍNUA, DIÂMETRO DE 80 CM, INCLUSO CONCRETO FCK=30MPA E ARMADURA MÍNIMA (EXCLUSIVE BOMBEAMENTO, MOBILIZAÇÃO E DESMOBILIZAÇÃO). AF_12/2019_PA</t>
  </si>
  <si>
    <t>ESTACA HÉLICE CONTÍNUA, DIÂMETRO DE 90 CM, INCLUSO CONCRETO FCK=30MPA E ARMADURA MÍNIMA (EXCLUSIVE BOMBEAMENTO, MOBILIZAÇÃO E DESMOBILIZAÇÃO). AF_12/2019_PA</t>
  </si>
  <si>
    <t>ESTACA ESCAVADA MECANICAMENTE, SEM FLUIDO ESTABILIZANTE, COM 25CM DE DIÂMETRO, CONCRETO LANÇADO POR CAMINHÃO BETONEIRA (EXCLUSIVE MOBILIZAÇÃO E DESMOBILIZAÇÃO). AF_01/2020_PA</t>
  </si>
  <si>
    <t>ESTACA ESCAVADA MECANICAMENTE, SEM FLUIDO ESTABILIZANTE, COM 40CM DE DIÂMETRO, CONCRETO LANÇADO POR CAMINHÃO BETONEIRA (EXCLUSIVE MOBILIZAÇÃO E DESMOBILIZAÇÃO). AF_01/2020_PA</t>
  </si>
  <si>
    <t>ESTACA ESCAVADA MECANICAMENTE, SEM FLUIDO ESTABILIZANTE, COM 60CM DE DIÂMETRO, CONCRETO LANÇADO POR CAMINHÃO BETONEIRA (EXCLUSIVE MOBILIZAÇÃO E DESMOBILIZAÇÃO). AF_01/2020_PA</t>
  </si>
  <si>
    <t>ESTACA ESCAVADA MECANICAMENTE, SEM FLUIDO ESTABILIZANTE, COM 25CM DE DIÂMETRO, CONCRETO LANÇADO MANUALMENTE (EXCLUSIVE MOBILIZAÇÃO E DESMOBILIZAÇÃO). AF_01/2020_PA</t>
  </si>
  <si>
    <t>ESTACA ESCAVADA MECANICAMENTE, SEM FLUIDO ESTABILIZANTE, COM 60CM DE DIÂMETRO, CONCRETO LANÇADO POR BOMBA LANÇA (EXCLUSIVE BOMBEAMENTO, MOBILIZAÇÃO E DESMOBILIZAÇÃO). AF_01/2020_PA</t>
  </si>
  <si>
    <t>ESTACA BROCA DE CONCRETO, DIÂMETRO DE 30CM, ESCAVAÇÃO MANUAL COM TRADO CONCHA, INTEIRAMENTE ARMADA. AF_05/2020_PA</t>
  </si>
  <si>
    <t>ESCADA EM CONCRETO ARMADO MOLDADO IN LOCO, FCK 25 MPA, COM 1 LANCE E LAJE PLANA, FÔRMA EM CHAPA DE MADEIRA COMPENSADA RESINADA. AF_11/2020_PA</t>
  </si>
  <si>
    <t>ESCADA EM CONCRETO ARMADO MOLDADO IN LOCO, FCK 25 MPA, COM 2 LANCES EM  U  E LAJE PLANA, FÔRMA EM CHAPA DE MADEIRA COMPENSADA RESINADA. AF_11/2020_PA</t>
  </si>
  <si>
    <t>ESCADA EM CONCRETO ARMADO MOLDADO IN LOCO, FCK 25 MPA, COM 2 LANCES EM  L  E LAJE PLANA, FÔRMA EM CHAPA DE MADEIRA COMPENSADA RESINADA. AF_11/2020_PA</t>
  </si>
  <si>
    <t>ESCADA EM CONCRETO ARMADO MOLDADO IN LOCO, FCK 25 MPA, COM 2 LANCES EM  X  E LAJE PLANA, FÔRMA EM CHAPA DE MADEIRA COMPENSADA RESINADA. AF_11/2020_PA</t>
  </si>
  <si>
    <t>ESCADA EM CONCRETO ARMADO MOLDADO IN LOCO, FCK 25 MPA, COM 1 LANCE E LAJE CASCATA, FÔRMA EM CHAPA DE MADEIRA COMPENSADA RESINADA. AF_11/2020_PA</t>
  </si>
  <si>
    <t>ESCADA EM CONCRETO ARMADO MOLDADO IN LOCO, FCK 25 MPA, COM 2 LANCES EM  U  E LAJE CASCATA, FÔRMA EM CHAPA DE MADEIRA COMPENSADA RESINADA. AF_11/2020_PA</t>
  </si>
  <si>
    <t>ESCADA EM CONCRETO ARMADO MOLDADO IN LOCO, FCK 25 MPA, COM 2 LANCES EM  L  E LAJE CASCATA, FÔRMA EM CHAPA DE MADEIRA COMPENSADA RESINADA. AF_11/2020_PA</t>
  </si>
  <si>
    <t>ESCADA EM CONCRETO ARMADO MOLDADO IN LOCO, FCK 25 MPA, COM 2 LANCES EM  X  E LAJE CASCATA, FÔRMA EM CHAPA DE MADEIRA COMPENSADA RESINADA. AF_11/2020_PA</t>
  </si>
  <si>
    <t>MONTAGEM DE ARMADURA DE ESTACAS, DIÂMETRO = 32,0 MM. AF_09/2021_PS</t>
  </si>
  <si>
    <t>CONCRETAGEM DE PILARES, FCK = 25 MPA, COM USO DE BOMBA - LANÇAMENTO, ADENSAMENTO E ACABAMENTO. AF_02/2022_PS</t>
  </si>
  <si>
    <t>CONCRETAGEM DE VIGAS E LAJES, FCK=25 MPA, PARA LAJES PREMOLDADAS COM USO DE BOMBA - LANÇAMENTO, ADENSAMENTO E ACABAMENTO. AF_02/2022_PS</t>
  </si>
  <si>
    <t>CONCRETAGEM DE VIGAS E LAJES, FCK=25 MPA, PARA LAJES MACIÇAS OU NERVURADAS COM USO DE BOMBA - LANÇAMENTO, ADENSAMENTO E ACABAMENTO. AF_02/2022_PS</t>
  </si>
  <si>
    <t>CONCRETAGEM DE RESERVATÓRIOS, FCK=25 MPA, COM USO DE BOMBA - LANÇAMENTO, ADENSAMENTO E ACABAMENTO. AF_02/2022_PS</t>
  </si>
  <si>
    <t>CONCRETAGEM DE MURETAS, FCK=25 MPA, COM USO DE BOMBA - LANÇAMENTO, ADENSAMENTO E ACABAMENTO. AF_02/2022_PS</t>
  </si>
  <si>
    <t>CONCRETAGEM DE ESCADAS, FCK=25 MPA, COM USO DE BOMBA - LANÇAMENTO, ADENSAMENTO E ACABAMENTO. AF_02/2022_PS</t>
  </si>
  <si>
    <t>LAJE PRÉ-MOLDADA UNIDIRECIONAL, BIAPOIADA, PARA PISO, ENCHIMENTO EM CERÂMICA, VIGOTA CONVENCIONAL, ALTURA TOTAL DA LAJE (ENCHIMENTO+CAPA) = (8+4). AF_11/2020_PA</t>
  </si>
  <si>
    <t>LAJE PRÉ-MOLDADA UNIDIRECIONAL, BIAPOIADA, PARA FORRO, ENCHIMENTO EM CERÂMICA, VIGOTA CONVENCIONAL, ALTURA TOTAL DA LAJE (ENCHIMENTO+CAPA) = (8+3). AF_11/2020_PA</t>
  </si>
  <si>
    <t>ELETRODUTO FLEXÍVEL CORRUGADO REFORÇADO, PVC, DN 20 MM (1/2"), PARA CIRCUITOS TERMINAIS, INSTALADO EM LAJE - FORNECIMENTO E INSTALAÇÃO. AF_03/2023</t>
  </si>
  <si>
    <t>ELETRODUTO FLEXÍVEL CORRUGADO REFORÇADO, PVC, DN 25 MM (3/4"), PARA CIRCUITOS TERMINAIS, INSTALADO EM LAJE - FORNECIMENTO E INSTALAÇÃO. AF_03/2023</t>
  </si>
  <si>
    <t>ELETRODUTO FLEXÍVEL CORRUGADO REFORÇADO, PVC, DN 32 MM (1"), PARA CIRCUITOS TERMINAIS, INSTALADO EM LAJE - FORNECIMENTO E INSTALAÇÃO. AF_03/2023</t>
  </si>
  <si>
    <t>ELETRODUTO FLEXÍVEL LISO, PEAD, DN 32 MM (1"), PARA CIRCUITOS TERMINAIS, INSTALADO EM LAJE - FORNECIMENTO E INSTALAÇÃO. AF_03/2023</t>
  </si>
  <si>
    <t>ELETRODUTO FLEXÍVEL CORRUGADO, PEAD, DN 40 MM (1 1/4"), PARA CIRCUITOS TERMINAIS, INSTALADO EM LAJE - FORNECIMENTO E INSTALAÇÃO. AF_03/2023</t>
  </si>
  <si>
    <t>ELETRODUTO FLEXÍVEL LISO, PEAD, DN 40 MM (1 1/4"), PARA CIRCUITOS TERMINAIS, INSTALADO EM LAJE - FORNECIMENTO E INSTALAÇÃO. AF_03/2023</t>
  </si>
  <si>
    <t>ELETRODUTO FLEXÍVEL CORRUGADO, PVC, DN 20 MM (1/2"), PARA CIRCUITOS TERMINAIS, INSTALADO EM PAREDE - FORNECIMENTO E INSTALAÇÃO. AF_03/2023</t>
  </si>
  <si>
    <t>ELETRODUTO FLEXÍVEL CORRUGADO REFORÇADO, PVC, DN 20 MM (1/2"), PARA CIRCUITOS TERMINAIS, INSTALADO EM PAREDE - FORNECIMENTO E INSTALAÇÃO. AF_03/2023</t>
  </si>
  <si>
    <t>ELETRODUTO FLEXÍVEL CORRUGADO, PVC, DN 25 MM (3/4"), PARA CIRCUITOS TERMINAIS, INSTALADO EM PAREDE - FORNECIMENTO E INSTALAÇÃO. AF_03/2023</t>
  </si>
  <si>
    <t>ELETRODUTO FLEXÍVEL CORRUGADO REFORÇADO, PVC, DN 25 MM (3/4"), PARA CIRCUITOS TERMINAIS, INSTALADO EM PAREDE - FORNECIMENTO E INSTALAÇÃO. AF_03/2023</t>
  </si>
  <si>
    <t>ELETRODUTO FLEXÍVEL CORRUGADO, PVC, DN 32 MM (1"), PARA CIRCUITOS TERMINAIS, INSTALADO EM PAREDE - FORNECIMENTO E INSTALAÇÃO. AF_03/2023</t>
  </si>
  <si>
    <t>ELETRODUTO FLEXÍVEL CORRUGADO REFORÇADO, PVC, DN 32 MM (1"), PARA CIRCUITOS TERMINAIS, INSTALADO EM PAREDE - FORNECIMENTO E INSTALAÇÃO. AF_03/2023</t>
  </si>
  <si>
    <t>ELETRODUTO FLEXÍVEL LISO, PEAD, DN 32 MM (1"), PARA CIRCUITOS TERMINAIS, INSTALADO EM PAREDE - FORNECIMENTO E INSTALAÇÃO. AF_03/2023</t>
  </si>
  <si>
    <t>ELETRODUTO FLEXÍVEL CORRUGADO, PEAD, DN 40 MM (1 1/4"), PARA CIRCUITOS TERMINAIS, INSTALADO EM PAREDE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</si>
  <si>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</si>
  <si>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</si>
  <si>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25 MM (3/4"), PARA CIRCUITOS TERMINAIS, INSTALADO EM FORRO - FORNECIMENTO E INSTALAÇÃO. AF_03/2023</t>
  </si>
  <si>
    <t>ELETRODUTO RÍGIDO ROSCÁVEL, PVC, DN 32 MM (1"), PARA CIRCUITOS TERMINAIS, INSTALADO EM FORRO - FORNECIMENTO E INSTALAÇÃO. AF_03/2023</t>
  </si>
  <si>
    <t>ELETRODUTO RÍGIDO ROSCÁVEL, PVC, DN 40 MM (1 1/4"), PARA CIRCUITOS TERMINAIS, INSTALADO EM FORRO - FORNECIMENTO E INSTALAÇÃO. AF_03/2023</t>
  </si>
  <si>
    <t>ELETRODUTO RÍGIDO ROSCÁVEL, PVC, DN 20 MM (1/2"), PARA CIRCUITOS TERMINAIS, INSTALADO EM LAJE - FORNECIMENTO E INSTALAÇÃO. AF_03/2023</t>
  </si>
  <si>
    <t>ELETRODUTO RÍGIDO ROSCÁVEL, PVC, DN 25 MM (3/4"), PARA CIRCUITOS TERMINAIS, INSTALADO EM LAJE - FORNECIMENTO E INSTALAÇÃO. AF_03/2023</t>
  </si>
  <si>
    <t>ELETRODUTO RÍGIDO ROSCÁVEL, PVC, DN 32 MM (1"), PARA CIRCUITOS TERMINAIS, INSTALADO EM LAJE - FORNECIMENTO E INSTALAÇÃO. AF_03/2023</t>
  </si>
  <si>
    <t>ELETRODUTO RÍGIDO ROSCÁVEL, PVC, DN 40 MM (1 1/4"),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</si>
  <si>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</si>
  <si>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PAREDE - FORNECIMENTO E INSTALAÇÃO. AF_03/2023</t>
  </si>
  <si>
    <t>ELETRODUTO RÍGIDO ROSCÁVEL, PVC, DN 32 MM (1"), PARA CIRCUITOS TERMINAIS, INSTALADO EM PAREDE - FORNECIMENTO E INSTALAÇÃO. AF_03/2023</t>
  </si>
  <si>
    <t>ELETRODUTO RÍGIDO ROSCÁVEL, PVC, DN 40 MM (1 1/4"), PARA CIRCUITOS TERMINAIS, INSTALADO EM PAREDE - FORNECIMENTO E INSTALAÇÃO. AF_03/2023</t>
  </si>
  <si>
    <t>LUVA PARA ELETRODUTO, PVC, ROSCÁVEL, DN 20 MM (1/2"), PARA CIRCUITOS TERMINAIS, INSTALADA EM FORRO - FORNECIMENTO E INSTALAÇÃO. AF_03/2023</t>
  </si>
  <si>
    <t>LUVA PARA ELETRODUTO, PVC, ROSCÁVEL, DN 25 MM (3/4"), PARA CIRCUITOS TERMINAIS, INSTALADA EM FORRO - FORNECIMENTO E INSTALAÇÃO. AF_03/2023</t>
  </si>
  <si>
    <t>LUVA PARA ELETRODUTO, PVC, ROSCÁVEL, DN 32 MM (1"), PARA CIRCUITOS TERMINAIS, INSTALADA EM FORRO - FORNECIMENTO E INSTALAÇÃO. AF_03/2023</t>
  </si>
  <si>
    <t>LUVA PARA ELETRODUTO, PVC, ROSCÁVEL, DN 40 MM (1 1/4"), PARA CIRCUITOS TERMINAIS, INSTALADA EM FORRO - FORNECIMENTO E INSTALAÇÃO. AF_03/2023</t>
  </si>
  <si>
    <t>LUVA PARA ELETRODUTO, PVC, ROSCÁVEL, DN 20 MM (1/2"), PARA CIRCUITOS TERMINAIS, INSTALADA EM LAJE - FORNECIMENTO E INSTALAÇÃO. AF_03/2023</t>
  </si>
  <si>
    <t>LUVA PARA ELETRODUTO, PVC, ROSCÁVEL, DN 25 MM (3/4"), PARA CIRCUITOS TERMINAIS, INSTALADA EM LAJE - FORNECIMENTO E INSTALAÇÃO. AF_03/2023</t>
  </si>
  <si>
    <t>LUVA PARA ELETRODUTO, PVC, ROSCÁVEL, DN 32 MM (1"), PARA CIRCUITOS TERMINAIS, INSTALADA EM LAJE - FORNECIMENTO E INSTALAÇÃO. AF_03/2023</t>
  </si>
  <si>
    <t>LUVA PARA ELETRODUTO, PVC, ROSCÁVEL, DN 40 MM (1 1/4"),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</si>
  <si>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</si>
  <si>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PAREDE - FORNECIMENTO E INSTALAÇÃO. AF_03/2023</t>
  </si>
  <si>
    <t>LUVA PARA ELETRODUTO, PVC, ROSCÁVEL, DN 32 MM (1"), PARA CIRCUITOS TERMINAIS, INSTALADA EM PAREDE - FORNECIMENTO E INSTALAÇÃO. AF_03/2023</t>
  </si>
  <si>
    <t>LUVA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</si>
  <si>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</si>
  <si>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180 GRAUS PARA ELETRODUTO, PVC, ROSCÁVEL, DN 20 MM (1/2"), PARA CIRCUITOS TERMINAIS, INSTALADA EM FORRO - FORNECIMENTO E INSTALAÇÃO. AF_03/2023</t>
  </si>
  <si>
    <t>CURVA 90 GRAUS PARA ELETRODUTO, PVC, ROSCÁVEL, DN 25 MM (3/4"), PARA CIRCUITOS TERMINAIS, INSTALADA EM FORRO - FORNECIMENTO E INSTALAÇÃO. AF_03/2023</t>
  </si>
  <si>
    <t>CURVA 180 GRAUS PARA ELETRODUTO, PVC, ROSCÁVEL, DN 25 MM (3/4"), PARA CIRCUITOS TERMINAIS, INSTALADA EM FORRO - FORNECIMENTO E INSTALAÇÃO. AF_03/2023</t>
  </si>
  <si>
    <t>CURVA 90 GRAUS PARA ELETRODUTO, PVC, ROSCÁVEL, DN 32 MM (1"), PARA CIRCUITOS TERMINAIS, INSTALADA EM FORRO - FORNECIMENTO E INSTALAÇÃO. AF_03/2023</t>
  </si>
  <si>
    <t>CURVA 180 GRAUS PARA ELETRODUTO, PVC, ROSCÁVEL, DN 32 MM (1"), PARA CIRCUITOS TERMINAIS, INSTALADA EM FORRO - FORNECIMENTO E INSTALAÇÃO. AF_03/2023</t>
  </si>
  <si>
    <t>CURVA 90 GRAUS PARA ELETRODUTO, PVC, ROSCÁVEL, DN 40 MM (1 1/4"), PARA CIRCUITOS TERMINAIS, INSTALADA EM FORRO - FORNECIMENTO E INSTALAÇÃO. AF_03/2023</t>
  </si>
  <si>
    <t>CURVA 180 GRAUS PARA ELETRODUTO, PVC, ROSCÁVEL, DN 40 MM (1 1/4"), PARA CIRCUITOS TERMINAIS, INSTALADA EM FORRO - FORNECIMENTO E INSTALAÇÃO. AF_03/2023</t>
  </si>
  <si>
    <t>CURVA 90 GRAUS PARA ELETRODUTO, PVC, ROSCÁVEL, DN 20 MM (1/2"), PARA CIRCUITOS TERMINAIS, INSTALADA EM LAJE - FORNECIMENTO E INSTALAÇÃO. AF_03/2023</t>
  </si>
  <si>
    <t>CURVA 180 GRAUS PARA ELETRODUTO, PVC, ROSCÁVEL, DN 20 MM (1/2"), PARA CIRCUITOS TERMINAIS, INSTALADA EM LAJE - FORNECIMENTO E INSTALAÇÃO. AF_03/2023</t>
  </si>
  <si>
    <t>CURVA 90 GRAUS PARA ELETRODUTO, PVC, ROSCÁVEL, DN 25 MM (3/4"), PARA CIRCUITOS TERMINAIS, INSTALADA EM LAJE - FORNECIMENTO E INSTALAÇÃO. AF_03/2023</t>
  </si>
  <si>
    <t>CURVA 180 GRAUS PARA ELETRODUTO, PVC, ROSCÁVEL, DN 25 MM (3/4"), PARA CIRCUITOS TERMINAIS, INSTALADA EM LAJE - FORNECIMENTO E INSTALAÇÃO. AF_03/2023</t>
  </si>
  <si>
    <t>CURVA 90 GRAUS PARA ELETRODUTO, PVC, ROSCÁVEL, DN 32 MM (1"), PARA CIRCUITOS TERMINAIS, INSTALADA EM LAJE - FORNECIMENTO E INSTALAÇÃO. AF_03/2023</t>
  </si>
  <si>
    <t>CURVA 180 GRAUS PARA ELETRODUTO, PVC, ROSCÁVEL, DN 32 MM (1"), PARA CIRCUITOS TERMINAIS, INSTALADA EM LAJE - FORNECIMENTO E INSTALAÇÃO. AF_03/2023</t>
  </si>
  <si>
    <t>CURVA 90 GRAUS PARA ELETRODUTO, PVC, ROSCÁVEL, DN 40 MM (1 1/4"), PARA CIRCUITOS TERMINAIS, INSTALADA EM LAJE - FORNECIMENTO E INSTALAÇÃO. AF_03/2023</t>
  </si>
  <si>
    <t>CURVA 180 GRAUS PARA ELETRODUTO, PVC, ROSCÁVEL, DN 40 MM (1 1/4"), PARA CIRCUITOS TERMINAIS, INSTALADA EM LAJE - FORNECIMENTO E INSTALAÇÃO. AF_03/2023</t>
  </si>
  <si>
    <t>CURVA 90 GRAUS PARA ELETRODUTO, PVC, ROSCÁVEL, DN 20 MM (1/2"), PARA CIRCUITOS TERMINAIS, INSTALADA EM PAREDE - FORNECIMENTO E INSTALAÇÃO. AF_03/2023</t>
  </si>
  <si>
    <t>CURVA 180 GRAUS PARA ELETRODUTO, PVC, ROSCÁVEL, DN 20 MM (1/2"), PARA CIRCUITOS TERMINAIS, INSTALADA EM PAREDE - FORNECIMENTO E INSTALAÇÃO. AF_03/2023</t>
  </si>
  <si>
    <t>CURVA 90 GRAUS PARA ELETRODUTO, PVC, ROSCÁVEL, DN 25 MM (3/4"), PARA CIRCUITOS TERMINAIS, INSTALADA EM PAREDE - FORNECIMENTO E INSTALAÇÃO. AF_03/2023</t>
  </si>
  <si>
    <t>CURVA 180 GRAUS PARA ELETRODUTO, PVC, ROSCÁVEL, DN 25 MM (3/4"), PARA CIRCUITOS TERMINAIS, INSTALADA EM PAREDE - FORNECIMENTO E INSTALAÇÃO. AF_03/2023</t>
  </si>
  <si>
    <t>CURVA 90 GRAUS PARA ELETRODUTO, PVC, ROSCÁVEL, DN 32 MM (1"), PARA CIRCUITOS TERMINAIS, INSTALADA EM PAREDE - FORNECIMENTO E INSTALAÇÃO. AF_03/2023</t>
  </si>
  <si>
    <t>CURVA 180 GRAUS PARA ELETRODUTO, PVC, ROSCÁVEL, DN 32 MM (1"), PARA CIRCUITOS TERMINAIS, INSTALADA EM PAREDE - FORNECIMENTO E INSTALAÇÃO. AF_03/2023</t>
  </si>
  <si>
    <t>CURVA 90 GRAUS PARA ELETRODUTO, PVC, ROSCÁVEL, DN 40 MM (1 1/4"), PARA CIRCUITOS TERMINAIS, INSTALADA EM PAREDE - FORNECIMENTO E INSTALAÇÃO. AF_03/2023</t>
  </si>
  <si>
    <t>CURVA 180 GRAUS PARA ELETRODUTO, PVC, ROSCÁVEL, DN 40 MM (1 1/4"), PARA CIRCUITOS TERMINAIS, INSTALADA EM PAREDE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</si>
  <si>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</si>
  <si>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</si>
  <si>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</si>
  <si>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CABO DE COBRE FLEXÍVEL ISOLADO, 1,5 MM², ANTI-CHAMA 450/750 V, PARA CIRCUITOS TERMINAIS - FORNECIMENTO E INSTALAÇÃO. AF_03/2023</t>
  </si>
  <si>
    <t>CABO DE COBRE FLEXÍVEL ISOLADO, 1,5 MM², ANTI-CHAMA 0,6/1,0 KV, PARA CIRCUITOS TERMINAIS - FORNECIMENTO E INSTALAÇÃO. AF_03/2023</t>
  </si>
  <si>
    <t>CABO DE COBRE FLEXÍVEL ISOLADO, 2,5 MM², ANTI-CHAMA 450/750 V, PARA CIRCUITOS TERMINAIS - FORNECIMENTO E INSTALAÇÃO. AF_03/2023</t>
  </si>
  <si>
    <t>CABO DE COBRE FLEXÍVEL ISOLADO, 2,5 MM², ANTI-CHAMA 0,6/1,0 KV, PARA CIRCUITOS TERMINAIS - FORNECIMENTO E INSTALAÇÃO. AF_03/2023</t>
  </si>
  <si>
    <t>CABO DE COBRE FLEXÍVEL ISOLADO, 4 MM², ANTI-CHAMA 450/750 V, PARA CIRCUITOS TERMINAIS - FORNECIMENTO E INSTALAÇÃO. AF_03/2023</t>
  </si>
  <si>
    <t>CABO DE COBRE FLEXÍVEL ISOLADO, 4 MM², ANTI-CHAMA 0,6/1,0 KV, PARA CIRCUITOS TERMINAIS - FORNECIMENTO E INSTALAÇÃO. AF_03/2023</t>
  </si>
  <si>
    <t>CABO DE COBRE FLEXÍVEL ISOLADO, 6 MM², ANTI-CHAMA 450/750 V, PARA CIRCUITOS TERMINAIS - FORNECIMENTO E INSTALAÇÃO. AF_03/2023</t>
  </si>
  <si>
    <t>CABO DE COBRE FLEXÍVEL ISOLADO, 6 MM², ANTI-CHAMA 0,6/1,0 KV, PARA CIRCUITOS TERMINAIS - FORNECIMENTO E INSTALAÇÃO. AF_03/2023</t>
  </si>
  <si>
    <t>CABO DE COBRE FLEXÍVEL ISOLADO, 10 MM², ANTI-CHAMA 450/750 V, PARA CIRCUITOS TERMINAIS - FORNECIMENTO E INSTALAÇÃO. AF_03/2023</t>
  </si>
  <si>
    <t>CABO DE COBRE FLEXÍVEL ISOLADO, 10 MM², ANTI-CHAMA 0,6/1,0 KV, PARA CIRCUITOS TERMINAIS - FORNECIMENTO E INSTALAÇÃO. AF_03/2023</t>
  </si>
  <si>
    <t>CABO DE COBRE FLEXÍVEL ISOLADO, 16 MM², ANTI-CHAMA 450/750 V, PARA CIRCUITOS TERMINAIS - FORNECIMENTO E INSTALAÇÃO. AF_03/2023</t>
  </si>
  <si>
    <t>CABO DE COBRE FLEXÍVEL ISOLADO, 16 MM², ANTI-CHAMA 0,6/1,0 KV, PARA CIRCUITOS TERMINAIS - FORNECIMENTO E INSTALAÇÃO. AF_03/2023</t>
  </si>
  <si>
    <t>CAIXA OCTOGONAL 4" X 4", PVC, INSTALADA EM LAJE - FORNECIMENTO E INSTALAÇÃO. AF_03/2023</t>
  </si>
  <si>
    <t>CAIXA OCTOGONAL 3" X 3", PVC, INSTALADA EM LAJE - FORNECIMENTO E INSTALAÇÃO. AF_03/2023</t>
  </si>
  <si>
    <t>CAIXA RETANGULAR 4" X 2" ALTA (2,00 M DO PISO), PVC, INSTALADA EM PAREDE - FORNECIMENTO E INSTALAÇÃO. AF_03/2023</t>
  </si>
  <si>
    <t>CAIXA RETANGULAR 4" X 2" MÉDIA (1,30 M DO PISO), PVC, INSTALADA EM PAREDE - FORNECIMENTO E INSTALAÇÃO. AF_03/2023</t>
  </si>
  <si>
    <t>CAIXA RETANGULAR 4" X 2" BAIXA (0,30 M DO PISO), PVC, INSTALADA EM PAREDE - FORNECIMENTO E INSTALAÇÃO. AF_03/2023</t>
  </si>
  <si>
    <t>CAIXA RETANGULAR 4" X 4" ALTA (2,00 M DO PISO), PVC, INSTALADA EM PAREDE - FORNECIMENTO E INSTALAÇÃO. AF_03/2023</t>
  </si>
  <si>
    <t>CAIXA RETANGULAR 4" X 4" MÉDIA (1,30 M DO PISO), PVC, INSTALADA EM PAREDE - FORNECIMENTO E INSTALAÇÃO. AF_03/2023</t>
  </si>
  <si>
    <t>CAIXA RETANGULAR 4" X 4" BAIXA (0,30 M DO PISO), PVC, INSTALADA EM PAREDE - FORNECIMENTO E INSTALAÇÃO. AF_03/2023</t>
  </si>
  <si>
    <t>CAIXA OCTOGONAL 4" X 4", METÁLICA, INSTALADA EM LAJE - FORNECIMENTO E INSTALAÇÃO. AF_03/2023</t>
  </si>
  <si>
    <t>CAIXA SEXTAVADA 3" X 3", METÁLICA, INSTALADA EM LAJE - FORNECIMENTO E INSTALAÇÃO. AF_03/2023</t>
  </si>
  <si>
    <t>CAIXA RETANGULAR 4" X 2" ALTA (2,00 M DO PISO), METÁLICA, INSTALADA EM PAREDE - FORNECIMENTO E INSTALAÇÃO. AF_03/2023</t>
  </si>
  <si>
    <t>CAIXA RETANGULAR 4" X 2" MÉDIA (1,30 M DO PISO), METÁLICA, INSTALADA EM PAREDE - FORNECIMENTO E INSTALAÇÃO. AF_03/2023</t>
  </si>
  <si>
    <t>CAIXA RETANGULAR 4" X 2" BAIXA (0,30 M DO PISO), METÁLICA, INSTALADA EM PAREDE - FORNECIMENTO E INSTALAÇÃO. AF_03/2023</t>
  </si>
  <si>
    <t>CAIXA RETANGULAR 4" X 4" ALTA (2,00 M DO PISO), METÁLICA, INSTALADA EM PAREDE - FORNECIMENTO E INSTALAÇÃO. AF_03/2023</t>
  </si>
  <si>
    <t>CAIXA RETANGULAR 4" X 4" MÉDIA (1,30 M DO PISO), METÁLICA, INSTALADA EM PAREDE - FORNECIMENTO E INSTALAÇÃO. AF_03/2023</t>
  </si>
  <si>
    <t>CAIXA RETANGULAR 4" X 4" BAIXA (0,30 M DO PISO), METÁLICA, INSTALADA EM PAREDE - FORNECIMENTO E INSTALAÇÃO. AF_03/2023</t>
  </si>
  <si>
    <t>SUPORTE PARAFUSADO COM PLACA DE ENCAIXE 4" X 2" ALTO (2,00 M DO PISO) PARA PONTO ELÉTRICO - FORNECIMENTO E INSTALAÇÃO. AF_03/2023</t>
  </si>
  <si>
    <t>SUPORTE PARAFUSADO COM PLACA DE ENCAIXE 4" X 2" MÉDIO (1,30 M DO PISO) PARA PONTO ELÉTRICO - FORNECIMENTO E INSTALAÇÃO. AF_03/2023</t>
  </si>
  <si>
    <t>SUPORTE PARAFUSADO COM PLACA DE ENCAIXE 4" X 2" BAIXO (0,30 M DO PISO) PARA PONTO ELÉTRICO - FORNECIMENTO E INSTALAÇÃO. AF_03/2023</t>
  </si>
  <si>
    <t>SUPORTE PARAFUSADO COM PLACA DE ENCAIXE 4" X 4" ALTO (2,00 M DO PISO) PARA PONTO ELÉTRICO - FORNECIMENTO E INSTALAÇÃO. AF_03/2023</t>
  </si>
  <si>
    <t>SUPORTE PARAFUSADO COM PLACA DE ENCAIXE 4" X 4" MÉDIO (1,30 M DO PISO) PARA PONTO ELÉTRICO - FORNECIMENTO E INSTALAÇÃO. AF_03/2023</t>
  </si>
  <si>
    <t>SUPORTE PARAFUSADO COM PLACA DE ENCAIXE 4" X 4" BAIXO (0,30 M DO PISO) PARA PONTO ELÉTRICO - FORNECIMENTO E INSTALAÇÃO. AF_03/2023</t>
  </si>
  <si>
    <t>INTERRUPTOR SIMPLES (1 MÓDULO), 10A/250V, SEM SUPORTE E SEM PLACA - FORNECIMENTO E INSTALAÇÃO. AF_03/2023</t>
  </si>
  <si>
    <t>INTERRUPTOR SIMPLES (1 MÓDULO), 10A/250V, INCLUINDO SUPORTE E PLACA - FORNECIMENTO E INSTALAÇÃO. AF_03/2023</t>
  </si>
  <si>
    <t>INTERRUPTOR PARALELO (1 MÓDULO), 10A/250V, SEM SUPORTE E SEM PLACA - FORNECIMENTO E INSTALAÇÃO. AF_03/2023</t>
  </si>
  <si>
    <t>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</si>
  <si>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</si>
  <si>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(1 MÓDULO), 10A/250V, INCLUINDO SUPORTE E PLACA - FORNECIMENTO E INSTALAÇÃO. AF_03/2023</t>
  </si>
  <si>
    <t>INTERRUPTOR SIMPLES (2 MÓDULOS), 10A/250V, SEM SUPORTE E SEM PLACA - FORNECIMENTO E INSTALAÇÃO. AF_03/2023</t>
  </si>
  <si>
    <t>INTERRUPTOR SIMPLES (2 MÓDULOS), 10A/250V, INCLUINDO SUPORTE E PLACA - FORNECIMENTO E INSTALAÇÃO. AF_03/2023</t>
  </si>
  <si>
    <t>INTERRUPTOR PARALELO (2 MÓDULOS), 10A/250V, SEM SUPORTE E SEM PLACA - FORNECIMENTO E INSTALAÇÃO. AF_03/2023</t>
  </si>
  <si>
    <t>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</si>
  <si>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</si>
  <si>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COM INTERRUPTOR PARALELO (2 MÓDULOS),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</si>
  <si>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</si>
  <si>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(1 MÓDULO), 10A/250V, INCLUINDO SUPORTE E PLACA - FORNECIMENTO E INSTALAÇÃO. AF_03/2023</t>
  </si>
  <si>
    <t>INTERRUPTOR SIMPLES (3 MÓDULOS), 10A/250V, SEM SUPORTE E SEM PLACA - FORNECIMENTO E INSTALAÇÃO. AF_03/2023</t>
  </si>
  <si>
    <t>INTERRUPTOR SIMPLES (3 MÓDULOS), 10A/250V, INCLUINDO SUPORTE E PLACA - FORNECIMENTO E INSTALAÇÃO. AF_03/2023</t>
  </si>
  <si>
    <t>INTERRUPTOR PARALELO (3 MÓDULOS), 10A/250V, SEM SUPORTE E SEM PLACA - FORNECIMENTO E INSTALAÇÃO. AF_03/2023</t>
  </si>
  <si>
    <t>INTERRUPTOR PARALELO (3 MÓDULOS), 10A/250V, INCLUINDO SUPORTE E PLACA - FORNECIMENTO E INSTALAÇÃO. AF_03/2023</t>
  </si>
  <si>
    <t>INTERRUPTOR SIMPLES (3 MÓDULOS) COM INTERRUPTOR PARALELO (1 MÓDULO), 10A/250V, SEM SUPORTE E SEM PLACA - FORNECIMENTO E INSTALAÇÃO. AF_03/2023</t>
  </si>
  <si>
    <t>INTERRUPTOR SIMPLES (3 MÓDULOS) COM INTERRUPTOR PARALELO (1 MÓDULO), 10A/250V, INCLUINDO SUPORTE E PLACA - FORNECIMENTO E INSTALAÇÃO. AF_03/2023</t>
  </si>
  <si>
    <t>INTERRUPTOR SIMPLES (2 MÓDULOS) COM INTERRUPTOR PARALELO (2 MÓDULOS), 10A/250V, SEM SUPORTE E SEM PLACA - FORNECIMENTO E INSTALAÇÃO. AF_03/2023</t>
  </si>
  <si>
    <t>INTERRUPTOR SIMPLES (2 MÓDULOS) COM INTERRUPTOR PARALELO (2 MÓDULOS), 10A/250V, INCLUINDO SUPORTE E PLACA - FORNECIMENTO E INSTALAÇÃO. AF_03/2023</t>
  </si>
  <si>
    <t>INTERRUPTOR SIMPLES (4 MÓDULOS), 10A/250V, SEM SUPORTE E SEM PLACA - FORNECIMENTO E INSTALAÇÃO. AF_03/2023</t>
  </si>
  <si>
    <t>INTERRUPTOR SIMPLES (4 MÓDULOS), 10A/250V, INCLUINDO SUPORTE E PLACA - FORNECIMENTO E INSTALAÇÃO. AF_03/2023</t>
  </si>
  <si>
    <t>INTERRUPTOR SIMPLES (6 MÓDULOS), 10A/250V, SEM SUPORTE E SEM PLACA - FORNECIMENTO E INSTALAÇÃO. AF_03/2023</t>
  </si>
  <si>
    <t>INTERRUPTOR SIMPLES (6 MÓDULOS), 10A/250V, INCLUINDO SUPORTE E PLACA - FORNECIMENTO E INSTALAÇÃO. AF_03/2023</t>
  </si>
  <si>
    <t>INTERRUPTOR INTERMEDIÁRIO (1 MÓDULO), 10A/250V, SEM SUPORTE E SEM PLACA - FORNECIMENTO E INSTALAÇÃO. AF_03/2023</t>
  </si>
  <si>
    <t>INTERRUPTOR INTERMEDIÁRIO (1 MÓDULO), 10A/250V, INCLUINDO SUPORTE E PLACA - FORNECIMENTO E INSTALAÇÃO. AF_03/2023</t>
  </si>
  <si>
    <t>INTERRUPTOR BIPOLAR (1 MÓDULO), 10A/250V, SEM SUPORTE E SEM PLACA - FORNECIMENTO E INSTALAÇÃO. AF_03/2023</t>
  </si>
  <si>
    <t>INTERRUPTOR BIPOLAR (1 MÓDULO), 10A/250V, INCLUINDO SUPORTE E PLACA - FORNECIMENTO E INSTALAÇÃO. AF_03/2023</t>
  </si>
  <si>
    <t>DIMMER ROTATIVO (1 MÓDULO), 220V/600W, SEM SUPORTE E SEM PLACA - FORNECIMENTO E INSTALAÇÃO. AF_03/2023</t>
  </si>
  <si>
    <t>DIMMER ROTATIVO (1 MÓDULO), 220V/600W, INCLUINDO SUPORTE E PLACA - FORNECIMENTO E INSTALAÇÃO. AF_03/2023</t>
  </si>
  <si>
    <t>INTERRUPTOR PULSADOR CAMPAINHA (1 MÓDULO), 10A/250V, SEM SUPORTE E SEM PLACA - FORNECIMENTO E INSTALAÇÃO. AF_03/2023</t>
  </si>
  <si>
    <t>INTERRUPTOR PULSADOR CAMPAINHA (1 MÓDULO), 10A/250V, INCLUINDO SUPORTE E PLACA - FORNECIMENTO E INSTALAÇÃO. AF_03/2023</t>
  </si>
  <si>
    <t>CAMPAINHA CIGARRA (1 MÓDULO), 10A/250V, SEM SUPORTE E SEM PLACA - FORNECIMENTO E INSTALAÇÃO. AF_03/2023</t>
  </si>
  <si>
    <t>CAMPAINHA CIGARRA (1 MÓDULO), 10A/250V, INCLUINDO SUPORTE E PLACA - FORNECIMENTO E INSTALAÇÃO. AF_03/2023</t>
  </si>
  <si>
    <t>INTERRUPTOR PULSADOR MINUTERIA (1 MÓDULO), 10A/250V, SEM SUPORTE E SEM PLACA - FORNECIMENTO E INSTALAÇÃO. AF_03/2023</t>
  </si>
  <si>
    <t>INTERRUPTOR PULSADOR MINUTERIA (1 MÓDULO), 10A/250V, INCLUINDO SUPORTE E PLACA - FORNECIMENTO E INSTALAÇÃO. AF_03/2023</t>
  </si>
  <si>
    <t>TOMADA ALTA DE EMBUTIR (1 MÓDULO), 2P+T 10 A, SEM SUPORTE E SEM PLACA - FORNECIMENTO E INSTALAÇÃO. AF_03/2023</t>
  </si>
  <si>
    <t>TOMADA ALTA DE EMBUTIR (1 MÓDULO), 2P+T 20 A, SEM SUPORTE E SEM PLACA - FORNECIMENTO E INSTALAÇÃO. AF_03/2023</t>
  </si>
  <si>
    <t>TOMADA ALTA DE EMBUTIR (1 MÓDULO), 2P+T 10 A, INCLUINDO SUPORTE E PLACA - FORNECIMENTO E INSTALAÇÃO. AF_03/2023</t>
  </si>
  <si>
    <t>TOMADA ALTA DE EMBUTIR (1 MÓDULO), 2P+T 20 A, INCLUINDO SUPORTE E PLACA - FORNECIMENTO E INSTALAÇÃO. AF_03/2023</t>
  </si>
  <si>
    <t>TOMADA MÉDIA DE EMBUTIR (1 MÓDULO), 2P+T 10 A, SEM SUPORTE E SEM PLACA - FORNECIMENTO E INSTALAÇÃO. AF_03/2023</t>
  </si>
  <si>
    <t>TOMADA MÉDIA DE EMBUTIR (1 MÓDULO), 2P+T 20 A, SEM SUPORTE E SEM PLACA - FORNECIMENTO E INSTALAÇÃO. AF_03/2023</t>
  </si>
  <si>
    <t>TOMADA MÉDIA DE EMBUTIR (1 MÓDULO), 2P+T 10 A, INCLUINDO SUPORTE E PLACA - FORNECIMENTO E INSTALAÇÃO. AF_03/2023</t>
  </si>
  <si>
    <t>TOMADA MÉDIA DE EMBUTIR (1 MÓDULO), 2P+T 20 A, INCLUINDO SUPORTE E PLACA - FORNECIMENTO E INSTALAÇÃO. AF_03/2023</t>
  </si>
  <si>
    <t>TOMADA BAIXA DE EMBUTIR (1 MÓDULO), 2P+T 10 A, SEM SUPORTE E SEM PLACA - FORNECIMENTO E INSTALAÇÃO. AF_03/2023</t>
  </si>
  <si>
    <t>TOMADA BAIXA DE EMBUTIR (1 MÓDULO), 2P+T 20 A, SEM SUPORTE E SEM PLACA - FORNECIMENTO E INSTALAÇÃO. AF_03/2023</t>
  </si>
  <si>
    <t>TOMADA BAIXA DE EMBUTIR (1 MÓDULO), 2P+T 10 A, INCLUINDO SUPORTE E PLACA - FORNECIMENTO E INSTALAÇÃO. AF_03/2023</t>
  </si>
  <si>
    <t>TOMADA BAIXA DE EMBUTIR (1 MÓDULO), 2P+T 20 A, INCLUINDO SUPORTE E PLACA - FORNECIMENTO E INSTALAÇÃO. AF_03/2023</t>
  </si>
  <si>
    <t>TOMADA MÉDIA DE EMBUTIR (2 MÓDULOS), 2P+T 10 A, SEM SUPORTE E SEM PLACA - FORNECIMENTO E INSTALAÇÃO. AF_03/2023</t>
  </si>
  <si>
    <t>TOMADA MÉDIA DE EMBUTIR (2 MÓDULOS), 2P+T 20 A, SEM SUPORTE E SEM PLACA - FORNECIMENTO E INSTALAÇÃO. AF_03/2023</t>
  </si>
  <si>
    <t>TOMADA MÉDIA DE EMBUTIR (2 MÓDULOS), 2P+T 10 A, INCLUINDO SUPORTE E PLACA - FORNECIMENTO E INSTALAÇÃO. AF_03/2023</t>
  </si>
  <si>
    <t>TOMADA MÉDIA DE EMBUTIR (2 MÓDULOS), 2P+T 20 A, INCLUINDO SUPORTE E PLACA - FORNECIMENTO E INSTALAÇÃO. AF_03/2023</t>
  </si>
  <si>
    <t>TOMADA BAIXA DE EMBUTIR (2 MÓDULOS), 2P+T 10 A, SEM SUPORTE E SEM PLACA - FORNECIMENTO E INSTALAÇÃO. AF_03/2023</t>
  </si>
  <si>
    <t>TOMADA BAIXA DE EMBUTIR (2 MÓDULOS), 2P+T 20 A, SEM SUPORTE E SEM PLACA - FORNECIMENTO E INSTALAÇÃO. AF_03/2023</t>
  </si>
  <si>
    <t>TOMADA BAIXA DE EMBUTIR (2 MÓDULOS), 2P+T 10 A, INCLUINDO SUPORTE E PLACA - FORNECIMENTO E INSTALAÇÃO. AF_03/2023</t>
  </si>
  <si>
    <t>TOMADA BAIXA DE EMBUTIR (2 MÓDULOS), 2P+T 20 A, INCLUINDO SUPORTE E PLACA - FORNECIMENTO E INSTALAÇÃO. AF_03/2023</t>
  </si>
  <si>
    <t>TOMADA MÉDIA DE EMBUTIR (3 MÓDULOS), 2P+T 10 A, SEM SUPORTE E SEM PLACA - FORNECIMENTO E INSTALAÇÃO. AF_03/2023</t>
  </si>
  <si>
    <t>TOMADA MÉDIA DE EMBUTIR (3 MÓDULOS), 2P+T 20 A, SEM SUPORTE E SEM PLACA - FORNECIMENTO E INSTALAÇÃO. AF_03/2023</t>
  </si>
  <si>
    <t>TOMADA MÉDIA DE EMBUTIR (3 MÓDULOS), 2P+T 10 A, INCLUINDO SUPORTE E PLACA - FORNECIMENTO E INSTALAÇÃO. AF_03/2023</t>
  </si>
  <si>
    <t>TOMADA MÉDIA DE EMBUTIR (3 MÓDULOS), 2P+T 20 A, INCLUINDO SUPORTE E PLACA - FORNECIMENTO E INSTALAÇÃO. AF_03/2023</t>
  </si>
  <si>
    <t>TOMADA BAIXA DE EMBUTIR (3 MÓDULOS), 2P+T 10 A, SEM SUPORTE E SEM PLACA - FORNECIMENTO E INSTALAÇÃO. AF_03/2023</t>
  </si>
  <si>
    <t>TOMADA BAIXA DE EMBUTIR (3 MÓDULOS), 2P+T 20 A, SEM SUPORTE E SEM PLACA - FORNECIMENTO E INSTALAÇÃO. AF_03/2023</t>
  </si>
  <si>
    <t>TOMADA BAIXA DE EMBUTIR (3 MÓDULOS), 2P+T 10 A, INCLUINDO SUPORTE E PLACA - FORNECIMENTO E INSTALAÇÃO. AF_03/2023</t>
  </si>
  <si>
    <t>TOMADA BAIXA DE EMBUTIR (3 MÓDULOS), 2P+T 20 A, INCLUINDO SUPORTE E PLACA - FORNECIMENTO E INSTALAÇÃO. AF_03/2023</t>
  </si>
  <si>
    <t>TOMADA BAIXA DE EMBUTIR (4 MÓDULOS), 2P+T 10 A, SEM SUPORTE E SEM PLACA - FORNECIMENTO E INSTALAÇÃO. AF_03/2023</t>
  </si>
  <si>
    <t>TOMADA BAIXA DE EMBUTIR (4 MÓDULOS), 2P+T 10 A, INCLUINDO SUPORTE E PLACA - FORNECIMENTO E INSTALAÇÃO. AF_03/2023</t>
  </si>
  <si>
    <t>TOMADA BAIXA DE EMBUTIR (6 MÓDULOS), 2P+T 10 A, SEM SUPORTE E SEM PLACA - FORNECIMENTO E INSTALAÇÃO. AF_03/2023</t>
  </si>
  <si>
    <t>TOMADA BAIXA DE EMBUTIR (6 MÓDULOS), 2P+T 10 A, INCLUINDO SUPORTE E PLACA - FORNECIMENTO E INSTALAÇÃO. AF_03/2023</t>
  </si>
  <si>
    <t>INTERRUPTOR SIMPLES (1 MÓDULO) COM 1 TOMADA DE EMBUTIR 2P+T 10 A, SEM SUPORTE E SEM PLACA - FORNECIMENTO E INSTALAÇÃO. AF_03/2023</t>
  </si>
  <si>
    <t>INTERRUPTOR SIMPLES (1 MÓDULO) COM 1 TOMADA DE EMBUTIR 2P+T 10 A, INCLUINDO SUPORTE E PLACA - FORNECIMENTO E INSTALAÇÃO. AF_03/2023</t>
  </si>
  <si>
    <t>INTERRUPTOR SIMPLES (1 MÓDULO) COM 2 TOMADAS DE EMBUTIR 2P+T 10 A, SEM SUPORTE E SEM PLACA - FORNECIMENTO E INSTALAÇÃO. AF_03/2023</t>
  </si>
  <si>
    <t>INTERRUPTOR SIMPLES (1 MÓDULO) COM 2 TOMADAS DE EMBUTIR 2P+T 10 A, INCLUINDO SUPORTE E PLACA - FORNECIMENTO E INSTALAÇÃO. AF_03/2023</t>
  </si>
  <si>
    <t>INTERRUPTOR SIMPLES (2 MÓDULOS) COM 1 TOMADA DE EMBUTIR 2P+T 10 A, SEM SUPORTE E SEM PLACA - FORNECIMENTO E INSTALAÇÃO. AF_03/2023</t>
  </si>
  <si>
    <t>INTERRUPTOR SIMPLES (2 MÓDULOS) COM 1 TOMADA DE EMBUTIR 2P+T 10 A, INCLUINDO SUPORTE E PLACA - FORNECIMENTO E INSTALAÇÃO. AF_03/2023</t>
  </si>
  <si>
    <t>INTERRUPTOR PARALELO (1 MÓDULO) COM 1 TOMADA DE EMBUTIR 2P+T 10 A, SEM SUPORTE E SEM PLACA - FORNECIMENTO E INSTALAÇÃO. AF_03/2023</t>
  </si>
  <si>
    <t>INTERRUPTOR PARALELO (1 MÓDULO) COM 1 TOMADA DE EMBUTIR 2P+T 10 A, INCLUINDO SUPORTE E PLACA - FORNECIMENTO E INSTALAÇÃO. AF_03/2023</t>
  </si>
  <si>
    <t>INTERRUPTOR PARALELO (1 MÓDULO) COM 2 TOMADAS DE EMBUTIR 2P+T 10 A, SEM SUPORTE E SEM PLACA - FORNECIMENTO E INSTALAÇÃO. AF_03/2023</t>
  </si>
  <si>
    <t>INTERRUPTOR PARALELO (1 MÓDULO) COM 2 TOMADAS DE EMBUTIR 2P+T 10 A, INCLUINDO SUPORTE E PLACA - FORNECIMENTO E INSTALAÇÃO. AF_03/2023</t>
  </si>
  <si>
    <t>INTERRUPTOR PARALELO (2 MÓDULOS) COM 1 TOMADA DE EMBUTIR 2P+T 10 A, SEM SUPORTE E SEM PLACA - FORNECIMENTO E INSTALAÇÃO. AF_03/2023</t>
  </si>
  <si>
    <t>INTERRUPTOR PARALELO (2 MÓDULOS) COM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</si>
  <si>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</si>
  <si>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(1 MÓDULO), INTERRUPTOR PARALELO (1 MÓDULO) E 1 TOMADA DE EMBUTIR 2P+T 10 A, INCLUINDO SUPORTE E PLACA - FORNECIMENTO E INSTALAÇÃO. AF_03/2023</t>
  </si>
  <si>
    <t>CORDOALHA DE COBRE NU 35 MM², NÃO ENTERRADA, COM ISOLADOR - FORNECIMENTO E INSTALAÇÃO. AF_08/2023</t>
  </si>
  <si>
    <t>CORDOALHA DE COBRE NU 50 MM², NÃO ENTERRADA, COM ISOLADOR - FORNECIMENTO E INSTALAÇÃO. AF_08/2023</t>
  </si>
  <si>
    <t>CORDOALHA DE COBRE NU 70 MM², NÃO ENTERRADA, COM ISOLADOR - FORNECIMENTO E INSTALAÇÃO. AF_08/2023</t>
  </si>
  <si>
    <t>CORDOALHA DE COBRE NU 95 MM², NÃO ENTERRADA, COM ISOLADOR - FORNECIMENTO E INSTALAÇÃO. AF_08/2023</t>
  </si>
  <si>
    <t>CORDOALHA DE COBRE NU 50 MM², ENTERRADA - FORNECIMENTO E INSTALAÇÃO. AF_08/2023</t>
  </si>
  <si>
    <t>CORDOALHA DE COBRE NU 70 MM², ENTERRADA - FORNECIMENTO E INSTALAÇÃO. AF_08/2023</t>
  </si>
  <si>
    <t>CORDOALHA DE COBRE NU 95 MM², ENTERRADA - FORNECIMENTO E INSTALAÇÃO. AF_08/2023</t>
  </si>
  <si>
    <t>ELETRODUTO PVC RÍGIDO, DIÂMETRO 40MM, COM 3 METROS, PARA SPDA - FORNECIMENTO E INSTALAÇÃO. AF_08/2023</t>
  </si>
  <si>
    <t>HASTE DE ATERRAMENTO, DIÂMETRO 5/8", COM 3 METROS - FORNECIMENTO E INSTALAÇÃO. AF_08/2023</t>
  </si>
  <si>
    <t>HASTE DE ATERRAMENTO, DIÂMETRO 3/4", COM 3 METROS - FORNECIMENTO E INSTALAÇÃO. AF_08/2023</t>
  </si>
  <si>
    <t>BASE METÁLICA PARA MASTRO 1 ½"  PARA SPDA - FORNECIMENTO E INSTALAÇÃO. AF_08/2023</t>
  </si>
  <si>
    <t>MASTRO 1 ½", COM 3 METROS, PARA SPDA - FORNECIMENTO E INSTALAÇÃO. AF_08/2023</t>
  </si>
  <si>
    <t>CAPTOR TIPO FRANKLIN PARA SPDA - FORNECIMENTO E INSTALAÇÃO. AF_08/2023</t>
  </si>
  <si>
    <t>SUPORTE ISOLADOR PARA FIXAÇÃO DA CORDOALHA DE COBRE EM ALVENARIA OU CONCRETO - FORNECIMENTO E INSTALAÇÃO. AF_08/2023</t>
  </si>
  <si>
    <t>MINI CAPTOR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</si>
  <si>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</si>
  <si>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</si>
  <si>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</si>
  <si>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</si>
  <si>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</si>
  <si>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</si>
  <si>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</si>
  <si>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</si>
  <si>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</si>
  <si>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</si>
  <si>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</si>
  <si>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</si>
  <si>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</si>
  <si>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</si>
  <si>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</si>
  <si>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COZINHA COM CUBA SIMPLES, INCLUSO QUADRO METÁLICO, TUBOS E CONEXÕES POR ANEL DESLIZANTE - FORNECIMENTO E INSTALAÇÃO. AF_02/2023</t>
  </si>
  <si>
    <t>KIT CHASSI PEX, PRÉ-FABRICADO, PARA ÁREA DE SERVIÇO COM TANQUE E MÁQUINA DE LAVAR ROUPA, INCLUSO QUADRO METÁLICO, TUBOS E CONEXÕES POR ANEL DESLIZANTE - FORNECIMENTO E INSTALAÇÃO. AF_02/2023</t>
  </si>
  <si>
    <t>UNIÃO METÁLICA PARA INSTALAÇÕES EM PEX ÁGUA, DN 16 MM, COM ANEL DESLIZANTE - FORNECIMENTO E INSTALAÇÃO. AF_02/2023</t>
  </si>
  <si>
    <t>CONEXÃO FIXA, ROSCA FÊMEA, METÁLICA, PARA INSTALAÇÕES EM PEX ÁGUA, DN 16 MM X 1/2", COM ANEL DESLIZANTE. FORNECIMENTO E INSTALAÇÃO. AF_02/2023</t>
  </si>
  <si>
    <t>CONEXÃO MÓVEL, ROSCA FÊMEA, METÁLICA, PARA INSTALAÇÕES EM PEX ÁGUA, DN 16 MM X 3/4", COM ANEL DESLIZANTE. FORNECIMENTO E INSTALAÇÃO. AF_02/2023</t>
  </si>
  <si>
    <t>UNIÃO METÁLICA PARA INSTALAÇÕES EM PEX ÁGUA, DN 20 MM, COM ANEL DESLIZANTE -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</si>
  <si>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</si>
  <si>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</si>
  <si>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UNIÃO DE REDUÇÃO, METÁLICA, PARA INSTALAÇÕES EM PEX ÁGUA, DN 20 X 16 MM, CONEXÃO POR ANEL DESLIZANTE - FORNECIMENTO E INSTALAÇÃO. AF_02/2023</t>
  </si>
  <si>
    <t>UNIÃO METÁLICA PARA INSTALAÇÕES EM PEX ÁGUA, DN 25 MM,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</si>
  <si>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</si>
  <si>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25 MM X 1", COM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</si>
  <si>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</si>
  <si>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</si>
  <si>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METÁLICA PARA INSTALAÇÕES EM PEX ÁGUA, DN 32 MM, COM ANEL DESLIZANTE - FORNECIMENTO E INSTALAÇÃO. AF_02/2023</t>
  </si>
  <si>
    <t>CONEXÃO FIXA, ROSCA FÊMEA, METÁLICA, PARA INSTALAÇÕES EM PEX ÁGUA, DN 32 MM X 1", COM ANEL DESLIZANTE - FORNECIMENTO E INSTALAÇÃO. AF_02/2023</t>
  </si>
  <si>
    <t>UNIÃO DE REDUÇÃO, METÁLICA, PARA INSTALAÇÕES EM PEX ÁGUA, DN 32 X 25 MM, CONEXÃO POR ANEL DESLIZANTE - FORNECIMENTO E INSTALAÇÃO. AF_02/2023</t>
  </si>
  <si>
    <t>LUVA PARA INSTALAÇÕES EM PEX ÁGUA, DN 16 MM, CONEXÃO POR CRIMPAGEM - FORNECIMENTO E INSTALAÇÃO. AF_02/2023</t>
  </si>
  <si>
    <t>CONEXÃO FIXA, ROSCA FÊMEA, PARA INSTALAÇÕES EM PEX ÁGUA, DN 16MM X 1/2", CONEXÃO POR CRIMPAGEM - FORNECIMENTO E INSTALAÇÃO. AF_02/2023</t>
  </si>
  <si>
    <t>LUVA PARA INSTALAÇÕES EM PEX ÁGUA, DN 20 MM,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</si>
  <si>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</si>
  <si>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</si>
  <si>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LUVA DE REDUÇÃO PARA INSTALAÇÕES EM PEX ÁGUA, DN 20 X 16 MM, CONEXÃO POR CRIMPAGEM - FORNECIMENTO E INSTALAÇÃO. AF_02/2023</t>
  </si>
  <si>
    <t>LUVA PARA INSTALAÇÕES EM PEX ÁGUA, DN 25 MM, CONEXÃO POR CRIMPAGEM - FORNECIMENTO E INSTALAÇÃO. AF_02/2023</t>
  </si>
  <si>
    <t>CONEXÃO FIXA, ROSCA FÊMEA, PARA INSTALAÇÕES EM PEX ÁGUA, DN 25MM X 3/4", CONEXÃO POR CRIMPAGEM - FORNECIMENTO E INSTALAÇÃO. AF_02/2023</t>
  </si>
  <si>
    <t>LUVA DE REDUÇÃO PARA INSTALAÇÕES EM PEX ÁGUA, DN 25 X 16 MM, CONEXÃO POR CRIMPAGEM - FORNECIMENTO E INSTALAÇÃO. AF_02/2023</t>
  </si>
  <si>
    <t>LUVA PARA INSTALAÇÕES EM PEX ÁGUA, DN 32 MM, CONEXÃO POR CRIMPAGEM - FORNECIMENTO E INSTALAÇÃO. AF_02/2023</t>
  </si>
  <si>
    <t>LUVA DE REDUÇÃO PARA INSTALAÇÕES EM PEX ÁGUA, DN 32 X 25 MM, CONEXÃO POR CRIMPAGEM - FORNECIMENTO E INSTALAÇÃO. AF_02/2023</t>
  </si>
  <si>
    <t>JOELHO 90 GRAUS, METÁLICO, PARA INSTALAÇÕES EM PEX ÁGUA, DN 16 MM, CONEXÃO POR ANEL DESLIZANTE - FORNECIMENTO E INSTALAÇÃO. AF_02/2023</t>
  </si>
  <si>
    <t>JOELHO 90 GRAUS, ROSCA FÊMEA TERMINAL, METÁLICO, PARA INSTALAÇÕES EM PEX ÁGUA, DN 16MM X 1/2", CONEXÃO POR ANEL DESLIZANTE - FORNECIMENTO E INSTALAÇÃO. AF_02/2023</t>
  </si>
  <si>
    <t>JOELHO, ROSCA FÊMEA, COM BASE FIXA, METÁLICO, PARA INSTALAÇÕES EM PEX ÁGUA, DN 16MM X 1/2", CONEXÃO POR ANEL DESLIZANTE - FORNECIMENTO E INSTALAÇÃO. AF_02/2023</t>
  </si>
  <si>
    <t>JOELHO 90 GRAUS, METÁLICO, PARA INSTALAÇÕES EM PEX ÁGUA, DN 20 MM,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</si>
  <si>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</si>
  <si>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</si>
  <si>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ROSCA FÊMEA, COM BASE FIXA, METÁLICO, PARA INSTALAÇÕES EM PEX ÁGUA, DN 20MM X 1/2", CONEXÃO POR ANEL DESLIZANTE - FORNECIMENTO E INSTALAÇÃO. AF_02/2023</t>
  </si>
  <si>
    <t>JOELHO ROSCA FÊMEA, MÓVEL, METÁLICO, PARA INSTALAÇÕES EM PEX ÁGUA, DN 20MM X 3/4", CONEXÃO POR ANEL DESLIZANTE - FORNECIMENTO E INSTALAÇÃO. AF_02/2023</t>
  </si>
  <si>
    <t>JOELHO 90 GRAUS, METÁLICO, PARA INSTALAÇÕES EM PEX ÁGUA, DN 25 MM, CONEXÃO POR ANEL DESLIZANTE - FORNECIMENTO E INSTALAÇÃO. AF_02/2023</t>
  </si>
  <si>
    <t>JOELHO 90 GRAUS, ROSCA FÊMEA TERMINAL, METÁLICO, PARA INSTALAÇÕES EM PEX ÁGUA, DN 25 MM X 3/4", CONEXÃO POR ANEL DESLIZANTE - FORNECIMENTO E INSTALAÇÃO. AF_02/2023</t>
  </si>
  <si>
    <t>JOELHO ROSCA FÊMEA, COM BASE FIXA, METÁLICO, PARA INSTALAÇÕES EM PEX ÁGUA, DN 25MM X 3/4",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</si>
  <si>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</si>
  <si>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</si>
  <si>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ROSCA FÊMEA TERMINAL, PARA INSTALAÇÕES EM PEX ÁGUA, DN 16MM X 1/2", CONEXÃO POR CRIMPAGEM - FORNECIMENTO E INSTALAÇÃO. AF_02/2023</t>
  </si>
  <si>
    <t>JOELHO 90 GRAUS, PARA INSTALAÇÕES EM PEX ÁGUA, DN 20 MM,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</si>
  <si>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</si>
  <si>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</si>
  <si>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PARA INSTALAÇÕES EM PEX ÁGUA, DN 25 MM, CONEXÃO POR CRIMPAGEM - FORNECIMENTO E INSTALAÇÃO. AF_02/2023</t>
  </si>
  <si>
    <t>JOELHO 90 GRAUS, ROSCA FÊMEA TERMINAL, PARA INSTALAÇÕES EM PEX ÁGUA, DN 25MM X 1/2", CONEXÃO POR CRIMPAGEM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</si>
  <si>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</si>
  <si>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</si>
  <si>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ROSCA FÊMEA, METÁLICO, PARA INSTALAÇÕES EM PEX ÁGUA, DN 20 MM X 1/2", CONEXÃO POR ANEL DESLIZANTE - FORNECIMENTO E INSTALAÇÃO. AF_02/2023</t>
  </si>
  <si>
    <t>TÊ, METÁLICO, PARA INSTALAÇÕES EM PEX ÁGUA, DN 25 MM, CONEXÃO POR ANEL DESLIZANTE - FORNECIMENTO E INSTALAÇÃO. AF_02/2023</t>
  </si>
  <si>
    <t>TÊ, ROSCA FÊMEA, METÁLICO, PARA INSTALAÇÕES EM PEX ÁGUA, DN 25 MM X 3/4",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</si>
  <si>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</si>
  <si>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</si>
  <si>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</si>
  <si>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</si>
  <si>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</si>
  <si>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DISTRIBUIDOR 2 SAÍDAS, METÁLICO, PARA INSTALAÇÕES EM PEX ÁGUA, ENTRADA DE 3/4" X 2 SAÍDAS DE 1/2", CONEXÃO POR ANEL DESLIZANTE - FORNECIMENTO E INSTALAÇÃO. AF_02/2023</t>
  </si>
  <si>
    <t>DISTRIBUIDOR 2 SAÍDAS, METÁLICO, PARA INSTALAÇÕES EM PEX ÁGUA, ENTRADA DE 1" X 2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</si>
  <si>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</si>
  <si>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METÁLICO, PARA INSTALAÇÕES EM PEX ÁGUA, ENTRADA DE 1" X 3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</si>
  <si>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</si>
  <si>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</si>
  <si>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</si>
  <si>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</si>
  <si>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</si>
  <si>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</si>
  <si>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</si>
  <si>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25 MM, COM ANEL DESLIZANTE - FORNECIMENTO E INSTALAÇÃO. AF_02/2023</t>
  </si>
  <si>
    <t>LUVA , PARA INSTALAÇÕES EM PEX ÁGUA, DN 16 MM, COM ANEL DESLIZANTE - FORNECIMENTO E INSTALAÇÃO. AF_02/2023</t>
  </si>
  <si>
    <t>LUVA , PARA INSTALAÇÕES EM PEX ÁGUA, DN 20 MM, COM ANEL DESLIZANTE - FORNECIMENTO E INSTALAÇÃO. AF_02/2023</t>
  </si>
  <si>
    <t>LUVA , PARA INSTALAÇÕES EM PEX ÁGUA, DN 25 MM, COM ANEL DESLIZANTE - FORNECIMENTO E INSTALAÇÃO. AF_02/2023</t>
  </si>
  <si>
    <t>LUVA , PARA INSTALAÇÕES EM PEX ÁGUA, DN 32 MM, COM ANEL DESLIZANTE - FORNECIMENTO E INSTALAÇÃO. AF_02/2023</t>
  </si>
  <si>
    <t>CAIXA D´ÁGUA EM POLIETILENO, 3000 LITROS - FORNECIMENTO E INSTALAÇÃO. AF_06/2021</t>
  </si>
  <si>
    <t>CAIXA D´ÁGUA EM POLIÉSTER REFORÇADO COM FIBRA DE VIDRO, 750 LITROS - FORNECIMENTO E INSTALAÇÃO. AF_06/2021</t>
  </si>
  <si>
    <t>CAIXA D´ÁGUA EM POLIÉSTER REFORÇADO COM FIBRA DE VIDRO, 3000 LITROS - FORNECIMENTO E INSTALAÇÃO. AF_06/2021</t>
  </si>
  <si>
    <t>CAIXA D´ÁGUA EM POLIÉSTER REFORÇADO COM FIBRA DE VIDRO, 7000 LITROS - FORNECIMENTO E INSTALAÇÃO. AF_06/2021</t>
  </si>
  <si>
    <t>CAIXA D´ÁGUA EM POLIÉSTER REFORÇADO COM FIBRA DE VIDRO, 15000 LITROS - FORNECIMENTO E INSTALAÇÃO. AF_06/2021</t>
  </si>
  <si>
    <t>CAIXA D´ÁGUA EM POLIÉSTER REFORÇADO COM FIBRA DE VIDRO, 20000 LITROS - FORNECIMENTO E INSTALAÇÃO. AF_06/2021</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</si>
  <si>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</si>
  <si>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</si>
  <si>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</si>
  <si>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</si>
  <si>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</si>
  <si>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</si>
  <si>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</si>
  <si>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</si>
  <si>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</si>
  <si>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</si>
  <si>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</si>
  <si>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</si>
  <si>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</si>
  <si>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</si>
  <si>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</si>
  <si>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</si>
  <si>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</si>
  <si>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</si>
  <si>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</si>
  <si>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</si>
  <si>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</si>
  <si>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</si>
  <si>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</si>
  <si>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</si>
  <si>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</si>
  <si>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</si>
  <si>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</si>
  <si>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</si>
  <si>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</si>
  <si>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</si>
  <si>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</si>
  <si>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</si>
  <si>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</si>
  <si>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</si>
  <si>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</si>
  <si>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</si>
  <si>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</si>
  <si>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</si>
  <si>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</si>
  <si>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</si>
  <si>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</si>
  <si>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</si>
  <si>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</si>
  <si>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</si>
  <si>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</si>
  <si>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</si>
  <si>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</si>
  <si>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</si>
  <si>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</si>
  <si>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</si>
  <si>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</si>
  <si>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</si>
  <si>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</si>
  <si>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</si>
  <si>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</si>
  <si>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</si>
  <si>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</si>
  <si>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</si>
  <si>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</si>
  <si>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</si>
  <si>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</si>
  <si>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</si>
  <si>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</si>
  <si>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</si>
  <si>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</si>
  <si>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</si>
  <si>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</si>
  <si>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</si>
  <si>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</si>
  <si>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</si>
  <si>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</si>
  <si>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12 CAMINHÕES BASCULANTES DE 10 M³, DMT DE 6 KM E VELOCIDADE MÉDIA22 KM/H. AF_05/2020</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</si>
  <si>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</si>
  <si>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</si>
  <si>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DE 3,0 A 6,0 M,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</si>
  <si>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</si>
  <si>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</si>
  <si>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MANUAL DE VALAS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</si>
  <si>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</si>
  <si>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</si>
  <si>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</si>
  <si>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</si>
  <si>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</si>
  <si>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ATERRO MANUAL DE VALAS COM AREIA PARA ATERRO.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</si>
  <si>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</si>
  <si>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</si>
  <si>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COMPACTADOR DE SOLOS DE PERCUSSÃO. AF_08/2023</t>
  </si>
  <si>
    <t>REATERRO MANUAL DE VALAS,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</si>
  <si>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</si>
  <si>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</si>
  <si>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</si>
  <si>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</si>
  <si>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</si>
  <si>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</si>
  <si>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</si>
  <si>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</si>
  <si>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</si>
  <si>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REATERRO MANUAL DE VALAS, COM PLACA VIBRATÓRIA. AF_08/2023</t>
  </si>
  <si>
    <t>ATERRO MECANIZADO DE VALA COM MINICARREGADEIRA, COM SOLO ARGILO-ARENOSO. AF_08/2023</t>
  </si>
  <si>
    <t>ATERRO MECANIZADO DE VALA COM MINICARREGADEIRA, COM AREIA PARA ATERRO. AF_08/2023</t>
  </si>
  <si>
    <t>REATERRO MECANIZADO DE VALA COM MINICARREGADEIRA, COM COMPACTADOR DE SOLOS DE PERCUSSÃO. AF_08/2023</t>
  </si>
  <si>
    <t>REATERRO MECANIZADO DE VALA COM MINICARREGADEIRA, COM PLACA VIBRATÓRIA. AF_08/2023</t>
  </si>
  <si>
    <t>COMPACTAÇÃO DE VALAS COM ROLO COMPRESSOR. AF_08/2023</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</si>
  <si>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</si>
  <si>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</si>
  <si>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</si>
  <si>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</si>
  <si>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</si>
  <si>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</si>
  <si>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</si>
  <si>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</si>
  <si>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DE BLOCOS DE CONCRETO ESTRUTURAL 14X19X29 CM (ESPESSURA 14 CM), FBK = 14,0 MPA, UTILIZANDO PALHETA. AF_10/2022</t>
  </si>
  <si>
    <t>PAREDE COM SISTEMA EM CHAPAS DE GESSO PARA DRYWALL, USO INTERNO, COM DUAS FACES SIMPLES E ESTRUTURA METÁLICA COM GUIAS SIMPLES,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</si>
  <si>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</si>
  <si>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</si>
  <si>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</si>
  <si>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UMA FACE SIMPLES E OUTRA FACE DUPLA E ESTRUTURA METÁLICA COM GUIAS SIMPLES, SEM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</si>
  <si>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</si>
  <si>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DUPLAS,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</si>
  <si>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</si>
  <si>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DUAS FACES DUPLAS E ESTRUTURA METÁLICA COM GUIAS SIMPLES, SEM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</si>
  <si>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</si>
  <si>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</si>
  <si>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</si>
  <si>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UMA FACE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</si>
  <si>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</si>
  <si>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INSTALAÇÃO DE REFORÇO METÁLICO EM PAREDE DRYWALL. AF_07/2023</t>
  </si>
  <si>
    <t>INSTALAÇÃO DE REFORÇO DE MADEIRA EM PAREDE DRYWALL. AF_07/2023</t>
  </si>
  <si>
    <t>DIVISÓRIA FIXA EM VIDRO TEMPERADO 10 MM, SEM ABERTURA. AF_01/2021_PS</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</si>
  <si>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</si>
  <si>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</si>
  <si>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</si>
  <si>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</si>
  <si>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</si>
  <si>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</si>
  <si>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UMA FACE SIMPLES E ESTRUTURA METÁLICA COM GUIAS SIMPLES PARA PAREDES COM ÁREA LÍQUIDA MENOR QUE 6 M2, COM VÃOS. AF_07/2023_PS</t>
  </si>
  <si>
    <t>FORNECIMENTO E INSTALAÇÃO DE PLACA DE OBRA COM CHAPA GALVANIZADA E ESTRUTURA DE MADEIRA. AF_03/2022_PS</t>
  </si>
  <si>
    <t>FUNDO SELADOR ACRÍLICO, APLICAÇÃO MANUAL EM TETO, UMA DEMÃO. AF_04/2023</t>
  </si>
  <si>
    <t>FUNDO SELADOR ACRÍLICO, APLICAÇÃO MANUAL EM PAREDE, UMA DEMÃO. AF_04/2023</t>
  </si>
  <si>
    <t>PINTURA LÁTEX ACRÍLICA PREMIUM, APLICAÇÃO MANUAL EM TETO, DUAS DEMÃOS. AF_04/2023</t>
  </si>
  <si>
    <t>PINTURA LÁTEX ACRÍLICA PREMIUM, APLICAÇÃO MANUAL EM PAREDES, DUAS DEMÃOS. AF_04/2023</t>
  </si>
  <si>
    <t>EMASSAMENTO COM MASSA LÁTEX, APLICAÇÃO EM TETO, UMA DEMÃO, LIXAMENTO MANUAL. AF_04/2023</t>
  </si>
  <si>
    <t>EMASSAMENTO COM MASSA LÁTEX, APLICAÇÃO EM PAREDE, UMA DEMÃO, LIXAMENTO MANUAL. AF_04/2023</t>
  </si>
  <si>
    <t>EMASSAMENTO COM MASSA LÁTEX, APLICAÇÃO EM TETO, DUAS DEMÃOS, LIXAMENTO MANUAL. AF_04/2023</t>
  </si>
  <si>
    <t>EMASSAMENTO COM MASSA LÁTEX, APLICAÇÃO EM PAREDE, DUAS DEMÃOS, LIXAMENTO MANUAL. AF_04/2023</t>
  </si>
  <si>
    <t>TEXTURA ACRÍLICA, APLICAÇÃO MANUAL EM PAREDE, UMA DEMÃO. AF_04/2023</t>
  </si>
  <si>
    <t>TEXTURA ACRÍLICA, APLICAÇÃO MANUAL EM TETO, UMA DEMÃO. AF_04/2023</t>
  </si>
  <si>
    <t>PINTURA LÁTEX ACRÍLICA ECONÔMICA, APLICAÇÃO MANUAL EM TETO, DUAS DEMÃOS. AF_04/2023</t>
  </si>
  <si>
    <t>PINTURA LÁTEX ACRÍLICA STANDARD, APLICAÇÃO MANUAL EM TETO, DUAS DEMÃOS. AF_04/2023</t>
  </si>
  <si>
    <t>PINTURA LÁTEX ACRÍLICA ECONÔMICA, APLICAÇÃO MANUAL EM PAREDES, DUAS DEMÃOS. AF_04/2023</t>
  </si>
  <si>
    <t>PINTURA LÁTEX ACRÍLICA STANDARD, APLICAÇÃO MANUAL EM PAREDES, DUAS DEMÃOS. AF_04/2023</t>
  </si>
  <si>
    <t>REVESTIMENTO CERÂMICO PARA PISO COM PLACAS TIPO PORCELANATO DE DIMENSÕES 60X60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</si>
  <si>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</si>
  <si>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</si>
  <si>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80X80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</si>
  <si>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</si>
  <si>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</si>
  <si>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</si>
  <si>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</si>
  <si>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APLICAÇÃO MANUAL DE GESSO DESEMPENADO (SEM TALISCAS) EM TETO DE AMBIENTES DE ÁREA MAIOR QUE 10M², ESPESSURA DE 0,5CM. AF_03/2023</t>
  </si>
  <si>
    <t>APLICAÇÃO MANUAL DE GESSO DESEMPENADO (SEM TALISCAS) EM TETO DE AMBIENTES DE ÁREA ENTRE 5M² E 10M², ESPESSURA DE 0,5CM. AF_03/2023</t>
  </si>
  <si>
    <t>APLICAÇÃO MANUAL DE GESSO DESEMPENADO (SEM TALISCAS) EM TETO DE AMBIENTES DE ÁREA MENOR QUE 5M², ESPESSURA DE 0,5CM. AF_03/2023</t>
  </si>
  <si>
    <t>APLICAÇÃO MANUAL DE GESSO DESEMPENADO (SEM TALISCAS) EM TETO DE AMBIENTES DE ÁREA MAIOR QUE 10M², ESPESSURA DE 1,0CM. AF_03/2023</t>
  </si>
  <si>
    <t>APLICAÇÃO MANUAL DE GESSO DESEMPENADO (SEM TALISCAS) EM TETO DE AMBIENTES DE ÁREA ENTRE 5M² E 10M², ESPESSURA DE 1,0CM. AF_03/2023</t>
  </si>
  <si>
    <t>APLICAÇÃO MANUAL DE GESSO DESEMPENADO (SEM TALISCAS) EM TETO DE AMBIENTES DE ÁREA MENOR QUE 5M², ESPESSURA DE 1,0CM. AF_03/2023</t>
  </si>
  <si>
    <t>APLICAÇÃO MANUAL DE GESSO DESEMPENADO (SEM TALISCAS) EM PAREDES, ESPESSURA DE 0,5CM. AF_03/2023</t>
  </si>
  <si>
    <t>APLICAÇÃO MANUAL DE GESSO DESEMPENADO (SEM TALISCAS) EM PAREDES, ESPESSURA DE 1,0CM. AF_03/2023</t>
  </si>
  <si>
    <t>APLICAÇÃO MANUAL DE GESSO SARRAFEADO (COM TALISCAS) EM PAREDES, ESPESSURA DE 1,0CM. AF_03/2023</t>
  </si>
  <si>
    <t>APLICAÇÃO MANUAL DE GESSO SARRAFEADO (COM TALISCAS) EM PAREDES, ESPESSURA DE 1,5CM. AF_03/2023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</si>
  <si>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</si>
  <si>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</si>
  <si>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</si>
  <si>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</si>
  <si>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EMBOÇO OU MASSA ÚNICA EM ARGAMASSA TRAÇO 1:2:8, PREPARO MANUAL, APLICADA MANUALMENTE EM SUPERFÍCIES EXTERNAS DA SACADA, ESPESSURA MAIOR OU IGUAL A 50 MM, SEM USO DE TELA METÁLICA DE REFORÇO CONTRA FISSURAÇÃO. AF_08/2022</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</si>
  <si>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</si>
  <si>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</si>
  <si>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</si>
  <si>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</si>
  <si>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</si>
  <si>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MENOR QUE 5M², ESPESSURA DE 1,0CM.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</si>
  <si>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</si>
  <si>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</si>
  <si>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SARRAFEADO (COM TALISCAS) EM PAREDES COM PÉ DIREITO DUPLO, ESPESSURA DE 1,0CM. AF_03/2023</t>
  </si>
  <si>
    <t>APLICAÇÃO MANUAL DE GESSO SARRAFEADO (COM TALISCAS) EM PAREDES COM PÉ DIREITO DUPLO, ESPESSURA DE 1,5CM. AF_03/2023</t>
  </si>
  <si>
    <t>REVESTIMENTO CERÂMICO PARA PAREDES EXTERNAS EM PASTILHAS DE PORCELANA 5 X 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</si>
  <si>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</si>
  <si>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</si>
  <si>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2,5 X 2,5 CM (PLACAS DE 30 X 30 CM), ALINHADAS A PRUMO, APLICADO EM SUPERFÍCIES INTERNAS DE SACADA. AF_02/2023</t>
  </si>
  <si>
    <t>REVESTIMENTO CERÂMICO PARA PAREDES INTERNAS COM PLACAS TIPO PASTILHA DE DIMENSÕES 5 X 5 CM (PLACAS DE 30 X 30 CM) CM APLICADAS NA ALTURA INTEIRA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</si>
  <si>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</si>
  <si>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</si>
  <si>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2,5 X 2,5 CM (PLACAS DE 30 X 30 CM) CM APLICADAS A MEIA ALTURA DAS PAREDES. AF_02/2023</t>
  </si>
  <si>
    <t>ACABAMENTOS PARA FORRO (RODA-FORRO EM MADEIRA PINUS). AF_08/2023</t>
  </si>
  <si>
    <t>FORRO EM MADEIRA PINUS, PARA AMBIENTES RESIDENCIAIS E COMERCIAIS, INCLUSIVE ESTRUTURA BIDIRECIONAL DE FIXAÇÃO. AF_08/2023</t>
  </si>
  <si>
    <t>FORRO EM PLACAS DE GESSO, PARA AMBIENTES RESIDENCIAIS. AF_08/2023_PS</t>
  </si>
  <si>
    <t>FORRO EM DRYWALL PARA AMBIENTES RESIDENCIAIS, INCLUSIVE ESTRUTURA UNIDIRECIONAL DE FIXAÇÃO. AF_08/2023_PS</t>
  </si>
  <si>
    <t>FORRO EM PLACAS DE GESSO, PARA AMBIENTES COMERCIAIS. AF_08/2023_PS</t>
  </si>
  <si>
    <t>FORRO EM DRYWALL, PARA AMBIENTES COMERCIAIS, INCLUSIVE ESTRUTURA BIRECIONAL DE FIXAÇÃO. AF_08/2023_PS</t>
  </si>
  <si>
    <t>ACABAMENTOS PARA FORRO (MOLDURA DE GESSO). AF_08/2023</t>
  </si>
  <si>
    <t>ACABAMENTOS PARA FORRO (MOLDURA EM DRYWALL, COM LARGURA DE 15 CM). AF_08/2023_PS</t>
  </si>
  <si>
    <t>ACABAMENTOS PARA FORRO (SANCA DE GESSO, MONTADA NA OBRA). AF_08/2023_PS</t>
  </si>
  <si>
    <t>FORRO EM RÉGUAS DE PVC, FRISADO, PARA AMBIENTES RESIDENCIAIS, INCLUSIVE ESTRUTURA UNIDIRECIONAL DE FIXAÇÃO. AF_08/2023_PS</t>
  </si>
  <si>
    <t>ACABAMENTOS PARA FORRO (RODA-FORRO EM PERFIL METÁLICO E PLÁSTICO). AF_08/2023</t>
  </si>
  <si>
    <t>FORRO EM RÉGUAS DE PVC, LISO, PARA AMBIENTES RESIDENCIAIS, INCLUSIVE ESTRUTURA UNIDIRECIONAL DE FIXAÇÃO. AF_08/2023_PS</t>
  </si>
  <si>
    <t>FORRO EM RÉGUAS DE PVC, LISO, PARA AMBIENTES COMERCIAIS, INCLUSIVE ESTRUTURA BIDIRECIONAL DE FIXAÇÃO. AF_08/2023_PS</t>
  </si>
  <si>
    <t>MOTORISTA DE VEÍCULO LEVE COM ENCARGOS COMPLEMENTARES</t>
  </si>
  <si>
    <t>FITA VEDA ROSCA EM ROLOS DE 18 MM X 50 M (L X C)</t>
  </si>
  <si>
    <t>VIDRO MARTELADO OU CANELADO, 4 MM - SEM COLOCACAO</t>
  </si>
  <si>
    <t>VIDRO PLANO ARAMADO E = 6 MM - SEM COLOCACAO</t>
  </si>
  <si>
    <t>VIDRO PLANO ARAMADO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</si>
  <si>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</si>
  <si>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</si>
  <si>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</si>
  <si>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</si>
  <si>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</si>
  <si>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</si>
  <si>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</si>
  <si>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</si>
  <si>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</si>
  <si>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MACARANDUBA/MASSARANDUBA, ANGELIM OU EQUIVALENTE DA REGIAO</t>
  </si>
  <si>
    <t>VIGA APARELHADA *6 X 16* CM, EM MACARANDUBA/MASSARANDUBA, ANGELIM OU EQUIVALENTE DA REGIAO</t>
  </si>
  <si>
    <t>VIGA DE ESCORAMAENTO H20, DE MADEIRA, PESO DE 5,00 A 5,20 KG/M, COM EXTREMIDADES PLASTICAS</t>
  </si>
  <si>
    <t>VIGA NAO APARELHADA *6 X 12* CM, EM MACARANDUBA/MASSARANDUBA, ANGELIM OU EQUIVALENTE DA REGIAO - BRUTA</t>
  </si>
  <si>
    <t>VIGA NAO APARELHADA *6 X 16* CM, EM MACARANDUBA/MASSARANDUBA, ANGELIM OU EQUIVALENTE DA REGIAO - BRUTA</t>
  </si>
  <si>
    <t>VIGA NAO APARELHADA *6 X 20* CM, EM MACARANDUBA/MASSARANDUBA, ANGELIM OU EQUIVALENTE DA REGIAO - BRUTA</t>
  </si>
  <si>
    <t>VIGA NAO APARELHADA *8 X 16* CM EM MACARANDUBA/MASSARANDUBA, ANGELIM OU EQUIVALENTE DA REGIAO - BRUTA</t>
  </si>
  <si>
    <t>VIGIA DIURNO</t>
  </si>
  <si>
    <t>VIGIA DIURNO (MENSALISTA)</t>
  </si>
  <si>
    <t>VIGIA NOTURNO, HORA EFETIVAMENTE TRABALHADA DE 22 H AS 5 H (COM ADICIONAL NOTURNO)</t>
  </si>
  <si>
    <t>CC13</t>
  </si>
  <si>
    <t>CC14</t>
  </si>
  <si>
    <t>TRATAMENTO DE JUNTA DE DILATAÇÃO, COM TARUGO DE POLIETILENO E SELANTE PU, INCLUSO PREENCHIMENTO COM ESPUMA EXPANSIVA PU. AF_09/2023</t>
  </si>
  <si>
    <t>TRATAMENTO DE JUNTA DE DILATAÇÃO COM MANTA ASFÁLTICA ADERIDA COM MAÇARICO. AF_09/2023</t>
  </si>
  <si>
    <t>TRATAMENTO DE JUNTA SERRADA, COM TARUGO DE POLIETILENO E SELANTE À BASE DE SILICONE. AF_09/2023</t>
  </si>
  <si>
    <t>IMPERMEABILIZAÇÃO DE SUPERFÍCIE COM ARGAMASSA DE CIMENTO E AREIA, COM ADITIVO IMPERMEABILIZANTE, E = 1,5CM. AF_09/2023</t>
  </si>
  <si>
    <t>IMPERMEABILIZAÇÃO DE SUPERFÍCIE COM ARGAMASSA POLIMÉRICA / MEMBRANA ACRÍLICA, 3 DEMÃOS. AF_09/2023</t>
  </si>
  <si>
    <t>TRATAMENTO DE RALO OU PONTO EMERGENTE COM ARGAMASSA POLIMÉRICA / MEMBRANA ACRÍLICA REFORÇADO COM TELA DE POLIÉSTER (MAV). AF_09/2023</t>
  </si>
  <si>
    <t>TRATAMENTO DE RODAPÉ COM TELA DE POLIÉSTER. AF_09/2023</t>
  </si>
  <si>
    <t>IMPERMEABILIZAÇÃO DE SUPERFÍCIE COM MANTA ASFÁLTICA, UMA CAMADA, INCLUSIVE APLICAÇÃO DE PRIMER ASFÁLTICO, E=4MM. AF_09/2023</t>
  </si>
  <si>
    <t>IMPERMEABILIZAÇÃO DE SUPERFÍCIE COM MANTA ASFÁLTICA, DUAS CAMADAS, INCLUSIVE APLICAÇÃO DE PRIMER ASFÁLTICO, E=3MM E E=4MM. AF_09/2023</t>
  </si>
  <si>
    <t>IMPERMEABILIZAÇÃO DE SUPERFÍCIE COM MEMBRANA À BASE DE POLIURETANO, 2 DEMÃOS. AF_09/2023</t>
  </si>
  <si>
    <t>IMPERMEABILIZAÇÃO DE SUPERFÍCIE COM MEMBRANA À BASE DE RESINA ACRÍLICA, 3 DEMÃOS. AF_09/2023</t>
  </si>
  <si>
    <t>IMPERMEABILIZAÇÃO DE SUPERFÍCIE COM EMULSÃO ASFÁLTICA, 2 DEMÃOS. AF_09/2023</t>
  </si>
  <si>
    <t>PROTEÇÃO MECÂNICA DE SUPERFÍCIE HORIZONTAL COM ARGAMASSA DE CIMENTO E AREIA, TRAÇO 1:3, E=2CM. AF_09/2023</t>
  </si>
  <si>
    <t>PROTEÇÃO MECÂNICA DE SUPERFÍCIE VERTICAL COM ARGAMASSA DE CIMENTO E AREIA, TRAÇO 1:3, E=2CM. AF_09/2023</t>
  </si>
  <si>
    <t>PROTEÇÃO MECÂNICA DE SUPERFICIE HORIZONTAL COM ARGAMASSA DE CIMENTO E AREIA, TRAÇO 1:3, E=3CM. AF_09/2023</t>
  </si>
  <si>
    <t>PROTEÇÃO MECÂNICA DE SUPERFÍCIE VERTICAL COM ARGAMASSA DE CIMENTO E AREIA, TRAÇO 1:3, E=3CM. AF_09/2023</t>
  </si>
  <si>
    <t>PROTEÇÃO MECÂNICA DE SUPERFICIE HORIZONTAL COM ARGAMASSA DE CIMENTO E AREIA, TRAÇO 1:3, E=4CM. AF_09/2023</t>
  </si>
  <si>
    <t>PROTEÇÃO MECÂNICA DE SUPERFÍCIE VERTICAL COM ARGAMASSA DE CIMENTO E AREIA, TRAÇO 1:3, E=4CM. AF_09/2023</t>
  </si>
  <si>
    <t>PROTEÇÃO MECÂNICA DE SUPERFICIE HORIZONTAL COM ARGAMASSA DE CIMENTO E AREIA, TRAÇO 1:3, E=5CM. AF_09/2023</t>
  </si>
  <si>
    <t>PROTEÇÃO MECÂNICA DE SUPERFÍCIE VERTICAL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</si>
  <si>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</si>
  <si>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</si>
  <si>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VERTICAL COM CONCRETO 15 MPA, E=5CM. AF_09/2023</t>
  </si>
  <si>
    <t>FURO MANUAL EM ALVENARIA, PARA INSTALAÇÕES ELÉTRICAS, DIÂMETROS MENORES OU IGUAIS A 40 MM. AF_09/2023</t>
  </si>
  <si>
    <t>FURO MANUAL EM ALVENARIA, PARA INSTALAÇÕES ELÉTRICAS, DIÂMETROS MAIORES QUE 40 MM E MENORES OU IGUAIS A 75 MM. AF_09/2023</t>
  </si>
  <si>
    <t>FURO MANUAL EM ALVENARIA, PARA INSTALAÇÕES ELÉTRICAS, DIÂMETROS MAIORES QUE 75 MM E MENORES OU IGUAIS A 100 MM. AF_09/2023</t>
  </si>
  <si>
    <t>FURO MECANIZADO EM CONCRETO, COM MARTELO DEMOLIDOR, PARA INSTALAÇÕES ELÉTRICAS,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</si>
  <si>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</si>
  <si>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</si>
  <si>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SUPORTE PARA 2 ELETRODUTOS, ESPAÇADO A CADA 80 CM, EM PERFILADO COM COMPRIMENTO DE 25 CM FIXADO EM LAJE, POR METRO DE ELETRODUTO FIXADO. AF_09/2023</t>
  </si>
  <si>
    <t>SUPORTE PARA 4 ELETRODUTOS, ESPAÇADO A CADA 80 CM, EM PERFILADO COM COMPRIMENTO DE 42 CM FIXADO EM LAJE, POR METRO DE ELETRODUTO FIXADO. AF_09/2023</t>
  </si>
  <si>
    <t>CHUMBAMENTO LINEAR EM ALVENARIA PARA ELETRODUTOS COM DIÂMETROS MENORES OU IGUAIS A 40 MM. AF_09/2023</t>
  </si>
  <si>
    <t>FURO MECANIZADO EM ALVENARIA, PARA INSTALAÇÕES ELÉTRICAS,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</si>
  <si>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</si>
  <si>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</si>
  <si>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CONCRETO, COM PERFURATRIZ, PARA INSTALAÇÕES ELÉTRICAS,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</si>
  <si>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</si>
  <si>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</si>
  <si>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RASGO LINEAR MECANIZADO EM ALVENARIA, PARA ELETRODUTOS, DIÂMETROS MENORES OU IGUAIS A 40 MM. AF_09/2023</t>
  </si>
  <si>
    <t>FIXAÇÃO DE ELETRODUTOS, DIÂMETROS MENORES OU IGUAIS A 40 MM, COM ABRAÇADEIRA METÁLICA RÍGIDA TIPO D COM PARAFUSO DE FIXAÇÃO 1 1/4", FIXADA DIRETAMENTE NA LAJE OU PAREDE. AF_09/2023</t>
  </si>
  <si>
    <t>FURO MANUAL EM ALVENARIA, PARA INSTALAÇÕES HIDRÁULICAS,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</si>
  <si>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</si>
  <si>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</si>
  <si>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MECANIZADO EM CONCRETO, COM MARTELO DEMOLIDOR, PARA INSTALAÇÕES HIDRÁULICAS,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</si>
  <si>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</si>
  <si>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</si>
  <si>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RASGO LINEAR MANUAL EM ALVENARIA, PARA RAMAIS/ DISTRIBUIÇÃO DE INSTALAÇÕES HIDRÁULICAS, DIÂMETROS MENORES OU IGUAIS A 40 MM. AF_09/2023</t>
  </si>
  <si>
    <t>RASGO LINEAR MECANIZADO EM CONTRAPISO, PARA RAMAIS/ DISTRIBUIÇÃO DE INSTALAÇÕES HIDRÁULICAS, DIÂMETROS MENORES OU IGUAIS A 40 MM. AF_09/2023_PS</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</si>
  <si>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</si>
  <si>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</si>
  <si>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MANUAL EM ALVENARIA, PARA ELETRODUTOS, DIÂMETROS MENORES OU IGUAIS A 40 MM.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</si>
  <si>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</si>
  <si>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</si>
  <si>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40 MM, FIXADO EM LAJE, PARA PASSAGEM DE TUBULAÇÕES COM NO MÁXIMO 32 MM DE DIÂMETRO. AF_09/2023</t>
  </si>
  <si>
    <t>PASSANTE TIPO TUBO COM DIÂMETRO DE 75 MM, FIXADO EM LAJE, PARA PASSAGEM DE TUBULAÇÕES COM NO MÁXIMO 50 MM DE DIÂMETRO. AF_09/2023</t>
  </si>
  <si>
    <t>PASSANTE TIPO TUBO COM DIÂMETRO DE 100 MM, FIXADO EM LAJE, PARA PASSAGEM DE TUBULAÇÕES COM NO MÁXIMO 75 MM DE DIÂMETRO. AF_09/2023</t>
  </si>
  <si>
    <t>QUEBRA EM ALVENARIA PARA INSTALAÇÃO DE CAIXA DE TOMADA (4X4 OU 4X2). AF_09/2023</t>
  </si>
  <si>
    <t>QUEBRA EM ALVENARIA PARA INSTALAÇÃO DE QUADRO DISTRIBUIÇÃO PEQUENO (19X25 CM). AF_09/2023</t>
  </si>
  <si>
    <t>QUEBRA EM ALVENARIA PARA INSTALAÇÃO DE QUADRO DISTRIBUIÇÃO GRANDE (76X40 CM). AF_09/2023</t>
  </si>
  <si>
    <t>QUEBRA EM ALVENARIA PARA INSTALAÇÃO DE ABRIGO PARA MANGUEIRAS (90X60 CM). AF_09/2023</t>
  </si>
  <si>
    <t>SUPORTE PARA 2 TUBOS HORIZONTAIS, ESPAÇADO A CADA 56 CM, EM PERFILADO COM COMPRIMENTO DE 25 CM FIXADO EM LAJE, POR METRO DE TUBULAÇÃO FIXADA. AF_09/2023</t>
  </si>
  <si>
    <t>SUPORTE PARA 4 TUBOS HORIZONTAIS, ESPAÇADO A CADA 56 CM, EM PERFILADO COM COMPRIMENTO DE 42 CM FIXADO EM LAJE, POR METRO DE TUBULAÇÃO FIXADA. AF_09/2023</t>
  </si>
  <si>
    <t>SUPORTE PARA 2 TUBOS VERTICAIS, ESPAÇADO A CADA 150 CM, EM PERFILADO COM COMPRIMENTO DE 25 CM FIXADO EM PAREDE, POR METRO DE TUBULAÇÃO FIXADA. AF_09/2023</t>
  </si>
  <si>
    <t>SUPORTE PARA 4 TUBOS VERTICAIS, ESPAÇADO A CADA 150 CM, EM PERFILADO COM COMPRIMENTO DE 42 CM FIXADO EM PAREDE, POR METRO DE TUBULAÇÃO FIXADA. AF_09/2023</t>
  </si>
  <si>
    <t>CHUMBAMENTO LINEAR EM ALVENARIA PARA RAMAIS/DISTRIBUIÇÃO DE INSTALAÇÕES HIDRÁULICAS COM DIÂMETROS MENORES OU IGUAIS A 40 MM. AF_09/2023</t>
  </si>
  <si>
    <t>CHUMBAMENTO LINEAR EM ALVENARIA PARA RAMAIS/DISTRIBUIÇÃO DE INSTALAÇÕES HIDRÁULICAS COM DIÂMETROS MAIORES QUE 40 MM E MENORES OU IGUAIS A 75 MM. AF_09/2023</t>
  </si>
  <si>
    <t>CHUMBAMENTO LINEAR EM CONTRAPISO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</si>
  <si>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</si>
  <si>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</si>
  <si>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FIXAÇÃO DE TUBOS HORIZONTAIS DE PEX OU MULTICAMADAS, DIÂMETROS IGUAIS OU INFERIORES A 40 MM, COM ABRAÇADEIRA PLÁSTICA FIXADA EM LAJE. AF_09/2023_PE</t>
  </si>
  <si>
    <t>FIXAÇÃO DE TUBOS HORIZONTAIS DE PVC ÁGUA/PVC ESGOTO/PVC PLUVIAL/CPVC/PPR/COBRE OU AÇO, DIÂMETROS MENORES OU IGUAIS A 40 MM, COM ABRAÇADEIRA METÁLICA RÍGIDA TIPO  D  COM PARAFUSO DE FIXAÇÃO 1 1/4", FIXADA DIRETAMENTE NA LAJE OU PAREDE.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</si>
  <si>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</si>
  <si>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</si>
  <si>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</si>
  <si>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</si>
  <si>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</si>
  <si>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75 MM E MENORES OU IGUAIS A 100 MM, COM ABRAÇADEIRA METÁLICA FLEXÍVEL 18 MM, FIXADA DIRETAMENTE NA LAJE.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</si>
  <si>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</si>
  <si>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</si>
  <si>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MENOR OU IGUAL A 40 MM. AF_09/2023</t>
  </si>
  <si>
    <t>CHUMBAMENTO PONTUAL EM PASSAGEM DE TUBO COM DIÂMETROS ENTRE 40 MM E 75 MM. AF_09/2023</t>
  </si>
  <si>
    <t>CHUMBAMENTO PONTUAL EM PASSAGEM DE TUBO COM DIÂMETRO MAIOR QUE 75 MM E MENORES OU IGUAIS A 150 MM. AF_09/2023</t>
  </si>
  <si>
    <t>RASGO LINEAR MANUAL EM ALVENARIA, PARA RAMAIS/ DISTRIBUIÇÃO DE INSTALAÇÕES HIDRÁULICAS, DIÂMETROS MAIORES QUE 40 MM E MENORES OU IGUAIS A 75 MM. AF_09/2023</t>
  </si>
  <si>
    <t>FIXAÇÃO DE DUTOS FLEXÍVEIS CIRCULARES,  DIÂMETRO 109 MM OU 4", COM ABRAÇADEIRA METÁLICA FLEXÍVEL FIXADA DIRETAMENTE NA LAJE, SOMENTE MÃO DE OBRA. AF_09/2023</t>
  </si>
  <si>
    <t>SUPORTE PARA DUTO EM CHAPA GALVANIZADA BITOLA 26, EM PERFILADO COM COMPRIMENTO DE 35 CM FIXADO EM LAJE, POR METRO DE DUTO FIXADO. AF_09/2023</t>
  </si>
  <si>
    <t>SUPORTE PARA DUTO EM CHAPA GALVANIZADA BITOLA 24, EM PERFILADO COM COMPRIMENTO DE 55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</si>
  <si>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</si>
  <si>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</si>
  <si>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FURO MECANIZADO EM ALVENARIA, PARA INSTALAÇÕES HIDRÁULICAS,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</si>
  <si>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</si>
  <si>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</si>
  <si>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CONCRETO, COM PERFURATRIZ, PARA INSTALAÇÕES HIDRÁULICAS,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</si>
  <si>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</si>
  <si>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</si>
  <si>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RASGO LINEAR MECANIZADO EM ALVENARIA, PARA RAMAIS/ DISTRIBUIÇÃO DE INSTALAÇÕES HIDRÁULICAS, DIÂMETROS MENORES OU IGUAIS A 40 MM. AF_09/2023</t>
  </si>
  <si>
    <t>RASGO LINEAR MECANIZADO EM ALVENARIA, PARA RAMAIS/ DISTRIBUIÇÃO DE INSTALAÇÕES HIDRÁULICAS, DIÂMETROS MAIORES QUE 40 MM E MENORES OU IGUAIS A 75 MM. AF_09/2023</t>
  </si>
  <si>
    <t>PASSANTE TIPO PEÇA EM FÔRMA DE MADEIRA, FIXADO EM LAJE, PARA PASSAGEM DE NO MÁXIMO 5 TUBOS DE 50 MM DE DIÂMETRO. AF_09/2023</t>
  </si>
  <si>
    <t>PASSANTE TIPO TUBO COM DIÂMETRO DE 50 MM, FIXADO EM LAJE, PARA PASSAGEM DE TUBULAÇÕES COM NO MÁXIMO 40 MM DE DIÂMETRO. AF_09/2023</t>
  </si>
  <si>
    <t>PASSANTE TIPO TUBO COM DIÂMETRO DE 150 MM, FIXADO EM LAJE, PARA PASSAGEM DE TUBULAÇÕES COM NO MÁXIMO 100 MM DE DIÂMETRO. AF_09/2023</t>
  </si>
  <si>
    <t>RASGO LINEAR MECANIZADO EM CONCRETO,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</si>
  <si>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</si>
  <si>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</si>
  <si>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FORRO EM MADEIRA PINUS, PARA AMBIENTES RESIDENCIAIS, INCLUSIVE ESTRUTURA UNIDIRECIONAL DE FIXAÇÃO. AF_08/2023</t>
  </si>
  <si>
    <t>FORRO EM RÉGUAS DE PVC, FRISADO, PARA AMBIENTES COMERCIAIS, INCLUSIVE ESTRUTURA BIDIRECIONAL DE FIXAÇÃO. AF_08/2023_PS</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</si>
  <si>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</si>
  <si>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</si>
  <si>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</si>
  <si>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</si>
  <si>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</si>
  <si>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</si>
  <si>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</si>
  <si>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LAJES, EM CONCRETO ARMADO, DE FORMA MANUAL, SEM REAPROVEITAMENTO. AF_09/2023</t>
  </si>
  <si>
    <t>DEMOLIÇÃO DE LAJES, EM CONCRETO ARMADO, DE FORMA MECANIZADA COM MARTELETE, SEM REAPROVEITAMENTO. AF_09/2023</t>
  </si>
  <si>
    <t>DEMOLIÇÃO DE ARGAMASSAS, DE FORMA MANUAL, SEM REAPROVEITAMENTO. AF_09/2023</t>
  </si>
  <si>
    <t>DEMOLIÇÃO DE RODAPÉ CERÂMICO, DE FORMA MANUAL, SEM REAPROVEITAMENTO. AF_09/2023</t>
  </si>
  <si>
    <t>DEMOLIÇÃO DE REVESTIMENTO CERÂMICO, DE FORMA MANUAL, SEM REAPROVEITAMENTO. AF_09/2023</t>
  </si>
  <si>
    <t>DEMOLIÇÃO DE REVESTIMENTO CERÂMICO, DE FORMA MECANIZADA COM MARTELETE, SEM REAPROVEITAMENTO. AF_09/2023</t>
  </si>
  <si>
    <t>REMOÇÃO DE PISO DE BLOCO INTERTRAVADO OU DE PEDRA PORTUGUESA, DE FORMA MANUAL, COM REAPROVEITAMENTO. AF_09/2023</t>
  </si>
  <si>
    <t>DEMOLIÇÃO PARCIAL DE PAVIMENTO ASFÁLTICO, DE FORMA MECANIZADA, SEM REAPROVEITAMENTO. AF_09/2023</t>
  </si>
  <si>
    <t>REMOÇÃO DE TAPUME/ CHAPAS METÁLICAS E DE MADEIRA, DE FORMA MANUAL, SEM REAPROVEITAMENTO. AF_09/2023</t>
  </si>
  <si>
    <t>REMOÇÃO DE CHAPAS E PERFIS DE DRYWALL, DE FORMA MANUAL, SEM REAPROVEITAMENTO. AF_09/2023</t>
  </si>
  <si>
    <t>REMOÇÃO DE PLACAS E PILARETES DE CONCRETO, DE FORMA MANUAL, SEM REAPROVEITAMENTO. AF_09/2023</t>
  </si>
  <si>
    <t>REMOÇÃO DE FORROS DE DRYWALL, PVC E FIBROMINERAL, DE FORMA MANUAL, SEM REAPROVEITAMENTO. AF_09/2023</t>
  </si>
  <si>
    <t>REMOÇÃO DE FORRO DE GESSO, DE FORMA MANUAL, SEM REAPROVEITAMENTO. AF_09/2023</t>
  </si>
  <si>
    <t>REMOÇÃO DE TRAMA METÁLICA OU DE MADEIRA PARA FORRO, DE FORMA MANUAL, SEM REAPROVEITAMENTO. AF_09/2023</t>
  </si>
  <si>
    <t>REMOÇÃO DE PISO DE MADEIRA (ASSOALHO E BARROTE), DE FORMA MANUAL, SEM REAPROVEITAMENTO. AF_09/2023</t>
  </si>
  <si>
    <t>REMOÇÃO DE PORTAS, DE FORMA MANUAL, SEM REAPROVEITAMENTO. AF_09/2023</t>
  </si>
  <si>
    <t>REMOÇÃO DE JANELAS, DE FORMA MANUAL, SEM REAPROVEITAMENTO. AF_09/2023</t>
  </si>
  <si>
    <t>REMOÇÃO DE TELHAS DE FIBROCIMENTO METÁLICA E CERÂMICA, DE FORMA MANUAL, SEM REAPROVEITAMENTO. AF_09/2023</t>
  </si>
  <si>
    <t>REMOÇÃO DE PROTEÇÃO TÉRMICA PARA COBERTURA EM EPS, DE FORMA MANUAL, SEM REAPROVEITAMENTO. AF_09/2023</t>
  </si>
  <si>
    <t>REMOÇÃO DE TELHAS DE FIBROCIMENTO, METÁLICA E CERÂMICA, DE FORMA MECANIZADA, COM USO DE GUINDASTE, SEM REAPROVEITAMENTO. AF_09/2023</t>
  </si>
  <si>
    <t>REMOÇÃO DE TRAMA DE MADEIRA PARA COBERTURA, DE FORMA MANUAL, SEM REAPROVEITAMENTO. AF_09/2023</t>
  </si>
  <si>
    <t>REMOÇÃO DE TESOURAS DE MADEIRA, COM VÃO MENOR QUE 8M, DE FORMA MANUAL, SEM REAPROVEITAMENTO. AF_09/2023</t>
  </si>
  <si>
    <t>REMOÇÃO DE TESOURAS DE MADEIRA, COM VÃO MAIOR OU IGUAL A 8M, DE FORMA MANUAL, SEM REAPROVEITAMENTO. AF_09/2023</t>
  </si>
  <si>
    <t>REMOÇÃO DE TESOURAS DE MADEIRA, COM VÃO MENOR QUE 8M, DE FORMA MECANIZADA, COM REAPROVEITAMENTO. AF_09/2023</t>
  </si>
  <si>
    <t>REMOÇÃO DE TESOURAS DE MADEIRA, COM VÃO MAIOR OU IGUAL A 8M, DE FORMA MECANIZADA, COM REAPROVEITAMENTO. AF_09/2023</t>
  </si>
  <si>
    <t>REMOÇÃO DE TRAMA METÁLICA PARA COBERTURA, DE FORMA MANUAL, SEM REAPROVEITAMENTO. AF_09/2023</t>
  </si>
  <si>
    <t>REMOÇÃO DE TESOURAS METÁLICAS, COM VÃO MENOR QUE 8M, DE FORMA MANUAL, SEM REAPROVEITAMENTO. AF_09/2023</t>
  </si>
  <si>
    <t>REMOÇÃO DE TESOURAS METÁLICAS, COM VÃO MAIOR OU IGUAL A 8M, DE FORMA MANUAL, SEM REAPROVEITAMENTO. AF_09/2023</t>
  </si>
  <si>
    <t>REMOÇÃO DE TESOURAS METÁLICAS, COM VÃO MENOR QUE 8M, DE FORMA MECANIZADA, COM REAPROVEITAMENTO. AF_09/2023</t>
  </si>
  <si>
    <t>REMOÇÃO DE TESOURAS METÁLICAS, COM VÃO MAIOR OU IGUAL A 8M, DE FORMA MECANIZADA, COM REAPROVEITAMENTO. AF_09/2023</t>
  </si>
  <si>
    <t>REMOÇÃO DE INTERRUPTORES/TOMADAS ELÉTRICAS, DE FORMA MANUAL, SEM REAPROVEITAMENTO. AF_09/2023</t>
  </si>
  <si>
    <t>REMOÇÃO DE CABOS ELÉTRICOS, COM SEÇÃO DE 10 MM², FORMA MANUAL, SEM REAPROVEITAMENTO. AF_09/2023</t>
  </si>
  <si>
    <t>REMOÇÃO DE TUBULAÇÕES (TUBOS E CONEXÕES) DE ÁGUA FRIA, DE FORMA MANUAL, SEM REAPROVEITAMENTO. AF_09/2023</t>
  </si>
  <si>
    <t>REMOÇÃO DE LOUÇAS, DE FORMA MANUAL, SEM REAPROVEITAMENTO. AF_09/2023</t>
  </si>
  <si>
    <t>REMOÇÃO DE ACESSÓRIOS, DE FORMA MANUAL, SEM REAPROVEITAMENTO. AF_09/2023</t>
  </si>
  <si>
    <t>REMOÇÃO DE LUMINÁRIAS, DE FORMA MANUAL, SEM REAPROVEITAMENTO. AF_09/2023</t>
  </si>
  <si>
    <t>REMOÇÃO DE METAIS SANITÁRIOS, DE FORMA MANUAL, SEM REAPROVEITAMENTO. AF_09/2023</t>
  </si>
  <si>
    <t>DEMOLIÇÃO DE PISO DE CONCRETO SIMPLES, DE FORMA MANUAL, SEM REAPROVEITAMENTO. AF_09/2023</t>
  </si>
  <si>
    <t>DEMOLIÇÃO DE PISO DE CONCRETO SIMPLES, DE FORMA MECANIZADA COM MARTELETE, SEM REAPROVEITAMENTO. AF_09/2023</t>
  </si>
  <si>
    <t>DEMOLIÇÃO DE ARGAMASSAS, DE FORMA DE FORMA MECANIZADA COM MARTELETE,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</si>
  <si>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</si>
  <si>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</si>
  <si>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CABOS ELÉTRICOS, COM SEÇÃO DE 16 MM², FORMA MANUAL, SEM REAPROVEITAMENTO. AF_09/2023</t>
  </si>
  <si>
    <t>REMOÇÃO DE CABOS ELÉTRICOS, COM SEÇÃO DE 25 MM², FORMA MANUAL, SEM REAPROVEITAMENTO. AF_09/2023</t>
  </si>
  <si>
    <t>DEMOLIÇÃO DE GUIAS, SARJETAS OU SARJETÕES, DE FORMA MECANIZADA, SEM REAPROVEITAMENTO. AF_09/2023</t>
  </si>
  <si>
    <t>REMOÇAO DE GUIAS PRÉ-FABRICADAS DE CONCRETO, DE FORMA MECANIZADA, COM REAPROVEITAMENTO. AF_09/2023</t>
  </si>
  <si>
    <t>REMOÇÃO DE SUPORTE METÁLICO OU DE MADEIRA PARA PLACAS DE SINALIZAÇÃO VIÁRIA, DE FORMA MANUAL, SEM REAPROVEITAMENTO. AF_09/2023</t>
  </si>
  <si>
    <t>REMOÇÃO DE PLACAS DE SINALIZAÇÃO VIÁRIA, DE FORMA MANUAL, SEM REAPROVEITAMENTO. AF_09/2023</t>
  </si>
  <si>
    <t>REMOÇÃO DE CERCAS E MOURÕES, DE FORMA MANUAL, SEM REAPROVEITAMENTO. AF_09/2023</t>
  </si>
  <si>
    <t>REMOÇÃO DE ALAMBRADOS PARA QUADRAS POLIESPORTIVAS, ESTRUTURADO POR TUBOS DE AÇO GALVANIZADO, COM TELA DE ARAME GALVANIZADO, DE FORMA MANUAL, SEM REAPROVEITAMENTO. AF_09/2023</t>
  </si>
  <si>
    <t>REMOÇÃO DE TELA DE ARAME GALVANIZADO DE ALAMBRADOS PARA QUADRAS POLIESPORTIVAS, DE FORMA MANUAL, SEM REMOÇÃO DA ESTRUTURA DE SUSTENTAÇÃO, SEM REAPROVEITAMENTO. AF_09/2023</t>
  </si>
  <si>
    <t>REMOÇÃO CALHAS E RUFOS, DE FORMA MANUAL, SEM REAPROVEITAMENTO. AF_09/2023</t>
  </si>
  <si>
    <t>OBRAS EM CENTRO URBANO OU REGIÃO LIMÍTROFE</t>
  </si>
  <si>
    <t>MOBILIZAÇÃO E DESMOBILIZAÇÃO DE OBRA EM CENTRO URBANO OU REGIÃO LIMÍTROFE COM VALOR ACIMA DE 3.000.000,01</t>
  </si>
  <si>
    <t>MOBILIZAÇÃO E DESMOBILIZAÇÃO DE OBRA EM CENTRO URBANO OU REGIÃO LIMÍTROFE COM VALOR ATÉ O VALOR DE 1.000.000,00</t>
  </si>
  <si>
    <t>MOBILIZAÇÃO E DESMOBILIZAÇÃO DE OBRA EM CENTRO URBANO OU REGIÃO LIMÍTROFE COM VALOR ENTRE 1.000.000,01 E 3.000.000,00</t>
  </si>
  <si>
    <t>OBRA DISTANTE DE CENTRO URBANO</t>
  </si>
  <si>
    <t>MOBILIZAÇÃO E DESMOBILIZAÇÃO OBRA DISTANTE DE CENTRO URBANO COM ACIMA DE 3.000.000,01</t>
  </si>
  <si>
    <t>MOBILIZAÇÃO E DESMOBILIZAÇÃO OBRA DISTANTE DE CENTRO URBANO COM ENTRE 1.000.000,01 E 3.000.000,00</t>
  </si>
  <si>
    <t>MOBILIZAÇÃO E DESMOBILIZAÇÃO OBRA DISTANTE DE CENTRO URBANO COM VALOR ATÉ O VALOR DE 1.000.000,00</t>
  </si>
  <si>
    <t>ED-28163</t>
  </si>
  <si>
    <t>DESTOCAMENTO E AFASTAMENTO DE REMANESCENTE ARBÓREO, INCLUSIVE TRANSPORTE E RETIRADA DO MATERIAL ESCAVADO (EM CAÇAMBA)</t>
  </si>
  <si>
    <t>LIMPEZA DE TERRENO, INCLUSIVE CAPINA, RASTELAMENTO COM AFASTAMENTO ATÉ VINTE (20) METROS E QUEIMA CONTROLADA</t>
  </si>
  <si>
    <t>RASTELAMENTO DE ÁREA COM AFASTAMENTO DE ATÉ VINTE (20) METROS, EXCLUSIVE CAPINA OU ROÇADA MANUAL</t>
  </si>
  <si>
    <t>ED-28162</t>
  </si>
  <si>
    <t>ROÇADA MANUAL DE TERRENO COM ROÇADEIRA COSTAL, EXCLUSIVE RASTELAMENTO E QUEIMA</t>
  </si>
  <si>
    <t>DESMATAMENTO, DESTOCAMENTO E LIMPEZA, INCLUSIVE TRANSPORTE ATÉ CINQUENTA (50) METROS</t>
  </si>
  <si>
    <t>CORTE DE ÁRVORE COM MOTOSSERRA, DIÂMETRO DO TRONCO ACIMA DE TRINTA (30) CENTÍMETROS ATÉ CINQUENTA (50) CENTÍMETROS, EXCLUSIVE DESTOCAMENTO E AFASTAMENTO</t>
  </si>
  <si>
    <t>CORTE DE ÁRVORE COM MOTOSSERRA, DIÂMETRO DO TRONCO DE QUINZE (15) CENTÍMETROS ATÉ TRINTA (30) CENTÍMETROS, EXCLUSIVE DESTOCAMENTO E AFASTAMENTO</t>
  </si>
  <si>
    <t>REMOÇÃO DE TELHADO</t>
  </si>
  <si>
    <t>REMOÇÃO DE CALHA EM CHAPA GALVANIZADA OU EM PVC, COM REAPROVEITAMENTO, INCLUSIVE AFASTAMENTO E EMPILHAMENTO, EXCLUSIVE TRANSPORTE E RETIRADA DO MATERIAL REMOVIDO NÃO REAPROVEITÁVEL</t>
  </si>
  <si>
    <t>REMOÇÃO MANUAL DE CONDUTOR EM PVC OU METÁLICO, COM REAPROVEITAMENTO, INCLUSIVE AFASTAMENTO E EMPILHAMENTO, EXCLUSIVE TRANSPORTE E RETIRADA DO MATERIAL REMOVIDO NÃO REAPROVEITÁVEL</t>
  </si>
  <si>
    <t>REMOÇÃO MANUAL DE ENGRADAMENTO PARA TELHA TIPO CALHA ESTRUTURAL EM FIBROCIMENTO, COM REAPROVEITAMENTO, INCLUSIVE AFASTAMENTO E EMPILHAMENTO, EXCLUSIVE TRANSPORTE E RETIRADA DO MATERIAL REMOVIDO NÃO REAPROVEITÁVEL</t>
  </si>
  <si>
    <t>REMOÇÃO MANUAL DE ENGRADAMENTO PARA TELHA TIPO CERÂMICA OU CONCRETO, INCLUSIVE AFASTAMENTO E EMPILHAMENTO, EXCLUSIVE TRANSPORTE E RETIRADA DO MATERIAL REMOVIDO NÃO REAPROVEITÁVEL</t>
  </si>
  <si>
    <t>REMOÇÃO MANUAL DE ENGRADAMENTO PARA TELHA TIPO METÁLICA, PVC OU FIBROCIMENTO, COM REAPROVEITAMENTO, INCLUSIVE AFASTAMENTO E EMPILHAMENTO, EXCLUSIVE TRANSPORTE E RETIRADA DO MATERIAL REMOVIDO NÃO REAPROVEITÁVEL</t>
  </si>
  <si>
    <t>REMOÇÃO MANUAL DE RUFO METÁLICO, COM REAPROVEITAMENTO, INCLUSIVE AFASTAMENTO E EMPILHAMENTO, EXCLUSIVE TRANSPORTE E RETIRADA DO MATERIAL REMOVIDO NÃO REAPROVEITÁVEL</t>
  </si>
  <si>
    <t>REMOÇÃO MANUAL DE TELHA  EM FIBROCIMENTO, TIPO ONDULADA, COM REAPROVEITAMENTO, INCLUSIVE AFASTAMENTO E EMPILHAMENTO, EXCLUSIVE TRANSPORTE E RETIRADA DO MATERIAL REMOVIDO NÃO REAPROVEITÁVEL</t>
  </si>
  <si>
    <t>REMOÇÃO MANUAL DE TELHA CERÂMICA, COM REAPROVEITAMENTO, INCLUSIVE AFASTAMENTO E EMPILHAMENTO, EXCLUSIVE TRANSPORTE E RETIRADA DO MATERIAL REMOVIDO NÃO REAPROVEITÁVEL</t>
  </si>
  <si>
    <t>REMOÇÃO MANUAL DE TELHA EM FIBROCIMENTO, TIPO CALHA ESTRUTURAL, COM REAPROVEITAMENTO, INCLUSIVE IÇAMENTO, AFASTAMENTO E EMPILHAMENTO, EXCLUSIVE TRANSPORTE E RETIRADA DO MATERIAL REMOVIDO NÃO REAPROVEITÁVEL</t>
  </si>
  <si>
    <t>REMOÇÃO MANUAL DE TELHA METÁLICA OU PVC, COM REAPROVEITAMENTO, INCLUSIVE AFASTAMENTO E EMPILHAMENTO, EXCLUSIVE TRANSPORTE E RETIRADA DO MATERIAL REMOVIDO NÃO REAPROVEITÁVEL</t>
  </si>
  <si>
    <t>DEMOLIÇÃO E REMOÇÃO DE INSTALAÇÃO</t>
  </si>
  <si>
    <t>DEMOLIÇÃO MANUAL DE TUBULAÇÕES EMBUTIDAS DE REDE (ÁGUA, ELÉTRICA, GASES, ETC.), INCLUSIVE RASGO EM ALVENARIA, REMOÇÃO DE ACESSÓRIOS DE FIXAÇÃO, AFASTAMENTO E EMPILHAMENTO, EXCLUSIVE TRANSPORTE E RETIRADA DO MATERIAL DEMOLIDO</t>
  </si>
  <si>
    <t>REMOÇÃO MANUAL DE INTERFONE, COM REAPROVEITAMENTO, INCLUSIVE AFASTAMENTO E EMPILHAMENTO, EXCLUSIVE TRANSPORTE E RETIRADA DO MATERIAL REMOVIDO NÃO REAPROVEITÁVEL</t>
  </si>
  <si>
    <t>REMOÇÃO MANUAL DE LUMINÁRIA COMERCIAL, EMBUTIDA OU SOBREPOR, COM REAPROVEITAMENTO, INCLUSIVE AFASTAMENTO E EMPILHAMENTO, EXCLUSIVE TRANSPORTE E RETIRADA DO MATERIAL REMOVIDO NÃO REAPROVEITÁVEL</t>
  </si>
  <si>
    <t>REMOÇÃO MANUAL DE LUMINÁRIA COMPACTA (PLAFON, PAINEL LED, ETC.) EMBUTIDA OU SOBREPOR, COM REAPROVEITAMENTO, INCLUSIVE AFASTAMENTO E EMPILHAMENTO, EXCLUSIVE TRANSPORTE E RETIRADA DO MATERIAL REMOVIDO NÃO REAPROVEITÁVEL</t>
  </si>
  <si>
    <t>REMOÇÃO MANUAL DE REDES DE DUTOS PARA CLIMATIZAÇÃO, INCLUSIVE AFASTAMENTO E EMPILHAMENTO, EXCLUSIVE TRANSPORTE E RETIRADA DO MATERIAL REMOVIDO NÃO REAPROVEITÁVEL</t>
  </si>
  <si>
    <t>REMOÇÃO MANUAL DE TUBULAÇÕES EMBUTIDAS DE REDE (ÁGUA, ELÉTRICA, GASES, ETC.), COM REAPROVEITAMENTO, INCLUSIVE RASGO EM ALVENARIA, REMOÇÃO DE ACESSÓRIOS DE FIXAÇÃO, AFASTAMENTO E EMPILHAMENTO, EXCLUSIVE TRANSPORTE E RETIRADA DO MATERIAL REMOVIDO NÃO REAPROVEITÁVEL</t>
  </si>
  <si>
    <t>DEMOLIÇÃO MANUAL DE FORRO DE CHAPA OU PLACA DE GESSO, INCLUSIVE DEMOLIÇÃO DA ESTRUTURA DE SUSTENTAÇÃO, AFASTAMENTO E EMPILHAMENTO, EXCLUSIVE TRANSPORTE E RETIRADA DO MATERIAL DEMOLIDO</t>
  </si>
  <si>
    <t>REMOÇÃO DE FORRO</t>
  </si>
  <si>
    <t>REMOÇÃO MANUAL DE FORRO DE PLACAS (GESSO, MINERAL, FIBRA, ISOPOR, COLMEIA, PVC, ETC.), COM REAPROVEITAMENTO, INCLUSIVE AFASTAMENTO E EMPILHAMENTO, EXCLUSIVE DEMOLIÇÃO DA ESTRUTURA DE SUSTENTAÇÃO, TRANSPORTE E RETIRADA DO MATERIAL REMOVIDO NÃO REAPROVEITÁVEL</t>
  </si>
  <si>
    <t>REMOÇÃO MANUAL DE FORRO DE PLACAS (GESSO, MINERAL, FIBRA, ISOPOR, COLMEIA, PVC, ETC.), COM REAPROVEITAMENTO, INCLUSIVE DEMOLIÇÃO ESTRUTURA DE SUSTENTAÇÃO, AFASTAMENTO E EMPILHAMENTO, EXCLUSIVE TRANSPORTE E RETIRADA DO MATERIAL REMOVIDO NÃO REAPROVEITÁVEL</t>
  </si>
  <si>
    <t>REMOÇÃO MANUAL DE FORRO DE TÁBUAS DE PINHO, COM REAPROVEITAMENTO, INCLUSIVE AFASTAMENTO E EMPILHAMENTO, EXCLUSIVE REMOÇÃO DA ESTRUTURA DE SUSTENTAÇÃO, TRANSPORTE E RETIRADA DO MATERIAL REMOVIDO NÃO REAPROVEITÁVEL</t>
  </si>
  <si>
    <t>ED-28355</t>
  </si>
  <si>
    <t>REMOÇÃO MANUAL ESTRUTURA OU TRAMA DE SUSTENTAÇÃO DE MADEIRA OU METÁLICA PARA FORRO, COM REAPROVEITAMENTO, INCLUSIVE AFASTAMENTO E EMPILHAMENTO, EXCLUSIVE TRANSPORTE E RETIRADA DO MATERIAL REMOVIDO NÃO REAPROVEITÁVEL</t>
  </si>
  <si>
    <t>REMOÇÃO DE ESQUADRIA</t>
  </si>
  <si>
    <t>REMOÇÃO MANUAL DE CONJUNTO DE ALIZARES, COM REAPROVEITAMENTO, INCLUSIVE AFASTAMENTO E EMPILHAMENTO, EXCLUSIVE TRANSPORTE E RETIRADA DO MATERIAL REMOVIDO NÃO REAPROVEITÁVEL</t>
  </si>
  <si>
    <t>REMOÇÃO MANUAL DE CONJUNTO DE FERRAGENS (DOBRADIÇAS, FECHADURA E MAÇANETAS), COM REAPROVEITAMENTO, INCLUSIVE AFASTAMENTO E EMPILHAMENTO, EXCLUSIVE TRANSPORTE E RETIRADA DO MATERIAL REMOVIDO NÃO REAPROVEITÁVEL</t>
  </si>
  <si>
    <t>REMOÇÃO MANUAL DE ESQUADRIA EM MADEIRA, COM REAPROVEITAMENTO, INCLUSIVE REMOÇÃO DE MARCO/ALIZAR/GUARNIÇÕES, AFASTAMENTO E EMPILHAMENTO, EXCLUSIVE TRANSPORTE E RETIRADA DO MATERIAL REMOVIDO NÃO REAPROVEITÁVEL</t>
  </si>
  <si>
    <t>REMOÇÃO MANUAL DE ESQUADRIA METÁLICA, COM REAPROVEITAMENTO, INCLUSIVE MARCO/ALIZAR/GUARNIÇÕES, AFASTAMENTO E EMPILHAMENTO, EXCLUSIVE TRANSPORTE E RETIRADA DO MATERIAL REMOVIDO NÃO REAPROVEITÁVEL</t>
  </si>
  <si>
    <t>REMOÇÃO MANUAL DE FOLHA DE PORTA OU JANELA DE MADEIRA OU METÁLICA, COM REAPROVEITAMENTO, INCLUSIVE AFASTAMENTO E EMPILHAMENTO, EXCLUSIVE TRANSPORTE E RETIRADA DO MATERIAL REMOVIDO NÃO REAPROVEITÁVEL</t>
  </si>
  <si>
    <t>REMOÇÃO MANUAL DE MARCO EM MADEIRA OU METÁLICO, COM REAPROVEITAMENTO, INCLUSIVE AFASTAMENTO E EMPILHAMENTO, EXCLUSIVE TRANSPORTE E RETIRADA DO MATERIAL REMOVIDO NÃO REAPROVEITÁVEL</t>
  </si>
  <si>
    <t>DEMOLIÇÃO MANUAL DE IMPERMEABILIZAÇÃO E PROTEÇÃO MECÂNICA, INCLUSIVE AFASTAMENTO E EMPILHAMENTO, EXCLUSIVE TRANSPORTE E RETIRADA DO MATERIAL DEMOLIDO</t>
  </si>
  <si>
    <t>REMOÇÃO DE LOUÇA E ACESSÓRIOS</t>
  </si>
  <si>
    <t>REMOÇÃO DE LOUÇAS (LAVATÓRIO, BANHEIRA, PIA, VASO SANITÁRIO, TANQUE), COM REAPROVEITAMENTO, INCLUSIVE AFASTAMENTO E EMPILHAMENTO, EXCLUSIVE TRANSPORTE E RETIRADA DO MATERIAL REMOVIDO NÃO REAPROVEITÁVEL</t>
  </si>
  <si>
    <t>REMOÇÃO MANUAL DE METAIS COMUNS E ACABAMENTOS (TORNEIRA, ACABAMENTO PARA REGISTRO, SIFÃO, ENGATE FLEXÍVEL, ETC.), COM REAPROVEITAMENTO, INCLUSIVE AFASTAMENTO E EMPILHAMENTO, EXCLUSIVE TRANSPORTE E RETIRADA DO MATERIAL REMOVIDO NÃO REAPROVEITÁVEL</t>
  </si>
  <si>
    <t>REMOÇÃO MANUAL DE METAIS EMBUTIDOS (BASE DE REGISTRO, VÁLVULA DE DESCARGA, TORNEIRA ANTIVANDALISMO, ETC.), COM REAPROVEITAMENTO, INCLUSIVE AFASTAMENTO E EMPILHAMENTO, EXCLUSIVE TRANSPORTE E RETIRADA DO MATERIAL REMOVIDO NÃO REAPROVEITÁVEL</t>
  </si>
  <si>
    <t>DEMOLIÇÃO E REMOÇÃO DE DIVISÓRIA E BANCADA</t>
  </si>
  <si>
    <t>DEMOLIÇÃO MANUAL DE ALVENARIA/DIVISÓRIA DE ELEMENTOS VAZADOS (COBOGÓ, ETC. ), INCLUSIVE AFASTAMENTO E EMPILHAMENTO, EXCLUSIVE TRANSPORTE E RETIRADA DO MATERIAL DEMOLIDO</t>
  </si>
  <si>
    <t>DEMOLIÇÃO MANUAL DE DIVISÓRIA COMERCIAL EM LAMINADO, INCLUSIVE AFASTAMENTO E EMPILHAMENTO, EXCLUSIVE TRANSPORTE E RETIRADA DO MATERIAL DEMOLIDO</t>
  </si>
  <si>
    <t>DEMOLIÇÃO MANUAL DE DIVISÓRIA DE MADEIRA, INCLUSIVE AFASTAMENTO E EMPILHAMENTO, EXCLUSIVE TRANSPORTE E RETIRADA DO MATERIAL DEMOLIDO</t>
  </si>
  <si>
    <t>REMOÇÃO MANUAL DE BANCADA DE PEDRA (MÁRMORE, GRANITO, ARDÓSIA, MARMORITE, ETC.), COM REAPROVEITAMENTO, INCLUSIVE RASGO EM ALVENARIA, REMOÇÃO DE ACESSÓRIOS DE FIXAÇÃO, AFASTAMENTO E EMPILHAMENTO, EXCLUSIVE TRANSPORTE E RETIRADA DO MATERIAL REMOVIDO NÃO REAPROVEITÁVEL</t>
  </si>
  <si>
    <t>ED-28348</t>
  </si>
  <si>
    <t>REMOÇÃO MANUAL DE DIVISÓRIA EM PEDRA (MÁRMORE, GRANITO, ARDÓSIA, MARMORITE, ETC.), COM REAPROVEITAMENTO, INCLUSIVE RASGO EM ALVENARIA, REMOÇÃO DE ACESSÓRIOS DE FIXAÇÃO, AFASTAMENTO E EMPILHAMENTO, EXCLUSIVE TRANSPORTE E RETIRADA DO MATERIAL REMOVIDO NÃO REAPROVEITÁVEL</t>
  </si>
  <si>
    <t>DEMOLIÇÃO MANUAL DE ALVENARIA DE TIJOLO CERÂMICO MACIÇO, INCLUSIVE AFASTAMENTO E EMPILHAMENTO, EXCLUSIVE TRANSPORTE E RETIRADA DO MATERIAL DEMOLIDO</t>
  </si>
  <si>
    <t>DEMOLIÇÃO MANUAL DE ALVENARIA DE TIJOLO CERÂMICO OU BLOCO DE CONCRETO, INCLUSIVE AFASTAMENTO E EMPILHAMENTO, EXCLUSIVE TRANSPORTE E RETIRADA DO MATERIAL DEMOLIDO</t>
  </si>
  <si>
    <t>ED-28338</t>
  </si>
  <si>
    <t>DEMOLIÇÃO MANUAL DE CONSTRUÇÃO EM ALVENARIAS DE VEDAÇÃO, COM ESPESSURA MÁXIMA DE 15CM, INCLUSIVE REMOÇÃO COM REAPROVEITAMENTO DE ESQUADRIAS, AFASTAMENTO E EMPILHAMENTO, EXCLUSIVE TRANSPORTE E RETIRADA DO MATERIAL DEMOLIDO/REMOVIDO NÃO REAPROVEITÁVEL</t>
  </si>
  <si>
    <t>DEMOLIÇÃO MANUAL DE CONCRETO ARMADO, INCLUSIVE AFASTAMENTO E EMPILHAMENTO, EXCLUSIVE TRANSPORTE E RETIRADA DO MATERIAL DEMOLIDO</t>
  </si>
  <si>
    <t>DEMOLIÇÃO MANUAL DE CONCRETO, SEM ARMAÇÃO, INCLUSIVE AFASTAMENTO E EMPILHAMENTO, EXCLUSIVE TRANSPORTE E RETIRADA DO MATERIAL DEMOLIDO</t>
  </si>
  <si>
    <t>DEMOLIÇÃO MECANIZADA DE CONCRETO ARMADO, COM EQUIPAMENTO ELÉTRICO, INCLUSIVE AFASTAMENTO E EMPILHAMENTO, EXCLUSIVE TRANSPORTE E RETIRADA DO MATERIAL DEMOLIDO</t>
  </si>
  <si>
    <t>DEMOLIÇÃO MECANIZADA DE CONCRETO ARMADO, COM EQUIPAMENTO PNEUMÁTICO, INCLUSIVE AFASTAMENTO E EMPILHAMENTO, EXCLUSIVE TRANSPORTE E RETIRADA DO MATERIAL DEMOLIDO</t>
  </si>
  <si>
    <t>DEMOLIÇÃO MECANIZADA DE CONCRETO, SEM ARMAÇÃO, COM EQUIPAMENTO ELÉTRICO, INCLUSIVE AFASTAMENTO E EMPILHAMENTO, EXCLUSIVE TRANSPORTE E RETIRADA DO MATERIAL DEMOLIDO</t>
  </si>
  <si>
    <t>DEMOLIÇÃO MECANIZADA DE CONCRETO, SEM ARMAÇÃO, COM EQUIPAMENTO PNEUMÁTICO, INCLUSIVE AFASTAMENTO E EMPILHAMENTO, EXCLUSIVE TRANSPORTE E RETIRADA DO MATERIAL DEMOLIDO</t>
  </si>
  <si>
    <t>REMOÇÃO DE PADRÃO CONCESSIONÁRIA</t>
  </si>
  <si>
    <t>REMOÇÃO MANUAL DE PADRÃO DE ENTRADA DE ÁGUA, COM REAPROVEITAMENTO, INCLUSIVE AFASTAMENTO E EMPILHAMENTO, EXCLUSIVE TRANSPORTE E RETIRADA DO MATERIAL REMOVIDO NÃO REAPROVEITÁVEL</t>
  </si>
  <si>
    <t>REMOÇÃO MANUAL DE PADRÃO DE ENTRADA DE ENERGIA, COM REAPROVEITAMENTO, INCLUSIVE AFASTAMENTO E EMPILHAMENTO, EXCLUSIVE TRANSPORTE E RETIRADA DO MATERIAL REMOVIDO NÃO REAPROVEITÁVEL</t>
  </si>
  <si>
    <t>DEMOLIÇÃO E REMOÇÃO DE PAVIMENTAÇÃO</t>
  </si>
  <si>
    <t>DEMOLIÇÃO MANUAL DE LAJE DE CONCRETO ARMADO, COM ESPESSURA DE ATÉ 15CM, INCLUSIVE AFASTAMENTO E EMPILHAMENTO, EXCLUSIVE TRANSPORTE E RETIRADA DO MATERIAL DEMOLIDO</t>
  </si>
  <si>
    <t xml:space="preserve">DEMOLIÇÃO MANUAL DE SARJETA OU SARJETÃO DE CONCRETO, INCLUSIVE AFASTAMENTO E EMPILHAMENTO, EXCLUSIVE TRANSPORTE E RETIRADA DO MATERIAL DEMOLIDO
</t>
  </si>
  <si>
    <t>DEMOLIÇÃO MECANIZADA DE LAJE DE CONCRETO ARMADO, COM ESPESSURA DE ATÉ 15CM, , COM EQUIPAMENTO ELÉTRICO, INCLUSIVE AFASTAMENTO E EMPILHAMENTO, EXCLUSIVE TRANSPORTE E RETIRADA DO MATERIAL DEMOLIDO</t>
  </si>
  <si>
    <t>DEMOLIÇÃO MECANIZADA DE LAJE DE CONCRETO ARMADO, COM ESPESSURA DE ATÉ 15CM, , COM EQUIPAMENTO PNEUMÁTICO, INCLUSIVE AFASTAMENTO E EMPILHAMENTO, EXCLUSIVE TRANSPORTE E RETIRADA DO MATERIAL DEMOLIDO</t>
  </si>
  <si>
    <t>DEMOLIÇÃO MECANIZADA DE REVESTIMENTO ASFÁLTICO, COM EQUIPAMENTO PNEUMÁTICO, INCLUSIVE AFASTAMENTO E EMPILHAMENTO, EXCLUSIVE TRANSPORTE E RETIRADA DO MATERIAL DEMOLIDO</t>
  </si>
  <si>
    <t>REMOÇÃO MANUAL DE ALVENARIA POLIÉDRICA, COM REAPROVEITAMENTO, INCLUSIVE AFASTAMENTO E EMPILHAMENTO, EXCLUSIVE TRANSPORTE E RETIRADA DO MATERIAL REMOVIDO NÃO REAPROVEITÁVEL</t>
  </si>
  <si>
    <t>REMOÇÃO MANUAL DE CALÇADA PORTUGUESA, COM REAPROVEITAMENTO, INCLUSIVE AFASTAMENTO E EMPILHAMENTO, EXCLUSIVE TRANSPORTE E RETIRADA DO MATERIAL REMOVIDO NÃO REAPROVEITÁVEL</t>
  </si>
  <si>
    <t>REMOÇÃO MANUAL DE GUIA DE MEIO-FIO EM PEDRA (GNAISSE, BASALTO, ETC.), COM REAPROVEITAMENTO, INCLUSIVE AFASTAMENTO E EMPILHAMENTO, EXCLUSIVE TRANSPORTE E RETIRADA DO MATERIAL REMOVIDO NÃO REAPROVEITÁVEL</t>
  </si>
  <si>
    <t>REMOÇÃO MANUAL DE GUIA DE MEIO-FIO PRÉ-MOLDADA EM CONCRETO, COM REAPROVEITAMENTO, INCLUSIVE AFASTAMENTO E EMPILHAMENTO, EXCLUSIVE TRANSPORTE E RETIRADA DO MATERIAL REMOVIDO NÃO REAPROVEITÁVEL</t>
  </si>
  <si>
    <t>REMOÇÃO MANUAL DE PAVIMENTAÇÃO INTERTRAVADA OU SEXTAVADO EM PRÉ-MOLDADO DE CONCRETO, COM REAPROVEITAMENTO, INCLUSIVE AFASTAMENTO E EMPILHAMENTO, EXCLUSIVE TRANSPORTE E RETIRADA DO MATERIAL REMOVIDO NÃO REAPROVEITÁVEL</t>
  </si>
  <si>
    <t>REMOÇÃO MANUAL DE PAVIMENTO PARALELEPÍPEDO, COM REAPROVEITAMENTO, INCLUSIVE AFASTAMENTO E EMPILHAMENTO, EXCLUSIVE TRANSPORTE E RETIRADA DO MATERIAL REMOVIDO NÃO REAPROVEITÁVEL</t>
  </si>
  <si>
    <t>DEMOLIÇÃO E REMOÇÃO DE REVESTIMENTO</t>
  </si>
  <si>
    <t>DEMOLIÇÃO MANUAL DE LAMINADO MELAMÍNICO EM SUPERFÍCIE DE MADEIRA OU PAREDE, INCLUSIVE AFASTAMENTO E EMPILHAMENTO, EXCLUSIVE TRANSPORTE E RETIRADA DO MATERIAL DEMOLIDO</t>
  </si>
  <si>
    <t>DEMOLIÇÃO MANUAL DE REBOCO OU EMBOÇO, COM ESPESSURA DE ATÉ 55MM, INCLUSIVE AFASTAMENTO E EMPILHAMENTO, EXCLUSIVE TRANSPORTE E RETIRADA DO MATERIAL DEMOLIDO</t>
  </si>
  <si>
    <t>DEMOLIÇÃO MANUAL DE REVESTIMENTO CERÂMICO, AZULEJO OU LADRILHO HIDRÁULICO, INCLUSIVE AFASTAMENTO E EMPILHAMENTO, EXCLUSIVE DEMOLIÇÃO DO REBOCO OU EMBOÇO, TRANSPORTE E RETIRADA DO MATERIAL DEMOLIDO</t>
  </si>
  <si>
    <t>DEMOLIÇÃO MANUAL DE REVESTIMENTO DE PEDRA (MÁRMORE, GRANITO, ARDÓSIA, ETC.), INCLUSIVE AFASTAMENTO E EMPILHAMENTO, EXCLUSIVE DEMOLIÇÃO DO REBOCO OU EMBOÇO, TRANSPORTE E RETIRADA DO MATERIAL DEMOLIDO</t>
  </si>
  <si>
    <t>REMOÇÃO MANUAL DE PEITORIL DE MÁRMORE OU GRANITO, COM REAPROVEITAMENTO, INCLUSIVE AFASTAMENTO E EMPILHAMENTO, EXCLUSIVE TRANSPORTE E RETIRADA DO MATERIAL REMOVIDO NÃO REAPROVEITÁVEL</t>
  </si>
  <si>
    <t>DEMOLIÇÃO E REMOÇÃO DE PISO</t>
  </si>
  <si>
    <t>DEMOLIÇÃO MANUAL DE PISO CERÂMICO OU LADRILHO HIDRÁULICO, INCLUSIVE AFASTAMENTO E EMPILHAMENTO, EXCLUSIVE DEMOLIÇÃO DE CONTRAPISO, TRANSPORTE E RETIRADA DO MATERIAL DEMOLIDO</t>
  </si>
  <si>
    <t>DEMOLIÇÃO MANUAL DE PISO CIMENTADO OU CONTRAPISO DE ARGAMASSA, COM ESPESSURA MÁXIMA DE 10CM, INCLUSIVE AFASTAMENTO E EMPILHAMENTO, EXCLUSIVE TRANSPORTE E RETIRADA DO MATERIAL DEMOLIDO</t>
  </si>
  <si>
    <t>DEMOLIÇÃO MANUAL DE PISO DE PEDRAS (MÁRMORE, GRANITO, ARDÓSIA, ETC.), INCLUSIVE AFASTAMENTO E EMPILHAMENTO, EXCLUSIVE DEMOLIÇÃO DE CONTRAPISO, TRANSPORTE E RETIRADA DO MATERIAL DEMOLIDO</t>
  </si>
  <si>
    <t>DEMOLIÇÃO MANUAL DE PISO EM GRANILITE/MARMORITE, INCLUSIVE AFASTAMENTO E EMPILHAMENTO, EXCLUSIVE TRANSPORTE E RETIRADA DO MATERIAL DEMOLIDO</t>
  </si>
  <si>
    <t>DEMOLIÇÃO MANUAL DE PISO VINÍLICO, INCLUSIVE AFASTAMENTO E EMPILHAMENTO, EXCLUSIVE TRANSPORTE E RETIRADA DO MATERIAL DEMOLIDO</t>
  </si>
  <si>
    <t>DEMOLIÇÃO MANUAL DE RODAPÉ, INCLUSIVE ARGAMASSA DE ASSENTAMENTO E AFASTAMENTO, EXCLUSIVE TRANSPORTE E RETIRADA DO MATERIAL DEMOLIDO</t>
  </si>
  <si>
    <t>REMOÇÃO MANUAL DE PISO DE TÁBUAS, COM REAPROVEITAMENTO, INCLUSIVE AFASTAMENTO E EMPILHAMENTO, EXCLUSIVE TRANSPORTE E RETIRADA DO MATERIAL REMOVIDO NÃO REAPROVEITÁVEL</t>
  </si>
  <si>
    <t>REMOÇÃO MANUAL DE PISO DE TACO DE MADEIRA, COM REAPROVEITAMENTO, INCLUSIVE AFASTAMENTO E EMPILHAMENTO, EXCLUSIVE TRANSPORTE E RETIRADA DO MATERIAL REMOVIDO NÃO REAPROVEITÁVEL</t>
  </si>
  <si>
    <t>REMOÇÃO MANUAL DE SOLEIRA DE MÁRMORE OU GRANITO, COM REAPROVEITAMENTO, INCLUSIVE AFASTAMENTO E EMPILHAMENTO, EXCLUSIVE TRANSPORTE E RETIRADA DO MATERIAL REMOVIDO NÃO REAPROVEITÁVEL</t>
  </si>
  <si>
    <t>REMOÇÃO MANUAL DE ALAMBRADO METÁLICO, COM REAPROVEITAMENTO, INCLUSIVE AFASTAMENTO E EMPILHAMENTO, EXCLUSIVE TRANSPORTE E RETIRADA DO MATERIAL REMOVIDO NÃO REAPROVEITÁVEL</t>
  </si>
  <si>
    <t>REMOÇÃO MANUAL DE CERCA, COM REAPROVEITAMENTO, INCLUSIVE AFASTAMENTO E EMPILHAMENTO, EXCLUSIVE TRANSPORTE E RETIRADA DO MATERIAL REMOVIDO NÃO REAPROVEITÁVEL</t>
  </si>
  <si>
    <t xml:space="preserve">REMOÇÃO MANUAL DE CONCERTINA, COM DIÂMETRO DE ATÉ 730MM, COM REAPROVEITAMENTO, INCLUSIVE AFASTAMENTO E EMPILHAMENTO, EXCLUSIVE TRANSPORTE E RETIRADA DO MATERIAL REMOVIDO NÃO REAPROVEITÁVEL
</t>
  </si>
  <si>
    <t>REMOÇÃO MANUAL DE VIDRO EM ESQUADRIAS, COM REAPROVEITAMENTO, INCLUSIVE LIMPEZA DO ENCAIXE, AFASTAMENTO E EMPILHAMENTO, EXCLUSIVE TRANSPORTE E RETIRADA DO MATERIAL REMOVIDO NÃO REAPROVEITÁVEL</t>
  </si>
  <si>
    <t>REMOÇÃO MANUAL DE QUADRO NEGRO, COM REAPROVEITAMENTO, INCLUSIVE AFASTAMENTO E EMPILHAMENTO, EXCLUSIVE TRANSPORTE E RETIRADA DO MATERIAL REMOVIDO NÃO REAPROVEITÁVEL</t>
  </si>
  <si>
    <t>ED-28427</t>
  </si>
  <si>
    <t>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t>
  </si>
  <si>
    <t>ED-28428</t>
  </si>
  <si>
    <t>FORNECIMENTO E COLOCAÇÃO DE PLACA DE OBRA EM CHAPA GALVANIZADA #26, ESP. 0,45MM, DIMENSÃO (4X3)M, PLOTADA COM ADESIVO VINÍLICO, AFIXADA COM REBITES 4,8X40MM, EM ESTRUTURA METÁLICA DE METALON 20X20MM, ESP. 1,25MM, INCLUSIVE SUPORTE EM EUCALIPTO AUTOCLAVADO PINTADO COM TINTA PVA DUAS (2) DEMÃOS</t>
  </si>
  <si>
    <t>ED-28429</t>
  </si>
  <si>
    <t>FORNECIMENTO E COLOCAÇÃO DE PLACA DE OBRA EM CHAPA GALVANIZADA #26, ESP. 0,45MM, DIMENSÃO (6X3)M, PLOTADA COM ADESIVO VINÍLICO, AFIXADA COM REBITES 4,8X40MM, EM ESTRUTURA METÁLICA DE METALON 20X20MM, ESP. 1,25MM, INCLUSIVE SUPORTE EM EUCALIPTO AUTOCLAVADO PINTADO COM TINTA PVA DUAS (2) DEMÃOS</t>
  </si>
  <si>
    <t>ED-31745</t>
  </si>
  <si>
    <t xml:space="preserve">LIGAÇÃO DE ESGOTO PARA BARRACÃO DE OBRA EM CANTEIRO, EXCLUSIVE FOSSA SÉPTICA </t>
  </si>
  <si>
    <t>LIGAÇÃO PROVISÓRIA COM ENTRADA DE ENERGIA AÉREA, PADRÃO CEMIG, CARGA INSTALADA DE 15,1KVA ATÉ 30KVA, TRIFÁSICO, COM SAÍDA SUBTERRÂNEA, INCLUSIVE POSTE, CAIXA PARA MEDIDOR, DISJUNTOR, BARRAMENTO, ATERRAMENTO E ACESSÓRIOS</t>
  </si>
  <si>
    <t>ÁREA COBERTA EM TELHA FIBROCIMENTO PARA CENTRAL DE CORTE/DOBRA/MONTAGEM EM CANTEIRO DE OBRAS, INCLUSIVE BANCADA E INSTALAÇÕES ELÉTRICAS, EXCLUSIVE VEDAÇÕES LATERAIS</t>
  </si>
  <si>
    <t>LOCAÇÃO DE BANHEIRO QUÍMICO, DIMENSÃO (110X120X230)CM, LINHA PADRÃO, CONTENDO UMA (1) PIA/HIGIENIZADOR DE MÃOS, INCLUSIVE MANUTENÇÃO E MOBILIZAÇÃO/DESMOBILIZAÇÃO</t>
  </si>
  <si>
    <t>MOBILIZAÇÃO E DESMOBILIZAÇÃO DE CONTAINER, INCLUSIVE CARGA, DESCARGA E TRANSPORTE EM CAMINHÃO CARROCERIA COM GUINDAUTO (MUNCK), EXCLUSIVE LOCAÇÃO DO CONTAINER</t>
  </si>
  <si>
    <t>ED-17989</t>
  </si>
  <si>
    <t>LOCAÇÃO DE OBRA COM GABARITO DE TÁBUAS CORRIDAS PONTALETADAS A CADA 2,00M, REAPROVEITAMENTO (2X), INCLUSIVE ACOMPANHAMENTO DE EQUIPE TOPOGRÁFICA PARA MARCAÇÃO DE PONTO TOPOGRÁFICO</t>
  </si>
  <si>
    <t>LOCAÇÃO TOPOGRÁFICA ACIMA DE CINQUENTA (50) PONTOS REFERENCIAIS, INCLUSIVE ESTACA (PIQUETE) DE MARCAÇÃO</t>
  </si>
  <si>
    <t>LOCAÇÃO TOPOGRÁFICA DE VINTE UM (21) ATÉ CINQUENTA (50) PONTOS REFERENCIAIS, INCLUSIVE ESTACA (PIQUETE) DE MARCAÇÃO</t>
  </si>
  <si>
    <t>LOCAÇÃO TOPOGRÁFICA PARA ATÉ VINTE (20) PONTOS REFERENCIAIS, INCLUSIVE ESTACA (PIQUETE) DE MARCAÇÃO</t>
  </si>
  <si>
    <t>CERCA COM MOURÕES DE MADEIRA ROLIÇA,  COM CINCO (5) FIOS DE ARAME FARPADO, BWG 14 (2,0MM), ALTURA DE 150CM, INCLUSIVE ESCAVAÇÃO, REATERRO COMPACTADO E FORNECIMENTO</t>
  </si>
  <si>
    <t>PORTÃO PARA TAPUME FIXO DE PROTEÇÃO COM FECHAMENTO DE OBRA EM CHAPA DE COMPENSADO, ESP. 12MM, COM MÓDULO NA DIMENSÃO DE (110X220)CM, INCLUSIVE FERRAGENS E PINTURA LÁTEX (PVA) COM DUAS (2) DEMÃOS</t>
  </si>
  <si>
    <t>REMANEJAMENTO DE TAPUME FIXO DE PROTEÇÃO PARA FECHAMENTO DE OBRA, INCLUSIVE ESCAVAÇÃO MANUAL E REATERRO COMPACTADO</t>
  </si>
  <si>
    <t>TAPUME DE PROTEÇÃO PARA TRANSEUNTE EM TELA DE POLIETILENO, COM MÓDULO NA DIMENSÃO DE (150X150)CM, INCLUSIVE PONTALETE COM BASE DE APOIO EM CONCRETO MAGRO, FORNECIMENTO E MOVIMENTAÇÃO</t>
  </si>
  <si>
    <t>TAPUME FIXO DE PROTEÇÃO PARA FECHAMENTO DE OBRA EM CHAPA DE COMPENSADO, ESP. 12MM, COM MÓDULO NA DIMENSÃO DE (110X220)CM, INCLUSIVE PINTURA LÁTEX (PVA) COM DUAS (2) DEMÃOS, EXCLUSIVE ABERTURA PARA PORTÃO</t>
  </si>
  <si>
    <t>TAPUME FIXO DE PROTEÇÃO PARA FECHAMENTO DE OBRA EM TELA GALVANIZADA, COM TRAMA LOSANGULAR DE 2"X2", FIO BWG 14, COM MÓDULO NA DIMENSÃO DE (300X220)CM, INCLUSIVE PINTURA ESMALTE COM DUAS (2) DEMÃOS, EXCLUSIVE ABERTURA PARA PORTÃO</t>
  </si>
  <si>
    <t>ED-29823</t>
  </si>
  <si>
    <t>TAPUME FIXO DE PROTEÇÃO PARA FECHAMENTO DE OBRA EM TELHA METÁLICA GALVANIZADA, TIPO TRAPEZOIDAL, ESP. 0,5MM, COM MÓDULO NA DIMENSÃO DE (300X220)CM, COM REAPROVEITAMENTO, EXCLUSIVE PINTURA ESMALTE, INCLUSIVE PONTALETE E FIXAÇÃO</t>
  </si>
  <si>
    <t>TAPUME REMOVÍVEL DE PROTEÇÃO PARA FECHAMENTO DE OBRA EM TELA GALVANIZADA, COM TRAMA LOSANGULAR DE 2"X2", FIO BWG 14, COM MÓDULO NA DIMENSÃO DE (300X220)CM, INCLUSIVE PONTALETE COM BASE DE APOIO EM CONCRETO MAGRO</t>
  </si>
  <si>
    <t>ED-27006</t>
  </si>
  <si>
    <t>CONE PARA SINALIZAÇÃO/ISOLAMENTO DE ÁREAS, ALTURA 75CM, INCLUSIVE FORNECIMENTO E MOVIMENTAÇÃO</t>
  </si>
  <si>
    <t xml:space="preserve">FITA ZEBRADA AMARELA PARA SINALIZAÇÃO ISOLAMENTO DE ÁREA, EXCLUSIVE SUPORTE PARA SUSTENTAÇÃO, INCLUSIVE FIXAÇÃO E FORNECIMENTO
</t>
  </si>
  <si>
    <t xml:space="preserve">PROTEÇÃO PARA TRANSEUNTE OU ISOLAMENTO DE ÁREA COM FITA ZEBRADA AMARELA, INCLUSIVE PONTALETE COM BASE DE APOIO EM CONCRETO MAGRO, ALTURA DE 150CM, FORNECIMENTO E MOVIMENTAÇÃO
</t>
  </si>
  <si>
    <t>ED-28530</t>
  </si>
  <si>
    <t xml:space="preserve">ANDAIME EM CAVALETE METÁLICO PARA ALVENARIA, COM CHAPA DE COMPENSADO E TÁBUA, COM REAPROVEITAMENTO, INCLUSIVE MONTAGEM/DESMONTAGEM E REMANEJAMENTO
</t>
  </si>
  <si>
    <t>ED-28533</t>
  </si>
  <si>
    <t>ANDAIME EM CAVALETE METÁLICO PARA FORRO OU SERVIÇO EM ALTURA INTERNO, COM CHAPA DE COMPENSADO E TÁBUA, COM REAPROVEITAMENTO, INCLUSIVE MONTAGEM/DESMONTAGEM E REMANEJAMENTO</t>
  </si>
  <si>
    <t>CONDUTOR/DUTO DE ENTULHO EM POLIETILENO, INCLUSIVE ACESSÓRIOS DE FIXAÇÃO, SUPORTES, MONTAGEM/DESMONTAGEM E REMANEJAMENTO</t>
  </si>
  <si>
    <t xml:space="preserve">TELA DE PROTEÇÃO, TIPO FACHADEIRA, INSTALADA EM ANDAIME METÁLICO PARA FACHADA, EXCLUSIVE ANDAIME METÁLICO, INCLUSIVE ACESSÓRIOS DE FIXAÇÃO
</t>
  </si>
  <si>
    <t>TELA PARA PROTEÇÃO DE FACHADA EM POLIETILENO, EXCLUSIVE BANDEJA SALVA VIDAS, INCLUSIVE ACESSÓRIOS DE FIXAÇÃO</t>
  </si>
  <si>
    <t>BANDEJA DE PROTEÇÃO/SALVA VIDAS</t>
  </si>
  <si>
    <t>ED-28493</t>
  </si>
  <si>
    <t>BANDEJA SALVA VIDAS, TIPO PRIMÁRIA, EM SUPORTE METÁLICO COM FORRO EM COMPENSADO RESINADO E TÁBUA, COMPRIMENTO DE 250CM COM COMPLEMENTO DE 80CM, INCLUSIVE ACESSÓRIOS DE FIXAÇÃO E INSTALAÇÃO</t>
  </si>
  <si>
    <t>ED-28494</t>
  </si>
  <si>
    <t>BANDEJA SALVA VIDAS, TIPO SECUNDÁRIA, EM SUPORTE METÁLICO COM FORRO EM COMPENSADO RESINADO E TÁBUA, COMPRIMENTO DE 140CM COM COMPLEMENTO DE 80CM, INCLUSIVE ACESSÓRIOS DE FIXAÇÃO E INSTALAÇÃO</t>
  </si>
  <si>
    <t>CORTE E DESATERRO MECÂNICO PARA REGULARIZAÇÃO, COM TRATOR DE ESTEIRA, INCLUSIVE ARRASTAMENTO NIVELADO, AFASTAMENTO E EMPILHAMENTO, EXCLUSIVE CARGA, TRANSPORTE E DESCARGA</t>
  </si>
  <si>
    <t>REGULARIZAÇÃO E COMPACTAÇÃO DE TERRENO MANUAL COM SOQUETE, EXCLUSIVE DESMATAMENTO, DESTOCAMENTO, LIMPEZA/ROÇADA DO TERRENO</t>
  </si>
  <si>
    <t>REGULARIZAÇÃO E COMPACTAÇÃO MECÂNICA DE TERRENO COM ROLO VIBRATÓRIO, EXCLUSIVE DESMATAMENTO, DESTOCAMENTO, LIMPEZA/ROÇADA DO TERRENO</t>
  </si>
  <si>
    <t>REGULARIZAÇÃO MANUAL E COMPACTAÇÃO MECANIZADA DE TERRENO COM PLACA VIBRATÓRIA, EXCLUSIVE DESMATAMENTO, DESTOCAMENTO, LIMPEZA/ROÇADA DO TERRENO</t>
  </si>
  <si>
    <t>ESCAVAÇÃO MECÂNICA DE VALAS COM PROFUNDIDADE MAIOR QUE 1,5M E MENOR OU IGUAL 3,0M, INCLUSIVE CARGA EM CAMINHÃO, EXCLUSIVE TRANSPORTE E DESCARGA</t>
  </si>
  <si>
    <t>ESCAVAÇÃO MECÂNICA DE VALAS COM PROFUNDIDADE MAIOR QUE 1,5M E MENOR OU IGUAL 3,0M, INCLUSIVE DESCARGA LATERAL, EXCLUSIVE CARGA, TRANSPORTE E DESCARGA</t>
  </si>
  <si>
    <t>ESCAVAÇÃO MECÂNICA DE VALAS COM PROFUNDIDADE MAIOR QUE 3,0M E MENOR OU IGUAL 5,0M, INCLUSIVE CARGA EM CAMINHÃO, EXCLUSIVE TRANSPORTE E DESCARGA</t>
  </si>
  <si>
    <t>ESCAVAÇÃO MECÂNICA DE VALAS COM PROFUNDIDADE MAIOR QUE 3,0M E MENOR OU IGUAL 5,0M, INCLUSIVE DESCARGA LATERAL, EXCLUSIVE CARGA, TRANSPORTE E DESCARGA</t>
  </si>
  <si>
    <t>ESCAVAÇÃO MECÂNICA DE VALAS COM PROFUNDIDADE MENOR OU IGUAL A 1,5M, INCLUSIVE CARGA EM CAMINHÃO, EXCLUSIVE TRANSPORTE E DESCARGA</t>
  </si>
  <si>
    <t>ESCAVAÇÃO MECÂNICA DE VALAS COM PROFUNDIDADE MENOR OU IGUAL A 1,5M, INCLUSIVE DESCARGA LATERAL, EXCLUSIVE CARGA, TRANSPORTE E DESCARGA</t>
  </si>
  <si>
    <t>ESCAVAÇÃO MECÂNICA EM MATERIAL DE 1ª CATEGORIA, INCLUSIVE CARGA EM CAMINHÃO, EXCLUSIVE TRANSPORTE E DESCARGA</t>
  </si>
  <si>
    <t>ESCAVAÇÃO MECÂNICA EM MATERIAL DE 2ª CATEGORIA, INCLUSIVE CARGA EM CAMINHÃO, EXCLUSIVE TRANSPORTE E DESCARGA</t>
  </si>
  <si>
    <t>ESCAVAÇÃO MECÂNICA EM SOLO MOLE, INCLUSIVE CARGA EM CAMINHÃO, EXCLUSIVE TRANSPORTE E DESCARGA</t>
  </si>
  <si>
    <t>ESCAVAÇÃO MECÂNICA HORIZONTAL, COM TRATOR DE ESTEIRA, EM MATERIAL DE 1ª CATEGORIA, INCLUSIVE AFASTAMENTO E EMPILHAMENTO COM DISTÂNCIA MÁXIMA DE ATÉ CINQUENTA (50) METROS, EXCLUSIVE CARGA, TRANSPORTE E DESGARGA</t>
  </si>
  <si>
    <t>ESCAVAÇÃO MECÂNICA HORIZONTAL, COM TRATOR DE ESTEIRA, EM MATERIAL DE 2ª CATEGORIA, INCLUSIVE AFASTAMENTO E EMPILHAMENTO COM DISTÂNCIA MÁXIMA DE ATÉ CINQUENTA (50) METROS, EXCLUSIVE CARGA, TRANSPORTE E DESGARGA</t>
  </si>
  <si>
    <t>ESCAVAÇÃO MANUAL DE TERRA (DESATERRO MANUAL), INCLUSIVE DESCARGA LATERAL, EXCLUSIVE RETIRADA E TRANSPORTE DO MATERIAL ESCAVADO</t>
  </si>
  <si>
    <t>ESCAVAÇÃO MANUAL DE VALA COM PROFUNDIDADE MAIOR QUE 1,5M E MENOR OU IGUAL 3,0M, INCLUSIVE DESCARGA LATERAL</t>
  </si>
  <si>
    <t>ESCAVAÇÃO MANUAL DE VALA COM PROFUNDIDADE MAIOR QUE 3,0M E MENOR OU IGUAL 5,0M, INCLUSIVE DESCARGA LATERAL</t>
  </si>
  <si>
    <t>ESCAVAÇÃO MANUAL DE VALA COM PROFUNDIDADE MENOR OU IGUAL A 1,5M, INCLUSIVE DESCARGA LATERAL</t>
  </si>
  <si>
    <t>APILOAMENTO MANUAL EM FUNDO DE VALA COM SOQUETE, EXCLUSIVE ESCAVAÇÃO</t>
  </si>
  <si>
    <t>APILOAMENTO MECANIZADO EM FUNDO DE VALA COM PLACA VIBRATÓRIA, EXCLUSIVE ESCAVAÇÃO</t>
  </si>
  <si>
    <t>COMPACTAÇÃO MANUAL DE ATERRO COM SOQUETE, INCLUSIVE ESPALHAMENTO MANUAL</t>
  </si>
  <si>
    <t>ED-29190</t>
  </si>
  <si>
    <t>COMPACTAÇÃO MECÂNICA DE ATERRO COM ROLO VIBRATÓRIO A 100% DO PROCTOR INTERMEDIÁRIO, INCLUSIVE ESPALHAMENTO</t>
  </si>
  <si>
    <t>ED-29189</t>
  </si>
  <si>
    <t>COMPACTAÇÃO MECÂNICA DE ATERRO COM ROLO VIBRATÓRIO A 100% DO PROCTOR NORMAL, INCLUSIVE ESPALHAMENTO</t>
  </si>
  <si>
    <t>COMPACTAÇÃO MECÂNICA DE ATERRO COM ROLO VIBRATÓRIO A 95% DO PROCTOR NORMAL, INCLUSIVE ESPALHAMENTO</t>
  </si>
  <si>
    <t>COMPACTAÇÃO MECÂNICA DE ATERRO COM ROLO VIBRATÓRIO SEM GRAU DE COMPACTAÇÃO, INCLUSIVE ESPALHAMENTO</t>
  </si>
  <si>
    <t>COMPACTAÇÃO MECANIZADA DE ATERRO COM PLACA VIBRATÓRIA, INCLUSIVE ESPALHAMENTO MANUAL</t>
  </si>
  <si>
    <t>REATERRO MANUAL DE VALA, INCLUSIVE ESPALHAMENTO E COMPACTAÇÃO MANUAL COM SOQUETE</t>
  </si>
  <si>
    <t>REATERRO MANUAL DE VALA, INCLUSIVE ESPALHAMENTO E COMPACTAÇÃO MECANIZADA COM PLACA VIBRATÓRIA</t>
  </si>
  <si>
    <t>ED-29712</t>
  </si>
  <si>
    <t>ESCORAMENTO DE VALA CONTÍNUO, COM PRANCHAS VERTICAIS, LONGARINAS E ESTRONCAS DE MADEIRA, REAPROVEITAMENTO (3X), EXCLUSIVE ESCAVAÇÃO</t>
  </si>
  <si>
    <t>ED-29713</t>
  </si>
  <si>
    <t>ESCORAMENTO DE VALA DESCONTÍNUO, COM PRANCHAS VERTICAIS, LONGARINAS E ESTRONCAS DE MADEIRA, REAPROVEITAMENTO (3X), EXCLUSIVE ESCAVAÇÃO</t>
  </si>
  <si>
    <t>ED-29801</t>
  </si>
  <si>
    <t>PERFURAÇÃO MANUAL DE ESTACA TIPO BROCA A TRADO, INCLUSIVE AFASTAMENTO, EXCLUSIVE ARMAÇÃO, CONCRETO ESTRUTURAL, TRANSPORTE E RETIRADA DO MATERIAL ESCAVADO</t>
  </si>
  <si>
    <t>ED-29753</t>
  </si>
  <si>
    <t>CORTE DE ESTACA TRILHO DUPLO, TIPO TR 25/32, EXCLUSIVE FORNECIMENTO DA ESTACA</t>
  </si>
  <si>
    <t>ED-29755</t>
  </si>
  <si>
    <t>CORTE DE ESTACA TRILHO DUPLO, TIPO TR 37/45/57, EXCLUSIVE FORNECIMENTO DA ESTACA</t>
  </si>
  <si>
    <t>ED-29754</t>
  </si>
  <si>
    <t>CORTE DE ESTACA TRILHO SIMPLES, TIPO TR 25/32, EXCLUSIVE FORNECIMENTO DA ESTACA</t>
  </si>
  <si>
    <t>ED-29756</t>
  </si>
  <si>
    <t>CORTE DE ESTACA TRILHO SIMPLES, TIPO TR 37/45/57, EXCLUSIVE FORNECIMENTO DA ESTACA</t>
  </si>
  <si>
    <t>ED-29686</t>
  </si>
  <si>
    <t>CORTE E PREPARO DE CABEÇA/ARRASAMENTO MECANIZADO  DE ESTACA PARA BLOCO DE COROAMENTO, INCLUSIVE AFASTAMENTO E EMPILHAMENTO, EXCLUSIVE TRANSPORTE E RETIRADA DO MATERIAL DEMOLIDO</t>
  </si>
  <si>
    <t>CRAVAÇÃO DE ESTACA PRÉ-MOLDADA DE CONCRETO, DIMENSÃO (15X15)CM, COMPRESSÃO ADMISSÍVEL DE 25T, INCLUSIVE FORNECIMENTO DE ESTACA, EXCLUSIVE EMENDA</t>
  </si>
  <si>
    <t>CRAVAÇÃO DE ESTACA PRÉ-MOLDADA DE CONCRETO, DIMENSÃO (17X17)CM, COMPRESSÃO ADMISSÍVEL DE 35T, INCLUSIVE FORNECIMENTO DE ESTACA, EXCLUSIVE EMENDA</t>
  </si>
  <si>
    <t>CRAVAÇÃO DE ESTACA PRÉ-MOLDADA DE CONCRETO, DIMENSÃO (20X20)CM, COMPRESSÃO ADMISSÍVEL DE 50T, INCLUSIVE FORNECIMENTO DE ESTACA, EXCLUSIVE EMENDA</t>
  </si>
  <si>
    <t>CRAVAÇÃO DE ESTACA PRÉ-MOLDADA DE CONCRETO, DIMENSÃO (21X21)CM, COMPRESSÃO ADMISSÍVEL DE 60T, INCLUSIVE FORNECIMENTO DE ESTACA, EXCLUSIVE EMENDA</t>
  </si>
  <si>
    <t>CRAVAÇÃO DE ESTACA PRÉ-MOLDADA DE CONCRETO, DIMENSÃO (23X23)CM, COMPRESSÃO ADMISSÍVEL DE 70T, INCLUSIVE FORNECIMENTO DE ESTACA, EXCLUSIVE EMENDA</t>
  </si>
  <si>
    <t>CRAVAÇÃO DE ESTACA PRÉ-MOLDADA DE CONCRETO, DIMENSÃO (25X25)CM, COMPRESSÃO ADMISSÍVEL DE 85T, INCLUSIVE FORNECIMENTO DE ESTACA, EXCLUSIVE EMENDA</t>
  </si>
  <si>
    <t>CRAVAÇÃO DE ESTACA TRILHO DUPLO, TIPO TR-25, INCLUSIVE FORNECIMENTO, EXCLUSIVE EMENDA E CORTE DA ESTACA</t>
  </si>
  <si>
    <t>CRAVAÇÃO DE ESTACA TRILHO DUPLO, TIPO TR-32, INCLUSIVE FORNECIMENTO, EXCLUSIVE EMENDA E CORTE DA ESTACA</t>
  </si>
  <si>
    <t>CRAVAÇÃO DE ESTACA TRILHO DUPLO, TIPO TR-37, INCLUSIVE FORNECIMENTO, EXCLUSIVE EMENDA E CORTE DA ESTACA</t>
  </si>
  <si>
    <t>CRAVAÇÃO DE ESTACA TRILHO DUPLO, TIPO TR-45, INCLUSIVE FORNECIMENTO, EXCLUSIVE EMENDA E CORTE DA ESTACA</t>
  </si>
  <si>
    <t>CRAVAÇÃO DE ESTACA TRILHO DUPLO, TIPO TR-57, INCLUSIVE FORNECIMENTO, EXCLUSIVE EMENDA E CORTE DA ESTACA</t>
  </si>
  <si>
    <t>CRAVAÇÃO DE ESTACA TRILHO SIMPLES, TIPO TR-25, INCLUSIVE FORNECIMENTO, EXCLUSIVE EMENDA E CORTE DA ESTACA</t>
  </si>
  <si>
    <t>CRAVAÇÃO DE ESTACA TRILHO SIMPLES, TIPO TR-32, INCLUSIVE FORNECIMENTO, EXCLUSIVE EMENDA E CORTE DA ESTACA</t>
  </si>
  <si>
    <t>CRAVAÇÃO DE ESTACA TRILHO SIMPLES, TIPO TR-37, INCLUSIVE FORNECIMENTO, EXCLUSIVE EMENDA E CORTE DA ESTACA</t>
  </si>
  <si>
    <t>CRAVAÇÃO DE ESTACA TRILHO SIMPLES, TIPO TR-45, INCLUSIVE FORNECIMENTO, EXCLUSIVE EMENDA E CORTE DA ESTACA</t>
  </si>
  <si>
    <t>CRAVAÇÃO DE ESTACA TRILHO SIMPLES, TIPO TR-57, INCLUSIVE FORNECIMENTO, EXCLUSIVE EMENDA E CORTE DA ESTACA</t>
  </si>
  <si>
    <t>EMENDA DE ESTACA PRÉ-MOLDADA, INCLUSIVE ANEL/LUVA METÁLICO E SOLDA, EXCLUSIVE FORNECIMENTO DA ESTACA</t>
  </si>
  <si>
    <t>ED-29758</t>
  </si>
  <si>
    <t>EMENDA DE ESTACA TRILHO DUPLO, TIPO TR 25/32, INCLUSIVE SOLDA E REFORÇO, EXCLUSIVE FORNECIMENTO DA ESTACA</t>
  </si>
  <si>
    <t>ED-29760</t>
  </si>
  <si>
    <t>EMENDA DE ESTACA TRILHO DUPLO, TIPO TR 37/45/57, INCLUSIVE SOLDA E REFORÇO, EXCLUSIVE FORNECIMENTO DA ESTACA</t>
  </si>
  <si>
    <t>ED-29759</t>
  </si>
  <si>
    <t>EMENDA DE ESTACA TRILHO SIMPLES, TIPO TR 25/32, INCLUSIVE SOLDA E REFORÇO, EXCLUSIVE FORNECIMENTO DA ESTACA</t>
  </si>
  <si>
    <t>ED-29761</t>
  </si>
  <si>
    <t>EMENDA DE ESTACA TRILHO SIMPLES, TIPO TR 37/45/57, INCLUSIVE SOLDA E REFORÇO, EXCLUSIVE FORNECIMENTO DA ESTACA</t>
  </si>
  <si>
    <t>ESCAVAÇÃO MANUAL DE TUBULÃO A CÉU ABERTO, INCLUSIVE DESCARGA LATERAL</t>
  </si>
  <si>
    <t>ED-26497</t>
  </si>
  <si>
    <t>EXECUÇÃO DE ESTACA TIPO HÉLICE CONTÍNUA, DIÂMETRO 30CM, INCLUSIVE AFASTAMENTO LATERAL, EXCLUSIVE ARMAÇÃO, CONCRETO ESTRUTURAL, TRANSPORTE E RETIRADA DO MATERIAL ESCAVADO</t>
  </si>
  <si>
    <t>EXECUÇÃO DE ESTACA TIPO HÉLICE CONTÍNUA, DIÂMETRO 40CM, INCLUSIVE AFASTAMENTO LATERAL, EXCLUSIVE ARMAÇÃO, CONCRETO ESTRUTURAL, TRANSPORTE E RETIRADA DO MATERIAL ESCAVADO</t>
  </si>
  <si>
    <t>EXECUÇÃO DE ESTACA TIPO HÉLICE CONTÍNUA, DIÂMETRO 50CM, INCLUSIVE AFASTAMENTO LATERAL, EXCLUSIVE ARMAÇÃO, CONCRETO ESTRUTURAL, TRANSPORTE E RETIRADA DO MATERIAL ESCAVADO</t>
  </si>
  <si>
    <t>EXECUÇÃO DE ESTACA TIPO HÉLICE CONTÍNUA, DIÂMETRO 60CM, INCLUSIVE AFASTAMENTO LATERAL, EXCLUSIVE ARMAÇÃO, CONCRETO ESTRUTURAL, TRANSPORTE E RETIRADA DO MATERIAL ESCAVADO</t>
  </si>
  <si>
    <t>EXECUÇÃO DE ESTACA TIPO HÉLICE CONTÍNUA, DIÂMETRO 80CM, INCLUSIVE AFASTAMENTO LATERAL, EXCLUSIVE ARMAÇÃO, CONCRETO ESTRUTURAL, TRANSPORTE E RETIRADA DO MATERIAL ESCAVADO</t>
  </si>
  <si>
    <t>ED-26522</t>
  </si>
  <si>
    <t>EXECUÇÃO DE ESTACA TIPO STRAUSS, DIÂMETRO 25CM, EXCLUSIVE ARMAÇÃO E CONCRETO ESTRUTURAL</t>
  </si>
  <si>
    <t>EXECUÇÃO DE ESTACA TIPO STRAUSS, DIÂMETRO 25CM, EXCLUSIVE ARMAÇÃO, INCLUSIVE CONCRETO ESTRUTURAL, USINADO, COM FCK 20MPA, LANÇAMENTO, ADENSAMENTO E ACABAMENTO (FUNDAÇÃO)</t>
  </si>
  <si>
    <t>ED-26523</t>
  </si>
  <si>
    <t>EXECUÇÃO DE ESTACA TIPO STRAUSS, DIÂMETRO 32CM, EXCLUSIVE ARMAÇÃO E CONCRETO ESTRUTURAL</t>
  </si>
  <si>
    <t>EXECUÇÃO DE ESTACA TIPO STRAUSS, DIÂMETRO 32CM, EXCLUSIVE ARMAÇÃO, INCLUSIVE CONCRETO ESTRUTURAL, USINADO, COM FCK 20MPA, LANÇAMENTO, ADENSAMENTO E ACABAMENTO (FUNDAÇÃO)</t>
  </si>
  <si>
    <t>ED-26524</t>
  </si>
  <si>
    <t>EXECUÇÃO DE ESTACA TIPO STRAUSS, DIÂMETRO 38CM, EXCLUSIVE ARMAÇÃO E CONCRETO ESTRUTURAL</t>
  </si>
  <si>
    <t>EXECUÇÃO DE ESTACA TIPO STRAUSS, DIÂMETRO 38CM, EXCLUSIVE ARMAÇÃO, INCLUSIVE CONCRETO ESTRUTURAL, USINADO, COM FCK 20MPA, LANÇAMENTO, ADENSAMENTO E ACABAMENTO (FUNDAÇÃO)</t>
  </si>
  <si>
    <t>ED-26525</t>
  </si>
  <si>
    <t>EXECUÇÃO DE ESTACA TIPO STRAUSS, DIÂMETRO 45CM, EXCLUSIVE ARMAÇÃO E CONCRETO ESTRUTURAL</t>
  </si>
  <si>
    <t>ED-26484</t>
  </si>
  <si>
    <t xml:space="preserve">EXECUÇÃO DE ESTACA TIPO STRAUSS, DIÂMETRO 45CM, EXCLUSIVE ARMAÇÃO, INCLUSIVE CONCRETO ESTRUTURAL, USINADO, COM FCK 20MPA, LANÇAMENTO, ADENSAMENTO E ACABAMENTO (FUNDAÇÃO)
</t>
  </si>
  <si>
    <t>ED-29819</t>
  </si>
  <si>
    <t>MOBILIZAÇÃO E DESMOBILIZAÇÃO DE EQUIPAMENTO PARA ESTACA TIPO CRAVADA (CUSTO FIXO), INCLUSIVE CARGA E DESCARGA, EXCLUSIVE TRANSPORTE EM QUILÔMETRO RODADO (CUSTO VARIÁVEL)</t>
  </si>
  <si>
    <t>ED-29820</t>
  </si>
  <si>
    <t>MOBILIZAÇÃO E DESMOBILIZAÇÃO DE EQUIPAMENTO PARA ESTACA TIPO CRAVADA (CUSTO VARIÁVEL), EXCLUSIVE CUSTO FIXO DE TRANSPORTE</t>
  </si>
  <si>
    <t>km</t>
  </si>
  <si>
    <t>ED-19753</t>
  </si>
  <si>
    <t>MOBILIZAÇÃO E DESMOBILIZAÇÃO DE EQUIPAMENTO PARA ESTACA TIPO HÉLICE CONTÍNUA  (CUSTO FIXO), INCLUSIVE CARGA E DESGARGA, EXCLUSIVE TRANSPORTE EM QUILÔMETRO RODADO (CUSTO VARIÁVEL)</t>
  </si>
  <si>
    <t>ED-19754</t>
  </si>
  <si>
    <t>MOBILIZAÇÃO E DESMOBILIZAÇÃO DE EQUIPAMENTO PARA ESTACA TIPO HÉLICE CONTÍNUA (CUSTO VARIÁVEL), EXCLUSIVE CUSTO FIXO DE TRANSPORTE</t>
  </si>
  <si>
    <t>ED-29821</t>
  </si>
  <si>
    <t>MOBILIZAÇÃO E DESMOBILIZAÇÃO DE EQUIPAMENTO PARA ESTACA TIPO STRAUSS (CUSTO FIXO), INCLUSIVE CARGA E DESCARGA, EXCLUSIVE TRANSPORTE EM QUILÔMETRO RODADO (CUSTO VARIÁVEL)</t>
  </si>
  <si>
    <t>ED-29822</t>
  </si>
  <si>
    <t>MOBILIZAÇÃO E DESMOBILIZAÇÃO DE EQUIPAMENTO PARA ESTACA TIPO STRAUSS (CUSTO VARIÁVEL), EXCLUSIVE CUSTO FIXO DE TRANSPORTE</t>
  </si>
  <si>
    <t>ED-29817</t>
  </si>
  <si>
    <t>MOBILIZAÇÃO E DESMOBILIZAÇÃO DE EQUIPAMENTO PARA ESTACA TIPO TRADO ROTATIVO (CUSTO FIXO), INCLUSIVE CARGA E DESCARGA, EXCLUSIVE TRANSPORTE EM QUILÔMETRO RODADO (CUSTO VARIÁVEL)</t>
  </si>
  <si>
    <t>ED-29818</t>
  </si>
  <si>
    <t>MOBILIZAÇÃO E DESMOBILIZAÇÃO DE EQUIPAMENTO PARA ESTACA TIPO TRADO ROTATIVO (CUSTO VARIÁVEL), EXCLUSIVE CUSTO FIXO DE TRANSPORTE</t>
  </si>
  <si>
    <t>ED-29802</t>
  </si>
  <si>
    <t>PERFURAÇÃO MECÂNICA DE ESTACA TIPO TRADO ROTATIVO, INCLUSIVE AFASTAMENTO LATERAL, EXCLUSIVE ARMAÇÃO, CONCRETO ESTRUTURAL, TRANSPORTE E RETIRADA DO MATERIAL ESCAVADO</t>
  </si>
  <si>
    <t>FÔRMA E DESFORMA</t>
  </si>
  <si>
    <t>FÔRMA E DESFORMA PARA VIGA-CINTA/BLOCO COM COMPENSADO PLASTIFICADO, ESP. 12MM, REAPROVEITAMENTO (3X) (FUNDAÇÃO)</t>
  </si>
  <si>
    <t>FÔRMA E DESFORMA PARA VIGA-CINTA/BLOCO COM COMPENSADO RESINADO, ESP. 12MM, REAPROVEITAMENTO (3X) (FUNDAÇÃO)</t>
  </si>
  <si>
    <t>FÔRMA E DESFORMA PARA VIGA-CINTA/BLOCO COM TÁBUA E SARRAFO, REAPROVEITAMENTO (3X) (FUNDAÇÃO)</t>
  </si>
  <si>
    <t>FORNECIMENTO DE CONCRETO ESTRUTURAL, USINADO BOMBEADO, COM FCK 20MPA, INCLUSIVE LANÇAMENTO, ADENSAMENTO E ACABAMENTO (FUNDAÇÃO)</t>
  </si>
  <si>
    <t>FORNECIMENTO DE CONCRETO ESTRUTURAL, USINADO BOMBEADO, COM FCK 25MPA, INCLUSIVE LANÇAMENTO, ADENSAMENTO E ACABAMENTO (FUNDAÇÃO)</t>
  </si>
  <si>
    <t>ED-32124</t>
  </si>
  <si>
    <t>FORNECIMENTO DE CONCRETO ESTRUTURAL, USINADO BOMBEADO, COM FCK 30MPA, CONSUMO MÍNIMO DE CIMENTO DE 400KG/M3, INCLUSIVE LANÇAMENTO, ADENSAMENTO E ACABAMENTO (FUNDAÇÃO)</t>
  </si>
  <si>
    <t>FORNECIMENTO DE CONCRETO ESTRUTURAL, USINADO BOMBEADO, COM FCK 30MPA, INCLUSIVE LANÇAMENTO, ADENSAMENTO E ACABAMENTO (FUNDAÇÃO)</t>
  </si>
  <si>
    <t>FORNECIMENTO DE CONCRETO ESTRUTURAL, USINADO BOMBEADO, COM FCK 35MPA, INCLUSIVE LANÇAMENTO, ADENSAMENTO E ACABAMENTO (FUNDAÇÃO)</t>
  </si>
  <si>
    <t>FORNECIMENTO DE CONCRETO ESTRUTURAL, USINADO BOMBEADO, COM FCK 40MPA, INCLUSIVE LANÇAMENTO, ADENSAMENTO E ACABAMENTO (FUNDAÇÃO)</t>
  </si>
  <si>
    <t>FORNECIMENTO DE CONCRETO ESTRUTURAL, USINADO, COM FCK 20MPA, INCLUSIVE LANÇAMENTO, ADENSAMENTO E ACABAMENTO (FUNDAÇÃO)</t>
  </si>
  <si>
    <t>FORNECIMENTO DE CONCRETO ESTRUTURAL, USINADO, COM FCK 25MPA, INCLUSIVE LANÇAMENTO, ADENSAMENTO E ACABAMENTO (FUNDAÇÃO)</t>
  </si>
  <si>
    <t>FORNECIMENTO DE CONCRETO ESTRUTURAL, USINADO, COM FCK 30MPA, INCLUSIVE LANÇAMENTO, ADENSAMENTO E ACABAMENTO (FUNDAÇÃO)</t>
  </si>
  <si>
    <t>FORNECIMENTO DE CONCRETO ESTRUTURAL, USINADO, COM FCK 35MPA, INCLUSIVE LANÇAMENTO, ADENSAMENTO E ACABAMENTO (FUNDAÇÃO)</t>
  </si>
  <si>
    <t>FORNECIMENTO DE CONCRETO ESTRUTURAL, USINADO, COM FCK 40MPA, INCLUSIVE LANÇAMENTO, ADENSAMENTO E ACABAMENTO (FUNDAÇÃO)</t>
  </si>
  <si>
    <t>FORNECIMENTO DE CONCRETO NÃO ESTRUTURAL, USINADO, COM FCK 10MPA, INCLUSIVE LANÇAMENTO, ADENSAMENTO E ACABAMENTO (FUNDAÇÃO)</t>
  </si>
  <si>
    <t>FORNECIMENTO DE CONCRETO NÃO ESTRUTURAL, USINADO, COM FCK 15MPA, INCLUSIVE LANÇAMENTO, ADENSAMENTO E ACABAMENTO (FUNDAÇÃO)</t>
  </si>
  <si>
    <t>FORNECIMENTO DE CONCRETO ESTRUTURAL, PREPARADO EM OBRA COM BETONEIRA, COM FCK 20MPA, INCLUSIVE LANÇAMENTO, ADENSAMENTO E ACABAMENTO (FUNDAÇÃO)</t>
  </si>
  <si>
    <t>FORNECIMENTO DE CONCRETO ESTRUTURAL, PREPARADO EM OBRA COM BETONEIRA, COM FCK 25MPA, INCLUSIVE LANÇAMENTO, ADENSAMENTO E ACABAMENTO (FUNDAÇÃO)</t>
  </si>
  <si>
    <t>FORNECIMENTO DE CONCRETO ESTRUTURAL, PREPARADO EM OBRA COM BETONEIRA, COM FCK 30MPA, INCLUSIVE LANÇAMENTO, ADENSAMENTO E ACABAMENTO (FUNDAÇÃO)</t>
  </si>
  <si>
    <t>FORNECIMENTO DE CONCRETO ESTRUTURAL, PREPARADO EM OBRA COM BETONEIRA, COM FCK 35MPA, INCLUSIVE LANÇAMENTO, ADENSAMENTO E ACABAMENTO (FUNDAÇÃO)</t>
  </si>
  <si>
    <t>FORNECIMENTO DE CONCRETO ESTRUTURAL, PREPARADO EM OBRA COM BETONEIRA, COM FCK 40MPA, INCLUSIVE LANÇAMENTO, ADENSAMENTO E ACABAMENTO (FUNDAÇÃO)</t>
  </si>
  <si>
    <t>FORNECIMENTO DE CONCRETO NÃO ESTRUTURAL, PREPARADO EM OBRA COM BETONEIRA, COM FCK 10MPA, INCLUSIVE LANÇAMENTO, ADENSAMENTO E ACABAMENTO (FUNDAÇÃO)</t>
  </si>
  <si>
    <t>FORNECIMENTO DE CONCRETO NÃO ESTRUTURAL, PREPARADO EM OBRA COM BETONEIRA, COM FCK 13,5MPA, INCLUSIVE LANÇAMENTO, ADENSAMENTO E ACABAMENTO (FUNDAÇÃO)</t>
  </si>
  <si>
    <t>FORNECIMENTO DE CONCRETO NÃO ESTRUTURAL, PREPARADO EM OBRA COM BETONEIRA, COM FCK 15MPA, INCLUSIVE LANÇAMENTO, ADENSAMENTO E ACABAMENTO (FUNDAÇÃO)</t>
  </si>
  <si>
    <t>FORNECIMENTO DE CONCRETO NÃO ESTRUTURAL, PREPARADO EM OBRA COM BETONEIRA, COM FCK 18MPA, INCLUSIVE LANÇAMENTO, ADENSAMENTO E ACABAMENTO (FUNDAÇÃO)</t>
  </si>
  <si>
    <t>FORNECIMENTO DE CONCRETO NÃO ESTRUTURAL, PREPARADO EM OBRA COM BETONEIRA, COM FCK 9MPA, INCLUSIVE LANÇAMENTO, ADENSAMENTO E ACABAMENTO (FUNDAÇÃO)</t>
  </si>
  <si>
    <t>CONCRETO CICLÓPICO, FCK 15MPA, PREPARADO EM OBRA COM BETONEIRA, COM ADIÇÃO DE 30% DE PEDRA DE MÃO, INCLUSIVE LANÇAMENTO, ADENSAMENTO E ACABAMENTO</t>
  </si>
  <si>
    <t>CONCRETO CICLÓPICO, TRAÇO 1:3:6, PREPARADO EM OBRA COM BETONEIRA, COM ADIÇÃO DE 30% DE PEDRA DE MÃO, INCLUSIVE LANÇAMENTO, ADENSAMENTO E ACABAMENTO</t>
  </si>
  <si>
    <t>CONCRETO CICLÓPICO, TRAÇO 1:4:8, PREPARADO EM OBRA COM BETONEIRA, COM ADIÇÃO DE 30% DE PEDRA DE MÃO, INCLUSIVE LANÇAMENTO, ADENSAMENTO E ACABAMENTO</t>
  </si>
  <si>
    <t>LASTRO DE AREIA, INCLUSIVE ADENSAMENTO E APILOAMENTO MANUAL</t>
  </si>
  <si>
    <t>LASTRO DE BRITA COM PEDRA BRITADA NÚMERO 2 E 3, INCLUSIVE ADENSAMENTO E APILOAMENTO MANUAL</t>
  </si>
  <si>
    <t>ENROCAMENTO MANUAL COM PEDRA DE MÃO ARRUMADA, INCLUSIVE FORNECIMENTO, EXCLUSIVE REJUNTAMENTO COM ARGAMASSA</t>
  </si>
  <si>
    <t>ENROCAMENTO MANUAL COM PEDRA DE MÃO JOGADA, INCLUSIVE FORNECIMENTO</t>
  </si>
  <si>
    <t>ED-29582</t>
  </si>
  <si>
    <t>ARMADURA DE TELA DE AÇO CA-60, SOLDADA TIPO Q-138, DIÂMETRO Ø4,2MM, TRAMA COM DIMENSÃO (100X100)MM, INCLUSIVE ESPAÇADOR, EXCLUSIVE CONCRETO</t>
  </si>
  <si>
    <t>ED-29563</t>
  </si>
  <si>
    <t>ARMADURA DE TELA DE AÇO CA-60, SOLDADA TIPO Q-61, DIÂMETRO Ø3,4MM, TRAMA COM DIMENSÃO (150X150)MM, INCLUSIVE ESPAÇADOR, EXCLUSIVE CONCRETO</t>
  </si>
  <si>
    <t>ED-29580</t>
  </si>
  <si>
    <t>ARMADURA DE TELA DE AÇO CA-60, SOLDADA TIPO Q-75, DIÂMETRO Ø3,8MM, TRAMA COM DIMENSÃO (150X150)MM, INCLUSIVE ESPAÇADOR, EXCLUSIVE CONCRETO</t>
  </si>
  <si>
    <t>ED-29581</t>
  </si>
  <si>
    <t>ARMADURA DE TELA DE AÇO CA-60, SOLDADA TIPO Q-92, DIÂMETRO Ø4,2MM, TRAMA COM DIMENSÃO (150X150)MM, INCLUSIVE ESPAÇADOR, EXCLUSIVE CONCRETO</t>
  </si>
  <si>
    <t>ED-29551</t>
  </si>
  <si>
    <t>CORTE, DOBRA E MONTAGEM DE AÇO CA-50, DIÂMETRO 10MM, INCLUSIVE ESPAÇADOR</t>
  </si>
  <si>
    <t>ED-29552</t>
  </si>
  <si>
    <t>CORTE, DOBRA E MONTAGEM DE AÇO CA-50, DIÂMETRO 12,5MM, INCLUSIVE ESPAÇADOR</t>
  </si>
  <si>
    <t>ED-29553</t>
  </si>
  <si>
    <t>CORTE, DOBRA E MONTAGEM DE AÇO CA-50, DIÂMETRO 16MM, INCLUSIVE ESPAÇADOR</t>
  </si>
  <si>
    <t>CORTE, DOBRA E MONTAGEM DE AÇO CA-50, DIÂMETRO (16,0MM A 25,0MM), INCLUSIVE ESPAÇADOR</t>
  </si>
  <si>
    <t>ED-29554</t>
  </si>
  <si>
    <t>CORTE, DOBRA E MONTAGEM DE AÇO CA-50, DIÂMETRO 20MM, INCLUSIVE ESPAÇADOR</t>
  </si>
  <si>
    <t>ED-29555</t>
  </si>
  <si>
    <t>CORTE, DOBRA E MONTAGEM DE AÇO CA-50, DIÂMETRO 25MM, INCLUSIVE ESPAÇADOR</t>
  </si>
  <si>
    <t>CORTE, DOBRA E MONTAGEM DE AÇO CA-50, DIÂMETRO (6,3MM A 12,5MM), INCLUSIVE ESPAÇADOR</t>
  </si>
  <si>
    <t>ED-29549</t>
  </si>
  <si>
    <t>CORTE, DOBRA E MONTAGEM DE AÇO CA-50, DIÂMETRO 6,3MM, INCLUSIVE ESPAÇADOR</t>
  </si>
  <si>
    <t>ED-29550</t>
  </si>
  <si>
    <t>CORTE, DOBRA E MONTAGEM DE AÇO CA-50, DIÂMETRO 8MM, INCLUSIVE ESPAÇADOR</t>
  </si>
  <si>
    <t>CORTE, DOBRA E MONTAGEM DE AÇO CA-50/60, INCLUSIVE ESPAÇADOR</t>
  </si>
  <si>
    <t>CORTE, DOBRA E MONTAGEM DE AÇO CA-60, DIÂMETRO (4,2MM A 5,0MM), INCLUSIVE ESPAÇADOR</t>
  </si>
  <si>
    <t>ED-29547</t>
  </si>
  <si>
    <t>CORTE, DOBRA E MONTAGEM DE AÇO CA-60, DIÂMETRO 4,2MM, INCLUSIVE ESPAÇADOR</t>
  </si>
  <si>
    <t>ED-29548</t>
  </si>
  <si>
    <t>CORTE, DOBRA E MONTAGEM DE AÇO CA-60, DIÂMETRO 5MM, INCLUSIVE ESPAÇADOR</t>
  </si>
  <si>
    <t>FÔRMA E DESFORMA DE COMPENSADO PLASTIFICADO, ESP. 12MM, REAPROVEITAMENTO (3X), EXCLUSIVE ESCORAMENTO</t>
  </si>
  <si>
    <t>FÔRMA E DESFORMA DE COMPENSADO PLASTIFICADO, ESP. 12MM, REAPROVEITAMENTO (5X), EXCLUSIVE ESCORAMENTO</t>
  </si>
  <si>
    <t>FÔRMA E DESFORMA DE COMPENSADO PLASTIFICADO, ESP. 14MM, REAPROVEITAMENTO (5X), EXCLUSIVE ESCORAMENTO</t>
  </si>
  <si>
    <t>FÔRMA E DESFORMA DE COMPENSADO RESINADO, ESP. 10MM, REAPROVEITAMENTO (3X), EXCLUSIVE ESCORAMENTO</t>
  </si>
  <si>
    <t>FÔRMA E DESFORMA DE COMPENSADO RESINADO, ESP. 12MM, REAPROVEITAMENTO (3X), EXCLUSIVE ESCORAMENTO</t>
  </si>
  <si>
    <t>FÔRMA E DESFORMA DE COMPENSADO RESINADO, ESP. 14MM, REAPROVEITAMENTO (3X), EXCLUSIVE ESCORAMENTO</t>
  </si>
  <si>
    <t>FÔRMA E DESFORMA DE MADEIRA PARA ESTRUTURA EM CURVA COM TÁBUA, SARRAFO E COMPENSADO RESINADO NAVAL, ESP. 6MM, REAPROVEITAMENTO (2X), EXCLUSIVE ESCORAMENTO</t>
  </si>
  <si>
    <t>FÔRMA E DESFORMA DE MADEIRA PARA ESTRUTURA EM CURVA COM TÁBUA, SARRAFO E COMPENSADO RESINADO NAVAL, ESP. 6MM, REAPROVEITAMENTO (3X), EXCLUSIVE ESCORAMENTO</t>
  </si>
  <si>
    <t>FÔRMA E DESFORMA DE MADEIRA PARA ESTRUTURA EM CURVA COM TÁBUA, SARRAFO E COMPENSADO RESINADO NAVAL, ESP. 6MM, REAPROVEITAMENTO (5X), EXCLUSIVE ESCORAMENTO</t>
  </si>
  <si>
    <t>FÔRMA E DESFORMA DE TÁBUA E SARRAFO, REAPROVEITAMENTO (3X), EXCLUSIVE ESCORAMENTO</t>
  </si>
  <si>
    <t>FÔRMA E DESFORMA DE TÁBUA E SARRAFO, REAPROVEITAMENTO (5X), EXCLUSIVE ESCORAMENTO</t>
  </si>
  <si>
    <t>FÔRMA E DESFORMA PARA CORTINA DE CONCRETO OU PAREDE ESTRUTURAL (VIGA-PAREDE), ALTURA MÁXIMA DE 360CM, COM CHAPA DE COMPENSADO PLASTIFICADO, ESP. 18MM, REAPROVEITAMENTO (3X), INCLUSIVE TRAVAMENTO COM TIRANTES EM ARAME E ESCORA PARA PRUMO EM MADEIRA</t>
  </si>
  <si>
    <t>ED-31577</t>
  </si>
  <si>
    <t>FÔRMA E DESFORMA PARA LAJE COM CHAPA DE COMPENSADO PLASTIFICADO, ESP. 12MM, REAPROVEITAMENTO (3X), EXCLUSIVE ESCORAMENTO</t>
  </si>
  <si>
    <t>ED-31578</t>
  </si>
  <si>
    <t>FÔRMA E DESFORMA PARA LAJE COM CHAPA DE COMPENSADO PLASTIFICADO, ESP. 12MM, REAPROVEITAMENTO (5X), EXCLUSIVE ESCORAMENTO</t>
  </si>
  <si>
    <t>ED-31579</t>
  </si>
  <si>
    <t>FÔRMA E DESFORMA PARA LAJE COM CHAPA DE COMPENSADO PLASTIFICADO, ESP. 14MM, REAPROVEITAMENTO (5X), EXCLUSIVE ESCORAMENTO</t>
  </si>
  <si>
    <t>ED-31580</t>
  </si>
  <si>
    <t>FÔRMA E DESFORMA PARA LAJE COM CHAPA DE COMPENSADO RESINADO, ESP. 10MM, REAPROVEITAMENTO (3X), EXCLUSIVE ESCORAMENTO</t>
  </si>
  <si>
    <t>ED-31581</t>
  </si>
  <si>
    <t>FÔRMA E DESFORMA PARA LAJE COM CHAPA DE COMPENSADO RESINADO, ESP. 12MM, REAPROVEITAMENTO (3X), EXCLUSIVE ESCORAMENTO</t>
  </si>
  <si>
    <t>ED-31582</t>
  </si>
  <si>
    <t>FÔRMA E DESFORMA PARA LAJE COM CHAPA DE COMPENSADO RESINADO, ESP. 14MM, REAPROVEITAMENTO (3X), EXCLUSIVE ESCORAMENTO</t>
  </si>
  <si>
    <t>ED-31583</t>
  </si>
  <si>
    <t>FÔRMA E DESFORMA PARA LAJE DE MADEIRA COM TÁBUA E SARRAFO, REAPROVEITAMENTO (3X), EXCLUSIVE ESCORAMENTO</t>
  </si>
  <si>
    <t>ED-31584</t>
  </si>
  <si>
    <t>FÔRMA E DESFORMA PARA LAJE DE MADEIRA COM TÁBUA E SARRAFO, REAPROVEITAMENTO (5X), EXCLUSIVE ESCORAMENTO</t>
  </si>
  <si>
    <t>FÔRMA E DESFORMA PARA LAJE NERVURADA COM CUBETA E ASSOALHO EM COMPENSADO PLASTIFICADO, ESP. 14MM, ALTURA DE (200 ATÉ 310)CM, REAPROVEITAMENTO (10X), INCLUSIVE CIMBRAMENTO</t>
  </si>
  <si>
    <t>FÔRMA E DESFORMA PARA LAJE NERVURADA COM CUBETA E ASSOALHO EM COMPENSADO PLASTIFICADO, ESP. 14MM, ALTURA DE (311 ATÉ 450)CM, REAPROVEITAMENTO (10X), INCLUSIVE CIMBRAMENTO</t>
  </si>
  <si>
    <t>ED-31561</t>
  </si>
  <si>
    <t>FÔRMA E DESFORMA PARA PILAR COM CHAPA DE COMPENSADO PLASTIFICADO, ESP. 12MM, REAPROVEITAMENTO (3X), EXCLUSIVE ESCORAMENTO</t>
  </si>
  <si>
    <t>ED-31562</t>
  </si>
  <si>
    <t>FÔRMA E DESFORMA PARA PILAR COM CHAPA DE COMPENSADO PLASTIFICADO, ESP. 12MM, REAPROVEITAMENTO (5X), EXCLUSIVE ESCORAMENTO</t>
  </si>
  <si>
    <t>ED-31563</t>
  </si>
  <si>
    <t>FÔRMA E DESFORMA PARA PILAR COM CHAPA DE COMPENSADO PLASTIFICADO, ESP. 14MM, REAPROVEITAMENTO (5X), EXCLUSIVE ESCORAMENTO</t>
  </si>
  <si>
    <t>ED-31564</t>
  </si>
  <si>
    <t>FÔRMA E DESFORMA PARA PILAR COM CHAPA DE COMPENSADO RESINADO, ESP. 10MM, REAPROVEITAMENTO (3X), EXCLUSIVE ESCORAMENTO</t>
  </si>
  <si>
    <t>ED-31565</t>
  </si>
  <si>
    <t>FÔRMA E DESFORMA PARA PILAR COM CHAPA DE COMPENSADO RESINADO, ESP. 12MM, REAPROVEITAMENTO (3X), EXCLUSIVE ESCORAMENTO</t>
  </si>
  <si>
    <t>ED-31566</t>
  </si>
  <si>
    <t>FÔRMA E DESFORMA PARA PILAR COM CHAPA DE COMPENSADO RESINADO, ESP. 14MM, REAPROVEITAMENTO (3X), EXCLUSIVE ESCORAMENTO</t>
  </si>
  <si>
    <t>ED-31567</t>
  </si>
  <si>
    <t>FÔRMA E DESFORMA PARA PILAR DE MADEIRA COM TÁBUA E SARRAFO, REAPROVEITAMENTO (3X), EXCLUSIVE ESCORAMENTO</t>
  </si>
  <si>
    <t>ED-31568</t>
  </si>
  <si>
    <t>FÔRMA E DESFORMA PARA PILAR DE MADEIRA COM TÁBUA E SARRAFO, REAPROVEITAMENTO (5X), EXCLUSIVE ESCORAMENTO</t>
  </si>
  <si>
    <t>ED-31569</t>
  </si>
  <si>
    <t>FÔRMA E DESFORMA PARA VIGA  COM CHAPA DE COMPENSADO PLASTIFICADO, ESP. 14MM, REAPROVEITAMENTO (5X), EXCLUSIVE ESCORAMENTO</t>
  </si>
  <si>
    <t>ED-31570</t>
  </si>
  <si>
    <t>FÔRMA E DESFORMA PARA VIGA COM CHAPA DE COMPENSADO PLASTIFICADO, ESP. 12MM, REAPROVEITAMENTO (3X), EXCLUSIVE ESCORAMENTO</t>
  </si>
  <si>
    <t>ED-31571</t>
  </si>
  <si>
    <t>FÔRMA E DESFORMA PARA VIGA COM CHAPA DE COMPENSADO PLASTIFICADO, ESP. 12MM, REAPROVEITAMENTO (5X), EXCLUSIVE ESCORAMENTO</t>
  </si>
  <si>
    <t>ED-31572</t>
  </si>
  <si>
    <t>FÔRMA E DESFORMA PARA VIGA COM CHAPA DE COMPENSADO RESINADO, ESP. 10MM, REAPROVEITAMENTO (3X), EXCLUSIVE ESCORAMENTO</t>
  </si>
  <si>
    <t>ED-31573</t>
  </si>
  <si>
    <t>FÔRMA E DESFORMA PARA VIGA COM CHAPA DE COMPENSADO RESINADO, ESP. 12MM, REAPROVEITAMENTO (3X), EXCLUSIVE ESCORAMENTO</t>
  </si>
  <si>
    <t>ED-31574</t>
  </si>
  <si>
    <t>FÔRMA E DESFORMA PARA VIGA COM CHAPA DE COMPENSADO RESINADO, ESP. 14MM, REAPROVEITAMENTO (3X), EXCLUSIVE ESCORAMENTO</t>
  </si>
  <si>
    <t>ED-31575</t>
  </si>
  <si>
    <t>FÔRMA E DESFORMA PARA VIGA DE MADEIRA COM TÁBUA E SARRAFO, REAPROVEITAMENTO (3X), EXCLUSIVE ESCORAMENTO</t>
  </si>
  <si>
    <t>ED-31576</t>
  </si>
  <si>
    <t>FÔRMA E DESFORMA PARA VIGA DE MADEIRA COM TÁBUA E SARRAFO, REAPROVEITAMENTO (5X), EXCLUSIVE ESCORAMENTO</t>
  </si>
  <si>
    <t>FORNECIMENTO DE CONCRETO ESTRUTURAL, USINADO BOMBEADO, COM FCK 20MPA, INCLUSIVE LANÇAMENTO, ADENSAMENTO E ACABAMENTO</t>
  </si>
  <si>
    <t>FORNECIMENTO DE CONCRETO ESTRUTURAL, USINADO BOMBEADO, COM FCK 25MPA, INCLUSIVE LANÇAMENTO, ADENSAMENTO E ACABAMENTO</t>
  </si>
  <si>
    <t>FORNECIMENTO DE CONCRETO ESTRUTURAL, USINADO BOMBEADO, COM FCK 30MPA, INCLUSIVE LANÇAMENTO, ADENSAMENTO E ACABAMENTO</t>
  </si>
  <si>
    <t>FORNECIMENTO DE CONCRETO ESTRUTURAL, USINADO BOMBEADO, COM FCK 35MPA, INCLUSIVE LANÇAMENTO, ADENSAMENTO E ACABAMENTO</t>
  </si>
  <si>
    <t>FORNECIMENTO DE CONCRETO ESTRUTURAL, USINADO BOMBEADO, COM FCK 40MPA, INCLUSIVE LANÇAMENTO, ADENSAMENTO E ACABAMENTO</t>
  </si>
  <si>
    <t>FORNECIMENTO DE CONCRETO ESTRUTURAL, USINADO BOMBEADO, COM FCK 45MPA, INCLUSIVE LANÇAMENTO, ADENSAMENTO E ACABAMENTO</t>
  </si>
  <si>
    <t>FORNECIMENTO DE CONCRETO ESTRUTURAL, USINADO, COM FCK 20MPA, INCLUSIVE LANÇAMENTO, ADENSAMENTO E ACABAMENTO</t>
  </si>
  <si>
    <t>FORNECIMENTO DE CONCRETO ESTRUTURAL, USINADO, COM FCK 25MPA, INCLUSIVE LANÇAMENTO, ADENSAMENTO E ACABAMENTO</t>
  </si>
  <si>
    <t>FORNECIMENTO DE CONCRETO ESTRUTURAL, USINADO, COM FCK 30MPA, INCLUSIVE LANÇAMENTO, ADENSAMENTO E ACABAMENTO</t>
  </si>
  <si>
    <t>FORNECIMENTO DE CONCRETO ESTRUTURAL, USINADO, COM FCK 35MPA, INCLUSIVE LANÇAMENTO, ADENSAMENTO E ACABAMENTO</t>
  </si>
  <si>
    <t>FORNECIMENTO DE CONCRETO ESTRUTURAL, USINADO, COM FCK 40MPA, INCLUSIVE LANÇAMENTO, ADENSAMENTO E ACABAMENTO</t>
  </si>
  <si>
    <t>FORNECIMENTO DE CONCRETO ESTRUTURAL, USINADO, COM FCK 45MPA, INCLUSIVE LANÇAMENTO, ADENSAMENTO E ACABAMENTO</t>
  </si>
  <si>
    <t>FORNECIMENTO DE CONCRETO NÃO ESTRUTURAL, USINADO, COM FCK 10MPA, INCLUSIVE LANÇAMENTO, ADENSAMENTO E ACABAMENTO</t>
  </si>
  <si>
    <t>FORNECIMENTO DE CONCRETO NÃO ESTRUTURAL, USINADO, COM FCK 15MPA, INCLUSIVE LANÇAMENTO, ADENSAMENTO E ACABAMENTO</t>
  </si>
  <si>
    <t>FORNECIMENTO DE CONCRETO ESTRUTURAL, USINADO BOMBEADO, AUTO-ADENSÁVEL, COM FCK 20MPA, INCLUSIVE LANÇAMENTO E ACABAMENTO</t>
  </si>
  <si>
    <t>FORNECIMENTO DE CONCRETO ESTRUTURAL, USINADO BOMBEADO, AUTO-ADENSÁVEL, COM FCK 25MPA, INCLUSIVE LANÇAMENTO E ACABAMENTO</t>
  </si>
  <si>
    <t>FORNECIMENTO DE CONCRETO ESTRUTURAL, USINADO BOMBEADO, AUTO-ADENSÁVEL, COM FCK 30MPA, INCLUSIVE LANÇAMENTO E ACABAMENTO</t>
  </si>
  <si>
    <t>FORNECIMENTO DE CONCRETO ESTRUTURAL, USINADO BOMBEADO, AUTO-ADENSÁVEL, COM FCK 35MPA, INCLUSIVE LANÇAMENTO E ACABAMENTO</t>
  </si>
  <si>
    <t>FORNECIMENTO DE CONCRETO ESTRUTURAL, USINADO BOMBEADO, AUTO-ADENSÁVEL, COM FCK 40MPA, INCLUSIVE LANÇAMENTO E ACABAMENTO</t>
  </si>
  <si>
    <t>FORNECIMENTO DE CONCRETO ESTRUTURAL, USINADO BOMBEADO, AUTO-ADENSÁVEL, COM FCK 45MPA, INCLUSIVE LANÇAMENTO E ACABAMENTO</t>
  </si>
  <si>
    <t>FORNECIMENTO DE CONCRETO ESTRUTURAL, PREPARADO EM OBRA, COM FCK 20MPA, INCLUSIVE LANÇAMENTO, ADENSAMENTO E ACABAMENTO</t>
  </si>
  <si>
    <t>FORNECIMENTO DE CONCRETO ESTRUTURAL, PREPARADO EM OBRA, COM FCK 25MPA, INCLUSIVE LANÇAMENTO, ADENSAMENTO E ACABAMENTO</t>
  </si>
  <si>
    <t>FORNECIMENTO DE CONCRETO ESTRUTURAL, PREPARADO EM OBRA, COM FCK 30MPA, INCLUSIVE LANÇAMENTO, ADENSAMENTO E ACABAMENTO</t>
  </si>
  <si>
    <t>FORNECIMENTO DE CONCRETO ESTRUTURAL, PREPARADO EM OBRA, COM FCK 35MPA, INCLUSIVE LANÇAMENTO, ADENSAMENTO E ACABAMENTO</t>
  </si>
  <si>
    <t>FORNECIMENTO DE CONCRETO ESTRUTURAL, PREPARADO EM OBRA, COM FCK 40MPA, INCLUSIVE LANÇAMENTO, ADENSAMENTO E ACABAMENTO</t>
  </si>
  <si>
    <t>FORNECIMENTO DE CONCRETO NÃO ESTRUTURAL, PREPARADO EM OBRA COM BETONEIRA, COM FCK 10MPA, INCLUSIVE LANÇAMENTO, ADENSAMENTO E ACABAMENTO</t>
  </si>
  <si>
    <t>FORNECIMENTO DE CONCRETO NÃO ESTRUTURAL, PREPARADO EM OBRA COM BETONEIRA, COM FCK 13,5MPA, INCLUSIVE LANÇAMENTO, ADENSAMENTO E ACABAMENTO</t>
  </si>
  <si>
    <t>FORNECIMENTO DE CONCRETO NÃO ESTRUTURAL, PREPARADO EM OBRA COM BETONEIRA, COM FCK 15MPA, INCLUSIVE LANÇAMENTO, ADENSAMENTO E ACABAMENTO</t>
  </si>
  <si>
    <t>FORNECIMENTO DE CONCRETO NÃO ESTRUTURAL, PREPARADO EM OBRA COM BETONEIRA, COM FCK 18MPA, INCLUSIVE LANÇAMENTO, ADENSAMENTO E ACABAMENTO</t>
  </si>
  <si>
    <t>FORNECIMENTO DE CONCRETO NÃO ESTRUTURAL, PREPARADO EM OBRA COM BETONEIRA, COM FCK 9MPA, INCLUSIVE LANÇAMENTO, ADENSAMENTO E ACABAMENTO</t>
  </si>
  <si>
    <t xml:space="preserve">LAJE PRÉ-MOLDADA UNIDIRECIONAL COM ENCHIMENTO EM POLIESTIRENO EXPANDIDO (EPS), CAPEAMENTO DE 4CM, SOBRECARGA DE 100KG/M2, ALTURA TOTAL DE 11CM E VÃO LIVRE MÁXIMO DE 3M, INCLUSIVE CONCRETO ESTRUTURAL, USINADO BOMBEADO COM FCK DE 20MPA, EXCLUSIVE TELA ARMADA E CIMBRAMENTO
</t>
  </si>
  <si>
    <t>LAJE PRÉ-MOLDADA UNIDIRECIONAL COM ENCHIMENTO EM POLIESTIRENO EXPANDIDO (EPS), CAPEAMENTO DE 4CM, SOBRECARGA DE 100KG/M2, ALTURA TOTAL DE 11CM E VÃO LIVRE MÁXIMO DE 4M, INCLUSIVE CONCRETO ESTRUTURAL, USINADO BOMBEADO COM FCK DE 20MPA, EXCLUSIVE TELA ARMADA E CIMBRAMENTO</t>
  </si>
  <si>
    <t>LAJE PRÉ-MOLDADA UNIDIRECIONAL COM ENCHIMENTO EM POLIESTIRENO EXPANDIDO (EPS), CAPEAMENTO DE 4CM, SOBRECARGA DE 100KG/M2, ALTURA TOTAL DE 11CM E VÃO LIVRE MÁXIMO DE 5M, INCLUSIVE CONCRETO ESTRUTURAL, USINADO BOMBEADO COM FCK DE 20MPA, EXCLUSIVE TELA ARMADA E CIMBRAMENTO</t>
  </si>
  <si>
    <t>LAJE PRÉ-MOLDADA UNIDIRECIONAL COM ENCHIMENTO EM POLIESTIRENO EXPANDIDO (EPS), CAPEAMENTO DE 4CM, SOBRECARGA DE 200KG/M2, ALTURA TOTAL DE 11CM E VÃO LIVRE MÁXIMO DE 3M, INCLUSIVE CONCRETO ESTRUTURAL, USINADO BOMBEADO COM FCK DE 20MPA, EXCLUSIVE TELA ARMADA E CIMBRAMENTO</t>
  </si>
  <si>
    <t>LAJE PRÉ-MOLDADA UNIDIRECIONAL COM ENCHIMENTO EM POLIESTIRENO EXPANDIDO (EPS), CAPEAMENTO DE 4CM, SOBRECARGA DE 200KG/M2, ALTURA TOTAL DE 11CM E VÃO LIVRE MÁXIMO DE 4M, INCLUSIVE CONCRETO ESTRUTURAL, USINADO BOMBEADO COM FCK DE 20MPA, EXCLUSIVE TELA ARMADA E CIMBRAMENTO</t>
  </si>
  <si>
    <t>LAJE PRÉ-MOLDADA UNIDIRECIONAL COM ENCHIMENTO EM POLIESTIRENO EXPANDIDO (EPS), CAPEAMENTO DE 4CM, SOBRECARGA DE 200KG/M2, ALTURA TOTAL DE 11CM E VÃO LIVRE MÁXIMO DE 5M, INCLUSIVE CONCRETO ESTRUTURAL, USINADO BOMBEADO COM FCK DE 20MPA, EXCLUSIVE TELA ARMADA E CIMBRAMENTO</t>
  </si>
  <si>
    <t>LAJE PRÉ-MOLDADA UNIDIRECIONAL COM ENCHIMENTO EM POLIESTIRENO EXPANDIDO (EPS), CAPEAMENTO DE 4CM, SOBRECARGA DE 250KG/M2, ALTURA TOTAL DE 11CM E VÃO LIVRE MÁXIMO DE 5M, INCLUSIVE CONCRETO ESTRUTURAL, USINADO BOMBEADO COM FCK DE 20MPA, EXCLUSIVE TELA ARMADA E CIMBRAMENTO</t>
  </si>
  <si>
    <t>LAJE PRÉ-MOLDADA UNIDIRECIONAL COM ENCHIMENTO EM POLIESTIRENO EXPANDIDO (EPS), CAPEAMENTO DE 4CM, SOBRECARGA DE 300KG/M2, ALTURA TOTAL DE 11CM E VÃO LIVRE MÁXIMO DE 3M, INCLUSIVE CONCRETO ESTRUTURAL, USINADO BOMBEADO COM FCK DE 20MPA, EXCLUSIVE TELA ARMADA E CIMBRAMENTO</t>
  </si>
  <si>
    <t>LAJE PRÉ-MOLDADA UNIDIRECIONAL COM ENCHIMENTO EM POLIESTIRENO EXPANDIDO (EPS), CAPEAMENTO DE 4CM, SOBRECARGA DE 300KG/M2, ALTURA TOTAL DE 11CM E VÃO LIVRE MÁXIMO DE 4M, INCLUSIVE CONCRETO ESTRUTURAL, USINADO BOMBEADO COM FCK DE 20MPA, EXCLUSIVE TELA ARMADA E CIMBRAMENTO</t>
  </si>
  <si>
    <t>LAJE PRÉ-MOLDADA UNIDIRECIONAL COM ENCHIMENTO EM POLIESTIRENO EXPANDIDO (EPS), CAPEAMENTO DE 4CM, SOBRECARGA DE 300KG/M2, ALTURA TOTAL DE 11CM E VÃO LIVRE MÁXIMO DE 5M, INCLUSIVE CONCRETO ESTRUTURAL, USINADO BOMBEADO COM FCK DE 20MPA, EXCLUSIVE TELA ARMADA E CIMBRAMENTO</t>
  </si>
  <si>
    <t>LAJE PRÉ-MOLDADA UNIDIRECIONAL COM LAJOTA CERÂMICA, CAPEAMENTO DE 4CM, SOBRECARGA DE 100KG/M2, ALTURA TOTAL DE 11CM E VÃO LIVRE MÁXIMO DE 3M, INCLUSIVE CONCRETO ESTRUTURAL, USINADO BOMBEADO COM FCK DE 20MPA, EXCLUSIVE TELA ARMADA E CIMBRAMENTO</t>
  </si>
  <si>
    <t>LAJE PRÉ-MOLDADA UNIDIRECIONAL COM LAJOTA CERÂMICA, CAPEAMENTO DE 4CM, SOBRECARGA DE 100KG/M2, ALTURA TOTAL DE 11CM E VÃO LIVRE MÁXIMO DE 4M, INCLUSIVE CONCRETO ESTRUTURAL, USINADO BOMBEADO COM FCK DE 20MPA, EXCLUSIVE TELA ARMADA E CIMBRAMENTO</t>
  </si>
  <si>
    <t>LAJE PRÉ-MOLDADA UNIDIRECIONAL COM LAJOTA CERÂMICA, CAPEAMENTO DE 4CM, SOBRECARGA DE 100KG/M2, ALTURA TOTAL DE 11CM E VÃO LIVRE MÁXIMO DE 5M, INCLUSIVE CONCRETO ESTRUTURAL, USINADO BOMBEADO COM FCK DE 20MPA, EXCLUSIVE TELA ARMADA E CIMBRAMENTO</t>
  </si>
  <si>
    <t>LAJE PRÉ-MOLDADA UNIDIRECIONAL COM LAJOTA CERÂMICA, CAPEAMENTO DE 4CM, SOBRECARGA DE 200KG/M2, ALTURA TOTAL DE 11CM E VÃO LIVRE MÁXIMO DE 3M, INCLUSIVE CONCRETO ESTRUTURAL, USINADO BOMBEADO COM FCK DE 20MPA, EXCLUSIVE TELA ARMADA E CIMBRAMENTO</t>
  </si>
  <si>
    <t>LAJE PRÉ-MOLDADA UNIDIRECIONAL COM LAJOTA CERÂMICA, CAPEAMENTO DE 4CM, SOBRECARGA DE 200KG/M2, ALTURA TOTAL DE 11CM E VÃO LIVRE MÁXIMO DE 4M, INCLUSIVE CONCRETO ESTRUTURAL, USINADO BOMBEADO COM FCK DE 20MPA, EXCLUSIVE TELA ARMADA E CIMBRAMENTO</t>
  </si>
  <si>
    <t>LAJE PRÉ-MOLDADA UNIDIRECIONAL COM LAJOTA CERÂMICA, CAPEAMENTO DE 4CM, SOBRECARGA DE 200KG/M2, ALTURA TOTAL DE 11CM E VÃO LIVRE MÁXIMO DE 5M, INCLUSIVE CONCRETO ESTRUTURAL, USINADO BOMBEADO COM FCK DE 20MPA, EXCLUSIVE TELA ARMADA E CIMBRAMENTO</t>
  </si>
  <si>
    <t>LAJE PRÉ-MOLDADA UNIDIRECIONAL COM LAJOTA CERÂMICA, CAPEAMENTO DE 4CM, SOBRECARGA DE 300KG/M2, ALTURA TOTAL DE 11CM E VÃO LIVRE MÁXIMO DE 3M, INCLUSIVE CONCRETO ESTRUTURAL, USINADO BOMBEADO COM FCK DE 20MPA, EXCLUSIVE TELA ARMADA E CIMBRAMENTO</t>
  </si>
  <si>
    <t>LAJE PRÉ-MOLDADA UNIDIRECIONAL COM LAJOTA CERÂMICA, CAPEAMENTO DE 4CM, SOBRECARGA DE 300KG/M2, ALTURA TOTAL DE 11CM E VÃO LIVRE MÁXIMO DE 4M, INCLUSIVE CONCRETO ESTRUTURAL, USINADO BOMBEADO COM FCK DE 20MPA, EXCLUSIVE TELA ARMADA E CIMBRAMENTO</t>
  </si>
  <si>
    <t>LAJE PRÉ-MOLDADA UNIDIRECIONAL COM LAJOTA CERÂMICA, CAPEAMENTO DE 4CM, SOBRECARGA DE 300KG/M2, ALTURA TOTAL DE 11CM E VÃO LIVRE MÁXIMO DE 5M, INCLUSIVE CONCRETO ESTRUTURAL, USINADO BOMBEADO COM FCK DE 20MPA, EXCLUSIVE TELA ARMADA E CIMBRAMENTO</t>
  </si>
  <si>
    <t>POLIMENTO MECANIZADO DE SUPERFÍCIE EM CONCRETO, INCLUSIVE ACABAMENTO DE CONCRETAGEM EM NIVELAMENTO A LASER (NÍVEL ZERO)</t>
  </si>
  <si>
    <t>ED-29621</t>
  </si>
  <si>
    <t xml:space="preserve">APLICAÇÃO DE GRAUTE COM ARGAMASSA DE CIMENTO, CAL HIDRATADA, AREIA  E BRITA, TRAÇO (1:0,1:3:2), INCLUSIVE PREPARO MECANIZADO, TRANSPORTE E LANÇAMENTO </t>
  </si>
  <si>
    <t>APLICAÇÃO DE GRAUTE FLUIDO INDUSTRIALIZADO, PARA ANCORAGENS E/OU RECUPERAÇÃO EM PEÇAS ESTRUTURAIS E USO EM GERAL, INCLUSIVE PREPARO EM BETONEIRA E LANÇAMENTO</t>
  </si>
  <si>
    <t>ANCORAGEM DE BARRAS DE AÇO COM CHUMBADOR QUÍMICO À BASE DE RESINA POLIÉSTER, EXCLUSIVE FORNECIMENTO DE BARRA</t>
  </si>
  <si>
    <t>ESCARIFICAÇÃO MANUAL EM PEÇA DE CONCRETO, COM PROFUNDIDADE MÁXIMA DE ATÉ 3CM, INCLUSIVE LIMPEZA DA SEÇÃO ESCARIFICADA, TRANSPORTE E RETIRADA DO MATERIAL DEMOLIDO, EXCLUSIVE RECOMPOSIÇÃO EM ARGAMASSA OU CONCRETO</t>
  </si>
  <si>
    <t>LIXAMENTO MECANIZADO DA ARMADURA COM ESCOVA CIRCULAR, EXCLUSIVE REFORÇO EM ARMADURA, PROTEÇÃO DE ARMADURA E RECOMPOSIÇÃO EM ARGAMASSA OU CONCRETO</t>
  </si>
  <si>
    <t>PROTEÇÃO DE ARMADURA CORROÍDA POR AÇÃO DE CLORETOS, COM TINTA DE ALTO TEOR DE ZINCO, EXCLUSIVE RECOMPOSIÇÃO EM ARGAMASSA OU CONCRETO</t>
  </si>
  <si>
    <t>ED-29678</t>
  </si>
  <si>
    <t>REFORÇO ESTRUTURAL COM EMENDA POR SOLDA, PARA RECONSTITUIÇÃO DA SEÇÃO DA ARMADURA, EXCLUSIVE RECOMPOSIÇÃO EM ARGAMASSA OU CONCRETO</t>
  </si>
  <si>
    <t>REFORÇO ESTRUTURAL COM EMENDA POR TRANSPASSE, PARA RECONSTITUIÇÃO DA SEÇÃO DA ARMADURA, EXCLUSIVE RECOMPOSIÇÃO EM ARGAMASSA OU CONCRETO</t>
  </si>
  <si>
    <t>VERGA OU CONTRAVERGA EM CONCRETO ESTRUTURAL PARA VÃOS ACIMA DE 150CM, PREPARADO EM OBRA COM BETONEIRA, CONTROLE "A", COM FCK 20 MPA, MOLDADA IN LOCO, INCLUSIVE ARMAÇÃO</t>
  </si>
  <si>
    <t>VERGA OU CONTRAVERGA EM CONCRETO ESTRUTURAL PARA VÃOS DE ATÉ 150CM, PREPARADO EM OBRA COM BETONEIRA, CONTROLE "A", COM FCK 20 MPA, MOLDADA IN LOCO, INCLUSIVE ARMAÇÃO</t>
  </si>
  <si>
    <t>PAREDE EM CHAPA DE GESSO ACARTONADO (DRYWALL), DIVISÃO ENTRE ÁREAS SECA E ÚMIDA DE UMA MESMA UNIDADE (ST/RU), ESP. 115 MM, INCLUSIVE MONTANTES, GUIAS E ACESSÓRIOS, EXCLUSIVE ISOLANTE TÉRMICO/ACÚSTICO</t>
  </si>
  <si>
    <t>PAREDE EM CHAPA DE GESSO ACARTONADO (DRYWALL), DIVISÃO ENTRE ÁREAS SECAS DE UMA MESMA UNIDADE (ST/ST), ESP. 115 MM, INCLUSIVE MONTANTES, GUIAS E ACESSÓRIOS, EXCLUSIVE ISOLANTE TÉRMICO/ACÚSTICO</t>
  </si>
  <si>
    <t>PAREDE EM CHAPA DE GESSO ACARTONADO (DRYWALL), DIVISÃO ENTRE ÁREAS UMIDAS DE UMA MESMA UNIDADE (RU/RU), ESP. 115 MM, INCLUSIVE MONTANTES, GUIAS E ACESSÓRIOS, EXCLUSIVE ISOLANTE TÉRMICO/ACÚSTICO</t>
  </si>
  <si>
    <t>DIVISÓRIA EM PAINEL REMOVÍVEL, NÚCLEO COMPENSADO NAVAL, EM PERFIL DE AÇO TIPO C, INCLUSIVE ACESSÓRIOS, EXCLUSIVE VIDRO E FERRAGENS PARA CONFECÇÃO DE PORTA DE DIVISÓRIA</t>
  </si>
  <si>
    <t>DIVISÓRIA EM PAINEL REMOVÍVEL, NÚCLEO COMPENSADO NAVAL, EM PERFIL DE ALUMÍNIO TIPO C, INCLUSIVE ACESSÓRIOS, EXCLUSIVE VIDRO E FERRAGENS PARA CONFECÇÃO DE PORTA DE DIVISÓRIA</t>
  </si>
  <si>
    <t>DIVISÓRIA EM ARDÓSIA, ESP. 3CM, INCLUSIVE INSTALAÇÃO, FERRAGENS EM LATÃO CROMADO E ACESSÓRIOS</t>
  </si>
  <si>
    <t>DIVISÓRIA EM ARDÓSIA, ESP. 3CM, INCLUSIVE INSTALAÇÃO, PERFIL TIPO "U" EM ALUMÍNIO E ACESSÓRIOS PARA FIXAÇÃO</t>
  </si>
  <si>
    <t>DIVISÓRIA EM GRANITO CINZA ANDORINHA, ESP. 3CM, INCLUSIVE INSTALAÇÃO, FERRAGENS EM LATÃO CROMADO E ACESSÓRIOS</t>
  </si>
  <si>
    <t>DIVISÓRIA EM MÁRMORE BRANCO, ESP. 3CM, INCLUSIVE INSTALAÇÃO, FERRAGENS EM LATÃO CROMADO E ACESSÓRIOS</t>
  </si>
  <si>
    <t>DIVISÓRIA EM MARMORITE, ESP. 3CM, INCLUSIVE INSTALAÇÃO, FERRAGENS EM LATÃO CROMADO E ACESSÓRIOS</t>
  </si>
  <si>
    <t xml:space="preserve">FORNECIMENTO DE GRADE FIXA DE FERRO, PARA PROTEÇÃO DE JANELA, INCLUSIVE ASSENTAMENTO, FERRAGENS E ACESSÓRIOS
</t>
  </si>
  <si>
    <t>PORTÃO DE GRADE, EXCLUSIVE CADEADO E PINTURA</t>
  </si>
  <si>
    <t>PORTÃO EM CHAPA DE AÇO GALVANIZADO, TIPO LAMBRIL, ESP. 1,25MM (GSG-18), EXCLUSIVE CADEADO E PINTURA</t>
  </si>
  <si>
    <t>PORTÃO EM PERFIL E CHAPA METÁLICA, EXCLUSIVE CADEADO E PINTURA</t>
  </si>
  <si>
    <t>PORTÃO EM TUBO DE AÇO GALVANIZADO COM COSTURA, DIÂMETRO DE 1.1/2" (38,1MM), ESP. 2MM, COM TELA QUADRICULADA ONDULADA, TRAMA DE 1/2" (12,70MM), FIO 12 (2,77MM), EXCLUSIVE CADEADO E PINTURA</t>
  </si>
  <si>
    <t>ED-29453</t>
  </si>
  <si>
    <t>FERRAGENS PARA JANELA DE ALUMÍNIO PARA CONJUNTO DE DUAS (2) FOLHAS DE CORRER, INCLUSIVE ROLDANAS E ACESSÓRIOS, FORNECIMENTO E INSTALAÇÃO, EXCLUSIVE JANELA</t>
  </si>
  <si>
    <t>ED-29451</t>
  </si>
  <si>
    <t>FERRAGENS PARA MÓDULO DE JANELA DE ALUMÍNIO MÁXIM-AR, INCLUSIVE FECHO E BRAÇO, FORNECIMENTO E INSTALAÇÃO, EXCLUSIVE JANELA</t>
  </si>
  <si>
    <t>ED-29484</t>
  </si>
  <si>
    <t>JANELA EM ALUMÍNIO DE CORRER COM 2 FOLHAS, LINHA 25/SUPREMA, ACABAMENTO ANODIZADO NATURAL, INCLUSIVE PERFIS, VIDRO 4MM E INSTALAÇÃO, EXCLUSIVE FERRAGENS PARA JANELA DE ALUMÍNIO DE CORRER</t>
  </si>
  <si>
    <t>ED-29483</t>
  </si>
  <si>
    <t>JANELA EM ALUMÍNIO FIXA COMPLETA, LINHA 25/SUPREMA, ACABAMENTO ANODIZADO NATURAL, INCLUSIVE PERFIS E VIDRO LISO 4MM E INSTALAÇÃO</t>
  </si>
  <si>
    <t>ED-29481</t>
  </si>
  <si>
    <t>JANELA EM ALUMÍNIO MÁXIM-AR COM ALTURA DE 60CM, LINHA 25/SUPREMA, ACABAMENTO ANODIZADO NATURAL, INCLUSIVE PERFIS, VIDRO LISO 4MM E INSTALAÇÃO, EXCLUSIVE FERRAGENS PARA MÓDULO DE JANELA DE ALUMÍNIO MÁXIM-AR</t>
  </si>
  <si>
    <t>ED-29482</t>
  </si>
  <si>
    <t>JANELA EM ALUMÍNIO MÁXIM-AR COM ALTURA DE 80CM, LINHA 25/SUPREMA, ACABAMENTO ANODIZADO NATURAL, INCLUSIVE PERFIS, VIDRO LISO 4MM E INSTALAÇÃO, EXCLUSIVE FERRAGENS PARA MÓDULO DE JANELA DE ALUMÍNIO MÁXIM-AR</t>
  </si>
  <si>
    <t>ASSENTAMENTO DE JANELA METÁLICA. TIPO BASCULANTE OU FIXA, EXCLUSIVE FORNECIMENTO</t>
  </si>
  <si>
    <t>ASSENTAMENTO DE JANELA METÁLICA, TIPO DE CORRER OU MÁXIM-AR, EXCLUSIVE FORNECIMENTO</t>
  </si>
  <si>
    <t>ASSENTAMENTO DE PORTA DE METÁLICA UMA (1) OU DUAS (2) FOLHAS, EXCLUSIVE FORNECIMENTO</t>
  </si>
  <si>
    <t xml:space="preserve">FORNECIMENTO DE JANELA BASCULANTE DE FERRO, INCLUSIVE ASSENTAMENTO, FERRAGENS E ACESSÓRIOS
</t>
  </si>
  <si>
    <t>FORNECIMENTO DE JANELA BASCULANTE EM METALON, INCLUSIVE ASSENTAMENTO, FERRAGENS E ACESSÓRIOS</t>
  </si>
  <si>
    <t>FORNECIMENTO DE JANELA DE CORRER EM FERRO, INCLUSIVE ASSENTAMENTO, FERRAGENS E ACESSÓRIOS</t>
  </si>
  <si>
    <t>FORNECIMENTO DE JANELA DE CORRER EM METALON, INCLUSIVE ASSENTAMENTO, FERRAGENS E ACESSÓRIOS</t>
  </si>
  <si>
    <t>FORNECIMENTO DE JANELA EM FERRO, TIPO MÁXIM-AR, INCLUSIVE ASSENTAMENTO, FERRAGENS E ACESSÓRIOS</t>
  </si>
  <si>
    <t>FORNECIMENTO DE JANELA EM METALON, TIPO MÁXIM-AR, INCLUSIVE ASSENTAMENTO, FERRAGENS E ACESSÓRIOS</t>
  </si>
  <si>
    <t>FORNECIMENTO DE JANELA VENEZIANA FIXAS METALON, INCLUSIVE ASSENTAMENTO, FERRAGENS E ACESSÓRIOS</t>
  </si>
  <si>
    <t>ED-29452</t>
  </si>
  <si>
    <t>FERRAGENS PARA PORTA DE ALUMÍNIO DE ABRIR DE UMA (1) FOLHA, INCLUSIVE FECHADURA E DOBRADIÇAS, FORNECIMENTO E INSTALAÇÃO, EXCLUSIVE PORTA</t>
  </si>
  <si>
    <t>ED-29454</t>
  </si>
  <si>
    <t>FERRAGENS PARA PORTA DE ALUMÍNIO PARA CONJUNTO DE DUAS (2) FOLHAS DE CORRER, INCLUSIVE ROLDANAS E ACESSÓRIOS, FORNECIMENTO E INSTALAÇÃO, EXCLUSIVE PORTA</t>
  </si>
  <si>
    <t>ED-29485</t>
  </si>
  <si>
    <t>PORTA EM ALUMÍNIO DE CORRER COM 2 FOLHAS (120X210)CM COMPLETA, LINHA 25/SUPREMA, ACABAMENTO ANODIZADO NATURAL, INCLUSIVE PERFIS, VIDRO, FERRAGENS E INSTALAÇÃO</t>
  </si>
  <si>
    <t>ED-29486</t>
  </si>
  <si>
    <t>PORTA EM ALUMÍNIO DE CORRER COM 2 FOLHAS (140X210)CM COMPLETA, LINHA 25/SUPREMA, ACABAMENTO ANODIZADO NATURAL, INCLUSIVE PERFIS, VIDRO, FERRAGENS E INSTALAÇÃO</t>
  </si>
  <si>
    <t>ED-29487</t>
  </si>
  <si>
    <t>PORTA EM ALUMÍNIO DE CORRER COM 2 FOLHAS (160X210)CM COMPLETA, LINHA 25/SUPREMA, ACABAMENTO ANODIZADO NATURAL, INCLUSIVE PERFIS, VIDRO, FERRAGENS E INSTALAÇÃO</t>
  </si>
  <si>
    <t>ED-29477</t>
  </si>
  <si>
    <t>PORTA VENEZIANA EM ALUMÍNIO DE ABRIR (60X210)CM COMPLETA, LINHA 25/SUPREMA, ACABAMENTO ANODIZADO NATURAL, INCLUSIVE PERFIS, FERRAGENS E INSTALAÇÃO</t>
  </si>
  <si>
    <t>ED-29478</t>
  </si>
  <si>
    <t>PORTA VENEZIANA EM ALUMÍNIO DE ABRIR (70X210)CM COMPLETA, LINHA 25/SUPREMA, ACABAMENTO ANODIZADO NATURAL, INCLUSIVE PERFIS, FERRAGENS E INSTALAÇÃO</t>
  </si>
  <si>
    <t>ED-29479</t>
  </si>
  <si>
    <t>PORTA VENEZIANA EM ALUMÍNIO DE ABRIR (80X210)CM COMPLETA, LINHA 25/SUPREMA, ACABAMENTO ANODIZADO NATURAL, INCLUSIVE PERFIS, FERRAGENS E INSTALAÇÃO</t>
  </si>
  <si>
    <t>ED-29480</t>
  </si>
  <si>
    <t>PORTA VENEZIANA EM ALUMÍNIO DE ABRIR (90X210)CM COMPLETA, LINHA 25/SUPREMA, ACABAMENTO ANODIZADO NATURAL, INCLUSIVE PERFIS, FERRAGENS E INSTALAÇÃO</t>
  </si>
  <si>
    <t>ASSENTAMENTO DE GRADIL E PORTÃO, EXCLUSIVE FORNECIMENTO</t>
  </si>
  <si>
    <t>PORTA EM PERFIL E CHAPA METÁLICA, EXCLUSIVE FERRAGENS E PINTURA</t>
  </si>
  <si>
    <t xml:space="preserve">PORTA METÁLICA EM CHAPA DOBRADA, DIMENSÃO (60X210)CM, TIPO DE ABRIR, UMA (1) FOLHA, INCLUSIVE ESTRUTURA, DOBRADIÇA E MARCO, EXCLUSIVE FECHADURA E PINTURA
</t>
  </si>
  <si>
    <t>PORTA METÁLICA EM CHAPA DOBRADA, DIMENSÃO (70X210)CM, TIPO DE ABRIR, UMA (1) FOLHA, INCLUSIVE ESTRUTURA, DOBRADIÇA E MARCO, EXCLUSIVE FECHADURA E PINTURA</t>
  </si>
  <si>
    <t>PORTA METÁLICA EM CHAPA DOBRADA, DIMENSÃO (80X210)CM, TIPO DE ABRIR, UMA (1) FOLHA, COM BARRA DE APOIO INOX, COMPRIMENTO DE 40CM, INCLUSIVE ESTRUTURA, DOBRADIÇA E MARCO, EXCLUSIVE FECHADURA E PINTURA</t>
  </si>
  <si>
    <t>PORTA METÁLICA EM CHAPA DOBRADA, DIMENSÃO (80X210)CM, TIPO DE ABRIR, UMA (1) FOLHA, INCLUSIVE ESTRUTURA, DOBRADIÇA E MARCO, EXCLUSIVE FECHADURA E PINTURA</t>
  </si>
  <si>
    <t>PORTA METÁLICA EM CHAPA DOBRADA, DIMENSÃO (90X210)CM, TIPO DE ABRIR, UMA (1) FOLHA, INCLUSIVE ESTRUTURA, DOBRADIÇA E MARCO, EXCLUSIVE FECHADURA E PINTURA</t>
  </si>
  <si>
    <t>PORTA METÁLICA PARA SANITÁRIO EM EM CHAPA GALVANIZADA, ESP. 1,25MM (GSG-18), DIMENSÃO (60X150)CM, TIPO DE ABRIR, UMA (1) FOLHA, INCLUSIVE BATENTE, ESTRUTURA EM METALON (20X30)MM, DOBRADIÇA E TRANQUETA, EXCLUSIVE PINTURA</t>
  </si>
  <si>
    <t>PORTA METÁLICA PARA SANITÁRIO EM EM CHAPA GALVANIZADA, ESP. 1,25MM (GSG-18), DIMENSÃO (60X180)CM, TIPO DE ABRIR, UMA (1) FOLHA, INCLUSIVE BATENTE, ESTRUTURA EM METALON (20X30)MM, DOBRADIÇA E TRANQUETA, EXCLUSIVE PINTURA</t>
  </si>
  <si>
    <t>PORTA METÁLICA PARA SANITÁRIO EM EM CHAPA GALVANIZADA, ESP. 1,25MM (GSG-18), DIMENSÃO (80X150)CM, TIPO DE ABRIR, UMA (1) FOLHA, INCLUSIVE BATENTE, ESTRUTURA EM METALON (20X30)MM, DOBRADIÇA E TRANQUETA, EXCLUSIVE PINTURA</t>
  </si>
  <si>
    <t>FOLHA DE PORTA EM MADEIRA, DIMENSÃO (60X210)CM, ACABAMENTO NATURAL PARA PINTURA/VERNIZ, TIPO PRANCHETA/SARRAFEADA, INCLUSIVE ASSENTAMENTO, EXCLUSIVE MARCO, FERRAGENS E PINTURA/VERNIZ</t>
  </si>
  <si>
    <t>FOLHA DE PORTA EM MADEIRA, DIMENSÃO (70X210)CM, ACABAMENTO NATURAL PARA PINTURA/VERNIZ, TIPO PRANCHETA/SARRAFEADA, INCLUSIVE ASSENTAMENTO, EXCLUSIVE MARCO, FERRAGENS E PINTURA/VERNIZ</t>
  </si>
  <si>
    <t>FOLHA DE PORTA EM MADEIRA, DIMENSÃO (80X210)CM, ACABAMENTO NATURAL PARA PINTURA/VERNIZ, TIPO PRANCHETA/SARRAFEADA, INCLUSIVE ASSENTAMENTO, EXCLUSIVE MARCO, FERRAGENS E PINTURA/VERNIZ</t>
  </si>
  <si>
    <t>FOLHA DE PORTA EM MADEIRA, DIMENSÃO (90X210)CM, ACABAMENTO NATURAL PARA PINTURA/VERNIZ, TIPO PRANCHETA/SARRAFEADA, INCLUSIVE ASSENTAMENTO, EXCLUSIVE MARCO, FERRAGENS E PINTURA/VERNIZ</t>
  </si>
  <si>
    <t>FOLHA DE PORTA EM MADEIRA, LARGURA MENOR OU IGUAL A 60CM, ALTURA MENOR OU IGUAL A 180CM, COM ACABAMENTO NATURAL PARA PINTURA/VERNIZ, TIPO PRANCHETA/SARRAFEADA, INCLUSIVE ASSENTAMENTO, EXCLUSIVE MARCO, FERRAGENS E PINTURA/VERNIZ</t>
  </si>
  <si>
    <t>MARCO DE MADEIRA, DIMENSÃO (60X210)CM, LARGURA DE 14CM, ACABAMENTO NATURAL PARA PINTURA/VERNIZ, INCLUSIVE ASSENTAMENTO, EXCLUSIVE FOLHA DE PORTA, FERRAGENS E PINTURA/VERNIZ</t>
  </si>
  <si>
    <t>MARCO DE MADEIRA, DIMENSÃO (70X210)CM, LARGURA DE 14CM, ACABAMENTO NATURAL PARA PINTURA/VERNIZ, INCLUSIVE ASSENTAMENTO, EXCLUSIVE FOLHA DE PORTA, FERRAGENS E PINTURA/VERNIZ</t>
  </si>
  <si>
    <t>MARCO DE MADEIRA, DIMENSÃO (80X210)CM, LARGURA DE 14CM, ACABAMENTO NATURAL PARA PINTURA/VERNIZ, INCLUSIVE ASSENTAMENTO, EXCLUSIVE FOLHA DE PORTA, FERRAGENS E PINTURA/VERNIZ</t>
  </si>
  <si>
    <t>MARCO DE MADEIRA, DIMENSÃO (90X210)CM, LARGURA DE 14CM, ACABAMENTO NATURAL PARA PINTURA/VERNIZ, INCLUSIVE ASSENTAMENTO, EXCLUSIVE FOLHA DE PORTA, FERRAGENS E PINTURA/VERNIZ</t>
  </si>
  <si>
    <t xml:space="preserve">PORTA DE MADEIRA COMPLETA, DIMENSÃO (60X210)CM, TIPO DE ABRIR, UMA (1) FOLHA, ACABAMENTO NATURAL PARA PINTURA/VERNIZ, TIPO PRANCHETA/SARRAFEADA, INCLUSIVE MARCO, ALIZAR E FERRAGENS, EXCLUSIVE PINTURA/VERNIZ
</t>
  </si>
  <si>
    <t>PORTA DE MADEIRA COMPLETA, DIMENSÃO (70X210)CM, TIPO DE ABRIR, UMA (1) FOLHA, ACABAMENTO NATURAL PARA PINTURA/VERNIZ, TIPO PRANCHETA/SARRAFEADA, INCLUSIVE MARCO, ALIZAR E FERRAGENS, EXCLUSIVE PINTURA/VERNIZ</t>
  </si>
  <si>
    <t>PORTA DE MADEIRA COMPLETA, DIMENSÃO (80X210)CM, TIPO DE ABRIR, UMA (1) FOLHA, ACABAMENTO NATURAL PARA PINTURA/VERNIZ, TIPO PRANCHETA/SARRAFEADA, INCLUSIVE MARCO, ALIZAR E FERRAGENS, EXCLUSIVE PINTURA/VERNIZ</t>
  </si>
  <si>
    <t>PORTA DE MADEIRA COMPLETA, DIMENSÃO (90X210)CM, TIPO DE ABRIR, UMA (1) FOLHA, ACABAMENTO NATURAL PARA PINTURA/VERNIZ, TIPO PRANCHETA/SARRAFEADA, INCLUSIVE MARCO, ALIZAR E FERRAGENS, EXCLUSIVE PINTURA/VERNIZ</t>
  </si>
  <si>
    <t>RÉGUA PARA ALIZAR, LARGURA DE 5CM, PARA UMA (1) FACE, ACABAMENTO NATURAL PARA PINTURA/VERNIZ, INCLUSIVE FIXAÇÃO, EXCLUSIVE MARCO, FOLHA DE PORTA E PINTURA/VERNIZ</t>
  </si>
  <si>
    <t>RÉGUA PARA ALIZAR, LARGURA DE 7CM, PARA UMA (1) FACE, ACABAMENTO NATURAL PARA PINTURA/VERNIZ, INCLUSIVE FIXAÇÃO, EXCLUSIVE MARCO, FOLHA DE PORTA E PINTURA/VERNIZ</t>
  </si>
  <si>
    <t>PORTA DE MADEIRA COMPLETA, DIMENSÃO (60X210)CM, TIPO DE ABRIR, UMA (1) FOLHA, COM REVESTIMENTO EM LAMINADO MELAMÍNICO NAS DUAS (2) FACES, INCLUSIVE MARCO, DOBRADIÇAS, FECHADURA E ALIZAR</t>
  </si>
  <si>
    <t>PORTA DE MADEIRA COMPLETA, DIMENSÃO (70X210)CM, TIPO DE ABRIR, UMA (1) FOLHA, COM REVESTIMENTO EM LAMINADO MELAMÍNICO NAS DUAS (2) FACES, INCLUSIVE MARCO, DOBRADIÇAS, FECHADURA E ALIZAR</t>
  </si>
  <si>
    <t>PORTA DE MADEIRA COMPLETA, DIMENSÃO (80X210)CM, TIPO DE ABRIR, UMA (1) FOLHA, COM REVESTIMENTO EM LAMINADO MELAMÍNICO NAS DUAS (2) FACES, INCLUSIVE MARCO, DOBRADIÇAS, FECHADURA E ALIZAR</t>
  </si>
  <si>
    <t>PORTA DE MADEIRA COMPLETA, DIMENSÃO (90X210)CM, TIPO DE ABRIR, UMA (1) FOLHA, ACABAMENTO NATURAL PARA PINTURA/VERNIZ, TIPO PRANCHETA/SARRAFEADA, COM PROTEÇÃO INFERIOR EM REVESTIMENTO DE LAMINADO MELAMÍNICO NAS DUAS (2) FACES, INCLUSIVE MARCO, ALIZAR E FERRAGENS, EXCLUSIVE PINTURA/VERNIZ</t>
  </si>
  <si>
    <t xml:space="preserve">PORTA DE MADEIRA COMPLETA, DIMENSÃO (100X160)CM, TIPO DE ABRIR, UMA (1) FOLHA, COM ACABAMENTO NATURAL PARA PINTURA/VERNIZ, INCLUSIVE MARCO EM CANTONEIRA DE AÇO COM ABAS IGUAIS, LARGURA DE 1.1/4" (31,75MM), ESP. 1/8" (3,17MM), TARJETA E DOBRADIÇAS, EXCLUSIVE PINTURA/VERNIZ
</t>
  </si>
  <si>
    <t>PORTA DE MADEIRA COMPLETA, DIMENSÃO (100X160)CM, TIPO DE ABRIR, UMA (1) FOLHA, COM ACABAMENTO NATURAL PARA PINTURA/VERNIZ, INCLUSIVE MARCO EM CANTONEIRA DE AÇO COM ABAS IGUAIS, LARGURA DE 1.1/4" (31,75MM), ESP. 1/8" (3,17MM), TARJETA LIVRE/OCUPADO E DOBRADIÇAS, EXCLUSIVE PINTURA/VERNIZ</t>
  </si>
  <si>
    <t>PORTA DE MADEIRA COMPLETA, DIMENSÃO (55X160)CM, TIPO DE ABRIR, UMA (1) FOLHA, COM ACABAMENTO NATURAL PARA PINTURA/VERNIZ, INCLUSIVE MARCO EM CANTONEIRA DE AÇO COM ABAS IGUAIS, LARGURA DE 1.1/4" (31,75MM), ESP. 1/8" (3,17MM), TARJETA LIVRE/OCUPADO E DOBRADIÇAS, EXCLUSIVE PINTURA/VERNIZ</t>
  </si>
  <si>
    <t xml:space="preserve">PORTA DE MADEIRA COMPLETA, DIMENSÃO (55X180)CM, TIPO DE ABRIR, UMA (1) FOLHA, COM ACABAMENTO NATURAL PARA PINTURA/VERNIZ, INCLUSIVE MARCO EM CANTONEIRA DE AÇO COM ABAS IGUAIS, LARGURA DE 1.1/4" (31,75MM), ESP. 1/8" (3,17MM), TARJETA E DOBRADIÇAS, EXCLUSIVE PINTURA/VERNIZ
</t>
  </si>
  <si>
    <t>PORTA DE MADEIRA COMPLETA, DIMENSÃO (55X180)CM, TIPO DE ABRIR, UMA (1) FOLHA, COM ACABAMENTO NATURAL PARA PINTURA/VERNIZ, INCLUSIVE MARCO EM CANTONEIRA DE AÇO COM ABAS IGUAIS, LARGURA DE 1.1/4" (31,75MM), ESP. 1/8" (3,17MM), TARJETA LIVRE/OCUPADO E DOBRADIÇAS, EXCLUSIVE PINTURA/VERNIZ</t>
  </si>
  <si>
    <t>PORTA DE MADEIRA COMPLETA, DIMENSÃO (60X165)CM, TIPO DE ABRIR, UMA (1) FOLHA, COM ACABAMENTO NATURAL PARA PINTURA/VERNIZ, INCLUSIVE MARCO EM CANTONEIRA DE AÇO COM ABAS IGUAIS, LARGURA DE 1.1/4" (31,75MM), ESP. 1/8" (3,17MM), TARJETA LIVRE/OCUPADO E DOBRADIÇAS, EXCLUSIVE PINTURA/VERNIZ</t>
  </si>
  <si>
    <t>ED-27548</t>
  </si>
  <si>
    <t>DOBRADIÇA DE FERRO, MEDIDAS (3/4"X 1"), TIPO PINO GONZO NÚMERO 2, INCLUSIVE INSTALAÇÃO, EXCLUSIVE PINTURA DE ACABAMENTO</t>
  </si>
  <si>
    <t>ED-27547</t>
  </si>
  <si>
    <t>DOBRADIÇA DE FERRO, MEDIDAS (5/8"X3/4"), TIPO PINO GONZO NÚMERO 1, INCLUSIVE INSTALAÇÃO, EXCLUSIVE PINTURA DE ACABAMENTO</t>
  </si>
  <si>
    <t>ED-27549</t>
  </si>
  <si>
    <t>FECHADURA TIPO TUBULAR, EM DIVISÓRIA, COM MAÇANETA E ACABAMENTO EM ZAMAC, INCLUSIVE ACESSÓRIOS PARA FIXAÇÃO E DUAS (2) CHAVES</t>
  </si>
  <si>
    <t>MOLA HIDRÁULICA AÉREA PARA PORTA, INCLUSIVE ACESSÓRIOS DE FIXAÇÃO</t>
  </si>
  <si>
    <t xml:space="preserve">TARJETA CROMADA, TIPO FECHO, INSTALADA EM PORTA DE SANITÁRIO, INCLUSIVE ACESSÓRIOS PARA FIXAÇÃO
</t>
  </si>
  <si>
    <t>TARJETA CROMADA, TIPO LIVRE/OCUPADO, INSTALADA EM PORTA DE SANITÁRIO, INCLUSIVE ACESSÓRIOS PARA FIXAÇÃO</t>
  </si>
  <si>
    <t xml:space="preserve">PORTA CORTA-FOGO, DIMENSÃO (160X210)CM, TIPO DE ABRIR, DUAS (2) FOLHAS, INCLUSIVE DOBRADIÇA ESPECIAL, MOLA DE FECHAMENTO, FECHADURA, MAÇANETA E DEMAIS FERRAGENS DE ACABAMENTO, EXCLUSIVE PINTURA
</t>
  </si>
  <si>
    <t xml:space="preserve">PORTA CORTA-FOGO, DIMENSÃO (80X210)CM, TIPO DE ABRIR, UMA (1) FOLHA, INCLUSIVE DOBRADIÇA ESPECIAL, MOLA DE FECHAMENTO, FECHADURA, MAÇANETA E DEMAIS FERRAGENS DE ACABAMENTO, EXCLUSIVE PINTURA
</t>
  </si>
  <si>
    <t>PORTA CORTA-FOGO, DIMENSÃO (90X210)CM, TIPO DE ABRIR, UMA (1) FOLHA, INCLUSIVE DOBRADIÇA ESPECIAL, MOLA DE FECHAMENTO, FECHADURA, MAÇANETA E DEMAIS FERRAGENS DE ACABAMENTO, EXCLUSIVE PINTURA</t>
  </si>
  <si>
    <t>VEDAÇÃO DE ESQUADRIAS COM APLICAÇÃO DE SELANTE À BASE DE SILICONE</t>
  </si>
  <si>
    <t>PORTA AÇO DE ENROLAR, TIPO LÂMINA RAIADA, COM ABERTURA MANUAL, COMPLETA, INCLUSIVE FORNECIMENTO, EIXO, MOLA, SOLEIRA, ETIQUETA, CAVALETE, GUIAS, FITAS E FECHADURAS LATERAIS</t>
  </si>
  <si>
    <t xml:space="preserve">CAIBRO DE MADEIRA PARA TELHADO, EM PARAJU, DIMENSÃO (7X4)CM, INCLUSIVE IÇAMENTO MANUAL VERTICAL
</t>
  </si>
  <si>
    <t>ENGRADAMENTO EM MADEIRA, PARA TELHA DE FIBROCIMENTO,TIPO CALHA ESTRUTURAL, LARGURA 49CM, (CANALETE 49/KALHETA), EXCLUSIVE TELHA</t>
  </si>
  <si>
    <t>ENGRADAMENTO EM MADEIRA, PARA TELHA DE FIBROCIMENTO,TIPO CALHA ESTRUTURAL, LARGURA 90CM, (CANALETE 90/KALHETÃO), EXCLUSIVE TELHA</t>
  </si>
  <si>
    <t>PEÇA DE MADEIRA APARELHADA, EM PARAJU, DIMENSÃO (12X8)CM, INCLUSIVE IÇAMENTO MANUAL VERTICAL</t>
  </si>
  <si>
    <t>PEÇA DE MADEIRA APARELHADA, EM PARAJU, DIMENSÃO (15X8)CM, INCLUSIVE IÇAMENTO MANUAL VERTICAL</t>
  </si>
  <si>
    <t>PEÇA DE MADEIRA APARELHADA, EM PARAJU, DIMENSÃO (8X8)CM, INCLUSIVE IÇAMENTO MANUAL VERTICAL</t>
  </si>
  <si>
    <t>RIPA DE MADEIRA, EM PARAJU, DIMENSÃO (4X1,5)CM, INCLUSIVE IÇAMENTO MANUAL VERTICAL</t>
  </si>
  <si>
    <t>COBERTURA EM TELHA DE FIBROCIMENTO, TIPO ONDULADA, ESP. 5MM, COM RECOBRIMENTO TRANSVERSAL E LONGITUDINAL, EXCLUSIVE CUMEEIRA E ENGRADAMENTO, INCLUSIVE ACESSÓRIOS DE FIXAÇÃO E IÇAMENTO MANUAL VERTICAL</t>
  </si>
  <si>
    <t>COBERTURA EM TELHA DE FIBROCIMENTO, TIPO ONDULADA, ESP. 6MM, COM RECOBRIMENTO TRANSVERSAL E LONGITUDINAL, EXCLUSIVE CUMEEIRA E ENGRADAMENTO, INCLUSIVE ACESSÓRIOS DE FIXAÇÃO E IÇAMENTO MANUAL VERTICAL</t>
  </si>
  <si>
    <t>COBERTURA EM TELHA DE FIBROCIMENTO, TIPO ONDULADA, ESP. 8MM, COM RECOBRIMENTO TRANSVERSAL E LONGITUDINAL, EXCLUSIVE CUMEEIRA E ENGRADAMENTO, INCLUSIVE ACESSÓRIOS DE FIXAÇÃO E IÇAMENTO MANUAL VERTICAL</t>
  </si>
  <si>
    <t>COBERTURA EM TELHA DE FIBROCIMENTO,TIPO CALHA ESTRUTURAL, LARGURA 49CM, (CANALETE 49/KALHETA), COM RECOBRIMENTO TRANSVERSAL E LONGITUDINAL, EXCLUSIVE CUMEEIRA E ENGRADAMENTO, INCLUSIVE ACESSÓRIOS DE FIXAÇÃO E IÇAMENTO MANUAL VERTICAL</t>
  </si>
  <si>
    <t>COBERTURA EM TELHA DE FIBROCIMENTO,TIPO CALHA ESTRUTURAL, LARGURA 90CM, (CANALETE 90/KALHETÃO), COM RECOBRIMENTO TRANSVERSAL E LONGITUDINAL, EXCLUSIVE CUMEEIRA E ENGRADAMENTO, INCLUSIVE ACESSÓRIOS DE FIXAÇÃO E IÇAMENTO MANUAL VERTICAL</t>
  </si>
  <si>
    <t>RUFO EM FIBROCIMENTO PARA TELHA ONDULADA, INCLUSIVE ACESSÓRIOS PARA FIXAÇÃO, FORNECIMENTO E INSTALAÇÃO</t>
  </si>
  <si>
    <t>COBERTURA EM TELHA ONDULADA TRADICIONAL DE FIBRA VEGETAL COM BETUME, ESP. 3MM, COM INCLINAÇÃO ACIMA DE 15 GRAUS, INCLUSIVE FIXAÇÃO, EXCLUSIVE ENGRADAMENTO</t>
  </si>
  <si>
    <t>COBERTURA EM TELHA ONDULADA TRADICIONAL DE FIBRA VEGETAL COM BETUME, ESP. 3MM, COM INCLINAÇÃO ENTRE 10 A 15 GRAUS, INCLUSIVE FIXAÇÃO, EXCLUSIVE ENGRADAMENTO</t>
  </si>
  <si>
    <t>RUFO EM POLIETILENO PARA TELHA VEGETAL TRADICIONAL, INCLUSIVE ACESSÓRIOS PARA FIXAÇÃO, FORNECIMENTO E INSTALAÇÃO</t>
  </si>
  <si>
    <t>COBERTURA EM TELHA CERÂMICA, TIPO COLONIAL, INCLUSIVE FIXAÇÃO, EXCLUSIVE ENGRADAMENTO E MANTA ISOLANTE/TÉRMICA</t>
  </si>
  <si>
    <t>COBERTURA EM TELHA CERÂMICA, TIPO FRANCESA, INCLUSIVE FIXAÇÃO, EXCLUSIVE ENGRADAMENTO E MANTA ISOLANTE/TÉRMICA</t>
  </si>
  <si>
    <t>COBERTURA EM TELHA CERÂMICA, TIPO PLAN, INCLUSIVE FIXAÇÃO, EXCLUSIVE ENGRADAMENTO E MANTA ISOLANTE/TÉRMICA</t>
  </si>
  <si>
    <t xml:space="preserve">EMBOÇAMENTO DE TELHA CERÂMICA COM ARGAMASSA, TRAÇO 1:2:9 (CIMENTO, CAL E AREIA), COM PREPARO MECANIZADO, EXCLUSIVE TELHA
</t>
  </si>
  <si>
    <t>CUMEEIRA DE  EM TELHA DE FIBROCIMENTO,TIPO CALHA ESTRUTURAL, LARGURA 49CM, (CANALETE 49/KALHETA), INCLUSIVE ACESSÓRIOS PARA FIXAÇÃO, FORNECIMENTO, INSTALAÇÃO E IÇAMENTO MANUAL VERTICAL</t>
  </si>
  <si>
    <t>CUMEEIRA DE  EM TELHA DE FIBROCIMENTO,TIPO CALHA ESTRUTURAL, LARGURA 90CM, (CANALETE 90/KALHETÃO), INCLUSIVE ACESSÓRIOS PARA FIXAÇÃO, FORNECIMENTO, INSTALAÇÃO E IÇAMENTO MANUAL VERTICAL</t>
  </si>
  <si>
    <t>CUMEEIRA GALVANIZADA TRAPEZOIDAL, TIPO SIMPLES, ESP. 0,50MM, ACABAMENTO NATURAL, INCLUSIVE ACESSÓRIOS PARA FIXAÇÃO, FORNECIMENTO E INSTALAÇÃO</t>
  </si>
  <si>
    <t>CUMEEIRA ONDULADA DE FIBRA VEGETAL COM BETUME, INCLUSIVE ACESSÓRIOS PARA FIXAÇÃO, FORNECIMENTO E INSTALAÇÃO</t>
  </si>
  <si>
    <t>CUMEEIRA PARA TELHA CERÂMICA, INCLUSIVE EMBOÇAMENTO COM ARGAMASSA, TRAÇO 1:2:9 (CIMENTO, CAL E AREIA), COM PREPARO MECANIZADO</t>
  </si>
  <si>
    <t>ESPIGÃO EM FIBROCIMENTO PARA TELHA ONDULADA, INCLUSIVE ACESSÓRIOS PARA FIXAÇÃO, FORNECIMENTO E INSTALAÇÃO</t>
  </si>
  <si>
    <t>CALHA EM CHAPA GALVANIZADA, ESP. 0,5MM (GSG-26), COM DESENVOLVIMENTO DE 33CM, INCLUSIVE IÇAMENTO MANUAL VERTICAL</t>
  </si>
  <si>
    <t>CALHA EM CHAPA GALVANIZADA, ESP. 0,5MM (GSG-26), COM DESENVOLVIMENTO DE 40CM, INCLUSIVE IÇAMENTO MANUAL VERTICAL</t>
  </si>
  <si>
    <t>CALHA EM CHAPA GALVANIZADA, ESP. 0,5MM (GSG-26), COM DESENVOLVIMENTO DE 50CM, INCLUSIVE IÇAMENTO MANUAL VERTICAL</t>
  </si>
  <si>
    <t>CALHA EM CHAPA GALVANIZADA, ESP. 0,65MM (GSG-24), COM DESENVOLVIMENTO DE 100CM, INCLUSIVE IÇAMENTO MANUAL VERTICAL</t>
  </si>
  <si>
    <t>CALHA EM CHAPA GALVANIZADA, ESP. 0,65MM (GSG-24), COM DESENVOLVIMENTO DE 33CM, INCLUSIVE IÇAMENTO MANUAL VERTICAL</t>
  </si>
  <si>
    <t>CALHA EM CHAPA GALVANIZADA, ESP. 0,65MM (GSG-24), COM DESENVOLVIMENTO DE 40CM, INCLUSIVE IÇAMENTO MANUAL VERTICAL</t>
  </si>
  <si>
    <t>CALHA EM CHAPA GALVANIZADA, ESP. 0,65MM (GSG-24), COM DESENVOLVIMENTO DE 50CM, INCLUSIVE IÇAMENTO MANUAL VERTICAL</t>
  </si>
  <si>
    <t>CALHA EM CHAPA GALVANIZADA, ESP. 0,65MM (GSG-24), COM DESENVOLVIMENTO DE 60CM, INCLUSIVE IÇAMENTO MANUAL VERTICAL</t>
  </si>
  <si>
    <t>CALHA EM CHAPA GALVANIZADA, ESP. 0,65MM (GSG-24), COM DESENVOLVIMENTO DE 66CM, INCLUSIVE IÇAMENTO MANUAL VERTICAL</t>
  </si>
  <si>
    <t>CALHA EM CHAPA GALVANIZADA, ESP. 0,65MM (GSG-24), COM DESENVOLVIMENTO DE 75CM, INCLUSIVE IÇAMENTO MANUAL VERTICAL</t>
  </si>
  <si>
    <t>CALHA EM CHAPA GALVANIZADA, ESP. 0,8MM (GSG-22), COM DESENVOLVIMENTO DE 100CM, INCLUSIVE IÇAMENTO MANUAL VERTICAL</t>
  </si>
  <si>
    <t>CALHA EM CHAPA GALVANIZADA, ESP. 0,8MM (GSG-22), COM DESENVOLVIMENTO DE 33CM, INCLUSIVE IÇAMENTO MANUAL VERTICAL</t>
  </si>
  <si>
    <t>CALHA EM CHAPA GALVANIZADA, ESP. 0,8MM (GSG-22), COM DESENVOLVIMENTO DE 40CM, INCLUSIVE IÇAMENTO MANUAL VERTICAL</t>
  </si>
  <si>
    <t>CALHA EM CHAPA GALVANIZADA, ESP. 0,8MM (GSG-22), COM DESENVOLVIMENTO DE 50CM, INCLUSIVE IÇAMENTO MANUAL VERTICAL</t>
  </si>
  <si>
    <t>CALHA EM CHAPA GALVANIZADA, ESP. 0,8MM (GSG-22), COM DESENVOLVIMENTO DE 66CM, INCLUSIVE IÇAMENTO MANUAL VERTICAL</t>
  </si>
  <si>
    <t>CALHA EM CHAPA GALVANIZADA, ESP. 0,8MM (GSG-22), COM DESENVOLVIMENTO DE 75CM, INCLUSIVE IÇAMENTO MANUAL VERTICAL</t>
  </si>
  <si>
    <t>RUFO E CONTRARRUFO EM CHAPA GALVANIZADA, ESP. 0,5MM (GSG-26), COM DESENVOLVIMENTO DE 15CM, INCLUSIVE IÇAMENTO MANUAL VERTICAL</t>
  </si>
  <si>
    <t>RUFO E CONTRARRUFO EM CHAPA GALVANIZADA, ESP. 0,5MM (GSG-26), COM DESENVOLVIMENTO DE 20CM, INCLUSIVE IÇAMENTO MANUAL VERTICAL</t>
  </si>
  <si>
    <t>RUFO E CONTRARRUFO EM CHAPA GALVANIZADA, ESP. 0,65MM (GSG-24), COM DESENVOLVIMENTO DE 15CM, INCLUSIVE IÇAMENTO MANUAL VERTICAL</t>
  </si>
  <si>
    <t>RUFO E CONTRARRUFO EM CHAPA GALVANIZADA, ESP. 0,65MM (GSG-24), COM DESENVOLVIMENTO DE 20CM, INCLUSIVE IÇAMENTO MANUAL VERTICAL</t>
  </si>
  <si>
    <t>RUFO E CONTRARRUFO EM CHAPA GALVANIZADA, ESP. 0,65MM (GSG-24), COM DESENVOLVIMENTO DE 25CM, INCLUSIVE IÇAMENTO MANUAL VERTICAL</t>
  </si>
  <si>
    <t>RUFO E CONTRARRUFO EM CHAPA GALVANIZADA, ESP. 0,65MM (GSG-24), COM DESENVOLVIMENTO DE 33CM, INCLUSIVE IÇAMENTO MANUAL VERTICAL</t>
  </si>
  <si>
    <t>RUFO E CONTRARRUFO EM CHAPA GALVANIZADA, ESP. 0,65MM (GSG-24), COM DESENVOLVIMENTO DE 50CM, INCLUSIVE IÇAMENTO MANUAL VERTICAL</t>
  </si>
  <si>
    <t>RUFO E CONTRARRUFO EM CHAPA GALVANIZADA, ESP. 0,65MM (GSG-24), COM DESENVOLVIMENTO DE 60CM, INCLUSIVE IÇAMENTO MANUAL VERTICAL</t>
  </si>
  <si>
    <t>RUFO E CONTRARRUFO EM CHAPA GALVANIZADA, ESP. 0,65MM (GSG-24), COM DESENVOLVIMENTO DE 70CM, INCLUSIVE IÇAMENTO MANUAL VERTICAL</t>
  </si>
  <si>
    <t>RUFO E CONTRA-RUFO EM CHAPA GALVANIZADA, ESP. 0,5MM (GSG-26), COM DESENVOLVIMENTO DE 25CM, INCLUSIVE IÇAMENTO MANUAL VERTICAL</t>
  </si>
  <si>
    <t>RUFO E CONTRA-RUFO EM CHAPA GALVANIZADA, ESP. 0,5MM (GSG-26), COM DESENVOLVIMENTO DE 33CM, INCLUSIVE IÇAMENTO MANUAL VERTICAL</t>
  </si>
  <si>
    <t>CHAPIM EM CHAPA GALVANIZADA, COM PINGADEIRA, ESP. 0,65MM (GSG-24), COM DESENVOLVIMENTO DE 35CM, INCLUSIVE IÇAMENTO MANUAL VERTICAL</t>
  </si>
  <si>
    <t>ED-33596</t>
  </si>
  <si>
    <t>VEDA ONDA EM POLIETILENO PARA TELHA ONDULADA, INCLUSIVE ACESSÓRIOS PARA FIXAÇÃO, FORNECIMENTO E INSTALAÇÃO</t>
  </si>
  <si>
    <t>CONDUTOR CIRCULAR DE ÁGUA PLUVIAL PARA DO TELHADO EM TUBO DE PVC, DIÂMETRO DE 100MM, INCLUSIVE CONEXÕES E SUPORTES</t>
  </si>
  <si>
    <t>CONDUTOR CIRCULAR DE ÁGUA PLUVIAL PARA DO TELHADO EM TUBO DE PVC, DIÂMETRO DE 75MM, INCLUSIVE CONEXÕES E SUPORTES</t>
  </si>
  <si>
    <t>RALO HEMISFÉRICO, TIPO ABACAXI, DIÂMETRO DE 100MM, EXCLUSIVE CONDUTOR DE ÁGUA PLUVIAL</t>
  </si>
  <si>
    <t>RALO HEMISFÉRICO, TIPO ABACAXI, DIÂMETRO DE 50MM, EXCLUSIVE CONDUTOR DE ÁGUA PLUVIAL</t>
  </si>
  <si>
    <t>RALO HEMISFÉRICO, TIPO ABACAXI, DIÂMETRO DE 75MM, EXCLUSIVE CONDUTOR DE ÁGUA PLUVIAL</t>
  </si>
  <si>
    <t>BUZINOTE DE DRENAGEM, PARA LAJES, EM TUBO DE PVC COM DIÂMETRO DE 50MM (2"), INCLUSIVE DEMOLIÇÃO EM CONCRETO E ALVENARIA</t>
  </si>
  <si>
    <t>ED-28551</t>
  </si>
  <si>
    <t>CONDUTOR DE ÁGUAS PLUVIAIS RETANGULAR EM AÇO GALVANIZADO, DIMENSÃO (43X85)MM, , ESP. 0,43MM (GSG-28), INCLUSIVE CONEXÕES E SUPORTES</t>
  </si>
  <si>
    <t>MANTA ALUMINIZADA</t>
  </si>
  <si>
    <t>MANTA ISOLANTE/TÉRMICA PARA TELHADO, EXCLUSIVE CONTA-CAIBRO</t>
  </si>
  <si>
    <t>CAMADA DE REGULARIZAÇÃO COM ARGAMASSA, TRAÇO 1:3 (CIMENTO E AREIA), ESP. 15MM, APLICAÇÃO MANUAL, INCLUSIVE ARGAMASSA COM PREPARO MECANIZADO</t>
  </si>
  <si>
    <t>CAMADA DE REGULARIZAÇÃO COM ARGAMASSA, TRAÇO 1:3 (CIMENTO E AREIA), ESP. 20MM, APLICAÇÃO MANUAL, INCLUSIVE ARGAMASSA COM PREPARO MECANIZADO</t>
  </si>
  <si>
    <t>CAMADA DE REGULARIZAÇÃO COM ARGAMASSA, TRAÇO 1:3 (CIMENTO E AREIA), ESP. 25MM, APLICAÇÃO MANUAL, INCLUSIVE ARGAMASSA COM PREPARO MECANIZADO</t>
  </si>
  <si>
    <t>CAMADA DE REGULARIZAÇÃO COM ARGAMASSA, TRAÇO 1:3 (CIMENTO E AREIA), ESP. 30MM, APLICAÇÃO MANUAL, INCLUSIVE ARGAMASSA COM PREPARO MECANIZADO</t>
  </si>
  <si>
    <t>CAMADA DE REGULARIZAÇÃO COM ARGAMASSA, TRAÇO 1:4 (CIMENTO E AREIA), ESP. 15MM, APLICAÇÃO MANUAL, INCLUSIVE ARGAMASSA COM PREPARO MECANIZADO</t>
  </si>
  <si>
    <t>CAMADA DE REGULARIZAÇÃO COM ARGAMASSA, TRAÇO 1:4 (CIMENTO E AREIA), ESP. 20MM, APLICAÇÃO MANUAL, INCLUSIVE ARGAMASSA COM PREPARO MECANIZADO</t>
  </si>
  <si>
    <t>CAMADA DE REGULARIZAÇÃO COM ARGAMASSA, TRAÇO 1:4 (CIMENTO E AREIA), ESP. 25MM, APLICAÇÃO MANUAL, INCLUSIVE ARGAMASSA COM PREPARO MECANIZADO</t>
  </si>
  <si>
    <t>CAMADA DE REGULARIZAÇÃO COM ARGAMASSA, TRAÇO 1:4 (CIMENTO E AREIA), ESP. 30MM, APLICAÇÃO MANUAL, INCLUSIVE ARGAMASSA COM PREPARO MECANIZADO</t>
  </si>
  <si>
    <t>PROTEÇÃO MECÂNICA COM ARGAMASSA, TRAÇO 1:3 (CIMENTO E AREIA), ESP. 15MM, APLICAÇÃO MANUAL, INCLUSIVE ARGAMASSA COM PREPARO MECANIZADO, EXCLUSIVE CAMADA DE REGULARIZAÇÃO</t>
  </si>
  <si>
    <t>PROTEÇÃO MECÂNICA COM ARGAMASSA, TRAÇO 1:3 (CIMENTO E AREIA), ESP. 20MM, APLICAÇÃO MANUAL, INCLUSIVE ARGAMASSA COM PREPARO MECANIZADO, EXCLUSIVE CAMADA DE REGULARIZAÇÃO</t>
  </si>
  <si>
    <t>PROTEÇÃO MECÂNICA COM ARGAMASSA, TRAÇO 1:3 (CIMENTO E AREIA), ESP. 25MM, APLICAÇÃO MANUAL, INCLUSIVE ARGAMASSA COM PREPARO MECANIZADO, EXCLUSIVE CAMADA DE REGULARIZAÇÃO</t>
  </si>
  <si>
    <t>PROTEÇÃO MECÂNICA COM ARGAMASSA, TRAÇO 1:3 (CIMENTO E AREIA), ESP. 30MM, APLICAÇÃO MANUAL, INCLUSIVE ARGAMASSA COM PREPARO MECANIZADO, EXCLUSIVE CAMADA DE REGULARIZAÇÃO</t>
  </si>
  <si>
    <t>PROTEÇÃO MECÂNICA COM ARGAMASSA, TRAÇO 1:4 (CIMENTO E AREIA), ESP. 15MM, APLICAÇÃO MANUAL, INCLUSIVE ARGAMASSA COM PREPARO MECANIZADO, EXCLUSIVE CAMADA DE REGULARIZAÇÃO</t>
  </si>
  <si>
    <t>PROTEÇÃO MECÂNICA COM ARGAMASSA, TRAÇO 1:4 (CIMENTO E AREIA), ESP. 20MM, APLICAÇÃO MANUAL, INCLUSIVE ARGAMASSA COM PREPARO MECANIZADO, EXCLUSIVE CAMADA DE REGULARIZAÇÃO</t>
  </si>
  <si>
    <t>PROTEÇÃO MECÂNICA COM ARGAMASSA, TRAÇO 1:4 (CIMENTO E AREIA), ESP. 25MM, APLICAÇÃO MANUAL, INCLUSIVE ARGAMASSA COM PREPARO MECANIZADO, EXCLUSIVE CAMADA DE REGULARIZAÇÃO</t>
  </si>
  <si>
    <t>PROTEÇÃO MECÂNICA COM ARGAMASSA, TRAÇO 1:4 (CIMENTO E AREIA), ESP. 30MM, APLICAÇÃO MANUAL, INCLUSIVE ARGAMASSA COM PREPARO MECANIZADO, EXCLUSIVE CAMADA DE REGULARIZAÇÃO</t>
  </si>
  <si>
    <t>REVESTIMENTO COM CERÂMICA VERMELHO NATURAL PARA PISO, ASSENTAMENTO COM ARGAMASSA INDUSTRIALIZADA, INCLUSIVE REJUNTAMENTO</t>
  </si>
  <si>
    <t>SOLEIRA EM GRANITO, NA COR CINZA ANDORINHA, ESP. 2CM, INCLUSIVE REJUNTAMENTO</t>
  </si>
  <si>
    <t>SOLEIRA EM GRANITO, NA COR CINZA ANDORINHA, ESP. 3CM, INCLUSIVE REJUNTAMENTO</t>
  </si>
  <si>
    <t>CHAPISCO COM ARGAMASSA INDUSTRIALIZADA, ESP. 5MM, APLICADO EM ALVENARIA/ESTRUTURA DE CONCRETO COM DESEMPENADEIRA METÁLICA, INCLUSIVE ARGAMASSA COM PREPARO MECANIZADO</t>
  </si>
  <si>
    <t>CHAPISCO COM ARGAMASSA, TRAÇO 1:2:3 (CIMENTO, AREIA E PEDRISCO), APLICADO COM COLHER, ESP. 5MM, INCLUSIVE ARGAMASSA COM PREPARO MECANIZADO</t>
  </si>
  <si>
    <t>CHAPISCO COM ARGAMASSA, TRAÇO 1:3 (CIMENTO E AREIA), ESP. 5MM, APLICADO EM ALVENARIA COM PENEIRA, INCLUSIVE ARGAMASSA COM PREPARO MECANIZADO</t>
  </si>
  <si>
    <t>CHAPISCO COM ARGAMASSA, TRAÇO 1:3 (CIMENTO E AREIA), ESP. 5MM, APLICADO EM ALVENARIA/ESTRUTURA DE CONCRETO COM COLHER, INCLUSIVE ARGAMASSA COM PREPARO MECANIZADO</t>
  </si>
  <si>
    <t>CHAPISCO COM ARGAMASSA, TRAÇO 1:3 (CIMENTO E AREIA), ESP. 5MM, APLICADO EM TETO COM COLHER, INCLUSIVE ARGAMASSA COM PREPARO MECANIZADO</t>
  </si>
  <si>
    <t>EMBOÇO COM ARGAMASSA, TRAÇO 1:6 (CIMENTO E AREIA), ESP. 20MM, APLICAÇÃO MANUAL, INCLUSIVE ARGAMASSA COM PREPARO MECANIZADO, EXCLUSIVE CHAPISCO</t>
  </si>
  <si>
    <t>ED-31651</t>
  </si>
  <si>
    <t>ESPALA EM CAMADA ÚNICA COM ARGAMASSA, TRAÇO 1:3 (CIMENTO E AREIA), COM ADITIVO IMPERMEABILIZANTE, ESP. 20MM, APLICAÇÃO MANUAL, INCLUSIVE ARGAMASSA COM PREPARO MECANIZADO</t>
  </si>
  <si>
    <t>ED-31650</t>
  </si>
  <si>
    <t>ESPALA EM CAMADA ÚNICA COM ARGAMASSA, TRAÇO 1:3 (CIMENTO E AREIA), ESP. 20MM, APLICAÇÃO MANUAL, INCLUSIVE ARGAMASSA COM PREPARO MECANIZADO</t>
  </si>
  <si>
    <t>REBOCO COM ARGAMASSA, TRAÇO 1:2:8 (CIMENTO, CAL E AREIA), ESP. 20MM, APLICAÇÃO MANUAL, INCLUSIVE ARGAMASSA COM PREPARO MECANIZADO, EXCLUSIVE CHAPISCO</t>
  </si>
  <si>
    <t>REBOCO COM ARGAMASSA, TRAÇO 1:2:9 (CIMENTO, CAL E AREIA), COM ADITIVO IMPERMEABILIZANTE, ESP. 20MM, APLICAÇÃO MANUAL, INCLUSIVE ARGAMASSA COM PREPARO MECANIZADO, EXCLUSIVE CHAPISCO</t>
  </si>
  <si>
    <t>REBOCO COM ARGAMASSA, TRAÇO 1:7 (CIMENTO E AREIA), ESP. 20MM, APLICAÇÃO MANUAL, INCLUSIVE ARGAMASSA COM PREPARO MECANIZADO, EXCLUSIVE CHAPISCO</t>
  </si>
  <si>
    <t>REVESTIMENTO COM ARGAMASSA EM CAMADA ÚNICA, APLICADO EM PAREDE, TRAÇO 1:3 (CIMENTO E AREIA), ESP. 20MM, APLICAÇÃO MANUAL, INCLUSIVE ARGAMASSA COM PREPARO MECANIZADO, EXCLUSIVE CHAPISCO</t>
  </si>
  <si>
    <t>REVESTIMENTO COM ARGAMASSA EM CAMADA ÚNICA, APLICADO EM TETO, TRAÇO 1:3 (CIMENTO E AREIA), ESP. 20MM, APLICAÇÃO MANUAL, INCLUSIVE ARGAMASSA COM PREPARO MECANIZADO, EXCLUSIVE CHAPISCO</t>
  </si>
  <si>
    <t>REVESTIMENTO NATADO LISO, ESP. 5MM, APLICAÇÃO COM DESEMPENADEIRA METÁLICA, INCLUSIVE ARGAMASSA EM CAMADA ÚNICA COM PREPARO MECANIZADO, TRAÇO 1:3 (CIMENTO E AREIA), APLICADO EM PAREDE, ESP. 20MM, COM APLICAÇÃO MANUAL</t>
  </si>
  <si>
    <t>REVESTIMENTO NATADO LISO, ESP. 5MM, APLICAÇÃO COM DESEMPENADEIRA METÁLICA, INCLUSIVE PREPARO MECANIZADO</t>
  </si>
  <si>
    <t>FORRO EM CHAPA DE GESSO ACARTONADA, ESP. 12,5MM, COM FIXAÇÃO DO TIPO ESTRUTURADA EM PERFIL METÁLICO, EXCLUSIVE PERFIL TABICA, SANCA E MOLDURA, INCLUSIVE ACESSÓRIOS E FIXAÇÃO</t>
  </si>
  <si>
    <t>FORRO EM CHAPA DE GESSO ACARTONADO, ESP. 12,5MM, COM FIXAÇÃO DO TIPO ARAMADO, EXCLUSIVE PERFIL TABICA, SANCA E MOLDURA, INCLUSIVE ACESSÓRIOS E FIXAÇÃO</t>
  </si>
  <si>
    <t>FORRO EM PLACA DE GESSO LISO, DIMENSÃO (60X60)CM, COM FIXAÇÃO DO TIPO ARAMADO, EXCLUSIVE PERFIL TABICA, SANCA E MOLDURA, INCLUSIVE ACESSÓRIOS E FIXAÇÃO</t>
  </si>
  <si>
    <t>ED-28454</t>
  </si>
  <si>
    <t>PERFIL TABICA GALVANIZADO, TIPO LISA, COM ACABAMENTO EM PINTURA, NA COR BRANCA, PARA FORRO EM CHAPA DE GESSO ACARTONADO, INCLUSIVE ACESSÓRIOS DE FIXAÇÃO</t>
  </si>
  <si>
    <t>ED-28728</t>
  </si>
  <si>
    <t>FORRO EM RÉGUA DE PVC, LARGURA 20CM, NA COR BRANCA, INCLUSIVE ESTRUTURA DE FIXAÇÃO E PENDURAIS METÁLICOS E ACESSÓRIOS DE FIXAÇÃO, EXCLUSIVE RODAFORRO OU MOLDURA</t>
  </si>
  <si>
    <t>ED-28751</t>
  </si>
  <si>
    <t>RODAFORRO EM PVC, TIPO "U", NA COR BRANCA, PARA FORRO EM RÉGUA DE PVC, INCLUSIVE ACESSÓRIOS DE FIXAÇÃO</t>
  </si>
  <si>
    <t>CORRIMÃO E GUARDA-CORPO</t>
  </si>
  <si>
    <t>ED-32000</t>
  </si>
  <si>
    <t>CORRIMÃO DUPLO EM TUBO GALVANIZADO, COM COSTURA, DIÂMETRO 1.1/2", ESP. 3MM, FIXADO EM ALVENARIA, INCLUSIVE SUPORTE PARA CORRIMÃO EM BARRA CHATA (1"X1/2"), EXCLUSIVE PINTURA</t>
  </si>
  <si>
    <t>ED-32001</t>
  </si>
  <si>
    <t>CORRIMÃO DUPLO EM TUBO GALVANIZADO, COM COSTURA, DIÂMETRO 1.1/2", ESP. 3MM, FIXADO EM PISO COM MONTANTE VERTICAL, DIÂMETRO 1.1/2", INCLUSIVE SUPORTE PARA CORRIMÃO EM BARRA CHATA (1"X1/2"), EXCLUSIVE PINTURA</t>
  </si>
  <si>
    <t>ED-32002</t>
  </si>
  <si>
    <t>CORRIMÃO INTERMEDIÁRIO DUPLO EM TUBO GALVANIZADO, COM COSTURA, DIÂMETRO 1.1/2", ESP. 3MM, FIXADO EM PISO COM MONTANTE VERTICAL, DIÂMETRO 1.1/2", INCLUSIVE SUPORTE PARA CORRIMÃO EM BARRA CHATA (1"X1/2"), EXCLUSIVE PINTURA</t>
  </si>
  <si>
    <t>ED-31997</t>
  </si>
  <si>
    <t>CORRIMÃO INTERMEDIÁRIO SIMPLES EM TUBO GALVANIZADO, COM COSTURA, CLASSE LEVE (NBR-5580), DIÂMETRO 1.1/2", ESP. 3MM, FIXADO EM PISO COM MONTANTE VERTICAL, DIÂMETRO 1.1/2", INCLUSIVE SUPORTE PARA CORRIMÃO EM BARRA CHATA (1"X1/2"), EXCLUSIVE PINTURA</t>
  </si>
  <si>
    <t>CORRIMÃO SIMPLES EM TUBO GALVANIZADO, COM COSTURA, DIÂMETRO 1.1/2", ESP. 3MM, FIXADO EM ALVENARIA, INCLUSIVE SUPORTE PARA CORRIMÃO EM BARRA CHATA (1"X1/2"), EXCLUSIVE PINTURA</t>
  </si>
  <si>
    <t>CORRIMÃO SIMPLES EM TUBO GALVANIZADO, COM COSTURA, DIÂMETRO 1.1/2", ESP. 3MM, FIXADO EM PISO COM MONTANTE VERTICAL, DIÂMETRO 1.1/2", INCLUSIVE SUPORTE PARA CORRIMÃO EM BARRA CHATA (1"X1/2"), EXCLUSIVE PINTURA</t>
  </si>
  <si>
    <t>ED-32098</t>
  </si>
  <si>
    <t>GUARDA-CORPO EXTERNO, ALTURA 130CM, EM TUBO GALVANIZADO, COM COSTURA, DIÂMETRO 2", ESP. 3MM, GRADIL COM DIVISÃO HORIZONTAL EM TUBO GALVANIZADO, COM COSTURA, DIÂMETRO 1", ESP. 3MM, EXCLUSIVE PINTURA</t>
  </si>
  <si>
    <t>ED-32097</t>
  </si>
  <si>
    <t>GUARDA-CORPO EXTERNO, ALTURA 130CM, EM TUBO GALVANIZADO, COM COSTURA, DIÂMETRO 2", ESP. 3MM, GRADIL COM DIVISÃO HORIZONTAL EM TUBO GALVANIZADO, COM COSTURA, DIÂMETRO 1", ESP. 3MM, INCLUSIVE CORRIMÃO DUPLO, EXCLUSIVE PINTURA</t>
  </si>
  <si>
    <t>ED-32096</t>
  </si>
  <si>
    <t>GUARDA-CORPO EXTERNO, ALTURA 130CM, EM TUBO GALVANIZADO, COM COSTURA, DIÂMETRO 2", ESP. 3MM, GRADIL COM DIVISÃO HORIZONTAL EM TUBO GALVANIZADO, COM COSTURA, DIÂMETRO 1", ESP. 3MM, INCLUSIVE CORRIMÃO SIMPLES, EXCLUSIVE PINTURA</t>
  </si>
  <si>
    <t>ED-32104</t>
  </si>
  <si>
    <t>GUARDA-CORPO EXTERNO, ALTURA 130CM, EM TUBO GALVANIZADO, COM COSTURA, DIÂMETRO 2", ESP. 3MM, GRADIL COM DIVISÃO VERTICAL EM TUBO GALVANIZADO, COM COSTURA, DIÂMETRO 1", ESP. 3MM, EXCLUSIVE PINTURA</t>
  </si>
  <si>
    <t>ED-32103</t>
  </si>
  <si>
    <t>GUARDA-CORPO EXTERNO, ALTURA 130CM, EM TUBO GALVANIZADO, COM COSTURA, DIÂMETRO 2", ESP. 3MM, GRADIL COM DIVISÃO VERTICAL EM TUBO GALVANIZADO, COM COSTURA, DIÂMETRO 1", ESP. 3MM, INCLUSIVE CORRIMÃO DUPLO, EXCLUSIVE PINTURA</t>
  </si>
  <si>
    <t>ED-32102</t>
  </si>
  <si>
    <t>GUARDA-CORPO EXTERNO, ALTURA 130CM, EM TUBO GALVANIZADO, COM COSTURA, DIÂMETRO 2", ESP. 3MM, GRADIL COM DIVISÃO VERTICAL EM TUBO GALVANIZADO, COM COSTURA, DIÂMETRO 1", ESP. 3MM, INCLUSIVE CORRIMÃO SIMPLES, EXCLUSIVE PINTURA</t>
  </si>
  <si>
    <t>ED-32063</t>
  </si>
  <si>
    <t>GUARDA-CORPO EXTERNO, ALTURA 130CM, EM TUBO GALVANIZADO, COM COSTURA, DIÂMETRO 2", ESP. 3MM, GRADIL COM QUADRO EM BARRA CHATA (1.1/4"X3/16") E DIVISÃO VERTICAL EM BARRA CHATA (1.1/2"X3/16"), EXCLUSIVE PINTURA</t>
  </si>
  <si>
    <t>ED-32062</t>
  </si>
  <si>
    <t>GUARDA-CORPO EXTERNO, ALTURA 130CM, EM TUBO GALVANIZADO, COM COSTURA, DIÂMETRO 2", ESP. 3MM, GRADIL COM QUADRO EM BARRA CHATA (1.1/4"X3/16") E DIVISÃO VERTICAL EM BARRA CHATA (1.1/2"X3/16"), INCLUSIVE CORRIMÃO DUPLO, EXCLUSIVE PINTURA</t>
  </si>
  <si>
    <t>ED-32061</t>
  </si>
  <si>
    <t>GUARDA-CORPO EXTERNO, ALTURA 130CM, EM TUBO GALVANIZADO, COM COSTURA, DIÂMETRO 2", ESP. 3MM, GRADIL COM QUADRO EM BARRA CHATA (1.1/4"X3/16") E DIVISÃO VERTICAL EM BARRA CHATA (1.1/2"X3/16"), INCLUSIVE CORRIMÃO SIMPLES, EXCLUSIVE PINTURA</t>
  </si>
  <si>
    <t>ED-32095</t>
  </si>
  <si>
    <t>GUARDA-CORPO INTERNO, ALTURA 110CM, EM TUBO GALVANIZADO, COM COSTURA, DIÂMETRO 2", ESP. 3MM, GRADIL COM DIVISÃO HORIZONTAL EM TUBO GALVANIZADO, COM COSTURA, DIÂMETRO 1", ESP. 3MM, EXCLUSIVE PINTURA</t>
  </si>
  <si>
    <t>ED-32094</t>
  </si>
  <si>
    <t>GUARDA-CORPO INTERNO, ALTURA 110CM, EM TUBO GALVANIZADO, COM COSTURA, DIÂMETRO 2", ESP. 3MM, GRADIL COM DIVISÃO HORIZONTAL EM TUBO GALVANIZADO, COM COSTURA, DIÂMETRO 1", ESP. 3MM, INCLUSIVE CORRIMÃO DUPLO, EXCLUSIVE PINTURA</t>
  </si>
  <si>
    <t>ED-32093</t>
  </si>
  <si>
    <t>GUARDA-CORPO INTERNO, ALTURA 110CM, EM TUBO GALVANIZADO, COM COSTURA, DIÂMETRO 2", ESP. 3MM, GRADIL COM DIVISÃO HORIZONTAL EM TUBO GALVANIZADO, COM COSTURA, DIÂMETRO 1", ESP. 3MM, INCLUSIVE CORRIMÃO SIMPLES, EXCLUSIVE PINTURA</t>
  </si>
  <si>
    <t>ED-32101</t>
  </si>
  <si>
    <t>GUARDA-CORPO INTERNO, ALTURA 110CM, EM TUBO GALVANIZADO, COM COSTURA, DIÂMETRO 2", ESP. 3MM, GRADIL COM DIVISÃO VERTICAL EM TUBO GALVANIZADO, COM COSTURA, DIÂMETRO 1", ESP. 3MM, EXCLUSIVE PINTURA</t>
  </si>
  <si>
    <t>ED-32100</t>
  </si>
  <si>
    <t>GUARDA-CORPO INTERNO, ALTURA 110CM, EM TUBO GALVANIZADO, COM COSTURA, DIÂMETRO 2", ESP. 3MM, GRADIL COM DIVISÃO VERTICAL EM TUBO GALVANIZADO, COM COSTURA, DIÂMETRO 1", ESP. 3MM, INCLUSIVE CORRIMÃO DUPLO, EXCLUSIVE PINTURA</t>
  </si>
  <si>
    <t>ED-32099</t>
  </si>
  <si>
    <t>GUARDA-CORPO INTERNO, ALTURA 110CM, EM TUBO GALVANIZADO, COM COSTURA, DIÂMETRO 2", ESP. 3MM, GRADIL COM DIVISÃO VERTICAL EM TUBO GALVANIZADO, COM COSTURA, DIÂMETRO 1", ESP. 3MM, INCLUSIVE CORRIMÃO SIMPLES, EXCLUSIVE PINTURA</t>
  </si>
  <si>
    <t>ED-32060</t>
  </si>
  <si>
    <t>GUARDA-CORPO INTERNO, ALTURA 110CM, EM TUBO GALVANIZADO, COM COSTURA, DIÂMETRO 2", ESP. 3MM, GRADIL COM QUADRO EM BARRA CHATA (1.1/4"X3/16") E DIVISÃO VERTICAL EM BARRA CHATA (1.1/2"X3/16"), EXCLUSIVE PINTURA</t>
  </si>
  <si>
    <t>ED-32059</t>
  </si>
  <si>
    <t>GUARDA-CORPO INTERNO, ALTURA 110CM, EM TUBO GALVANIZADO, COM COSTURA, DIÂMETRO 2", ESP. 3MM, GRADIL COM QUADRO EM BARRA CHATA (1.1/4"X3/16") E DIVISÃO VERTICAL EM BARRA CHATA (1.1/2"X3/16"), INCLUSIVE CORRIMÃO DUPLO, EXCLUSIVE PINTURA</t>
  </si>
  <si>
    <t>ED-32058</t>
  </si>
  <si>
    <t>GUARDA-CORPO INTERNO, ALTURA 110CM, EM TUBO GALVANIZADO, COM COSTURA, DIÂMETRO 2", ESP. 3MM, GRADIL COM QUADRO EM BARRA CHATA (1.1/4"X3/16") E DIVISÃO VERTICAL EM BARRA CHATA (1.1/2"X3/16"), INCLUSIVE CORRIMÃO SIMPLES, EXCLUSIVE PINTURA</t>
  </si>
  <si>
    <t>ALAMBRADO PARA QUADRA ESPORTIVA, EM TELA DE ARAME GALVANIZADO COM TRAMA LOSANGULAR DE 2" (50,8MM) E FIO BWG12 (2,77MM), ALTURA 1M, EXCLUSIVE PINTURA, INCLUSIVE FIXAÇÃO E FORNECIMENTO EM QUADROS DE TUBOS DE AÇO CARBONO GALVANIZADO DIÂMETRO DE 50MM (2")</t>
  </si>
  <si>
    <t>ALAMBRADO PARA QUADRA ESPORTIVA, EM TELA DE ARAME GALVANIZADO COM TRAMA LOSANGULAR DE 2" (50,8MM) E FIO BWG12 (2,77MM), ALTURA 4M, EXCLUSIVE PINTURA, INCLUSIVE FIXAÇÃO E FORNECIMENTO EM QUADROS DE TUBOS DE AÇO CARBONO GALVANIZADO DIÂMETRO DE 50MM (2") - CONFORME DETALHE 15 (PADRÃO ESCOLAR)</t>
  </si>
  <si>
    <t>ALAMBRADO PARA QUADRA ESPORTIVA, EM TELA DE ARAME GALVANIZADO COM TRAMA LOSANGULAR DE 2" (50,8MM) E FIO BWG12 (2,77MM), ALTURA 6M, EXCLUSIVE PINTURA, INCLUSIVE FIXAÇÃO E FORNECIMENTO EM QUADROS DE TUBOS DE AÇO CARBONO GALVANIZADO DIÂMETRO DE 50MM (2")</t>
  </si>
  <si>
    <t>ALAMBRADO PARA QUADRA ESPORTIVA, EM TELA DE ARAME GALVANIZADO COM TRAMA LOSANGULAR DE 2" (50,8MM) E FIO BWG12 (2,77MM), EXCLUSIVE PINTURA, INCLUSIVE FIXAÇÃO E FORNECIMENTO EM QUADROS DE TUBOS DE AÇO CARBONO GALVANIZADO DIÂMETRO DE 50MM (2")</t>
  </si>
  <si>
    <t>ED-26408</t>
  </si>
  <si>
    <t>PORTA PARA ALAMBRADO, COM UMA (1) FOLHA, DIMENSÃO (90X210)CM, EM TELA DE ARAME GALVANIZADO COM TRAMA LOSANGULAR DE 2" (50,8MM) E FIO BWG12 (2,77MM), EXCLUSIVE PINTURA, INCLUSIVE FIXAÇÃO E FORNECIMENTO EM QUADROS DE TUBOS DE AÇO CARBONO GALVANIZADO DIÂMETRO DE 50MM (2"), BATENTE, DOBRADIÇAS E CADEADO COM LARGURA DE 50MM</t>
  </si>
  <si>
    <t>ALÇAPÃO (60X60)CM COM QUADRO DE CANTONEIRA METÁLICA 1"X 1/8", TAMPA EM CANTONEIRA 7/8"X 1/8" E CHAPA METÁLICA Nº18 VINCADA, INCLUSIVE FERROLHO, CADEADO E PINTURA ANTICORROSIVA</t>
  </si>
  <si>
    <t>ALÇAPÃO (70X70)CM COM QUADRO DE CANTONEIRA METÁLICA 1"X 1/8", TAMPA EM CANTONEIRA 7/8"X 1/8" E CHAPA METÁLICA Nº18 VINCADA, INCLUSIVE FERROLHO, CADEADO E PINTURA ANTICORROSIVA</t>
  </si>
  <si>
    <t>ALÇAPÃO (80X80)CM COM QUADRO DE CANTONEIRA METÁLICA 1"X 1/8", TAMPA EM CANTONEIRA 7/8"X 1/8" E CHAPA METÁLICA Nº18 VINCADA, INCLUSIVE FERROLHO, CADEADO E PINTURA ANTICORROSIVA</t>
  </si>
  <si>
    <t>BATE-MACA</t>
  </si>
  <si>
    <t>BATE MACA EM MADEIRA, INCLUSIVE ACESSÓRIO DE FIXAÇÃO E APLICAÇÃO DE VERNIZ SINTÉTICO MARÍTIMO, DUAS (2) DEMÃOS, ACABAMENTO TIPO FOSCO</t>
  </si>
  <si>
    <t>PROTETOR DE PAREDE/BATE MACA CURVO EM PVC RÍGIDO DE ALTO IMPACTO, LARGURA 20CM, INCLUSIVE BASE DE FIXAÇÃO, TERMINAIS DE ACABAMENTO E ACESSÓRIOS</t>
  </si>
  <si>
    <t>PREPARAÇÃO PARA EMASSAMENTO OU PINTURA (LÁTEX/ACRÍLICA) EM PAREDE OU FORRO EM CHAPA DE GESSO ACARTONADO (DRYWALL), INCLUSIVE UMA (1) DEMÃO DE SELADOR ACRÍLICO</t>
  </si>
  <si>
    <t>EMASSAMENTO EM PAREDE EM CHAPA DE GESSO ACARTONADO (DRYWALL) COM MASSA ACRÍLICA, UMA (1) DEMÃO, INCLUSIVE LIXAMENTO PARA PINTURA</t>
  </si>
  <si>
    <t>EMASSAMENTO EM PAREDE EM CHAPA DE GESSO ACARTONADO (DRYWALL) COM MASSA CORRIDA (PVA), UMA (1) DEMÃO, INCLUSIVE LIXAMENTO PARA PINTURA</t>
  </si>
  <si>
    <t>ED-28438</t>
  </si>
  <si>
    <t>PINTURA ESMALTE EM SUPERFÍCIE DE MADEIRA, DUAS (2) DEMÃOS, EXCLUSIVE FUNDO NIVELADOR E MASSA A ÓLEO</t>
  </si>
  <si>
    <t>ED-28437</t>
  </si>
  <si>
    <t>PINTURA ESMALTE EM SUPERFÍCIE DE MADEIRA, DUAS (2) DEMÃOS, INCLUSIVE UMA (1) DEMÃO DE FUNDO NIVELADOR, EXCLUSIVE MASSA A ÓLEO</t>
  </si>
  <si>
    <t>APLICAÇÃO DE CERA EM ESQUADRIAS DE MADEIRA, TRÊS (3) DEMÃOS, INCLUSIVE APLICAÇÃO DE SELADOR PARA MADEIRA</t>
  </si>
  <si>
    <t>APLICAÇÃO DE CERA EM RODAPÉS COM ALTURA DE 10 CM, TRÊS (3) DEMÃOS, INCLUSIVE APLICAÇÃO DE SELADOR PARA MADEIRA</t>
  </si>
  <si>
    <t>PINTURA ESMALTE SINTÉTICO EM SUPERFÍCIES METÁLICAS, DUAS (2) DEMÃOS, INCLUSIVE UMA (1) DEMÃO DE FUNDO ANTICORROSIVO</t>
  </si>
  <si>
    <t>PINTURA COM TINTA A BASE DE BORRACHA CLORADA EM FAIXAS DE DEMARCAÇÃO DE PISO, DUAS (2) DEMÃOS, FAIXA COM LARGURA DE 5 CM, APLICAÇÃO MECÂNICA</t>
  </si>
  <si>
    <t>PINTURA COM TINTA A BASE DE BORRACHA CLORADA EM FAIXAS DE DEMARCAÇÃO DE QUADRA, DUAS (2) DEMÃOS, FAIXA COM LARGURA DE 5 CM, APLICAÇÃO MECÂNICA</t>
  </si>
  <si>
    <t>LOUÇAS, METAIS E ACESSÓRIOS</t>
  </si>
  <si>
    <t>ED-29152</t>
  </si>
  <si>
    <t>TORNEIRA METÁLICA ANTIVANDALISMO, FECHAMENTO AUTOMÁTICO, ACABAMENTO CROMADO, APLICAÇÃO DE PAREDE, INCLUSIVE FORNECIMENTO E INSTALAÇÃO</t>
  </si>
  <si>
    <t>TORNEIRA METÁLICA HOSPITALAR, ABERTURA ALAVANCA 1/4 DE VOLTA, ACABAMENTO CROMADO, COM AREJADOR, APLICAÇÃO DE MESA, INCLUSIVE ENGATE FLEXÍVEL METÁLICO, INCLUSIVE FORNECIMENTO E INSTALAÇÃO</t>
  </si>
  <si>
    <t>TORNEIRA METÁLICA HOSPITALAR, ABERTURA ALAVANCA 1/4 DE VOLTA, ACABAMENTO CROMADO, COM AREJADOR, APLICAÇÃO DE PAREDE, INCLUSIVE FORNECIMENTO E INSTALAÇÃO</t>
  </si>
  <si>
    <t>ED-29992</t>
  </si>
  <si>
    <t>TORNEIRA METÁLICA PARA BEBEDOURO, FECHAMENTO AUTOMÁTICO, ACABAMENTO CROMADO, APLICAÇÃO DE PAREDE, INCLUSIVE FORNECIMENTO E INSTALAÇÃO</t>
  </si>
  <si>
    <t>TORNEIRA METÁLICA PARA TANQUE, ACABAMENTO CROMADO, BICO COM ROSCA, INCLUSIVE FORNECIMENTO E INSTALAÇÃO</t>
  </si>
  <si>
    <t>TORNEIRA METÁLICA PARA TANQUE, ACABAMENTO CROMADO, COM AREJADOR, INCLUSIVE FORNECIMENTO E INSTALAÇÃO</t>
  </si>
  <si>
    <t>ED-32664</t>
  </si>
  <si>
    <t>TORNEIRA PLÁSTICA PARA TANQUE/IRRIGAÇÃO, BICO COM ROSCA, FORNECIMENTO E INSTALAÇÃO</t>
  </si>
  <si>
    <t>ED-16340</t>
  </si>
  <si>
    <t>ACABAMENTO ANTIVANDALISMO COM ACIONAMENTO DUPLO, EM AÇO INOX, PARA CAIXA DE DESCARGA DE EMBUTIR, COMANDO DE ACIONAMENTO, INCLUSIVE ACESSÓRIOS PARA FIXAÇÃO E INSTALAÇÃO</t>
  </si>
  <si>
    <t>ED-16339</t>
  </si>
  <si>
    <t>ACABAMENTO PLÁSTICO COM ACIONAMENTO DUPLO, NA COR BRANCA, PARA CAIXA DE DESCARGA DE EMBUTIR, COMANDO DE ACIONAMENTO, INCLUSIVE ACESSÓRIOS PARA FIXAÇÃO E INSTALAÇÃO</t>
  </si>
  <si>
    <t>ED-16330</t>
  </si>
  <si>
    <t>CAIXA DE DESCARGA PLÁSTICA DE EMBUTIR EM ALVENARIA, INCLUSIVE CORTE E ENCHIMENTO EM ALVENARIA, TELA PARA APLICAÇÃO DE ARGAMASSA E ACESSÓRIOS DE FIXAÇÃO, EXCLUSIVE COMANDO DE ACIONAMENTO E ACABAMENTO</t>
  </si>
  <si>
    <t>FILTRO DE ÁGUA POTÁVEL (BITOLA: Ø1/2"| CLASSE DE FILTRAGEM INMETRO: D| REDUÇÃO DE CLORO LIVRE: 75%)</t>
  </si>
  <si>
    <t>CHUVEIRO ELÉTRICO BRANCO, TENSÃO 127V/220V, POTÊNCIA 4600W/5500W, INCLUSIVE BRAÇO, FORNECIMENTO E INSTALAÇÃO</t>
  </si>
  <si>
    <t>CHUVEIRO ELÉTRICO COM RESISTÊNCIA BLINDADA, TENSÃO 127V/220V, POTÊNCIA 5500W/6800W, INCLUSIVE BRAÇO, FORNECIMENTO E INSTALAÇÃO</t>
  </si>
  <si>
    <t>CHUVEIRO ELÉTRICO CROMADO, TENSÃO 127V/220V, POTÊNCIA 5500W/6800W, INCLUSIVE BRAÇO, FORNECIMENTO E INSTALAÇÃO</t>
  </si>
  <si>
    <t>ED-32667</t>
  </si>
  <si>
    <t>DUCHA PLÁSTICA, LARGURA 5", FORNECIMENTO E INSTALAÇÃO INCLUSIVE BRAÇO</t>
  </si>
  <si>
    <t>CABO DE COBRE NU # 10 MM2, ENTERRADO, EXCLUSIVE ESCAVAÇÃO E REATERRO</t>
  </si>
  <si>
    <t>CABO DE COBRE NU # 16 MM2, ENTERRADO, EXCLUSIVE ESCAVAÇÃO E REATERRO</t>
  </si>
  <si>
    <t>CABO DE COBRE NU # 25 MM2, ENTERRADO, EXCLUSIVE ESCAVAÇÃO E REATERRO</t>
  </si>
  <si>
    <t>CABO DE COBRE NU # 35 MM2, ENTERRADO, EXCLUSIVE ESCAVAÇÃO E REATERRO</t>
  </si>
  <si>
    <t>CABO DE COBRE NU # 50 MM2, ENTERRADO, EXCLUSIVE ESCAVAÇÃO E REATERRO</t>
  </si>
  <si>
    <t>CABO DE COBRE NU # 70 MM2, ENTERRADO, EXCLUSIVE ESCAVAÇÃO E REATERRO</t>
  </si>
  <si>
    <t>CABO DE COBRE NU # 95 MM2, ENTERRADO, EXCLUSIVE ESCAVAÇÃO E REATERRO</t>
  </si>
  <si>
    <t>CAIXA DE LIGAÇÃO/PASSAGEM EM PVC RÍGIDO PARA ELETRODUTO, DIMENSÕES 4"X2", EMBUTIDA EM PAREDE EM CHAPA DE GESSO ACARTONADO (DRYWALL), INCLUSIVE FORNECIMENTO E INSTALAÇÃO</t>
  </si>
  <si>
    <t>CAIXA DE LIGAÇÃO/PASSAGEM EM PVC RÍGIDO PARA ELETRODUTO, DIMENSÕES 4"X4", EMBUTIDA EM PAREDE EM CHAPA DE GESSO ACARTONADO (DRYWALL), INCLUSIVE FORNECIMENTO E INSTALAÇÃO</t>
  </si>
  <si>
    <t>CAIXA DE PASSAGEM PARA PISO EM ALUMÍNIO, TAMPA REVERSÍVEL (ANTIDERRAPANTE OU LISA), DIMENSÃO (100X100X60)MM, INCLUSIVE ACESSÓRIOS E FIXAÇÃO</t>
  </si>
  <si>
    <t>CAIXA DE PASSAGEM PARA PISO EM ALUMÍNIO, TAMPA REVERSÍVEL (ANTIDERRAPANTE OU LISA), DIMENSÃO (200X200X100)MM, INCLUSIVE ACESSÓRIOS E FIXAÇÃO</t>
  </si>
  <si>
    <t>CAIXA DE PASSAGEM PARA PISO EM ALUMÍNIO, TAMPA REVERSÍVEL (ANTIDERRAPANTE OU LISA), DIMENSÃO (300X300X120)MM, INCLUSIVE ACESSÓRIOS E FIXAÇÃO</t>
  </si>
  <si>
    <t>CAIXA DE PASSAGEM PARA PISO EM ALUMÍNIO, TAMPA REVERSÍVEL (ANTIDERRAPANTE OU LISA), DIMENSÃO (400X400X200)MM, INCLUSIVE ACESSÓRIOS E FIXAÇÃO</t>
  </si>
  <si>
    <t>CAIXA DE TELEFONIA, NÚMERO 2, DIMENSÃO (20X20)CM, EM CHAPA DE AÇO GALVANIZADO, TIPO SOBREPOR COM FECHO, INCLUSIVE ACESSÓRIOS E INSTALAÇÃO</t>
  </si>
  <si>
    <t>CAIXA DE TELEFONIA, NÚMERO 3, DIMENSÃO (40X40)CM, EM CHAPA DE AÇO GALVANIZADO, TIPO EMBUTIR COM FECHO, INCLUSIVE ASSENTAMENTO E ACESSÓRIOS</t>
  </si>
  <si>
    <t>CAIXA DE TELEFONIA, NÚMERO 3, DIMENSÃO (40X40)CM, EM CHAPA DE AÇO GALVANIZADO, TIPO SOBREPOR COM FECHO, INCLUSIVE ACESSÓRIOS E INSTALAÇÃO</t>
  </si>
  <si>
    <t>CAIXA DE TELEFONIA, NÚMERO 4, DIMENSÃO (60X60)CM, EM CHAPA DE AÇO GALVANIZADO, TIPO EMBUTIR COM FECHO, INCLUSIVE ACESSÓRIOS E INSTALAÇÃO</t>
  </si>
  <si>
    <t>CAIXA DE TELEFONIA, NÚMERO 4, DIMENSÃO (60X60)CM, EM CHAPA DE AÇO GALVANIZADO, TIPO SOBREPOR COM FECHO, INCLUSIVE ACESSÓRIOS E INSTALAÇÃO</t>
  </si>
  <si>
    <t>CAIXA DE TELEFONIA, NÚMERO 5, DIMENSÃO (80X80)CM, EM CHAPA DE AÇO GALVANIZADO, TIPO EMBUTIR COM FECHO, INCLUSIVE ACESSÓRIOS E INSTALAÇÃO</t>
  </si>
  <si>
    <t>CAIXA DE TELEFONIA, NÚMERO 5, DIMENSÃO (80X80)CM, EM CHAPA DE AÇO GALVANIZADO, TIPO SOBREPOR COM FECHO, INCLUSIVE ACESSÓRIOS E INSTALAÇÃO</t>
  </si>
  <si>
    <t>CAIXA DE TELEFONIA, NÚMERO 6, DIMENSÃO (100X100)CM, EM CHAPA DE AÇO GALVANIZADO, TIPO EMBUTIR COM FECHO, INCLUSIVE ACESSÓRIOS E INSTALAÇÃO</t>
  </si>
  <si>
    <t>ED-29066</t>
  </si>
  <si>
    <t>CAIXA DE TELEFONIA, NÚMERO 7, DIMENSÃO (120X120)CM, EM CHAPA DE AÇO GALVANIZADO, TIPO EMBUTIR COM FECHO, INCLUSIVE ACESSÓRIOS E INSTALAÇÃO</t>
  </si>
  <si>
    <t>CAIXA DE TELEFONIA, NÚMERO 8, DIMENSÃO (150X150)CM, EM CHAPA DE AÇO GALVANIZADO, TIPO EMBUTIR COM FECHO, INCLUSIVE ACESSÓRIOS E INSTALAÇÃO</t>
  </si>
  <si>
    <t>ED-27189</t>
  </si>
  <si>
    <t>CAIXA PRÉ-MOLDADA PARA ENTRADA TELEFÔNICA SUBTERRÂNEA, TIPO R1, MEDIDAS INTERNAS (60X35X50)CM, INCLUSIVE ESCAVAÇÃO, APILOAMENTO, LASTRO DE BRITA, REATERRO E TRANSPORTE E RETIRADA DO MATERIAL ESCAVADO (EM CAÇAMBA)</t>
  </si>
  <si>
    <t>CAIXA PRÉ-MOLDADA PARA ENTRADA TELEFÔNICA SUBTERRÂNEA, TIPO R2, MEDIDAS INTERNAS (107X52X50)CM, INCLUSIVE ESCAVAÇÃO, APILOAMENTO, LASTRO DE BRITA, REATERRO E TRANSPORTE E RETIRADA DO MATERIAL ESCAVADO (EM CAÇAMBA)</t>
  </si>
  <si>
    <t>CAIXA SUBTERRÂNEA, TIPO P20, EM FERRO FUNDIDO COM TAMPA, INCLUSIVE ESCAVAÇÃO, REATERRO E TRANSPORTE E RETIRADA DO MATERIAL ESCAVADO (EM CAÇAMBA</t>
  </si>
  <si>
    <t>CONJUNTO DE UMA (1) PLACA CEGA 3"X3", TIPO REDONDA, INCLUSIVE FORNECIMENTO, INSTALAÇÃO, SUPORTE E PLACA</t>
  </si>
  <si>
    <t>ED-27082</t>
  </si>
  <si>
    <t>LUMINÁRIA COMERCIAL COM ALETAS DE EMBUTIR COMPLETA, PARA DUAS (2) LÂMPADAS TUBULARES LED 2X18W-ØT8, TEMPERATURA DA COR 6500K, FORNECIMENTO E INSTALAÇÃO, INCLUSIVE BASE E LÂMPADA</t>
  </si>
  <si>
    <t>ED-27080</t>
  </si>
  <si>
    <t>LUMINÁRIA COMERCIAL COM ALETAS DE EMBUTIR COMPLETA, PARA DUAS (2) LÂMPADAS TUBULARES LED 2X9W-ØT8, TEMPERATURA DA COR 6500K, FORNECIMENTO E INSTALAÇÃO, INCLUSIVE BASE E LÂMPADA</t>
  </si>
  <si>
    <t>ED-27084</t>
  </si>
  <si>
    <t>LUMINÁRIA COMERCIAL COM ALETAS DE EMBUTIR COMPLETA, PARA QUATRO (4) LÂMPADAS TUBULARES LED 4X18W-ØT8, TEMPERATURA DA COR 6500K, FORNECIMENTO E INSTALAÇÃO, INCLUSIVE BASE E LÂMPADA</t>
  </si>
  <si>
    <t>ED-27078</t>
  </si>
  <si>
    <t>LUMINÁRIA COMERCIAL COM ALETAS DE EMBUTIR COMPLETA, PARA QUATRO (4) LÂMPADAS TUBULARES LED 4X9W-ØT8, TEMPERATURA DA COR 6500K, FORNECIMENTO E INSTALAÇÃO, INCLUSIVE BASE E LÂMPADA</t>
  </si>
  <si>
    <t>ED-27081</t>
  </si>
  <si>
    <t>LUMINÁRIA COMERCIAL COM ALETAS DE EMBUTIR, PARA DUAS (2) LÂMPADAS TUBULARES LED 2X18W-ØT8, FORNECIMENTO E INSTALAÇÃO, EXCLUSIVE BASE E LÂMPADA</t>
  </si>
  <si>
    <t>ED-27079</t>
  </si>
  <si>
    <t>LUMINÁRIA COMERCIAL COM ALETAS DE EMBUTIR, PARA DUAS (2) LÂMPADAS TUBULARES LED 2X9W-ØT8, FORNECIMENTO E INSTALAÇÃO, EXCLUSIVE BASE E LÂMPADA</t>
  </si>
  <si>
    <t>ED-27083</t>
  </si>
  <si>
    <t>LUMINÁRIA COMERCIAL COM ALETAS DE EMBUTIR, PARA QUATRO (4) LÂMPADAS TUBULARES LED 4X18W-ØT8, FORNECIMENTO E INSTALAÇÃO, EXCLUSIVE BASE E LÂMPADA</t>
  </si>
  <si>
    <t>ED-27077</t>
  </si>
  <si>
    <t>LUMINÁRIA COMERCIAL COM ALETAS DE EMBUTIR, PARA QUATRO (4) LÂMPADAS TUBULARES LED 4X9W-ØT8, FORNECIMENTO E INSTALAÇÃO, EXCLUSIVE BASE E LÂMPADA</t>
  </si>
  <si>
    <t>ED-27090</t>
  </si>
  <si>
    <t>LUMINÁRIA COMERCIAL COM ALETAS DE SOBREPOR COMPLETA, PARA DUAS (2) LÂMPADAS TUBULARES LED 2X18W-ØT8, TEMPERATURA DA COR 6500K, FORNECIMENTO E INSTALAÇÃO, INCLUSIVE BASE E LÂMPADA</t>
  </si>
  <si>
    <t>ED-27086</t>
  </si>
  <si>
    <t>LUMINÁRIA COMERCIAL COM ALETAS DE SOBREPOR COMPLETA, PARA DUAS (2) LÂMPADAS TUBULARES LED 2X9W-ØT8, TEMPERATURA DA COR 6500K, FORNECIMENTO E INSTALAÇÃO, INCLUSIVE BASE E LÂMPADA</t>
  </si>
  <si>
    <t>ED-27092</t>
  </si>
  <si>
    <t>LUMINÁRIA COMERCIAL COM ALETAS DE SOBREPOR COMPLETA, PARA QUATRO (4) LÂMPADAS TUBULARES LED 4X18W-ØT8, TEMPERATURA DA COR 6500K, FORNECIMENTO E INSTALAÇÃO, INCLUSIVE BASE E LÂMPADA</t>
  </si>
  <si>
    <t>ED-27088</t>
  </si>
  <si>
    <t>LUMINÁRIA COMERCIAL COM ALETAS DE SOBREPOR COMPLETA, PARA QUATRO (4) LÂMPADAS TUBULARES LED 4X9W-ØT8, TEMPERATURA DA COR 6500K, FORNECIMENTO E INSTALAÇÃO, INCLUSIVE BASE E LÂMPADA</t>
  </si>
  <si>
    <t>ED-27089</t>
  </si>
  <si>
    <t>LUMINÁRIA COMERCIAL COM ALETAS DE SOBREPOR, PARA DUAS (2) LÂMPADAS TUBULARES LED 2X18W-ØT8, FORNECIMENTO E INSTALAÇÃO, EXCLUSIVE BASE E LÂMPADA</t>
  </si>
  <si>
    <t>ED-27085</t>
  </si>
  <si>
    <t>LUMINÁRIA COMERCIAL COM ALETAS DE SOBREPOR, PARA DUAS (2) LÂMPADAS TUBULARES LED 2X9W-ØT8, FORNECIMENTO E INSTALAÇÃO, EXCLUSIVE BASE E LÂMPADA</t>
  </si>
  <si>
    <t>ED-27091</t>
  </si>
  <si>
    <t>LUMINÁRIA COMERCIAL COM ALETAS DE SOBREPOR, PARA QUATRO (4) LÂMPADAS TUBULARES LED 4X18W-ØT8, FORNECIMENTO E INSTALAÇÃO, EXCLUSIVE BASE E LÂMPADA</t>
  </si>
  <si>
    <t>ED-27087</t>
  </si>
  <si>
    <t>LUMINÁRIA COMERCIAL COM ALETAS DE SOBREPOR, PARA QUATRO (4) LÂMPADAS TUBULARES LED 4X9W-ØT8, FORNECIMENTO E INSTALAÇÃO, EXCLUSIVE BASE E LÂMPADA</t>
  </si>
  <si>
    <t>ED-27074</t>
  </si>
  <si>
    <t>LUMINÁRIA COMERCIAL COM DIFUSOR DE EMBUTIR COMPLETA, PARA DUAS (2) LÂMPADAS TUBULARES LED 2X18W-ØT8, TEMPERATURA DA COR 6500K, FORNECIMENTO E INSTALAÇÃO, INCLUSIVE BASE E LÂMPADA</t>
  </si>
  <si>
    <t>ED-27072</t>
  </si>
  <si>
    <t>LUMINÁRIA COMERCIAL COM DIFUSOR DE EMBUTIR COMPLETA, PARA DUAS (2) LÂMPADAS TUBULARES LED 2X9W-ØT8, TEMPERATURA DA COR 6500K, FORNECIMENTO E INSTALAÇÃO, INCLUSIVE BASE E LÂMPADA</t>
  </si>
  <si>
    <t>ED-27076</t>
  </si>
  <si>
    <t>LUMINÁRIA COMERCIAL COM DIFUSOR DE EMBUTIR COMPLETA, PARA QUATRO (4) LÂMPADAS TUBULARES LED 4X9W-ØT8, TEMPERATURA DA COR 6500K, FORNECIMENTO E INSTALAÇÃO, INCLUSIVE BASE E LÂMPADA</t>
  </si>
  <si>
    <t>ED-27073</t>
  </si>
  <si>
    <t>LUMINÁRIA COMERCIAL COM DIFUSOR DE EMBUTIR, PARA DUAS (2) LÂMPADAS TUBULARES LED 2X18W-ØT8, FORNECIMENTO E INSTALAÇÃO, EXCLUSIVE BASE E LÂMPADA</t>
  </si>
  <si>
    <t>ED-27071</t>
  </si>
  <si>
    <t>LUMINÁRIA COMERCIAL COM DIFUSOR DE EMBUTIR, PARA DUAS (2) LÂMPADAS TUBULARES LED 2X9W-ØT8, FORNECIMENTO E INSTALAÇÃO, EXCLUSIVE BASE E LÂMPADA</t>
  </si>
  <si>
    <t>ED-27075</t>
  </si>
  <si>
    <t>LUMINÁRIA COMERCIAL COM DIFUSOR DE EMBUTIR, PARA QUATRO (4) LÂMPADAS TUBULARES LED 4X9W-ØT8, FORNECIMENTO E INSTALAÇÃO, EXCLUSIVE BASE E LÂMPADA</t>
  </si>
  <si>
    <t>ED-27068</t>
  </si>
  <si>
    <t>LUMINÁRIA COMERCIAL COM DIFUSOR DE SOBREPOR COMPLETA, PARA DUAS (2) LÂMPADAS TUBULARES LED 2X18W-ØT8, TEMPERATURA DA COR 6500K, FORNECIMENTO E INSTALAÇÃO, INCLUSIVE BASE E LÂMPADA</t>
  </si>
  <si>
    <t>ED-27066</t>
  </si>
  <si>
    <t>LUMINÁRIA COMERCIAL COM DIFUSOR DE SOBREPOR COMPLETA, PARA DUAS (2) LÂMPADAS TUBULARES LED 2X9W-ØT8, TEMPERATURA DA COR 6500K, FORNECIMENTO E INSTALAÇÃO, INCLUSIVE BASE E LÂMPADA</t>
  </si>
  <si>
    <t>ED-27070</t>
  </si>
  <si>
    <t>LUMINÁRIA COMERCIAL COM DIFUSOR DE SOBREPOR COMPLETA, PARA QUATRO (4) LÂMPADAS TUBULARES LED 4X9W-ØT8, TEMPERATURA DA COR 6500K, FORNECIMENTO E INSTALAÇÃO, INCLUSIVE BASE E LÂMPADA</t>
  </si>
  <si>
    <t>ED-27064</t>
  </si>
  <si>
    <t>LUMINÁRIA COMERCIAL COM DIFUSOR DE SOBREPOR COMPLETA, PARA UMA (1) LÂMPADA TUBULAR LED 1X18W-ØT8, TEMPERATURA DA COR 6500K, FORNECIMENTO E INSTALAÇÃO, INCLUSIVE BASE E LÂMPADA</t>
  </si>
  <si>
    <t>ED-27062</t>
  </si>
  <si>
    <t>LUMINÁRIA COMERCIAL COM DIFUSOR DE SOBREPOR COMPLETA, PARA UMA (1) LÂMPADA TUBULAR LED 1X9W-ØT8, TEMPERATURA DA COR 6500K, FORNECIMENTO E INSTALAÇÃO, INCLUSIVE BASE E LÂMPADA</t>
  </si>
  <si>
    <t>ED-27067</t>
  </si>
  <si>
    <t>LUMINÁRIA COMERCIAL COM DIFUSOR DE SOBREPOR, PARA DUAS (2) LÂMPADAS TUBULARES LED 2X18W-ØT8, FORNECIMENTO E INSTALAÇÃO, EXCLUSIVE BASE E LÂMPADA</t>
  </si>
  <si>
    <t>ED-27065</t>
  </si>
  <si>
    <t>LUMINÁRIA COMERCIAL COM DIFUSOR DE SOBREPOR, PARA DUAS (2) LÂMPADAS TUBULARES LED 2X9W-ØT8, FORNECIMENTO E INSTALAÇÃO, EXCLUSIVE BASE E LÂMPADA</t>
  </si>
  <si>
    <t>ED-27069</t>
  </si>
  <si>
    <t>LUMINÁRIA COMERCIAL COM DIFUSOR DE SOBREPOR, PARA QUATRO (4) LÂMPADAS TUBULARES LED 4X9W-ØT8, FORNECIMENTO E INSTALAÇÃO, EXCLUSIVE BASE E LÂMPADA</t>
  </si>
  <si>
    <t>ED-27063</t>
  </si>
  <si>
    <t>LUMINÁRIA COMERCIAL COM DIFUSOR DE SOBREPOR, PARA UMA (1) LÂMPADA TUBULAR LED 1X18W-ØT8, FORNECIMENTO E INSTALAÇÃO, EXCLUSIVE BASE E LÂMPADA</t>
  </si>
  <si>
    <t>ED-27061</t>
  </si>
  <si>
    <t>LUMINÁRIA COMERCIAL COM DIFUSOR DE SOBREPOR, PARA UMA (1) LÂMPADA TUBULAR LED 1X9W-ØT8, FORNECIMENTO E INSTALAÇÃO, EXCLUSIVE BASE, REATOR E LÂMPADA</t>
  </si>
  <si>
    <t>LÂMPADA COMPACTA ELETRÔNICA FLUORESCENTE, BASE E27, POTÊNCIA 11W, TENSÃO 110-127V, FORNECIMENTO E INSTALAÇÃO, EXCLUSIVE LUMINÁRIA</t>
  </si>
  <si>
    <t>LÂMPADA COMPACTA ELETRÔNICA FLUORESCENTE, BASE E27, POTÊNCIA 15W, TENSÃO 110-127V, FORNECIMENTO E INSTALAÇÃO, EXCLUSIVE LUMINÁRIA</t>
  </si>
  <si>
    <t>LÂMPADA COMPACTA ELETRÔNICA FLUORESCENTE, BASE E27, POTÊNCIA 20W, TENSÃO 110-127V, FORNECIMENTO E INSTALAÇÃO, EXCLUSIVE LUMINÁRIA</t>
  </si>
  <si>
    <t>LÂMPADA COMPACTA ELETRÔNICA FLUORESCENTE, BASE E27, POTÊNCIA 23W, TENSÃO 110-127V, FORNECIMENTO E INSTALAÇÃO, EXCLUSIVE LUMINÁRIA</t>
  </si>
  <si>
    <t>LÂMPADA COMPACTA ELETRÔNICA FLUORESCENTE, BASE E27, POTÊNCIA 9W, TENSÃO 110-127V, FORNECIMENTO E INSTALAÇÃO, EXCLUSIVE LUMINÁRIA</t>
  </si>
  <si>
    <t>ED-28593</t>
  </si>
  <si>
    <t>CAIXA PARA PROTEÇÃO GERAL, TIPO CM-8, DIMENSÕES CONFORME PADRÃO CEMIG, EXCLUSIVE BARRAMENTO E DISJUNTOR, INCLUSIVE INSTALAÇÃO</t>
  </si>
  <si>
    <t>COMPONENTES PARA QUADROS ELÉTRICOS</t>
  </si>
  <si>
    <t>FITA DE SINALIZAÇÃO SUBTERRÂNEA</t>
  </si>
  <si>
    <t>ED-32151</t>
  </si>
  <si>
    <t>PATCH CORD RJ45/RJ45 UTP-4P METÁLICO CATEGORIA 6, PINAGEM T568A (VOZ), COMPRIMENTO 2 METROS</t>
  </si>
  <si>
    <t>PATCH CORD RJ45/RJ45 UTP-4P METÁLICO CATEGORIA 6, PINAGEM T568A (VOZ), COMPRIMENTO 3 METROS</t>
  </si>
  <si>
    <t>INSTALAÇÕES HIDROSSANITÁRIAS</t>
  </si>
  <si>
    <t>REGISTRO DE GAVETA, TIPO BASE, ROSCÁVEL 1" (PARA TUBO SOLDÁVEL OU PPR DN 32MM/CPVC DN 28MM), INCLUSIVE ACABAMENTO (PADRÃO MÉDIO) E CANOPLA CROMADOS</t>
  </si>
  <si>
    <t>REGISTRO DE GAVETA, TIPO BASE, ROSCÁVEL 1" (PARA TUBO SOLDÁVEL OU PPR DN 32MM/CPVC DN 28MM), INCLUSIVE ACABAMENTO (PADRÃO POPULAR) E CANOPLA CROMADOS</t>
  </si>
  <si>
    <t>REGISTRO DE GAVETA, TIPO BASE, ROSCÁVEL 1.1/2" (PARA TUBO SOLDÁVEL OU PPR DN 50MM/CPVC DN 42MM), INCLUSIVE ACABAMENTO (PADRÃO MÉDIO) E CANOPLA CROMADOS</t>
  </si>
  <si>
    <t>REGISTRO DE GAVETA, TIPO BASE, ROSCÁVEL 1.1/2" (PARA TUBO SOLDÁVEL OU PPR DN 50MM/CPVC DN 42MM), INCLUSIVE ACABAMENTO (PADRÃO POPULAR) E CANOPLA CROMADOS</t>
  </si>
  <si>
    <t>REGISTRO DE GAVETA, TIPO BASE, ROSCÁVEL 1.1/4" (PARA TUBO SOLDÁVEL OU PPR DN 40MM/CPVC DN 35MM), INCLUSIVE ACABAMENTO (PADRÃO MÉDIO) E CANOPLA CROMADOS</t>
  </si>
  <si>
    <t>REGISTRO DE GAVETA, TIPO BASE, ROSCÁVEL 1.1/4" (PARA TUBO SOLDÁVEL OU PPR DN 40MM/CPVC DN 35MM), INCLUSIVE ACABAMENTO (PADRÃO POPULAR) E CANOPLA CROMADOS</t>
  </si>
  <si>
    <t>REGISTRO DE GAVETA, TIPO BASE, ROSCÁVEL 1/2" (PARA TUBO SOLDÁVEL OU PPR DN 20MM/CPVC DN 15MM), INCLUSIVE ACABAMENTO (PADRÃO MÉDIO) E CANOPLA CROMADOS</t>
  </si>
  <si>
    <t>REGISTRO DE GAVETA, TIPO BASE, ROSCÁVEL 1/2" (PARA TUBO SOLDÁVEL OU PPR DN 20MM/CPVC DN 15MM), INCLUSIVE ACABAMENTO (PADRÃO POPULAR) E CANOPLA CROMADOS</t>
  </si>
  <si>
    <t>REGISTRO DE GAVETA, TIPO BASE, ROSCÁVEL 3/4" (PARA TUBO SOLDÁVEL OU PPR DN 25MM/CPVC DN 22MM), INCLUSIVE ACABAMENTO (PADRÃO MÉDIO) E CANOPLA CROMADO</t>
  </si>
  <si>
    <t>REGISTRO DE GAVETA, TIPO BASE, ROSCÁVEL 3/4" (PARA TUBO SOLDÁVEL OU PPR DN 25MM/CPVC DN 22MM), INCLUSIVE ACABAMENTO (PADRÃO POPULAR) E CANOPLA CROMADOS</t>
  </si>
  <si>
    <t>REGISTRO DE GAVETA, TIPO BRUTO, ROSCÁVEL 1" (PARA TUBO SOLDÁVEL OU PPR DN 32MM/CPVC DN 28MM), INCLUSIVE VOLANTE PARA ACIONAMENTO</t>
  </si>
  <si>
    <t>REGISTRO DE GAVETA, TIPO BRUTO, ROSCÁVEL 1.1/2" (PARA TUBO SOLDÁVEL OU PPR DN 50MM/CPVC DN 42MM), INCLUSIVE VOLANTE PARA ACIONAMENTO</t>
  </si>
  <si>
    <t>REGISTRO DE GAVETA, TIPO BRUTO, ROSCÁVEL 1.1/4" (PARA TUBO SOLDÁVEL OU PPR DN 40MM/CPVC DN 35MM), INCLUSIVE VOLANTE PARA ACIONAMENTO</t>
  </si>
  <si>
    <t>REGISTRO DE GAVETA, TIPO BRUTO, ROSCÁVEL 1/2" (PARA TUBO SOLDÁVEL OU PPR DN 20MM/CPVC DN 15MM), INCLUSIVE VOLANTE PARA ACIONAMENTO</t>
  </si>
  <si>
    <t>REGISTRO DE GAVETA, TIPO BRUTO, ROSCÁVEL 2" (PARA TUBO SOLDÁVEL OU PPR DN 60MM/CPVC DN 54MM), INCLUSIVE VOLANTE PARA ACIONAMENTO</t>
  </si>
  <si>
    <t>REGISTRO DE GAVETA, TIPO BRUTO, ROSCÁVEL 2.1/2" (PARA TUBO SOLDÁVEL OU PPR DN 75MM/CPVC DN 73MM), INCLUSIVE VOLANTE PARA ACIONAMENTO</t>
  </si>
  <si>
    <t>REGISTRO DE GAVETA, TIPO BRUTO, ROSCÁVEL 3" (PARA TUBO SOLDÁVEL OU PPR DN 85MM/CPVC DN 89MM), INCLUSIVE VOLANTE PARA ACIONAMENTO</t>
  </si>
  <si>
    <t>REGISTRO DE GAVETA, TIPO BRUTO, ROSCÁVEL 3/4" (PARA TUBO SOLDÁVEL OU PPR DN 25MM/CPVC DN 22MM), INCLUSIVE VOLANTE PARA ACIONAMENTO</t>
  </si>
  <si>
    <t>REGISTRO DE GAVETA, TIPO BRUTO, ROSCÁVEL 4" (PARA TUBO SOLDÁVEL OU PPR DN 110MM/CPVC DN 114MM), INCLUSIVE VOLANTE PARA ACIONAMENTO</t>
  </si>
  <si>
    <t>REGISTRO DE PRESSÃO, TIPO BASE, ROSCÁVEL 1/2" (PARA TUBO SOLDÁVEL OU PPR DN 20MM/CPVC DN 15MM), INCLUSIVE ACABAMENTO (PADRÃO MÉDIO) E CANOPLA CROMADOS</t>
  </si>
  <si>
    <t>REGISTRO DE PRESSÃO, TIPO BASE, ROSCÁVEL 1/2" (PARA TUBO SOLDÁVEL OU PPR DN 20MM/CPVC DN 15MM), INCLUSIVE ACABAMENTO (PADRÃO POPULAR) E CANOPLA CROMADOS</t>
  </si>
  <si>
    <t>REGISTRO DE PRESSÃO, TIPO BASE, ROSCÁVEL 3/4" (PARA TUBO SOLDÁVEL OU PPR DN 25MM/CPVC DN 22MM), INCLUSIVE ACABAMENTO (PADRÃO MÉDIO) E CANOPLA CROMADOS</t>
  </si>
  <si>
    <t>REGISTRO DE PRESSÃO, TIPO BASE, ROSCÁVEL 3/4" (PARA TUBO SOLDÁVEL OU PPR DN 25MM/CPVC DN 22MM), INCLUSIVE ACABAMENTO (PADRÃO POPULAR) E CANOPLA CROMADOS</t>
  </si>
  <si>
    <t>RESERVATÓRIO DE ÁGUA</t>
  </si>
  <si>
    <t>ED-29741</t>
  </si>
  <si>
    <t>CAIXA D´ÁGUA DE POLIETILENO, CAPACIDADE DE 3.000L, INCLUSIVE TAMPA, TORNEIRA DE BOIA, EXTRAVASOR, TUBO DE LIMPEZA E ACESSÓRIOS, EXCLUSIVE TUBULAÇÃO DE ENTRADA/SAÍDA DE ÁGUA</t>
  </si>
  <si>
    <t>ED-29762</t>
  </si>
  <si>
    <t>CAIXA D´ÁGUA DE POLIETILENO, CAPACIDADE DE 310L, INCLUSIVE TAMPA, TORNEIRA DE BOIA, EXTRAVASOR, TUBO DE LIMPEZA E ACESSÓRIOS, EXCLUSIVE TUBULAÇÃO DE ENTRADA/SAÍDA DE ÁGUA</t>
  </si>
  <si>
    <t>ED-29742</t>
  </si>
  <si>
    <t>CAIXA D´ÁGUA DE POLIETILENO, CAPACIDADE DE 5.000L, INCLUSIVE TAMPA, TORNEIRA DE BOIA, EXTRAVASOR, TUBO DE LIMPEZA E ACESSÓRIOS, EXCLUSIVE TUBULAÇÃO DE ENTRADA/SAÍDA DE ÁGUA</t>
  </si>
  <si>
    <t>ABERTURA MANUAL DE POÇO COM PROFUNDIDADE MAIOR QUE 2,0M, DIÂMETRO DE 1,20M, INCLUSIVE AFASTAMENTO DO MATERIAL ESCAVADO</t>
  </si>
  <si>
    <t>ABERTURA MANUAL DE POÇO COM PROFUNDIDADE MENOR OU IGUAL 2,0M, DIÂMETRO DE 1,20M, INCLUSIVE AFASTAMENTO DO MATERIAL ESCAVADO</t>
  </si>
  <si>
    <t>ED-32207</t>
  </si>
  <si>
    <t>FILTRO ANAERÓBICO CIRCULAR DE CONCRETO PRÉ-MOLDADO, DIÂMETRO 250CM E PROFUNDIDADE DE 150CM, EXCLUSIVE ESCAVAÇÃO</t>
  </si>
  <si>
    <t>ADAPTADOR EM LATÃO PARA INSTALAÇÃO PREDIAL DE COMBATE A INCÊNDIO ENGATE RÁPIDO 2.1/2" X ROSCA INTERNA 5 FIOS 2.1/2", FORNECIMENTO E INSTALAÇÃO</t>
  </si>
  <si>
    <t>ED-26993</t>
  </si>
  <si>
    <t>LUMINÁRIA DE EMERGÊNCIA AUTÔNOMA, TIPO LED COM DOIS FARÓIS, POTÊNCIA TOTAL DE 8W, FORNECIMENTO E INSTALAÇÃO</t>
  </si>
  <si>
    <t>ED-26989</t>
  </si>
  <si>
    <t>LUMINÁRIA DE EMERGÊNCIA AUTÔNOMA, TIPO LED POTÊNCIA TOTAL DE 2W, FORNECIMENTO E INSTALAÇÃO</t>
  </si>
  <si>
    <t>ED-29386</t>
  </si>
  <si>
    <t>PLACA FOTOLUMINESCENTE PARA SINALIZAÇÃO DE EMERGÊNCIA, TIPO "A1", DIMENSÃO DA BASE 300MM, INCLUSIVE FIXAÇÃO</t>
  </si>
  <si>
    <t>PLACA FOTOLUMINESCENTE PARA SINALIZAÇÃO DE EMERGÊNCIA, TIPO "A2", DIMENSÃO DA BASE 300MM, INCLUSIVE FIXAÇÃO</t>
  </si>
  <si>
    <t>ED-29387</t>
  </si>
  <si>
    <t>PLACA FOTOLUMINESCENTE PARA SINALIZAÇÃO DE EMERGÊNCIA, TIPO "A5", DIMENSÃO DA BASE 300MM, INCLUSIVE FIXAÇÃO</t>
  </si>
  <si>
    <t>ED-29388</t>
  </si>
  <si>
    <t>PLACA FOTOLUMINESCENTE PARA SINALIZAÇÃO DE EMERGÊNCIA, TIPO "E1", DIMENSÃO (300X300)MM, INCLUSIVE FIXAÇÃO</t>
  </si>
  <si>
    <t>ED-29393</t>
  </si>
  <si>
    <t>PLACA FOTOLUMINESCENTE PARA SINALIZAÇÃO DE EMERGÊNCIA, TIPO "E10", DIMENSÃO (300X300)MM, INCLUSIVE FIXAÇÃO</t>
  </si>
  <si>
    <t>ED-29394</t>
  </si>
  <si>
    <t>PLACA FOTOLUMINESCENTE PARA SINALIZAÇÃO DE EMERGÊNCIA, TIPO "E11", DIMENSÃO (300X300)MM, INCLUSIVE FIXAÇÃO</t>
  </si>
  <si>
    <t>ED-29395</t>
  </si>
  <si>
    <t>PLACA FOTOLUMINESCENTE PARA SINALIZAÇÃO DE EMERGÊNCIA, TIPO "E12", INSTALADA EM PISO, DIMENSÃO (100X100)CM, INCLUSIVE FIXAÇÃO</t>
  </si>
  <si>
    <t>ED-29396</t>
  </si>
  <si>
    <t>PLACA FOTOLUMINESCENTE PARA SINALIZAÇÃO DE EMERGÊNCIA, TIPO "E13", DIMENSÃO (300X300)MM, INCLUSIVE FIXAÇÃO</t>
  </si>
  <si>
    <t>ED-29397</t>
  </si>
  <si>
    <t>PLACA FOTOLUMINESCENTE PARA SINALIZAÇÃO DE EMERGÊNCIA, TIPO "E14", DIMENSÃO (300X300)MM, INCLUSIVE FIXAÇÃO</t>
  </si>
  <si>
    <t>ED-29398</t>
  </si>
  <si>
    <t>PLACA FOTOLUMINESCENTE PARA SINALIZAÇÃO DE EMERGÊNCIA, TIPO "E15", DIMENSÃO (300X300)MM, INCLUSIVE FIXAÇÃO</t>
  </si>
  <si>
    <t>ED-29399</t>
  </si>
  <si>
    <t>PLACA FOTOLUMINESCENTE PARA SINALIZAÇÃO DE EMERGÊNCIA, TIPO "E16", DIMENSÃO (300X300)MM, INCLUSIVE FIXAÇÃO</t>
  </si>
  <si>
    <t>ED-29389</t>
  </si>
  <si>
    <t>PLACA FOTOLUMINESCENTE PARA SINALIZAÇÃO DE EMERGÊNCIA, TIPO "E2", DIMENSÃO (150X100)MM, INCLUSIVE FIXAÇÃO</t>
  </si>
  <si>
    <t>ED-29390</t>
  </si>
  <si>
    <t>PLACA FOTOLUMINESCENTE PARA SINALIZAÇÃO DE EMERGÊNCIA, TIPO "E3", DIMENSÃO (150X100)MM, INCLUSIVE FIXAÇÃO</t>
  </si>
  <si>
    <t>PLACA FOTOLUMINESCENTE PARA SINALIZAÇÃO DE EMERGÊNCIA, TIPO "E5", DIMENSÃO (300X300)MM, INCLUSIVE FIXAÇÃO</t>
  </si>
  <si>
    <t>ED-29391</t>
  </si>
  <si>
    <t>PLACA FOTOLUMINESCENTE PARA SINALIZAÇÃO DE EMERGÊNCIA, TIPO "E7", DIMENSÃO (300X300)MM, INCLUSIVE FIXAÇÃO</t>
  </si>
  <si>
    <t>PLACA FOTOLUMINESCENTE PARA SINALIZAÇÃO DE EMERGÊNCIA, TIPO "E8", DIMENSÃO (300X300)MM, INCLUSIVE FIXAÇÃO</t>
  </si>
  <si>
    <t>ED-29392</t>
  </si>
  <si>
    <t>PLACA FOTOLUMINESCENTE PARA SINALIZAÇÃO DE EMERGÊNCIA, TIPO "E9", DIMENSÃO (300X300)MM, INCLUSIVE FIXAÇÃO</t>
  </si>
  <si>
    <t>ED-32246</t>
  </si>
  <si>
    <t>PLACA FOTOLUMINESCENTE PARA SINALIZAÇÃO DE EMERGÊNCIA, TIPO "M1", DIMENSÃO (400X600)MM, INCLUSIVE FIXAÇÃO</t>
  </si>
  <si>
    <t>ED-32247</t>
  </si>
  <si>
    <t>PLACA FOTOLUMINESCENTE PARA SINALIZAÇÃO DE EMERGÊNCIA, TIPO "M2", DIMENSÃO (380X190)MM, INCLUSIVE FIXAÇÃO</t>
  </si>
  <si>
    <t>ED-32248</t>
  </si>
  <si>
    <t>PLACA FOTOLUMINESCENTE PARA SINALIZAÇÃO DE EMERGÊNCIA, TIPO "M3", DIMENSÃO (380X190)MM, INCLUSIVE FIXAÇÃO</t>
  </si>
  <si>
    <t>ED-32249</t>
  </si>
  <si>
    <t>PLACA FOTOLUMINESCENTE PARA SINALIZAÇÃO DE EMERGÊNCIA, TIPO "M4", DIMENSÃO (380X190)MM, INCLUSIVE FIXAÇÃO</t>
  </si>
  <si>
    <t>ED-32250</t>
  </si>
  <si>
    <t>PLACA FOTOLUMINESCENTE PARA SINALIZAÇÃO DE EMERGÊNCIA, TIPO "M7", DIMENSÃO (380X190)MM, INCLUSIVE FIXAÇÃO</t>
  </si>
  <si>
    <t>PLACA FOTOLUMINESCENTE PARA SINALIZAÇÃO DE EMERGÊNCIA, TIPO "P2", DIÂMETRO DE 300MM, INCLUSIVE FIXAÇÃO</t>
  </si>
  <si>
    <t>PLACA FOTOLUMINESCENTE PARA SINALIZAÇÃO DE EMERGÊNCIA, TIPO "S1", DIMENSÃO (380X190)MM, INCLUSIVE FIXAÇÃO</t>
  </si>
  <si>
    <t>PLACA FOTOLUMINESCENTE PARA SINALIZAÇÃO DE EMERGÊNCIA, TIPO "S10", DIMENSÃO (380X190)MM, INCLUSIVE FIXAÇÃO</t>
  </si>
  <si>
    <t>ED-29406</t>
  </si>
  <si>
    <t>PLACA FOTOLUMINESCENTE PARA SINALIZAÇÃO DE EMERGÊNCIA, TIPO "S11", DIMENSÃO (380X190)MM, INCLUSIVE FIXAÇÃO</t>
  </si>
  <si>
    <t>PLACA FOTOLUMINESCENTE PARA SINALIZAÇÃO DE EMERGÊNCIA, TIPO "S12", DIMENSÃO (380X190)MM, INCLUSIVE FIXAÇÃO</t>
  </si>
  <si>
    <t>ED-29407</t>
  </si>
  <si>
    <t>PLACA FOTOLUMINESCENTE PARA SINALIZAÇÃO DE EMERGÊNCIA, TIPO "S13", DIMENSÃO (380X190)MM, INCLUSIVE FIXAÇÃO</t>
  </si>
  <si>
    <t>ED-29408</t>
  </si>
  <si>
    <t>PLACA FOTOLUMINESCENTE PARA SINALIZAÇÃO DE EMERGÊNCIA, TIPO "S14", DIMENSÃO (380X190)MM, INCLUSIVE FIXAÇÃO</t>
  </si>
  <si>
    <t>ED-29409</t>
  </si>
  <si>
    <t>PLACA FOTOLUMINESCENTE PARA SINALIZAÇÃO DE EMERGÊNCIA, TIPO "S15", DIMENSÃO (380X190)MM, INCLUSIVE FIXAÇÃO</t>
  </si>
  <si>
    <t>ED-29410</t>
  </si>
  <si>
    <t>PLACA FOTOLUMINESCENTE PARA SINALIZAÇÃO DE EMERGÊNCIA, TIPO "S16", DIMENSÃO (400X100)MM, INCLUSIVE FIXAÇÃO</t>
  </si>
  <si>
    <t>ED-29411</t>
  </si>
  <si>
    <t>PLACA FOTOLUMINESCENTE PARA SINALIZAÇÃO DE EMERGÊNCIA, TIPO "S17", DIMENSÃO (150X150)MM, INCLUSIVE FIXAÇÃO</t>
  </si>
  <si>
    <t>ED-29412</t>
  </si>
  <si>
    <t>PLACA FOTOLUMINESCENTE PARA SINALIZAÇÃO DE EMERGÊNCIA, TIPO "S18", DIMENSÃO (400X120)MM, INCLUSIVE FIXAÇÃO</t>
  </si>
  <si>
    <t>ED-29413</t>
  </si>
  <si>
    <t>PLACA FOTOLUMINESCENTE PARA SINALIZAÇÃO DE EMERGÊNCIA, TIPO "S19", DIMENSÃO (150X150)MM, INCLUSIVE FIXAÇÃO</t>
  </si>
  <si>
    <t>PLACA FOTOLUMINESCENTE PARA SINALIZAÇÃO DE EMERGÊNCIA, TIPO "S2", DIMENSÃO (380X190)MM, INCLUSIVE FIXAÇÃO</t>
  </si>
  <si>
    <t>ED-29414</t>
  </si>
  <si>
    <t>PLACA FOTOLUMINESCENTE PARA SINALIZAÇÃO DE EMERGÊNCIA, TIPO "S20", DIMENSÃO (150X150)MM, INCLUSIVE FIXAÇÃO</t>
  </si>
  <si>
    <t>ED-29415</t>
  </si>
  <si>
    <t>PLACA FOTOLUMINESCENTE PARA SINALIZAÇÃO DE EMERGÊNCIA, TIPO "S21", DIMENSÃO (150X150)MM, INCLUSIVE FIXAÇÃO</t>
  </si>
  <si>
    <t>ED-29400</t>
  </si>
  <si>
    <t>PLACA FOTOLUMINESCENTE PARA SINALIZAÇÃO DE EMERGÊNCIA, TIPO "S3", DIMENSÃO (380X190)MM, INCLUSIVE FIXAÇÃO</t>
  </si>
  <si>
    <t>ED-29401</t>
  </si>
  <si>
    <t>PLACA FOTOLUMINESCENTE PARA SINALIZAÇÃO DE EMERGÊNCIA, TIPO "S4", DIMENSÃO (380X190)MM, INCLUSIVE FIXAÇÃO</t>
  </si>
  <si>
    <t>ED-29402</t>
  </si>
  <si>
    <t>PLACA FOTOLUMINESCENTE PARA SINALIZAÇÃO DE EMERGÊNCIA, TIPO "S5", DIMENSÃO (380X190)MM, INCLUSIVE FIXAÇÃO</t>
  </si>
  <si>
    <t>ED-29403</t>
  </si>
  <si>
    <t>PLACA FOTOLUMINESCENTE PARA SINALIZAÇÃO DE EMERGÊNCIA, TIPO "S6", DIMENSÃO (380X190)MM, INCLUSIVE FIXAÇÃO</t>
  </si>
  <si>
    <t>ED-29404</t>
  </si>
  <si>
    <t>PLACA FOTOLUMINESCENTE PARA SINALIZAÇÃO DE EMERGÊNCIA, TIPO "S7", DIMENSÃO (380X190)MM, INCLUSIVE FIXAÇÃO</t>
  </si>
  <si>
    <t>ED-29405</t>
  </si>
  <si>
    <t>PLACA FOTOLUMINESCENTE PARA SINALIZAÇÃO DE EMERGÊNCIA, TIPO "S8", DIMENSÃO (380X190)MM, INCLUSIVE FIXAÇÃO</t>
  </si>
  <si>
    <t>PLACA FOTOLUMINESCENTE PARA SINALIZAÇÃO DE EMERGÊNCIA, TIPO "S9", DIMENSÃO (380X190)MM, INCLUSIVE FIXAÇÃO</t>
  </si>
  <si>
    <t>REGISTRO DE BLOQUEIO EM LATÃO, DIÂMETRO DE 1/2"X1/2", ROSCA NPT, BAIXA PRESSÃO, INCLUSIVE ACESSÓRIOS DE VEDAÇÃO</t>
  </si>
  <si>
    <t>REGISTRO REGULADOR DE GÁS EM LATÃO, DIÂMETRO ENTRADA DE 1/4" COM ROSCA NPT, SAÍDA EM TERMINAL DE MANGUEIRA DE 3/8", INCLUSIVE ACESSÓRIOS DE VEDAÇÃO</t>
  </si>
  <si>
    <t xml:space="preserve">COLETOR DE GÁS COM DUAS (2) SAÍDAS, EM AÇO PRETO, SCHEDULE 40, DIÂMETRO SAÍDA 1/2" (21,34MM), COM ACABAMENTO EM PINTURA ELETROSTÁTICA, INCLUSIVE ACESSÓRIOS DE VEDAÇÃO
</t>
  </si>
  <si>
    <t>COLETOR DE GÁS COM TRÊS (3) SAÍDAS, EM AÇO PRETO, SCHEDULE 40, DIÂMETRO SAÍDA 1/2" (21,34MM), COM ACABAMENTO EM PINTURA ELETROSTÁTICA, INCLUSIVE ACESSÓRIOS DE VEDAÇÃO</t>
  </si>
  <si>
    <t>NIPLE DE REDUÇÃO 1/2"X1/8" EM LATÃO, ROSCA NPT, INCLUSIVE ACESSÓRIOS DE VEDAÇÃO</t>
  </si>
  <si>
    <t>NIPLE DE REDUÇÃO 1/2"X3/8" EM LATÃO, ROSCA NPT, INCLUSIVE ACESSÓRIOS DE VEDAÇÃO</t>
  </si>
  <si>
    <t>NIPLE DUPLO EM FERRO MALEÁVEL, DIÂMETRO 1/2"(15MM), COM ACABAMENTO GALVANIZADO, CLASSE DE PRESSÃO 300LBS, ROSCA NPT, INCLUSIVE ACESSÓRIOS DE VEDAÇÃO</t>
  </si>
  <si>
    <t>TAMPÃO EM FERRO MALEÁVEL, DIÂMETRO 1/2"(15MM), COM ACABAMENTO GALVANIZADO, CLASSE DE PRESSÃO 300LBS, ROSCA NPT, INCLUSIVE ACESSÓRIOS DE VEDAÇÃO</t>
  </si>
  <si>
    <t>ESPELHO CRISTAL COM MOLDURA EM ALUMÍNIO, DIMENSÃO (60X90)CM, COM ESP. 4MM, INCLUSIVE FIXAÇÃO COM ADESIVO/SELANTE A BASE DE POLIURETANO, FORNECIMENTO E INSTALAÇÃO</t>
  </si>
  <si>
    <t>ESPELHO CRISTAL, DIMENSÃO (40X60)CM, COM ESP. 4MM, EM ACABAMENTO LAPIDADO, INCLUSIVE FIXAÇÃO COM PARAFUSO TIPO FINESSON, FORNECIMENTO E INSTALAÇÃO</t>
  </si>
  <si>
    <t>ESPELHO CRISTAL, DIMENSÃO (60X90)CM, COM ESP. 4MM, EM ACABAMENTO LAPIDADO, INCLUSIVE FIXAÇÃO COM PARAFUSO TIPO FINESSON, FORNECIMENTO E INSTALAÇÃO</t>
  </si>
  <si>
    <t>ED-29734</t>
  </si>
  <si>
    <t>VIDRO ARAMADO TRANSLÚCIDO INCOLOR, ESP. 6MM, INCLUSIVE FIXAÇÃO E VEDAÇÃO COM GUARNIÇÃO/GAXETA DE BORRACHA NEOPRENE, FORNECIMENTO E INSTALAÇÃO, EXCLUSIVE CAIXILHO/PERFIL</t>
  </si>
  <si>
    <t>VIDRO COMUM TRANSPARENTE INCOLOR, ESP. 3MM, INCLUSIVE FIXAÇÃO E VEDAÇÃO COM GUARNIÇÃO/GAXETA DE BORRACHA NEOPRENE, FORNECIMENTO E INSTALAÇÃO, EXCLUSIVE CAIXILHO/PERFIL</t>
  </si>
  <si>
    <t>VIDRO COMUM TRANSPARENTE INCOLOR, ESP. 4MM, INCLUSIVE FIXAÇÃO E VEDAÇÃO COM GUARNIÇÃO/GAXETA DE BORRACHA NEOPRENE, FORNECIMENTO E INSTALAÇÃO, EXCLUSIVE CAIXILHO/PERFIL</t>
  </si>
  <si>
    <t>VIDRO COMUM TRANSPARENTE INCOLOR, ESP. 6MM, INCLUSIVE FIXAÇÃO E VEDAÇÃO COM GUARNIÇÃO/GAXETA DE BORRACHA NEOPRENE, FORNECIMENTO E INSTALAÇÃO, EXCLUSIVE CAIXILHO/PERFIL</t>
  </si>
  <si>
    <t>VIDRO IMPRESSO (FANTASIA) TRANSLÚCIDO INCOLOR, ESP. 3MM, INCLUSIVE FIXAÇÃO E VEDAÇÃO COM GUARNIÇÃO/GAXETA DE BORRACHA NEOPRENE, FORNECIMENTO E INSTALAÇÃO, EXCLUSIVE CAIXILHO/PERFIL</t>
  </si>
  <si>
    <t>ED-29731</t>
  </si>
  <si>
    <t>VIDRO IMPRESSO (FANTASIA) TRANSLÚCIDO INCOLOR, ESP. 4MM, INCLUSIVE FIXAÇÃO E VEDAÇÃO COM GUARNIÇÃO/GAXETA DE BORRACHA NEOPRENE, FORNECIMENTO E INSTALAÇÃO, EXCLUSIVE CAIXILHO/PERFIL</t>
  </si>
  <si>
    <t>VIDRO TEMPERADO TRANSPARENTE INCOLOR, ESP. 10MM, INCLUSIVE FIXAÇÃO E VEDAÇÃO COM GUARNIÇÃO/GAXETA DE BORRACHA NEOPRENE, FORNECIMENTO E INSTALAÇÃO, EXCLUSIVE CAIXILHO/PERFIL</t>
  </si>
  <si>
    <t>VIDRO TEMPERADO TRANSPARENTE INCOLOR, ESP. 6MM, INCLUSIVE FIXAÇÃO E VEDAÇÃO COM GUARNIÇÃO/GAXETA DE BORRACHA NEOPRENE, FORNECIMENTO E INSTALAÇÃO, EXCLUSIVE CAIXILHO/PERFIL</t>
  </si>
  <si>
    <t>VIDRO TEMPERADO TRANSPARENTE INCOLOR, ESP. 8MM, INCLUSIVE FIXAÇÃO E VEDAÇÃO COM GUARNIÇÃO/GAXETA DE BORRACHA NEOPRENE, FORNECIMENTO E INSTALAÇÃO, EXCLUSIVE CAIXILHO/PERFIL</t>
  </si>
  <si>
    <t>PLACA DE ALUMÍNIO FUNDIDO, DIMENSÃO (60X40)CM, PARA INAUGURAÇÃO, INCLUSIVE FIXAÇÃO</t>
  </si>
  <si>
    <t>PLACA DE ALUMÍNIO FUNDIDO, DIMENSÃO (85X50)CM, PARA INAUGURAÇÃO, INCLUSIVE FIXAÇÃO</t>
  </si>
  <si>
    <t>PLACA DE ALUMÍNIO ANODIZADO, DIMENSÃO (25X25)CM, PARA IDENTIFICAÇÃO, INCLUSIVE FIXAÇÃO</t>
  </si>
  <si>
    <t>PLACA DE ALUMÍNIO ANODIZADO, DIMENSÃO (70X60)CM, INCLUSIVE FIXAÇÃO</t>
  </si>
  <si>
    <t>PLACA DE ALUMÍNIO, DIMENSÃO (15X15)CM, COM PICTOGRAMA EM PELÍCULA ADESIVA, INCLUSIVE FIXAÇÃO</t>
  </si>
  <si>
    <t>PLACA DE ALUMÍNIO FUNDIDO, DIMENSÃO (20X4)CM, PARA DENOMINAÇÃO DE CÔMODOS, INCLUSIVE FIXAÇÃO</t>
  </si>
  <si>
    <t>PLACA DE ALUMÍNIO FUNDIDO, DIMENSÃO (20X5)CM, PARA DENOMINAÇÃO DE CÔMODOS, INCLUSIVE FIXAÇÃO</t>
  </si>
  <si>
    <t>PLACA DE ALUMÍNIO FUNDIDO, DIMENSÃO (3X3)CM, PARA NUMERAÇÃO DE PORTAS, INCLUSIVE FIXAÇÃO</t>
  </si>
  <si>
    <t>PLACA DE ALUMÍNIO FUNDIDO, DIMENSÃO (5X5)CM, PARA NUMERAÇÃO DE PORTAS, INCLUSIVE FIXAÇÃO</t>
  </si>
  <si>
    <t>PLACA DE CHAPA DE AÇO ESCOVADO, DIMENSÃO (25X12)CM, INCLUSIVE FIXAÇÃO</t>
  </si>
  <si>
    <t>PONTO DE EMBUTIR PARA ESGOTO EM TUBO PVC RÍGIDO, PB - SÉRIE NORMAL, DN 40MM (1.1/2"), EMBUTIDO NA ALVENARIA/PISO, COM ALTURA (SAÍDA) DE 50CM DO PISO, COM DISTÂNCIA DE ATÉ CINCO (5) METROS DO RAMAL DE ESGOTO, EXCLUSIVE ESCAVAÇÃO, INCLUSIVE CONEXÕES E FIXAÇÃO DO TUBO COM ENCHIMENTO DO RASGO NA ALVENARIA/CONCRETO COM ARGAMASSA</t>
  </si>
  <si>
    <t>PONTO DE EMBUTIR PARA ESGOTO EM TUBO PVC RÍGIDO, PBV - SÉRIE NORMAL, DN 100MM (4"), EMBUTIDO EM PISO COM DISTÂNCIA DE ATÉ CINCO (5) METROS DO RAMAL DE ESGOTO, INCLUSIVE CONEXÕES E FIXAÇÃO DO TUBO COM ENCHIMENTO DO RASGO NO CONCRETO COM ARGAMASSA</t>
  </si>
  <si>
    <t>PONTO DE EMBUTIR PARA ESGOTO EM TUBO PVC RÍGIDO, PBV - SÉRIE NORMAL, DN 50MM (2"), EMBUTIDO EM PISO COM DISTÂNCIA DE ATÉ CINCO (5) METROS DO RAMAL DE ESGOTO, EXCLUSIVE ESCAVAÇÃO, INCLUSIVE CONEXÕES E FIXAÇÃO DO TUBO COM ENCHIMENTO DO RASGO NO CONCRETO COM ARGAMASSA</t>
  </si>
  <si>
    <t>PLANTIO DE GRAMA BATATAIS EM PLACAS, INCLUSIVE TERRA VEGETAL E CONSERVAÇÃO POR TRINTA (30) DIAS</t>
  </si>
  <si>
    <t>PLANTIO DE GRAMA ESMERALDA EM PLACAS, INCLUSIVE TERRA VEGETAL E CONSERVAÇÃO POR TRINTA (30) DIAS</t>
  </si>
  <si>
    <t>PLANTIO DE GRAMA SÃO CARLOS EM PLACAS, INCLUSIVE TERRA VEGETAL E CONSERVAÇÃO POR TRINTA (30) DIAS</t>
  </si>
  <si>
    <t>PLANTIO E PREPARO DE COVAS PARA ÁRVORES COM ALTURA MÉDIA DE 2,00M, DIMENSÕES (60X60X60)CM , EXCLUSIVE FORNECIMENTO DAS MUDAS</t>
  </si>
  <si>
    <t>FORNECIMENTO DE ARBUSTO BELA EMÍLIA COM ALTURA MÍNIMA DE 15CM, EXCLUSIVE PLANTIO</t>
  </si>
  <si>
    <t>FORNECIMENTO DE ARBUSTO CAMARÁ COM ALTURA MÍNIMA DE 15CM, EXCLUSIVE PLANTIO</t>
  </si>
  <si>
    <t>FORNECIMENTO DE ÁRVORE ACÁSSIA MIMOSA COM ALTURA MÉDIA DE 2,00M, EXCLUSIVE PLANTIO</t>
  </si>
  <si>
    <t>ED-25275</t>
  </si>
  <si>
    <t>FORNECIMENTO DE ÁRVORE AROEIRA-PIMENTEIRA COM ALTURA MÉDIA DE 2,00M, EXCLUSIVE PLANTIO</t>
  </si>
  <si>
    <t>ED-25277</t>
  </si>
  <si>
    <t>FORNECIMENTO DE ÁRVORE AROEIRA-SALSA COM ALTURA MÉDIA DE 2,00M, EXCLUSIVE PLANTIO</t>
  </si>
  <si>
    <t>ED-25245</t>
  </si>
  <si>
    <t>FORNECIMENTO DE ÁRVORE IPÊ-AMARELO COM ALTURA MÉDIA DE 2,00M, EXCLUSIVE PLANTIO</t>
  </si>
  <si>
    <t>ED-25264</t>
  </si>
  <si>
    <t>FORNECIMENTO DE ÁRVORE IPÊ-BRANCO COM ALTURA MÉDIA DE 2,00M, EXCLUSIVE PLANTIO</t>
  </si>
  <si>
    <t>FORNECIMENTO DE ÁRVORE IPÊ-ROSA COM ALTURA MÉDIA DE 2,00M, EXCLUSIVE PLANTIO</t>
  </si>
  <si>
    <t>ED-25244</t>
  </si>
  <si>
    <t>FORNECIMENTO DE ÁRVORE IPÊ-ROXO COM ALTURA MÉDIA DE 2,00M, EXCLUSIVE PLANTIO</t>
  </si>
  <si>
    <t>FORNECIMENTO DE ÁRVORE JACARANDÁ MIMOSO COM ALTURA MÉDIA DE 2,00M, EXCLUSIVE PLANTIO</t>
  </si>
  <si>
    <t>ED-25470</t>
  </si>
  <si>
    <t>FORNECIMENTO DE ÁRVORE JATOBÁ COM ALTURA MÉDIA DE 2,00M, EXCLUSIVE PLANTIO</t>
  </si>
  <si>
    <t>ED-25280</t>
  </si>
  <si>
    <t>FORNECIMENTO DE ÁRVORE MANACÁ-DA-SERRA COM ALTURA MÉDIA DE 2,00M, EXCLUSIVE PLANTIO</t>
  </si>
  <si>
    <t>ED-25497</t>
  </si>
  <si>
    <t>FORNECIMENTO DE ÁRVORE OITI COM ALTURA MÉDIA DE 2,00M, EXCLUSIVE PLANTIO</t>
  </si>
  <si>
    <t>ED-25269</t>
  </si>
  <si>
    <t>FORNECIMENTO DE ÁRVORE PAINEIRA COM ALTURA MÉDIA DE 2,00M, EXCLUSIVE PLANTIO</t>
  </si>
  <si>
    <t>ED-25273</t>
  </si>
  <si>
    <t>FORNECIMENTO DE ÁRVORE PAU-BRASIL COM ALTURA MÉDIA DE 2,00M, EXCLUSIVE PLANTIO</t>
  </si>
  <si>
    <t>FORNECIMENTO DE ÁRVORE PAU-FERRO COM ALTURA MÉDIA DE 2,00M, EXCLUSIVE PLANTIO</t>
  </si>
  <si>
    <t>ED-25489</t>
  </si>
  <si>
    <t>FORNECIMENTO DE ÁRVORE PAU-MULATO COM ALTURA MÉDIA DE 2,00M, EXCLUSIVE PLANTIO</t>
  </si>
  <si>
    <t>ED-25268</t>
  </si>
  <si>
    <t>FORNECIMENTO DE ÁRVORE QUARESMEIRA COM ALTURA MÉDIA DE 2,00M, EXCLUSIVE PLANTIO</t>
  </si>
  <si>
    <t>ED-25493</t>
  </si>
  <si>
    <t>FORNECIMENTO DE ÁRVORE SAPUCAIA COM ALTURA MÉDIA DE 2,00M, EXCLUSIVE PLANTIO</t>
  </si>
  <si>
    <t>FORNECIMENTO DE ÁRVORE SIBIPURUNA COM ALTURA MÉDIA DE 2,00M, EXCLUSIVE PLANTIO</t>
  </si>
  <si>
    <t>ED-25441</t>
  </si>
  <si>
    <t>FORNECIMENTO DE ÁRVORE UNHA-DE-VACA COM ALTURA MÉDIA DE 2,00M, EXCLUSIVE PLANTIO</t>
  </si>
  <si>
    <t>ED-25551</t>
  </si>
  <si>
    <t>FORNECIMENTO DE FORRAÇÃO DO TIPO ACALYPHA, EXCLUSIVE PLANTIO</t>
  </si>
  <si>
    <t>ED-25553</t>
  </si>
  <si>
    <t>FORNECIMENTO DE FORRAÇÃO DO TIPO CLOROFITO, EXCLUSIVE PLANTIO</t>
  </si>
  <si>
    <t>ED-25549</t>
  </si>
  <si>
    <t>FORNECIMENTO DE FORRAÇÃO DO TIPO GRAMA-AMENDOIM, EXCLUSIVE PLANTIO</t>
  </si>
  <si>
    <t>ED-25552</t>
  </si>
  <si>
    <t>FORNECIMENTO DE FORRAÇÃO DO TIPO WEDELIA, EXCLUSIVE PLANTIO</t>
  </si>
  <si>
    <t>FORNECIMENTO DE PALMEIRA ARECA-BAMBU COM ALTURA MÍNIMA DE 50CM, EXCLUSIVE PLANTIO</t>
  </si>
  <si>
    <t>ED-25243</t>
  </si>
  <si>
    <t>FORNECIMENTO DE PALMEIRA JERIVÁ COM ALTURA MÉDIA DE 2,00M, EXCLUSIVE PLANTIO</t>
  </si>
  <si>
    <t>FORNECIMENTO DE PALMEIRA LICURI COM ALTURA MÉDIA DE 2,00M, EXCLUSIVE PLANTIO</t>
  </si>
  <si>
    <t>SUBSTRATOS E SERVIÇOS AUXILIARES</t>
  </si>
  <si>
    <t>ED-31449</t>
  </si>
  <si>
    <t>ARGILA EXPANDIDA, INCLUSIVE FORNECIMENTO E ESPALHAMENTO MANUAL</t>
  </si>
  <si>
    <t>CERCA TRIANGULAR EM AÇO PARA PROTEÇÃO DE MUDAS, FORNECIMENTO E INSTALAÇÃO</t>
  </si>
  <si>
    <t>ED-31453</t>
  </si>
  <si>
    <t>TUTOR DE MADEIRA DE EUCALIPTO TRATADO PARA PLANTIO DE MUDAS</t>
  </si>
  <si>
    <t>ENCHIMENTO DE RASGO EM ALVENARIA/CONCRETO COM ARGAMASSA, DIÂMETRO DE 15MM A 25MM (1/2" A 1"), INCLUSIVE ARGAMASSA, TRAÇO 1:2:8 (CIMENTO, CAL E AREIA), COM PREPARO MECANIZADO</t>
  </si>
  <si>
    <t>ENCHIMENTO DE RASGO EM ALVENARIA/CONCRETO COM ARGAMASSA, DIÂMETRO DE 32MM A 50MM (1.1/4" A 2"), INCLUSIVE ARGAMASSA, TRAÇO 1:2:8 (CIMENTO, CAL E AREIA), COM PREPARO MECANIZADO</t>
  </si>
  <si>
    <t>ENCHIMENTO DE RASGO EM ALVENARIA/CONCRETO COM ARGAMASSA, DIÂMETRO DE 65MM A 100MM (2.1/2" A 4"), INCLUSIVE ARGAMASSA, TRAÇO 1:2:8 (CIMENTO, CAL E AREIA), PREPARO MECÂNICO</t>
  </si>
  <si>
    <t>COSTURA DE TRINCA COM GRAMPO, BARRA DE AÇO CA-60 Ø4,2MM, COMPRIMENTO TOTAL 40CM, ESPAÇAMENTO DE 10CM, INCLUSIVE CORTE, DOBRA E ARGAMASSA, TRAÇO 1:4 (CIMENTO E AREIA), COM PREPARO MECANIZADO</t>
  </si>
  <si>
    <t>COSTURA DE TRINCA COM GRAMPO, BARRA DE AÇO CA-60 Ø4,2MM, COMPRIMENTO TOTAL 40CM, ESPAÇAMENTO DE 15CM, INCLUSIVE CORTE, DOBRA E ARGAMASSA, TRAÇO 1:4 (CIMENTO E AREIA), COM PREPARO MECANIZADO</t>
  </si>
  <si>
    <t>COSTURA DE TRINCA COM GRAMPO, BARRA DE AÇO CA-60 Ø4,2MM, COMPRIMENTO TOTAL 40CM, ESPAÇAMENTO DE 20CM, INCLUSIVE CORTE, DOBRA E ARGAMASSA, TRAÇO 1:4 (CIMENTO E AREIA), COM PREPARO MECANIZADO</t>
  </si>
  <si>
    <t>COSTURA DE TRINCA COM GRAMPO, BARRA DE AÇO CA-60 Ø4,2MM, COMPRIMENTO TOTAL 40CM, ESPAÇAMENTO DE 30CM, INCLUSIVE CORTE, DOBRA E ARGAMASSA, TRAÇO 1:4 (CIMENTO E AREIA), COM PREPARO MECANIZADO</t>
  </si>
  <si>
    <t>ENTELAMENTO CORRETIVO DE SUPERFÍCIE COM TRINCA POR RETRAÇÃO OU DILATAÇÃO, REVESTIDA COM ARGAMASSA DE CAL HIDRATADA, TRAÇO 1:3 (CAL E AREIA), PREPARO MANUAL, INCLUSIVE TELA DE POLIÉSTER ESTRUTURANTE, LARGURA DE 15CM</t>
  </si>
  <si>
    <t>ENTELAMENTO PREVENTIVO DE SUPERFÍCIE SUJEITA A TRINCA, INCLUSIVE TELA DE POLIÉSTER ESTRUTURANTE, LARGURA DE 25CM, EXCLUSIVE REVESTIMENTO DE ACABAMENTO</t>
  </si>
  <si>
    <t>ED-31468</t>
  </si>
  <si>
    <t>ENTELAMENTO PREVENTIVO OU CORRETIVO DE SUPERFÍCIE SUJEITA A TRINCA, INCLUSIVE TELA DE POLIÉSTER ESTRUTURANTE, EXCLUSIVE REVESTIMENTO DE ACABAMENTO</t>
  </si>
  <si>
    <t>FURO EM CONCRETO</t>
  </si>
  <si>
    <t>ED-29127</t>
  </si>
  <si>
    <t>FURO EM CONCRETO, PARA ELEMENTO ESTRUTURAL DE LAJE, COM DIÂMETRO MAIORES QUE 110MM (4.1/4") E MENORES QUE 158MM(6.1/4"), EXCLUSIVE FORNECIMENTO DE ANDAIME OU PLATAFORMA</t>
  </si>
  <si>
    <t>ED-29128</t>
  </si>
  <si>
    <t>FURO EM CONCRETO, PARA ELEMENTO ESTRUTURAL DE LAJE, COM DIÂMETRO MAIORES QUE 158MM (6.1/4") E MENORES QUE 210MM(8.1/4"), EXCLUSIVE FORNECIMENTO DE ANDAIME OU PLATAFORMA</t>
  </si>
  <si>
    <t>ED-29123</t>
  </si>
  <si>
    <t>FURO EM CONCRETO, PARA ELEMENTO ESTRUTURAL DE LAJE, COM DIÂMETRO MAIORES QUE 25MM (1") E MENORES QUE 32MM(1.1/4"), EXCLUSIVE FORNECIMENTO DE ANDAIME OU PLATAFORMA</t>
  </si>
  <si>
    <t>ED-29124</t>
  </si>
  <si>
    <t>FURO EM CONCRETO, PARA ELEMENTO ESTRUTURAL DE LAJE, COM DIÂMETRO MAIORES QUE 32MM (1.1/4") E MENORES QUE 56MM(2.1/4"), EXCLUSIVE FORNECIMENTO DE ANDAIME OU PLATAFORMA</t>
  </si>
  <si>
    <t>ED-29125</t>
  </si>
  <si>
    <t>FURO EM CONCRETO, PARA ELEMENTO ESTRUTURAL DE LAJE, COM DIÂMETRO MAIORES QUE 56MM (2.1/4") E MENORES QUE 82MM(3.1/4"), EXCLUSIVE FORNECIMENTO DE ANDAIME OU PLATAFORMA</t>
  </si>
  <si>
    <t>ED-29126</t>
  </si>
  <si>
    <t>FURO EM CONCRETO, PARA ELEMENTO ESTRUTURAL DE LAJE, COM DIÂMETRO MAIORES QUE 82MM (3.1/4") E MENORES QUE 110MM(4.1/4"), EXCLUSIVE FORNECIMENTO DE ANDAIME OU PLATAFORMA</t>
  </si>
  <si>
    <t>ED-29121</t>
  </si>
  <si>
    <t>FURO EM CONCRETO, PARA ELEMENTO ESTRUTURAL DE VIGA, COM DIÂMETRO MAIORES QUE 110MM (4.1/4") E MENORES QUE 158MM(6.1/4"), EXCLUSIVE FORNECIMENTO DE ANDAIME OU PLATAFORMA</t>
  </si>
  <si>
    <t>ED-29122</t>
  </si>
  <si>
    <t>FURO EM CONCRETO, PARA ELEMENTO ESTRUTURAL DE VIGA, COM DIÂMETRO MAIORES QUE 158MM (6.1/4") E MENORES QUE 210MM(8.1/4"), EXCLUSIVE FORNECIMENTO DE ANDAIME OU PLATAFORMA</t>
  </si>
  <si>
    <t>ED-29117</t>
  </si>
  <si>
    <t>FURO EM CONCRETO, PARA ELEMENTO ESTRUTURAL DE VIGA, COM DIÂMETRO MAIORES QUE 25MM (1") E MENORES QUE 32MM(1.1/4"), EXCLUSIVE FORNECIMENTO DE ANDAIME OU PLATAFORMA</t>
  </si>
  <si>
    <t>ED-29118</t>
  </si>
  <si>
    <t>FURO EM CONCRETO, PARA ELEMENTO ESTRUTURAL DE VIGA, COM DIÂMETRO MAIORES QUE 32MM (1.1/4") E MENORES QUE 56MM(2.1/4"), EXCLUSIVE FORNECIMENTO DE ANDAIME OU PLATAFORMA</t>
  </si>
  <si>
    <t>ED-29119</t>
  </si>
  <si>
    <t>FURO EM CONCRETO, PARA ELEMENTO ESTRUTURAL DE VIGA, COM DIÂMETRO MAIORES QUE 56MM (2.1/4") E MENORES QUE 82MM(3.1/4"), EXCLUSIVE FORNECIMENTO DE ANDAIME OU PLATAFORMA</t>
  </si>
  <si>
    <t>ED-29120</t>
  </si>
  <si>
    <t>FURO EM CONCRETO, PARA ELEMENTO ESTRUTURAL DE VIGA, COM DIÂMETRO MAIORES QUE 82MM (3.1/4") E MENORES QUE 110MM(4.1/4"), EXCLUSIVE FORNECIMENTO DE ANDAIME OU PLATAFORMA</t>
  </si>
  <si>
    <t>SERVIÇOS DE CARTOGRAFIA E AGRIMENSURA</t>
  </si>
  <si>
    <t>ED-31369</t>
  </si>
  <si>
    <t>GEORREFERENCIAMENTO DE IMÓVEIS RURAIS COM EQUIPAMENTO GNSS, EXCLUSIVE MATERIALIZAÇÃO DE MARCO TOPOGRÁFICO</t>
  </si>
  <si>
    <t>ha</t>
  </si>
  <si>
    <t>ED-31389</t>
  </si>
  <si>
    <t>MATERIALIZAÇÃO DE MARCO TOPOGRÁFICO/GEODÉSICO INCLUSIVE FORNECIMENTO E INSTALAÇÃO</t>
  </si>
  <si>
    <t>CALÇADA E PASSEIO</t>
  </si>
  <si>
    <t>PISO EM PEDRA PORTUGUESA, INCLUSIVE FORNECIMENTO, ARGAMASSA SECA, TIPO FAROFA COM PREPARO MECANIZADO, COM ASSENTAMENTO EM COLCHÃO DE AREIA E CIMENTO, ESPESSURA DE 6CM, REJUNTAMENTO E ACABAMENTO</t>
  </si>
  <si>
    <t>REMOÇÃO MANUAL COM REASSENTAMENTO DE CALÇADA PORTUGUESA, INCLUSIVE ARGAMASSA SECA, TIPO FAROFA COM PREPARO MECANIZADO, ASSENTAMENTO EM COLCHÃO DE AREIA E CIMENTO, ESPESSURA DE 6CM, REJUNTAMENTO, ACABAMENTO, AFASTAMENTO E EMPILHAMENTO, EXCLUSIVE TRANSPORTE E RETIRADA DO MATERIAL REMOVIDO NÃO REAPROVEITÁVEL</t>
  </si>
  <si>
    <t>EQUIPAMENTO PARA PARQUE INFANTIL</t>
  </si>
  <si>
    <t>LAVAGEM DE FACHADA COM HIDROJATEAMENTO, EXCLUSIVE ANDAIME METÁLICO, TIPO FIXO/TORRE/SUSPENSO, PARA FACHADA</t>
  </si>
  <si>
    <t>LIMPEZA DE CALHA EM CHAPA GALVANIZADA OU EM PVC, INCLUSIVE DESOBSTRUÇÃO</t>
  </si>
  <si>
    <t>PAVIMENTO INTERTRAVADO</t>
  </si>
  <si>
    <t>REMOÇÃO E REASSENTAMENTO DE CALÇAMENTO EM BLOCO DE CONCRETO INTERTRAVADO OU SEXTAVADO, COM REAPROVEITAMENTO DOS BLOCOS, INCLUSIVE FORNECIMENTO COM APLICAÇÃO E REGULARIZAÇÃO MECANIZADA DE COLCHÃO DE AREIA</t>
  </si>
  <si>
    <t>ED-29090</t>
  </si>
  <si>
    <t>DESCARGA DE CAMINHÃO, PARA ELEMENTOS DE VIGA OU TABULEIRO PARA PONTE, INCLUSIVE DESCARGA DE PERFIS LONGARINAS, TRANSVERSINAS, CHAPAS E ACESSÓRIOS, EXCLUSIVE FORNECIMENTO E TRANSPORTE</t>
  </si>
  <si>
    <t>ED-27791</t>
  </si>
  <si>
    <t>FORNECIMENTO DE ESTRUTURA METÁLICA EM PERFIL SOLDADO PARA PONTES, EM AÇO PATINÁVEL, INCLUSIVE FABRICAÇÃO, EXCLUSIVE TRANSPORTE E LANÇAMENTO</t>
  </si>
  <si>
    <t>LANÇAMENTO DE VIGA PARA PONTE, EXCLUSIVE FORNECIMENTO, DESCARGA E TRANSPORTE - PROJETO PADRÃO SEINFRA-MG</t>
  </si>
  <si>
    <t>ED-29091</t>
  </si>
  <si>
    <t>TRANSPORTE DE VIGA OU TABULEIRO PARA PONTE (CUSTO FIXO), INCLUSIVE CARGA, EXCLUSIVE FORNECIMENTO , DESCARGA E TRANSPORTE EM QUILÔMETRO RODADO (CUSTO VARIÁVEL)</t>
  </si>
  <si>
    <t>ED-29092</t>
  </si>
  <si>
    <t>TRANSPORTE DE VIGA OU TABULEIRO PARA PONTE (CUSTO VARIÁVEL), EXCLUSIVE FORNECIMENTO , DESCARGA E CUSTO FIXO DE TRANSPORTE</t>
  </si>
  <si>
    <t>CARGA DE MATERIAL</t>
  </si>
  <si>
    <t>CARGA MANUAL DE MATERIAL DE QUALQUER NATUREZA SOBRE CAMINHÃO, EXCLUSIVE TRANSPORTE</t>
  </si>
  <si>
    <t>CARGA MECÂNICA DE MATERIAL DE QUALQUER NATUREZA SOBRE CAMINHÃO, EXCLUSIVE TRANSPORTE</t>
  </si>
  <si>
    <t>TRANSPORTE DE MATERIAL DE QUALQUER NATUREZA COM CARRINHO DE MÃO, COM DISTÂNCIAS MAIORES QUE 50M E MENORES OU IGUAIS A 100M, INCLUSIVE CARGA/DESGARGA</t>
  </si>
  <si>
    <t>TRANSPORTE DE MATERIAL DE QUALQUER NATUREZA COM CARRINHO DE MÃO, COM DISTÂNCIAS MENORES OU IGUAIS A 50M, INCLUSIVE CARGA/DESCARGA</t>
  </si>
  <si>
    <t>ED-29230</t>
  </si>
  <si>
    <t>TRANSPORTE DE MATERIAL DE QUALQUER NATUREZA EM CAMINHÃO, DISTÂNCIA MAIOR QUE 1KM E MENOR OU IGUAL A 2KM, DENTRO DO PERÍMETRO URBANO, EXCLUSIVE CARGA, INCLUSIVE DESCARGA</t>
  </si>
  <si>
    <t>ED-29233</t>
  </si>
  <si>
    <t>TRANSPORTE DE MATERIAL DE QUALQUER NATUREZA EM CAMINHÃO, DISTÂNCIA MAIOR QUE 10KM E MENOR OU IGUAL A 20KM, DENTRO DO PERÍMETRO URBANO, EXCLUSIVE CARGA, INCLUSIVE DESCARGA</t>
  </si>
  <si>
    <t>ED-29231</t>
  </si>
  <si>
    <t>TRANSPORTE DE MATERIAL DE QUALQUER NATUREZA EM CAMINHÃO, DISTÂNCIA MAIOR QUE 2KM E MENOR OU IGUAL A 5KM, DENTRO DO PERÍMETRO URBANO, EXCLUSIVE CARGA, INCLUSIVE DESCARGA</t>
  </si>
  <si>
    <t>ED-29234</t>
  </si>
  <si>
    <t>TRANSPORTE DE MATERIAL DE QUALQUER NATUREZA EM CAMINHÃO, DISTÂNCIA MAIOR QUE 20KM E MENOR OU IGUAL A 30KM, DENTRO DO PERÍMETRO URBANO, EXCLUSIVE CARGA, INCLUSIVE DESCARGA</t>
  </si>
  <si>
    <t>ED-29232</t>
  </si>
  <si>
    <t>TRANSPORTE DE MATERIAL DE QUALQUER NATUREZA EM CAMINHÃO, DISTÂNCIA MAIOR QUE 5KM E MENOR OU IGUAL A 10KM, DENTRO DO PERÍMETRO URBANO, EXCLUSIVE CARGA, INCLUSIVE DESCARGA</t>
  </si>
  <si>
    <t>ED-29235</t>
  </si>
  <si>
    <t>TRANSPORTE DE MATERIAL DE QUALQUER NATUREZA EM CAMINHÃO, DISTÂNCIA MAIORES QUE 30KM, DENTRO DO PERÍMETRO URBANO, EXCLUSIVE CARGA, INCLUSIVE DESCARGA</t>
  </si>
  <si>
    <t>ED-29229</t>
  </si>
  <si>
    <t>TRANSPORTE DE MATERIAL DE QUALQUER NATUREZA EM CAMINHÃO, DISTÂNCIA MENOR OU IGUAL A 1KM, DENTRO DO PERÍMETRO URBANO, EXCLUSIVE CARGA, INCLUSIVE DESCARGA</t>
  </si>
  <si>
    <t>TRANSPORTE DE MATERIAL DEMOLIDO EM CAÇAMBA, EXCLUSIVE CARGA MANUAL OU MECÂNICA</t>
  </si>
  <si>
    <t>TRANSPORTE DE MATERIAL DEMOLIDO EM CAÇAMBA (MUNICÍPIO: BELO HORIZONTE), EXCLUSIVE CARGA MANUAL OU MECÂNICA</t>
  </si>
  <si>
    <t>ED-31446</t>
  </si>
  <si>
    <t>ALÇAPÃO (100X98)CM COM QUADRO DE CANTONEIRA METÁLICA 1"X1/8", TAMPA EM CHAPA METÁLICA Nº18 VINCADA, INCLUSIVE CADEADO E PINTURA ANTICORROSIVA, CONFORME DETALHE 06 (PADRÃO PRÉDIOS ESCOLARES)</t>
  </si>
  <si>
    <t>ALÇAPÃO (60X100)CM COM QUADRO DE CANTONEIRA METÁLICA 1"X1/8", TAMPA EM CANTONEIRA 7/8"X1/8" E CHAPA METÁLICA Nº18 VINCADA, INCLUSIVE FERROLHO, CADEADO E PINTURA ANTICORROSIVA (PADRÃO PRÉDIOS ESCOLARES)</t>
  </si>
  <si>
    <t>FORNECIMENTO DE MARCO EM CHAPA METÁLICA, INCLUSIVE ASSENTAMENTO, EXCLUSIVE PORTA</t>
  </si>
  <si>
    <t>BLOCO ARMADO EM CONCRETO 20 MPa, INCLUSIVE LASTRO 5 CM EM CONCRETO MAGRO 9 MPa, FÔRMAS LATERAIS E DESFORMA</t>
  </si>
  <si>
    <t>CINTA ARMADA EM CONCRETO 20 MPa, INCLUSIVE LASTRO 5 CM EM CONCRETO MAGRO 9 MPa, FÔRMAS LATERAIS E DESFORMA</t>
  </si>
  <si>
    <t>ESCADA DE CONCRETO 20 MPa, APARENTE, ESPELHO = 16,3 CM, ARMAÇÃO, FÔRMA PLASTIFICADA, ESCORAMENTO E DESFORMA</t>
  </si>
  <si>
    <t>LAJE MACIÇA 15 CM DE CONCRETO 13,5 MPa COM ADITIVO IMPERMEABILIZANTE, ARMAÇÃO, FÔRMA , DESFORMA ( FUNDO CAIXA DÁGUA E COBERTURA)</t>
  </si>
  <si>
    <t>LAJE 10 CM MACIÇA DE CONCRETO 20 MPa, COM ARMAÇÃO, FÔRMA RESINADA, ESCORAMENTO E DESFORMA</t>
  </si>
  <si>
    <t>LAJE 8 CM MACIÇA DE CONCRETO 20MPa, COM ARMAÇÃO, FÔRMA RESINADA. ESCORAMENTO E DESFORMA</t>
  </si>
  <si>
    <t>PAREDE 15 CM CONCRETO 20 MPa COM ADITIVO IMPERMEABILIZANTE, ARMAÇÃO, FÔRMA, DESFORMA (PAREDE DA CAIXA DÁGUA)</t>
  </si>
  <si>
    <t>PILAR EM CONCRETO APARENTE 20 MPa, INCLUSIVE ARMAÇÃO, FÔRMA PLASTIFICADA E DESFORMA</t>
  </si>
  <si>
    <t>VIGA DE 0,21 A 0,35 M DE LARGURA EM CONCRETO 20MPa, APARENTE, ARMAÇÃO, FÔRMA PLASTIFICADA, ESCORAMENTO E DESFORMA</t>
  </si>
  <si>
    <t>FOSSA SÉPTICA TIPO "A" EM CONCRETO E ALVENARIA, CONFORME DETALHE 31 (PADRÃO PRÉDIOS ESCOLARES), INCLUSIVE POÇO ABSORVENTE, CAIXA E BOTA FORA DE MATERIAL ESCAVADO</t>
  </si>
  <si>
    <t>FOSSA SÉPTICA TIPO "B" EM CONCRETO E ALVENARIA, CONFORME DETALHE 31 (PADRÃO PRÉDIOS ESCOLARES), INCLUSIVE POÇO ABSORVENTE, CAIXA E BOTA FORA DE MATERIAL ESCAVADO</t>
  </si>
  <si>
    <t>FOSSA SÉPTICA TIPO "C" EM CONCRETO E ALVENARIA, CONFORME DETALHE 31 (PADRÃO PRÉDIOS ESCOLARES), INCLUSIVE POÇO ABSORVENTE, CAIXA E BOTA FORA DE MATERIAL ESCAVADO</t>
  </si>
  <si>
    <t>FOSSA SÉPTICA TIPO "D" EM CONCRETO E ALVENARIA, CONFORME DETALHE 31 (PADRÃO PRÉDIOS ESCOLARES), INCLUSIVE POÇO ABSORVENTE, CAIXA E BOTA FORA DE MATERIAL ESCAVADO</t>
  </si>
  <si>
    <t>FOSSA SÉPTICA TIPO "E" EM CONCRETO E ALVENARIA, CONFORME DETALHE 31 (PADRÃO PRÉDIOS ESCOLARES), INCLUSIVE POÇO ABSORVENTE, CAIXA E BOTA FORA DE MATERIAL ESCAVADO</t>
  </si>
  <si>
    <t>RÉGUA PARA PROTEÇÃO DE PAREDE, LARGURA 10CM, EM MADEIRA, COM ACABAMENTO EM CANTO BOLEADO, EXCLUSIVE APLICAÇÃO DE VERNIZ, INCLUSIVE ACESSÓRIOS PARA FIXAÇÃO</t>
  </si>
  <si>
    <t>ED-32033</t>
  </si>
  <si>
    <t>JANELA BASCULANTE (JF), CONFORME CADERNO DE PROJETO PADRÃO PENITENCIÁRIA-MG (DETALHE EQ14), INCLUSIVE FORNECIMENTO E INSTALAÇÃO, VIDRO ESP. 3MM E PINTURA ESMALTE SINTÉTICO, DUAS (2) DEMÃOS COM UMA (1) DEMÃO DE FUNDO ANTICORROSIVO</t>
  </si>
  <si>
    <t>ED-32020</t>
  </si>
  <si>
    <t>JANELA DE CORRER COM VIDRO LISO, CONFORME CADERNO DE PROJETO PADRÃO PENITENCIÁRIA-MG (DETALHE EQ15), INCLUSIVE FORNECIMENTO, INSTALAÇÃO E PINTURA ESMALTE SINTÉTICO, DUAS (2) DEMÃOS COM UMA (1) DEMÃO DE FUNDO ANTICORROSIVO</t>
  </si>
  <si>
    <t>ED-32030</t>
  </si>
  <si>
    <t>JANELA DE CORRER VENEZIANA (JV), CONFORME CADERNO DE PROJETO PADRÃO PENITENCIÁRIA-MG (DETALHE EQ16), INCLUSIVE FORNECIMENTO, INSTALAÇÃO E PINTURA ESMALTE SINTÉTICO, DUAS (2) DEMÃOS COM UMA (1) DEMÃO DE FUNDO ANTICORROSIVO</t>
  </si>
  <si>
    <t>ED-32018</t>
  </si>
  <si>
    <t>JANELA DE GRADE DE CELA EXTERNA (JG), CONFORME CADERNO DE PROJETO PADRÃO PENITENCIÁRIA-MG (DETALHE EQ12B), INCLUSIVE FORNECIMENTO, INSTALAÇÃO E PINTURA ESMALTE SINTÉTICO, DUAS (2) DEMÃOS COM UMA (1) DEMÃO DE FUNDO ANTICORROSIVO</t>
  </si>
  <si>
    <t>ED-32016</t>
  </si>
  <si>
    <t>JANELA DE GRADE DE CELA (JG1), CONFORME CADERNO DE PROJETO PADRÃO PENITENCIÁRIA-MG (DETALHE EQ12/EQ12A), INCLUSIVE FORNECIMENTO, INSTALAÇÃO E PINTURA ESMALTE SINTÉTICO, DUAS (2) DEMÃOS COM UMA (1) DEMÃO DE FUNDO ANTICORROSIVO</t>
  </si>
  <si>
    <t>ED-32019</t>
  </si>
  <si>
    <t>JANELA DE GRADE E TELA (JGT), MEDIDAS (150X130)CM, CONFORME CADERNO DE PROJETO PADRÃO PENITENCIÁRIA-MG (DETALHE EQ13), INCLUSIVE FORNECIMENTO, INSTALAÇÃO E PINTURA ESMALTE SINTÉTICO, DUAS (2) DEMÃOS COM UMA (1) DEMÃO DE FUNDO ANTICORROSIVO</t>
  </si>
  <si>
    <t>ED-32023</t>
  </si>
  <si>
    <t>JANELA DE GRADE E TELA, MEDIDAS (24X95)CM, CONFORME CADERNO DE PROJETO PADRÃO PENITENCIÁRIA-MG (DETALHE EQ17C), INCLUSIVE FORNECIMENTO, INSTALAÇÃO E PINTURA ESMALTE SINTÉTICO, DUAS (2) DEMÃOS COM UMA (1) DEMÃO DE FUNDO ANTICORROSIVO</t>
  </si>
  <si>
    <t>ED-32017</t>
  </si>
  <si>
    <t>JANELA DE GRADE EXTERNA (JG), CONFORME CADERNO DE PROJETO PADRÃO PENITENCIÁRIA-MG (DETALHE EQ12B), INCLUSIVE FORNECIMENTO, INSTALAÇÃO E PINTURA ESMALTE SINTÉTICO, DUAS (2) DEMÃOS COM UMA (1) DEMÃO DE FUNDO ANTICORROSIVO</t>
  </si>
  <si>
    <t>ED-32015</t>
  </si>
  <si>
    <t>JANELA DE GRADE (JG), CONFORME CADERNO DE PROJETO PADRÃO PENITENCIÁRIA-MG (DETALHE EQ12/EQ12A), INCLUSIVE FORNECIMENTO, INSTALAÇÃO E PINTURA ESMALTE SINTÉTICO, DUAS (2) DEMÃOS COM UMA (1) DEMÃO DE FUNDO ANTICORROSIVO</t>
  </si>
  <si>
    <t>ED-32026</t>
  </si>
  <si>
    <t>JANELA DE TELA MOSQUITEIRO (JTM), ALTURA DE 90CM, CONFORME CADERNO DE PROJETO PADRÃO PENITENCIÁRIA-MG (DETALHE EQ25), INCLUSIVE FORNECIMENTO, EXCLUSIVE PINTURA</t>
  </si>
  <si>
    <t>ED-32032</t>
  </si>
  <si>
    <t>JANELA VENEZIANA FIXA (JV), CONFORME CADERNO DE PROJETO PADRÃO PENITENCIÁRIA-MG (DETALHE EQ18), INCLUSIVE FORNECIMENTO, INSTALAÇÃO E PINTURA ESMALTE SINTÉTICO, DUAS (2) DEMÃOS COM UMA (1) DEMÃO DE FUNDO ANTICORROSIVO</t>
  </si>
  <si>
    <t>ED-32024</t>
  </si>
  <si>
    <t>JANELA VENEZIANA FIXA (JV), MEDIDAS (22X120)CM, CONFORME CADERNO DE PROJETO PADRÃO PENITENCIÁRIA-MG (DETALHE EQ17D), INCLUSIVE FORNECIMENTO, INSTALAÇÃO E PINTURA ESMALTE SINTÉTICO, DUAS (2) DEMÃOS COM UMA (1) DEMÃO DE FUNDO ANTICORROSIVO</t>
  </si>
  <si>
    <t>ED-32025</t>
  </si>
  <si>
    <t>JANELA VENEZIANA (JV2), MEDIDAS (120X60)CM, CONFORME CADERNO DE PROJETO PADRÃO PENITENCIÁRIA-MG (DETALHE EQ18A), INCLUSIVE FORNECIMENTO, INSTALAÇÃO E PINTURA ESMALTE SINTÉTICO, DUAS (2) DEMÃOS COM UMA (1) DEMÃO DE FUNDO ANTICORROSIVO</t>
  </si>
  <si>
    <t>ED-29255</t>
  </si>
  <si>
    <t>LUMINÁRIA DE ALOJAMENTO (20X20)CM, CONFORME CADERNO DE PROJETO PADRÃO PENITENCIÁRIA-MG (DETALHE E7), INCLUSIVE PINTURA ESMALTE SINTÉTICO EM SUPERFÍCIES GALVANIZADAS, DUAS (2) DEMÃOS COM UMA (1) DEMÃO DE FUNDO ANTICORROSIVO, UMA (1) LÂMPADA LED COM POTÊNCIA 9W E RECEPTÁCULO DE PORCELANA PARA LÂMPADA COM ROSCA E-27</t>
  </si>
  <si>
    <t>ED-29249</t>
  </si>
  <si>
    <t>LUMINÁRIA DE ALOJAMENTO (30X30)CM, CONFORME CADERNO DE PROJETO PADRÃO PENITENCIÁRIA-MG (DETALHE E7A), INCLUSIVE PINTURA ESMALTE SINTÉTICO EM SUPERFÍCIES GALVANIZADAS, DUAS (2) DEMÃOS COM UMA (1) DEMÃO DE FUNDO ANTICORROSIVO, UMA (1) LÂMPADA LED COM POTÊNCIA 9W E RECEPTÁCULO DE PORCELANA PARA LÂMPADA COM ROSCA E-27</t>
  </si>
  <si>
    <t>ED-29569</t>
  </si>
  <si>
    <t>PORTA DE CELA (PG1), MEDIDAS (60X210)CM, CONFORME CADERNO DE PROJETO PADRÃO PENITENCIÁRIA-MG (DETALHE EQ5A), INCLUSIVE FORNECIMENTO, INSTALAÇÃO, FERRAGENS, MARCO E PINTURA ESMALTE SINTÉTICO, DUAS (2) DEMÃOS COM UMA (1) DEMÃO DE FUNDO ANTICORROSIVO</t>
  </si>
  <si>
    <t>ED-29570</t>
  </si>
  <si>
    <t>PORTA DE CELA (PG1), MEDIDAS (70X210)CM, CONFORME CADERNO DE PROJETO PADRÃO PENITENCIÁRIA-MG (DETALHE EQ5A), INCLUSIVE FORNECIMENTO, INSTALAÇÃO, FERRAGENS, MARCO E PINTURA ESMALTE SINTÉTICO, DUAS (2) DEMÃOS COM UMA (1) DEMÃO DE FUNDO ANTICORROSIVO</t>
  </si>
  <si>
    <t>ED-29571</t>
  </si>
  <si>
    <t>PORTA DE CELA (PG1), MEDIDAS (80X210)CM, CONFORME CADERNO DE PROJETO PADRÃO PENITENCIÁRIA-MG (DETALHE EQ5A), INCLUSIVE FORNECIMENTO, INSTALAÇÃO, FERRAGENS, MARCO E PINTURA ESMALTE SINTÉTICO, DUAS (2) DEMÃOS COM UMA (1) DEMÃO DE FUNDO ANTICORROSIVO</t>
  </si>
  <si>
    <t>ED-29578</t>
  </si>
  <si>
    <t>PORTA DE GRADE (PG), CONFORME CADERNO DE PROJETO PADRÃO PENITENCIÁRIA-MG (DETALHE EQ6), INCLUSIVE FORNECIMENTO, INSTALAÇÃO, FERRAGENS E PINTURA ESMALTE SINTÉTICO, DUAS (2) DEMÃOS COM UMA (1) DEMÃO DE FUNDO ANTICORROSIVO</t>
  </si>
  <si>
    <t>ED-29576</t>
  </si>
  <si>
    <t>PORTA DE GRADE (PG), MEDIDAS (80X210)CM, CONFORME CADERNO DE PROJETO PADRÃO PENITENCIÁRIA-MG (DETALHE EQ6A), INCLUSIVE FORNECIMENTO, INSTALAÇÃO, FERRAGENS, MARCO E PINTURA ESMALTE SINTÉTICO, DUAS (2) DEMÃOS COM UMA (1) DEMÃO DE FUNDO ANTICORROSIVO</t>
  </si>
  <si>
    <t>ED-29279</t>
  </si>
  <si>
    <t>PORTÃO DE GRADE E TELA (PGT), DIMENSÃO (80X210)CM, CONFORME CADERNO DE PROJETO PADRÃO PENITENCIÁRIA-MG (DETALHE EQ6B), INCLUSIVE FORNECIMENTO, INSTALAÇÃO, FERRAGENS E PINTURA ESMALTE SINTÉTICO, DUAS (2) DEMÃOS COM UMA (1) DEMÃO DE FUNDO ANTICORROSIVO</t>
  </si>
  <si>
    <t>ED-27563</t>
  </si>
  <si>
    <t xml:space="preserve">PROTEÇÃO DE LUMINÁRIA TIPO CALHA DE SOBREPOR GRANDE, COMPRIMENTO 130CM, CONFORME CADERNO DE PROJETO PADRÃO PENITENCIÁRIA-MG - (DETALHE E10), INCLUSIVE PINTURA ESMALTE SINTÉTICO EM SUPERFÍCIES GALVANIZADAS, DUAS (2) DEMÃOS COM UMA (1) DEMÃO DE FUNDO ANTICORROSIVO
</t>
  </si>
  <si>
    <t>ED-29273</t>
  </si>
  <si>
    <t>PROTEÇÃO PARA VÁLVULA DESCARGA, DIMENSÃO (12X12)CM, CONFORME CADERNO DE PROJETO PADRÃO PENITENCIÁRIA-MG (DETALHE D41), INCLUSIVE CHUMBADORES, FIXAÇÃO  E PINTURA ESMALTE SINTÉTICO EM SUPERFÍCIES GALVANIZADAS, DUAS (2) DEMÃOS COM UMA (1) DEMÃO DE FUNDO ANTICORROSIVO</t>
  </si>
  <si>
    <t>ED-32022</t>
  </si>
  <si>
    <t>SETEIRA DE GRADE COM TELA (ST), ALTURA DE 12CM, CONFORME CADERNO DE PROJETO PADRÃO PENITENCIÁRIA-MG (DETALHE EQ17A), INCLUSIVE FORNECIMENTO, INSTALAÇÃO E PINTURA ESMALTE SINTÉTICO, DUAS (2) DEMÃOS COM UMA (1) DEMÃO DE FUNDO ANTICORROSIVO</t>
  </si>
  <si>
    <t>ED-32021</t>
  </si>
  <si>
    <t>SETEIRA DE GRADE (S), ALTURA DE 12CM, CONFORME CADERNO DE PROJETO PADRÃO PENITENCIÁRIA-MG (DETALHE EQ17), INCLUSIVE FORNECIMENTO, INSTALAÇÃO E PINTURA ESMALTE SINTÉTICO, DUAS (2) DEMÃOS COM UMA (1) DEMÃO DE FUNDO ANTICORROSIVO</t>
  </si>
  <si>
    <t>ED-29275</t>
  </si>
  <si>
    <t>SETEIRA DE GRADE TIPO S, COMPRIMENTO DE 115CM, CONFORME CADERNO DE PROJETO PADRÃO PENITENCIÁRIA-MG (DETALHE EQ17B), INCLUSIVE FORNECIMENTO, INSTALAÇÃO E PINTURA ESMALTE SINTÉTICO, DUAS (2) DEMÃOS COM UMA (1) DEMÃO DE FUNDO ANTICORROSIVO</t>
  </si>
  <si>
    <t>ED-29253</t>
  </si>
  <si>
    <t>TRAVA DE SEGURANÇA, INSTALADA EM ALVENARIA, CONFORME CADERNO DE PROJETO PADRÃO PENITENCIÁRIA-MG (DETALHE E5), INCLUSIVE INSTALAÇÃO E PINTURA ESMALTE SINTÉTICO EM SUPERFÍCIES GALVANIZADAS, DUAS (2) DEMÃOS COM UMA (1) DEMÃO DE FUNDO ANTICORROSIVO</t>
  </si>
  <si>
    <t>ED-32116</t>
  </si>
  <si>
    <t>GUARDA-CORPO, ALTURA 100CM, FIXADO EM MURETA, EM TUBO GALVANIZADO, COM COSTURA, DIÂMETRO 2", ESP. 3MM, GRADIL COM PERFIL CANTONEIRA (1"X1/8") E TELA QUADRICULADA ONDULADA, COM MALHA DE 25,4MM (1"), FIO 10 (3,40MM), CONFORME CADERNO DE PROJETO PADRÃO PENITENCIÁRIA-MG (DETALHE D42B), INCLUSIVE FORNECIMENTO, INSTALAÇÃO E PINTURA ESMALTE SINTÉTICO, DUAS (2) DEMÃOS COM UMA (1) DEMÃO DE FUNDO ANTICORROSIVO</t>
  </si>
  <si>
    <t>ED-32115</t>
  </si>
  <si>
    <t>GUARDA-CORPO, ALTURA 130CM, EM TUBO GALVANIZADO, COM COSTURA, DIÂMETRO 2", ESP. 3MM, GRADIL COM PERFIL CANTONEIRA (1"X1/8") E TELA QUADRICULADA ONDULADA, COM MALHA DE 25,4MM (1"), FIO 10 (3,40MM), CONFORME CADERNO DE PROJETO PADRÃO PENITENCIÁRIA-MG (DETALHE D42A), INCLUSIVE FORNECIMENTO, INSTALAÇÃO E PINTURA ESMALTE SINTÉTICO, DUAS (2) DEMÃOS COM UMA (1) DEMÃO DE FUNDO ANTICORROSIVO</t>
  </si>
  <si>
    <t>ED-33268</t>
  </si>
  <si>
    <t>BELICHE EM CONCRETO APOIADA EM ALVENARIA (ALOJAMENTO) PARA 2 PESSOAS COM UMA ESCADA E VIGAS DE BORDA, CONFORME CADERNO DE PROJETO PADRÃO PENITENCIÁRIA-MG (DETALHE D5A), INCLUSIVE FORNECIMENTO E INSTALAÇÃO</t>
  </si>
  <si>
    <t>ED-33267</t>
  </si>
  <si>
    <t>BELICHE EM CONCRETO APOIADA EM ALVENARIA (ALOJAMENTO) PARA 4 PESSOAS COM DUAS ESCADAS LATERAIS E VIGA DE BORDA, CONFORME CADERNO DE PROJETO PADRÃO PENITENCIÁRIA-MG (DETALHE D5), INCLUSIVE FORNECIMENTO E INSTALAÇÃO</t>
  </si>
  <si>
    <t>ED-33270</t>
  </si>
  <si>
    <t>BELICHE EM CONCRETO APOIADA EM ALVENARIA (ALOJAMENTO) PARA 4 PESSOAS COM UMA ESCADA CENTRAL E VIGA DE BORDA, CONFORME CADERNO DE PROJETO PADRÃO PENITENCIÁRIA-MG (DETALHE D5C), INCLUSIVE FORNECIMENTO E INSTALAÇÃO</t>
  </si>
  <si>
    <t>ED-33269</t>
  </si>
  <si>
    <t>BELICHE EM CONCRETO APOIADA EM ALVENARIA (ALOJAMENTO) PARA 4 PESSOAS COM UMA ESCADA CENTRAL SEM VIGA DE BORDA, CONFORME CADERNO DE PROJETO PADRÃO PENITENCIÁRIA-MG (DETALHE D5B), INCLUSIVE FORNECIMENTO E INSTALAÇÃO</t>
  </si>
  <si>
    <t>ED-33281</t>
  </si>
  <si>
    <t>CAMA EM CONCRETO APOIADA EM ALVENARIA (ALOJAMENTO CIA/CEIP) PARA 1 PESSOA, CONFORME CADERNO DE PROJETO PADRÃO PENITENCIÁRIA-MG (DETALHE D5G), INCLUSIVE FORNECIMENTO E INSTALAÇÃO</t>
  </si>
  <si>
    <t>ED-33280</t>
  </si>
  <si>
    <t>CAMA EM CONCRETO APOIADA EM ALVENARIA (ALOJAMENTO CSE) PARA 1 PESSOA, CONFORME CADERNO DE PROJETO PADRÃO PENITENCIÁRIA-MG (DETALHE D5E/D5F), INCLUSIVE FORNECIMENTO E INSTALAÇÃO</t>
  </si>
  <si>
    <t>ED-33277</t>
  </si>
  <si>
    <t>ESCADA PARA BELICHE OU TRELICHE CONFORME CADERNO DE PROJETO PADRÃO PENITENCIÁRIA-MG, INCLUSIVE FORNECIMENTO E INSTALAÇÃO</t>
  </si>
  <si>
    <t>ED-33286</t>
  </si>
  <si>
    <t>MESA DE CABECEIRA, CONFORME CADERNO DE PROJETO PADRÃO PENITENCIÁRIA-MG (DETALHE D6), INCLUSIVE FORNECIMENTO E INSTALAÇÃO</t>
  </si>
  <si>
    <t>MESA DE CABECEIRA, CONFORME CADERNO DE PROJETO PADRÃO PENITENCIÁRIA-MG (DETALHE D6A), INCLUSIVE FORNECIMENTO E INSTALAÇÃO</t>
  </si>
  <si>
    <t>ED-33285</t>
  </si>
  <si>
    <t>MESA DE CABECEIRA, CONFORME CADERNO DE PROJETO PADRÃO PENITENCIÁRIA-MG (DETALHE D6B), INCLUSIVE FORNECIMENTO E INSTALAÇÃO</t>
  </si>
  <si>
    <t>ED-33271</t>
  </si>
  <si>
    <t>TRELICHE EM CONCRETO APOIADA EM ALVENARIA (ALOJAMENTO) PARA 6 PESSOAS COM DUAS ESCADAS LATERAIS SEM VIGA DE BORDA, CONFORME CADERNO DE PROJETO PADRÃO PENITENCIÁRIA-MG (DETALHE D5D), INCLUSIVE FORNECIMENTO E INSTALAÇÃO</t>
  </si>
  <si>
    <t>MARCO DE CONCRETO ARMADO JUNTO ÀS PORTAS DE CELA E/OU ALOJAMENTO - INCLUSO FÔRMA, DESFORMA, AÇO E CONCRETO FCK = 20 MPA</t>
  </si>
  <si>
    <t>ALVENARIAS DEFESA SOCIAL</t>
  </si>
  <si>
    <t>APLICAÇÃO DE CONCRETO EM FUNDAÇÃO OU LASTRO, INCLUSIVE ESPALHAMENTO, ADENSAMENTO E ACABAMENTO</t>
  </si>
  <si>
    <t>ARGAMASSA, TRAÇO 1:2:8 (CIMENTO, CAL E AREIA), COM PREPARO MECANIZADO</t>
  </si>
  <si>
    <t>ARGAMASSA, TRAÇO 1:2:9 (CIMENTO, CAL E AREIA), COM PREPARO MECANIZADO</t>
  </si>
  <si>
    <t>ARGAMASSA, TRAÇO 1:3 (CIMENTO E AREIA), COM PREPARO MECANIZADO</t>
  </si>
  <si>
    <t>ARGAMASSA, TRAÇO 1:4 (CIMENTO E AREIA), COM PREPARO MECANIZADO</t>
  </si>
  <si>
    <t>ARGAMASSA, TRAÇO 1:5 (CIMENTO E AREIA), COM PREPARO MECANIZADO</t>
  </si>
  <si>
    <t>ARGAMASSA, TRAÇO 1:6 (CIMENTO E AREIA), COM PREPARO MECANIZADO</t>
  </si>
  <si>
    <t>ARGAMASSA, TRAÇO 1:7 (CIMENTO E AREIA), COM PREPARO MECANIZADO</t>
  </si>
  <si>
    <t>CONCRETO ESTRUTURAL, PREPARADO EM OBRA COM BETONEIRA, CONTROLE "A", COM FCK 20MPA, BRITA Nº (1), CONSISTÊNCIA PARA VIBRAÇÃO (FABRICAÇÃO)</t>
  </si>
  <si>
    <t>CONCRETO ESTRUTURAL, PREPARADO EM OBRA COM BETONEIRA, CONTROLE "A", COM FCK 20MPA, BRITA Nº (1 E 2), CONSISTÊNCIA PARA VIBRAÇÃO (FABRICAÇÃO)</t>
  </si>
  <si>
    <t>CONCRETO ESTRUTURAL, PREPARADO EM OBRA COM BETONEIRA, CONTROLE "A", COM FCK 25MPA, BRITA Nº (1), CONSISTÊNCIA PARA VIBRAÇÃO (FABRICAÇÃO)</t>
  </si>
  <si>
    <t>CONCRETO ESTRUTURAL, PREPARADO EM OBRA COM BETONEIRA, CONTROLE "A", COM FCK 25MPA, BRITA Nº (1 E 2), CONSISTÊNCIA PARA VIBRAÇÃO (FABRICAÇÃO)</t>
  </si>
  <si>
    <t>CONCRETO ESTRUTURAL, PREPARADO EM OBRA COM BETONEIRA, CONTROLE "A", COM FCK 30MPA, BRITA Nº (1), CONSISTÊNCIA PARA VIBRAÇÃO (FABRICAÇÃO)</t>
  </si>
  <si>
    <t>CONCRETO ESTRUTURAL, PREPARADO EM OBRA COM BETONEIRA, CONTROLE "A", COM FCK 30MPA, BRITA Nº (1 E 2), CONSISTÊNCIA PARA VIBRAÇÃO (FABRICAÇÃO)</t>
  </si>
  <si>
    <t>CONCRETO ESTRUTURAL, PREPARADO EM OBRA COM BETONEIRA, CONTROLE "A", COM FCK 35MPA, BRITA Nº (1), CONSISTÊNCIA PARA VIBRAÇÃO (FABRICAÇÃO)</t>
  </si>
  <si>
    <t>CONCRETO ESTRUTURAL, PREPARADO EM OBRA COM BETONEIRA, CONTROLE "A", COM FCK 35MPA, BRITA Nº (1 E 2), CONSISTÊNCIA PARA VIBRAÇÃO (FABRICAÇÃO)</t>
  </si>
  <si>
    <t>CONCRETO ESTRUTURAL, PREPARADO EM OBRA COM BETONEIRA, CONTROLE "A", COM FCK 40MPA, BRITA Nº (1), CONSISTÊNCIA PARA VIBRAÇÃO (FABRICAÇÃO)</t>
  </si>
  <si>
    <t>CONCRETO ESTRUTURAL, PREPARADO EM OBRA COM BETONEIRA, CONTROLE "A", COM FCK 40MPA, BRITA Nº (1 E 2), CONSISTÊNCIA PARA VIBRAÇÃO (FABRICAÇÃO)</t>
  </si>
  <si>
    <t>CONCRETO ESTRUTURAL, PREPARADO EM OBRA COM BETONEIRA, CONTROLE "B", COM FCK 20MPA, BRITA Nº (1 E 2), CONSISTÊNCIA PARA VIBRAÇÃO (FABRICAÇÃO)</t>
  </si>
  <si>
    <t>CONCRETO ESTRUTURAL, PREPARADO EM OBRA COM BETONEIRA, CONTROLE "B", COM FCK 25MPA, BRITA Nº (1 E 2), CONSISTÊNCIA PARA VIBRAÇÃO (FABRICAÇÃO)</t>
  </si>
  <si>
    <t>CONCRETO NÃO ESTRUTURAL, PREPARADO EM OBRA COM BETONEIRA, CONTROLE "A", COM FCK 15MPA, BRITA Nº (1), CONSISTÊNCIA PARA VIBRAÇÃO (FABRICAÇÃO)</t>
  </si>
  <si>
    <t>CONCRETO NÃO ESTRUTURAL, PREPARADO EM OBRA COM BETONEIRA, CONTROLE "A", COM FCK 15MPA, BRITA Nº (1 E 2), CONSISTÊNCIA PARA VIBRAÇÃO (FABRICAÇÃO)</t>
  </si>
  <si>
    <t>CONCRETO NÃO ESTRUTURAL, PREPARADO EM OBRA COM BETONEIRA, CONTROLE "B", COM FCK 10MPA, BRITA Nº (1 E 2), CONSISTÊNCIA PARA VIBRAÇÃO (FABRICAÇÃO)</t>
  </si>
  <si>
    <t>CONCRETO NÃO ESTRUTURAL, PREPARADO EM OBRA COM BETONEIRA, CONTROLE "B", COM FCK 13,5MPA, BRITA Nº (1 E 2), CONSISTÊNCIA PARA VIBRAÇÃO (FABRICAÇÃO)</t>
  </si>
  <si>
    <t>CONCRETO NÃO ESTRUTURAL, PREPARADO EM OBRA COM BETONEIRA, CONTROLE "B", COM FCK 15MPA, BRITA Nº (1 E 2), CONSISTÊNCIA PARA VIBRAÇÃO (FABRICAÇÃO)</t>
  </si>
  <si>
    <t>CONCRETO NÃO ESTRUTURAL, PREPARADO EM OBRA COM BETONEIRA, CONTROLE "B", COM FCK 18MPA, BRITA Nº (1 E 2), CONSISTÊNCIA PARA VIBRAÇÃO (FABRICAÇÃO)</t>
  </si>
  <si>
    <t>CONCRETO NÃO ESTRUTURAL, PREPARADO EM OBRA COM BETONEIRA, CONTROLE "B", COM FCK 9MPA, BRITA Nº (1 E 2), CONSISTÊNCIA PARA VIBRAÇÃO (FABRICAÇÃO)</t>
  </si>
  <si>
    <t>FÔRMA PARA VIGA-CINTA/BLOCO COM CHAPA DE COMPENSADO PLASTIFICADO, ESP. 12MM (DESMONTAGEM)</t>
  </si>
  <si>
    <t>FÔRMA PARA VIGA-CINTA/BLOCO COM CHAPA DE COMPENSADO PLASTIFICADO, ESP. 12MM (FABRICAÇÃO)</t>
  </si>
  <si>
    <t>FÔRMA PARA VIGA-CINTA/BLOCO COM CHAPA DE COMPENSADO PLASTIFICADO, ESP. 12MM (MONTAGEM)</t>
  </si>
  <si>
    <t>FÔRMA PARA VIGA-CINTA/BLOCO COM CHAPA DE COMPENSADO RESINADO, ESP. 12MM (DESMONTAGEM)</t>
  </si>
  <si>
    <t>FÔRMA PARA VIGA-CINTA/BLOCO COM CHAPA DE COMPENSADO RESINADO, ESP. 12MM (FABRICAÇÃO)</t>
  </si>
  <si>
    <t>FÔRMA PARA VIGA-CINTA/BLOCO COM CHAPA DE COMPENSADO RESINADO, ESP. 12MM (MONTAGEM)</t>
  </si>
  <si>
    <t>FÔRMA PARA VIGA-CINTA/BLOCO DE MADEIRA COM TÁBUA E SARRAFO (DESMONTAGEM)</t>
  </si>
  <si>
    <t>FÔRMA PARA VIGA-CINTA/BLOCO DE MADEIRA COM TÁBUA E SARRAFO (FABRICAÇÃO)</t>
  </si>
  <si>
    <t>FÔRMA PARA VIGA-CINTA/BLOCO DE MADEIRA COM TÁBUA E SARRAFO (MONTAGEM)</t>
  </si>
  <si>
    <t>LANÇAMENTO DE CONCRETO EM FUNDAÇÃO OU LASTRO, INCLUSIVE TRANSPORTE ATÉ O LOCAL DE APLICAÇÃO, EXCLUSIVE APLICAÇÃO</t>
  </si>
  <si>
    <t>TRANSPORTE, LANÇAMENTO E ADENSAMENTO DE CONCRETO EM RADIER, PISO OU ELEMENTO PRÉ-MOLDADO, INCLUSIVE ACABAMENTO</t>
  </si>
  <si>
    <t>ED-28562</t>
  </si>
  <si>
    <t>ED-28561</t>
  </si>
  <si>
    <t>TOPÓGRAFO COM ENCARGOS COMPLEMENTARES</t>
  </si>
  <si>
    <t>ED-29739</t>
  </si>
  <si>
    <t>Consultoria</t>
  </si>
  <si>
    <t>RO-44617</t>
  </si>
  <si>
    <t>Apoio Logístico - Veículo 1.0 Turbo ou similar, com motorista</t>
  </si>
  <si>
    <t>RO-44124</t>
  </si>
  <si>
    <t>Apoio Logístico - Veículo 1.0 Turbo ou similar, sem motorista</t>
  </si>
  <si>
    <t>Terraplenagem</t>
  </si>
  <si>
    <t>RO-32649</t>
  </si>
  <si>
    <t>Apiloamento manual</t>
  </si>
  <si>
    <t>Compactação de aterros a 100% do Proctor intermediário (Inclui espalhamento)</t>
  </si>
  <si>
    <t>Compactação de aterros a 100% do Proctor internormal (Inclui espalhamento)</t>
  </si>
  <si>
    <t>Compactação de aterros a 100% do Proctor normal (Inclui espalhamento)</t>
  </si>
  <si>
    <t>Compactação de aterros a 95% do Proctor normal (Inclui espalhamento)</t>
  </si>
  <si>
    <t>RO-42637</t>
  </si>
  <si>
    <t>Compactação manual com placa vibratória</t>
  </si>
  <si>
    <t>Compactação manual com soquete vibratório</t>
  </si>
  <si>
    <t>RO-32630</t>
  </si>
  <si>
    <t>Construção de corpo de aterro com material de 3ª categoria oriundo de corte (Espalhamento e compactação)</t>
  </si>
  <si>
    <t>RO-48107</t>
  </si>
  <si>
    <t>Corte de árvores com diâmetro superior a 0,15 m (Exclui carga e transporte para bota-fora)</t>
  </si>
  <si>
    <t>Demolição de muro de arrimo em gabião</t>
  </si>
  <si>
    <t>Desmatamento, destocamento e limpeza de árvores, arbustos e vegetação rasteira. (execução na espessura de até 30cm, incluindo remanejamento para fora da linha de offsets e acerto do material)</t>
  </si>
  <si>
    <t>RO-40106</t>
  </si>
  <si>
    <t xml:space="preserve">Desmatamento, destocamento, limpeza de área e estocagem do material de limpeza com árvores de diâmetro até 0,15 m (Execução incluindo remanejamento para fora da linha de offsets e acerto do material, exclui carga e transporte para bota-fora)
</t>
  </si>
  <si>
    <t>RO-32631</t>
  </si>
  <si>
    <t>Desmonte de matacões ou bloco de rocha por meio de explosivos</t>
  </si>
  <si>
    <t>RO-32632</t>
  </si>
  <si>
    <t>Desmonte de material de 3ª categoria a frio com argamassa expansiva a céu aberto</t>
  </si>
  <si>
    <t>RO-42930</t>
  </si>
  <si>
    <t>Destocamento de árvores com diâmetro de 0,15 a 0,30 m (Exclui carga e transporte para bota-fora)</t>
  </si>
  <si>
    <t>RO-42287</t>
  </si>
  <si>
    <t>Destocamento de árvores com diâmetro maior que 0,30 m (Exclui carga e transporte para bota-fora)</t>
  </si>
  <si>
    <t>RO-43388</t>
  </si>
  <si>
    <t>Empedramento para fundação de aterro (Execução, incluindo fornecimento do material, espalhamento e compactação com trator de esteira, exceto transporte)</t>
  </si>
  <si>
    <t>RO-43756</t>
  </si>
  <si>
    <t>Empedramento para fundação de aterro (Execução, incluindo o espalhamento e compactação com trator de esteira, exclusive o fornecimento e o transporte da pedra)</t>
  </si>
  <si>
    <t>Escalonamento de taludes de aterro</t>
  </si>
  <si>
    <t>RO-32657</t>
  </si>
  <si>
    <t>Escavação, carga e transporte de material de 1ª categoria - executado com escavadeira de 1,40 m³ e caminhão basculante de 12 m³ e com caminho de serviço em leito natural - DMT de      50 a    200 m</t>
  </si>
  <si>
    <t>Escavação, carga e transporte de material de 1ª categoria - executado com escavadeira de 1,40 m³ e caminhão basculante de 12 m³ e com caminho de serviço em leito natural - DMT de    200 a    400 m</t>
  </si>
  <si>
    <t>Escavação, carga e transporte de material de 1ª categoria - executado com escavadeira de 1,40 m³ e caminhão basculante de 12 m³ e com caminho de serviço em leito natural - DMT de    400 a    600 m</t>
  </si>
  <si>
    <t>Escavação, carga e transporte de material de 1ª categoria - executado com escavadeira de 1,40 m³ e caminhão basculante de 12 m³ e com caminho de serviço em leito natural - DMT de    600 a    800 m</t>
  </si>
  <si>
    <t xml:space="preserve">Escavação, carga e transporte de material de 1ª categoria - executado com escavadeira de 1,40 m³ e caminhão basculante de 12 m³ e com caminho de serviço em leito natural - DMT de    800 a 1.000 m
</t>
  </si>
  <si>
    <t>Escavação, carga e transporte de material de 1ª categoria - executado com escavadeira de 1,40 m³ e caminhão basculante de 12 m³ e com caminho de serviço em leito natural - DMT de 1.000 a 1.200 m</t>
  </si>
  <si>
    <t>Escavação, carga e transporte de material de 1ª categoria - executado com escavadeira de 1,40 m³ e caminhão basculante de 12 m³ e com caminho de serviço em leito natural - DMT de 1.200 a 1.400 m</t>
  </si>
  <si>
    <t>Escavação, carga e transporte de material de 1ª categoria - executado com escavadeira de 1,40 m³ e caminhão basculante de 12 m³ e com caminho de serviço em leito natural - DMT de 1.400 a 1.600 m</t>
  </si>
  <si>
    <t>Escavação, carga e transporte de material de 1ª categoria - executado com escavadeira de 1,40 m³ e caminhão basculante de 12 m³ e com caminho de serviço em leito natural - DMT de 1.600 a 1.800 m</t>
  </si>
  <si>
    <t xml:space="preserve">Escavação, carga e transporte de material de 1ª categoria - executado com escavadeira de 1,40 m³ e caminhão basculante de 12 m³ e com caminho de serviço em leito natural - DMT de 1.800 a 2.000 m
</t>
  </si>
  <si>
    <t>Escavação, carga e transporte de material de 1ª categoria - executado com escavadeira de 1,40 m³ e caminhão basculante de 12 m³ e com caminho de serviço em leito natural - DMT de 2.000 a 2.500 m</t>
  </si>
  <si>
    <t>Escavação, carga e transporte de material de 1ª categoria - executado com escavadeira de 1,40 m³ e caminhão basculante de 12 m³ e com caminho de serviço em leito natural - DMT de 2.500 a 3.000 m</t>
  </si>
  <si>
    <t>RO-32515</t>
  </si>
  <si>
    <t>Escavação, carga e transporte de material de 1ª categoria - executado com escavadeira de 1,40 m³ e caminhão basculante de 12 m³ e com caminho de serviço em revestimento primário - DMT de      50 a    200 m</t>
  </si>
  <si>
    <t>RO-32516</t>
  </si>
  <si>
    <t>Escavação, carga e transporte de material de 1ª categoria - executado com escavadeira de 1,40 m³ e caminhão basculante de 12 m³ e com caminho de serviço em revestimento primário - DMT de    200 a    400 m</t>
  </si>
  <si>
    <t>RO-32517</t>
  </si>
  <si>
    <t>Escavação, carga e transporte de material de 1ª categoria - executado com escavadeira de 1,40 m³ e caminhão basculante de 12 m³ e com caminho de serviço em revestimento primário - DMT de    400 a    600 m</t>
  </si>
  <si>
    <t>RO-32518</t>
  </si>
  <si>
    <t>Escavação, carga e transporte de material de 1ª categoria - executado com escavadeira de 1,40 m³ e caminhão basculante de 12 m³ e com caminho de serviço em revestimento primário - DMT de    600 a    800 m</t>
  </si>
  <si>
    <t>RO-32519</t>
  </si>
  <si>
    <t>Escavação, carga e transporte de material de 1ª categoria - executado com escavadeira de 1,40 m³ e caminhão basculante de 12 m³ e com caminho de serviço em revestimento primário - DMT de    800 a 1.000 m</t>
  </si>
  <si>
    <t>RO-32520</t>
  </si>
  <si>
    <t>Escavação, carga e transporte de material de 1ª categoria - executado com escavadeira de 1,40 m³ e caminhão basculante de 12 m³ e com caminho de serviço em revestimento primário - DMT de 1.000 a 1.200 m</t>
  </si>
  <si>
    <t>RO-32521</t>
  </si>
  <si>
    <t>Escavação, carga e transporte de material de 1ª categoria - executado com escavadeira de 1,40 m³ e caminhão basculante de 12 m³ e com caminho de serviço em revestimento primário - DMT de 1.200 a 1.400 m</t>
  </si>
  <si>
    <t>RO-32522</t>
  </si>
  <si>
    <t>Escavação, carga e transporte de material de 1ª categoria - executado com escavadeira de 1,40 m³ e caminhão basculante de 12 m³ e com caminho de serviço em revestimento primário - DMT de 1.400 a 1.600 m</t>
  </si>
  <si>
    <t>RO-32523</t>
  </si>
  <si>
    <t>Escavação, carga e transporte de material de 1ª categoria - executado com escavadeira de 1,40 m³ e caminhão basculante de 12 m³ e com caminho de serviço em revestimento primário - DMT de 1.600 a 1.800 m</t>
  </si>
  <si>
    <t>RO-32524</t>
  </si>
  <si>
    <t>Escavação, carga e transporte de material de 1ª categoria - executado com escavadeira de 1,40 m³ e caminhão basculante de 12 m³ e com caminho de serviço em revestimento primário - DMT de 1.800 a 2.000 m</t>
  </si>
  <si>
    <t>RO-32525</t>
  </si>
  <si>
    <t>Escavação, carga e transporte de material de 1ª categoria - executado com escavadeira de 1,40 m³ e caminhão basculante de 12 m³ e com caminho de serviço em revestimento primário - DMT de 2.000 a 2.500 m</t>
  </si>
  <si>
    <t>RO-32526</t>
  </si>
  <si>
    <t>Escavação, carga e transporte de material de 1ª categoria - executado com escavadeira de 1,40 m³ e caminhão basculante de 12 m³ e com caminho de serviço em revestimento primário - DMT de 2.500 a 3.000 m</t>
  </si>
  <si>
    <t>RO-32529</t>
  </si>
  <si>
    <t>Escavação, carga e transporte de material de 1ª categoria - executado com escavadeira de 1,40 m³ e caminhão basculante de 12 m³ e com caminho de serviço pavimentado - DMT de      50 a    200 m</t>
  </si>
  <si>
    <t>RO-32530</t>
  </si>
  <si>
    <t>Escavação, carga e transporte de material de 1ª categoria - executado com escavadeira de 1,40 m³ e caminhão basculante de 12 m³ e com caminho de serviço pavimentado - DMT de    200 a    400 m</t>
  </si>
  <si>
    <t>RO-32531</t>
  </si>
  <si>
    <t>Escavação, carga e transporte de material de 1ª categoria - executado com escavadeira de 1,40 m³ e caminhão basculante de 12 m³ e com caminho de serviço pavimentado - DMT de    400 a    600 m</t>
  </si>
  <si>
    <t>RO-32532</t>
  </si>
  <si>
    <t>Escavação, carga e transporte de material de 1ª categoria - executado com escavadeira de 1,40 m³ e caminhão basculante de 12 m³ e com caminho de serviço pavimentado - DMT de    600 a    800 m</t>
  </si>
  <si>
    <t>RO-32533</t>
  </si>
  <si>
    <t>Escavação, carga e transporte de material de 1ª categoria - executado com escavadeira de 1,40 m³ e caminhão basculante de 12 m³ e com caminho de serviço pavimentado - DMT de    800 a 1.000 m</t>
  </si>
  <si>
    <t>RO-32534</t>
  </si>
  <si>
    <t>Escavação, carga e transporte de material de 1ª categoria - executado com escavadeira de 1,40 m³ e caminhão basculante de 12 m³ e com caminho de serviço pavimentado - DMT de 1.000 a 1.200 m</t>
  </si>
  <si>
    <t>RO-32535</t>
  </si>
  <si>
    <t>Escavação, carga e transporte de material de 1ª categoria - executado com escavadeira de 1,40 m³ e caminhão basculante de 12 m³ e com caminho de serviço pavimentado - DMT de 1.200 a 1.400 m</t>
  </si>
  <si>
    <t>RO-32536</t>
  </si>
  <si>
    <t>Escavação, carga e transporte de material de 1ª categoria - executado com escavadeira de 1,40 m³ e caminhão basculante de 12 m³ e com caminho de serviço pavimentado - DMT de 1.400 a 1.600 m</t>
  </si>
  <si>
    <t>RO-32537</t>
  </si>
  <si>
    <t>Escavação, carga e transporte de material de 1ª categoria - executado com escavadeira de 1,40 m³ e caminhão basculante de 12 m³ e com caminho de serviço pavimentado - DMT de 1.600 a 1.800 m</t>
  </si>
  <si>
    <t>RO-32538</t>
  </si>
  <si>
    <t>Escavação, carga e transporte de material de 1ª categoria - executado com escavadeira de 1,40 m³ e caminhão basculante de 12 m³ e com caminho de serviço pavimentado - DMT de 1.800 a 2.000 m</t>
  </si>
  <si>
    <t>RO-32539</t>
  </si>
  <si>
    <t>Escavação, carga e transporte de material de 1ª categoria - executado com escavadeira de 1,40 m³ e caminhão basculante de 12 m³ e com caminho de serviço pavimentado - DMT de 2.000 a 2.500 m</t>
  </si>
  <si>
    <t>RO-32540</t>
  </si>
  <si>
    <t>Escavação, carga e transporte de material de 1ª categoria - executado com escavadeira de 1,40 m³ e caminhão basculante de 12 m³ e com caminho de serviço pavimentado - DMT de 2.500 a 3.000 m</t>
  </si>
  <si>
    <t>Escavação, carga e transporte de material de 2ª categoria - executado com escavadeira de 1,40 m³ e caminhão basculante de 12 m³ e com caminho de serviço em leito natural - DMT de      50 a    200 m</t>
  </si>
  <si>
    <t>Escavação, carga e transporte de material de 2ª categoria - executado com escavadeira de 1,40 m³ e caminhão basculante de 12 m³ e com caminho de serviço em leito natural - DMT de    200 a    400 m</t>
  </si>
  <si>
    <t>Escavação, carga e transporte de material de 2ª categoria - executado com escavadeira de 1,40 m³ e caminhão basculante de 12 m³ e com caminho de serviço em leito natural - DMT de    400 a    600 m</t>
  </si>
  <si>
    <t>Escavação, carga e transporte de material de 2ª categoria - executado com escavadeira de 1,40 m³ e caminhão basculante de 12 m³ e com caminho de serviço em leito natural - DMT de    600 a    800 m</t>
  </si>
  <si>
    <t>Escavação, carga e transporte de material de 2ª categoria - executado com escavadeira de 1,40 m³ e caminhão basculante de 12 m³ e com caminho de serviço em leito natural - DMT de    800 a 1.000 m</t>
  </si>
  <si>
    <t>Escavação, carga e transporte de material de 2ª categoria - executado com escavadeira de 1,40 m³ e caminhão basculante de 12 m³ e com caminho de serviço em leito natural - DMT de 1.000 a 1.200 m</t>
  </si>
  <si>
    <t>Escavação, carga e transporte de material de 2ª categoria - executado com escavadeira de 1,40 m³ e caminhão basculante de 12 m³ e com caminho de serviço em leito natural - DMT de 1.200 a 1.400 m</t>
  </si>
  <si>
    <t>Escavação, carga e transporte de material de 2ª categoria - executado com escavadeira de 1,40 m³ e caminhão basculante de 12 m³ e com caminho de serviço em leito natural - DMT de 1.400 a 1.600 m</t>
  </si>
  <si>
    <t>Escavação, carga e transporte de material de 2ª categoria - executado com escavadeira de 1,40 m³ e caminhão basculante de 12 m³ e com caminho de serviço em leito natural - DMT de 1.600 a 1.800 m</t>
  </si>
  <si>
    <t>Escavação, carga e transporte de material de 2ª categoria - executado com escavadeira de 1,40 m³ e caminhão basculante de 12 m³ e com caminho de serviço em leito natural - DMT de 1.800 a 2.000 m</t>
  </si>
  <si>
    <t>Escavação, carga e transporte de material de 2ª categoria - executado com escavadeira de 1,40 m³ e caminhão basculante de 12 m³ e com caminho de serviço em leito natural - DMT de 2.000 a 2.500 m</t>
  </si>
  <si>
    <t>Escavação, carga e transporte de material de 2ª categoria - executado com escavadeira de 1,40 m³ e caminhão basculante de 12 m³ e com caminho de serviço em leito natural - DMT de 2.500 a 3.000 m</t>
  </si>
  <si>
    <t>RO-32541</t>
  </si>
  <si>
    <t>Escavação, carga e transporte de material de 2ª categoria - executado com escavadeira de 1,40 m³ e caminhão basculante de 12 m³ e com caminho de serviço em revestimento primário - DMT de      50 a    200 m</t>
  </si>
  <si>
    <t>RO-32542</t>
  </si>
  <si>
    <t>Escavação, carga e transporte de material de 2ª categoria - executado com escavadeira de 1,40 m³ e caminhão basculante de 12 m³ e com caminho de serviço em revestimento primário - DMT de    200 a    400 m</t>
  </si>
  <si>
    <t>RO-32543</t>
  </si>
  <si>
    <t>Escavação, carga e transporte de material de 2ª categoria - executado com escavadeira de 1,40 m³ e caminhão basculante de 12 m³ e com caminho de serviço em revestimento primário - DMT de    400 a    600 m</t>
  </si>
  <si>
    <t>RO-32544</t>
  </si>
  <si>
    <t>Escavação, carga e transporte de material de 2ª categoria - executado com escavadeira de 1,40 m³ e caminhão basculante de 12 m³ e com caminho de serviço em revestimento primário - DMT de    600 a    800 m</t>
  </si>
  <si>
    <t>RO-32545</t>
  </si>
  <si>
    <t>Escavação, carga e transporte de material de 2ª categoria - executado com escavadeira de 1,40 m³ e caminhão basculante de 12 m³ e com caminho de serviço em revestimento primário - DMT de    800 a 1.000 m</t>
  </si>
  <si>
    <t>RO-32546</t>
  </si>
  <si>
    <t>Escavação, carga e transporte de material de 2ª categoria - executado com escavadeira de 1,40 m³ e caminhão basculante de 12 m³ e com caminho de serviço em revestimento primário - DMT de 1.000 a 1.200 m</t>
  </si>
  <si>
    <t>RO-32548</t>
  </si>
  <si>
    <t>Escavação, carga e transporte de material de 2ª categoria - executado com escavadeira de 1,40 m³ e caminhão basculante de 12 m³ e com caminho de serviço em revestimento primário - DMT de 1.200 a 1.400 m</t>
  </si>
  <si>
    <t>RO-32549</t>
  </si>
  <si>
    <t>Escavação, carga e transporte de material de 2ª categoria - executado com escavadeira de 1,40 m³ e caminhão basculante de 12 m³ e com caminho de serviço em revestimento primário - DMT de 1.400 a 1.600 m</t>
  </si>
  <si>
    <t>RO-32550</t>
  </si>
  <si>
    <t>Escavação, carga e transporte de material de 2ª categoria - executado com escavadeira de 1,40 m³ e caminhão basculante de 12 m³ e com caminho de serviço em revestimento primário - DMT de 1.600 a 1.800 m</t>
  </si>
  <si>
    <t>RO-32551</t>
  </si>
  <si>
    <t>Escavação, carga e transporte de material de 2ª categoria - executado com escavadeira de 1,40 m³ e caminhão basculante de 12 m³ e com caminho de serviço em revestimento primário - DMT de 1.800 a 2.000 m</t>
  </si>
  <si>
    <t>RO-32552</t>
  </si>
  <si>
    <t>Escavação, carga e transporte de material de 2ª categoria - executado com escavadeira de 1,40 m³ e caminhão basculante de 12 m³ e com caminho de serviço em revestimento primário - DMT de 2.000 a 2.500 m</t>
  </si>
  <si>
    <t>RO-32553</t>
  </si>
  <si>
    <t>Escavação, carga e transporte de material de 2ª categoria - executado com escavadeira de 1,40 m³ e caminhão basculante de 12 m³ e com caminho de serviço em revestimento primário - DMT de 2.500 a 3.000 m</t>
  </si>
  <si>
    <t>RO-32554</t>
  </si>
  <si>
    <t>Escavação, carga e transporte de material de 2ª categoria - executado com escavadeira de 1,40 m³ e caminhão basculante de 12 m³ e com caminho de serviço pavimentado - DMT de      50 a    200 m</t>
  </si>
  <si>
    <t>RO-32555</t>
  </si>
  <si>
    <t>Escavação, carga e transporte de material de 2ª categoria - executado com escavadeira de 1,40 m³ e caminhão basculante de 12 m³ e com caminho de serviço pavimentado - DMT de    200 a    400 m</t>
  </si>
  <si>
    <t>RO-32556</t>
  </si>
  <si>
    <t>Escavação, carga e transporte de material de 2ª categoria - executado com escavadeira de 1,40 m³ e caminhão basculante de 12 m³ e com caminho de serviço pavimentado - DMT de    400 a    600 m</t>
  </si>
  <si>
    <t>RO-32557</t>
  </si>
  <si>
    <t>Escavação, carga e transporte de material de 2ª categoria - executado com escavadeira de 1,40 m³ e caminhão basculante de 12 m³ e com caminho de serviço pavimentado - DMT de    600 a    800 m</t>
  </si>
  <si>
    <t>RO-32558</t>
  </si>
  <si>
    <t>Escavação, carga e transporte de material de 2ª categoria - executado com escavadeira de 1,40 m³ e caminhão basculante de 12 m³ e com caminho de serviço pavimentado - DMT de    800 a 1.000 m</t>
  </si>
  <si>
    <t>RO-32559</t>
  </si>
  <si>
    <t>Escavação, carga e transporte de material de 2ª categoria - executado com escavadeira de 1,40 m³ e caminhão basculante de 12 m³ e com caminho de serviço pavimentado - DMT de 1.000 a 1.200 m</t>
  </si>
  <si>
    <t>RO-32560</t>
  </si>
  <si>
    <t>Escavação, carga e transporte de material de 2ª categoria - executado com escavadeira de 1,40 m³ e caminhão basculante de 12 m³ e com caminho de serviço pavimentado - DMT de 1.200 a 1.400 m</t>
  </si>
  <si>
    <t>RO-32561</t>
  </si>
  <si>
    <t>Escavação, carga e transporte de material de 2ª categoria - executado com escavadeira de 1,40 m³ e caminhão basculante de 12 m³ e com caminho de serviço pavimentado - DMT de 1.400 a 1.600 m</t>
  </si>
  <si>
    <t>RO-32562</t>
  </si>
  <si>
    <t>Escavação, carga e transporte de material de 2ª categoria - executado com escavadeira de 1,40 m³ e caminhão basculante de 12 m³ e com caminho de serviço pavimentado - DMT de 1.600 a 1.800 m</t>
  </si>
  <si>
    <t>RO-32563</t>
  </si>
  <si>
    <t>Escavação, carga e transporte de material de 2ª categoria - executado com escavadeira de 1,40 m³ e caminhão basculante de 12 m³ e com caminho de serviço pavimentado - DMT de 1.800 a 2.000 m</t>
  </si>
  <si>
    <t>RO-32564</t>
  </si>
  <si>
    <t>Escavação, carga e transporte de material de 2ª categoria - executado com escavadeira de 1,40 m³ e caminhão basculante de 12 m³ e com caminho de serviço pavimentado - DMT de 2.000 a 2.500 m</t>
  </si>
  <si>
    <t>RO-32565</t>
  </si>
  <si>
    <t>Escavação, carga e transporte de material de 2ª categoria - executado com escavadeira de 1,40 m³ e caminhão basculante de 12 m³ e com caminho de serviço pavimentado - DMT de 2.500 a 3.000 m</t>
  </si>
  <si>
    <t>RO-32566</t>
  </si>
  <si>
    <t>Escavação, carga e transporte de material de 3ª categoria - executado com carregadeira de 2,50 m³ e caminhão basculante de 12 m³ e com caminho de serviço em leito natural - DMT de      50 a    200 m</t>
  </si>
  <si>
    <t>RO-32567</t>
  </si>
  <si>
    <t>Escavação, carga e transporte de material de 3ª categoria - executado com carregadeira de 2,50 m³ e caminhão basculante de 12 m³ e com caminho de serviço em leito natural - DMT de    200 a    400 m</t>
  </si>
  <si>
    <t>RO-32568</t>
  </si>
  <si>
    <t>Escavação, carga e transporte de material de 3ª categoria - executado com carregadeira de 2,50 m³ e caminhão basculante de 12 m³ e com caminho de serviço em leito natural - DMT de    400 a    600 m</t>
  </si>
  <si>
    <t>RO-32569</t>
  </si>
  <si>
    <t>Escavação, carga e transporte de material de 3ª categoria - executado com carregadeira de 2,50 m³ e caminhão basculante de 12 m³ e com caminho de serviço em leito natural - DMT de    600 a    800 m</t>
  </si>
  <si>
    <t>RO-32570</t>
  </si>
  <si>
    <t>Escavação, carga e transporte de material de 3ª categoria - executado com carregadeira de 2,50 m³ e caminhão basculante de 12 m³ e com caminho de serviço em leito natural - DMT de    800 a 1.000 m</t>
  </si>
  <si>
    <t>RO-32572</t>
  </si>
  <si>
    <t>Escavação, carga e transporte de material de 3ª categoria - executado com carregadeira de 2,50 m³ e caminhão basculante de 12 m³ e com caminho de serviço em leito natural - DMT de 1.000 a 1.200 m</t>
  </si>
  <si>
    <t>RO-32573</t>
  </si>
  <si>
    <t>Escavação, carga e transporte de material de 3ª categoria - executado com carregadeira de 2,50 m³ e caminhão basculante de 12 m³ e com caminho de serviço em leito natural - DMT de 1.200 a 1.400 m</t>
  </si>
  <si>
    <t>RO-32574</t>
  </si>
  <si>
    <t>Escavação, carga e transporte de material de 3ª categoria - executado com carregadeira de 2,50 m³ e caminhão basculante de 12 m³ e com caminho de serviço em leito natural - DMT de 1.400 a 1.600 m</t>
  </si>
  <si>
    <t>RO-32575</t>
  </si>
  <si>
    <t>Escavação, carga e transporte de material de 3ª categoria - executado com carregadeira de 2,50 m³ e caminhão basculante de 12 m³ e com caminho de serviço em leito natural - DMT de 1.600 a 1.800 m</t>
  </si>
  <si>
    <t>RO-32576</t>
  </si>
  <si>
    <t>Escavação, carga e transporte de material de 3ª categoria - executado com carregadeira de 2,50 m³ e caminhão basculante de 12 m³ e com caminho de serviço em leito natural - DMT de 1.800 a 2.000 m</t>
  </si>
  <si>
    <t>RO-32577</t>
  </si>
  <si>
    <t>Escavação, carga e transporte de material de 3ª categoria - executado com carregadeira de 2,50 m³ e caminhão basculante de 12 m³ e com caminho de serviço em leito natural - DMT de 2.000 a 2.500 m</t>
  </si>
  <si>
    <t>RO-32578</t>
  </si>
  <si>
    <t>Escavação, carga e transporte de material de 3ª categoria - executado com carregadeira de 2,50 m³ e caminhão basculante de 12 m³ e com caminho de serviço em leito natural - DMT de 2.500 a 3.000 m</t>
  </si>
  <si>
    <t>RO-32579</t>
  </si>
  <si>
    <t>Escavação, carga e transporte de material de 3ª categoria - executado com carregadeira de 2,50 m³ e caminhão basculante de 12 m³ e com caminho de serviço em revestimento primário - DMT de      50 a    200 m</t>
  </si>
  <si>
    <t>RO-32580</t>
  </si>
  <si>
    <t>Escavação, carga e transporte de material de 3ª categoria - executado com carregadeira de 2,50 m³ e caminhão basculante de 12 m³ e com caminho de serviço em revestimento primário - DMT de    200 a    400 m</t>
  </si>
  <si>
    <t>RO-32581</t>
  </si>
  <si>
    <t>Escavação, carga e transporte de material de 3ª categoria - executado com carregadeira de 2,50 m³ e caminhão basculante de 12 m³ e com caminho de serviço em revestimento primário - DMT de    400 a    600 m</t>
  </si>
  <si>
    <t>RO-32582</t>
  </si>
  <si>
    <t>Escavação, carga e transporte de material de 3ª categoria - executado com carregadeira de 2,50 m³ e caminhão basculante de 12 m³ e com caminho de serviço em revestimento primário - DMT de    600 a    800 m</t>
  </si>
  <si>
    <t>RO-32583</t>
  </si>
  <si>
    <t>Escavação, carga e transporte de material de 3ª categoria - executado com carregadeira de 2,50 m³ e caminhão basculante de 12 m³ e com caminho de serviço em revestimento primário - DMT de    800 a 1.000 m</t>
  </si>
  <si>
    <t>RO-32584</t>
  </si>
  <si>
    <t>Escavação, carga e transporte de material de 3ª categoria - executado com carregadeira de 2,50 m³ e caminhão basculante de 12 m³ e com caminho de serviço em revestimento primário - DMT de 1.000 a 1.200 m</t>
  </si>
  <si>
    <t>RO-32585</t>
  </si>
  <si>
    <t>Escavação, carga e transporte de material de 3ª categoria - executado com carregadeira de 2,50 m³ e caminhão basculante de 12 m³ e com caminho de serviço em revestimento primário - DMT de 1.200 a 1.400 m</t>
  </si>
  <si>
    <t>RO-32586</t>
  </si>
  <si>
    <t>Escavação, carga e transporte de material de 3ª categoria - executado com carregadeira de 2,50 m³ e caminhão basculante de 12 m³ e com caminho de serviço em revestimento primário - DMT de 1.400 a 1.600 m</t>
  </si>
  <si>
    <t>RO-32587</t>
  </si>
  <si>
    <t>Escavação, carga e transporte de material de 3ª categoria - executado com carregadeira de 2,50 m³ e caminhão basculante de 12 m³ e com caminho de serviço em revestimento primário - DMT de 1.600 a 1.800 m</t>
  </si>
  <si>
    <t>RO-32588</t>
  </si>
  <si>
    <t>Escavação, carga e transporte de material de 3ª categoria - executado com carregadeira de 2,50 m³ e caminhão basculante de 12 m³ e com caminho de serviço em revestimento primário - DMT de 1.800 a 2.000 m</t>
  </si>
  <si>
    <t>RO-32589</t>
  </si>
  <si>
    <t>Escavação, carga e transporte de material de 3ª categoria - executado com carregadeira de 2,50 m³ e caminhão basculante de 12 m³ e com caminho de serviço em revestimento primário - DMT de 2.000 a 2.500 m</t>
  </si>
  <si>
    <t>RO-32590</t>
  </si>
  <si>
    <t>Escavação, carga e transporte de material de 3ª categoria - executado com carregadeira de 2,50 m³ e caminhão basculante de 12 m³ e com caminho de serviço em revestimento primário - DMT de 2.500 a 3.000 m</t>
  </si>
  <si>
    <t>RO-32593</t>
  </si>
  <si>
    <t>Escavação, carga e transporte de material de 3ª categoria - executado com carregadeira de 2,50 m³ e caminhão basculante de 12 m³ e com caminho de serviço pavimentado - DMT de      50 a    200 m</t>
  </si>
  <si>
    <t>RO-32594</t>
  </si>
  <si>
    <t>Escavação, carga e transporte de material de 3ª categoria - executado com carregadeira de 2,50 m³ e caminhão basculante de 12 m³ e com caminho de serviço pavimentado - DMT de    200 a    400 m</t>
  </si>
  <si>
    <t>RO-32595</t>
  </si>
  <si>
    <t>Escavação, carga e transporte de material de 3ª categoria - executado com carregadeira de 2,50 m³ e caminhão basculante de 12 m³ e com caminho de serviço pavimentado - DMT de    400 a    600 m</t>
  </si>
  <si>
    <t>RO-32596</t>
  </si>
  <si>
    <t>Escavação, carga e transporte de material de 3ª categoria - executado com carregadeira de 2,50 m³ e caminhão basculante de 12 m³ e com caminho de serviço pavimentado - DMT de    600 a    800 m</t>
  </si>
  <si>
    <t>RO-32597</t>
  </si>
  <si>
    <t>Escavação, carga e transporte de material de 3ª categoria - executado com carregadeira de 2,50 m³ e caminhão basculante de 12 m³ e com caminho de serviço pavimentado - DMT de    800 a 1.000 m</t>
  </si>
  <si>
    <t>RO-32598</t>
  </si>
  <si>
    <t>Escavação, carga e transporte de material de 3ª categoria - executado com carregadeira de 2,50 m³ e caminhão basculante de 12 m³ e com caminho de serviço pavimentado - DMT de 1.000 a 1.200 m</t>
  </si>
  <si>
    <t>RO-32599</t>
  </si>
  <si>
    <t>Escavação, carga e transporte de material de 3ª categoria - executado com carregadeira de 2,50 m³ e caminhão basculante de 12 m³ e com caminho de serviço pavimentado - DMT de 1.200 a 1.400 m</t>
  </si>
  <si>
    <t>RO-32600</t>
  </si>
  <si>
    <t>Escavação, carga e transporte de material de 3ª categoria - executado com carregadeira de 2,50 m³ e caminhão basculante de 12 m³ e com caminho de serviço pavimentado - DMT de 1.400 a 1.600 m</t>
  </si>
  <si>
    <t>RO-32601</t>
  </si>
  <si>
    <t>Escavação, carga e transporte de material de 3ª categoria - executado com carregadeira de 2,50 m³ e caminhão basculante de 12 m³ e com caminho de serviço pavimentado - DMT de 1.600 a 1.800 m</t>
  </si>
  <si>
    <t>RO-32602</t>
  </si>
  <si>
    <t>Escavação, carga e transporte de material de 3ª categoria - executado com carregadeira de 2,50 m³ e caminhão basculante de 12 m³ e com caminho de serviço pavimentado - DMT de 1.800 a 2.000 m</t>
  </si>
  <si>
    <t>RO-32603</t>
  </si>
  <si>
    <t>Escavação, carga e transporte de material de 3ª categoria - executado com carregadeira de 2,50 m³ e caminhão basculante de 12 m³ e com caminho de serviço pavimentado - DMT de 2.000 a 2.500 m</t>
  </si>
  <si>
    <t>RO-32604</t>
  </si>
  <si>
    <t>Escavação, carga e transporte de material de 3ª categoria - executado com carregadeira de 2,50 m³ e caminhão basculante de 12 m³ e com caminho de serviço pavimentado - DMT de 2.500 a 3.000 m</t>
  </si>
  <si>
    <t>Escavação, carga e transporte de material de 3ª categoria - executado com escavadeira de 1,40 m³ e caminhão basculante de 12 m³ e com caminho de serviço em leito natural - DMT de      50 a    200 m</t>
  </si>
  <si>
    <t>Escavação, carga e transporte de material de 3ª categoria - executado com escavadeira de 1,40 m³ e caminhão basculante de 12 m³ e com caminho de serviço em leito natural - DMT de    200 a    400 m''</t>
  </si>
  <si>
    <t>Escavação, carga e transporte de material de 3ª categoria - executado com escavadeira de 1,40 m³ e caminhão basculante de 12 m³ e com caminho de serviço em leito natural - DMT de    400 a    600 m</t>
  </si>
  <si>
    <t>Escavação, carga e transporte de material de 3ª categoria - executado com escavadeira de 1,40 m³ e caminhão basculante de 12 m³ e com caminho de serviço em leito natural - DMT de    600 a    800 m''</t>
  </si>
  <si>
    <t>Escavação, carga e transporte de material de 3ª categoria - executado com escavadeira de 1,40 m³ e caminhão basculante de 12 m³ e com caminho de serviço em leito natural - DMT de    800 a 1.000 m</t>
  </si>
  <si>
    <t>Escavação, carga e transporte de material de 3ª categoria - executado com escavadeira de 1,40 m³ e caminhão basculante de 12 m³ e com caminho de serviço em leito natural - DMT de 1.000 a 1.200 m</t>
  </si>
  <si>
    <t>Escavação, carga e transporte de material de 3ª categoria - executado com escavadeira de 1,40 m³ e caminhão basculante de 12 m³ e com caminho de serviço em leito natural - DMT de 1.200 a 1.400 m'</t>
  </si>
  <si>
    <t>Escavação, carga e transporte de material de 3ª categoria - executado com escavadeira de 1,40 m³ e caminhão basculante de 12 m³ e com caminho de serviço em leito natural - DMT de 1.400 a 1.600 m</t>
  </si>
  <si>
    <t>Escavação, carga e transporte de material de 3ª categoria - executado com escavadeira de 1,40 m³ e caminhão basculante de 12 m³ e com caminho de serviço em leito natural - DMT de 1.600 a 1.800 m</t>
  </si>
  <si>
    <t>Escavação, carga e transporte de material de 3ª categoria - executado com escavadeira de 1,40 m³ e caminhão basculante de 12 m³ e com caminho de serviço em leito natural - DMT de 1.800 a 2.000 m</t>
  </si>
  <si>
    <t>Escavação, carga e transporte de material de 3ª categoria - executado com escavadeira de 1,40 m³ e caminhão basculante de 12 m³ e com caminho de serviço em leito natural - DMT de 2.000 a 2.500 m</t>
  </si>
  <si>
    <t>Escavação, carga e transporte de material de 3ª categoria - executado com escavadeira de 1,40 m³ e caminhão basculante de 12 m³ e com caminho de serviço em leito natural - DMT de 2.500 a 3.000 m</t>
  </si>
  <si>
    <t>RO-32605</t>
  </si>
  <si>
    <t xml:space="preserve">Escavação, carga e transporte de material de 3ª categoria - executado com escavadeira de 1,40 m³ e caminhão basculante de 12 m³ e com caminho de serviço em revestimento primário - DMT de      50 a    200 m
</t>
  </si>
  <si>
    <t>RO-32607</t>
  </si>
  <si>
    <t>Escavação, carga e transporte de material de 3ª categoria - executado com escavadeira de 1,40 m³ e caminhão basculante de 12 m³ e com caminho de serviço em revestimento primário - DMT de    200 a    400 m</t>
  </si>
  <si>
    <t>RO-32608</t>
  </si>
  <si>
    <t>Escavação, carga e transporte de material de 3ª categoria - executado com escavadeira de 1,40 m³ e caminhão basculante de 12 m³ e com caminho de serviço em revestimento primário - DMT de    400 a    600 m</t>
  </si>
  <si>
    <t>RO-32609</t>
  </si>
  <si>
    <t>Escavação, carga e transporte de material de 3ª categoria - executado com escavadeira de 1,40 m³ e caminhão basculante de 12 m³ e com caminho de serviço em revestimento primário - DMT de    600 a    800 m</t>
  </si>
  <si>
    <t>RO-32610</t>
  </si>
  <si>
    <t>Escavação, carga e transporte de material de 3ª categoria - executado com escavadeira de 1,40 m³ e caminhão basculante de 12 m³ e com caminho de serviço em revestimento primário - DMT de    800 a 1.000 m</t>
  </si>
  <si>
    <t>RO-32611</t>
  </si>
  <si>
    <t>Escavação, carga e transporte de material de 3ª categoria - executado com escavadeira de 1,40 m³ e caminhão basculante de 12 m³ e com caminho de serviço em revestimento primário - DMT de 1.000 a 1.200 m</t>
  </si>
  <si>
    <t>RO-32612</t>
  </si>
  <si>
    <t>Escavação, carga e transporte de material de 3ª categoria - executado com escavadeira de 1,40 m³ e caminhão basculante de 12 m³ e com caminho de serviço em revestimento primário - DMT de 1.200 a 1.400 m</t>
  </si>
  <si>
    <t>RO-32613</t>
  </si>
  <si>
    <t>Escavação, carga e transporte de material de 3ª categoria - executado com escavadeira de 1,40 m³ e caminhão basculante de 12 m³ e com caminho de serviço em revestimento primário - DMT de 1.400 a 1.600 m</t>
  </si>
  <si>
    <t>RO-32614</t>
  </si>
  <si>
    <t>Escavação, carga e transporte de material de 3ª categoria - executado com escavadeira de 1,40 m³ e caminhão basculante de 12 m³ e com caminho de serviço em revestimento primário - DMT de 1.600 a 1.800 m</t>
  </si>
  <si>
    <t>RO-32615</t>
  </si>
  <si>
    <t>Escavação, carga e transporte de material de 3ª categoria - executado com escavadeira de 1,40 m³ e caminhão basculante de 12 m³ e com caminho de serviço em revestimento primário - DMT de 1.800 a 2.000 m</t>
  </si>
  <si>
    <t>RO-32616</t>
  </si>
  <si>
    <t>Escavação, carga e transporte de material de 3ª categoria - executado com escavadeira de 1,40 m³ e caminhão basculante de 12 m³ e com caminho de serviço em revestimento primário - DMT de 2.000 a 2.500 m</t>
  </si>
  <si>
    <t>RO-32617</t>
  </si>
  <si>
    <t>Escavação, carga e transporte de material de 3ª categoria - executado com escavadeira de 1,40 m³ e caminhão basculante de 12 m³ e com caminho de serviço em revestimento primário - DMT de 2.500 a 3.000 m</t>
  </si>
  <si>
    <t>RO-32618</t>
  </si>
  <si>
    <t>Escavação, carga e transporte de material de 3ª categoria - executado com escavadeira de 1,40 m³ e caminhão basculante de 12 m³ e com caminho de serviço pavimentado - DMT de      50 a    200 m</t>
  </si>
  <si>
    <t>RO-32619</t>
  </si>
  <si>
    <t>Escavação, carga e transporte de material de 3ª categoria - executado com escavadeira de 1,40 m³ e caminhão basculante de 12 m³ e com caminho de serviço pavimentado - DMT de    200 a    400 m</t>
  </si>
  <si>
    <t>RO-32620</t>
  </si>
  <si>
    <t>Escavação, carga e transporte de material de 3ª categoria - executado com escavadeira de 1,40 m³ e caminhão basculante de 12 m³ e com caminho de serviço pavimentado - DMT de    400 a    600 m</t>
  </si>
  <si>
    <t>RO-32621</t>
  </si>
  <si>
    <t>Escavação, carga e transporte de material de 3ª categoria - executado com escavadeira de 1,40 m³ e caminhão basculante de 12 m³ e com caminho de serviço pavimentado - DMT de    600 a    800 m</t>
  </si>
  <si>
    <t>RO-32622</t>
  </si>
  <si>
    <t xml:space="preserve">Escavação, carga e transporte de material de 3ª categoria - executado com escavadeira de 1,40 m³ e caminhão basculante de 12 m³ e com caminho de serviço pavimentado - DMT de    800 a 1.000 m
</t>
  </si>
  <si>
    <t>RO-32623</t>
  </si>
  <si>
    <t>Escavação, carga e transporte de material de 3ª categoria - executado com escavadeira de 1,40 m³ e caminhão basculante de 12 m³ e com caminho de serviço pavimentado - DMT de 1.000 a 1.200 m</t>
  </si>
  <si>
    <t>RO-32624</t>
  </si>
  <si>
    <t>Escavação, carga e transporte de material de 3ª categoria - executado com escavadeira de 1,40 m³ e caminhão basculante de 12 m³ e com caminho de serviço pavimentado - DMT de 1.200 a 1.400 m</t>
  </si>
  <si>
    <t>RO-32625</t>
  </si>
  <si>
    <t>Escavação, carga e transporte de material de 3ª categoria - executado com escavadeira de 1,40 m³ e caminhão basculante de 12 m³ e com caminho de serviço pavimentado - DMT de 1.400 a 1.600 m</t>
  </si>
  <si>
    <t>RO-32626</t>
  </si>
  <si>
    <t>Escavação, carga e transporte de material de 3ª categoria - executado com escavadeira de 1,40 m³ e caminhão basculante de 12 m³ e com caminho de serviço pavimentado - DMT de 1.600 a 1.800 m</t>
  </si>
  <si>
    <t>RO-32627</t>
  </si>
  <si>
    <t>Escavação, carga e transporte de material de 3ª categoria - executado com escavadeira de 1,40 m³ e caminhão basculante de 12 m³ e com caminho de serviço pavimentado - DMT de 1.800 a 2.000 m</t>
  </si>
  <si>
    <t>RO-32628</t>
  </si>
  <si>
    <t>Escavação, carga e transporte de material de 3ª categoria - executado com escavadeira de 1,40 m³ e caminhão basculante de 12 m³ e com caminho de serviço pavimentado - DMT de 2.000 a 2.500 m</t>
  </si>
  <si>
    <t>RO-32629</t>
  </si>
  <si>
    <t>Escavação, carga e transporte de material de 3ª categoria - executado com escavadeira de 1,40 m³ e caminhão basculante de 12 m³ e com caminho de serviço pavimentado - DMT de 2.500 a 3.000 m</t>
  </si>
  <si>
    <t>RO-32158</t>
  </si>
  <si>
    <t>Escavação, carga e transporte de solos moles - DMT até 50 m</t>
  </si>
  <si>
    <t>Escavação, carga e transporte de solos moles - executado com caminhão basculante de 12 m³ e com caminho de serviço em leito natural - DMT de      50 a    200 m</t>
  </si>
  <si>
    <t>Escavação, carga e transporte de solos moles - executado com caminhão basculante de 12 m³ e com caminho de serviço em leito natural - DMT de    200 a    400 m</t>
  </si>
  <si>
    <t>Escavação, carga e transporte de solos moles - executado com caminhão basculante de 12 m³ e com caminho de serviço em leito natural - DMT de    400 a    600 m</t>
  </si>
  <si>
    <t>Escavação, carga e transporte de solos moles - executado com caminhão basculante de 12 m³ e com caminho de serviço em leito natural - DMT de    600 a    800 m</t>
  </si>
  <si>
    <t>Escavação, carga e transporte de solos moles - executado com caminhão basculante de 12 m³ e com caminho de serviço em leito natural - DMT de    800 a 1.000 m</t>
  </si>
  <si>
    <t>RO-32159</t>
  </si>
  <si>
    <t>Escavação, carga e transporte de solos moles - executado com caminhão basculante de 12 m³ e com caminho de serviço em leito natural - DMT de 1.000 a 1.200 m</t>
  </si>
  <si>
    <t>RO-32160</t>
  </si>
  <si>
    <t>Escavação, carga e transporte de solos moles - executado com caminhão basculante de 12 m³ e com caminho de serviço em leito natural - DMT de 1.200 a 1.400 m</t>
  </si>
  <si>
    <t xml:space="preserve">Escavação, carga e transporte de solos moles - executado com caminhão basculante de 12 m³ e com caminho de serviço em leito natural - DMT de 1.400 a 1.600 m
</t>
  </si>
  <si>
    <t>RO-32161</t>
  </si>
  <si>
    <t>Escavação, carga e transporte de solos moles - executado com caminhão basculante de 12 m³ e com caminho de serviço em leito natural - DMT de 1.600 a 1.800 m</t>
  </si>
  <si>
    <t>Escavação, carga e transporte de solos moles - executado com caminhão basculante de 12 m³ e com caminho de serviço em leito natural - DMT de 1.800 a 2.000 m</t>
  </si>
  <si>
    <t>RO-32162</t>
  </si>
  <si>
    <t>Escavação, carga e transporte de solos moles - executado com caminhão basculante de 12 m³ e com caminho de serviço em leito natural - DMT de 2.000 a 2.500 m</t>
  </si>
  <si>
    <t>Escavação, carga e transporte de solos moles - executado com caminhão basculante de 12 m³ e com caminho de serviço em leito natural - DMT de 2.500 a 3.000 m</t>
  </si>
  <si>
    <t>RO-32489</t>
  </si>
  <si>
    <t>Escavação, carga e transporte de solos moles - executado com caminhão basculante de 12 m³ e com caminho de serviço em revestimento primário - DMT de      50 a    200 m</t>
  </si>
  <si>
    <t>RO-32490</t>
  </si>
  <si>
    <t>Escavação, carga e transporte de solos moles - executado com caminhão basculante de 12 m³ e com caminho de serviço em revestimento primário - DMT de    200 a    400 m</t>
  </si>
  <si>
    <t>RO-32491</t>
  </si>
  <si>
    <t>Escavação, carga e transporte de solos moles - executado com caminhão basculante de 12 m³ e com caminho de serviço em revestimento primário - DMT de    400 a    600 m</t>
  </si>
  <si>
    <t>RO-32492</t>
  </si>
  <si>
    <t>Escavação, carga e transporte de solos moles - executado com caminhão basculante de 12 m³ e com caminho de serviço em revestimento primário - DMT de    600 a    800 m</t>
  </si>
  <si>
    <t>RO-32493</t>
  </si>
  <si>
    <t>Escavação, carga e transporte de solos moles - executado com caminhão basculante de 12 m³ e com caminho de serviço em revestimento primário - DMT de    800 a 1.000 m</t>
  </si>
  <si>
    <t>RO-32494</t>
  </si>
  <si>
    <t>Escavação, carga e transporte de solos moles - executado com caminhão basculante de 12 m³ e com caminho de serviço em revestimento primário - DMT de 1.000 a 1.200 m</t>
  </si>
  <si>
    <t>RO-32495</t>
  </si>
  <si>
    <t>Escavação, carga e transporte de solos moles - executado com caminhão basculante de 12 m³ e com caminho de serviço em revestimento primário - DMT de 1.200 a 1.400 m'</t>
  </si>
  <si>
    <t>RO-32496</t>
  </si>
  <si>
    <t>Escavação, carga e transporte de solos moles - executado com caminhão basculante de 12 m³ e com caminho de serviço em revestimento primário - DMT de 1.400 a 1.600 m</t>
  </si>
  <si>
    <t>RO-32497</t>
  </si>
  <si>
    <t>Escavação, carga e transporte de solos moles - executado com caminhão basculante de 12 m³ e com caminho de serviço em revestimento primário - DMT de 1.600 a 1.800 m</t>
  </si>
  <si>
    <t>RO-32498</t>
  </si>
  <si>
    <t>Escavação, carga e transporte de solos moles - executado com caminhão basculante de 12 m³ e com caminho de serviço em revestimento primário - DMT de 1.800 a 2.000 m</t>
  </si>
  <si>
    <t>RO-32499</t>
  </si>
  <si>
    <t>Escavação, carga e transporte de solos moles - executado com caminhão basculante de 12 m³ e com caminho de serviço em revestimento primário - DMT de 2.000 a 2.500 m</t>
  </si>
  <si>
    <t>RO-32500</t>
  </si>
  <si>
    <t>Escavação, carga e transporte de solos moles - executado com caminhão basculante de 12 m³ e com caminho de serviço em revestimento primário - DMT de 2.500 a 3.000 m</t>
  </si>
  <si>
    <t>RO-32501</t>
  </si>
  <si>
    <t>Escavação, carga e transporte de solos moles - executado com caminhão basculante de 12 m³ e com caminho de serviço pavimentado - DMT de      50 a    200 m</t>
  </si>
  <si>
    <t>RO-32502</t>
  </si>
  <si>
    <t>Escavação, carga e transporte de solos moles - executado com caminhão basculante de 12 m³ e com caminho de serviço pavimentado - DMT de    200 a    400 m</t>
  </si>
  <si>
    <t>RO-32503</t>
  </si>
  <si>
    <t>Escavação, carga e transporte de solos moles - executado com caminhão basculante de 12 m³ e com caminho de serviço pavimentado - DMT de    400 a    600 m</t>
  </si>
  <si>
    <t>RO-32504</t>
  </si>
  <si>
    <t>Escavação, carga e transporte de solos moles - executado com caminhão basculante de 12 m³ e com caminho de serviço pavimentado - DMT de    600 a    800 m</t>
  </si>
  <si>
    <t>RO-32505</t>
  </si>
  <si>
    <t>Escavação, carga e transporte de solos moles - executado com caminhão basculante de 12 m³ e com caminho de serviço pavimentado - DMT de    800 a 1.000 m</t>
  </si>
  <si>
    <t>RO-32506</t>
  </si>
  <si>
    <t>Escavação, carga e transporte de solos moles - executado com caminhão basculante de 12 m³ e com caminho de serviço pavimentado - DMT de 1.000 a 1.200 m</t>
  </si>
  <si>
    <t>RO-32507</t>
  </si>
  <si>
    <t>Escavação, carga e transporte de solos moles - executado com caminhão basculante de 12 m³ e com caminho de serviço pavimentado - DMT de 1.200 a 1.400 m</t>
  </si>
  <si>
    <t>RO-32508</t>
  </si>
  <si>
    <t>Escavação, carga e transporte de solos moles - executado com caminhão basculante de 12 m³ e com caminho de serviço pavimentado - DMT de 1.400 a 1.600 m</t>
  </si>
  <si>
    <t>RO-32509</t>
  </si>
  <si>
    <t>Escavação, carga e transporte de solos moles - executado com caminhão basculante de 12 m³ e com caminho de serviço pavimentado - DMT de 1.600 a 1.800 m</t>
  </si>
  <si>
    <t>RO-32510</t>
  </si>
  <si>
    <t>Escavação, carga e transporte de solos moles - executado com caminhão basculante de 12 m³ e com caminho de serviço pavimentado - DMT de 1.800 a 2.000 m</t>
  </si>
  <si>
    <t>RO-32513</t>
  </si>
  <si>
    <t>Escavação, carga e transporte de solos moles - executado com caminhão basculante de 12 m³ e com caminho de serviço pavimentado - DMT de 2.000 a 2.500 m</t>
  </si>
  <si>
    <t>RO-32514</t>
  </si>
  <si>
    <t>Escavação, carga e transporte de solos moles - executado com caminhão basculante de 12 m³ e com caminho de serviço pavimentado - DMT de 2.500 a 3.000 m</t>
  </si>
  <si>
    <t>RO-32648</t>
  </si>
  <si>
    <t>Escavação de vala em material de 3ª categoria - resistência a compressão acima de 110 MPa - com escavadeira e rompedor hidráulico 1.500 kg (Exclui carga e transporte)</t>
  </si>
  <si>
    <t>RO-32639</t>
  </si>
  <si>
    <t>Escavação de vala em material de 3ª categoria - resistência a compressão até 50 MPa - com escavadeira e rompedor hidráulico 1.500 kg (Exclui carga e transporte)</t>
  </si>
  <si>
    <t>RO-32645</t>
  </si>
  <si>
    <t>Escavação de vala em material de 3ª categoria - resistência a compressão de 50 a 70 MPa - com escavadeira e rompedor hidráulico 1.500 kg (Exclui carga e transporte)</t>
  </si>
  <si>
    <t>RO-32646</t>
  </si>
  <si>
    <t>Escavação de vala em material de 3ª categoria - resistência a compressão de 70 a 90 MPa - com escavadeira e rompedor hidráulico 1.500 kg (Exclui carga e transporte)</t>
  </si>
  <si>
    <t>RO-32647</t>
  </si>
  <si>
    <t xml:space="preserve">Escavação de vala em material de 3ª categoria - resistência a compressão de 90 a 110 MPa - com escavadeira e rompedor hidráulico 1.500 kg (Exclui carga e transporte)
</t>
  </si>
  <si>
    <t>RO-14602</t>
  </si>
  <si>
    <t xml:space="preserve">Escavação de vala em material de 3ª categoria (Exclui carga e transporte)
</t>
  </si>
  <si>
    <t>Escavação e carga com trator e carregadeira (material de 1ª categoria)</t>
  </si>
  <si>
    <t>RO-40195</t>
  </si>
  <si>
    <t>Escavação e carga com trator e carregadeira (material de 2ª categoria)</t>
  </si>
  <si>
    <t>Escavação e transporte com trator  de material de 2ª categoria.Distância média de transporte &lt;=50 m</t>
  </si>
  <si>
    <t>Escavação e transporte com trator de material de 1ª categoria.Distância média de transporte &lt;= 50 m</t>
  </si>
  <si>
    <t>RO-32165</t>
  </si>
  <si>
    <t>Escavação e transporte em material de 1ª categoria - com trator sobre esteiras  - DMT até 50 m</t>
  </si>
  <si>
    <t>RO-32167</t>
  </si>
  <si>
    <t xml:space="preserve">Escavação e transporte em material de 2ª categoria - com trator sobre esteiras  - DMT até 50 m
</t>
  </si>
  <si>
    <t>RO-32638</t>
  </si>
  <si>
    <t>Escavação em material de 3ª categoria - resistência a compressão acima de 110 MPa - com escavadeira e rompedor hidráulico 1.500 kg (Exclui carga e transporte)</t>
  </si>
  <si>
    <t>RO-32634</t>
  </si>
  <si>
    <t>Escavação em material de 3ª categoria - resistência a compressão até 50 MPa - com escavadeira e rompedor hidráulico 1.500 kg (Exclui carga e transporte)</t>
  </si>
  <si>
    <t>RO-32635</t>
  </si>
  <si>
    <t>Escavação em material de 3ª categoria - resistência a compressão de 50 a 70 MPa - com escavadeira e rompedor hidráulico 1.500 kg (Exclui carga e transporte)</t>
  </si>
  <si>
    <t>RO-32636</t>
  </si>
  <si>
    <t>Escavação em material de 3ª categoria - resistência a compressão de 70 a 90 MPa - com escavadeira e rompedor hidráulico 1.500 kg (Exclui carga e transporte)</t>
  </si>
  <si>
    <t>RO-32637</t>
  </si>
  <si>
    <t>Escavação em material de 3ª categoria - resistência a compressão de 90 a 110 MPa - com escavadeira e rompedor hidráulico 1.500 kg (Exclui carga e transporte)</t>
  </si>
  <si>
    <t>Escavação manual de vala em material de 1ª categoria na profundidade de 0 a 1,50 m</t>
  </si>
  <si>
    <t>Escavação manual de vala em material de 1ª categoria na profundidade de 1,50 a 3,00 m</t>
  </si>
  <si>
    <t>Escavação manual em material de 1ª categoria com esgotamento de àgua</t>
  </si>
  <si>
    <t>RO-45899</t>
  </si>
  <si>
    <t>Escavação mecânica de vala com descarga lateral em material de 1ª categoria</t>
  </si>
  <si>
    <t xml:space="preserve">Escavação mecânica de vala com descarga lateral em material de 2ª categoria
</t>
  </si>
  <si>
    <t>RO-14855</t>
  </si>
  <si>
    <t>Escavação mecânica de valas em material de 1ª categoria com esgotamento de água</t>
  </si>
  <si>
    <t>Escavação mecânica de valas em material de 1ª categoria (Execução, incluindo remoção para fora do leito estradal)</t>
  </si>
  <si>
    <t>Escavação mecânica de valas em rocha (Execução, incluindo remoção para fora do leito estradal)</t>
  </si>
  <si>
    <t>RO-32633</t>
  </si>
  <si>
    <t>Fragmentação de blocos de rocha com escavadeira e rompedor hidráulico 1.500 kg</t>
  </si>
  <si>
    <t>RO-7478</t>
  </si>
  <si>
    <t>Gabião tipo colchão reno de tela galvanizada na espessura = 0,17 m (Execução, incluindo fornecimento de todos os materiais)</t>
  </si>
  <si>
    <t>RO-20842</t>
  </si>
  <si>
    <t>Gabião tipo colchão reno de tela galvanizada na espessura = 0,23 m (Execução, incluindo fornecimento de todos os materiais)</t>
  </si>
  <si>
    <t>RO-44742</t>
  </si>
  <si>
    <t>Gabião tipo colchão Reno de tela galvanizada revestida em PVC na espessura = 0,17 m (Execução, incluindo fornecimento de todos os materiais)</t>
  </si>
  <si>
    <t>RO-40223</t>
  </si>
  <si>
    <t xml:space="preserve">Gabião tipo colchão Reno de tela galvanizada revestida em PVC na espessura = 0,23 m (Execução, incluindo fornecimento de todos os materiais)
</t>
  </si>
  <si>
    <t xml:space="preserve">Gabião tipo colchão Reno de tela galvanizada revestida em PVC na espessura = 0,30 m (Execução, incluindo fornecimento de todos os materiais)
</t>
  </si>
  <si>
    <t>RO-32651</t>
  </si>
  <si>
    <t>Manutenção de caminho de serviço</t>
  </si>
  <si>
    <t>Muro de arrimo em gabião caixa, tela galvanizada (Execução, incluindo fornecimento de todos os materiais)</t>
  </si>
  <si>
    <t>RO-22742</t>
  </si>
  <si>
    <t>Muro de arrimo em gabião tipo caixa de tela galvanizada (Execução, excluindo o fornecimento e transporte da pedra de mão)</t>
  </si>
  <si>
    <t>Muro de arrimo em gabião tipo caixa de tela galvanizada revestida com PVC (Execução, incluindo fornecimento de todos os materiais)</t>
  </si>
  <si>
    <t>RO-48010</t>
  </si>
  <si>
    <t>Muro de Arrimo em Rip-Rap com Solo-Cimento (Execução, incluindo o fornecimento de todos os materiais)</t>
  </si>
  <si>
    <t xml:space="preserve">Muro de arrimo em rip-rap de areia e cimento traço - 1:10 (Execução, incluindo fornecimento e transporte de todos os materiais)
</t>
  </si>
  <si>
    <t>Muro de arrimo em rip-rap vegetativo</t>
  </si>
  <si>
    <t>RO-44238</t>
  </si>
  <si>
    <t>Poda de árvores com até 5,0 m de altura</t>
  </si>
  <si>
    <t>RO-32887</t>
  </si>
  <si>
    <t>Poda de árvores com mais de 10,0 m de altura</t>
  </si>
  <si>
    <t>RO-32886</t>
  </si>
  <si>
    <t>Poda de árvores com 5,0 m a 7,5 m de altura</t>
  </si>
  <si>
    <t>RO-32893</t>
  </si>
  <si>
    <t>Poda de árvores com 7,5 m a 10 m de altura</t>
  </si>
  <si>
    <t>RO-43429</t>
  </si>
  <si>
    <t>Reaterro e compactação com soquete vibratório</t>
  </si>
  <si>
    <t>RO-42756</t>
  </si>
  <si>
    <t>Rede guarda pedras em malha hexagonal dupla torção TIPO 8x10, arame galvanivado  Ø=2,7 mm</t>
  </si>
  <si>
    <t>RO-32650</t>
  </si>
  <si>
    <t>Regularização de superfície com motoniveladora</t>
  </si>
  <si>
    <t>Revestimento primário (Execução, incluindo escavação, carga, descarga, espalhamento e compactação do material)</t>
  </si>
  <si>
    <t>RO-32652</t>
  </si>
  <si>
    <t>Umedecimento de caminho de serviço</t>
  </si>
  <si>
    <t>Drenagem</t>
  </si>
  <si>
    <t>Bacia de acumulação tipo I - A (Jusante de saídas d'água e valetas de proteção)</t>
  </si>
  <si>
    <t>Bacia de acumulação tipo I (Jusante de saídas d'água e valetas de proteção)</t>
  </si>
  <si>
    <t>Bacia de acumulação tipo II - A (Jusante de bueiros de greide)</t>
  </si>
  <si>
    <t>Bacia de acumulação tipo II (Jusante de bueiros de greide)</t>
  </si>
  <si>
    <t>Bueiro duplo celular de concreto Padrão DER/MG.  Para altura de aterro de 5,10 a 10,00 m. BDCC (2,50 x 2,00)m - boca (Execução, incluindo fornecimento e transporte de todos os materiais, exclusive escavação e compactação)</t>
  </si>
  <si>
    <t>Bueiro duplo celular de concreto Padrão DER/MG.  Para altura de aterro de 5,10 a 10,00 m. BDCC (2,50 x 2,00)m - corpo (Execução, incluindo fornecimento e transporte de todos os materiais, exclusive escavação e compactação)</t>
  </si>
  <si>
    <t>Bueiro duplo celular de concreto Padrão DER/MG.  Para altura de aterro de 5,10 a 10,00 m. BDCC (3,00 x 2,00)m - boca (Execução, incluindo fornecimento e transporte de todos os materiais, exclusive escavação e compactação)</t>
  </si>
  <si>
    <t>Bueiro duplo celular de concreto Padrão DER/MG.  Para altura de aterro de 5,10 a 10,00 m. BDCC (3,00 x 2,00)m - corpo (Execução, incluindo fornecimento e transporte de todos os materiais, exclusive escavação e compactação)</t>
  </si>
  <si>
    <t>Bueiro duplo celular de concreto Padrão DER/MG.  Para altura de aterro de 5,10 a 10,00 m. BDCC (3,00 x 3,00)m - boca (Execução, incluindo fornecimento e transporte de todos os materiais, exclusive escavação e compactação)</t>
  </si>
  <si>
    <t>Bueiro duplo celular de concreto Padrão DER/MG.  Para altura de aterro de 5,10 a 10,00 m. BDCC (3,00 x 3,00)m - corpo (Execução, incluindo fornecimento e transporte de todos os materiais, exclusive escavação e compactação)</t>
  </si>
  <si>
    <t>Bueiro duplo celular de concreto Padrão DER/MG.  Para altura de aterro de 5,10 a 10,00 m. BDCC (3,50 x 3,50)m - boca (Execução, incluindo fornecimento e transporte de todos os materiais, exclusive escavação e compactação)</t>
  </si>
  <si>
    <t>Bueiro duplo celular de concreto Padrão DER/MG.  Para altura de aterro de 5,10 a 10,00 m. BDCC (3,50 x 3,50)m - corpo (Execução, incluindo fornecimento e transporte de todos os materiais, exclusive escavação e compactação)</t>
  </si>
  <si>
    <t>Bueiro duplo celular de concreto Padrão DER/MG. Para altura de aterro de 0 a 5,00 m. BDCC (1,00 x 1,00)m - boca (Execução, incluindo fornecimento e transporte de todos os materiais, exclusive escavação e compactação)</t>
  </si>
  <si>
    <t>Bueiro duplo celular de concreto Padrão DER/MG. Para altura de aterro de 0 a 5,00 m. BDCC (1,00 x 1,00)m - corpo (Execução, incluindo fornecimento e transporte de todos os materiais, exclusive escavação e compactação)</t>
  </si>
  <si>
    <t>Bueiro duplo celular de concreto Padrão DER/MG. Para altura de aterro de 0 a 5,00 m. BDCC (1,50 x 2,00)m - boca (Execução, incluindo fornecimento e transporte de todos os materiais, exclusive escavação e compactação)</t>
  </si>
  <si>
    <t>Bueiro duplo celular de concreto Padrão DER/MG. Para altura de aterro de 0 a 5,00 m. BDCC (1,50 x 2,00)m - corpo (Execução, incluindo fornecimento e transporte de todos os materiais, exclusive escavação e compactação)</t>
  </si>
  <si>
    <t>Bueiro duplo celular de concreto Padrão DER/MG. Para altura de aterro de 0 a 5,00 m. BDCC (2,00 x 1,50)m - boca (Execução, incluindo fornecimento e transporte de todos os materiais, exclusive escavação e compactação)</t>
  </si>
  <si>
    <t>Bueiro duplo celular de concreto Padrão DER/MG. Para altura de aterro de 0 a 5,00 m. BDCC (2,00 x 1,50)m - corpo (Execução, incluindo fornecimento e transporte de todos os materiais, exclusive escavação e compactação)</t>
  </si>
  <si>
    <t>Bueiro duplo celular de concreto Padrão DER/MG. Para altura de aterro de 0 a 5,00 m. BDCC (2,00 x 2,00)m - boca (Execução, incluindo fornecimento e transporte de todos os materiais, exclusive escavação e compactação)</t>
  </si>
  <si>
    <t>Bueiro duplo celular de concreto Padrão DER/MG. Para altura de aterro de 0 a 5,00 m. BDCC (2,00 x 2,00)m - corpo (Execução, incluindo fornecimento e transporte de todos os materiais, exclusive escavação e compactação)</t>
  </si>
  <si>
    <t>Bueiro duplo celular de concreto Padrão DER/MG. Para altura de aterro de 0 a 5,00 m. BDCC (2,00 x 2,50)m - boca (Execução, incluindo fornecimento e transporte de todos os materiais, exclusive escavação e compactação)</t>
  </si>
  <si>
    <t>Bueiro duplo celular de concreto Padrão DER/MG. Para altura de aterro de 0 a 5,00 m. BDCC (2,00 x 2,50)m - corpo (Execução, incluindo fornecimento e transporte de todos os materiais, exclusive escavação e compactação)</t>
  </si>
  <si>
    <t>Bueiro duplo celular de concreto Padrão DER/MG. Para altura de aterro de 0 a 5,00 m. BDCC (2,00 x 3,00)m - boca (Execução, incluindo fornecimento e transporte de todos os materiais, exclusive escavação e compactação)</t>
  </si>
  <si>
    <t>Bueiro duplo celular de concreto Padrão DER/MG. Para altura de aterro de 0 a 5,00 m. BDCC (2,00 x 3,00)m - corpo (Execução, incluindo fornecimento e transporte de todos os materiais, exclusive escavação e compactação)</t>
  </si>
  <si>
    <t>Bueiro duplo celular de concreto Padrão DER/MG. Para altura de aterro de 0 a 5,00 m. BDCC (2,50 x 1,50)m - boca (Execução, incluindo fornecimento e transporte de todos os materiais, exclusive escavação e compactação)</t>
  </si>
  <si>
    <t>Bueiro duplo celular de concreto Padrão DER/MG. Para altura de aterro de 0 a 5,00 m. BDCC (2,50 x 1,50)m - corpo (Execução, incluindo fornecimento e transporte de todos os materiais, exclusive escavação e compactação)</t>
  </si>
  <si>
    <t>Bueiro duplo celular de concreto Padrão DER/MG. Para altura de aterro de 0 a 5,00 m. BDCC (2,50 x 2,00)m - boca (Execução, incluindo fornecimento e transporte de todos os materiais, exclusive escavação e compactação)</t>
  </si>
  <si>
    <t>Bueiro duplo celular de concreto Padrão DER/MG. Para altura de aterro de 0 a 5,00 m. BDCC (2,50 x 2,00)m - corpo (Execução, incluindo fornecimento e transporte de todos os materiais, exclusive escavação e compactação)</t>
  </si>
  <si>
    <t>Bueiro duplo celular de concreto Padrão DER/MG. Para altura de aterro de 0 a 5,00 m. BDCC (2,50 x 2,50)m - boca (Execução, incluindo fornecimento e transporte de todos os materiais, exclusive escavação e compactação)</t>
  </si>
  <si>
    <t>Bueiro duplo celular de concreto Padrão DER/MG. Para altura de aterro de 0 a 5,00 m. BDCC (2,50 x 2,50)m - corpo (Execução, incluindo fornecimento e transporte de todos os materiais, exclusive escavação e compactação)</t>
  </si>
  <si>
    <t>Bueiro duplo celular de concreto Padrão DER/MG. Para altura de aterro de 0 a 5,00 m. BDCC (2,50 x 3,00)m - boca (Execução, incluindo fornecimento e transporte de todos os materiais, exclusive escavação e compactação)</t>
  </si>
  <si>
    <t>Bueiro duplo celular de concreto Padrão DER/MG. Para altura de aterro de 0 a 5,00 m. BDCC (2,50 x 3,00)m - corpo (Execução, incluindo fornecimento e transporte de todos os materiais, exclusive escavação e compactação)</t>
  </si>
  <si>
    <t>Bueiro duplo celular de concreto Padrão DER/MG. Para altura de aterro de 0 a 5,00 m. BDCC (3,00 x 2,00)m - boca (Execução, incluindo fornecimento e transporte de todos os materiais, exclusive escavação e compactação)</t>
  </si>
  <si>
    <t>Bueiro duplo celular de concreto Padrão DER/MG. Para altura de aterro de 0 a 5,00 m. BDCC (3,00 x 2,00)m - corpo (Execução, incluindo fornecimento e transporte de todos os materiais, exclusive escavação e compactação)</t>
  </si>
  <si>
    <t>Bueiro duplo celular de concreto Padrão DER/MG. Para altura de aterro de 0 a 5,00 m. BDCC (3,00 x 2,50)m - boca (Execução, incluindo fornecimento e transporte de todos os materiais, exclusive escavação e compactação)</t>
  </si>
  <si>
    <t>Bueiro duplo celular de concreto Padrão DER/MG. Para altura de aterro de 0 a 5,00 m. BDCC (3,00 x 2,50)m - corpo (Execução, incluindo fornecimento e transporte de todos os materiais, exclusive escavação e compactação)</t>
  </si>
  <si>
    <t>Bueiro duplo celular de concreto Padrão DER/MG. Para altura de aterro de 0 a 5,00 m. BDCC (3,00 x 3,00)m - boca (Execução, incluindo fornecimento e transporte de todos os materiais, exclusive escavação e compactação)</t>
  </si>
  <si>
    <t>Bueiro duplo celular de concreto Padrão DER/MG. Para altura de aterro de 0 a 5,00 m. BDCC (3,00 x 3,00)m - corpo (Execução, incluindo fornecimento e transporte de todos os materiais, exclusive escavação e compactação)</t>
  </si>
  <si>
    <t>Bueiro duplo celular de concreto Padrão DER/MG. Para altura de aterro de 0 a 5,00 m. BDCC (3,00 x 3,50)m - boca (Execução, incluindo fornecimento e transporte de todos os materiais, exclusive escavação e compactação)</t>
  </si>
  <si>
    <t>Bueiro duplo celular de concreto Padrão DER/MG. Para altura de aterro de 0 a 5,00 m. BDCC (3,00 x 3,50)m - corpo (Execução, incluindo fornecimento e transporte de todos os materiais, exclusive escavação e compactação)</t>
  </si>
  <si>
    <t>Bueiro duplo celular de concreto Padrão DER/MG. Para altura de aterro de 0 a 5,00 m. BDCC (3,50 x 3,00)m - boca (Execução, incluindo fornecimento e transporte de todos os materiais, exclusive escavação e compactação)</t>
  </si>
  <si>
    <t>Bueiro duplo celular de concreto Padrão DER/MG. Para altura de aterro de 0 a 5,00 m. BDCC (3,50 x 3,00)m - corpo (Execução, incluindo fornecimento e transporte de todos os materiais, exclusive escavação e compactação)</t>
  </si>
  <si>
    <t>Bueiro duplo celular de concreto Padrão DER/MG. Para altura de aterro de 0 a 5,00 m. BDCC (3,50 x 3,50)m - boca (Execução, incluindo fornecimento e transporte de todos os materiais, exclusive escavação e compactação)</t>
  </si>
  <si>
    <t>Bueiro duplo celular de concreto Padrão DER/MG. Para altura de aterro de 0 a 5,00 m. BDCC (3,50 x 3,50)m - corpo (Execução, incluindo fornecimento e transporte de todos os materiais, exclusive escavação e compactação)</t>
  </si>
  <si>
    <t>Bueiro duplo celular de concreto Padrão DER/MG. Para altura de aterro de 0 a 5,00 m. BDCC (4,00 x 4,00)m - boca (Execução, incluindo fornecimento e transporte de todos os materiais, exclusive escavação e compactação)</t>
  </si>
  <si>
    <t>Bueiro duplo celular de concreto Padrão DER/MG. Para altura de aterro de 0 a 5,00 m. BDCC (4,00 x 4,00)m - corpo (Execução, incluindo fornecimento e transporte de todos os materiais, exclusive escavação e compactação)</t>
  </si>
  <si>
    <t>Bueiro duplo tubular  de concreto, classe CA-2.  BDTC Ø 0,60 m - corpo (Execução, incluindo fornecimento e transporte de todos os materiais e berço, exclusive escavação e compactação)</t>
  </si>
  <si>
    <t>Bueiro duplo tubular  de concreto, classe CA-2.  BDTC Ø 0,80 m - corpo (Execução, incluindo fornecimento e transporte de todos os materiais e berço, exclusive escavação e compactação)</t>
  </si>
  <si>
    <t>Bueiro duplo tubular  de concreto, classe CA-2.  BDTC Ø 1,00  m - corpo (Execução, incluindo fornecimento e transporte de todos os materiais e berço, exclusive escavação e compactação)</t>
  </si>
  <si>
    <t>Bueiro duplo tubular  de concreto, classe CA-2.  BDTC Ø 1,20 m - corpo (Execução, incluindo fornecimento e transporte de todos os materiais e berço, exclusive escavação e compactação)</t>
  </si>
  <si>
    <t>Bueiro duplo tubular  de concreto, classe CA-2.  BDTC Ø 1,50  m - corpo (Execução, incluindo fornecimento e transporte de todos os materiais e berço, exclusive escavação e compactação)</t>
  </si>
  <si>
    <t>Bueiro duplo tubular de concreto, BDTC Ø 0,60 m - boca (Execução, incluindo fornecimento e transporte de todos os materiais, exclusive escavação e compactação)</t>
  </si>
  <si>
    <t>Bueiro duplo tubular de concreto, BDTC Ø 0,80 m - boca (Execução, incluindo fornecimento e transporte de todos os materiais, exclusive escavação e compactação)</t>
  </si>
  <si>
    <t>Bueiro duplo tubular de concreto, BDTC Ø 1,00 m - boca (Execução, incluindo fornecimento e transporte de todos os materiais, exclusive escavação e compactação)</t>
  </si>
  <si>
    <t>Bueiro duplo tubular de concreto, BDTC Ø 1,20 m - boca (Execução, incluindo fornecimento e transporte de todos os materiais, exclusive escavação e compactação)</t>
  </si>
  <si>
    <t>Bueiro duplo tubular de concreto, BDTC Ø 1,50 m - boca (Execução, incluindo fornecimento e transporte de todos os materiais, exclusive escavação e compactação)</t>
  </si>
  <si>
    <t>Bueiro duplo tubular de concreto, classe CA-1. BDTC Ø 0,60 m - corpo (Execução, incluindo fornecimento e transporte de todos os materiais e berço, exclusive escavação e compactação)</t>
  </si>
  <si>
    <t>Bueiro duplo tubular de concreto, classe CA-1. BDTC Ø 0,80 m - corpo (Execução, incluindo fornecimento e transporte de todos os materiais e berço, exclusive escavação e compactação)</t>
  </si>
  <si>
    <t>Bueiro duplo tubular de concreto, classe CA-1. BDTC Ø 1,00 m - corpo (Execução, incluindo fornecimento e transporte de todos os materiais e berço, exclusive escavação e compactação)</t>
  </si>
  <si>
    <t>Bueiro duplo tubular de concreto, classe CA-1. BDTC Ø 1,20 m - corpo (Execução, incluindo fornecimento e transporte de todos os materiais e berço, exclusive escavação e compactação)</t>
  </si>
  <si>
    <t>Bueiro duplo tubular de concreto, classe CA-1. BDTC Ø 1,50 m - corpo (Execução, incluindo fornecimento e transporte de todos os materiais e berço, exclusive escavação e compactação)</t>
  </si>
  <si>
    <t>Bueiro duplo tubular de concreto, classe CA-3. BDTC Ø 0,60 m - corpo (Execução, incluindo fornecimento e transporte de todos os materiais e berço, exclusive escavação e compactação)</t>
  </si>
  <si>
    <t>Bueiro duplo tubular de concreto, classe CA-3. BDTC Ø 0,80 m - corpo (Execução, incluindo fornecimento e transporte de todos os materiais e berço, exclusive escavação e compactação)</t>
  </si>
  <si>
    <t>Bueiro duplo tubular de concreto, classe CA-3. BDTC Ø 1,00 m - corpo (Execução, incluindo fornecimento e transporte de todos os materiais e berço, exclusive escavação e compactação)</t>
  </si>
  <si>
    <t>Bueiro duplo tubular de concreto, classe CA-3. BDTC Ø 1,20 m - corpo (Execução, incluindo fornecimento e transporte de todos os materiais e berço, exclusive escavação e compactação)</t>
  </si>
  <si>
    <t>Bueiro duplo tubular de concreto, classe CA-3. BDTC Ø 1,50 m - corpo (Execução, incluindo fornecimento e transporte de todos os materiais e berço, exclusive escavação e compactação)</t>
  </si>
  <si>
    <t>Bueiro simples celular de concreto Padrão DER/MG.  Para altura de aterro de 5,10 a 10,00 m. BSCC (1,50 x 1,50)m - boca (Execução, incluindo fornecimento e transporte de todos os materiais, exclusive escavação e compactação)</t>
  </si>
  <si>
    <t>Bueiro simples celular de concreto Padrão DER/MG.  Para altura de aterro de 5,10 a 10,00 m. BSCC (1,50 x 1,50)m - corpo (Execução, incluindo fornecimento e transporte de todos os materiais, exclusive escavação e compactação)</t>
  </si>
  <si>
    <t>Bueiro simples celular de concreto Padrão DER/MG.  Para altura de aterro de 5,10 a 10,00 m. BSCC (2,00 x 1,50)m - boca (Execução, incluindo fornecimento e transporte de todos os materiais, exclusive escavação e compactação)</t>
  </si>
  <si>
    <t>Bueiro simples celular de concreto Padrão DER/MG.  Para altura de aterro de 5,10 a 10,00 m. BSCC (2,00 x 1,50)m - corpo (Execução, incluindo fornecimento e transporte de todos os materiais, exclusive escavação e compactação)</t>
  </si>
  <si>
    <t>Bueiro simples celular de concreto Padrão DER/MG.  Para altura de aterro de 5,10 a 10,00 m. BSCC (2,00 x 2,00)m - boca (Execução, incluindo fornecimento e transporte de todos os materiais, exclusive escavação e compactação)</t>
  </si>
  <si>
    <t>Bueiro simples celular de concreto Padrão DER/MG.  Para altura de aterro de 5,10 a 10,00 m. BSCC (2,00 x 2,00)m - corpo (Execução, incluindo fornecimento e transporte de todos os materiais, exclusive escavação e compactação)</t>
  </si>
  <si>
    <t>Bueiro simples celular de concreto Padrão DER/MG.  Para altura de aterro de 5,10 a 10,00 m. BSCC (2,00 x 2,50)m - boca (Execução, incluindo fornecimento e transporte de todos os materiais, exclusive escavação e compactação)</t>
  </si>
  <si>
    <t>Bueiro simples celular de concreto Padrão DER/MG.  Para altura de aterro de 5,10 a 10,00 m. BSCC (2,00 x 2,50)m - corpo (Execução, incluindo fornecimento e transporte de todos os materiais, exclusive escavação e compactação)</t>
  </si>
  <si>
    <t>Bueiro simples celular de concreto Padrão DER/MG.  Para altura de aterro de 5,10 a 10,00 m. BSCC (2,00 x 3,00)m - boca (Execução, incluindo fornecimento e transporte de todos os materiais, exclusive escavação e compactação)</t>
  </si>
  <si>
    <t>Bueiro simples celular de concreto Padrão DER/MG.  Para altura de aterro de 5,10 a 10,00 m. BSCC (2,00 x 3,00)m - corpo (Execução, incluindo fornecimento e transporte de todos os materiais, exclusive escavação e compactação)</t>
  </si>
  <si>
    <t>Bueiro simples celular de concreto Padrão DER/MG.  Para altura de aterro de 5,10 a 10,00 m. BSCC (2,50 x 2,00)m - boca (Execução, incluindo fornecimento e transporte de todos os materiais, exclusive escavação e compactação)</t>
  </si>
  <si>
    <t>Bueiro simples celular de concreto Padrão DER/MG.  Para altura de aterro de 5,10 a 10,00 m. BSCC (2,50 x 2,00)m - corpo (Execução, incluindo fornecimento e transporte de todos os materiais, exclusive escavação e compactação)</t>
  </si>
  <si>
    <t>Bueiro simples celular de concreto Padrão DER/MG.  Para altura de aterro de 5,10 a 10,00 m. BSCC (2,50 x 2,50)m - corpo (Execução, incluindo fornecimento e transporte de todos os materiais, exclusive escavação e compactação)</t>
  </si>
  <si>
    <t>Bueiro simples celular de concreto Padrão DER/MG.  Para altura de aterro de 5,10 a 10,00 m. BSCC (3,00 x 2,50)m - boca (Execução, incluindo fornecimento e transporte de todos os materiais, exclusive escavação e compactação)</t>
  </si>
  <si>
    <t>Bueiro simples celular de concreto Padrão DER/MG.  Para altura de aterro de 5,10 a 10,00 m. BSCC (3,00 x 2,50)m - corpo (Execução, incluindo fornecimento e transporte de todos os materiais, exclusive escavação e compactação)</t>
  </si>
  <si>
    <t>Bueiro simples celular de concreto Padrão DER/MG.  Para altura de aterro de 5,10 a 10,00 m. BSCC (3,00 x 3,00)m - boca (Execução, incluindo fornecimento e transporte de todos os materiais, exclusive escavação e compactação)</t>
  </si>
  <si>
    <t>Bueiro simples celular de concreto Padrão DER/MG.  Para altura de aterro de 5,10 a 10,00 m. BSCC (3,00 x 3,00)m - corpo (Execução, incluindo fornecimento e transporte de todos os materiais, exclusive escavação e compactação)</t>
  </si>
  <si>
    <t>Bueiro simples celular de concreto Padrão DER/MG. Para altura de aterro de 0 a 5,00 m. BSCC (1,00 x 1,00)m - boca (Execução, incluindo fornecimento e transporte de todos os materiais, exclusive escavação e compactação)</t>
  </si>
  <si>
    <t>Bueiro simples celular de concreto Padrão DER/MG. Para altura de aterro de 0 a 5,00 m. BSCC (1,00 x 1,00)m - corpo (Execução, incluindo fornecimento e transporte de todos os materiais, exclusive escavação e compactação)</t>
  </si>
  <si>
    <t>Bueiro simples celular de concreto Padrão DER/MG. Para altura de aterro de 0 a 5,00 m. BSCC (1,00 x 1,50)m - boca (Execução, incluindo fornecimento e transporte de todos os materiais, exclusive escavação e compactação)</t>
  </si>
  <si>
    <t>Bueiro simples celular de concreto Padrão DER/MG. Para altura de aterro de 0 a 5,00 m. BSCC (1,00 x 1,50)m - corpo (Execução, incluindo fornecimento e transporte de todos os materiais, exclusive escavação e compactação)</t>
  </si>
  <si>
    <t>Bueiro simples celular de concreto Padrão DER/MG. Para altura de aterro de 0 a 5,00 m. BSCC (1,00 x 2,00 m - boca (Execução, incluindo fornecimento e transporte de todos os materiais, exclusive escavação e compactação)</t>
  </si>
  <si>
    <t>Bueiro simples celular de concreto Padrão DER/MG. Para altura de aterro de 0 a 5,00 m. BSCC (1,00 x 2,00)m - corpo (Execução, incluindo fornecimento e transporte de todos os materiais, exclusive escavação e compactação)</t>
  </si>
  <si>
    <t>Bueiro simples celular de concreto Padrão DER/MG. Para altura de aterro de 0 a 5,00 m. BSCC (1,50 x 1,00)m - boca (Execução, incluindo fornecimento e transporte de todos os materiais, exclusive escavação e compactação)</t>
  </si>
  <si>
    <t>Bueiro simples celular de concreto Padrão DER/MG. Para altura de aterro de 0 a 5,00 m. BSCC (1,50 x 1,00)m - corpo (Execução, incluindo fornecimento e transporte de todos os materiais, exclusive escavação e compactação)</t>
  </si>
  <si>
    <t>Bueiro simples celular de concreto Padrão DER/MG. Para altura de aterro de 0 a 5,00 m. BSCC (1,50 x 1,50)m - boca (Execução, incluindo fornecimento e transporte de todos os materiais, exclusive escavação e compactação)</t>
  </si>
  <si>
    <t>Bueiro simples celular de concreto Padrão DER/MG. Para altura de aterro de 0 a 5,00 m. BSCC (1,50 x 1,50)m - corpo (Execução, incluindo fornecimento e transporte de todos os materiais, exclusive escavação e compactação)</t>
  </si>
  <si>
    <t>Bueiro simples celular de concreto Padrão DER/MG. Para altura de aterro de 0 a 5,00 m. BSCC (1,50 x 2,00)m - boca (Execução, incluindo fornecimento e transporte de todos os materiais, exclusive escavação e compactação)</t>
  </si>
  <si>
    <t>Bueiro simples celular de concreto Padrão DER/MG. Para altura de aterro de 0 a 5,00 m. BSCC (1,50 x 2,00)m - corpo (Execução, incluindo fornecimento e transporte de todos os materiais, exclusive escavação e compactação)</t>
  </si>
  <si>
    <t>Bueiro simples celular de concreto Padrão DER/MG. Para altura de aterro de 0 a 5,00 m. BSCC (2,00 x 1,00)m - boca (Execução, incluindo fornecimento e transporte de todos os materiais, exclusive escavação e compactação)</t>
  </si>
  <si>
    <t>Bueiro simples celular de concreto Padrão DER/MG. Para altura de aterro de 0 a 5,00 m. BSCC (2,00 x 1,00)m - corpo (Execução, incluindo fornecimento e transporte de todos os materiais, exclusive escavação e compactação)</t>
  </si>
  <si>
    <t>Bueiro simples celular de concreto Padrão DER/MG. Para altura de aterro de 0 a 5,00 m. BSCC (2,00 x 1,50)m - boca (Execução, incluindo fornecimento e transporte de todos os materiais, exclusive escavação e compactação)</t>
  </si>
  <si>
    <t>Bueiro simples celular de concreto Padrão DER/MG. Para altura de aterro de 0 a 5,00 m. BSCC (2,00 x 1,50)m - corpo (Execução, incluindo fornecimento e transporte de todos os materiais, exclusive escavação e compactação)</t>
  </si>
  <si>
    <t>Bueiro simples celular de concreto Padrão DER/MG. Para altura de aterro de 0 a 5,00 m. BSCC (2,00 x 2,00)m - boca (Execução, incluindo fornecimento e transporte de todos os materiais, exclusive escavação e compactação)</t>
  </si>
  <si>
    <t>Bueiro simples celular de concreto Padrão DER/MG. Para altura de aterro de 0 a 5,00 m. BSCC (2,00 x 2,00)m - corpo (Execução, incluindo fornecimento e transporte de todos os materiais, exclusive escavação e compactação)</t>
  </si>
  <si>
    <t>Bueiro simples celular de concreto Padrão DER/MG. Para altura de aterro de 0 a 5,00 m. BSCC (2,00 x 2,50)m - boca (Execução, incluindo fornecimento e transporte de todos os materiais, exclusive escavação e compactação)</t>
  </si>
  <si>
    <t>Bueiro simples celular de concreto Padrão DER/MG. Para altura de aterro de 0 a 5,00 m. BSCC (2,00 x 2,50)m - corpo (Execução, incluindo fornecimento e transporte de todos os materiais, exclusive escavação e compactação)</t>
  </si>
  <si>
    <t>Bueiro simples celular de concreto Padrão DER/MG. Para altura de aterro de 0 a 5,00 m. BSCC (2,00 x 3,00)m - boca (Execução, incluindo fornecimento e transporte de todos os materiais, exclusive escavação e compactação)</t>
  </si>
  <si>
    <t>Bueiro simples celular de concreto Padrão DER/MG. Para altura de aterro de 0 a 5,00 m. BSCC (2,00 x 3,00)m - corpo (Execução, incluindo fornecimento e transporte de todos os materiais, exclusive escavação e compactação)</t>
  </si>
  <si>
    <t>Bueiro simples celular de concreto Padrão DER/MG. Para altura de aterro de 0 a 5,00 m. BSCC (2,50 x 2,00)m - boca (Execução, incluindo fornecimento e transporte de todos os materiais, exclusive escavação e compactação)</t>
  </si>
  <si>
    <t>Bueiro simples celular de concreto Padrão DER/MG. Para altura de aterro de 0 a 5,00 m. BSCC (2,50 x 2,00)m - corpo (Execução, incluindo fornecimento e transporte de todos os materiais, exclusive escavação e compactação)</t>
  </si>
  <si>
    <t>Bueiro simples celular de concreto Padrão DER/MG. Para altura de aterro de 0 a 5,00 m. BSCC (2,50 x 2,50)m - boca (Execução, incluindo fornecimento e transporte de todos os materiais, exclusive escavação e compactação)</t>
  </si>
  <si>
    <t>Bueiro simples celular de concreto Padrão DER/MG. Para altura de aterro de 0 a 5,00 m. BSCC (2,50 x 2,50)m - corpo (Execução, incluindo fornecimento e transporte de todos os materiais, exclusive escavação e compactação)</t>
  </si>
  <si>
    <t>Bueiro simples celular de concreto Padrão DER/MG. Para altura de aterro de 0 a 5,00 m. BSCC (2,50 x 3,00)m - boca (Execução, incluindo fornecimento e transporte de todos os materiais, exclusive escavação e compactação)</t>
  </si>
  <si>
    <t>Bueiro simples celular de concreto Padrão DER/MG. Para altura de aterro de 0 a 5,00 m. BSCC (2,50 x 3,00)m - corpo (Execução, incluindo fornecimento e transporte de todos os materiais, exclusive escavação e compactação)</t>
  </si>
  <si>
    <t>Bueiro simples celular de concreto Padrão DER/MG. Para altura de aterro de 0 a 5,00 m. BSCC (3,00 x 1,50)m - boca (Execução, incluindo fornecimento e transporte de todos os materiais, exclusive escavação e compactação)</t>
  </si>
  <si>
    <t>Bueiro simples celular de concreto Padrão DER/MG. Para altura de aterro de 0 a 5,00 m. BSCC (3,00 x 1,50)m - corpo (Execução, incluindo fornecimento e transporte de todos os materiais, exclusive escavação e compactação)</t>
  </si>
  <si>
    <t>Bueiro simples celular de concreto Padrão DER/MG. Para altura de aterro de 0 a 5,00 m. BSCC (3,00 x 2,00)m - boca (Execução, incluindo fornecimento e transporte de todos os materiais, exclusive escavação e compactação)</t>
  </si>
  <si>
    <t>Bueiro simples celular de concreto Padrão DER/MG. Para altura de aterro de 0 a 5,00 m. BSCC (3,00 x 2,00)m - corpo (Execução, incluindo fornecimento e transporte de todos os materiais, exclusive escavação e compactação)</t>
  </si>
  <si>
    <t>Bueiro simples celular de concreto Padrão DER/MG. Para altura de aterro de 0 a 5,00 m. BSCC (3,00 x 2,50)m - boca (Execução, incluindo fornecimento e transporte de todos os materiais, exclusive escavação e compactação)</t>
  </si>
  <si>
    <t>Bueiro simples celular de concreto Padrão DER/MG. Para altura de aterro de 0 a 5,00 m. BSCC (3,00 x 2,50)m - corpo (Execução, incluindo fornecimento e transporte de todos os materiais, exclusive escavação e compactação)</t>
  </si>
  <si>
    <t>Bueiro simples celular de concreto Padrão DER/MG. Para altura de aterro de 0 a 5,00 m. BSCC (3,00 x 3,00)m - boca (Execução, incluindo fornecimento e transporte de todos os materiais, exclusive escavação e compactação)</t>
  </si>
  <si>
    <t>Bueiro simples celular de concreto Padrão DER/MG. Para altura de aterro de 0 a 5,00 m. BSCC (3,00 x 3,00)m - corpo (Execução, incluindo fornecimento e transporte de todos os materiais, exclusive escavação e compactação)</t>
  </si>
  <si>
    <t>Bueiro simples celular de concreto Padrão DER/MG. Para altura de aterro de 0 a 5,00 m. BSCC (3,00 x 3,50)m - boca (Execução, incluindo fornecimento e transporte de todos os materiais, exclusive escavação e compactação)</t>
  </si>
  <si>
    <t>Bueiro simples celular de concreto Padrão DER/MG. Para altura de aterro de 0 a 5,00 m. BSCC (3,00 x 3,50)m - corpo (Execução, incluindo fornecimento e transporte de todos os materiais, exclusive escavação e compactação)</t>
  </si>
  <si>
    <t>Bueiro simples celular de concreto Padrão DER/MG. Para altura de aterro de 0 a 5,00 m. BSCC (3,50 x 2,50)m - boca (Execução, incluindo fornecimento e transporte de todos os materiais, exclusive escavação e compactação)</t>
  </si>
  <si>
    <t>Bueiro simples celular de concreto Padrão DER/MG. Para altura de aterro de 0 a 5,00 m. BSCC (3,50 x 2,50)m - corpo (Execução, incluindo fornecimento e transporte de todos os materiais, exclusive escavação e compactação)</t>
  </si>
  <si>
    <t>Bueiro simples celular de concreto Padrão DER/MG. Para altura de aterro de 0 a 5,00 m. BSCC (3,50 x 3,00)m - boca (Execução, incluindo fornecimento e transporte de todos os materiais, exclusive escavação e compactação)</t>
  </si>
  <si>
    <t>Bueiro simples celular de concreto Padrão DER/MG. Para altura de aterro de 0 a 5,00 m. BSCC (3,50 x 3,00)m - corpo (Execução, incluindo fornecimento e transporte de todos os materiais, exclusive escavação e compactação)</t>
  </si>
  <si>
    <t>Bueiro simples celular de concreto Padrão DER/MG. Para altura de aterro de 0 a 5,00 m. BSCC (3,50 x 3,50)m - boca (Execução, incluindo fornecimento e transporte de todos os materiais, exclusive escavação e compactação)</t>
  </si>
  <si>
    <t>Bueiro simples celular de concreto Padrão DER/MG. Para altura de aterro de 0 a 5,00 m. BSCC (3,50 x 3,50)m - corpo (Execução, incluindo fornecimento e transporte de todos os materiais, exclusive escavação e compactação)</t>
  </si>
  <si>
    <t>Bueiro simples celular de concreto Padrão DER/MG. Para altura de aterro de 0 a 5,00 m. BSCC (3,50 x 4,00)m - boca (Execução, incluindo fornecimento e transporte de todos os materiais, exclusive escavação e compactação)</t>
  </si>
  <si>
    <t>Bueiro simples celular de concreto Padrão DER/MG. Para altura de aterro de 0 a 5,00 m. BSCC (3,50 x 4,00)m - corpo (Execução, incluindo fornecimento e transporte de todos os materiais, exclusive escavação e compactação)</t>
  </si>
  <si>
    <t>Bueiro simples celular de concreto Padrão DER/MG.Para altura de aterro de 5,10 a 10,00 m.BSCC (2,50 x 2,50)m - boca (Execução, incluindo fornecimento e transporte de todos os materiais, exclusive escavação e compactação)</t>
  </si>
  <si>
    <t>Bueiro simples tubular  de concreto, classe CA-2.  BSTC Ø 0,40 m - corpo (Execução, incluindo fornecimento e transporte de todos os materiais e berço, exclusive escavação e compactação)</t>
  </si>
  <si>
    <t>Bueiro simples tubular  de concreto, classe CA-2.  BSTC Ø 0,60 m  - corpo (Execução, incluindo fornecimento e transporte de todos os materiais e berço, exclusive escavação e compactação)</t>
  </si>
  <si>
    <t>Bueiro simples tubular  de concreto, classe CA-2.  BSTC Ø 0,80 m  - corpo (Execução, incluindo fornecimento e transporte de todos os materiais e berço, exclusive escavação e compactação)</t>
  </si>
  <si>
    <t>Bueiro simples tubular  de concreto, classe CA-2.  BSTC Ø 1,00 m - corpo (Execução, incluindo fornecimento e transporte de todos os materiais e berço, exclusive escavação e compactação)</t>
  </si>
  <si>
    <t>Bueiro simples tubular  de concreto, classe CA-2.  BSTC Ø 1,20 m  - corpo (Execução, incluindo fornecimento e transporte de todos os materiais e berço, exclusive escavação e compactação)</t>
  </si>
  <si>
    <t>Bueiro simples tubular  de concreto, classe CA-2.  BSTC Ø 1,50 m  - corpo (Execução, incluindo fornecimento e transporte de todos os materiais e berço, exclusive escavação e compactação)</t>
  </si>
  <si>
    <t>Bueiro simples tubular de concreto, BSTC Ø 0,40 m - boca (Execução, incluindo fornecimento e transporte de todos os materiais, exclusive escavação e compactação)</t>
  </si>
  <si>
    <t>Bueiro simples tubular de concreto, BSTC Ø 0,60 m - boca (Execução, incluindo fornecimento e transporte de todos os materiais, exclusive escavação e compactação)</t>
  </si>
  <si>
    <t>Bueiro simples tubular de concreto, BSTC Ø 0,80 m - boca (Execução, incluindo fornecimento e transporte de todos os materiais, exclusive escavação e compactação)</t>
  </si>
  <si>
    <t>Bueiro simples tubular de concreto. BSTC Ø 1,00 m - boca (Execução, incluindo fornecimento e transporte de todos os materiais, exclusive escavação e compactação)</t>
  </si>
  <si>
    <t>Bueiro simples tubular de concreto. BSTC Ø 1,20 m - boca (Execução, incluindo fornecimento e transporte de todos os materiais, exclusive escavação e compactação)</t>
  </si>
  <si>
    <t>Bueiro simples tubular de concreto. BSTC Ø 1,50 m - boca (Execução, incluindo fornecimento e transporte de todos os materiais, exclusive escavação e compactação)</t>
  </si>
  <si>
    <t>Bueiro simples tubular de concreto classe CA-1. BSTC Ø 0,40 m - corpo (Execução, incluindo fornecimento e transporte de todos os materiais e berço, exclusive escavação e compactação)</t>
  </si>
  <si>
    <t>Bueiro simples tubular de concreto, classe CA-1. BSTC Ø 0,60 m - corpo (Execução, incluindo fornecimento e transporte de todos os materiais e berço, exclusive escavação e compactação)</t>
  </si>
  <si>
    <t>Bueiro simples tubular de concreto, classe CA-1. BSTC Ø 0,80 m - corpo (Execução, incluindo fornecimento e transporte de todos os materiais e berço, exclusive escavação e compactação)</t>
  </si>
  <si>
    <t>Bueiro simples tubular de concreto, classe CA-1. BSTC Ø 1,00 m - corpo (Execução, incluindo fornecimento e transporte de todos os materiais e berço, exclusive escavação e compactação)</t>
  </si>
  <si>
    <t>Bueiro simples tubular de concreto, classe CA-1. BSTC Ø 1,20 m - corpo (Execução, incluindo fornecimento e transporte de todos os materiais e berço, exclusive escavação e compactação)</t>
  </si>
  <si>
    <t>Bueiro simples tubular de concreto, classe CA-1. BSTC Ø 1,50 m - corpo (Execução, incluindo fornecimento e transporte de todos os materiais e berço, exclusive escavação e compactação)</t>
  </si>
  <si>
    <t>Bueiro simples tubular de concreto, classe CA-3. BSTC Ø 0,60 m - corpo (Execução, incluindo fornecimento e transporte de todos os materiais e berço, exclusive escavação e compactação)</t>
  </si>
  <si>
    <t>Bueiro simples tubular de concreto, classe CA-3. BSTC Ø 0,80 m - corpo (Execução, incluindo fornecimento e transporte de todos os materiais e berço, exclusive escavação e compactação)</t>
  </si>
  <si>
    <t>Bueiro simples tubular de concreto, classe CA-3. BSTC Ø 1,00 m - corpo (Execução, incluindo fornecimento e transporte de todos os materiais e berço, exclusive escavação e compactação)</t>
  </si>
  <si>
    <t>Bueiro simples tubular de concreto, classe CA-3. BSTC Ø 1,20 m - corpo (Execução, incluindo fornecimento e transporte de todos os materiais e berço, exclusive escavação e compactação)</t>
  </si>
  <si>
    <t>Bueiro simples tubular de concreto, classe CA-3. BSTC Ø 1,50 m - corpo (Execução, incluindo fornecimento e transporte de todos os materiais e berço, exclusive escavação e compactação)</t>
  </si>
  <si>
    <t>Bueiro triplo celular de concreto Padrão DER/MG.  Para altura de aterro de 5,10 a 10,00 m. BTCC (2,00 x 1,50)m - boca (Execução, incluindo fornecimento e transporte de todos os materiais, exclusive escavação e compactação)</t>
  </si>
  <si>
    <t>Bueiro triplo celular de concreto Padrão DER/MG.  Para altura de aterro de 5,10 a 10,00 m. BTCC (2,00 x 1,50)m - corpo (Execução, incluindo fornecimento e transporte de todos os materiais, exclusive escavação e compactação)</t>
  </si>
  <si>
    <t>Bueiro triplo celular de concreto Padrão DER/MG.  Para altura de aterro de 5,10 a 10,00 m. BTCC (3,50 x 3,50)m - boca (Execução, incluindo fornecimento e transporte de todos os materiais, exclusive escavação e compactação)</t>
  </si>
  <si>
    <t>Bueiro triplo celular de concreto Padrão DER/MG.  Para altura de aterro de 5,10 a 10,00 m. BTCC (3,50 x 3,50)m - corpo (Execução, incluindo fornecimento e transporte de todos os materiais, exclusive escavação e compactação)</t>
  </si>
  <si>
    <t>Bueiro triplo celular de concreto Padrão DER/MG. Para altura de aterro de 0 a 5,00 m.  BTCC (2,00 x 2,00)m - boca (Execução, incluindo fornecimento e transporte de todos os materiais, exclusive escavação e compactação)</t>
  </si>
  <si>
    <t>Bueiro triplo celular de concreto Padrão DER/MG. Para altura de aterro de 0 a 5,00 m.  BTCC (2,00 x 2,00)m - corpo (Execução, incluindo fornecimento e transporte de todos os materiais, exclusive escavação e compactação)</t>
  </si>
  <si>
    <t>Bueiro triplo celular de concreto Padrão DER/MG. Para altura de aterro de 0 a 5,00 m.  BTCC (2,50 x 1,50)m - boca (Execução, incluindo fornecimento e transporte de todos os materiais, exclusive escavação e compactação)</t>
  </si>
  <si>
    <t>Bueiro triplo celular de concreto Padrão DER/MG. Para altura de aterro de 0 a 5,00 m.  BTCC (2,50 x 1,50)m - corpo (Execução, incluindo fornecimento e transporte de todos os materiais, exclusive escavação e compactação)</t>
  </si>
  <si>
    <t>Bueiro triplo celular de concreto Padrão DER/MG. Para altura de aterro de 0 a 5,00 m.  BTCC (2,50 x 2,50)m - boca (Execução, incluindo fornecimento e transporte de todos os materiais, exclusive escavação e compactação)</t>
  </si>
  <si>
    <t>Bueiro triplo celular de concreto Padrão DER/MG. Para altura de aterro de 0 a 5,00 m.  BTCC (2,50 x 2,50)m - corpo (Execução, incluindo fornecimento e transporte de todos os materiais, exclusive escavação e compactação)</t>
  </si>
  <si>
    <t>Bueiro triplo celular de concreto Padrão DER/MG. Para altura de aterro de 0 a 5,00 m.  BTCC (3,00 x 2,50)m - boca (Execução, incluindo fornecimento e transporte de todos os materiais, exclusive escavação e compactação)</t>
  </si>
  <si>
    <t>Bueiro triplo celular de concreto Padrão DER/MG. Para altura de aterro de 0 a 5,00 m.  BTCC (3,00 x 2,50)m - corpo (Execução, incluindo fornecimento e transporte de todos os materiais, exclusive escavação e compactação)</t>
  </si>
  <si>
    <t>Bueiro triplo celular de concreto Padrão DER/MG. Para altura de aterro de 0 a 5,00 m.  BTCC (3,00 x 3,00 m - boca (Execução, incluindo fornecimento e transporte de todos os materiais, exclusive escavação e compactação)</t>
  </si>
  <si>
    <t>Bueiro triplo celular de concreto Padrão DER/MG. Para altura de aterro de 0 a 5,00 m.  BTCC (3,00 x 3,00)m - corpo (Execução, incluindo fornecimento e transporte de todos os materiais, exclusive escavação e compactação)</t>
  </si>
  <si>
    <t>Bueiro triplo celular de concreto Padrão DER/MG. Para altura de aterro de 0 a 5,00 m.  BTCC (3,00 x 3,50)m - boca (Execução, incluindo fornecimento e transporte de todos os materiais, exclusive escavação e compactação)</t>
  </si>
  <si>
    <t>Bueiro triplo celular de concreto Padrão DER/MG. Para altura de aterro de 0 a 5,00 m.  BTCC (3,00 x 3,50)m - corpo (Execução, incluindo fornecimento e transporte de todos os materiais, exclusive escavação e compactação)</t>
  </si>
  <si>
    <t>Bueiro triplo celular de concreto Padrão DER/MG. Para altura de aterro de 0 a 5,00 m.  BTCC (3,00 x2,00)m - corpo (Execução, incluindo fornecimento e transporte de todos os materiais, exclusive escavação e compactação)</t>
  </si>
  <si>
    <t>Bueiro triplo celular de concreto Padrão DER/MG. Para altura de aterro de 0 a 5,00 m.  BTCC (3,50 x 3,50)m - boca (Execução, incluindo fornecimento e transporte de todos os materiais, exclusive escavação e compactação)</t>
  </si>
  <si>
    <t>Bueiro triplo celular de concreto Padrão DER/MG. Para altura de aterro de 0 a 5,00 m.  BTCC (3,50 x 3,50)m - corpo (Execução, incluindo fornecimento e transporte de todos os materiais, exclusive escavação e compactação)</t>
  </si>
  <si>
    <t>Bueiro triplo celular de concreto Padrão DER/MG. Para altura de aterro de 0 a 5,00 m.  BTCC (4,00 x 4,00)m - corpo (Execução, incluindo fornecimento e transporte de todos os materiais, exclusive escavação e compactação)</t>
  </si>
  <si>
    <t>Bueiro triplo celular de concreto Padrão DER/MG. Para altura de aterro de 0 a 5,00 m. BTCC (4,00 x 4,00)m - boca (Execução, incluindo fornecimento e transporte de todos os materiais, exclusive escavação e compactação)</t>
  </si>
  <si>
    <t>Bueiro triplo celular de concreto padrão DER/MG para altura de aterro de 0 a 5,00m. BTCC (3,00 X 2,00)m - boca (Execução, incluindo fornecimento e transporte de todos os materiais, exclusive escavação e compactação)</t>
  </si>
  <si>
    <t>Bueiro triplo celular de concreto Padrão DER/MG. Para altura de aterro de 5,10 a 10,00 m. BTCC (3,50 x 2,50)m - boca (Execução, incluindo fornecimento e transporte de todos os materiais, exclusive escavação e compactação)</t>
  </si>
  <si>
    <t>Bueiro triplo celular de concreto Padrão DER/MG. Para altura de aterro de 5,10 a 10,00 m. BTCC (3,50 x 2,50)m - corpo (Execução, incluindo fornecimento e transporte de todos os materiais, exclusive escavação e compactação)</t>
  </si>
  <si>
    <t>Bueiro triplo tubular  de concreto, classe CA-2.  BTTC Ø 0,60 m - corpo (Execução, incluindo fornecimento e transporte de todos os materiais e berço, exclusive escavação e compactação)</t>
  </si>
  <si>
    <t>Bueiro triplo tubular  de concreto, classe CA-2.  BTTC Ø 0,80 m - corpo (Execução, incluindo fornecimento e transporte de todos os materiais e berço, exclusive escavação e compactação)</t>
  </si>
  <si>
    <t>Bueiro triplo tubular  de concreto, classe CA-2.  BTTC Ø 1,00 m - corpo (Execução, incluindo fornecimento e transporte de todos os materiais e berço, exclusive escavação e compactação)</t>
  </si>
  <si>
    <t>Bueiro triplo tubular  de concreto, classe CA-2.  BTTC Ø 1,20 m - corpo (Execução, incluindo fornecimento e transporte de todos os materiais e berço, exclusive escavação e compactação)</t>
  </si>
  <si>
    <t>Bueiro triplo tubular  de concreto, classe CA-2.  BTTC Ø 1,50 m - corpo (Execução, incluindo fornecimento e transporte de todos os materiais e berço, exclusive escavação e compactação)</t>
  </si>
  <si>
    <t>Bueiro triplo tubular de concreto. BTTC Ø 0,60 m - boca (Execução, incluindo fornecimento e transporte de todos os materiais, exclusive escavação e compactação)</t>
  </si>
  <si>
    <t>Bueiro triplo tubular de concreto. BTTC Ø 0,80 m - boca (Execução, incluindo fornecimento e transporte de todos os materiais, exclusive escavação e compactação)</t>
  </si>
  <si>
    <t>Bueiro triplo tubular de concreto. BTTC Ø 1,00 m - boca (Execução, incluindo fornecimento e transporte de todos os materiais, exclusive escavação e compactação)</t>
  </si>
  <si>
    <t>Bueiro triplo tubular de concreto. BTTC Ø 1,20 m - boca (Execução, incluindo fornecimento e transporte de todos os materiais, exclusive escavação e compactação)</t>
  </si>
  <si>
    <t>Bueiro triplo tubular de concreto. BTTC Ø 1,50 m - boca (Execução, incluindo fornecimento e transporte de todos os materiais, exclusive escavação e compactação)</t>
  </si>
  <si>
    <t>Bueiro triplo tubular de concreto, classe CA-1. BTTC Ø 0,60 m - corpo (Execução, incluindo fornecimento e transporte de todos os materiais e berço, exclusive escavação e compactação)</t>
  </si>
  <si>
    <t>Bueiro triplo tubular de concreto, classe CA-1. BTTC Ø 0,80 m - corpo (Execução, incluindo fornecimento e transporte de todos os materiais e berço, exclusive escavação e compactação)</t>
  </si>
  <si>
    <t>Bueiro triplo tubular de concreto, classe CA-1. BTTC Ø 1,00 m - corpo (Execução, incluindo fornecimento e transporte de todos os materiais e berço, exclusive escavação e compactação)</t>
  </si>
  <si>
    <t>Bueiro triplo tubular de concreto, classe CA-1. BTTC Ø 1,20 m - corpo (Execução, incluindo fornecimento e transporte de todos os materiais e berço, exclusive escavação e compactação)</t>
  </si>
  <si>
    <t>Bueiro triplo tubular de concreto, classe CA-1. BTTC Ø 1,50 m - corpo (Execução, incluindo fornecimento e transporte de todos os materiais e berço, exclusive escavação e compactação)</t>
  </si>
  <si>
    <t>Bueiro triplo tubular de concreto, classe CA-3. BTTC Ø 0,80 m - corpo (Execução, incluindo fornecimento e transporte de todos os materiais e berço, exclusive escavação e compactação)</t>
  </si>
  <si>
    <t>Bueiro triplo tubular de concreto, classe CA-3. BTTC Ø 1,00 m - corpo (Execução, incluindo fornecimento e transporte de todos os materiais e berço, exclusive escavação e compactação)</t>
  </si>
  <si>
    <t>Bueiro triplo tubular de concreto, classe CA-3. BTTC Ø 1,20 m - corpo (Execução, incluindo fornecimento e transporte de todos os materiais e berço, exclusive escavação e compactação)</t>
  </si>
  <si>
    <t>Bueiro triplo tubular de concreto, classe CA-3. BTTC Ø 1,50 m - corpo (Execução, incluindo fornecimento e transporte de todos os materiais e berço, exclusive escavação e compactação)</t>
  </si>
  <si>
    <t>Colchão drenante de areia (Execução,  incluindo  espalhamento e fornecimento de todos os materiais, exceto transporte dos agregados)</t>
  </si>
  <si>
    <t>Colchão drenante de brita com geotextil não tecido (Execução,  incluindo  espalhamento e fornecimento de todos os materiais, exceto transporte dos agregados)</t>
  </si>
  <si>
    <t>Dreno de alivio de pavimento, tipo DR.DA-01 (Execução incluindo  escavação ,fornecimento de todos os materiais, exceto transporte dos agregados)</t>
  </si>
  <si>
    <t>Dreno de talvegue com pedra de mão, brita e areia, tipo DR.DT (Execução, incluindo fornecimento de todos os materiais, exceto transporte dos agregados e escavação)</t>
  </si>
  <si>
    <t>Dreno de Talvegue tipo DR-DT com pedra de mão (Execução, incluindo fornecimento de todos os materiais, exceto transporte dos agregados e escavação)</t>
  </si>
  <si>
    <t>Dreno espinha de peixe de areia, tipo DR.EP-01 (Execução incluindo  escavação ,fornecimento de todos os materiais, exceto transporte dos agregados)</t>
  </si>
  <si>
    <t>Dreno espinha de peixe de brita, tipo DR.EP-01 (Execução incluindo  escavação ,fornecimento de todos os materiais, exceto transporte dos agregados)</t>
  </si>
  <si>
    <t>Dreno profundo com areia, sem selo, com 1,50x0,40 m e tubo de polietileno de alta densidade perfurado, de 100mm envolvido em manta geotêxtil não tecida, tipo DR.DP-02 (Execução  incluindo  escavação , fornecimento de todos os materiais, exceto transporte dos agregados)</t>
  </si>
  <si>
    <t>Dreno profundo com brita, com selo, com 1,50x0,40 m envolvido em manta geotêxtil não tecida, com tubo de polietileno de alta densidade perfurado, de 100mm tipo DR.DPS-02 (Execução  incluindo  escavação, fornecimento de todos os materiais, exceto transporte dos agregados)</t>
  </si>
  <si>
    <t>Dreno profundo com brita, sem selo, com 1,50x0,40 m envolvido em manta geotêxtil não tecida, com tubo de polietileno de alta densidade perfurado, de 100mm tipo DR.DP-02 (Execução  incluindo  escavação, fornecimento de todos os materiais, exceto transporte dos agregados)</t>
  </si>
  <si>
    <t>Dreno profundo com brita, sem selo, com 1,50x0,60 m envolvido em manta geotêxtil não tecida, com tubo de polietileno de alta densidade perfurado, de 100mm tipo DR.DP-02 (Execução  incluindo  escavação, fornecimento de todos os materiais, exceto transporte dos agregados)</t>
  </si>
  <si>
    <t>Dreno profundo de areia com selo, com (1,50 x 0,40)m e tubo de PVC perfurado com ø 100mm, tipo DPS-02 (Execução  incluindo  escavação,  fornecimento de todos os materiais, exceto transporte dos agregados)</t>
  </si>
  <si>
    <t>Dreno profundo de corte em rocha tipo DR.DPR (Execução  incluindo  escavação,  fornecimento de todos os materiais, exceto transporte dos agregados)</t>
  </si>
  <si>
    <t>Dreno vertical de areia (Execução incluindo  escavação ,fornecimento de todos os materiais, exceto transporte dos agregados)</t>
  </si>
  <si>
    <t>Dreno vertical de brita (Execução incluindo  escavação ,fornecimento de todos os materiais, exceto transporte dos agregados)</t>
  </si>
  <si>
    <t>Enrocamento de talude, tipo OC.ET-01 (Execução, incluindo  fornecimento de todos os materiais, exclui transporte do agregado)</t>
  </si>
  <si>
    <t>Gigante de sustentação para bueiro duplo tubular de concreto - BDTC Ø 0,80 m (Execução, incluindo fornecimento e transporte de todos os materiais,exclusive escavação e compactação)</t>
  </si>
  <si>
    <t>Gigante de sustentação para bueiro simples tubular de concreto - BSTC Ø 0,60 m (Execução, incluindo fornecimento e transporte de todos os materiais,exclusive escavação e compactação)</t>
  </si>
  <si>
    <t>Gigante de sustentação para bueiro simples tubular de concreto - BSTC Ø 0,80 m (Execução, incluindo fornecimento e transporte de todos os materiais,exclusive escavação e compactação)</t>
  </si>
  <si>
    <t>Gigante de sustentação para bueiro simples tubular de concreto - BSTC Ø 1,00 m (Execução, incluindo fornecimento e transporte de todos os materiais,exclusive escavação e compactação)</t>
  </si>
  <si>
    <t>Gigante de sustentação para bueiro triplo tubular de concreto - BTTC Ø 1,00 m (Execução, incluindo fornecimento e transporte de todos os materiais,exclusive escavação e compactação)</t>
  </si>
  <si>
    <t>Guarda-corpo, tipo OC.NJ-S1 (Execução incluindo  fornecimento e transporte de todos os materiais)</t>
  </si>
  <si>
    <t>Manta geotêxtil não tecida, A/150, OP/15 ou similar, resistência à tração de 10 KN/m2 (Execução, incluindo fornecimento, transporte e colocação)</t>
  </si>
  <si>
    <t>Manta geotêxtil não tecida, A/180, OP/20 ou similar, resistência à tração de 12 KN/m2 (Incluindo fornecimento, transporte e colocação)</t>
  </si>
  <si>
    <t>Manta geotêxtil não tecida, A/300, OP/30 ou similar, resistência à tração de 21 KN/m2 (Execução, incluindo fornecimento, transporte e colocação)</t>
  </si>
  <si>
    <t>Manta geotêxtil não tecida, A/500, OP/60 ou similar, resistência à tração de 39 KN/m2 (Execução, incluindo fornecimento, transporte e colocação)</t>
  </si>
  <si>
    <t>Manta geotêxtil não tecida, OP/40 ou similar, resistência à tração de 27 KN/m2 (Execução, incluindo fornecimento, transporte e colocação)</t>
  </si>
  <si>
    <t>Manta geotextil tecida, 2004 ou similar, resistência a tração de 22 KN/m2 (Eexecução, incluindo fornecimento, transporte e colocação)</t>
  </si>
  <si>
    <t>Manta geotextil tecida, 2008 ou similar, resistência à tração de 35 KN/m2. (Execução, incluindo fornecimento, transporte e colocação)</t>
  </si>
  <si>
    <t>Manta geotextil tecida, 2010a ou similar, resistência a tração de 42 KN/m2. (Execução, incluindo fornecimento, transporte e colocação)</t>
  </si>
  <si>
    <t>Meio-fio de concreto, tipo DR.MF-01 (Execução, incluindo escavação, fornecimento e transporte de todos os materiais)</t>
  </si>
  <si>
    <t>Mureta de proteção,  tipo DR.MP-01 (Execução,  fornecimento e transporte de todos os materiais)</t>
  </si>
  <si>
    <t>Passagem de gado, tipo OC.PG-01 - boca (Execução, incluindo guardad-corpo, fornecimento e transporte de todos os materiais, exclusive escavação, compactação e fundação para a passagem de gado)</t>
  </si>
  <si>
    <t>Passagem de gado, tipo OC.PG-01 - corpo (Execução, incluindo guardad-corpo, fornecimento e transporte de todos os materiais, exclusive escavação, compactação e fundação para a passagem de gado)</t>
  </si>
  <si>
    <t>Passagem de gado, tipo OC.PG-03 -  boca (Execução, incluindo guardad-corpo, fornecimento e transporte de todos os materiais, exclusive escavação, compactação e fundação para a passagem de gado)</t>
  </si>
  <si>
    <t>Passagem de gado, tipo OC.PG-03 - corpo (Execução, incluindo guardad-corpo, fornecimento e transporte de todos os materiais, exclusive escavação, compactação e fundação para a passagem de gado)</t>
  </si>
  <si>
    <t>Passagem sobre sarjeta, tipo OC.PS-01A com lajes de largura = 1,00m (Execução incluindo escavação, fornecimento e transporte de todos os materiais)</t>
  </si>
  <si>
    <t>Passagem sobre sarjeta, tipo OC.PS-02A com lajes de largura = 2,00m (Execução incluindo escavação, fornecimento e transporte de todos os materiais)</t>
  </si>
  <si>
    <t>Remoção de bueiro duplo tubular de concreto. BDTC Ø 0,60 m - boca</t>
  </si>
  <si>
    <t>Remoção de bueiro duplo tubular de concreto. BDTC Ø 0,60 m - corpo</t>
  </si>
  <si>
    <t>Remoção de bueiro duplo tubular de concreto. BDTC Ø 0,80 m - boca</t>
  </si>
  <si>
    <t>Remoção de bueiro duplo tubular de concreto. BDTC Ø 0,80 m - corpo</t>
  </si>
  <si>
    <t>Remoção de bueiro duplo tubular de concreto. BDTC Ø 1.00 m - boca</t>
  </si>
  <si>
    <t>Remoção de bueiro duplo tubular de concreto. BDTC Ø 1,00 m - corpo</t>
  </si>
  <si>
    <t>Remoção de bueiro duplo tubular de concreto. BDTC Ø 1,20 m - boca</t>
  </si>
  <si>
    <t>Remoção de bueiro duplo tubular de concreto. BDTC Ø 1,20 m - corpo</t>
  </si>
  <si>
    <t>Remoção de bueiro duplo tubular de concreto. BDTC Ø 1,50 m - boca</t>
  </si>
  <si>
    <t>Remoção de bueiro duplo tubular de concreto. BDTC Ø 1,50 m - corpo</t>
  </si>
  <si>
    <t>Remoção de bueiro simples tubular de concreto. BSTC Ø 0,40 m - boca</t>
  </si>
  <si>
    <t>Remoção de bueiro simples tubular de concreto. BSTC Ø 0,40 m - corpo</t>
  </si>
  <si>
    <t>Remoção de bueiro simples tubular de concreto. BSTC Ø 0,60 m - boca</t>
  </si>
  <si>
    <t>Remoção de bueiro simples tubular de concreto. BSTC Ø 0,60 m - corpo</t>
  </si>
  <si>
    <t>Remoção de bueiro simples tubular de concreto. BSTC Ø 0,80 m - boca</t>
  </si>
  <si>
    <t>Remoção de bueiro simples tubular de concreto. BSTC Ø 0,80 m - corpo</t>
  </si>
  <si>
    <t>Remoção de bueiro simples tubular de concreto. BSTC Ø 1,00 m - boca</t>
  </si>
  <si>
    <t>Remoção de bueiro simples tubular de concreto. BSTC Ø 1,00 m - corpo</t>
  </si>
  <si>
    <t>Remoção de bueiro simples tubular de concreto. BSTC Ø 1,20 m - boca</t>
  </si>
  <si>
    <t>Remoção de bueiro simples tubular de concreto. BSTC Ø 1,20 m - corpo</t>
  </si>
  <si>
    <t>Remoção de bueiro simples tubular de concreto. BSTC Ø 1,50 m - boca</t>
  </si>
  <si>
    <t>Remoção de bueiro simples tubular de concreto. BSTC Ø 1,50 m - corpo</t>
  </si>
  <si>
    <t>Remoção de bueiro triplo tubular de concreto. BTTC Ø 0,60 m - boca</t>
  </si>
  <si>
    <t>Remoção de bueiro triplo tubular de concreto. BTTC Ø 0,60 m - corpo</t>
  </si>
  <si>
    <t>Remoção de bueiro triplo tubular de concreto. BTTC Ø 0,80 m - boca</t>
  </si>
  <si>
    <t>Remoção de bueiro triplo tubular de concreto. BTTC Ø 0,80 m - corpo</t>
  </si>
  <si>
    <t>Remoção de bueiro triplo tubular de concreto. BTTC Ø 1,00 m - boca</t>
  </si>
  <si>
    <t>Remoção de bueiro triplo tubular de concreto. BTTC Ø 1,00 m - corpo</t>
  </si>
  <si>
    <t>Remoção de bueiro triplo tubular de concreto. BTTC Ø 1.20 m - boca</t>
  </si>
  <si>
    <t>Remoção de bueiro triplo tubular de concreto. BTTC Ø 1,20 m - corpo</t>
  </si>
  <si>
    <t>Remoção de bueiro triplo tubular de concreto. BTTC Ø 1,50 m - boca</t>
  </si>
  <si>
    <t>Remoção de bueiro triplo tubular de concreto. BTTC Ø 1,50 m - corpo</t>
  </si>
  <si>
    <t>Sarjeta de concreto em aterro, tipo DR.SCA-x/y. Largura = 100 cm tipo 70/10 (Execução, incluindo escavação, fornecimento e transporte de todos os materiais)</t>
  </si>
  <si>
    <t>Sarjeta de concreto em aterro, tipo DR.SCA-x/y. Largura = 100 cm tipo 70/15 (Execução, incluindo escavação, fornecimento e transporte de todos os materiais)</t>
  </si>
  <si>
    <t>Sarjeta de concreto em aterro, tipo DR.SCA-x/y. Largura = 100 cm tipo 70/20 (Execução, incluindo escavação, fornecimento e transporte de todos os materiais)</t>
  </si>
  <si>
    <t>Sarjeta de concreto em aterro, tipo DR.SCA-x/y. Largura = 100 cm tipo 70/25 (Execução, incluindo escavação, fornecimento e transporte de todos os materiais)</t>
  </si>
  <si>
    <t>Sarjeta de concreto em aterro, tipo DR.SCA-x/y. Largura = 100 cm tipo 70/30 (Execução, incluindo escavação, fornecimento e transporte de todos os materiais)</t>
  </si>
  <si>
    <t>Sarjeta de concreto em aterro, tipo DR.SCA-x/y. Largura = 60 cm tipo 30/10 (Execução, incluindo escavação,fornecimento, transporte e plantio da grama)</t>
  </si>
  <si>
    <t>Sarjeta de concreto em aterro, tipo DR.SCA-x/y. Largura = 60 cm tipo 30/15 (Execução, incluindo escavação,fornecimento, transporte e plantio da grama)</t>
  </si>
  <si>
    <t>Sarjeta de concreto em aterro, tipo DR.SCA-x/y. Largura = 60 cm tipo 30/20 (Execução, incluindo escavação, fornecimento e transporte de todos os materiais)</t>
  </si>
  <si>
    <t>Sarjeta de concreto em aterro, tipo DR.SCA-x/y. Largura = 70 cm tipo 40/10 (Execução, incluindo escavação, fornecimento e transporte de todos os materiais)</t>
  </si>
  <si>
    <t>Sarjeta de concreto em aterro, tipo DR.SCA-x/y. Largura = 70 cm tipo 40/15 (Execução, incluindo escavação, fornecimento e transporte de todos os materiais)</t>
  </si>
  <si>
    <t>Sarjeta de concreto em aterro, tipo DR.SCA-x/y. Largura = 70 cm tipo 40/20 (Execução, incluindo escavação, fornecimento e transporte de todos os materiais)</t>
  </si>
  <si>
    <t>Sarjeta de concreto em aterro, tipo DR.SCA-x/y. Largura = 70 cm tipo 40/25 (Execução, incluindo escavação, fornecimento e transporte de todos os materiais)</t>
  </si>
  <si>
    <t>Sarjeta de concreto em aterro, tipo DR.SCA-x/y. Largura = 80 cm tipo 50/10 (Execução, incluindo escavação, fornecimento e transporte de todos os materiais)</t>
  </si>
  <si>
    <t>Sarjeta de concreto em aterro, tipo DR.SCA-x/y. Largura = 80 cm tipo 50/15 (Execução, incluindo escavação, fornecimento e transporte de todos os materiais)</t>
  </si>
  <si>
    <t>Sarjeta de concreto em aterro, tipo DR.SCA-x/y. Largura = 80 cm tipo 50/20 (Execução, incluindo escavação, fornecimento e transporte de todos os materiais)</t>
  </si>
  <si>
    <t>Sarjeta de concreto em aterro, tipo DR.SCA-x/y. Largura = 80 cm tipo 50/25 (Execução, incluindo escavação, fornecimento e transporte de todos os materiais)</t>
  </si>
  <si>
    <t>Sarjeta de concreto em aterro, tipo DR.SCA-x/y. Largura = 80 cm tipo 50/30 (Execução, incluindo escavação, fornecimento e transporte de todos os materiais)</t>
  </si>
  <si>
    <t>Sarjeta de concreto em aterro, tipo DR.SCA-x/y. Largura = 90 cm tipo 60/10 (Execução, incluindo escavação, fornecimento e transporte de todos os materiais)</t>
  </si>
  <si>
    <t>Sarjeta de concreto em aterro, tipo DR.SCA-x/y. Largura = 90 cm tipo 60/15 (Execução, incluindo escavação, fornecimento e transporte de todos os materiais)</t>
  </si>
  <si>
    <t>Sarjeta de concreto em aterro, tipo DR.SCA-x/y. Largura = 90 cm tipo 60/20 (Execução, incluindo escavação, fornecimento e transporte de todos os materiais)</t>
  </si>
  <si>
    <t>Sarjeta de concreto em aterro, tipo DR.SCA-x/y. Largura = 90 cm tipo 60/25 (Execução, incluindo escavação, fornecimento e transporte de todos os materiais)</t>
  </si>
  <si>
    <t>Sarjeta de concreto em aterro, tipo DR.SCA-x/y. Largura = 90 cm tipo 60/30 (Execução, incluindo escavação, fornecimento e transporte de todos os materiais)</t>
  </si>
  <si>
    <t>Sarjeta de concreto em corte tipo DR.SCC-x/y. Largura = 100 cm tipo 90/10 (Execução, incluindo escavação, fornecimento e transporte de todos os materiais)</t>
  </si>
  <si>
    <t>Sarjeta de concreto em corte tipo DR.SCC-x/y. Largura = 100 cm tipo 90/15 (Execução, incluindo escavação, fornecimento e transporte de todos os materiais)</t>
  </si>
  <si>
    <t>Sarjeta de concreto em corte tipo DR.SCC-x/y. Largura = 100 cm tipo 90/20 (Execução, incluindo escavação, fornecimento e transporte de todos os materiais)</t>
  </si>
  <si>
    <t>Sarjeta de concreto em corte tipo DR.SCC-x/y. Largura = 100 cm tipo 90/25 (Execução, incluindo escavação, fornecimento e transporte de todos os materiais)</t>
  </si>
  <si>
    <t>Sarjeta de concreto em corte tipo DR.SCC-x/y. Largura = 100 cm tipo 90/30 (Execução, incluindo escavação, fornecimento e transporte de todos os materiais)</t>
  </si>
  <si>
    <t>Sarjeta de concreto em corte tipo DR.SCC-x/y. Largura = 50 cm tipo 40/10 (Execução, incluindo escavação, fornecimento e transporte de todos os materiais)</t>
  </si>
  <si>
    <t>Sarjeta de concreto em corte tipo DR.SCC-x/y. Largura = 50 cm tipo 40/15 (Execução, incluindo escavação, fornecimento e transporte de todos os materiais)</t>
  </si>
  <si>
    <t>Sarjeta de concreto em corte tipo DR.SCC-x/y. Largura = 60 cm tipo 50/10 (Execução, incluindo escavação, fornecimento e transporte de todos os materiais)</t>
  </si>
  <si>
    <t>Sarjeta de concreto em corte tipo DR.SCC-x/y. Largura = 60 cm tipo 50/15 (Execução, incluindo escavação, fornecimento e transporte de todos os materiais)</t>
  </si>
  <si>
    <t>Sarjeta de concreto em corte tipo DR.SCC-x/y. Largura = 60 cm tipo 50/20 (Execução, incluindo escavação, fornecimento e transporte de todos os materiais)</t>
  </si>
  <si>
    <t>Sarjeta de concreto em corte tipo DR.SCC-x/y. Largura = 70 cm tipo 60/10 (Execução, incluindo escavação, fornecimento e transporte de todos os materiais)</t>
  </si>
  <si>
    <t>Sarjeta de concreto em corte tipo DR.SCC-x/y. Largura = 70 cm tipo 60/15 (Execução, incluindo escavação, fornecimento e transporte de todos os materiais)</t>
  </si>
  <si>
    <t>Sarjeta de concreto em corte tipo DR.SCC-x/y. Largura = 70 cm tipo 60/20 (Execução, incluindo escavação, fornecimento e transporte de todos os materiais)</t>
  </si>
  <si>
    <t>Sarjeta de concreto em corte tipo DR.SCC-x/y. Largura = 70 cm tipo 60/25 (Execução, incluindo escavação, fornecimento e transporte de todos os materiais)</t>
  </si>
  <si>
    <t>Sarjeta de concreto em corte tipo DR.SCC-x/y. Largura = 80 cm tipo 70/10 (Execução, incluindo escavação, fornecimento e transporte de todos os materiais)</t>
  </si>
  <si>
    <t>Sarjeta de concreto em corte tipo DR.SCC-x/y. Largura = 80 cm tipo 70/15 (Execução, incluindo escavação, fornecimento e transporte de todos os materiais)</t>
  </si>
  <si>
    <t>Sarjeta de concreto em corte tipo DR.SCC-x/y. Largura = 80 cm tipo 70/20 (Execução, incluindo escavação, fornecimento e transporte de todos os materiais)</t>
  </si>
  <si>
    <t>Sarjeta de concreto em corte tipo DR.SCC-x/y. Largura = 80 cm tipo 70/25 (Execução, incluindo escavação, fornecimento e transporte de todos os materiais)</t>
  </si>
  <si>
    <t>Sarjeta de concreto em corte tipo DR.SCC-x/y. Largura = 80 cm tipo 70/30 (Execução, incluindo escavação, fornecimento e transporte de todos os materiais)</t>
  </si>
  <si>
    <t>Sarjeta de concreto em corte tipo DR.SCC-x/y. Largura = 90 cm tipo 80/10 (Execução, incluindo escavação, fornecimento e transporte de todos os materiais)</t>
  </si>
  <si>
    <t>Sarjeta de concreto em corte tipo DR.SCC-x/y. Largura = 90 cm tipo 80/15 (Execução, incluindo escavação, fornecimento e transporte de todos os materiais)</t>
  </si>
  <si>
    <t>Sarjeta de concreto em corte tipo DR.SCC-x/y. Largura = 90 cm tipo 80/20 (Execução, incluindo escavação, fornecimento e transporte de todos os materiais)</t>
  </si>
  <si>
    <t>Sarjeta de concreto em corte tipo DR.SCC-x/y. Largura = 90 cm tipo 80/25 (Execução, incluindo escavação, fornecimento e transporte de todos os materiais)</t>
  </si>
  <si>
    <t>Sarjeta de concreto em corte tipo DR.SCC-x/y. Largura = 90 cm tipo 80/30 (Execução, incluindo escavação, fornecimento e transporte de todos os materiais)</t>
  </si>
  <si>
    <t>Sarjeta de grama em corte tipo SGC-x/y. Largura = 100 cm tipo 100/10 (Execução, incluindo escavação,fornecimento, transporte e plantio da grama)</t>
  </si>
  <si>
    <t>Sarjeta de grama em corte tipo SGC-x/y. Largura = 100 cm tipo 100/15 (Execução, incluindo escavação,fornecimento, transporte e plantio da grama)</t>
  </si>
  <si>
    <t>Sarjeta de grama em corte tipo SGC-x/y. Largura = 100 cm tipo 100/20 (Execução, incluindo escavação,fornecimento, transporte e plantio da grama)</t>
  </si>
  <si>
    <t>Sarjeta de grama em corte tipo SGC-x/y. Largura = 100 cm tipo 100/25 (Execução, incluindo escavação,fornecimento, transporte e plantio da grama)</t>
  </si>
  <si>
    <t>Sarjeta de grama em corte tipo SGC-x/y. Largura = 50 cm tipo 50/10 (Execução, incluindo escavação,fornecimento, transporte e plantio da grama)</t>
  </si>
  <si>
    <t>Sarjeta de grama em corte tipo SGC-x/y. Largura = 50 cm tipo 50/15 (Execução, incluindo escavação,fornecimento, transporte e plantio da grama)</t>
  </si>
  <si>
    <t>Sarjeta de grama em corte tipo SGC-x/y. Largura = 60 cm tipo 60/10 (Execução, incluindo escavação,fornecimento, transporte e plantio da grama)</t>
  </si>
  <si>
    <t>Sarjeta de grama em corte tipo SGC-x/y. Largura = 60 cm tipo 60/15 (Execução, incluindo escavação,fornecimento, transporte e plantio da grama)</t>
  </si>
  <si>
    <t>Sarjeta de grama em corte tipo SGC-x/y. Largura = 60 cm tipo 60/20 (Execução, incluindo escavação,fornecimento, transporte e plantio da grama)</t>
  </si>
  <si>
    <t>Sarjeta de grama em corte tipo SGC-x/y. Largura = 70 cm tipo 70/10 (Execução, incluindo escavação,fornecimento, transporte e plantio da grama)</t>
  </si>
  <si>
    <t>Sarjeta de grama em corte tipo SGC-x/y. Largura = 70 cm tipo 70/15 (Execução, incluindo escavação,fornecimento, transporte e plantio da grama)</t>
  </si>
  <si>
    <t>Sarjeta de grama em corte tipo SGC-x/y. Largura = 70 cm tipo 70/20 (Execução, incluindo escavação,fornecimento, transporte e plantio da grama)</t>
  </si>
  <si>
    <t>Sarjeta de grama em corte tipo SGC-x/y. Largura = 80 cm tipo 80/10 (Execução, incluindo escavação,fornecimento, transporte e plantio da grama)</t>
  </si>
  <si>
    <t>Sarjeta de grama em corte tipo SGC-x/y. Largura = 80 cm tipo 80/15 (Execução, incluindo escavação,fornecimento, transporte e plantio da grama)</t>
  </si>
  <si>
    <t>Sarjeta de grama em corte tipo SGC-x/y. Largura = 80 cm tipo 80/20 (Execução, incluindo escavação,fornecimento, transporte e plantio da grama)</t>
  </si>
  <si>
    <t>Sarjeta de grama em corte tipo SGC-x/y. Largura = 80 cm tipo 80/25 (Execução, incluindo escavação,fornecimento, transporte e plantio da grama)</t>
  </si>
  <si>
    <t>Sarjeta de grama em corte tipo SGC-x/y. Largura = 90 cm tipo 90/10 (Execução, incluindo escavação,fornecimento, transporte e plantio da grama)</t>
  </si>
  <si>
    <t>Sarjeta de grama em corte tipo SGC-x/y. Largura = 90 cm tipo 90/15 (Execução, incluindo escavação,fornecimento, transporte e plantio da grama)</t>
  </si>
  <si>
    <t>Sarjeta de grama em corte tipo SGC-x/y. Largura = 90 cm tipo 90/20 (Execução, incluindo escavação,fornecimento, transporte e plantio da grama)</t>
  </si>
  <si>
    <t>Sarjeta de grama em corte tipo SGC-x/y. Largura = 90 cm tipo 90/25 (Execução, incluindo escavação,fornecimento, transporte e plantio da grama)</t>
  </si>
  <si>
    <t>Sarjeta de terra em corte tipo DR.SCT- x/y. Largura = 100 cm tipo 100/10 (Execução, incluindo escavação)</t>
  </si>
  <si>
    <t>Sarjeta de terra em corte tipo DR.SCT- x/y. Largura = 100 cm tipo 100/15 (Execução, incluindo escavação)</t>
  </si>
  <si>
    <t>Sarjeta de terra em corte tipo DR.SCT- x/y. Largura = 100 cm tipo 100/20 (Execução, incluindo escavação)</t>
  </si>
  <si>
    <t>Sarjeta de terra em corte tipo DR.SCT- x/y. Largura = 100 cm tipo 100/25 (Execução, incluindo escavação)</t>
  </si>
  <si>
    <t>Sarjeta de terra em corte tipo DR.SCT- x/y. Largura = 50 cm tipo 50/10 (Execução, incluindo escavação)</t>
  </si>
  <si>
    <t>Sarjeta de terra em corte tipo DR.SCT- x/y. Largura = 50 cm tipo 50/15 (Execução, incluindo escavação)</t>
  </si>
  <si>
    <t>Sarjeta de terra em corte tipo DR.SCT- x/y. Largura = 60 cm tipo 60/10 (Execução, incluindo escavação)</t>
  </si>
  <si>
    <t>Sarjeta de terra em corte tipo DR.SCT- x/y. Largura = 60 cm tipo 60/15 (Execução, incluindo escavação)</t>
  </si>
  <si>
    <t>Sarjeta de terra em corte tipo DR.SCT- x/y. Largura = 60 cm tipo 60/20 (Execução, incluindo escavação)</t>
  </si>
  <si>
    <t>Sarjeta de terra em corte tipo DR.SCT- x/y. Largura = 70 cm tipo 70/10 (Execução, incluindo escavação)</t>
  </si>
  <si>
    <t>Sarjeta de terra em corte tipo DR.SCT- x/y. Largura = 70 cm tipo 70/15 (Execução, incluindo escavação)</t>
  </si>
  <si>
    <t>Sarjeta de terra em corte tipo DR.SCT- x/y. Largura = 70 cm tipo 70/20 (Execução, incluindo escavação)</t>
  </si>
  <si>
    <t>Sarjeta de terra em corte tipo DR.SCT- x/y. Largura = 80 cm tipo 80/10 (Execução, incluindo escavação)</t>
  </si>
  <si>
    <t>Sarjeta de terra em corte tipo DR.SCT- x/y. Largura = 80 cm tipo 80/15 (Execução, incluindo escavação)</t>
  </si>
  <si>
    <t>Sarjeta de terra em corte tipo DR.SCT- x/y. Largura = 80 cm tipo 80/20 (Execução, incluindo escavação)</t>
  </si>
  <si>
    <t>Sarjeta de terra em corte tipo DR.SCT- x/y. Largura = 80 cm tipo 80/25 (Execução, incluindo escavação)</t>
  </si>
  <si>
    <t>Sarjeta de terra em corte tipo DR.SCT- x/y. Largura = 90 cm tipo 90/10 (Execução, incluindo escavação)</t>
  </si>
  <si>
    <t>Sarjeta de terra em corte tipo DR.SCT- x/y. Largura = 90 cm tipo 90/15 (Execução, incluindo escavação)</t>
  </si>
  <si>
    <t>Sarjeta de terra em corte tipo DR.SCT- x/y. Largura = 90 cm tipo 90/20 (Execução, incluindo escavação)</t>
  </si>
  <si>
    <t>Sarjeta de terra em corte tipo DR.SCT- x/y. Largura = 90 cm tipo 90/25 (Execução, incluindo escavação)</t>
  </si>
  <si>
    <t>Terminal de dreno de alivio, tipo DR.DA-01 (Execução,  incluindo  escavação,  fornecimento e transporte de todos os materiais)</t>
  </si>
  <si>
    <t>Terminal de dreno profundo de corte em rocha para DR.DPR (Execução, incluindo  escavação, fornecimento e transporte  de todos os materiais)</t>
  </si>
  <si>
    <t>Terminal de dreno profundo, tipo DR.TDP (Execução,  incluindo  escavação, fornecimento e transporte de todos os materiais)</t>
  </si>
  <si>
    <t>Valeta de proteção de aterro tipo DR.VPA (Execução, incluindo escavação)</t>
  </si>
  <si>
    <t>Valeta de proteção de corte, tipo DR.VP-01., tipo 105/100 (Execução, incluindo escavação)</t>
  </si>
  <si>
    <t>Valeta de proteção de corte, tipo DR.VP-01., tipo 105/80 (Execução, incluindo escavação)</t>
  </si>
  <si>
    <t>Valeta de proteção de corte, tipo DR.VP-01., tipo 105/90 (Execução, incluindo escavação)</t>
  </si>
  <si>
    <t>Valeta de proteção de corte, tipo DR.VP-01., tipo 115/100 (Execução, incluindo escavação)</t>
  </si>
  <si>
    <t>Valeta de proteção de corte, tipo DR.VP-01., tipo 115/80 (Execução, incluindo escavação)</t>
  </si>
  <si>
    <t>Valeta de proteção de corte, tipo DR.VP-01., tipo 115/90 (Execução, incluindo escavação)</t>
  </si>
  <si>
    <t>Valeta de proteção de corte, tipo DR.VP-01., tipo 125/100 (Execução, incluindo escavação)</t>
  </si>
  <si>
    <t>Valeta de proteção de corte, tipo DR.VP-01., tipo 125/90 (Execução, incluindo escavação)</t>
  </si>
  <si>
    <t>Valeta de proteção de corte, tipo DR.VP-01., tipo 75/50 (Execução, incluindo escavação)</t>
  </si>
  <si>
    <t>Valeta de proteção de corte, tipo DR.VP-01., tipo 75/60 (Execução, incluindo escavação)</t>
  </si>
  <si>
    <t>Valeta de proteção de corte, tipo DR.VP-01., tipo 75/70 (Execução, incluindo escavação)</t>
  </si>
  <si>
    <t>Valeta de proteção de corte, tipo DR.VP-01., tipo 85/60 (Execução, incluindo escavação)</t>
  </si>
  <si>
    <t>Valeta de proteção de corte, tipo DR.VP-01., tipo 85/70 (Execução, incluindo escavação)</t>
  </si>
  <si>
    <t>Valeta de proteção de corte, tipo DR.VP-01., tipo 85/80 (Execução, incluindo escavação)</t>
  </si>
  <si>
    <t>Valeta de proteção de corte, tipo DR.VP-01., tipo 95/70 (Execução, incluindo escavação)</t>
  </si>
  <si>
    <t>Valeta de proteção de corte, tipo DR.VP-01., tipo 95/80 (Execução, incluindo escavação)</t>
  </si>
  <si>
    <t>Valeta de proteção de corte, tipo DR.VP-01., tipo 95/90 (Execução, incluindo escavação)</t>
  </si>
  <si>
    <t>Valeta de proteção de corte, tipo DR.VP-02., tipo 105/100 (Execução, incluindo escavação, fornecimento, transporte e plantio da grama)</t>
  </si>
  <si>
    <t>Valeta de proteção de corte, tipo DR.VP-02., tipo 105/80 (Execução, incluindo escavação, fornecimento, transporte e plantio da grama)</t>
  </si>
  <si>
    <t>Valeta de proteção de corte, tipo DR.VP-02., tipo 105/90 (Execução, incluindo escavação, fornecimento, transporte e plantio da grama)</t>
  </si>
  <si>
    <t>Valeta de proteção de corte, tipo DR.VP-02., tipo 115/100 (Execução, incluindo escavação,fornecimento, transporte e plantio da grama)</t>
  </si>
  <si>
    <t>Valeta de proteção de corte, tipo DR.VP-02., tipo 115/80 (Execução, incluindo escavação, fornecimento, transporte e plantio da grama)</t>
  </si>
  <si>
    <t>Valeta de proteção de corte, tipo DR.VP-02., tipo 115/90 (Execução, incluindo escavação, fornecimento, transporte e plantio da grama)</t>
  </si>
  <si>
    <t>Valeta de proteção de corte, tipo DR.VP-02., tipo 125/100 (Execução, incluindo escavação,fornecimento, transporte e plantio da grama)</t>
  </si>
  <si>
    <t>Valeta de proteção de corte, tipo DR.VP-02., tipo 125/90 (Execução, incluindo escavação,fornecimento, transporte e plantio da grama)</t>
  </si>
  <si>
    <t>Valeta de proteção de corte, tipo DR.VP-02., tipo 75/50 (Execução, incluindo escavação, fornecimento, transporte e plantio da grama)</t>
  </si>
  <si>
    <t>Valeta de proteção de corte, tipo DR.VP-02., tipo 75/60 (Execução, incluindo escavação, fornecimento, transporte e plantio da grama)</t>
  </si>
  <si>
    <t>Valeta de proteção de corte, tipo DR.VP-02., tipo 75/70 (Execução, incluindo escavação, fornecimento, transporte e plantio da grama)</t>
  </si>
  <si>
    <t>Valeta de proteção de corte, tipo DR.VP-02., tipo 85/60 (Execução, incluindo escavação, fornecimento, transporte e plantio da grama)</t>
  </si>
  <si>
    <t>Valeta de proteção de corte, tipo DR.VP-02., tipo 85/70 (Execução, incluindo escavação, fornecimento, transporte e plantio da grama)</t>
  </si>
  <si>
    <t>Valeta de proteção de corte, tipo DR.VP-02., tipo 85/80 (Execução, incluindo escavação, fornecimento, transporte e plantio da grama)</t>
  </si>
  <si>
    <t>Valeta de proteção de corte, tipo DR.VP-02., tipo 95/70 (Execução, incluindo escavação, fornecimento, transporte e plantio da grama)</t>
  </si>
  <si>
    <t>Valeta de proteção de corte, tipo DR.VP-02., tipo 95/80 (Execução, incluindo escavação, fornecimento, transporte e plantio da grama)</t>
  </si>
  <si>
    <t>Valeta de proteção de corte, tipo DR.VP-02., tipo 95/90 (Execução, incluindo escavação, fornecimento, transporte e plantio da grama)</t>
  </si>
  <si>
    <t>Valeta de proteção de corte, tipo DR.VP-03., tipo 105/100 (Execução, incluindo escavação,fornecimento e transporte de todos os materiais)</t>
  </si>
  <si>
    <t>Valeta de proteção de corte, tipo DR.VP-03., tipo 105/80 (Execução, incluindo escavação,fornecimento e transporte de todos os materiais)</t>
  </si>
  <si>
    <t>Valeta de proteção de corte, tipo DR.VP-03., tipo 105/90 (Execução, incluindo escavação,fornecimento e transporte de todos os materiais)</t>
  </si>
  <si>
    <t>Valeta de proteção de corte, tipo DR.VP-03., tipo 115/100 (Execução, incluindo escavação,fornecimento e transporte de todos os materiais)</t>
  </si>
  <si>
    <t>Valeta de proteção de corte, tipo DR.VP-03., tipo 115/80 (Execução, incluindo escavação,fornecimento e transporte de todos os materiais)</t>
  </si>
  <si>
    <t>Valeta de proteção de corte, tipo DR.VP-03., tipo 115/90 (Execução, incluindo escavação,fornecimento e transporte de todos os materiais)</t>
  </si>
  <si>
    <t>Valeta de proteção de corte, tipo DR.VP-03., tipo 125/100 (Execução, incluindo escavação,fornecimento e transporte de todos os materiais)</t>
  </si>
  <si>
    <t>Valeta de proteção de corte, tipo DR.VP-03., tipo 125/90 (Execução, incluindo escavação,fornecimento e transporte de todos os materiais)</t>
  </si>
  <si>
    <t>Valeta de proteção de corte, tipo DR.VP-03., tipo 75/50 (Execução, incluindo escavação,fornecimento e transporte de todos os materiais)</t>
  </si>
  <si>
    <t>Valeta de proteção de corte, tipo DR.VP-03., tipo 75/60 (Execução, incluindo escavação,fornecimento e transporte de todos os materiais)</t>
  </si>
  <si>
    <t>Valeta de proteção de corte, tipo DR.VP-03., tipo 75/70 (Execução, incluindo escavação,fornecimento e transporte de todos os materiais)</t>
  </si>
  <si>
    <t>Valeta de proteção de corte, tipo DR.VP-03., tipo 85/60 (Execução, incluindo escavação,fornecimento e transporte de todos os materiais)</t>
  </si>
  <si>
    <t>Valeta de proteção de corte, tipo DR.VP-03., tipo 85/70 (Execução, incluindo escavação,fornecimento e transporte de todos os materiais)</t>
  </si>
  <si>
    <t>Valeta de proteção de corte, tipo DR.VP-03., tipo 85/80 (Execução, incluindo escavação,fornecimento e transporte de todos os materiais)</t>
  </si>
  <si>
    <t>Valeta de proteção de corte, tipo DR.VP-03., tipo 95/70 (Execução, incluindo escavação,fornecimento e transporte de todos os materiais)</t>
  </si>
  <si>
    <t>Valeta de proteção de corte, tipo DR.VP-03., tipo 95/80 (Execução, incluindo escavação,fornecimento e transporte de todos os materiais)</t>
  </si>
  <si>
    <t>Valeta de proteção de corte, tipo DR.VP-03., tipo 95/90 (Execução, incluindo escavação,fornecimento e transporte de todos os materiais)</t>
  </si>
  <si>
    <t>Pavimentação</t>
  </si>
  <si>
    <t>Base, com mistura em usina, de brita graduada tratada com 1,5% de cimento, compactada na energia do proctor intermodificado (Execução, incluindo fornecimento e transporte do cimento, fornecimento da brita, carga e descarga, espalhamento e compactação da mistura; exclui o transporte da brita e da mistura)</t>
  </si>
  <si>
    <t>Base, com mistura em usina, de brita graduada tratada com 1,5% de cimento, compactada na energia do proctor modificado (Execução, incluindo fornecimento e transporte do cimento, fornecimento da brita, carga e descarga, espalhamento e compactação da mistura; exclui o transporte da brita e da mistura)</t>
  </si>
  <si>
    <t>Base, com mistura em usina, de solo-cimento a 3% de cimento compactada na energia do proctor  modificado (Execução, incluindo fornecimento e transporte do cimento, escavação e carga do material de jazida,  carga e descarga, espalhamento e compactação da mistura; exclui a aquisição do solo e transporte do material e da mistura)</t>
  </si>
  <si>
    <t>Base, com mistura em usina, 70% de solo e 30% de brita, compactada na energia do proctor intermediário (Execução, incluindo fornecimento da brita, escavação e carga do material de jazida; carga e descarga, espalhamento e compactação da mistura; exclui a aquisição do solo e transporte dos materiais e da mistura)</t>
  </si>
  <si>
    <t>Base, com mistura em usina, 80% de solo e 20% de argila, compactada na energia do proctor intermodificado (Execução, incluindo escavação e carga do material de jazida; carga e descarga, espalhamento e compactação da mistura; exclui escavação e carga da argila, aquisição do solo e transporte dos materiais e da mistura)</t>
  </si>
  <si>
    <t>Base, com mistura em usina, 80% de solo e 20% de argila, compactada na energia do proctor modificado (Execução, incluindo escavação e carga do material de jazida; carga e descarga, espalhamento e compactação da mistura; exclui escavação e carga da argila, aquisição do solo e transporte dos materiais e da mistura)</t>
  </si>
  <si>
    <t>Base, com mistura na pista, de bica corrida melhorada com 2% de cimento, compactada na energia do proctor intermediário (Execução, incluindo fornecimento e transporte do cimento, fornecimento da bica corrida, espalhamento, umidecimento, homogeneização e compactação da mistura; exclui o transporte da bica corrida)</t>
  </si>
  <si>
    <t>Base, com mistura na pista, de bica corrida melhorada com 2% de cimento, compactada na energia do proctor modificado (Execução, incluindo fornecimento e transporte do cimento, fornecimento da bica corrida, espalhamento, umidecimento, homogeneização e compactação da mistura; exclui o transporte da bica corrida)</t>
  </si>
  <si>
    <t>Base, com mistura na pista, de solo-cimento a 3% de cimento compactada na energia do proctor intermediário (Execução, incluindo fornecimento e transporte do cimento, escavação e carga do material de jazida, espalhamento, umidecimento, homogeneização e compactação da mistura;  exclui a aquisição do solo e transporte do material)</t>
  </si>
  <si>
    <t>Base, com mistura na pista, 67% de solo e 33% de bica corrida,  compactada na energia do proctor intermediário (Execução, incluindo fornecimento da bica corrida, escavação e carga do material de jazida, espalhamento, umidecimento, homogenização e compactação da mistura; exclui a aquisição do solo e transporte dos materiais)</t>
  </si>
  <si>
    <t>Base, com mistura na pista, 80% de solo e 20% de argila, compactada na energia do proctor intermodificado (Execução, incluindo  escavação, carga e descarga do material de jazida, espalhamento, umidecimento, homogenização e compactação da mistura; exclui escavação e carga da argila, aquisição do solo e transporte dos materiais)</t>
  </si>
  <si>
    <t>Base de solo com mistura em usina, compactada na energia do proctor intermediario (Execução, incluindo escavação, carga, descarga,  espalhamento e compactação da mistura; exclui aquisição e transporte do material e da mistura)</t>
  </si>
  <si>
    <t>Base de solo com mistura em usina, compactada na energia do proctor intermodificado (Execução, incluindo escavação, carga, descarga,  espalhamento e compactação da mistura; exclui aquisição e transporte do material e da mistura)</t>
  </si>
  <si>
    <t>Base de solo com mistura na pista, compactada na energia do proctor intermodificado (Execução, incluindo escavação, carga e descarga do material de jazida, espalhamento, umidecimento, homogenização e compactação da mistura; exclui aquisição e transporte do material)</t>
  </si>
  <si>
    <t>Base de solo sem mistura, compactada na energia do proctor intermediário (Execução, incluindo escavação, carga, descarga, espalhamento, umidecimento e compactação do material; exclui aquisição e transporte do material)</t>
  </si>
  <si>
    <t>Base de solo sem mistura, compactada na energia do proctor intermodificado (Execução, incluindo escavação, carga, descarga, espalhamento, umidecimento e compactação do material; exclui aquisição e transporte do material)</t>
  </si>
  <si>
    <t>Base de solo sem mistura, compactada na energia do proctor modificado (Execução, incluindo escavação, carga, descarga, espalhamento, umidecimento e compactação do material; exclui aquisição e transporte do material)</t>
  </si>
  <si>
    <t>Concreto betuminoso usinado a quente - CBUQ (Execução, incluindo usinagem, aplicação, espalhamento e compactação, fornecimento dos agregados e material betuminoso, exclui transporte dos agregados e do material betuminoso até usina e da massa pronta até a  pista)</t>
  </si>
  <si>
    <t>Concreto betuminoso usinado a quente (faixa C) (Execução, incluindo usinagem, aplicação, espalhamento e compactação, fornecimento dos agregados; exclui o fornecimento e transporte do material betuminoso, o transporte dos agregados e o transporte da usina até a pista)</t>
  </si>
  <si>
    <t>Concreto betuminoso usinado a quente, modificado por borracha (faixa C) (Execução, incluindo usinagem, aplicação, espalhamento e compactação, fornecimento dos agregados; exclui o fornecimento e transporte do material betuminoso, o transporte dos agregados e o transporte da usina até a pista)</t>
  </si>
  <si>
    <t>Escavação e carga de material de jazida (inclusive expurgo e capeamento)</t>
  </si>
  <si>
    <t>Fresagem contínua de pavimento asfáltico (3cm)</t>
  </si>
  <si>
    <t>Fresagem descontínua de pavimento asfáltico (3cm)</t>
  </si>
  <si>
    <t>Imprimação (Execução e fornecimento do material betuminoso, exclusive transporte do material betuminoso)</t>
  </si>
  <si>
    <t>Imprimação sem fornecimento do material betuminoso (Execução, incluindo transporte do material betuminoso dentro do canteiro de obras)</t>
  </si>
  <si>
    <t>Lama asfaltica com espessura de 12,0 mm com fornecimento do material betuminoso (Execução, incluindo fornecimento e  transporte dentro do canteiro de obras  dos agregados e do material betuminoso)</t>
  </si>
  <si>
    <t>Lama asfaltica com espessura de 12,0 mm sem fornecimento do material betuminoso (Execução, incluindo fornecimento dos agregados e o transporte dentro do canteiro de obras do material betuminoso e dos agregados)</t>
  </si>
  <si>
    <t>Lama asfáltica com espessura de 6,0 mm com fornecimento do material betuminoso (Execução, incluindo fornecimento  e o transporte dentro do canteiro de obras dos agregados e do material betuminoso)</t>
  </si>
  <si>
    <t>Lama asfaltica com espessura de 6,0 mm sem fornecimento do material betuminoso (Execução, incluindo fornecimento dos agregados e o transporte dentro do canteiro de obras do material betuminoso e dos agregados)</t>
  </si>
  <si>
    <t>Micro-revestimento asfático a frio  com espessura de 12mm (Execução, incluindo o fornecimento de todos os materiais, exceto a emulsão)</t>
  </si>
  <si>
    <t>Micro-revestimento asfático a frio  (com espessura de 15mm (Execução, incluindo o fornecimento de todos os materiais, exceto a emulsão)</t>
  </si>
  <si>
    <t>Pavimento de alvenaria poliédrica com 8,0 cm de espessura (Execução, incluindo o fornecimento do material do colchão de assentamento e das pedras; exclui os transportes dos materiais)</t>
  </si>
  <si>
    <t>Pavimento de paralepípedo com 10,0 cm de espessura (Execução, incluindo o fornecimento do material do colchão de assentamento e das pedras; exclui os transportes dos materiais)</t>
  </si>
  <si>
    <t>Pintura de ligação (Execução e fornecimento do material betuminoso, exclusive transporte do material betuminoso)</t>
  </si>
  <si>
    <t>Pintura de ligação sem fornecimento do material betuminoso (Execução, incluindo o transporte do material betuminoso dentro do canteiro de obras)</t>
  </si>
  <si>
    <t>Pré-misturado a frio - PMF (Execução, incluindo usinagem, aplicação, espalhamento e compactação, fornecimento dos agregados e material betuminoso, exclui transporte dos agregados e do material betuminoso até usina e da massa pronta até a pista)</t>
  </si>
  <si>
    <t>Pré-misturado a frio (Execução, incluindo o fornecimento dos agregados, exclui o transporte dos materiais, o fornecimento e transporte do material betuminoso)</t>
  </si>
  <si>
    <t>Reciclagem e reconfecção do  pavimento com adição de 2% de cimento , compactada na energia do proctor intermediário (Execução, com reaproveitamento do material, incluindo fornecimento e transporte do cimento)</t>
  </si>
  <si>
    <t>Reciclagem e reconfecção do pavimento com  adição de 3% de cimento, compactada na energia do proctor intermediário (Execução com reaproveitamento do material , incluindo o fornecimento e transporte do cimento)</t>
  </si>
  <si>
    <t>Reforço do sub-leito com adição de 3% de cal e compactação à 100% (Execução, incluindo fornrcimento da cal, escavação, carga, descarga, homogenização, umidecimento, espalhamento e compactação do material)</t>
  </si>
  <si>
    <t>Reforço do sub-leito (Execução, incluindo escavação, carga, descarga, homogenização, umidecimento, espalhamento e compactação do material)</t>
  </si>
  <si>
    <t>Regularização do sub-leito (proctor intermediário)</t>
  </si>
  <si>
    <t>Regularização do sub-leito (proctor internormal)</t>
  </si>
  <si>
    <t>Regularização do sub-leito (proctor normal)</t>
  </si>
  <si>
    <t>Remoção e carga da camada de material granular do pavimento (base e/ou sub-base)</t>
  </si>
  <si>
    <t>Remoção e carga de todo pavimento existente</t>
  </si>
  <si>
    <t>Remoção e carga do revestimento asfaltico em pré-misturado ou concreto betuminoso usinado a quente</t>
  </si>
  <si>
    <t>Remoçao e carga do revestimento asfaltico em tratamento superficial</t>
  </si>
  <si>
    <t>Reperfilamento de pavimento (para CBUQ e pré-misturado a frio) (Aplicação com motoniveladora, exclui o fornecimento da massa)</t>
  </si>
  <si>
    <t>Sub-base de solo, com mistura na pista, compactada na energia de proctor intermodificado (Execução, incluindo escavação, carga e descarga do material de jazida, espalhamento, umidecimento, homogenização e compactação da mistura; exclui aquisição e transporte do material)</t>
  </si>
  <si>
    <t>Sub-base de solo, com mistura na pista, compactada na energia do proctor intermediário (Execução, incluindo escavação, carga e descarga do material de jazida, espalhamento, umidecimento, homogenização e compactação da mistura; exclui aquisição e transporte do material)</t>
  </si>
  <si>
    <t>Sub-base, sem mistura, compactada na energia de proctor intermodificado (Execução, incluindo escavação, carga, descarga, espalhamento, umidecimento e compactação do material; exclui aquisição e transporte do material)</t>
  </si>
  <si>
    <t>Sub-base, sem mistura, compactada na energia do proctor intermediário (Execução, incluindo escavação, carga, descarga, espalhamento, umidecimento e compactação do material; exclui aquisição e transporte do material)</t>
  </si>
  <si>
    <t>Sub-base, sem mistura, compactado na energia do proctor modificado (Execução, incluindo escavação, carga, descarga, espalhamento, umidecimento e compactação do material; exclui aquisição e transporte do material)</t>
  </si>
  <si>
    <t>Tratamento anti-pó (Execução, incluindo o fornecimento da areia)</t>
  </si>
  <si>
    <t>Tratamento superficial duplo com aplicação de emulsão asfáltica modificada por polímero (Execução, incluindo fornecimento e limpeza dos agregados)</t>
  </si>
  <si>
    <t>Tratamento superficial duplo com banho diluído e fornecimento do material betuminoso (Execução, incluindo fornecimento e limpeza dos agregados e fornecimento do material betuminoso, exclusive transporte do material betuminoso)</t>
  </si>
  <si>
    <t>Tratamento superficial duplo com banho diluído (Execução, incluindo fornecimento e limpeza dos agregados)</t>
  </si>
  <si>
    <t>Tratamento superficial simples com banho diluído (Execução, incluindo fornecimento e limpeza dos agregados)</t>
  </si>
  <si>
    <t>Tratamento superficial simples com banho diluído (Execução, incluindo fornecimento e limpeza dos agregados e fornecimento do material betuminoso, exclusive transporte do material betuminoso)</t>
  </si>
  <si>
    <t>Tratamento superficial triplo com banho diluído (Execução, incluindo fornecimento e limpeza dos agregados e transporte do material betuminoso dentro do canteiro de obras)</t>
  </si>
  <si>
    <t>Usinagem de concreto betuminoso usinado a quente (faixa C) (Execução, incluindo o fornecimento dos agregados; exclui o fornecimento e transporte do material betuminoso e o transporte dos agregados)</t>
  </si>
  <si>
    <t>Usinagem de concreto betuminoso usinado a quente para reperfilamento  (faixa C) (Execução, incluindo o fornecimento dos agregados; exclui o fornecimento e transporte do material betuminoso e o transporte dos agregados)</t>
  </si>
  <si>
    <t>Usinagem de pré-misturado a frio (Execução, incluindo o fornecimento dos agregados)</t>
  </si>
  <si>
    <t>Pavimento de Concreto</t>
  </si>
  <si>
    <t>Cordão trapezoidal de concreto nas dimensões 15x12 cm e h=35 cm (Fck &gt;=35 MPa) (Execução, incluindo o fornecimento e transporte de todos os materiais)</t>
  </si>
  <si>
    <t>Remoção de blocos sextavados (Bloquetes)</t>
  </si>
  <si>
    <t>Remoção manual de calçamento intertravado</t>
  </si>
  <si>
    <t>Sinalização Horizontal</t>
  </si>
  <si>
    <t>Balizador de lâmina flexivel de PVC, tipo SV-BLF (Execução, incluindo fornecimento e transporte de todos  materiais)</t>
  </si>
  <si>
    <t>Banda rugosa em concreto betuminoso usinado a quente com  fornecimento do material betuminoso (Execução, incluindo o fornecimento e transporte dos agregados, material betuminoso e pintura  de ligação)</t>
  </si>
  <si>
    <t>Banda rugosa em pré-misturado a frio com fornecimento do material betuminoso (execução incluindo o fornecimento e transporte dos agregados, material betuminoso e pintura de ligação)</t>
  </si>
  <si>
    <t>Banda rugosa em pré-misturado a frio sem fornecimento do material betuminoso (Execução, incluindo o fornecimento dos agregados e pintura  de ligação)</t>
  </si>
  <si>
    <t>Braço projetado com altura maior ou igual à 5,50 metros e vão de 3,80 metros (Execução, incluindo instalação, base de concreto, chumbadores, colocação da placa,fornecimento e transporte dos  materiais)</t>
  </si>
  <si>
    <t>Colocação de placas</t>
  </si>
  <si>
    <t>Linhas de resina acrilica de  0,6mm  de espessura e Largura  = 0,10m (Execução, incluindo pré-marcação, fornecimento e transporte de todos os materiais)</t>
  </si>
  <si>
    <t>Linhas de resina acrilica 0,6mm com Largura &gt; 0,30m (execução, inclusive pré-marcação, fornecimento e transporte de todos os materiais)</t>
  </si>
  <si>
    <t>Linhas de resina acrilica 0,6mm de espessura e  Largura = 0,30m (execução, inclusive pré-marcação, fornecimento e transporte de todos os materiais)</t>
  </si>
  <si>
    <t>Linhas de resina acrilica 0,6mm de espessura e Largura  = 0,08m (Execução, inclusive pré-marcação, fornecimento e transporte de todos os materiais)</t>
  </si>
  <si>
    <t>Linhas de resina acrilica 0,6mm de espessura e Largura  = 0,20m (execução, inclusive pré-marcação, fornecimento e transporte de todos os materiais)</t>
  </si>
  <si>
    <t>Placa de aço carbono com película refletiva grau diamante tipo X da ABNT - Escudo (Execução, incluindo fornecimento transporte de todos  materiais, inclusive poste de sustentação)</t>
  </si>
  <si>
    <t>Placa de aço carbono com película refletiva grau diamante tipo X da ABNT - Marcador de Perigo 0,30 x 0,90 m (Execução, incluindo fornecimento transporte de todos  materiais, inclusive poste de sustentação)</t>
  </si>
  <si>
    <t>Placa de aço carbono com película refletiva grau diamante tipo X da ABNT - Marco Quilométrico (Execução, incluindo fornecimento transporte de todos  materiais, inclusive poste de sustentação)</t>
  </si>
  <si>
    <t>Placa de aço carbono com película refletiva grau diamante tipo X da ABNT - Placa Circular (Execução, incluindo fornecimento e transporte de todos os materiais, inclusive poste de sustentação)</t>
  </si>
  <si>
    <t>Placa de aço carbono com película refletiva grau diamante tipo X da ABNT - Placa octogonal (Execução, incluindo fornecimento e transporte de todos os materiais, inclusive postes de sustentação)</t>
  </si>
  <si>
    <t>Placa de aço carbono com película refletiva grau diamante tipo X da ABNT - Placa quadrada (Execução, incluindo fornecimento e transporte de todos os materiais, inclusive poste de sustentação)</t>
  </si>
  <si>
    <t>Placa de aço carbono com película refletiva grau diamante tipo X da ABNT - Placa Retangular (Execução, incluindo fornecimento e transporte de todos os materiais, inclusive poste de sustentação)</t>
  </si>
  <si>
    <t>Placa de aço carbono com película refletiva grau diamante tipo X da ABNT - Placa triangular (Execução, incluindo fornecimento e transporte de todos os materiais, inclusive poste de sustentação)</t>
  </si>
  <si>
    <t>Placa de aço carbono com película refletiva grau diamante tipo X da ABNT, com suporte de madeira - Marcador de Alinhamento (Execução, incluindo fornecimento transporte de todos  materiais, inclusive poste de sustentação)</t>
  </si>
  <si>
    <t>Pré-marcação para linhas de sinalização horizontal por alinhamento (Execução, incluindo fornecimento e transporte de todos os materiais Eixo, bordo esquerdo e bordo direito)</t>
  </si>
  <si>
    <t>Setas, simbolos e dizeres de resina acrílica 0,6mm de espessura (Execução, incluindo pré-marcação, fornecimento e transporte de todos os materiais)</t>
  </si>
  <si>
    <t>Tacha refletiva tipo SHTRP, com catadióptrico em apenas uma face (Execução, incluindo fornecimento, colocação e transporte de todos os materiais)</t>
  </si>
  <si>
    <t>Tacha refletiva tipo SHTRP, com catadióptrico nas duas faces (Execução, incluindo fornecimento, colocação e transporte de todos os materiais)</t>
  </si>
  <si>
    <t>Tachão refletivo  tipo SHTRG, com catadióptrico nas duas faces (Execução, incluindo fornecimento, colocação e transporte de todos os materiais)</t>
  </si>
  <si>
    <t>Tachão refletivo tipo SHTRG, com catadióptrico em apenas uma face (Execução, incluindo fornecimento, colocação e transporte de todos os materiais)</t>
  </si>
  <si>
    <t>Sinalização Vertical</t>
  </si>
  <si>
    <t>Braço projetado com altura maior ou igual à 5,50 metros e vão de 4,80 metros (Execução, incluindo instalação, base de concreto, chumbadores, colocação da placa, fornecimento e transporte dos  materiais)</t>
  </si>
  <si>
    <t>Defensa Singela semi-maleável SV-DSM-02 (Execução, incluindo fornecimento, colocação e transporte de todos os materiais)</t>
  </si>
  <si>
    <t>Placa de aço carbono com película refletiva alta intensidade prismática tipo III da ABNT  - Marcador de Alinhamento (Execução, incluindo fornecimento e transporte de todos os materiais, inclusive postes de sustentação)</t>
  </si>
  <si>
    <t>Placa de aço carbono com película refletiva alta intensidade prismática tipo III da ABNT - Escudo (Execução, incluindo fornecimento e transporte de todos os materiais, inclusive postes de sustentação)</t>
  </si>
  <si>
    <t>Placa de aço carbono com película refletiva alta intensidade prismática tipo III da ABNT - Marcador de perigo 0,30x0,90 m (Execução, incluindo fornecimento e transporte de todos os materiais, inclusive poste de sustentação)</t>
  </si>
  <si>
    <t>Placa de aço carbono com película refletiva alta intensidade prismática tipo III da ABNT - Marco quilométrico (Execução, incluindo fornecimento e transporte de todos os materiais, inclusive postes de sustentação)</t>
  </si>
  <si>
    <t>Placa de aço carbono com película refletiva alta intensidade prismática tipo III da ABNT - Placa circular (execução, incluindo fornecimento e transporte de todos os materiais, inclusive postes de sustentação)</t>
  </si>
  <si>
    <t>Placa de aço carbono com película refletiva alta intensidade prismática tipo III da ABNT - Placa octogonal (execução, incluindo fornecimento e transporte de todos os materiais, inclusive postes de sustentação)</t>
  </si>
  <si>
    <t>Placa de aço carbono com película refletiva alta intensidade prismática tipo III da ABNT - Placa quadrada (Execução, incluindo fornecimento e transporte de todos os materiais, inclusive postes de sustentação)</t>
  </si>
  <si>
    <t>Placa de aço carbono com película refletiva alta intensidade prismática tipo III da ABNT - Placa retangular (Execução, incluindo fornecimento e transporte de todos os materiais, inclusive postes de sustentação)</t>
  </si>
  <si>
    <t>Placa de aço carbono com película refletiva alta intensidade prismática tipo III da ABNT - Placa triangular (execução, incluindo fornecimento e transporte de todos os materiais, inclusive postes de sustentação)</t>
  </si>
  <si>
    <t>Placa de aço carbono com película refletiva grau técnico tipo I da ABNT - Escudo (Execução, incluindo fornecimento e transporte de todos os materiais, inclusive poste de sustentação)</t>
  </si>
  <si>
    <t>Placa de aço carbono com película refletiva grau técnico tipo I da ABNT - Marcador de Alinhamento (Execução, incluindo fornecimento e transporte de todos os materiais, inclusive poste de sustentação)</t>
  </si>
  <si>
    <t>Placa de aço carbono com película refletiva grau técnico tipo I da ABNT - Marcador de Perigo 0,30 x 0,90m (Execução, incluindo fornecimento e transporte de todos os materiais, inclusive poste de sustentação)</t>
  </si>
  <si>
    <t>Placa de aço carbono com película refletiva grau técnico tipo I da ABNT - Marco Quilométrico (Execução, incluindo fornecimento e transporte de todos os materiais, inclusive poste de sustentação)</t>
  </si>
  <si>
    <t>Placa de aço carbono com película refletiva grau técnico tipo I da ABNT - Placa Circular (Execução, incluindo fornecimento e transporte de todos os materiais, inclusive poste de sustentação)</t>
  </si>
  <si>
    <t>Placa de aço carbono com película refletiva grau técnico tipo I da ABNT - Placa Octogonal (Execução, incluindo fornecimento e transporte de todos os materiais, inclusive poste de sustentação)</t>
  </si>
  <si>
    <t>Placa de aço carbono com película refletiva grau técnico tipo I da ABNT - Placa Quadrada (Execução, incluindo fornecimento e transporte de todos os materiais, inclusive poste de sustentação)</t>
  </si>
  <si>
    <t>Placa de aço carbono com película refletiva grau técnico tipo I da ABNT - Placa Retangular (Execução, incluindo fornecimento e transporte de todos os materiais, inclusive poste de sustentação)</t>
  </si>
  <si>
    <t>Placa de aço carbono com película refletiva grau técnico tipo I da ABNT - Placa Triangular (Execução, incluindo fornecimento e transporte de todos os materiais, inclusive poste de sustentação)</t>
  </si>
  <si>
    <t>Remoção de placas</t>
  </si>
  <si>
    <t>Conservação</t>
  </si>
  <si>
    <t>Arborização com o fornecimento e transporte da muda ((Execução, incluindo escavação, fornecimento e transporte da muda)</t>
  </si>
  <si>
    <t>Armação de aço tipo CA-50 (Execução, incluindo preparo, dobragem, colocação nas formas e transporte de todos os materiais)</t>
  </si>
  <si>
    <t>Caiação a duas demãos (Execução, incluindo fornecimento e transporte de todos os materiais)</t>
  </si>
  <si>
    <t>Capina (Execução, incluindo remoção do material até 5 km)</t>
  </si>
  <si>
    <t>Cerca de arame farpado, tipo OC.CA-01 (com 4 fios e mourão de madeira com espaçamento de 2,5 metros) ((Execução, incluindo escavação , fornecimento, assentamento e transporte de todos os materiais)</t>
  </si>
  <si>
    <t>Conformação das caixas de empréstimos e jazidas (Execução, incluindo regularização, fornecimento e transporte de todos os materiais)</t>
  </si>
  <si>
    <t>Conformação do leito estradal, inclusive umidecimento</t>
  </si>
  <si>
    <t>Conformação e proteção dos locais de bota fora (Execução, incluindo regularização, fornecimento e transporte de todos os materiais)</t>
  </si>
  <si>
    <t>Encascalhamento (Execução, incluindo escavação, carga e descarga, umidecimento e espalhamento do material)</t>
  </si>
  <si>
    <t>Estocagem da camada vegetal de caixas de emprestimo e jazidas</t>
  </si>
  <si>
    <t>Horas de servente</t>
  </si>
  <si>
    <t>Limpeza de bueiros (Execução, incluindo remoção do material para local adequado)</t>
  </si>
  <si>
    <t>hxh</t>
  </si>
  <si>
    <t>Limpeza de dispositivo de drenagem superficial (Execução, incluindo capina lateral na largura de 0,20 m  e remoção de entulho)</t>
  </si>
  <si>
    <t>Limpeza mecânica de bueiros por hidrojateamento, com obstrução média - Ø 0,40m</t>
  </si>
  <si>
    <t>Limpeza mecânica de bueiros por hidrojateamento, com obstrução média - Ø 0,60m</t>
  </si>
  <si>
    <t>Limpeza mecânica de bueiros por hidrojateamento, com obstrução média - Ø 0,80m</t>
  </si>
  <si>
    <t>Limpeza mecânica de bueiros por hidrojateamento, com obstrução média - Ø 1,00m</t>
  </si>
  <si>
    <t>Mata-Burro em trilhos tipo OC.MB-01 (Execução, incluindo escavação, fornecimento e transporte de todos os materiais)</t>
  </si>
  <si>
    <t>Passeio de concreto (FCK &gt;= 11 MPa - espessura de 6 cm) (Execução, incluindo fornecimento e transporte de todos os materiais)</t>
  </si>
  <si>
    <t>Porteira tipo OC.PT (Execução, incluindo escavação , fornecimento, assentamento e transporte dos  materiais)</t>
  </si>
  <si>
    <t>Reconfecção de cerca com reaproveitamento de 70% de materiais (Execução, incluindo fornecimento, assentamento e transporte de todos os materiais)</t>
  </si>
  <si>
    <t>Remanejamento de cerca, com aproveitamento do material (Execução, incluindo escavação e assentamento de todos os materiais)</t>
  </si>
  <si>
    <t>Remendo profundo - recomposição da camada granular (Execução, incluindo remoção de camada granular e revestimento betuminoso, transporte para bota-fora, escavação e carga do material granular)</t>
  </si>
  <si>
    <t>Remendo superficial (Execução, incluindo escavação e carga do material granular)</t>
  </si>
  <si>
    <t>Remoção de cercas</t>
  </si>
  <si>
    <t>Remoção de Mata-Burro</t>
  </si>
  <si>
    <t>Reposição de camada vegetal em caixa de empréstimo e jazidas</t>
  </si>
  <si>
    <t>Revestimento vegetal com gramas em placas (Execução, incluindo fornecimento, umidecimento, corte e carga da grama, adubação e plantio)</t>
  </si>
  <si>
    <t>Revestimento vegetal com semeadura manual (Execução, incluindo fornecimento e transporte de todos os materiais)</t>
  </si>
  <si>
    <t>Roçada manual leve (Execução, incluindo remoção do material até 5 km)</t>
  </si>
  <si>
    <t>Roçada manual pesada (Execução, incluindo remoção do material até 5 km)</t>
  </si>
  <si>
    <t>Roçada mecanizada (Execução, incluindo remoção do material até 5 km)</t>
  </si>
  <si>
    <t>Tapa buraco - aplicação da massa (Execução, incluindo pintura de ligação)</t>
  </si>
  <si>
    <t>Tapa-buraco com concreto betuminoso usinado a quente ((Execução incluindo usinagem, pintura de ligação, aplicação da massa, fornecimento e transporte dos agregados, exclui fornecimento e transporte do material betuminoso)</t>
  </si>
  <si>
    <t>Tapa-buraco com PMF com fornecimento do material betuminoso (Execução incluindo usinagem, aplicação da massa, pintura de ligação, fornecimento e transporte dos agregados e do material betuminoso)</t>
  </si>
  <si>
    <t>Transporte da grama</t>
  </si>
  <si>
    <t>m2*Km</t>
  </si>
  <si>
    <t>Transporte de agregados para conservação. Distância média de transporte &lt;= 10,00 km</t>
  </si>
  <si>
    <t>Transporte de agregados para conservação. Distância média de transporte &gt; 50,10 km</t>
  </si>
  <si>
    <t>Transporte de agregados para conservação. Distância média de transporte de 10,10 a 15,00 km</t>
  </si>
  <si>
    <t>Transporte de agregados para conservação. Distância média de transporte de 15,10 a 20,00 km</t>
  </si>
  <si>
    <t>Transporte de agregados para conservação. Distância média de transporte de 20,10 a 25,00 km</t>
  </si>
  <si>
    <t>Transporte de agregados para conservação. Distância média de transporte de 25,10 a 30,00 km</t>
  </si>
  <si>
    <t>Transporte de agregados para conservação. Distância média de transporte de 30,10 a 40,00 km</t>
  </si>
  <si>
    <t>Transporte de agregados para conservação. Distância média de transporte de 40,10 a 50,00 km</t>
  </si>
  <si>
    <t>Transporte de Concreto Betuminoso Usinado a Quente.  Distância média de transporte &lt;= 10,0 km (volume compactado)</t>
  </si>
  <si>
    <t>m3*km</t>
  </si>
  <si>
    <t>Transporte de Concreto Betuminoso Usinado a Quente.  Distância média de transporte &gt; 50,00 km (volume compactado)</t>
  </si>
  <si>
    <t>Transporte de Concreto Betuminoso Usinado a Quente.  Distância média de transporte de 10,10 a 15,00 km (volume compactado)</t>
  </si>
  <si>
    <t>Transporte de Concreto Betuminoso Usinado a Quente.  Distância média de transporte de 15,10 a 20,00 km (volume compactado)</t>
  </si>
  <si>
    <t>Transporte de Concreto Betuminoso Usinado a Quente.  Distância média de transporte de 30,10 a 40,00 km (volume compactado)</t>
  </si>
  <si>
    <t>Transporte de Concreto Betuminoso Usinado a Quente.  Distância média de transporte de 40,10 a 50,00 km (volume compactado)</t>
  </si>
  <si>
    <t>Transporte de concreto betuminoso usinado a quente. Distância média de transporte &lt;= 10,00 km (Densidade de material solto)</t>
  </si>
  <si>
    <t>Transporte de concreto betuminoso usinado a quente. Distância média de transporte &gt;= 50,10 km (Densidade de material solto)</t>
  </si>
  <si>
    <t>Transporte de concreto betuminoso usinado a quente. Distância média de transporte de 10,10 a 15,00 km (Densidade de material solto)</t>
  </si>
  <si>
    <t>Transporte de concreto betuminoso usinado a quente. Distância média de transporte de 15,10 a 20,00 km (Densidade de material solto)</t>
  </si>
  <si>
    <t>Transporte de concreto betuminoso usinado a quente. Distância média de transporte de 20,10 a 25,00 km (densidade de material solto)</t>
  </si>
  <si>
    <t>Transporte de Concreto Betuminoso Usinado a Quente. Distância média de transporte de 20,10 a 25,00 km (volume compactado)</t>
  </si>
  <si>
    <t>Transporte de concreto betuminoso usinado a quente. Distância média de transporte de 25,10 a 30,00 km (Densidade de material solto)</t>
  </si>
  <si>
    <t>Transporte de Concreto Betuminoso Usinado a Quente. Distância média de transporte de 25,10 a 30,00 km (volume compactado)</t>
  </si>
  <si>
    <t>Transporte de concreto betuminoso usinado a quente. Distância média de transporte de 30,10 a 40,00 km (Densidade de material solto)</t>
  </si>
  <si>
    <t>Transporte de concreto betuminoso usinado a quente. Distância média de transporte de 40,10 a 50,00 km (Densidade de material solto)</t>
  </si>
  <si>
    <t>Transporte de material de jazida para conservação. Distância média de transporte   &lt;= 10,00 km</t>
  </si>
  <si>
    <t>Transporte de material de jazida para conservação. Distância média de transporte &gt; 50,10 km</t>
  </si>
  <si>
    <t>Transporte de material de jazida para conservação. Distância média de transporte de 10,10 a 15,00 km</t>
  </si>
  <si>
    <t>Transporte de material de jazida para conservação. Distância média de transporte de 15,10 a 20,00 km</t>
  </si>
  <si>
    <t>Transporte de material de jazida para conservação. Distância média de transporte de 20,10 a 25,00 km</t>
  </si>
  <si>
    <t>Transporte de material de jazida para conservação. Distância média de transporte de 25,10 a 30,00 km</t>
  </si>
  <si>
    <t>Transporte de material de jazida para conservação. Distância média de transporte de 30,10 a 40,00 km</t>
  </si>
  <si>
    <t>Transporte de material de jazida para conservação. Distância média de transporte de 40,10 a 50,00 km</t>
  </si>
  <si>
    <t>Transporte de material de qualquer natureza. Distância média de transporte &lt;= 10,00 km</t>
  </si>
  <si>
    <t>Transporte de material de qualquer natureza. Distância média de transporte &gt;= 50,10 km</t>
  </si>
  <si>
    <t>Transporte de material de qualquer natureza. Distância média de transporte de 10,10 a 15,00 km</t>
  </si>
  <si>
    <t>Transporte de material de qualquer natureza. Distância média de transporte de 15,10 a 20,00 km</t>
  </si>
  <si>
    <t>Transporte de material de qualquer natureza. Distância média de transporte de 20,10 a 25,00 km</t>
  </si>
  <si>
    <t>Transporte de material de qualquer natureza. Distância média de transporte de 25,10 a 30,00 km</t>
  </si>
  <si>
    <t>Transporte de material de qualquer natureza. Distância média de transporte de 30,10 a 40,00 km</t>
  </si>
  <si>
    <t>Transporte de material de qualquer natureza. Distância média de transporte de 40,10 a 50,00 km</t>
  </si>
  <si>
    <t>Transporte de pré-misturado a frio. Distância média de transporte &lt;= 10,0 km (Densidade material solto)</t>
  </si>
  <si>
    <t>Transporte de pré-misturado a frio. Distância média de transporte &lt;= 10,0 km (volume compactado)</t>
  </si>
  <si>
    <t>Transporte de pré-misturado a frio. Distância média de transporte &gt; 50,00 km  (volume compactado)</t>
  </si>
  <si>
    <t>Transporte de pré-misturado a frio. Distância média de transporte &gt; 50,00 km (Densidade de material solto)</t>
  </si>
  <si>
    <t>Transporte de pré-misturado a frio. Distância média de transporte de 10,10 a 15,00 km  (volume compactado)</t>
  </si>
  <si>
    <t>Transporte de pré-misturado a frio. Distância média de transporte de 10,10 a 15,00 km (Densidade de material solto)</t>
  </si>
  <si>
    <t>Transporte de pré-misturado a frio. Distância média de transporte de 15,10 a 20,00 km  (volume compactado)</t>
  </si>
  <si>
    <t>Transporte de pré-misturado a frio. Distância média de transporte de 15,10 a 20,00 km (Densidade de material solto)</t>
  </si>
  <si>
    <t>Transporte de pré-misturado a frio. Distância média de transporte de 20,10 a 25.00 km  (volume compactado)</t>
  </si>
  <si>
    <t>Transporte de pré-misturado a frio. Distância média de transporte de 20,10 a 25.00 km (Densidade de material solto)</t>
  </si>
  <si>
    <t>Transporte de pré-misturado a frio. Distância média de transporte de 25,10 a 30,00 km  (volume compactado)</t>
  </si>
  <si>
    <t>Transporte de pré-misturado a frio. Distância média de transporte de 25,10 a 30,00 km (Densidade de material solto)</t>
  </si>
  <si>
    <t>Transporte de pré-misturado a frio. Distância média de transporte de 30,10 a 40,00 km  (volume compactado)</t>
  </si>
  <si>
    <t>Transporte de pré-misturado a frio. Distância média de transporte de 30,10 a 40,00 km (Densidade de material solto)</t>
  </si>
  <si>
    <t>Transporte de pré-misturado a frio. Distância média de transporte de 40,10 a 50,00 km  (volume compactado)</t>
  </si>
  <si>
    <t>Transporte de pré-misturado a frio. Distância média de transporte de 40,10 a 50,00 km (Densidade de material solto)</t>
  </si>
  <si>
    <t>Usinagem de CBUQ para tapa buraco (Execução, incluindo fornecimento e transporte dos agregados e do material betuminoso)</t>
  </si>
  <si>
    <t>Usinagem de concreto betuminoso usinado a quente para tapa-buraco (Execução, incluindo fornecimento dos agregados, exclui fornecimento e transporte do material betuminoso)</t>
  </si>
  <si>
    <t>Usinagem de pré-misturado a frio para tapa-buraco sem fornecimento do material betuminoso (Execução, incluindo fornecimento dos agregados, exclui fornecimento e transporte do material betuminoso)</t>
  </si>
  <si>
    <t>Obras de Arte Especiais</t>
  </si>
  <si>
    <t>Andaime suspenso com piso em pranchas de madeira (Execução, incluindo o fornecimento e transporte dos materiais)</t>
  </si>
  <si>
    <t>Aparelhos de apoio em neoprene fretado (Execução, incluindo a aplicação, fornecimento e transporte dos materiais)</t>
  </si>
  <si>
    <t>Apicoamento manual em concreto</t>
  </si>
  <si>
    <t>Argamassa de cimento e areia traço 1:3 (Execução, incluindo fornecimento e transporte de todos os materiais)</t>
  </si>
  <si>
    <t>Armação: Aço CA-50 (Execução, incluindo preparo, dobragem, colocação nas formas e transporte de todos os materiais)</t>
  </si>
  <si>
    <t>Armação: Aço CA-60 (Execução, incluindo preparo, dobragem, colocação nas formas e transporte de todos os materiais)</t>
  </si>
  <si>
    <t>Barreira simples de concreto armado tipo new jersey (Execução, incluindo  fornecimento e transporte de todos os materiais)</t>
  </si>
  <si>
    <t>Caiação a três demãos (Execução, incluindo o fornecimento e transporte de todos os materiais)</t>
  </si>
  <si>
    <t>Cantoneira metálica de dimensões  2"x2"x5/16" (Execução, incluindo fornecimento e transporte de todos os materiais)</t>
  </si>
  <si>
    <t>Cantoneira metálica de dimensões 3" x 3" x 3/8" (Execução, incluindo o fornecimento e transporte de todos os materiais)</t>
  </si>
  <si>
    <t>Cantoneira metálica de dimensões 4" x 4" x 1/2" (Execução, incluindo o fornecimento e transporte de todos os materiais)</t>
  </si>
  <si>
    <t>Cantoneira metálica de dimensões 4" x 4" x 3/8" (Execução, incluindo o fornecimento e transporte de todos os materiais)</t>
  </si>
  <si>
    <t>Cimbramento: escoramento em madeira (Execução, incluindo o fornecimento e transporte de todos os materiais)</t>
  </si>
  <si>
    <t>Concreto ciclópico de  cimento portland com 30% de pedra de mão, Fck &gt;= 10 MPa (Execução, incluindo o fornecimento e transporte dos agregados)</t>
  </si>
  <si>
    <t>Concreto ciclópico de  cimento portland com 30% pedra de mão, Fck = 13,5 MPa (Execução, incluindo o fornecimento e transporte dos agregados)</t>
  </si>
  <si>
    <t>Concreto ciclópico de cimento portland com 30% pedra de mão, Fck= 15,0 MPa (Execução, incluindo o fornecimento e transporte dos agregados)</t>
  </si>
  <si>
    <t>Concreto ciclópico Fck &gt; 13,5 MPa, com 30% pedra de mão (Execução, incluindo o fornecimento de todos os materiais, exclui o transporte dos agregados)</t>
  </si>
  <si>
    <t>Concreto de cimento Portland, Fck &gt;= 11,0 MPa (Execução, incluindo o fornecimento e transporte dos agregados)</t>
  </si>
  <si>
    <t>Concreto de cimento Portland, Fck &gt;= 13,5 MPa (Execução, incluindo o fornecimento e transporte dos agregados)</t>
  </si>
  <si>
    <t>Concreto de cimento Portland, Fck &gt;= 15,0 MPa (Execução, incluindo o fornecimento e transporte dos agregados)</t>
  </si>
  <si>
    <t>Concreto de cimento Portland, Fck &gt;= 16,0 MPa (Execução, incluindo o fornecimento e transporte dos agregados)</t>
  </si>
  <si>
    <t>Concreto de cimento Portland, Fck &gt;= 18,0 MPa (Execução, incluindo o fornecimento e transporte dos agregados)</t>
  </si>
  <si>
    <t>Concreto de cimento Portland Fck &gt;= 20,0 MPa (Execução, incluindo o fornecimento e transporte dos agregados)</t>
  </si>
  <si>
    <t>Concreto de cimento Portland, Fck &gt;= 21,0 MPa (Execução, incluindo o fornecimento e transporte dos agregados)</t>
  </si>
  <si>
    <t>Concreto de cimento Portland, Fck &gt;= 25,0 MPa (Execução, incluindo o fornecimento e transporte dos agregados)</t>
  </si>
  <si>
    <t>Concreto de cimento Portland, Fck &gt;= 30,0 MPa (Execução, incluindo o fornecimento e transporte dos agregados)</t>
  </si>
  <si>
    <t>Concreto de pavimentação com Fck &gt;= 25 Mpa (Execução, incluindo o fornecimento de todos os materiais, exclui o transporte dos agregados)</t>
  </si>
  <si>
    <t>Concreto estrutural com resistência Fck &gt;= 13,5 MPa (Execução, incluindo o fornecimento de todos os materiais, exclui o transporte dos agregados)</t>
  </si>
  <si>
    <t>Concreto estrutural com resistência Fck &gt;= 15,0 MPa (Execução, incluindo o fornecimento de todos os materiais, exclui o transporte dos agregados)</t>
  </si>
  <si>
    <t>Concreto estrutural com resistência Fck &gt;= 16,0 MPa (Execução, incluindo o fornecimento de todos os materiais, exclui o transporte dos agregados)</t>
  </si>
  <si>
    <t>Concreto estrutural com resistência Fck &gt;= 18,0 MPa (Execução, incluindo o fornecimento de todos os materiais, exclui o transporte dos agregados)</t>
  </si>
  <si>
    <t>Concreto estrutural com resistência Fck &gt;= 20,0 Mpa (Execução, incluindo o fornecimento de todos os materiais, exclui o transporte dos agregados)</t>
  </si>
  <si>
    <t>Concreto estrutural com resistência Fck &gt;= 21 Mpa (Execução, incluindo o fornecimento de todos os materiais, exclui o transporte dos agregados)</t>
  </si>
  <si>
    <t>Concreto estrutural com resistência Fck &gt;= 25,0 Mpa (Execução, incluindo o fornecimento de todos os materiais, exclui o transporte dos agregados)</t>
  </si>
  <si>
    <t>Concreto estrutural com resistência Fck &gt;= 30,0 Mpa (Execução, incluindo o fornecimento de todos os materiais, exclui o transporte dos agregados)</t>
  </si>
  <si>
    <t>Concreto magro de cimento portland Fck &gt;= 10,0 MPa (Execução, incluindo o fornecimento e transporte dos agregados)</t>
  </si>
  <si>
    <t>Concreto magro Fck &gt;= 10,0 MPa (Execução, incluindo o fornecimento de todos os materiais, exclui o transporte dos agregados)</t>
  </si>
  <si>
    <t>Demolição de guarda-corpo, incluindo a remoção do material demolido (Execução, incluindo carga e transporte do material demolido)</t>
  </si>
  <si>
    <t>Demolição de pavimento de concreto (Execução, incluindo a remoção do material demolido)</t>
  </si>
  <si>
    <t>Demolição manual de concreto armado</t>
  </si>
  <si>
    <t>Demolição mecânica de concreto armado</t>
  </si>
  <si>
    <t>Dreno de PVC ø = 100 mm, comprimento unitário = 35 cm (Execução, incluindo o fornecimento e transporte de todos os materiais)</t>
  </si>
  <si>
    <t>Dreno de PVC ø = 100 mm, comprimento unitário = 40 cm (Execução, incluindo o fornecimento e transporte de todos os materiais)</t>
  </si>
  <si>
    <t>Dreno de PVC ø = 100 mm, comprimento unitário = 45 cm (Execução, incluindo o fornecimento e transporte de todos os materiais)</t>
  </si>
  <si>
    <t>Dreno de PVC ø = 100mm, comprimento unitário = 0,60m (Execução, incluindo o fornecimento e transporte de todos os materiais)</t>
  </si>
  <si>
    <t>Dreno de PVC ø = 50 mm, comprimento unitário = 30 cm (Execução, incluindo o fornecimento e transporte de todos os materiais)</t>
  </si>
  <si>
    <t>Dreno de PVC ø = 50 mm, comprimento unitário = 35 cm (Execução, incluindo o fornecimento e transporte de todos os materiais)</t>
  </si>
  <si>
    <t>Dreno de PVC ø = 50 mm, comprimento unitário = 40 cm (Execução, incluindo o fornecimento e transporte de todos os materiais)</t>
  </si>
  <si>
    <t>Dreno de PVC ø = 75 mm, comprimento unitário = 15 cm (Execução, incluindo o fornecimento e transporte de todos os materiais)</t>
  </si>
  <si>
    <t>Dreno de PVC ø = 75 mm, comprimento unitário = 30 cm (Execução, incluindo o fornecimento e transporte de todos os materiais)</t>
  </si>
  <si>
    <t>Dreno de PVC ø = 75 mm, comprimento unitário = 35 cm (Execução, incluindo o fornecimento e transporte de todos os materiais)</t>
  </si>
  <si>
    <t>Dreno de PVC ø = 75 mm, comprimento unitário = 40 cm (Execução, incluindo o fornecimento e transporte de todos os materiais)</t>
  </si>
  <si>
    <t>Ensecadeira de estacas prancha (Execução, incluindo o fornecimento e transporte de todos os materiais)</t>
  </si>
  <si>
    <t>Escoramento descontínuo de valas (Execução, incluindo fornecimento e transporte de todos os materiais)</t>
  </si>
  <si>
    <t>Estrutura metálica para andaimes</t>
  </si>
  <si>
    <t>Forma plana de MADEIRIT (Execução, incluindo desforma, fornecimento e transporte de todos os materiais)</t>
  </si>
  <si>
    <t>Formas curvas de MADEIRIT (Execução, incluindo desforma, fornecimento e transporte de todos os materiais)</t>
  </si>
  <si>
    <t>Formas planas de compensado com revestimento resinado (Execução, incluindo desforma,fornecimento e transporte de todos os materiais)</t>
  </si>
  <si>
    <t>Formas planas de madeira de pinho de 3ª (Execução, incluindo desforma,fornecimento e transporte de todos os materiais)</t>
  </si>
  <si>
    <t>Formas suspensas de compensado resinado (Execução, incluindo desforma, fornecimento e transporte de todos os materiais)</t>
  </si>
  <si>
    <t>Furo em concreto ø = 10,0 mm, profundidade = 10 cm</t>
  </si>
  <si>
    <t>Furo em concreto ø = 10,0 mm, profundidade = 15 cm</t>
  </si>
  <si>
    <t>Furo em concreto ø = 12,5 mm, profundidade = 10 cm</t>
  </si>
  <si>
    <t>Furo em concreto ø = 12,5 mm, profundidade = 15 cm</t>
  </si>
  <si>
    <t>Furo em concreto ø = 12,5 mm, profundidade = 20 cm</t>
  </si>
  <si>
    <t>Furo em concreto ø = 12,5 mm, profundidade = 30 cm</t>
  </si>
  <si>
    <t>Furo em concreto ø = 16,0 mm, profundidade = 15 cm</t>
  </si>
  <si>
    <t>Furo em concreto ø = 16,0 mm, profundidade = 20 cm</t>
  </si>
  <si>
    <t>Furo em concreto ø = 16,0 mm, profundidade = 30 cm</t>
  </si>
  <si>
    <t>Furo em concreto ø = 16,0 mm, profundidade = 50 cm</t>
  </si>
  <si>
    <t>Furo em concreto ø = 20,0 mm, profundidade = 15 cm</t>
  </si>
  <si>
    <t>Furo em concreto ø = 20,0 mm, profundidade = 20 cm</t>
  </si>
  <si>
    <t>Furo em concreto ø = 20,0 mm, profundidade = 30 cm</t>
  </si>
  <si>
    <t>Furo em concreto ø = 20,0 mm, profundidade = 40 cm</t>
  </si>
  <si>
    <t>Furo em concreto ø = 25,0 mm, profundidade = 15 cm</t>
  </si>
  <si>
    <t>Furo em concreto ø = 25,0 mm, profundidade = 20 cm</t>
  </si>
  <si>
    <t>Furo em concreto ø = 25,0 mm, profundidade = 30 cm</t>
  </si>
  <si>
    <t>Furo em concreto ø = 25,0 mm, profundidade = 50 cm</t>
  </si>
  <si>
    <t>Furo em concreto ø = 25,0 mm, profundidade = 80 cm</t>
  </si>
  <si>
    <t>Furo em concreto ø = 32,0 mm, profundidade = 30 cm</t>
  </si>
  <si>
    <t>Furo em concreto ø = 40,0 mm, profundidade = 30 cm</t>
  </si>
  <si>
    <t>Furo em concreto ø = 50,0 mm, profundidade = 30 cm</t>
  </si>
  <si>
    <t>Furo em concreto ø = 75 mm, profundidade = 15 cm</t>
  </si>
  <si>
    <t>Furo em rocha ø = 20,0 mm, profundidade = 40 mm</t>
  </si>
  <si>
    <t>Furo em rocha ø = 25,0 mm, profundidade = 50 mm</t>
  </si>
  <si>
    <t>Furo em rocha ø = 50,0 mm, profundidade = 30 mm</t>
  </si>
  <si>
    <t>Gradil metálico padrão DER-MG (Execução, incluindo o fornecimento e transporte de todos os materiais)</t>
  </si>
  <si>
    <t>Juntas de pavimentação longitudinal e transversal (Execução, incluindo o fornecimento e transporte de todos os materiais)</t>
  </si>
  <si>
    <t>Limpeza de armadura com jato de areia e água</t>
  </si>
  <si>
    <t>Limpeza de superfície com jato de areia e agua</t>
  </si>
  <si>
    <t>Limpeza manual e tratamento de armadura oxidada</t>
  </si>
  <si>
    <t>Mastique elástico(Tipo vedaflex ou similar) (Execução, incluindo o fornecimento e transporte de todos os materiais)</t>
  </si>
  <si>
    <t>Muro de arrimo em concreto, tipo OC.MA-01 (Execução, incluindo fornecimento e transporte de todos os materiais)</t>
  </si>
  <si>
    <t>Plataforma de madeira para  andaimes (Execução, incluindo fornecimento e transporte de todos os materiais)</t>
  </si>
  <si>
    <t>Preenchimento de furos com injeção de Epoxi (Sikadur - 43) (Execução, incluindo o fornecimento de todos os materiais, exclui execução do furo)</t>
  </si>
  <si>
    <t>Preenchimento de furos com Sikadur 32 ou similar (Execução, incluindo o fornecimento e transporte de todos os materiais, exclui execução do furo)</t>
  </si>
  <si>
    <t>Tratamento de trincas finas (Execução, incluindo o fornecimento e transporte de todos os materiais)</t>
  </si>
  <si>
    <t>Tubulão a céu aberto, com camisa de concreto pré-moldada com diametro de fuste Ø 1,20m, em rocha (Execução, incluindo escavação, exclusive concreto para camisa)</t>
  </si>
  <si>
    <t>Tubulão a céu aberto, com camisa de concreto pré-moldada com diametro de fuste Ø 1,20m em solo (Execução, incluindo escavação, exclusive concreto para camisa)</t>
  </si>
  <si>
    <t>Tubulão a céu aberto, com camisa de concreto pré-moldada com diâmetro de fuste Ø 1,40m em solo (Execução, incluindo escavação, exclusive concreto para camisa)</t>
  </si>
  <si>
    <t>Tubulão com ar comprimido com camisa de concreto pré moldada com diametro de fuste Ø 1,20m, em rocha (Execução, incluindo escavação, exclusive concreto para camisa)</t>
  </si>
  <si>
    <t>Tubulão com ar comprimido com camisa de concreto pré moldada com diametro de fuste Ø 1,20m, em solo (Execução, incluindo escavação, exclusive concreto para camisa)</t>
  </si>
  <si>
    <t>Tubulão com ar comprimido com camisa de concreto pré moldada com diametro de fuste Ø 1,40m, em rocha (Execução, incluindo escavação, exclusive concreto para camisa)</t>
  </si>
  <si>
    <t>Tubulão com ar comprimido com camisa de concreto pré moldada com diametro de fuste Ø 1,40m, em solo (Execução, incluindo escavação, exclusive concreto para camisa)</t>
  </si>
  <si>
    <t>Tubulão com ar comprimido com camisa de concreto pré-moldada com diâmetro de fuste Ø 1,60m, em solo (Execução, incluindo escavação, exclusive concreto para camisa)</t>
  </si>
  <si>
    <t>Índice Nacional de Construção Civil</t>
  </si>
  <si>
    <t>Abrigo duplo de passageiros pré-moldado (Execução, incluindo o fornecimento,  transporte e montagem)</t>
  </si>
  <si>
    <t>Abrigo simples de passageiros pré-moldado (Execução, incluindo o fornecimento e transporte e montagem)</t>
  </si>
  <si>
    <t>Chapisco de cimento e areia, traço 1:3 (Execução, incluindo o fornecimento e transporte de todos os materiais)</t>
  </si>
  <si>
    <t>Reboco de argamassa de cimento e areia, traço 1:5 (Execução, incluindo o fornecimento e transporte de todos os materiais)</t>
  </si>
  <si>
    <t>RO-44166</t>
  </si>
  <si>
    <t>Veículo Tipo Van, 12 passageiros, com motorista</t>
  </si>
  <si>
    <t>PLANILHA DE SERVIÇOS</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</si>
  <si>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</si>
  <si>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</si>
  <si>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</si>
  <si>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</si>
  <si>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PVC CORRUGADO RÍGIDO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</si>
  <si>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</si>
  <si>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BRITA, ENVOLVIDO COM MANTA GEOTÊXTIL, INCLUSIVE CONEXÕES. AF_07/2021</t>
  </si>
  <si>
    <t>DRENO EM MURO DE CONTENÇÃO, EXECUTADO NO PÉ DO MURO, COM TUBO DE PVC CORRUGADO RÍGIDO PERFURADO, ENCHIMENTO COM BRITA, ENVOLVIDO COM MANTA GEOTÊXTIL. AF_07/2021</t>
  </si>
  <si>
    <t>EXECUÇÃO DE PROTEÇÃO DA CABEÇA DO TIRANTE COM USO DE FÔRMAS METÁLICAS, 50 UTILIZAÇÕES, E CONCRETO FCK =15 MPA.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</si>
  <si>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</si>
  <si>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</si>
  <si>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</si>
  <si>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</si>
  <si>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</si>
  <si>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</si>
  <si>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</si>
  <si>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</si>
  <si>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</si>
  <si>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</si>
  <si>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</si>
  <si>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</si>
  <si>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</si>
  <si>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</si>
  <si>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MANUAL SOBRE BASE DE MONTAGEM. AF_11/2023</t>
  </si>
  <si>
    <t>PERFURAÇÃO DE CORTINA PRÉ-MOLDADA COM MARTELETE ROMPEDOR. AF_11/2023</t>
  </si>
  <si>
    <t>EXECUÇÃO DE LONGARINA, PARA TIRANTES PROVISÓRIOS, COM PERFIL METÁLICO, INCLUINDO CUNHA E SOLIDARIZAÇÃO. AF_11/2023</t>
  </si>
  <si>
    <t>EXECUÇÃO DE LONGARINA, PARA TIRANTES PERMANENTES, COM PERFIL METÁLICO, INCLUINDO CUNHA E SOLIDARIZAÇÃO.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</si>
  <si>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</si>
  <si>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</si>
  <si>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</si>
  <si>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</si>
  <si>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</si>
  <si>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6 M E MENOR QUE 14 M, COM DIÂMETRO DE FURO DE 200 MM EXECUTADO COM HASTE UTILIZANDO PERFURATRIZ SOBRE ESTEIRA.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</si>
  <si>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</si>
  <si>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</si>
  <si>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</si>
  <si>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TE DE REDUÇÃO, CPVC, SOLDÁVEL, DN 28 X 22 MM, INSTALADO EM RAMAL DE DISTRIBUIÇÃO DE ÁGUA - FORNECIMENTO E INSTALAÇÃO. AF_06/2022</t>
  </si>
  <si>
    <t>CONTRAPISO EM ARGAMASSA PRONTA, PREPARO MANUAL, APLICADO EM ÁREAS SECAS SOBRE LAJE, ADERIDO, ACABAMENTO NÃO REFORÇADO, ESPESSURA 2CM. AF_07/2021</t>
  </si>
  <si>
    <t xml:space="preserve">AR CONDICIONADO SPLIT INVERTER, PISO TETO, 36000 BTU/H, CICLO FRIO, 60HZ, CLASSIFICACAO ENERGETICA A OU B (SELO PROCEL), GAS HFC, CONTROLE S/FIO                                                                                                                                                                                                                                                                                                                                                          </t>
  </si>
  <si>
    <t xml:space="preserve">AR CONDICIONADO SPLIT INVERTER, PISO TETO, 48000 BTU/H, CICLO FRIO, 60HZ, CLASSIFICACAO ENERGETICA A OU B (SELO PROCEL), GAS HFC, CONTROLE S/FIO                                                                                                                                                                                                                                                                                                                                                          </t>
  </si>
  <si>
    <t xml:space="preserve">AR CONDICIONADO SPLIT ON/OFF, CASSETE (TETO), FRIO 4 VIAS 18000 BTUS/H, CLASSIFICACAO ENERGETICA C - SELO PROCEL, GAS HFC, CONTROLE S/ FIO                                                                                                                                                                                                                                                                                                                                                                </t>
  </si>
  <si>
    <t xml:space="preserve">AR CONDICIONADO SPLIT ON/OFF, CASSETE (TETO), FRIO 4 VIAS 24000 BTUS/H, CLASSIFICACAO ENERGETICA C - SELO PROCEL, GAS HFC, CONTROLE S/ FIO                                                                                                                                                                                                                                                                                                                                                                </t>
  </si>
  <si>
    <t xml:space="preserve">AR CONDICIONADO SPLIT ON/OFF, CASSETE (TETO), FRIO 4 VIAS 36000 BTUS/H, CLASSIFICACAO ENERGETICA C - SELO PROCEL, GAS HFC, CONTROLE S/ FIO                                                                                                                                                                                                                                                                                                                                                                </t>
  </si>
  <si>
    <t xml:space="preserve">AR CONDICIONADO SPLIT ON/OFF, CASSETE (TETO), FRIO 4 VIAS 48000 BTUS/H, CLASSIFICACAO ENERGETICA C - SELO PROCEL, GAS HFC, CONTROLE S/ FIO                                                                                                                                                                                                                                                                                                                                                                </t>
  </si>
  <si>
    <t xml:space="preserve">AR CONDICIONADO SPLIT ON/OFF, CASSETE (TETO), FRIO 4 VIAS 60000 BTUS/H, CLASSIFICACAO ENERGETICA C - SELO PROCEL, GAS HFC, CONTROLE S/ FIO                                                                                                                                                                                                                                                                                                                                                                </t>
  </si>
  <si>
    <t xml:space="preserve">AR CONDICIONADO SPLIT ON/OFF, CASSETE (TETO), 18000 BTUS/H, CICLO QUENTE/FRIO, 60 HZ, CLASSIFICACAO ENERGETICA C - SELO PROCEL, GAS HFC, CONTROLE S/ FIO                                                                                                                                                                                                                                                                                                                                                  </t>
  </si>
  <si>
    <t xml:space="preserve">AR CONDICIONADO SPLIT ON/OFF, CASSETE (TETO), 24000 BTUS/H, CICLO QUENTE/FRIO, 60 HZ, CLASSIFICACAO ENERGETICA C - SELO PROCEL, GAS HFC, CONTROLE S/ FIO                                                                                                                                                                                                                                                                                                                                                  </t>
  </si>
  <si>
    <t xml:space="preserve">AR CONDICIONADO SPLIT ON/OFF, CASSETE (TETO), 36000 BTUS/H, CICLO QUENTE/FRIO, 60 HZ, CLASSIFICACAO ENERGETICA A - SELO PROCEL, GAS HFC, CONTROLE S/ FIO                                                                                                                                                                                                                                                                                                                                                  </t>
  </si>
  <si>
    <t xml:space="preserve">AR CONDICIONADO SPLIT ON/OFF, CASSETE (TETO), 48000 BTUS/H, CICLO QUENTE/FRIO, 60 HZ, CLASSIFICACAO ENERGETICA A - SELO PROCEL, GAS HFC, CONTROLE S/ FIO                                                                                                                                                                                                                                                                                                                                                  </t>
  </si>
  <si>
    <t xml:space="preserve">AR CONDICIONADO SPLIT ON/OFF, CASSETE (TETO), 60000 BTUS/H, CICLO QUENTE/FRIO, 60 HZ, CLASSIFICACAO ENERGETICA A - SELO PROCEL, GAS HFC, CONTROLE S/ FIO                                                                                                                                                                                                                                                                                                                                                  </t>
  </si>
  <si>
    <t xml:space="preserve">AR CONDICIONADO SPLIT ON/OFF, HI-WALL (PAREDE), 12000 BTUS/H, CICLO FRIO, 60 HZ, CLASSIFICACAO ENERGETICA A - SELO PROCEL, GAS HFC, CONTROLE S/ FIO                                                                                                                                                                                                                                                                                                                                                       </t>
  </si>
  <si>
    <t xml:space="preserve">AR CONDICIONADO SPLIT ON/OFF, HI-WALL (PAREDE), 12000 BTUS/H, CICLO QUENTE/FRIO, 60 HZ, CLASSIFICACAO ENERGETICA A - SELO PROCEL, GAS HFC, CONTROLE S/ FIO                                                                                                                                                                                                                                                                                                                                                </t>
  </si>
  <si>
    <t xml:space="preserve">AR CONDICIONADO SPLIT ON/OFF, HI-WALL (PAREDE), 18000 BTUS/H, CICLO FRIO, 60 HZ, CLASSIFICACAO ENERGETICA A - SELO PROCEL, GAS HFC, CONTROLE S/ FIO                                                                                                                                                                                                                                                                                                                                                       </t>
  </si>
  <si>
    <t xml:space="preserve">AR CONDICIONADO SPLIT ON/OFF, HI-WALL (PAREDE), 18000 BTUS/H, CICLO QUENTE/FRIO, 60 HZ, CLASSIFICACAO ENERGETICA A - SELO PROCEL, GAS HFC, CONTROLE S/ FIO                                                                                                                                                                                                                                                                                                                                                </t>
  </si>
  <si>
    <t xml:space="preserve">AR CONDICIONADO SPLIT ON/OFF, HI-WALL (PAREDE), 24000 BTUS/H, CICLO FRIO, 60 HZ, CLASSIFICACAO ENERGETICA A - SELO PROCEL, GAS HFC, CONTROLE S/ FIO                                                                                                                                                                                                                                                                                                                                                       </t>
  </si>
  <si>
    <t xml:space="preserve">AR CONDICIONADO SPLIT ON/OFF, HI-WALL (PAREDE), 24000 BTUS/H, CICLO QUENTE/FRIO, 60 HZ, CLASSIFICACAO ENERGETICA A - SELO PROCEL, GAS HFC, CONTROLE S/ FIO                                                                                                                                                                                                                                                                                                                                                </t>
  </si>
  <si>
    <t xml:space="preserve">AR CONDICIONADO SPLIT ON/OFF, HI-WALL (PAREDE), 9000 BTUS/H, CICLO FRIO, 60 HZ, CLASSIFICACAO ENERGETICA A - SELO PROCEL, GAS HFC, CONTROLE S/ FIO                                                                                                                                                                                                                                                                                                                                                        </t>
  </si>
  <si>
    <t xml:space="preserve">AR CONDICIONADO SPLIT ON/OFF, HI-WALL (PAREDE), 9000 BTUS/H, CICLO QUENTE/FRIO, 60 HZ, CLASSIFICACAO ENERGETICA A - SELO PROCEL, GAS HFC, CONTROLE S/ FIO                                                                                                                                                                                                                                                                                                                                                 </t>
  </si>
  <si>
    <t xml:space="preserve">AR CONDICIONADO SPLIT ON/OFF, PISO TETO, 18.000 BTU/H, CICLO FRIO, 60HZ, CLASSIFICACAO ENERGETICA C - SELO PROCEL, GAS HFC, CONTROLE S/FIO                                                                                                                                                                                                                                                                                                                                                                </t>
  </si>
  <si>
    <t xml:space="preserve">AR CONDICIONADO SPLIT ON/OFF, PISO TETO, 24.000 BTU/H, CICLO FRIO, 60HZ, CLASSIFICACAO ENERGETICA C - SELO PROCEL, GAS HFC, CONTROLE S/FIO                                                                                                                                                                                                                                                                                                                                                                </t>
  </si>
  <si>
    <t xml:space="preserve">AR CONDICIONADO SPLIT ON/OFF, PISO TETO, 36.000 BTU/H, CICLO FRIO, 60HZ, CLASSIFICACAO ENERGETICA C - SELO PROCEL, GAS HFC, CONTROLE S/FIO                                                                                                                                                                                                                                                                                                                                                                </t>
  </si>
  <si>
    <t xml:space="preserve">AR CONDICIONADO SPLIT ON/OFF, PISO TETO, 48.000 BTU/H, CICLO FRIO, 60HZ, CLASSIFICACAO ENERGETICA C - SELO PROCEL, GAS HFC, CONTROLE S/FIO                                                                                                                                                                                                                                                                                                                                                                </t>
  </si>
  <si>
    <t xml:space="preserve">AR CONDICIONADO SPLIT ON/OFF, PISO TETO, 60.000 BTU/H, CICLO FRIO, 60HZ, CLASSIFICACAO ENERGETICA C - SELO PROCEL, GAS HFC, CONTROLE S/FIO                                                                                                                                                                                                                                                                                                                                                                </t>
  </si>
  <si>
    <t xml:space="preserve">AR-CONDICIONADO FRIO SPLITAO INVERTER 30 TR                                                                                                                                                                                                                                                                                                                                                                                                                                                               </t>
  </si>
  <si>
    <t xml:space="preserve">AR-CONDICIONADO FRIO SPLITAO MODULAR 10 TR                                                                                                                                                                                                                                                                                                                                                                                                                                                                </t>
  </si>
  <si>
    <t xml:space="preserve">AR-CONDICIONADO FRIO SPLITAO MODULAR 15 TR                                                                                                                                                                                                                                                                                                                                                                                                                                                                </t>
  </si>
  <si>
    <t xml:space="preserve">AR-CONDICIONADO FRIO SPLITAO MODULAR 20 TR                                                                                                                                                                                                                                                                                                                                                                                                                                                                </t>
  </si>
  <si>
    <t xml:space="preserve">AR-CONDICIONADO SPLIT INVERTER, PISO TETO, 24000 BTU/H, QUENTE/FRIO, 60HZ, CLASSIFICACAO ENERGETICA A - SELO PROCEL, GAS HFC, CONTROLE S/FIO                                                                                                                                                                                                                                                                                                                                                              </t>
  </si>
  <si>
    <t xml:space="preserve">ARADO REVERSIVEL COM 3 DISCOS DE 26" X 6MM REBOCAVEL                                                                                                                                                                                                                                                                                                                                                                                                                                                      </t>
  </si>
  <si>
    <t xml:space="preserve">ARAME DE ACO OVALADO 15 X 17 ( 45,7 KG, 700 KGF), ROLO 1000 M                                                                                                                                                                                                                                                                                                                                                                                                                                             </t>
  </si>
  <si>
    <t xml:space="preserve">ARAME DE AMARRACAO PARA GABIAO GALVANIZADO, DIAMETRO 2,2 MM                                                                                                                                                                                                                                                                                                                                                                                                                                               </t>
  </si>
  <si>
    <t xml:space="preserve">ARAME FARPADO GALVANIZADO, 14 BWG (2,11 MM), CLASSE 250                                                                                                                                                                                                                                                                                                                                                                                                                                                   </t>
  </si>
  <si>
    <t xml:space="preserve">ARAME FARPADO GALVANIZADO, 16 BWG (1,65 MM), CLASSE 250                                                                                                                                                                                                                                                                                                                                                                                                                                                   </t>
  </si>
  <si>
    <t xml:space="preserve">ARAME GALVANIZADO 12 BWG, D = 2,76 MM (0,048 KG/M) OU 14 BWG, D = 2,11 MM (0,026 KG/M)                                                                                                                                                                                                                                                                                                                                                                                                                    </t>
  </si>
  <si>
    <t xml:space="preserve">ARAME GALVANIZADO 16 BWG, D = 1,65MM (0,0166 KG/M)                                                                                                                                                                                                                                                                                                                                                                                                                                                        </t>
  </si>
  <si>
    <t xml:space="preserve">ARAME GALVANIZADO 18 BWG, D = 1,24MM (0,009 KG/M)                                                                                                                                                                                                                                                                                                                                                                                                                                                         </t>
  </si>
  <si>
    <t xml:space="preserve">ARAME GALVANIZADO 6 BWG, D = 5,16 MM (0,157 KG/M), OU 8 BWG, D = 4,19 MM (0,101 KG/M), OU 10 BWG, D = 3,40 MM (0,0713 KG/M)                                                                                                                                                                                                                                                                                                                                                                               </t>
  </si>
  <si>
    <t xml:space="preserve">ARAME PROTEGIDO COM POLIMERO PARA GABIAO, DIAMETRO 2,2 MM                                                                                                                                                                                                                                                                                                                                                                                                                                                 </t>
  </si>
  <si>
    <t xml:space="preserve">ARAME RECOZIDO 16 BWG, D = 1,65 MM (0,016 KG/M) OU 18 BWG, D = 1,25 MM (0,01 KG/M)                                                                                                                                                                                                                                                                                                                                                                                                                        </t>
  </si>
  <si>
    <t xml:space="preserve">AREIA FINA - POSTO JAZIDA/FORNECEDOR (RETIRADO NA JAZIDA, SEM TRANSPORTE)                                                                                                                                                                                                                                                                                                                                                                                                                                 </t>
  </si>
  <si>
    <t xml:space="preserve">AREIA GROSSA - POSTO JAZIDA/FORNECEDOR (RETIRADO NA JAZIDA, SEM TRANSPORTE)                                                                                                                                                                                                                                                                                                                                                                                                                               </t>
  </si>
  <si>
    <t xml:space="preserve">AREIA MEDIA - POSTO JAZIDA/FORNECEDOR (RETIRADO NA JAZIDA, SEM TRANSPORTE)                                                                                                                                                                                                                                                                                                                                                                                                                                </t>
  </si>
  <si>
    <t xml:space="preserve">AREIA PARA ATERRO - POSTO JAZIDA/FORNECEDOR (RETIRADO NA JAZIDA, SEM TRANSPORTE)                                                                                                                                                                                                                                                                                                                                                                                                                          </t>
  </si>
  <si>
    <t xml:space="preserve">AREIA PARA LEITO FILTRANTE (0,42 A 1,68 MM) - POSTO JAZIDA/FORNECEDOR (RETIRADO NA JAZIDA, SEM TRANSPORTE)                                                                                                                                                                                                                                                                                                                                                                                                </t>
  </si>
  <si>
    <t xml:space="preserve">ARGAMASSA COLANTE AC I PARA CERAMICAS                                                                                                                                                                                                                                                                                                                                                                                                                                                                     </t>
  </si>
  <si>
    <t xml:space="preserve">ARGAMASSA COLANTE AC II                                                                                                                                                                                                                                                                                                                                                                                                                                                                                   </t>
  </si>
  <si>
    <t xml:space="preserve">ARGAMASSA COLANTE TIPO AC III                                                                                                                                                                                                                                                                                                                                                                                                                                                                             </t>
  </si>
  <si>
    <t xml:space="preserve">ARGAMASSA COLANTE TIPO AC III E                                                                                                                                                                                                                                                                                                                                                                                                                                                                           </t>
  </si>
  <si>
    <t xml:space="preserve">ARGAMASSA INDUSTRIALIZADA MULTIUSO, PARA REVESTIMENTO INTERNO E EXTERNO E ASSENTAMENTO DE BLOCOS DIVERSOS                                                                                                                                                                                                                                                                                                                                                                                                 </t>
  </si>
  <si>
    <t xml:space="preserve">ARGAMASSA INDUSTRIALIZADA PARA CHAPISCO COLANTE                                                                                                                                                                                                                                                                                                                                                                                                                                                           </t>
  </si>
  <si>
    <t xml:space="preserve">ARGAMASSA INDUSTRIALIZADA PARA CHAPISCO ROLADO                                                                                                                                                                                                                                                                                                                                                                                                                                                            </t>
  </si>
  <si>
    <t xml:space="preserve">ARGAMASSA PARA REVESTIMENTO DECORATIVO MONOCAMADA                                                                                                                                                                                                                                                                                                                                                                                                                                                         </t>
  </si>
  <si>
    <t xml:space="preserve">ARGAMASSA PISO SOBRE PISO                                                                                                                                                                                                                                                                                                                                                                                                                                                                                 </t>
  </si>
  <si>
    <t xml:space="preserve">ARGAMASSA POLIMERICA DE REPARO ESTRUTURAL, BICOMPONENTE                                                                                                                                                                                                                                                                                                                                                                                                                                                   </t>
  </si>
  <si>
    <t xml:space="preserve">ARGAMASSA POLIMERICA IMPERMEABILIZANTE SEMIFLEXIVEL, BICOMPONENTE, A BASE DE CIMENTO E ADITIVOS                                                                                                                                                                                                                                                                                                                                                                                                           </t>
  </si>
  <si>
    <t xml:space="preserve">ARGAMASSA PRONTA PARA CONTRAPISO                                                                                                                                                                                                                                                                                                                                                                                                                                                                          </t>
  </si>
  <si>
    <t xml:space="preserve">ARGAMASSA USINADA AUTOADENSAVEL E AUTONIVELANTE PARA CONTRAPISO, COM BOMBEAMENTO (DISPONIBILIZACAO DE BOMBA), SEM O LANCAMENTO                                                                                                                                                                                                                                                                                                                                                                            </t>
  </si>
  <si>
    <t xml:space="preserve">ARGILA EXPANDIDA, GRANULOMETRIA 2215                                                                                                                                                                                                                                                                                                                                                                                                                                                                      </t>
  </si>
  <si>
    <t xml:space="preserve">ARGILA OU BARRO PARA ATERRO/REATERRO (COM TRANSPORTE ATE 10 KM)                                                                                                                                                                                                                                                                                                                                                                                                                                           </t>
  </si>
  <si>
    <t xml:space="preserve">ARGILA OU BARRO PARA ATERRO/REATERRO (RETIRADO NA JAZIDA, SEM TRANSPORTE)                                                                                                                                                                                                                                                                                                                                                                                                                                 </t>
  </si>
  <si>
    <t xml:space="preserve">ARGILA, ARGILA VERMELHA OU ARGILA ARENOSA (RETIRADA NA JAZIDA, SEM TRANSPORTE)                                                                                                                                                                                                                                                                                                                                                                                                                            </t>
  </si>
  <si>
    <t xml:space="preserve">ARMACAO VERTICAL COM HASTE E CONTRA-PINO, EM CHAPA DE ACO GALVANIZADO 3/16", COM 1 ESTRIBO E 1 ISOLADOR                                                                                                                                                                                                                                                                                                                                                                                                   </t>
  </si>
  <si>
    <t xml:space="preserve">ARMACAO VERTICAL COM HASTE E CONTRA-PINO, EM CHAPA DE ACO GALVANIZADO 3/16", COM 1 ESTRIBO, SEM ISOLADOR                                                                                                                                                                                                                                                                                                                                                                                                  </t>
  </si>
  <si>
    <t xml:space="preserve">ARMACAO VERTICAL COM HASTE E CONTRA-PINO, EM CHAPA DE ACO GALVANIZADO 3/16", COM 2 ESTRIBOS, E 2 ISOLADORES                                                                                                                                                                                                                                                                                                                                                                                               </t>
  </si>
  <si>
    <t xml:space="preserve">ARMACAO VERTICAL COM HASTE E CONTRA-PINO, EM CHAPA DE ACO GALVANIZADO 3/16", COM 2 ESTRIBOS, SEM ISOLADOR                                                                                                                                                                                                                                                                                                                                                                                                 </t>
  </si>
  <si>
    <t xml:space="preserve">ARMACAO VERTICAL COM HASTE E CONTRA-PINO, EM CHAPA DE ACO GALVANIZADO 3/16", COM 3 ESTRIBOS E 3 ISOLADORES                                                                                                                                                                                                                                                                                                                                                                                                </t>
  </si>
  <si>
    <t xml:space="preserve">ARMACAO VERTICAL COM HASTE E CONTRA-PINO, EM CHAPA DE ACO GALVANIZADO 3/16", COM 3 ESTRIBOS, SEM ISOLADOR                                                                                                                                                                                                                                                                                                                                                                                                 </t>
  </si>
  <si>
    <t xml:space="preserve">ARMACAO VERTICAL COM HASTE E CONTRA-PINO, EM CHAPA DE ACO GALVANIZADO 3/16", COM 4 ESTRIBOS E 4 ISOLADORES                                                                                                                                                                                                                                                                                                                                                                                                </t>
  </si>
  <si>
    <t xml:space="preserve">ARMACAO VERTICAL COM HASTE E CONTRA-PINO, EM CHAPA DE ACO GALVANIZADO 3/16", COM 4 ESTRIBOS, SEM ISOLADOR                                                                                                                                                                                                                                                                                                                                                                                                 </t>
  </si>
  <si>
    <t xml:space="preserve">ARMADOR (HORISTA)                                                                                                                                                                                                                                                                                                                                                                                                                                                                                         </t>
  </si>
  <si>
    <t xml:space="preserve">ARMADOR (MENSALISTA)                                                                                                                                                                                                                                                                                                                                                                                                                                                                                      </t>
  </si>
  <si>
    <t xml:space="preserve">ARQUITETO JUNIOR (HORISTA)                                                                                                                                                                                                                                                                                                                                                                                                                                                                                </t>
  </si>
  <si>
    <t xml:space="preserve">ARQUITETO JUNIOR (MENSALISTA)                                                                                                                                                                                                                                                                                                                                                                                                                                                                             </t>
  </si>
  <si>
    <t xml:space="preserve">ARQUITETO PLENO (HORISTA)                                                                                                                                                                                                                                                                                                                                                                                                                                                                                 </t>
  </si>
  <si>
    <t xml:space="preserve">ARQUITETO PLENO (MENSALISTA)                                                                                                                                                                                                                                                                                                                                                                                                                                                                              </t>
  </si>
  <si>
    <t xml:space="preserve">ARQUITETO SENIOR (HORISTA)                                                                                                                                                                                                                                                                                                                                                                                                                                                                                </t>
  </si>
  <si>
    <t xml:space="preserve">ARQUITETO SENIOR (MENSALISTA)                                                                                                                                                                                                                                                                                                                                                                                                                                                                             </t>
  </si>
  <si>
    <t xml:space="preserve">ARRUELA  EM ACO GALVANIZADO, DIAMETRO EXTERNO = 35MM, ESPESSURA = 3MM, DIAMETRO DO FURO= 18MM                                                                                                                                                                                                                                                                                                                                                                                                             </t>
  </si>
  <si>
    <t xml:space="preserve">ARRUELA EM ALUMINIO, COM ROSCA, DE  1 1/4", PARA ELETRODUTO                                                                                                                                                                                                                                                                                                                                                                                                                                               </t>
  </si>
  <si>
    <t xml:space="preserve">ARRUELA EM ALUMINIO, COM ROSCA, DE 1 1/2", PARA ELETRODUTO                                                                                                                                                                                                                                                                                                                                                                                                                                                </t>
  </si>
  <si>
    <t xml:space="preserve">ARRUELA EM ALUMINIO, COM ROSCA, DE 1/2", PARA ELETRODUTO                                                                                                                                                                                                                                                                                                                                                                                                                                                  </t>
  </si>
  <si>
    <t xml:space="preserve">ARRUELA EM ALUMINIO, COM ROSCA, DE 1", PARA ELETRODUTO                                                                                                                                                                                                                                                                                                                                                                                                                                                    </t>
  </si>
  <si>
    <t xml:space="preserve">ARRUELA EM ALUMINIO, COM ROSCA, DE 2 1/2", PARA ELETRODUTO                                                                                                                                                                                                                                                                                                                                                                                                                                                </t>
  </si>
  <si>
    <t xml:space="preserve">ARRUELA EM ALUMINIO, COM ROSCA, DE 2", PARA ELETRODUTO                                                                                                                                                                                                                                                                                                                                                                                                                                                    </t>
  </si>
  <si>
    <t xml:space="preserve">ARRUELA EM ALUMINIO, COM ROSCA, DE 3/4", PARA ELETRODUTO                                                                                                                                                                                                                                                                                                                                                                                                                                                  </t>
  </si>
  <si>
    <t xml:space="preserve">ARRUELA EM ALUMINIO, COM ROSCA, DE 3/8", PARA ELETRODUTO                                                                                                                                                                                                                                                                                                                                                                                                                                                  </t>
  </si>
  <si>
    <t xml:space="preserve">ARRUELA EM ALUMINIO, COM ROSCA, DE 3", PARA ELETRODUTO                                                                                                                                                                                                                                                                                                                                                                                                                                                    </t>
  </si>
  <si>
    <t xml:space="preserve">ARRUELA EM ALUMINIO, COM ROSCA, DE 4", PARA ELETRODUTO                                                                                                                                                                                                                                                                                                                                                                                                                                                    </t>
  </si>
  <si>
    <t xml:space="preserve">ARRUELA LISA, REDONDA, DE LATAO POLIDO, DIAMETRO NOMINAL 5/8", DIAMETRO EXTERNO = 34 MM, DIAMETRO DO FURO = 17 MM, ESPESSURA = *2,5* MM                                                                                                                                                                                                                                                                                                                                                                   </t>
  </si>
  <si>
    <t xml:space="preserve">ARRUELA QUADRADA EM ACO GALVANIZADO, DIMENSAO = 38 MM, ESPESSURA = 3MM, DIAMETRO DO FURO= 18 MM                                                                                                                                                                                                                                                                                                                                                                                                           </t>
  </si>
  <si>
    <t xml:space="preserve">ASFALTO MODIFICADO TIPO I - NBR 9910 (ASFALTO OXIDADO PARA IMPERMEABILIZACAO, COEFICIENTE DE PENETRACAO 25-40)                                                                                                                                                                                                                                                                                                                                                                                            </t>
  </si>
  <si>
    <t xml:space="preserve">ASFALTO MODIFICADO TIPO II - NBR 9910 (ASFALTO OXIDADO PARA IMPERMEABILIZACAO, COEFICIENTE DE PENETRACAO 20-35)                                                                                                                                                                                                                                                                                                                                                                                           </t>
  </si>
  <si>
    <t xml:space="preserve">ASFALTO MODIFICADO TIPO III - NBR 9910 (ASFALTO OXIDADO PARA IMPERMEABILIZACAO, COEFICIENTE DE PENETRACAO 15-25)                                                                                                                                                                                                                                                                                                                                                                                          </t>
  </si>
  <si>
    <t xml:space="preserve">ASSENTADOR DE MANILHAS (HORISTA)                                                                                                                                                                                                                                                                                                                                                                                                                                                                          </t>
  </si>
  <si>
    <t xml:space="preserve">ASSENTADOR DE MANILHAS (MENSALISTA)                                                                                                                                                                                                                                                                                                                                                                                                                                                                       </t>
  </si>
  <si>
    <t xml:space="preserve">ASSENTO  VASO SANITARIO INFANTIL EM PLASTICO BRANCO                                                                                                                                                                                                                                                                                                                                                                                                                                                       </t>
  </si>
  <si>
    <t xml:space="preserve">ASSENTO SANITARIO DE PLASTICO, TIPO CONVENCIONAL                                                                                                                                                                                                                                                                                                                                                                                                                                                          </t>
  </si>
  <si>
    <t xml:space="preserve">AUTOMATICO DE BOIA SUPERIOR / INFERIOR, *15* A / 250 V                                                                                                                                                                                                                                                                                                                                                                                                                                                    </t>
  </si>
  <si>
    <t xml:space="preserve">AUXILIAR DE AZULEJISTA (HORISTA)                                                                                                                                                                                                                                                                                                                                                                                                                                                                          </t>
  </si>
  <si>
    <t xml:space="preserve">AUXILIAR DE AZULEJISTA (MENSALISTA)                                                                                                                                                                                                                                                                                                                                                                                                                                                                       </t>
  </si>
  <si>
    <t xml:space="preserve">AUXILIAR DE ENCANADOR OU BOMBEIRO HIDRAULICO (HORISTA)                                                                                                                                                                                                                                                                                                                                                                                                                                                    </t>
  </si>
  <si>
    <t xml:space="preserve">AUXILIAR DE ENCANADOR OU BOMBEIRO HIDRAULICO (MENSALISTA)                                                                                                                                                                                                                                                                                                                                                                                                                                                 </t>
  </si>
  <si>
    <t xml:space="preserve">AUXILIAR DE ESCRITORIO (HORISTA)                                                                                                                                                                                                                                                                                                                                                                                                                                                                          </t>
  </si>
  <si>
    <t xml:space="preserve">AUXILIAR DE ESCRITORIO (MENSALISTA)                                                                                                                                                                                                                                                                                                                                                                                                                                                                       </t>
  </si>
  <si>
    <t xml:space="preserve">AUXILIAR DE LABORATORISTA DE SOLOS E DE CONCRETO (HORISTA)                                                                                                                                                                                                                                                                                                                                                                                                                                                </t>
  </si>
  <si>
    <t xml:space="preserve">AUXILIAR DE LABORATORISTA DE SOLOS E DE CONCRETO (MENSALISTA)                                                                                                                                                                                                                                                                                                                                                                                                                                             </t>
  </si>
  <si>
    <t xml:space="preserve">AUXILIAR DE MECANICO (HORISTA)                                                                                                                                                                                                                                                                                                                                                                                                                                                                            </t>
  </si>
  <si>
    <t xml:space="preserve">AUXILIAR DE MECANICO (MENSALISTA)                                                                                                                                                                                                                                                                                                                                                                                                                                                                         </t>
  </si>
  <si>
    <t xml:space="preserve">AUXILIAR DE PEDREIRO (HORISTA)                                                                                                                                                                                                                                                                                                                                                                                                                                                                            </t>
  </si>
  <si>
    <t xml:space="preserve">AUXILIAR DE PEDREIRO (MENSALISTA)                                                                                                                                                                                                                                                                                                                                                                                                                                                                         </t>
  </si>
  <si>
    <t xml:space="preserve">AUXILIAR DE SERVICOS GERAIS (HORISTA)                                                                                                                                                                                                                                                                                                                                                                                                                                                                     </t>
  </si>
  <si>
    <t xml:space="preserve">AUXILIAR DE SERVICOS GERAIS (MENSALISTA)                                                                                                                                                                                                                                                                                                                                                                                                                                                                  </t>
  </si>
  <si>
    <t xml:space="preserve">AUXILIAR DE TOPOGRAFO (HORISTA)                                                                                                                                                                                                                                                                                                                                                                                                                                                                           </t>
  </si>
  <si>
    <t xml:space="preserve">AUXILIAR DE TOPOGRAFO (MENSALISTA)                                                                                                                                                                                                                                                                                                                                                                                                                                                                        </t>
  </si>
  <si>
    <t xml:space="preserve">AUXILIAR TECNICO / ASSISTENTE DE ENGENHARIA (HORISTA)                                                                                                                                                                                                                                                                                                                                                                                                                                                     </t>
  </si>
  <si>
    <t xml:space="preserve">AUXILIAR TECNICO / ASSISTENTE DE ENGENHARIA (MENSALISTA)                                                                                                                                                                                                                                                                                                                                                                                                                                                  </t>
  </si>
  <si>
    <t xml:space="preserve">AVENTAL DE SEGURANCA DE RASPA DE COURO 1,00 X 0,60 M                                                                                                                                                                                                                                                                                                                                                                                                                                                      </t>
  </si>
  <si>
    <t xml:space="preserve">AZULEJISTA OU LADRILHEIRO (HORISTA)                                                                                                                                                                                                                                                                                                                                                                                                                                                                       </t>
  </si>
  <si>
    <t xml:space="preserve">AZULEJISTA OU LADRILHEIRO (MENSALISTA)                                                                                                                                                                                                                                                                                                                                                                                                                                                                    </t>
  </si>
  <si>
    <t xml:space="preserve">BACIA SANITARIA (VASO) COM CAIXA ACOPLADA, SIFAO APARENTE, DE LOUCA BRANCA (SEM ASSENTO)                                                                                                                                                                                                                                                                                                                                                                                                                  </t>
  </si>
  <si>
    <t xml:space="preserve">BACIA SANITARIA (VASO) COM CAIXA ACOPLADA, SIFAO OCULTO / CARENADO, DE LOUCA BRANCA (SEM ASSENTO ) - PADRAO ALTO                                                                                                                                                                                                                                                                                                                                                                                          </t>
  </si>
  <si>
    <t xml:space="preserve">BACIA SANITARIA (VASO) CONVENCIONAL PARA PCD, SEM FURO FRONTAL, DE LOUCA BRANCA (SEM ASSENTO)                                                                                                                                                                                                                                                                                                                                                                                                             </t>
  </si>
  <si>
    <t xml:space="preserve">BACIA SANITARIA (VASO) CONVENCIONAL PARA USO ESPECIFICO (HOSPITAIS, CLINICAS), COM FURO FRONTAL, DE LOUCA BRANCA, SEM ASSENTO                                                                                                                                                                                                                                                                                                                                                                             </t>
  </si>
  <si>
    <t xml:space="preserve">BACIA SANITARIA (VASO) CONVENCIONAL, DE LOUCA BRANCA, SIFAO APARENTE, SAIDA VERTICAL (SEM ASSENTO)                                                                                                                                                                                                                                                                                                                                                                                                        </t>
  </si>
  <si>
    <t xml:space="preserve">BACIA SANITARIA (VASO) CONVENCIONAL, DE LOUCA COLORIDA, SIFAO APARENTE, SAIDA VERTICAL (SEM ASSENTO)                                                                                                                                                                                                                                                                                                                                                                                                      </t>
  </si>
  <si>
    <t xml:space="preserve">BACIA SANITARIA (VASO) INFANTIL, SIFONADO, DE LOUCA BRANCA, (SEM ASSENTO)                                                                                                                                                                                                                                                                                                                                                                                                                                 </t>
  </si>
  <si>
    <t xml:space="preserve">BALDE VERMELHO PARA SINALIZACAO DE VIAS                                                                                                                                                                                                                                                                                                                                                                                                                                                                   </t>
  </si>
  <si>
    <t xml:space="preserve">BANCADA DE MARMORE SINTETICO COM UMA CUBA, 120 X *60* CM                                                                                                                                                                                                                                                                                                                                                                                                                                                  </t>
  </si>
  <si>
    <t xml:space="preserve">BANCADA DE MARMORE SINTETICO COM UMA CUBA, 150 X *60* CM                                                                                                                                                                                                                                                                                                                                                                                                                                                  </t>
  </si>
  <si>
    <t xml:space="preserve">BANCADA DE MARMORE SINTETICO COM UMA CUBA, 200 X *60* CM                                                                                                                                                                                                                                                                                                                                                                                                                                                  </t>
  </si>
  <si>
    <t xml:space="preserve">BANCADA/ BANCA EM GRANITO, POLIDO, TIPO ANDORINHA/ QUARTZ/ CASTELO/ CORUMBA OU OUTROS EQUIVALENTES DA REGIAO, COM CUBA INOX, FORMATO *120 X 60* CM, E=  *2* CM                                                                                                                                                                                                                                                                                                                                            </t>
  </si>
  <si>
    <t xml:space="preserve">BANCADA/ BANCA/ BALCAO/ TAMPO EM MARMORE BRANCO COMUM, POLIDO, LISO, ACABAMENTO RETO, E= *3* CM (SEM FUROS)                                                                                                                                                                                                                                                                                                                                                                                               </t>
  </si>
  <si>
    <t xml:space="preserve">BANCADA/BANCA/PIA DE ACO INOXIDAVEL (AISI 430) COM 1 CUBA CENTRAL, COM VALVULA, ESCORREDOR DUPLO, DE *0,55 X 1,20* M                                                                                                                                                                                                                                                                                                                                                                                      </t>
  </si>
  <si>
    <t xml:space="preserve">BANCADA/BANCA/PIA DE ACO INOXIDAVEL (AISI 430) COM 1 CUBA CENTRAL, COM VALVULA, ESCORREDOR DUPLO, DE *0,55 X 1,40* M                                                                                                                                                                                                                                                                                                                                                                                      </t>
  </si>
  <si>
    <t xml:space="preserve">BANCADA/BANCA/PIA DE ACO INOXIDAVEL (AISI 430) COM 1 CUBA CENTRAL, COM VALVULA, ESCORREDOR DUPLO, DE *0,55 X 1,80* M                                                                                                                                                                                                                                                                                                                                                                                      </t>
  </si>
  <si>
    <t xml:space="preserve">BANCADA/BANCA/PIA DE ACO INOXIDAVEL (AISI 430) COM 1 CUBA CENTRAL, COM VALVULA, LISA (SEM ESCORREDOR), DE *0,55 X 1,20* M                                                                                                                                                                                                                                                                                                                                                                                 </t>
  </si>
  <si>
    <t xml:space="preserve">BANCADA/BANCA/PIA DE ACO INOXIDAVEL (AISI 430) COM 1 CUBA CENTRAL, SEM VALVULA, ESCORREDOR DUPLO, DE *0,55 X 1,60* M                                                                                                                                                                                                                                                                                                                                                                                      </t>
  </si>
  <si>
    <t xml:space="preserve">BANCADA/BANCA/PIA DE ACO INOXIDAVEL (AISI 430) COM 2 CUBAS, COM VALVULAS, ESCORREDOR DUPLO, DE *0,55 X 2,00* M                                                                                                                                                                                                                                                                                                                                                                                            </t>
  </si>
  <si>
    <t xml:space="preserve">BANCADA/TAMPO ACO INOX (AISI 304), LARGURA 60 CM, COM RODABANCA (NAO INCLUI PES DE APOIO)                                                                                                                                                                                                                                                                                                                                                                                                                 </t>
  </si>
  <si>
    <t xml:space="preserve">BANCADA/TAMPO ACO INOX (AISI 304), LARGURA 70 CM, COM RODABANCA (NAO INCLUI PES DE APOIO)                                                                                                                                                                                                                                                                                                                                                                                                                 </t>
  </si>
  <si>
    <t xml:space="preserve">BANCADA/TAMPO LISO (SEM CUBA) EM MARMORE SINTETICO                                                                                                                                                                                                                                                                                                                                                                                                                                                        </t>
  </si>
  <si>
    <t xml:space="preserve">BANCO ARTICULADO PARA BANHO, EM ACO INOX POLIDO, 70* CM X 45* CM                                                                                                                                                                                                                                                                                                                                                                                                                                          </t>
  </si>
  <si>
    <t xml:space="preserve">BANCO COM ENCOSTO, 1,60M* DE COMPRIMENTO, EM TUBO DE ACO CARBONO E PINTURA NO PROCESSO ELETROSTATICO - PARA ACADEMIA AO AR LIVRE / ACADEMIA DA TERCEIRA IDADE - ATI                                                                                                                                                                                                                                                                                                                                       </t>
  </si>
  <si>
    <t xml:space="preserve">BANDEJA DE PINTURA PARA ROLO 23 CM                                                                                                                                                                                                                                                                                                                                                                                                                                                                        </t>
  </si>
  <si>
    <t xml:space="preserve">BARRA ANTIPANICO DUPLA, CEGA EM LADO OPOSTO, COR CINZA                                                                                                                                                                                                                                                                                                                                                                                                                                                    </t>
  </si>
  <si>
    <t xml:space="preserve">BARRA ANTIPANICO DUPLA, PARA PORTA DE VIDRO, COR CINZA                                                                                                                                                                                                                                                                                                                                                                                                                                                    </t>
  </si>
  <si>
    <t xml:space="preserve">BARRA ANTIPANICO SIMPLES, CEGA EM LADO OPOSTO, COR CINZA                                                                                                                                                                                                                                                                                                                                                                                                                                                  </t>
  </si>
  <si>
    <t xml:space="preserve">BARRA ANTIPANICO SIMPLES, COM FECHADURA LADO OPOSTO, COR CINZA                                                                                                                                                                                                                                                                                                                                                                                                                                            </t>
  </si>
  <si>
    <t xml:space="preserve">BARRA ANTIPANICO SIMPLES, PARA PORTA DE VIDRO, COR CINZA                                                                                                                                                                                                                                                                                                                                                                                                                                                  </t>
  </si>
  <si>
    <t xml:space="preserve">BARRA DE ACO CHATA, RETANGULAR (QUALQUER BITOLA)                                                                                                                                                                                                                                                                                                                                                                                                                                                          </t>
  </si>
  <si>
    <t xml:space="preserve">BARRA DE ACO CHATO, RETANGULAR, 19,05 MM X 3,17 MM (L X E), 0,47 KG/M                                                                                                                                                                                                                                                                                                                                                                                                                                     </t>
  </si>
  <si>
    <t xml:space="preserve">BARRA DE ACO CHATO, RETANGULAR, 25,4 MM X 6,35 MM (L X E), 1,2265 KG/M                                                                                                                                                                                                                                                                                                                                                                                                                                    </t>
  </si>
  <si>
    <t xml:space="preserve">BARRA DE ACO CHATO, RETANGULAR, 38,1 MM X 12,7 MM (L X E), 3,79 KG/M                                                                                                                                                                                                                                                                                                                                                                                                                                      </t>
  </si>
  <si>
    <t xml:space="preserve">BARRA DE ACO CHATO, RETANGULAR, 38,1 MM X 6,35 MM (L X E), 1,89 KG/M                                                                                                                                                                                                                                                                                                                                                                                                                                      </t>
  </si>
  <si>
    <t xml:space="preserve">BARRA DE ACO CHATO, RETANGULAR, 38,1 MM X 9,53 MM (L X E), 2,84 KG/M                                                                                                                                                                                                                                                                                                                                                                                                                                      </t>
  </si>
  <si>
    <t xml:space="preserve">BARRA DE ACO CHATO, RETANGULAR, 50,8 MM X 12,7 MM (L X E), 5,06 KG/M                                                                                                                                                                                                                                                                                                                                                                                                                                      </t>
  </si>
  <si>
    <t xml:space="preserve">BARRA DE ACO CHATO, RETANGULAR, 50,8 MM X 25,4 MM (L X E), 10,12 KG/M                                                                                                                                                                                                                                                                                                                                                                                                                                     </t>
  </si>
  <si>
    <t xml:space="preserve">BARRA DE ACO CHATO, RETANGULAR, 50,8 MM X 6,35 MM (L X E), 2,53 KG/M                                                                                                                                                                                                                                                                                                                                                                                                                                      </t>
  </si>
  <si>
    <t xml:space="preserve">BARRA DE ACO CHATO, RETANGULAR, 50,8 MM X 7,94 MM (L X E), 3,162 KG/M                                                                                                                                                                                                                                                                                                                                                                                                                                     </t>
  </si>
  <si>
    <t xml:space="preserve">BARRA DE ACO CHATO, RETANGULAR, 50,8 MM X 9,53 MM (L X E), 3,79KG/M                                                                                                                                                                                                                                                                                                                                                                                                                                       </t>
  </si>
  <si>
    <t xml:space="preserve">BARRA DE APOIO EM "L", EM ACO INOX POLIDO 70 X 70 CM, DIAMETRO MINIMO 3 CM                                                                                                                                                                                                                                                                                                                                                                                                                                </t>
  </si>
  <si>
    <t xml:space="preserve">BARRA DE APOIO EM "L", EM ACO INOX POLIDO 80 X 80 CM, DIAMETRO MINIMO 3 CM                                                                                                                                                                                                                                                                                                                                                                                                                                </t>
  </si>
  <si>
    <t xml:space="preserve">BARRA DE APOIO LATERAL ARTICULADA, COM TRAVA, EM ACO INOX POLIDO, 70 CM, DIAMETRO MINIMO 3 CM                                                                                                                                                                                                                                                                                                                                                                                                             </t>
  </si>
  <si>
    <t xml:space="preserve">BARRA DE APOIO RETA, EM ACO INOX POLIDO, COMPRIMENTO 60CM, DIAMETRO MINIMO 3 CM                                                                                                                                                                                                                                                                                                                                                                                                                           </t>
  </si>
  <si>
    <t xml:space="preserve">BARRA DE APOIO RETA, EM ACO INOX POLIDO, COMPRIMENTO 70CM, DIAMETRO MINIMO 3 CM                                                                                                                                                                                                                                                                                                                                                                                                                           </t>
  </si>
  <si>
    <t xml:space="preserve">BARRA DE APOIO RETA, EM ACO INOX POLIDO, COMPRIMENTO 80CM, DIAMETRO MINIMO 3 CM                                                                                                                                                                                                                                                                                                                                                                                                                           </t>
  </si>
  <si>
    <t xml:space="preserve">BARRA DE APOIO RETA, EM ACO INOX POLIDO, COMPRIMENTO 90 CM, DIAMETRO MINIMO 3 CM                                                                                                                                                                                                                                                                                                                                                                                                                          </t>
  </si>
  <si>
    <t xml:space="preserve">BARRA DE APOIO RETA, EM ALUMINIO, COMPRIMENTO 60CM, DIAMETRO MINIMO 3 CM                                                                                                                                                                                                                                                                                                                                                                                                                                  </t>
  </si>
  <si>
    <t xml:space="preserve">BARRA DE APOIO RETA, EM ALUMINIO, COMPRIMENTO 70CM, DIAMETRO MINIMO 3 CM                                                                                                                                                                                                                                                                                                                                                                                                                                  </t>
  </si>
  <si>
    <t xml:space="preserve">BARRA DE APOIO RETA, EM ALUMINIO, COMPRIMENTO 80 CM, DIAMETRO MINIMO 3 CM                                                                                                                                                                                                                                                                                                                                                                                                                                 </t>
  </si>
  <si>
    <t xml:space="preserve">BARRA DE APOIO RETA, EM ALUMINIO, COMPRIMENTO 90 CM, DIAMETRO MINIMO 3 CM                                                                                                                                                                                                                                                                                                                                                                                                                                 </t>
  </si>
  <si>
    <t xml:space="preserve">BASE DE MISTURADOR MONOCOMANDO PARA CHUVEIRO, DE PAREDE (NAO INCLUI ACABAMENTOS)                                                                                                                                                                                                                                                                                                                                                                                                                          </t>
  </si>
  <si>
    <t xml:space="preserve">BASE PARA MASTRO DE PARA-RAIOS DIAMETRO NOMINAL 1 1/2"                                                                                                                                                                                                                                                                                                                                                                                                                                                    </t>
  </si>
  <si>
    <t xml:space="preserve">BASE PARA MASTRO DE PARA-RAIOS DIAMETRO NOMINAL 2"                                                                                                                                                                                                                                                                                                                                                                                                                                                        </t>
  </si>
  <si>
    <t xml:space="preserve">BASE PARA RELE COM SUPORTE METALICO                                                                                                                                                                                                                                                                                                                                                                                                                                                                       </t>
  </si>
  <si>
    <t xml:space="preserve">BASTIDOR PARA BLOCO M10                                                                                                                                                                                                                                                                                                                                                                                                                                                                                   </t>
  </si>
  <si>
    <t xml:space="preserve">BATE-ESTACAS POR GRAVIDADE, POTENCIA160 HP, PESO DO MARTELO ATE 3 TONELADAS                                                                                                                                                                                                                                                                                                                                                                                                                               </t>
  </si>
  <si>
    <t xml:space="preserve">BATENTE / PORTAL / ADUELA / MARCO EM MADEIRA MACICA COM REBAIXO, E = *3* CM, L = *14* CM, PARA PORTAS DE  GIRO DE *60 CM A 120* CM  X *210* CM, CEDRINHO / ANGELIM COMERCIAL / TAURI / CURUPIXA / PEROBA / CUMARU OU EQUIVALENTE DA REGIAO (NAO INCLUI ALIZARES)                                                                                                                                                                                                                                          </t>
  </si>
  <si>
    <t xml:space="preserve">BATENTE / PORTAL / ADUELA / MARCO EM MADEIRA MACICA COM REBAIXO, E = *3* CM, L = *14* CM, PARA PORTAS DE  GIRO DE *60 CM A 120* CM  X *210* CM, PINUS / EUCALIPTO / VIROLA OU EQUIVALENTE DA REGIAO (NAO INCLUI ALIZARES)                                                                                                                                                                                                                                                                                 </t>
  </si>
  <si>
    <t xml:space="preserve">BATENTE / PORTAL / ADUELA / MARCO EM MADEIRA MACICA COM REBAIXO, E = *3* CM, L = *16* CM, PARA PORTAS DE  GIRO DE *60 CM A 120* CM  X *210* CM, CEDRINHO / ANGELIM COMERCIAL / TAURI / CURUPIXA / PEROBA / CUMARU OU EQUIVALENTE DA REGIAO (NAO INCLUI ALIZARES)                                                                                                                                                                                                                                          </t>
  </si>
  <si>
    <t xml:space="preserve">BATENTE / PORTAL / ADUELA / MARCO EM MADEIRA MACICA COM REBAIXO, E = *3* CM, L = *16* CM, PARA PORTAS DE  GIRO DE *60 CM A 120* CM  X *210* CM, PINUS / EUCALIPTO / VIROLA OU EQUIVALENTE DA REGIAO (NAO INCLUI ALIZARES)                                                                                                                                                                                                                                                                                 </t>
  </si>
  <si>
    <t xml:space="preserve">BATENTE/PORTAL/ADUELA/MARCO, EM MDF/PVC WOOD/POLIESTIRENO OU MADEIRA LAMINADA, L = *9,0* CM COM GUARNICAO REGULAVEL 2 FACES = *35* MM, PRIMER                                                                                                                                                                                                                                                                                                                                                             </t>
  </si>
  <si>
    <t xml:space="preserve">BENTONITA, ARGILA CONSTITUIDA POR  MONTMORILONITA                                                                                                                                                                                                                                                                                                                                                                                                                                                         </t>
  </si>
  <si>
    <t xml:space="preserve">BETONEIRA CAPACIDADE NOMINAL 400 L, CAPACIDADE DE MISTURA  280 L, MOTOR ELETRICO TRIFASICO 220/380 V POTENCIA 2 CV, SEM CARREGADOR                                                                                                                                                                                                                                                                                                                                                                        </t>
  </si>
  <si>
    <t xml:space="preserve">BETONEIRA CAPACIDADE NOMINAL 400 L, CAPACIDADE DE MISTURA 310 L, MOTOR A DIESEL POTENCIA 5 CV, SEM CARREGADOR                                                                                                                                                                                                                                                                                                                                                                                             </t>
  </si>
  <si>
    <t xml:space="preserve">BETONEIRA CAPACIDADE NOMINAL 400 L, CAPACIDADE DE MISTURA 310 L, MOTOR A GASOLINA POTENCIA 5,5 CV, SEM CARREGADOR                                                                                                                                                                                                                                                                                                                                                                                         </t>
  </si>
  <si>
    <t xml:space="preserve">BETONEIRA CAPACIDADE NOMINAL 600 L, CAPACIDADE DE MISTURA 440 L, MOTOR A GASOLINA POTENCIA 10 HP, COM  CARREGADOR                                                                                                                                                                                                                                                                                                                                                                                         </t>
  </si>
  <si>
    <t xml:space="preserve">BETONEIRA, CAPACIDADE NOMINAL 400 L, CAPACIDADE DE MISTURA 310L, MOTOR ELETRICO TRIFASICO 220/380V POTENCIA 2 CV, SEM CARREGADOR                                                                                                                                                                                                                                                                                                                                                                          </t>
  </si>
  <si>
    <t xml:space="preserve">BETONEIRA, CAPACIDADE NOMINAL 600 L, CAPACIDADE DE MISTURA  360L, MOTOR ELETRICO TRIFASICO 220/380V, POTENCIA 4CV, EXCLUSO CARREGADOR                                                                                                                                                                                                                                                                                                                                                                     </t>
  </si>
  <si>
    <t xml:space="preserve">BETONEIRA, CAPACIDADE NOMINAL 600 L, CAPACIDADE DE MISTURA 440 L, MOTOR A DIESEL POTENCIA 10 CV, COM CARREGADOR                                                                                                                                                                                                                                                                                                                                                                                           </t>
  </si>
  <si>
    <t xml:space="preserve">BLASTER, DINAMITADOR OU CABO DE FOGO (HORISTA)                                                                                                                                                                                                                                                                                                                                                                                                                                                            </t>
  </si>
  <si>
    <t xml:space="preserve">BLASTER, DINAMITADOR OU CABO DE FOGO (MENSALISTA)                                                                                                                                                                                                                                                                                                                                                                                                                                                         </t>
  </si>
  <si>
    <t xml:space="preserve">BLOCO / TIJOLO DE VIDRO INCOLOR, CANELADO / ONDULADO, *19 X 19 X 8* CM (A X L X E)                                                                                                                                                                                                                                                                                                                                                                                                                        </t>
  </si>
  <si>
    <t xml:space="preserve">BLOCO / TIJOLO DE VIDRO INCOLOR, XADREZ, *20 X 20 X 10* CM (A X L X E)                                                                                                                                                                                                                                                                                                                                                                                                                                    </t>
  </si>
  <si>
    <t xml:space="preserve">BLOCO CONCRETO CELULAR AUTOCLAVADO 12,5 X 30 X 60 CM (E X A X C)                                                                                                                                                                                                                                                                                                                                                                                                                                          </t>
  </si>
  <si>
    <t xml:space="preserve">BLOCO CONCRETO CELULAR AUTOCLAVADO 7,5 X 30 X 60 CM (E X A X C)                                                                                                                                                                                                                                                                                                                                                                                                                                           </t>
  </si>
  <si>
    <t xml:space="preserve">BLOCO DE CONCRETO ESTRUTURAL 14 X 19 X 29 CM, FBK 10 MPA (NBR 6136)                                                                                                                                                                                                                                                                                                                                                                                                                                       </t>
  </si>
  <si>
    <t xml:space="preserve">BLOCO DE CONCRETO ESTRUTURAL 14 X 19 X 29 CM, FBK 12 MPA (NBR 6136)                                                                                                                                                                                                                                                                                                                                                                                                                                       </t>
  </si>
  <si>
    <t xml:space="preserve">BLOCO DE CONCRETO ESTRUTURAL 14 X 19 X 29 CM, FBK 14 MPA (NBR 6136)                                                                                                                                                                                                                                                                                                                                                                                                                                       </t>
  </si>
  <si>
    <t xml:space="preserve">BLOCO DE CONCRETO ESTRUTURAL 14 X 19 X 29 CM, FBK 16 MPA (NBR 6136)                                                                                                                                                                                                                                                                                                                                                                                                                                       </t>
  </si>
  <si>
    <t xml:space="preserve">BLOCO DE CONCRETO ESTRUTURAL 14 X 19 X 29 CM, FBK 4,5 MPA (NBR 6136)                                                                                                                                                                                                                                                                                                                                                                                                                                      </t>
  </si>
  <si>
    <t xml:space="preserve">BLOCO DE CONCRETO ESTRUTURAL 14 X 19 X 29 CM, FBK 6 MPA (NBR 6136)                                                                                                                                                                                                                                                                                                                                                                                                                                        </t>
  </si>
  <si>
    <t xml:space="preserve">BLOCO DE CONCRETO ESTRUTURAL 14 X 19 X 29 CM, FBK 8 MPA (NBR 6136)                                                                                                                                                                                                                                                                                                                                                                                                                                        </t>
  </si>
  <si>
    <t xml:space="preserve">BLOCO DE CONCRETO ESTRUTURAL 14 X 19 X 34 CM, FBK 4,5 MPA (NBR 6136)                                                                                                                                                                                                                                                                                                                                                                                                                                      </t>
  </si>
  <si>
    <t xml:space="preserve">BLOCO DE CONCRETO ESTRUTURAL 14 X 19 X 39 CM, FBK 10 MPA (NBR 6136)                                                                                                                                                                                                                                                                                                                                                                                                                                       </t>
  </si>
  <si>
    <t xml:space="preserve">BLOCO DE CONCRETO ESTRUTURAL 14 X 19 X 39 CM, FBK 12 MPA (NBR 6136)                                                                                                                                                                                                                                                                                                                                                                                                                                       </t>
  </si>
  <si>
    <t xml:space="preserve">BLOCO DE CONCRETO ESTRUTURAL 14 X 19 X 39 CM, FBK 14 MPA (NBR 6136)                                                                                                                                                                                                                                                                                                                                                                                                                                       </t>
  </si>
  <si>
    <t xml:space="preserve">BLOCO DE CONCRETO ESTRUTURAL 14 X 19 X 39 CM, FBK 4,5 MPA (NBR 6136)                                                                                                                                                                                                                                                                                                                                                                                                                                      </t>
  </si>
  <si>
    <t xml:space="preserve">BLOCO DE CONCRETO ESTRUTURAL 14 X 19 X 39 CM, FBK 6 MPA (NBR 6136)                                                                                                                                                                                                                                                                                                                                                                                                                                        </t>
  </si>
  <si>
    <t xml:space="preserve">BLOCO DE CONCRETO ESTRUTURAL 14 X 19 X 39 CM, FBK 8 MPA (NBR 6136)                                                                                                                                                                                                                                                                                                                                                                                                                                        </t>
  </si>
  <si>
    <t xml:space="preserve">BLOCO DE CONCRETO ESTRUTURAL 14 X 19 X 39, FCK 16 MPA (NBR 6136)                                                                                                                                                                                                                                                                                                                                                                                                                                          </t>
  </si>
  <si>
    <t xml:space="preserve">BLOCO DE CONCRETO ESTRUTURAL 19 X 19 X 39 CM, FBK 10 MPA (NBR 6136)                                                                                                                                                                                                                                                                                                                                                                                                                                       </t>
  </si>
  <si>
    <t xml:space="preserve">BLOCO DE CONCRETO ESTRUTURAL 19 X 19 X 39 CM, FBK 12 MPA (NBR 6136)                                                                                                                                                                                                                                                                                                                                                                                                                                       </t>
  </si>
  <si>
    <t xml:space="preserve">BLOCO DE CONCRETO ESTRUTURAL 19 X 19 X 39 CM, FBK 14 MPA (NBR 6136)                                                                                                                                                                                                                                                                                                                                                                                                                                       </t>
  </si>
  <si>
    <t xml:space="preserve">BLOCO DE CONCRETO ESTRUTURAL 19 X 19 X 39 CM, FBK 16 MPA (NBR 6136)                                                                                                                                                                                                                                                                                                                                                                                                                                       </t>
  </si>
  <si>
    <t xml:space="preserve">BLOCO DE CONCRETO ESTRUTURAL 19 X 19 X 39 CM, FBK 4,5 MPA (NBR 6136)                                                                                                                                                                                                                                                                                                                                                                                                                                      </t>
  </si>
  <si>
    <t xml:space="preserve">BLOCO DE CONCRETO ESTRUTURAL 19 X 19 X 39 CM, FBK 8 MPA (NBR 6136)                                                                                                                                                                                                                                                                                                                                                                                                                                        </t>
  </si>
  <si>
    <t xml:space="preserve">BLOCO DE CONCRETO ESTRUTURAL 9 X 19 X 39 CM, FBK 4,5 MPA (NBR 6136)                                                                                                                                                                                                                                                                                                                                                                                                                                       </t>
  </si>
  <si>
    <t xml:space="preserve">BLOCO DE ENGATE RAPIDO PARA BASTIDOR TIPO M10                                                                                                                                                                                                                                                                                                                                                                                                                                                             </t>
  </si>
  <si>
    <t xml:space="preserve">BLOCO DE ESPUMA MULTIUSO *23 X 13 X 8* CM                                                                                                                                                                                                                                                                                                                                                                                                                                                                 </t>
  </si>
  <si>
    <t xml:space="preserve">BLOCO DE GESSO COMPACTO / MACICO, BRANCO, E = 10 CM, DIMENSOES *67 X 50* CM                                                                                                                                                                                                                                                                                                                                                                                                                               </t>
  </si>
  <si>
    <t xml:space="preserve">BLOCO DE GESSO VAZADO, BRANCO, E = *7* CM, DIMENSOES *67 X 50* CM                                                                                                                                                                                                                                                                                                                                                                                                                                         </t>
  </si>
  <si>
    <t xml:space="preserve">BLOCO DE POLIETILENO ALTA DENSIDADE, *27* X *30* X *100* CM, ACOMPANHADOS PLACAS  TERMINAIS  E LONGARINAS, PARA FUNDO DE FILTRO                                                                                                                                                                                                                                                                                                                                                                           </t>
  </si>
  <si>
    <t xml:space="preserve">BLOCO DE VEDACAO CONCRETO APARENTE 9 X 19 X 39 CM (CLASSE C - NBR 6136)                                                                                                                                                                                                                                                                                                                                                                                                                                   </t>
  </si>
  <si>
    <t xml:space="preserve">BLOCO DE VEDACAO CONCRETO 14 X 19 X 29 CM (CLASSE C - NBR 6136)                                                                                                                                                                                                                                                                                                                                                                                                                                           </t>
  </si>
  <si>
    <t xml:space="preserve">BLOCO DE VEDACAO DE CONCRETO APARENTE 14 X 19 X 39 CM (CLASSE C - NBR 6136)                                                                                                                                                                                                                                                                                                                                                                                                                               </t>
  </si>
  <si>
    <t xml:space="preserve">BLOCO DE VEDACAO DE CONCRETO APARENTE 19 X 19 X 39 CM  (CLASSE C - NBR 6136)                                                                                                                                                                                                                                                                                                                                                                                                                              </t>
  </si>
  <si>
    <t xml:space="preserve">BLOCO DE VEDACAO DE CONCRETO CELULAR AUTOCLAVADO 10 X 30 X 60 CM (E X A X C)                                                                                                                                                                                                                                                                                                                                                                                                                              </t>
  </si>
  <si>
    <t xml:space="preserve">BLOCO DE VEDACAO DE CONCRETO CELULAR AUTOCLAVADO 15 X 30 X 60 CM (E X A X C)                                                                                                                                                                                                                                                                                                                                                                                                                              </t>
  </si>
  <si>
    <t xml:space="preserve">BLOCO DE VEDACAO DE CONCRETO CELULAR AUTOCLAVADO 20 X 30 X 60 CM (E X A X C)                                                                                                                                                                                                                                                                                                                                                                                                                              </t>
  </si>
  <si>
    <t xml:space="preserve">BLOCO DE VEDACAO DE CONCRETO 14 X 19 X 39 CM (CLASSE C - NBR 6136)                                                                                                                                                                                                                                                                                                                                                                                                                                        </t>
  </si>
  <si>
    <t xml:space="preserve">BLOCO DE VEDACAO DE CONCRETO 19 X 19 X 39 CM (CLASSE C - NBR 6136)                                                                                                                                                                                                                                                                                                                                                                                                                                        </t>
  </si>
  <si>
    <t xml:space="preserve">BLOCO DE VEDACAO DE CONCRETO, 9 X 19 X 39 CM (CLASSE C - NBR 6136)                                                                                                                                                                                                                                                                                                                                                                                                                                        </t>
  </si>
  <si>
    <t xml:space="preserve">BLOCO DE VIDRO / ELEMENTO VAZADO, INCOLOR, VENEZIANA, *20 X 20 X 6* CM (A X L X E)                                                                                                                                                                                                                                                                                                                                                                                                                        </t>
  </si>
  <si>
    <t xml:space="preserve">BLOCO DE VIDRO / ELEMENTO VAZADO, INCOLOR, VENEZIANA, DE *20 X 10 X 8* CM (A X L X E)                                                                                                                                                                                                                                                                                                                                                                                                                     </t>
  </si>
  <si>
    <t xml:space="preserve">BOCAL PVC, PARA CALHA PLUVIAL, DIAMETRO DA SAIDA ENTRE *75 E 120* MM, PARA DRENAGEM PLUVIAL PREDIAL                                                                                                                                                                                                                                                                                                                                                                                                       </t>
  </si>
  <si>
    <t xml:space="preserve">BOLSA DE LIGACAO EM PVC FLEXIVEL PARA VASO SANITARIO 40 MM (1 1/2")                                                                                                                                                                                                                                                                                                                                                                                                                                       </t>
  </si>
  <si>
    <t xml:space="preserve">BOLSA DE LONA PARA FERRAMENTAS *50 X 35 X 25* CM                                                                                                                                                                                                                                                                                                                                                                                                                                                          </t>
  </si>
  <si>
    <t xml:space="preserve">BOMBA CENTRIFUGA  MOTOR ELETRICO TRIFASICO 1,48HP  DIAMETRO DE SUCCAO X ELEVACAO 1" X 1", 4 ESTAGIOS, DIAMETRO DOS ROTORES 3 X 107 MM + 1 X 100 MM, HM/Q: 10 M / 5,3 M3/H A 70 M / 1,8 M3/H                                                                                                                                                                                                                                                                                                               </t>
  </si>
  <si>
    <t xml:space="preserve">BOMBA CENTRIFUGA  MOTOR ELETRICO TRIFASICO 2,96HP, DIAMETRO DE SUCCAO X ELEVACAO 1 1/2" X 1 1/4", DIAMETRO DO ROTOR 148 MM, HM/Q: 34 M / 14,80 M3/H A 40 M / 8,60 M3/H                                                                                                                                                                                                                                                                                                                                    </t>
  </si>
  <si>
    <t xml:space="preserve">BOMBA CENTRIFUGA COM MOTOR ELETRICO MONOFASICO, POTENCIA 0,33 HP,  BOCAIS 1" X 3/4", DIAMETRO DO ROTOR 99 MM, HM/Q = 4 MCA / 8,5 M3/H A 18 MCA / 0,90 M3/H                                                                                                                                                                                                                                                                                                                                                </t>
  </si>
  <si>
    <t xml:space="preserve">BOMBA CENTRIFUGA MONOESTAGIO COM MOTOR ELETRICO MONOFASICO, POTENCIA 15 HP,  DIAMETRO DO ROTOR *173* MM, HM/Q = *30* MCA / *90* M3/H A *45* MCA / *55* M3/H                                                                                                                                                                                                                                                                                                                                               </t>
  </si>
  <si>
    <t xml:space="preserve">BOMBA CENTRIFUGA MOTOR ELETRICO MONOFASICO 0,49 HP  BOCAIS 1" X 3/4", DIAMETRO DO ROTOR 110 MM, HM/Q: 6 M / 8,3 M3/H A 20 M / 1,2 M3/H                                                                                                                                                                                                                                                                                                                                                                    </t>
  </si>
  <si>
    <t xml:space="preserve">BOMBA CENTRIFUGA MOTOR ELETRICO MONOFASICO 0,50 CV DIAMETRO DE SUCCAO X ELEVACAO 3/4" X 3/4", MONOESTAGIO, DIAMETRO DOS ROTORES 114 MM, HM/Q: 2 M / 2,99 M3/H A 24 M / 0,71 M3/H                                                                                                                                                                                                                                                                                                                          </t>
  </si>
  <si>
    <t xml:space="preserve">BOMBA CENTRIFUGA MOTOR ELETRICO MONOFASICO 0,74HP  DIAMETRO DE SUCCAO X ELEVACAO 1 1/4" X 1", DIAMETRO DO ROTOR 120 MM, HM/Q: 8 M / 7,70 M3/H A 24 M / 2,80 M3/H                                                                                                                                                                                                                                                                                                                                          </t>
  </si>
  <si>
    <t xml:space="preserve">BOMBA CENTRIFUGA MOTOR ELETRICO TRIFASICO 0,99HP  DIAMETRO DE SUCCAO X ELEVACAO 1" X 1", DIAMETRO DO ROTOR 145 MM, HM/Q: 14 M / 8,4 M3/H A 40 M / 0,60 M3/H                                                                                                                                                                                                                                                                                                                                               </t>
  </si>
  <si>
    <t xml:space="preserve">BOMBA CENTRIFUGA MOTOR ELETRICO TRIFASICO 14,8 HP, DIAMETRO DE SUCCAO X ELEVACAO 2 1/2" X 2", DIAMETRO DO ROTOR 195 MM, HM/Q: 62 M / 55,5 M3/H A 80 M / 31,50 M3/H                                                                                                                                                                                                                                                                                                                                        </t>
  </si>
  <si>
    <t xml:space="preserve">BOMBA CENTRIFUGA MOTOR ELETRICO TRIFASICO 5HP, DIAMETRO DE SUCCAO X ELEVACAO 2" X 1 1/2", DIAMETRO DO ROTOR 155 MM, HM/Q: 40 M / 20,40 M3/H A 46 M / 9,20 M3/H                                                                                                                                                                                                                                                                                                                                            </t>
  </si>
  <si>
    <t xml:space="preserve">BOMBA CENTRIFUGA MOTOR ELETRICO TRIFASICO 9,86 DIAMETRO DE SUCCAO X ELEVACAO 1" X 1", 4 ESTAGIOS, DIAMETRO DOS ROTORES 4 X 146 MM, HM/Q: 85 M / 14,9 M3/H A 140 M / 4,2 M3/H                                                                                                                                                                                                                                                                                                                              </t>
  </si>
  <si>
    <t xml:space="preserve">BOMBA CENTRIFUGA,  MOTOR ELETRICO TRIFASICO 1,48HP  DIAMETRO DE SUCCAO X ELEVACAO 1 1/2" X 1", DIAMETRO DO ROTOR 117 MM, HM/Q: 10 M / 21,9 M3/H A 24 M / 6,1 M3/H                                                                                                                                                                                                                                                                                                                                         </t>
  </si>
  <si>
    <t xml:space="preserve">BOMBA DE PROJECAO DE CONCRETO SECO, POTENCIA 10 CV, VAZAO 3 M3/H                                                                                                                                                                                                                                                                                                                                                                                                                                          </t>
  </si>
  <si>
    <t xml:space="preserve">BOMBA DE PROJECAO DE CONCRETO SECO, POTENCIA 10 CV, VAZAO 6 M3/H                                                                                                                                                                                                                                                                                                                                                                                                                                          </t>
  </si>
  <si>
    <t xml:space="preserve">BOMBA SUBMERSA PARA POCOS TUBULARES PROFUNDOS DIAMETRO DE 4 POLEGADAS, ELETRICA, MONOFASICA, POTENCIA 0,49 HP, 13 ESTAGIOS, BOCAL DE DESCARGA DIAMETRO DE UMA POLEGADA E MEIA, HM/Q = 18 M / 1,90 M3/H A 85 M / 0,60 M3/H                                                                                                                                                                                                                                                                                 </t>
  </si>
  <si>
    <t xml:space="preserve">BOMBA SUBMERSA PARA POCOS TUBULARES PROFUNDOS DIAMETRO DE 4 POLEGADAS, ELETRICA, TRIFASICA, POTENCIA 1,97 HP, 20 ESTAGIOS, BOCAL DE DESCARGA DIAMETRO DE UMA POLEGADA E MEIA, HM/Q = 18 M / 5,40 M3/H A 164 M / 0,80 M3/H                                                                                                                                                                                                                                                                                 </t>
  </si>
  <si>
    <t xml:space="preserve">BOMBA SUBMERSA PARA POCOS TUBULARES PROFUNDOS DIAMETRO DE 4 POLEGADAS, ELETRICA, TRIFASICA, POTENCIA 5,42 HP, 15 ESTAGIOS, BOCAL DE DESCARGA DIAMETRO DE 2 POLEGADAS, HM/Q = 18 M / 18,10 M3/H A 121 M / 2,90 M3/H                                                                                                                                                                                                                                                                                        </t>
  </si>
  <si>
    <t xml:space="preserve">BOMBA SUBMERSA PARA POCOS TUBULARES PROFUNDOS DIAMETRO DE 4 POLEGADAS, ELETRICA, TRIFASICA, POTENCIA 5,42 HP, 29 ESTAGIOS, BOCAL DE DESCARGA DE UMA POLEGADA E MEIA, HM/Q = 18 M / 8,10 M3/H A 201 M / 3,2 M3/H                                                                                                                                                                                                                                                                                           </t>
  </si>
  <si>
    <t xml:space="preserve">BOMBA SUBMERSA PARA POCOS TUBULARES PROFUNDOS DIAMETRO DE 6 POLEGADAS, ELETRICA, TRIFASICA, POTENCIA 27,12 HP, 7 ESTAGIOS, BOCAL DE DESCARGA DIAMETRO DE 4 POLEGADAS, HM/Q = 13,9 M / 90 M3/H A 44,0 M / 25,0 M3/H                                                                                                                                                                                                                                                                                        </t>
  </si>
  <si>
    <t xml:space="preserve">BOMBA SUBMERSA PARA POCOS TUBULARES PROFUNDOS DIAMETRO DE 6 POLEGADAS, ELETRICA, TRIFASICA, POTENCIA 3,45 HP, 5 ESTAGIOS, BOCAL DE DESCARGA DIAMETRO DE 2 POLEGADAS, HM/Q = 68,5 M / 6,12 M3/H A 39,5 M / 14,04 M3/H                                                                                                                                                                                                                                                                                      </t>
  </si>
  <si>
    <t xml:space="preserve">BOMBA SUBMERSA PARA POCOS TUBULARES PROFUNDOS DIAMETRO DE 6 POLEGADAS, ELETRICA, TRIFASICA, POTENCIA 32 HP, 9 ESTAGIOS, BOCAL DE DESCARGA DIAMETRO DE 4 POLEGADAS, HM/Q = 114,0 M / 13,9 M3/H A 57,0 M / 25,0 M3/H                                                                                                                                                                                                                                                                                        </t>
  </si>
  <si>
    <t xml:space="preserve">BOMBA SUBMERSIVEL,  ELETRICA, TRIFASICA, POTENCIA 6 HP, DIAMETRO DO ROTOR 127 MM, BOCAL DE SAIDA DIAMETRO DE 3 POLEGADAS, HM/Q = 7 M / 66,90 M3/H A 26 M / 2,88 M3/H                                                                                                                                                                                                                                                                                                                                      </t>
  </si>
  <si>
    <t xml:space="preserve">BOMBA SUBMERSIVEL, ELETRICA, TRIFASICA, POTENCIA 0,98 HP, DIAMETRO DO ROTOR 142 MM SEMIABERTO, BOCAL DE SAIDA DIAMETRO DE 2 POLEGADAS, HM/Q = 2 M / 32 M3/H A 8 M / 16 M3/H                                                                                                                                                                                                                                                                                                                               </t>
  </si>
  <si>
    <t xml:space="preserve">BOMBA SUBMERSIVEL, ELETRICA, TRIFASICA, POTENCIA 0,99 HP, DIAMETRO ROTOR 98 MM SEMIABERTO, BOCAL DE SAIDA DIAMETRO 2 POLEGADAS, HM/Q = 2 M / 28,90 M3/H A 14 M / 7 M3/H                                                                                                                                                                                                                                                                                                                                   </t>
  </si>
  <si>
    <t xml:space="preserve">BOMBA SUBMERSIVEL, ELETRICA, TRIFASICA, POTENCIA 1,97 HP, DIAMETRO DO ROTOR 144 MM SEMIABERTO, BOCAL DE SAIDA DIAMETRO DE 2 POLEGADAS, HM/Q = 2 M / 26,8 M3/H A 28 M / 4,6 M3/H                                                                                                                                                                                                                                                                                                                           </t>
  </si>
  <si>
    <t xml:space="preserve">BOMBA SUBMERSIVEL, ELETRICA, TRIFASICA, POTENCIA 13 HP, DIAMETRO DO ROTOR 170 MM, BOCAL DE SAIDA DIAMETRO DE 3 POLEGADAS, HM/Q = 11 M / 68,40 M3/H A 72 M / 3,6 M3/H                                                                                                                                                                                                                                                                                                                                      </t>
  </si>
  <si>
    <t xml:space="preserve">BOMBA SUBMERSIVEL, ELETRICA, TRIFASICA, POTENCIA 2,96 HP, DIAMETRO DO ROTOR 144 MM SEMIABERTO, BOCAL DE SAIDA DIAMETRO DE DUAS POLEGADAS, HM/Q = 2 M / 38,8 M3/H A 28 M / 5 M3/H                                                                                                                                                                                                                                                                                                                          </t>
  </si>
  <si>
    <t xml:space="preserve">BOMBA SUBMERSIVEL, ELETRICA, TRIFASICA, POTENCIA 3,75 HP, DIAMETRO DO ROTOR 90 MM SEMIABERTO, BOCAL DE SAIDA DIAMETRO DE 2 POLEGADAS, HM/Q = 5 M / 61,2 M3/H A 25,5 M / 3,6 M3/H                                                                                                                                                                                                                                                                                                                          </t>
  </si>
  <si>
    <t xml:space="preserve">BOMBA TRIPLEX COM MOTOR A DIESEL, NACIONAL, DIAMETRO DE SUCCAO DE 2  1/2''                                                                                                                                                                                                                                                                                                                                                                                                                                </t>
  </si>
  <si>
    <t xml:space="preserve">BOMBA TRIPLEX, PARA INJECAO DE CALDA DE CIMENTO, VAZAO MAXIMA DE *100* LITROS/MINUTO, PRESSAO MAXIMA DE *70* BAR, POTENCIA DE 15 CV                                                                                                                                                                                                                                                                                                                                                                       </t>
  </si>
  <si>
    <t xml:space="preserve">BORBOLETA PARA JANELA TIPO GUILHOTINA, EM ZAMAC CROMADO                                                                                                                                                                                                                                                                                                                                                                                                                                                   </t>
  </si>
  <si>
    <t xml:space="preserve">BOTA DE PVC PRETA, CANO MEDIO, SEM FORRO                                                                                                                                                                                                                                                                                                                                                                                                                                                                  </t>
  </si>
  <si>
    <t xml:space="preserve">BOTA DE SEGURANCA COM BIQUEIRA DE ACO E COLARINHO ACOLCHOADO                                                                                                                                                                                                                                                                                                                                                                                                                                              </t>
  </si>
  <si>
    <t xml:space="preserve">BRACO / CANO PARA CHUVEIRO ELETRICO, EM ALUMINIO, 30 CM X 1/2 "                                                                                                                                                                                                                                                                                                                                                                                                                                           </t>
  </si>
  <si>
    <t xml:space="preserve">BRACO OU HASTE COM CANOPLA PLASTICA, 1/2 ", PARA CHUVEIRO SIMPLES                                                                                                                                                                                                                                                                                                                                                                                                                                         </t>
  </si>
  <si>
    <t xml:space="preserve">BRACO OU HASTE RETA COM CANOPLA PLASTICA, 1/2 ", PARA CHUVEIRO ELETRICO                                                                                                                                                                                                                                                                                                                                                                                                                                   </t>
  </si>
  <si>
    <t xml:space="preserve">BRACO P/ LUMINARIA PUBLICA 1 X 1,50M ROMAGNOLE OU EQUIV                                                                                                                                                                                                                                                                                                                                                                                                                                                   </t>
  </si>
  <si>
    <t xml:space="preserve">BUCHA DE NYLON SEM ABA S10                                                                                                                                                                                                                                                                                                                                                                                                                                                                                </t>
  </si>
  <si>
    <t xml:space="preserve">BUCHA DE NYLON SEM ABA S10, COM PARAFUSO DE 6,10 X 65 MM EM ACO ZINCADO COM ROSCA SOBERBA, CABECA CHATA E FENDA PHILLIPS                                                                                                                                                                                                                                                                                                                                                                                  </t>
  </si>
  <si>
    <t xml:space="preserve">BUCHA DE NYLON SEM ABA S12, COM PARAFUSO DE 5/16" X 80 MM EM ACO ZINCADO COM ROSCA SOBERBA E CABECA SEXTAVADA                                                                                                                                                                                                                                                                                                                                                                                             </t>
  </si>
  <si>
    <t xml:space="preserve">BUCHA DE NYLON SEM ABA S4                                                                                                                                                                                                                                                                                                                                                                                                                                                                                 </t>
  </si>
  <si>
    <t xml:space="preserve">BUCHA DE NYLON SEM ABA S5                                                                                                                                                                                                                                                                                                                                                                                                                                                                                 </t>
  </si>
  <si>
    <t xml:space="preserve">BUCHA DE NYLON SEM ABA S6                                                                                                                                                                                                                                                                                                                                                                                                                                                                                 </t>
  </si>
  <si>
    <t xml:space="preserve">BUCHA DE NYLON SEM ABA S6, COM PARAFUSO DE 4,20 X 40 MM EM ACO ZINCADO COM ROSCA SOBERBA, CABECA CHATA E FENDA PHILLIPS                                                                                                                                                                                                                                                                                                                                                                                   </t>
  </si>
  <si>
    <t xml:space="preserve">BUCHA DE NYLON SEM ABA S8                                                                                                                                                                                                                                                                                                                                                                                                                                                                                 </t>
  </si>
  <si>
    <t xml:space="preserve">BUCHA DE NYLON SEM ABA S8, COM PARAFUSO DE 4,80 X 50 MM EM ACO ZINCADO COM ROSCA SOBERBA, CABECA CHATA E FENDA PHILLIPS                                                                                                                                                                                                                                                                                                                                                                                   </t>
  </si>
  <si>
    <t xml:space="preserve">BUCHA DE NYLON, DIAMETRO DO FURO 8 MM, COMPRIMENTO 40 MM, COM PARAFUSO DE ROSCA SOBERBA, CABECA CHATA, FENDA SIMPLES, 4,8 X 50 MM                                                                                                                                                                                                                                                                                                                                                                         </t>
  </si>
  <si>
    <t xml:space="preserve">BUCHA DE REDUCAO CPVC, SOLDAVEL, 54 X 28 MM, PARA AGUA QUENTE                                                                                                                                                                                                                                                                                                                                                                                                                                             </t>
  </si>
  <si>
    <t xml:space="preserve">BUCHA DE REDUCAO DE COBRE (REF 600-2) SEM ANEL DE SOLDA, PONTA X BOLSA, 22 X 15 MM                                                                                                                                                                                                                                                                                                                                                                                                                        </t>
  </si>
  <si>
    <t xml:space="preserve">BUCHA DE REDUCAO DE COBRE (REF 600-2) SEM ANEL DE SOLDA, PONTA X BOLSA, 28 X 22 MM                                                                                                                                                                                                                                                                                                                                                                                                                        </t>
  </si>
  <si>
    <t xml:space="preserve">BUCHA DE REDUCAO DE COBRE (REF 600-2) SEM ANEL DE SOLDA, PONTA X BOLSA, 35 X 28 MM                                                                                                                                                                                                                                                                                                                                                                                                                        </t>
  </si>
  <si>
    <t xml:space="preserve">BUCHA DE REDUCAO DE COBRE (REF 600-2) SEM ANEL DE SOLDA, PONTA X BOLSA, 42 X 35 MM                                                                                                                                                                                                                                                                                                                                                                                                                        </t>
  </si>
  <si>
    <t xml:space="preserve">BUCHA DE REDUCAO DE COBRE (REF 600-2) SEM ANEL DE SOLDA, PONTA X BOLSA, 54 X 42 MM                                                                                                                                                                                                                                                                                                                                                                                                                        </t>
  </si>
  <si>
    <t xml:space="preserve">BUCHA DE REDUCAO DE COBRE (REF 600-2) SEM ANEL DE SOLDA, PONTA X BOLSA, 66 X 54 MM                                                                                                                                                                                                                                                                                                                                                                                                                        </t>
  </si>
  <si>
    <t xml:space="preserve">BUCHA DE REDUCAO DE FERRO GALVANIZADO, COM ROSCA BSP, DE 1 1/2" X 1 1/4"                                                                                                                                                                                                                                                                                                                                                                                                                                  </t>
  </si>
  <si>
    <t xml:space="preserve">BUCHA DE REDUCAO DE FERRO GALVANIZADO, COM ROSCA BSP, DE 1 1/2" X 1/2"                                                                                                                                                                                                                                                                                                                                                                                                                                    </t>
  </si>
  <si>
    <t xml:space="preserve">BUCHA DE REDUCAO DE FERRO GALVANIZADO, COM ROSCA BSP, DE 1 1/2" X 1"                                                                                                                                                                                                                                                                                                                                                                                                                                      </t>
  </si>
  <si>
    <t xml:space="preserve">BUCHA DE REDUCAO DE FERRO GALVANIZADO, COM ROSCA BSP, DE 1 1/2" X 3/4"                                                                                                                                                                                                                                                                                                                                                                                                                                    </t>
  </si>
  <si>
    <t xml:space="preserve">BUCHA DE REDUCAO DE FERRO GALVANIZADO, COM ROSCA BSP, DE 1 1/4" X 1/2"                                                                                                                                                                                                                                                                                                                                                                                                                                    </t>
  </si>
  <si>
    <t xml:space="preserve">BUCHA DE REDUCAO DE FERRO GALVANIZADO, COM ROSCA BSP, DE 1 1/4" X 1"                                                                                                                                                                                                                                                                                                                                                                                                                                      </t>
  </si>
  <si>
    <t xml:space="preserve">BUCHA DE REDUCAO DE FERRO GALVANIZADO, COM ROSCA BSP, DE 1 1/4" X 3/4"                                                                                                                                                                                                                                                                                                                                                                                                                                    </t>
  </si>
  <si>
    <t xml:space="preserve">BUCHA DE REDUCAO DE FERRO GALVANIZADO, COM ROSCA BSP, DE 1/2" X 1/4"                                                                                                                                                                                                                                                                                                                                                                                                                                      </t>
  </si>
  <si>
    <t xml:space="preserve">BUCHA DE REDUCAO DE FERRO GALVANIZADO, COM ROSCA BSP, DE 1/2" X 3/8"                                                                                                                                                                                                                                                                                                                                                                                                                                      </t>
  </si>
  <si>
    <t xml:space="preserve">BUCHA DE REDUCAO DE FERRO GALVANIZADO, COM ROSCA BSP, DE 1" X 1/2"                                                                                                                                                                                                                                                                                                                                                                                                                                        </t>
  </si>
  <si>
    <t xml:space="preserve">BUCHA DE REDUCAO DE FERRO GALVANIZADO, COM ROSCA BSP, DE 1" X 3/4"                                                                                                                                                                                                                                                                                                                                                                                                                                        </t>
  </si>
  <si>
    <t xml:space="preserve">BUCHA DE REDUCAO DE FERRO GALVANIZADO, COM ROSCA BSP, DE 2 1/2" X 1 1/2"                                                                                                                                                                                                                                                                                                                                                                                                                                  </t>
  </si>
  <si>
    <t xml:space="preserve">BUCHA DE REDUCAO DE FERRO GALVANIZADO, COM ROSCA BSP, DE 2 1/2" X 1 1/4"                                                                                                                                                                                                                                                                                                                                                                                                                                  </t>
  </si>
  <si>
    <t xml:space="preserve">BUCHA DE REDUCAO DE FERRO GALVANIZADO, COM ROSCA BSP, DE 2 1/2" X 1"                                                                                                                                                                                                                                                                                                                                                                                                                                      </t>
  </si>
  <si>
    <t xml:space="preserve">BUCHA DE REDUCAO DE FERRO GALVANIZADO, COM ROSCA BSP, DE 2 1/2" X 2"                                                                                                                                                                                                                                                                                                                                                                                                                                      </t>
  </si>
  <si>
    <t xml:space="preserve">BUCHA DE REDUCAO DE FERRO GALVANIZADO, COM ROSCA BSP, DE 2" X 1 1/2"                                                                                                                                                                                                                                                                                                                                                                                                                                      </t>
  </si>
  <si>
    <t xml:space="preserve">BUCHA DE REDUCAO DE FERRO GALVANIZADO, COM ROSCA BSP, DE 2" X 1 1/4"                                                                                                                                                                                                                                                                                                                                                                                                                                      </t>
  </si>
  <si>
    <t xml:space="preserve">BUCHA DE REDUCAO DE FERRO GALVANIZADO, COM ROSCA BSP, DE 2" X 1"                                                                                                                                                                                                                                                                                                                                                                                                                                          </t>
  </si>
  <si>
    <t xml:space="preserve">BUCHA DE REDUCAO DE FERRO GALVANIZADO, COM ROSCA BSP, DE 3/4" X 1/2"                                                                                                                                                                                                                                                                                                                                                                                                                                      </t>
  </si>
  <si>
    <t xml:space="preserve">BUCHA DE REDUCAO DE FERRO GALVANIZADO, COM ROSCA BSP, DE 3" X 1 1/2"                                                                                                                                                                                                                                                                                                                                                                                                                                      </t>
  </si>
  <si>
    <t xml:space="preserve">BUCHA DE REDUCAO DE FERRO GALVANIZADO, COM ROSCA BSP, DE 3" X 1 1/4"                                                                                                                                                                                                                                                                                                                                                                                                                                      </t>
  </si>
  <si>
    <t xml:space="preserve">BUCHA DE REDUCAO DE FERRO GALVANIZADO, COM ROSCA BSP, DE 3" X 2 1/2"                                                                                                                                                                                                                                                                                                                                                                                                                                      </t>
  </si>
  <si>
    <t xml:space="preserve">BUCHA DE REDUCAO DE FERRO GALVANIZADO, COM ROSCA BSP, DE 3" X 2"                                                                                                                                                                                                                                                                                                                                                                                                                                          </t>
  </si>
  <si>
    <t xml:space="preserve">BUCHA DE REDUCAO DE FERRO GALVANIZADO, COM ROSCA BSP, DE 4" X 2 1/2"                                                                                                                                                                                                                                                                                                                                                                                                                                      </t>
  </si>
  <si>
    <t xml:space="preserve">BUCHA DE REDUCAO DE FERRO GALVANIZADO, COM ROSCA BSP, DE 4" X 2"                                                                                                                                                                                                                                                                                                                                                                                                                                          </t>
  </si>
  <si>
    <t xml:space="preserve">BUCHA DE REDUCAO DE FERRO GALVANIZADO, COM ROSCA BSP, DE 4" X 3"                                                                                                                                                                                                                                                                                                                                                                                                                                          </t>
  </si>
  <si>
    <t xml:space="preserve">BUCHA DE REDUCAO DE FERRO GALVANIZADO, COM ROSCA BSP, DE 5" X 4"                                                                                                                                                                                                                                                                                                                                                                                                                                          </t>
  </si>
  <si>
    <t xml:space="preserve">BUCHA DE REDUCAO DE FERRO GALVANIZADO, COM ROSCA BSP, DE 6" X 4"                                                                                                                                                                                                                                                                                                                                                                                                                                          </t>
  </si>
  <si>
    <t xml:space="preserve">BUCHA DE REDUCAO DE FERRO GALVANIZADO, COM ROSCA BSP, DE 6" X 5"                                                                                                                                                                                                                                                                                                                                                                                                                                          </t>
  </si>
  <si>
    <t xml:space="preserve">BUCHA DE REDUCAO DE PVC, SOLDAVEL, CURTA, COM 25 X 20 MM, PARA AGUA FRIA PREDIAL                                                                                                                                                                                                                                                                                                                                                                                                                          </t>
  </si>
  <si>
    <t xml:space="preserve">BUCHA DE REDUCAO DE PVC, SOLDAVEL, CURTA, COM 32 X 25 MM, PARA AGUA FRIA PREDIAL                                                                                                                                                                                                                                                                                                                                                                                                                          </t>
  </si>
  <si>
    <t xml:space="preserve">BUCHA DE REDUCAO DE PVC, SOLDAVEL, CURTA, COM 40 X 32 MM, PARA AGUA FRIA PREDIAL                                                                                                                                                                                                                                                                                                                                                                                                                          </t>
  </si>
  <si>
    <t xml:space="preserve">BUCHA DE REDUCAO DE PVC, SOLDAVEL, CURTA, COM 50 X 40 MM, PARA AGUA FRIA PREDIAL                                                                                                                                                                                                                                                                                                                                                                                                                          </t>
  </si>
  <si>
    <t xml:space="preserve">BUCHA DE REDUCAO DE PVC, SOLDAVEL, CURTA, COM 60 X 50 MM, PARA AGUA FRIA PREDIAL                                                                                                                                                                                                                                                                                                                                                                                                                          </t>
  </si>
  <si>
    <t xml:space="preserve">BUCHA DE REDUCAO DE PVC, SOLDAVEL, LONGA, COM 32 X 20 MM, PARA AGUA FRIA PREDIAL                                                                                                                                                                                                                                                                                                                                                                                                                          </t>
  </si>
  <si>
    <t xml:space="preserve">BUCHA DE REDUCAO DE PVC, SOLDAVEL, LONGA, COM 40 X 25 MM, PARA AGUA FRIA PREDIAL                                                                                                                                                                                                                                                                                                                                                                                                                          </t>
  </si>
  <si>
    <t xml:space="preserve">BUCHA DE REDUCAO DE PVC, SOLDAVEL, LONGA, COM 50 X 25 MM, PARA AGUA FRIA PREDIAL                                                                                                                                                                                                                                                                                                                                                                                                                          </t>
  </si>
  <si>
    <t xml:space="preserve">BUCHA DE REDUCAO DE PVC, SOLDAVEL, LONGA, COM 50 X 32 MM, PARA AGUA FRIA PREDIAL                                                                                                                                                                                                                                                                                                                                                                                                                          </t>
  </si>
  <si>
    <t xml:space="preserve">BUCHA DE REDUCAO DE PVC, SOLDAVEL, LONGA, COM 60 X 25 MM, PARA AGUA FRIA PREDIAL                                                                                                                                                                                                                                                                                                                                                                                                                          </t>
  </si>
  <si>
    <t xml:space="preserve">BUCHA DE REDUCAO DE PVC, SOLDAVEL, LONGA, COM 60 X 32 MM, PARA AGUA FRIA PREDIAL                                                                                                                                                                                                                                                                                                                                                                                                                          </t>
  </si>
  <si>
    <t xml:space="preserve">BUCHA DE REDUCAO DE PVC, SOLDAVEL, LONGA, COM 60 X 50 MM, PARA AGUA FRIA PREDIAL                                                                                                                                                                                                                                                                                                                                                                                                                          </t>
  </si>
  <si>
    <t xml:space="preserve">BUCHA DE REDUCAO DE PVC, SOLDAVEL, LONGA, COM 75 X 50 MM, PARA AGUA FRIA PREDIAL                                                                                                                                                                                                                                                                                                                                                                                                                          </t>
  </si>
  <si>
    <t xml:space="preserve">BUCHA DE REDUCAO DE PVC, SOLDAVEL, LONGA, 50 X 40 MM, PARA ESGOTO PREDIAL                                                                                                                                                                                                                                                                                                                                                                                                                                 </t>
  </si>
  <si>
    <t xml:space="preserve">BUCHA DE REDUCAO EM ALUMINIO, COM ROSCA, DE 1 1/2" X 1 1/4", PARA ELETRODUTO                                                                                                                                                                                                                                                                                                                                                                                                                              </t>
  </si>
  <si>
    <t xml:space="preserve">BUCHA DE REDUCAO EM ALUMINIO, COM ROSCA, DE 1 1/2" X 1", PARA ELETRODUTO                                                                                                                                                                                                                                                                                                                                                                                                                                  </t>
  </si>
  <si>
    <t xml:space="preserve">BUCHA DE REDUCAO EM ALUMINIO, COM ROSCA, DE 1 1/2" X 3/4", PARA ELETRODUTO                                                                                                                                                                                                                                                                                                                                                                                                                                </t>
  </si>
  <si>
    <t xml:space="preserve">BUCHA DE REDUCAO EM ALUMINIO, COM ROSCA, DE 1 1/4" X 1/2", PARA ELETRODUTO                                                                                                                                                                                                                                                                                                                                                                                                                                </t>
  </si>
  <si>
    <t xml:space="preserve">BUCHA DE REDUCAO EM ALUMINIO, COM ROSCA, DE 1 1/4" X 1", PARA ELETRODUTO                                                                                                                                                                                                                                                                                                                                                                                                                                  </t>
  </si>
  <si>
    <t xml:space="preserve">BUCHA DE REDUCAO EM ALUMINIO, COM ROSCA, DE 1 1/4" X 3/4", PARA ELETRODUTO                                                                                                                                                                                                                                                                                                                                                                                                                                </t>
  </si>
  <si>
    <t xml:space="preserve">BUCHA DE REDUCAO EM ALUMINIO, COM ROSCA, DE 1" X 1/2", PARA ELETRODUTO                                                                                                                                                                                                                                                                                                                                                                                                                                    </t>
  </si>
  <si>
    <t xml:space="preserve">BUCHA DE REDUCAO EM ALUMINIO, COM ROSCA, DE 1" X 3/4", PARA ELETRODUTO                                                                                                                                                                                                                                                                                                                                                                                                                                    </t>
  </si>
  <si>
    <t xml:space="preserve">BUCHA DE REDUCAO EM ALUMINIO, COM ROSCA, DE 2 1/2" X 1 1/2", PARA ELETRODUTO                                                                                                                                                                                                                                                                                                                                                                                                                              </t>
  </si>
  <si>
    <t xml:space="preserve">BUCHA DE REDUCAO EM ALUMINIO, COM ROSCA, DE 2 1/2" X 1 1/4", PARA ELETRODUTO                                                                                                                                                                                                                                                                                                                                                                                                                              </t>
  </si>
  <si>
    <t xml:space="preserve">BUCHA DE REDUCAO EM ALUMINIO, COM ROSCA, DE 2 1/2" X 1", PARA ELETRODUTO                                                                                                                                                                                                                                                                                                                                                                                                                                  </t>
  </si>
  <si>
    <t xml:space="preserve">BUCHA DE REDUCAO EM ALUMINIO, COM ROSCA, DE 2 1/2" X 2", PARA ELETRODUTO                                                                                                                                                                                                                                                                                                                                                                                                                                  </t>
  </si>
  <si>
    <t xml:space="preserve">BUCHA DE REDUCAO EM ALUMINIO, COM ROSCA, DE 2" X 1 1/2", PARA ELETRODUTO                                                                                                                                                                                                                                                                                                                                                                                                                                  </t>
  </si>
  <si>
    <t xml:space="preserve">BUCHA DE REDUCAO EM ALUMINIO, COM ROSCA, DE 2" X 1 1/4", PARA ELETRODUTO                                                                                                                                                                                                                                                                                                                                                                                                                                  </t>
  </si>
  <si>
    <t xml:space="preserve">BUCHA DE REDUCAO EM ALUMINIO, COM ROSCA, DE 2" X 1", PARA ELETRODUTO                                                                                                                                                                                                                                                                                                                                                                                                                                      </t>
  </si>
  <si>
    <t xml:space="preserve">BUCHA DE REDUCAO EM ALUMINIO, COM ROSCA, DE 2" X 3/4", PARA ELETRODUTO                                                                                                                                                                                                                                                                                                                                                                                                                                    </t>
  </si>
  <si>
    <t xml:space="preserve">BUCHA DE REDUCAO EM ALUMINIO, COM ROSCA, DE 3/4" X 1/2",  PARA ELETRODUTO                                                                                                                                                                                                                                                                                                                                                                                                                                 </t>
  </si>
  <si>
    <t xml:space="preserve">BUCHA DE REDUCAO EM ALUMINIO, COM ROSCA, DE 3" X 1 1/2", PARA ELETRODUTO                                                                                                                                                                                                                                                                                                                                                                                                                                  </t>
  </si>
  <si>
    <t xml:space="preserve">BUCHA DE REDUCAO EM ALUMINIO, COM ROSCA, DE 3" X 1 1/4", PARA ELETRODUTO                                                                                                                                                                                                                                                                                                                                                                                                                                  </t>
  </si>
  <si>
    <t xml:space="preserve">BUCHA DE REDUCAO EM ALUMINIO, COM ROSCA, DE 3" X 2 1/2", PARA ELETRODUTO                                                                                                                                                                                                                                                                                                                                                                                                                                  </t>
  </si>
  <si>
    <t xml:space="preserve">BUCHA DE REDUCAO EM ALUMINIO, COM ROSCA, DE 3" X 2", PARA ELETRODUTO                                                                                                                                                                                                                                                                                                                                                                                                                                      </t>
  </si>
  <si>
    <t xml:space="preserve">BUCHA DE REDUCAO EM ALUMINIO, COM ROSCA, DE 4" X 2 1/2", PARA ELETRODUTO                                                                                                                                                                                                                                                                                                                                                                                                                                  </t>
  </si>
  <si>
    <t xml:space="preserve">BUCHA DE REDUCAO EM ALUMINIO, COM ROSCA, DE 4" X 2", PARA ELETRODUTO                                                                                                                                                                                                                                                                                                                                                                                                                                      </t>
  </si>
  <si>
    <t xml:space="preserve">BUCHA DE REDUCAO EM ALUMINIO, COM ROSCA, DE 4" X 3", PARA ELETRODUTO                                                                                                                                                                                                                                                                                                                                                                                                                                      </t>
  </si>
  <si>
    <t xml:space="preserve">BUCHA DE REDUCAO PVC ROSCAVEL 3/4" X 1/2"                                                                                                                                                                                                                                                                                                                                                                                                                                                                 </t>
  </si>
  <si>
    <t xml:space="preserve">BUCHA DE REDUCAO PVC, ROSCAVEL 1 1/2" X 1"                                                                                                                                                                                                                                                                                                                                                                                                                                                                </t>
  </si>
  <si>
    <t xml:space="preserve">BUCHA DE REDUCAO PVC, ROSCAVEL, 1 1/2" X 3/4"                                                                                                                                                                                                                                                                                                                                                                                                                                                             </t>
  </si>
  <si>
    <t xml:space="preserve">BUCHA DE REDUCAO PVC, ROSCAVEL, 1" X 1/2"                                                                                                                                                                                                                                                                                                                                                                                                                                                                 </t>
  </si>
  <si>
    <t xml:space="preserve">BUCHA DE REDUCAO PVC, ROSCAVEL, 1" X 3/4"                                                                                                                                                                                                                                                                                                                                                                                                                                                                 </t>
  </si>
  <si>
    <t xml:space="preserve">BUCHA DE REDUCAO, CPVC, SOLDAVEL, 22 X 15 MM, PARA AGUA QUENTE                                                                                                                                                                                                                                                                                                                                                                                                                                            </t>
  </si>
  <si>
    <t xml:space="preserve">BUCHA DE REDUCAO, CPVC, SOLDAVEL, 28 X 22 MM, PARA AGUA QUENTE                                                                                                                                                                                                                                                                                                                                                                                                                                            </t>
  </si>
  <si>
    <t xml:space="preserve">BUCHA DE REDUCAO, CPVC, SOLDAVEL, 35 X 28 MM, PARA AGUA QUENTE                                                                                                                                                                                                                                                                                                                                                                                                                                            </t>
  </si>
  <si>
    <t xml:space="preserve">BUCHA DE REDUCAO, CPVC, SOLDAVEL, 42 X 22 MM, PARA AGUA QUENTE                                                                                                                                                                                                                                                                                                                                                                                                                                            </t>
  </si>
  <si>
    <t xml:space="preserve">BUCHA DE REDUCAO, CPVC, SOLDAVEL, 54 X 35 MM, PARA AGUA QUENTE                                                                                                                                                                                                                                                                                                                                                                                                                                            </t>
  </si>
  <si>
    <t xml:space="preserve">BUCHA DE REDUCAO, PPR, DN 25 X 20 MM, PARA AGUA QUENTE PREDIAL                                                                                                                                                                                                                                                                                                                                                                                                                                            </t>
  </si>
  <si>
    <t xml:space="preserve">BUCHA DE REDUCAO, PPR, DN 32 X 25 MM, PARA AGUA QUENTE E FRIA PREDIAL                                                                                                                                                                                                                                                                                                                                                                                                                                     </t>
  </si>
  <si>
    <t xml:space="preserve">BUCHA DE REDUCAO, PPR, DN 40 X 25 MM, PARA AGUA QUENTE E FRIA PREDIAL                                                                                                                                                                                                                                                                                                                                                                                                                                     </t>
  </si>
  <si>
    <t xml:space="preserve">BUCHA DE REDUCAO, PPR, DN 50 X 25 MM, PARA AGUA QUENTE E FRIA PREDIAL                                                                                                                                                                                                                                                                                                                                                                                                                                     </t>
  </si>
  <si>
    <t xml:space="preserve">BUCHA DE REDUCAO, PPR, DN 50 X 32 MM, PARA AGUA QUENTE E FRIA PREDIAL                                                                                                                                                                                                                                                                                                                                                                                                                                     </t>
  </si>
  <si>
    <t xml:space="preserve">BUCHA DE REDUCAO, PVC, LONGA, SERIE R, DN 50 X 40 MM, PARA ESGOTO PREDIAL                                                                                                                                                                                                                                                                                                                                                                                                                                 </t>
  </si>
  <si>
    <t xml:space="preserve">BUCHA EM ALUMINIO, COM ROSCA, DE  1 1/2", PARA ELETRODUTO                                                                                                                                                                                                                                                                                                                                                                                                                                                 </t>
  </si>
  <si>
    <t xml:space="preserve">BUCHA EM ALUMINIO, COM ROSCA, DE 1 1/4", PARA ELETRODUTO                                                                                                                                                                                                                                                                                                                                                                                                                                                  </t>
  </si>
  <si>
    <t xml:space="preserve">BUCHA EM ALUMINIO, COM ROSCA, DE 1/2", PARA ELETRODUTO                                                                                                                                                                                                                                                                                                                                                                                                                                                    </t>
  </si>
  <si>
    <t xml:space="preserve">BUCHA EM ALUMINIO, COM ROSCA, DE 1", PARA ELETRODUTO                                                                                                                                                                                                                                                                                                                                                                                                                                                      </t>
  </si>
  <si>
    <t xml:space="preserve">BUCHA EM ALUMINIO, COM ROSCA, DE 2 1/2", PARA ELETRODUTO                                                                                                                                                                                                                                                                                                                                                                                                                                                  </t>
  </si>
  <si>
    <t xml:space="preserve">BUCHA EM ALUMINIO, COM ROSCA, DE 2", PARA ELETRODUTO                                                                                                                                                                                                                                                                                                                                                                                                                                                      </t>
  </si>
  <si>
    <t xml:space="preserve">BUCHA EM ALUMINIO, COM ROSCA, DE 3/4", PARA ELETRODUTO                                                                                                                                                                                                                                                                                                                                                                                                                                                    </t>
  </si>
  <si>
    <t xml:space="preserve">BUCHA EM ALUMINIO, COM ROSCA, DE 3/8", PARA ELETRODUTO                                                                                                                                                                                                                                                                                                                                                                                                                                                    </t>
  </si>
  <si>
    <t xml:space="preserve">BUCHA EM ALUMINIO, COM ROSCA, DE 3", PARA ELETRODUTO                                                                                                                                                                                                                                                                                                                                                                                                                                                      </t>
  </si>
  <si>
    <t xml:space="preserve">BUCHA EM ALUMINIO, COM ROSCA, DE 4", PARA ELETRODUTO                                                                                                                                                                                                                                                                                                                                                                                                                                                      </t>
  </si>
  <si>
    <t xml:space="preserve">CABECEIRA DIREITA OU ESQUERDA, PVC, PARA CALHA PLUVIAL, DIAMETRO ENTRE *119 E 170* MM, PARA DRENAGEM PLUVIAL PREDIAL                                                                                                                                                                                                                                                                                                                                                                                      </t>
  </si>
  <si>
    <t xml:space="preserve">CABECOTE PARA ENTRADA DE LINHA DE ALIMENTACAO PARA ELETRODUTO, EM LIGA DE ALUMINIO COM ACABAMENTO ANTI CORROSIVO, COM FIXACAO POR ENCAIXE LISO DE 360 GRAUS, DE 1 1/2"                                                                                                                                                                                                                                                                                                                                    </t>
  </si>
  <si>
    <t xml:space="preserve">CABECOTE PARA ENTRADA DE LINHA DE ALIMENTACAO PARA ELETRODUTO, EM LIGA DE ALUMINIO COM ACABAMENTO ANTI CORROSIVO, COM FIXACAO POR ENCAIXE LISO DE 360 GRAUS, DE 1 1/4"                                                                                                                                                                                                                                                                                                                                    </t>
  </si>
  <si>
    <t xml:space="preserve">CABECOTE PARA ENTRADA DE LINHA DE ALIMENTACAO PARA ELETRODUTO, EM LIGA DE ALUMINIO COM ACABAMENTO ANTI CORROSIVO, COM FIXACAO POR ENCAIXE LISO DE 360 GRAUS, DE 1/2"                                                                                                                                                                                                                                                                                                                                      </t>
  </si>
  <si>
    <t xml:space="preserve">CABECOTE PARA ENTRADA DE LINHA DE ALIMENTACAO PARA ELETRODUTO, EM LIGA DE ALUMINIO COM ACABAMENTO ANTI CORROSIVO, COM FIXACAO POR ENCAIXE LISO DE 360 GRAUS, DE 1"                                                                                                                                                                                                                                                                                                                                        </t>
  </si>
  <si>
    <t xml:space="preserve">CABECOTE PARA ENTRADA DE LINHA DE ALIMENTACAO PARA ELETRODUTO, EM LIGA DE ALUMINIO COM ACABAMENTO ANTI CORROSIVO, COM FIXACAO POR ENCAIXE LISO DE 360 GRAUS, DE 2 1/2"                                                                                                                                                                                                                                                                                                                                    </t>
  </si>
  <si>
    <t xml:space="preserve">CABECOTE PARA ENTRADA DE LINHA DE ALIMENTACAO PARA ELETRODUTO, EM LIGA DE ALUMINIO COM ACABAMENTO ANTI CORROSIVO, COM FIXACAO POR ENCAIXE LISO DE 360 GRAUS, DE 2"                                                                                                                                                                                                                                                                                                                                        </t>
  </si>
  <si>
    <t xml:space="preserve">CABECOTE PARA ENTRADA DE LINHA DE ALIMENTACAO PARA ELETRODUTO, EM LIGA DE ALUMINIO COM ACABAMENTO ANTI CORROSIVO, COM FIXACAO POR ENCAIXE LISO DE 360 GRAUS, DE 3 1/2"                                                                                                                                                                                                                                                                                                                                    </t>
  </si>
  <si>
    <t xml:space="preserve">CABECOTE PARA ENTRADA DE LINHA DE ALIMENTACAO PARA ELETRODUTO, EM LIGA DE ALUMINIO COM ACABAMENTO ANTI CORROSIVO, COM FIXACAO POR ENCAIXE LISO DE 360 GRAUS, DE 3/4"                                                                                                                                                                                                                                                                                                                                      </t>
  </si>
  <si>
    <t xml:space="preserve">CABECOTE PARA ENTRADA DE LINHA DE ALIMENTACAO PARA ELETRODUTO, EM LIGA DE ALUMINIO COM ACABAMENTO ANTI CORROSIVO, COM FIXACAO POR ENCAIXE LISO DE 360 GRAUS, DE 3"                                                                                                                                                                                                                                                                                                                                        </t>
  </si>
  <si>
    <t xml:space="preserve">CABECOTE PARA ENTRADA DE LINHA DE ALIMENTACAO PARA ELETRODUTO, EM LIGA DE ALUMINIO COM ACABAMENTO ANTI CORROSIVO, COM FIXACAO POR ENCAIXE LISO DE 360 GRAUS, DE 4"                                                                                                                                                                                                                                                                                                                                        </t>
  </si>
  <si>
    <t xml:space="preserve">CABIDE/GANCHO DE BANHEIRO SIMPLES EM METAL CROMADO                                                                                                                                                                                                                                                                                                                                                                                                                                                        </t>
  </si>
  <si>
    <t xml:space="preserve">CABO COAXIAL RG11 95% DE MALHA                                                                                                                                                                                                                                                                                                                                                                                                                                                                            </t>
  </si>
  <si>
    <t xml:space="preserve">CABO COAXIAL RG59 95% DE MALHA                                                                                                                                                                                                                                                                                                                                                                                                                                                                            </t>
  </si>
  <si>
    <t xml:space="preserve">CABO COAXIAL RG6 95% DE MALHA                                                                                                                                                                                                                                                                                                                                                                                                                                                                             </t>
  </si>
  <si>
    <t xml:space="preserve">CABO DE ACO GALVANIZADO, DIAMETRO 12,7 MM (1/2"), COM ALMA DE ACO CABO INDEPENDENTE 6 X 25 F                                                                                                                                                                                                                                                                                                                                                                                                              </t>
  </si>
  <si>
    <t xml:space="preserve">CABO DE ACO GALVANIZADO, DIAMETRO 12,7 MM (1/2"), COM ALMA DE FIBRA 6 X 25 F                                                                                                                                                                                                                                                                                                                                                                                                                              </t>
  </si>
  <si>
    <t xml:space="preserve">CABO DE ACO GALVANIZADO, DIAMETRO 9,53 MM (3/8"), COM ALMA DE FIBRA 6 X 25 F                                                                                                                                                                                                                                                                                                                                                                                                                              </t>
  </si>
  <si>
    <t xml:space="preserve">CABO DE ALUMINIO NU COM ALMA DE ACO, BITOLA 1/0 AWG                                                                                                                                                                                                                                                                                                                                                                                                                                                       </t>
  </si>
  <si>
    <t xml:space="preserve">CABO DE ALUMINIO NU COM ALMA DE ACO, BITOLA 2 AWG                                                                                                                                                                                                                                                                                                                                                                                                                                                         </t>
  </si>
  <si>
    <t xml:space="preserve">CABO DE ALUMINIO NU COM ALMA DE ACO, BITOLA 2/0 AWG                                                                                                                                                                                                                                                                                                                                                                                                                                                       </t>
  </si>
  <si>
    <t xml:space="preserve">CABO DE ALUMINIO NU COM ALMA DE ACO, BITOLA 4 AWG                                                                                                                                                                                                                                                                                                                                                                                                                                                         </t>
  </si>
  <si>
    <t xml:space="preserve">CABO DE ALUMINIO NU SEM ALMA DE ACO, BITOLA 1/0 AWG                                                                                                                                                                                                                                                                                                                                                                                                                                                       </t>
  </si>
  <si>
    <t xml:space="preserve">CABO DE ALUMINIO NU SEM ALMA DE ACO, BITOLA 2 AWG                                                                                                                                                                                                                                                                                                                                                                                                                                                         </t>
  </si>
  <si>
    <t xml:space="preserve">CABO DE ALUMINIO NU SEM ALMA DE ACO, BITOLA 2/0 AWG                                                                                                                                                                                                                                                                                                                                                                                                                                                       </t>
  </si>
  <si>
    <t xml:space="preserve">CABO DE ALUMINIO NU SEM ALMA DE ACO, BITOLA 4 AWG                                                                                                                                                                                                                                                                                                                                                                                                                                                         </t>
  </si>
  <si>
    <t xml:space="preserve">CABO DE COBRE FLEXIVEL NAO HALOGENADO, SEM EMISSAO DE FUMACA, 750V, SECAO NOMINAL 120 MM                                                                                                                                                                                                                                                                                                                                                                                                                  </t>
  </si>
  <si>
    <t xml:space="preserve">CABO DE COBRE FLEXIVEL NAO HALOGENADO, SEM EMISSAO DE FUMACA, 750V, SECAO NOMINAL 2,5 MM                                                                                                                                                                                                                                                                                                                                                                                                                  </t>
  </si>
  <si>
    <t xml:space="preserve">CABO DE COBRE FLEXIVEL NAO HALOGENADO, SEM EMISSAO DE FUMACA, 750V, SECAO NOMINAL 240 MM                                                                                                                                                                                                                                                                                                                                                                                                                  </t>
  </si>
  <si>
    <t xml:space="preserve">CABO DE COBRE FLEXIVEL NAO HALOGENADO, SEM EMISSAO DE FUMACA, 750V, SECAO NOMINAL 50 MM                                                                                                                                                                                                                                                                                                                                                                                                                   </t>
  </si>
  <si>
    <t xml:space="preserve">CABO DE COBRE FLEXIVEL NAO HALOGENADO, SEM EMISSAO DE FUMACA, 750V, SECAO NOMINAL 6,0 MM                                                                                                                                                                                                                                                                                                                                                                                                                  </t>
  </si>
  <si>
    <t xml:space="preserve">CABO DE COBRE NU 10 MM2 MEIO-DURO                                                                                                                                                                                                                                                                                                                                                                                                                                                                         </t>
  </si>
  <si>
    <t xml:space="preserve">CABO DE COBRE NU 120 MM2 MEIO-DURO                                                                                                                                                                                                                                                                                                                                                                                                                                                                        </t>
  </si>
  <si>
    <t xml:space="preserve">CABO DE COBRE NU 150 MM2 MEIO-DURO                                                                                                                                                                                                                                                                                                                                                                                                                                                                        </t>
  </si>
  <si>
    <t xml:space="preserve">CABO DE COBRE NU 16 MM2 MEIO-DURO                                                                                                                                                                                                                                                                                                                                                                                                                                                                         </t>
  </si>
  <si>
    <t xml:space="preserve">CABO DE COBRE NU 185 MM2 MEIO-DURO                                                                                                                                                                                                                                                                                                                                                                                                                                                                        </t>
  </si>
  <si>
    <t xml:space="preserve">CABO DE COBRE NU 25 MM2 MEIO-DURO                                                                                                                                                                                                                                                                                                                                                                                                                                                                         </t>
  </si>
  <si>
    <t xml:space="preserve">CABO DE COBRE NU 35 MM2 MEIO-DURO                                                                                                                                                                                                                                                                                                                                                                                                                                                                         </t>
  </si>
  <si>
    <t xml:space="preserve">CABO DE COBRE NU 50 MM2 MEIO-DURO                                                                                                                                                                                                                                                                                                                                                                                                                                                                         </t>
  </si>
  <si>
    <t xml:space="preserve">CABO DE COBRE NU 70 MM2 MEIO-DURO                                                                                                                                                                                                                                                                                                                                                                                                                                                                         </t>
  </si>
  <si>
    <t xml:space="preserve">CABO DE COBRE NU 95 MM2 MEIO-DURO                                                                                                                                                                                                                                                                                                                                                                                                                                                                         </t>
  </si>
  <si>
    <t xml:space="preserve">CABO DE COBRE, FLEXIVEL, CLASSE 4 OU 5, ISOLACAO EM PVC/A, ANTICHAMA BWF-B, COBERTURA PVC-ST1, ANTICHAMA BWF-B, 1 CONDUTOR, 0,6/1 KV, SECAO NOMINAL 1,5 MM2                                                                                                                                                                                                                                                                                                                                               </t>
  </si>
  <si>
    <t xml:space="preserve">CABO DE COBRE, FLEXIVEL, CLASSE 4 OU 5, ISOLACAO EM PVC/A, ANTICHAMA BWF-B, COBERTURA PVC-ST1, ANTICHAMA BWF-B, 1 CONDUTOR, 0,6/1 KV, SECAO NOMINAL 10 MM2                                                                                                                                                                                                                                                                                                                                                </t>
  </si>
  <si>
    <t xml:space="preserve">CABO DE COBRE, FLEXIVEL, CLASSE 4 OU 5, ISOLACAO EM PVC/A, ANTICHAMA BWF-B, COBERTURA PVC-ST1, ANTICHAMA BWF-B, 1 CONDUTOR, 0,6/1 KV, SECAO NOMINAL 120 MM2                                                                                                                                                                                                                                                                                                                                               </t>
  </si>
  <si>
    <t xml:space="preserve">CABO DE COBRE, FLEXIVEL, CLASSE 4 OU 5, ISOLACAO EM PVC/A, ANTICHAMA BWF-B, COBERTURA PVC-ST1, ANTICHAMA BWF-B, 1 CONDUTOR, 0,6/1 KV, SECAO NOMINAL 150 MM2                                                                                                                                                                                                                                                                                                                                               </t>
  </si>
  <si>
    <t xml:space="preserve">CABO DE COBRE, FLEXIVEL, CLASSE 4 OU 5, ISOLACAO EM PVC/A, ANTICHAMA BWF-B, COBERTURA PVC-ST1, ANTICHAMA BWF-B, 1 CONDUTOR, 0,6/1 KV, SECAO NOMINAL 16 MM2                                                                                                                                                                                                                                                                                                                                                </t>
  </si>
  <si>
    <t xml:space="preserve">CABO DE COBRE, FLEXIVEL, CLASSE 4 OU 5, ISOLACAO EM PVC/A, ANTICHAMA BWF-B, COBERTURA PVC-ST1, ANTICHAMA BWF-B, 1 CONDUTOR, 0,6/1 KV, SECAO NOMINAL 185 MM2                                                                                                                                                                                                                                                                                                                                               </t>
  </si>
  <si>
    <t xml:space="preserve">CABO DE COBRE, FLEXIVEL, CLASSE 4 OU 5, ISOLACAO EM PVC/A, ANTICHAMA BWF-B, COBERTURA PVC-ST1, ANTICHAMA BWF-B, 1 CONDUTOR, 0,6/1 KV, SECAO NOMINAL 2,5 MM2                                                                                                                                                                                                                                                                                                                                               </t>
  </si>
  <si>
    <t xml:space="preserve">CABO DE COBRE, FLEXIVEL, CLASSE 4 OU 5, ISOLACAO EM PVC/A, ANTICHAMA BWF-B, COBERTURA PVC-ST1, ANTICHAMA BWF-B, 1 CONDUTOR, 0,6/1 KV, SECAO NOMINAL 240 MM2                                                                                                                                                                                                                                                                                                                                               </t>
  </si>
  <si>
    <t xml:space="preserve">CABO DE COBRE, FLEXIVEL, CLASSE 4 OU 5, ISOLACAO EM PVC/A, ANTICHAMA BWF-B, COBERTURA PVC-ST1, ANTICHAMA BWF-B, 1 CONDUTOR, 0,6/1 KV, SECAO NOMINAL 25 MM2                                                                                                                                                                                                                                                                                                                                                </t>
  </si>
  <si>
    <t xml:space="preserve">CABO DE COBRE, FLEXIVEL, CLASSE 4 OU 5, ISOLACAO EM PVC/A, ANTICHAMA BWF-B, COBERTURA PVC-ST1, ANTICHAMA BWF-B, 1 CONDUTOR, 0,6/1 KV, SECAO NOMINAL 300 MM2                                                                                                                                                                                                                                                                                                                                               </t>
  </si>
  <si>
    <t xml:space="preserve">CABO DE COBRE, FLEXIVEL, CLASSE 4 OU 5, ISOLACAO EM PVC/A, ANTICHAMA BWF-B, COBERTURA PVC-ST1, ANTICHAMA BWF-B, 1 CONDUTOR, 0,6/1 KV, SECAO NOMINAL 35 MM2                                                                                                                                                                                                                                                                                                                                                </t>
  </si>
  <si>
    <t xml:space="preserve">CABO DE COBRE, FLEXIVEL, CLASSE 4 OU 5, ISOLACAO EM PVC/A, ANTICHAMA BWF-B, COBERTURA PVC-ST1, ANTICHAMA BWF-B, 1 CONDUTOR, 0,6/1 KV, SECAO NOMINAL 4 MM2                                                                                                                                                                                                                                                                                                                                                 </t>
  </si>
  <si>
    <t xml:space="preserve">CABO DE COBRE, FLEXIVEL, CLASSE 4 OU 5, ISOLACAO EM PVC/A, ANTICHAMA BWF-B, COBERTURA PVC-ST1, ANTICHAMA BWF-B, 1 CONDUTOR, 0,6/1 KV, SECAO NOMINAL 400 MM2                                                                                                                                                                                                                                                                                                                                               </t>
  </si>
  <si>
    <t xml:space="preserve">CABO DE COBRE, FLEXIVEL, CLASSE 4 OU 5, ISOLACAO EM PVC/A, ANTICHAMA BWF-B, COBERTURA PVC-ST1, ANTICHAMA BWF-B, 1 CONDUTOR, 0,6/1 KV, SECAO NOMINAL 50 MM2                                                                                                                                                                                                                                                                                                                                                </t>
  </si>
  <si>
    <t xml:space="preserve">CABO DE COBRE, FLEXIVEL, CLASSE 4 OU 5, ISOLACAO EM PVC/A, ANTICHAMA BWF-B, COBERTURA PVC-ST1, ANTICHAMA BWF-B, 1 CONDUTOR, 0,6/1 KV, SECAO NOMINAL 500 MM2                                                                                                                                                                                                                                                                                                                                               </t>
  </si>
  <si>
    <t xml:space="preserve">CABO DE COBRE, FLEXIVEL, CLASSE 4 OU 5, ISOLACAO EM PVC/A, ANTICHAMA BWF-B, COBERTURA PVC-ST1, ANTICHAMA BWF-B, 1 CONDUTOR, 0,6/1 KV, SECAO NOMINAL 6 MM2                                                                                                                                                                                                                                                                                                                                                 </t>
  </si>
  <si>
    <t xml:space="preserve">CABO DE COBRE, FLEXIVEL, CLASSE 4 OU 5, ISOLACAO EM PVC/A, ANTICHAMA BWF-B, COBERTURA PVC-ST1, ANTICHAMA BWF-B, 1 CONDUTOR, 0,6/1 KV, SECAO NOMINAL 70 MM2                                                                                                                                                                                                                                                                                                                                                </t>
  </si>
  <si>
    <t xml:space="preserve">CABO DE COBRE, FLEXIVEL, CLASSE 4 OU 5, ISOLACAO EM PVC/A, ANTICHAMA BWF-B, COBERTURA PVC-ST1, ANTICHAMA BWF-B, 1 CONDUTOR, 0,6/1 KV, SECAO NOMINAL 95 MM2                                                                                                                                                                                                                                                                                                                                                </t>
  </si>
  <si>
    <t xml:space="preserve">CABO DE COBRE, FLEXIVEL, CLASSE 4 OU 5, ISOLACAO EM PVC/A, ANTICHAMA BWF-B, 1 CONDUTOR, 450/750 V, SECAO NOMINAL 0,5 MM2                                                                                                                                                                                                                                                                                                                                                                                  </t>
  </si>
  <si>
    <t xml:space="preserve">CABO DE COBRE, FLEXIVEL, CLASSE 4 OU 5, ISOLACAO EM PVC/A, ANTICHAMA BWF-B, 1 CONDUTOR, 450/750 V, SECAO NOMINAL 0,75 MM2                                                                                                                                                                                                                                                                                                                                                                                 </t>
  </si>
  <si>
    <t xml:space="preserve">CABO DE COBRE, FLEXIVEL, CLASSE 4 OU 5, ISOLACAO EM PVC/A, ANTICHAMA BWF-B, 1 CONDUTOR, 450/750 V, SECAO NOMINAL 1,0 MM2                                                                                                                                                                                                                                                                                                                                                                                  </t>
  </si>
  <si>
    <t xml:space="preserve">CABO DE COBRE, FLEXIVEL, CLASSE 4 OU 5, ISOLACAO EM PVC/A, ANTICHAMA BWF-B, 1 CONDUTOR, 450/750 V, SECAO NOMINAL 1,5 MM2                                                                                                                                                                                                                                                                                                                                                                                  </t>
  </si>
  <si>
    <t xml:space="preserve">CABO DE COBRE, FLEXIVEL, CLASSE 4 OU 5, ISOLACAO EM PVC/A, ANTICHAMA BWF-B, 1 CONDUTOR, 450/750 V, SECAO NOMINAL 10 MM2                                                                                                                                                                                                                                                                                                                                                                                   </t>
  </si>
  <si>
    <t xml:space="preserve">CABO DE COBRE, FLEXIVEL, CLASSE 4 OU 5, ISOLACAO EM PVC/A, ANTICHAMA BWF-B, 1 CONDUTOR, 450/750 V, SECAO NOMINAL 120 MM2                                                                                                                                                                                                                                                                                                                                                                                  </t>
  </si>
  <si>
    <t xml:space="preserve">CABO DE COBRE, FLEXIVEL, CLASSE 4 OU 5, ISOLACAO EM PVC/A, ANTICHAMA BWF-B, 1 CONDUTOR, 450/750 V, SECAO NOMINAL 150 MM2                                                                                                                                                                                                                                                                                                                                                                                  </t>
  </si>
  <si>
    <t xml:space="preserve">CABO DE COBRE, FLEXIVEL, CLASSE 4 OU 5, ISOLACAO EM PVC/A, ANTICHAMA BWF-B, 1 CONDUTOR, 450/750 V, SECAO NOMINAL 16 MM2                                                                                                                                                                                                                                                                                                                                                                                   </t>
  </si>
  <si>
    <t xml:space="preserve">CABO DE COBRE, FLEXIVEL, CLASSE 4 OU 5, ISOLACAO EM PVC/A, ANTICHAMA BWF-B, 1 CONDUTOR, 450/750 V, SECAO NOMINAL 185 MM2                                                                                                                                                                                                                                                                                                                                                                                  </t>
  </si>
  <si>
    <t xml:space="preserve">CABO DE COBRE, FLEXIVEL, CLASSE 4 OU 5, ISOLACAO EM PVC/A, ANTICHAMA BWF-B, 1 CONDUTOR, 450/750 V, SECAO NOMINAL 2,5 MM2                                                                                                                                                                                                                                                                                                                                                                                  </t>
  </si>
  <si>
    <t xml:space="preserve">CABO DE COBRE, FLEXIVEL, CLASSE 4 OU 5, ISOLACAO EM PVC/A, ANTICHAMA BWF-B, 1 CONDUTOR, 450/750 V, SECAO NOMINAL 240 MM2                                                                                                                                                                                                                                                                                                                                                                                  </t>
  </si>
  <si>
    <t xml:space="preserve">CABO DE COBRE, FLEXIVEL, CLASSE 4 OU 5, ISOLACAO EM PVC/A, ANTICHAMA BWF-B, 1 CONDUTOR, 450/750 V, SECAO NOMINAL 25 MM2                                                                                                                                                                                                                                                                                                                                                                                   </t>
  </si>
  <si>
    <t xml:space="preserve">CABO DE COBRE, FLEXIVEL, CLASSE 4 OU 5, ISOLACAO EM PVC/A, ANTICHAMA BWF-B, 1 CONDUTOR, 450/750 V, SECAO NOMINAL 35 MM2                                                                                                                                                                                                                                                                                                                                                                                   </t>
  </si>
  <si>
    <t xml:space="preserve">CABO DE COBRE, FLEXIVEL, CLASSE 4 OU 5, ISOLACAO EM PVC/A, ANTICHAMA BWF-B, 1 CONDUTOR, 450/750 V, SECAO NOMINAL 4 MM2                                                                                                                                                                                                                                                                                                                                                                                    </t>
  </si>
  <si>
    <t xml:space="preserve">CABO DE COBRE, FLEXIVEL, CLASSE 4 OU 5, ISOLACAO EM PVC/A, ANTICHAMA BWF-B, 1 CONDUTOR, 450/750 V, SECAO NOMINAL 50 MM2                                                                                                                                                                                                                                                                                                                                                                                   </t>
  </si>
  <si>
    <t xml:space="preserve">CABO DE COBRE, FLEXIVEL, CLASSE 4 OU 5, ISOLACAO EM PVC/A, ANTICHAMA BWF-B, 1 CONDUTOR, 450/750 V, SECAO NOMINAL 6 MM2                                                                                                                                                                                                                                                                                                                                                                                    </t>
  </si>
  <si>
    <t xml:space="preserve">CABO DE COBRE, FLEXIVEL, CLASSE 4 OU 5, ISOLACAO EM PVC/A, ANTICHAMA BWF-B, 1 CONDUTOR, 450/750 V, SECAO NOMINAL 70 MM2                                                                                                                                                                                                                                                                                                                                                                                   </t>
  </si>
  <si>
    <t xml:space="preserve">CABO DE COBRE, FLEXIVEL, CLASSE 4 OU 5, ISOLACAO EM PVC/A, ANTICHAMA BWF-B, 1 CONDUTOR, 450/750 V, SECAO NOMINAL 95 MM2                                                                                                                                                                                                                                                                                                                                                                                   </t>
  </si>
  <si>
    <t xml:space="preserve">CABO DE COBRE, RIGIDO, CLASSE 2, ISOLACAO EM PVC/A, ANTICHAMA BWF-B, 1 CONDUTOR, 450/750 V, SECAO NOMINAL 150 MM2                                                                                                                                                                                                                                                                                                                                                                                         </t>
  </si>
  <si>
    <t xml:space="preserve">CABO DE COBRE, RIGIDO, CLASSE 2, ISOLACAO EM PVC/A, ANTICHAMA BWF-B, 1 CONDUTOR, 450/750 V, SECAO NOMINAL 16 MM2                                                                                                                                                                                                                                                                                                                                                                                          </t>
  </si>
  <si>
    <t xml:space="preserve">CABO DE COBRE, RIGIDO, CLASSE 2, ISOLACAO EM PVC/A, ANTICHAMA BWF-B, 1 CONDUTOR, 450/750 V, SECAO NOMINAL 185 MM2                                                                                                                                                                                                                                                                                                                                                                                         </t>
  </si>
  <si>
    <t xml:space="preserve">CABO DE COBRE, RIGIDO, CLASSE 2, ISOLACAO EM PVC/A, ANTICHAMA BWF-B, 1 CONDUTOR, 450/750 V, SECAO NOMINAL 240 MM2                                                                                                                                                                                                                                                                                                                                                                                         </t>
  </si>
  <si>
    <t xml:space="preserve">CABO DE COBRE, RIGIDO, CLASSE 2, ISOLACAO EM PVC/A, ANTICHAMA BWF-B, 1 CONDUTOR, 450/750 V, SECAO NOMINAL 25 MM2                                                                                                                                                                                                                                                                                                                                                                                          </t>
  </si>
  <si>
    <t xml:space="preserve">CABO DE COBRE, RIGIDO, CLASSE 2, ISOLACAO EM PVC/A, ANTICHAMA BWF-B, 1 CONDUTOR, 450/750 V, SECAO NOMINAL 35 MM2                                                                                                                                                                                                                                                                                                                                                                                          </t>
  </si>
  <si>
    <t xml:space="preserve">CABO DE COBRE, RIGIDO, CLASSE 2, ISOLACAO EM PVC/A, ANTICHAMA BWF-B, 1 CONDUTOR, 450/750 V, SECAO NOMINAL 50 MM2                                                                                                                                                                                                                                                                                                                                                                                          </t>
  </si>
  <si>
    <t xml:space="preserve">CABO DE COBRE, RIGIDO, CLASSE 2, ISOLACAO EM PVC/A, ANTICHAMA BWF-B, 1 CONDUTOR, 450/750 V, SECAO NOMINAL 6 MM2                                                                                                                                                                                                                                                                                                                                                                                           </t>
  </si>
  <si>
    <t xml:space="preserve">CABO DE COBRE, RIGIDO, CLASSE 2, ISOLACAO EM PVC/A, ANTICHAMA BWF-B, 1 CONDUTOR, 450/750 V, SECAO NOMINAL 70 MM2                                                                                                                                                                                                                                                                                                                                                                                          </t>
  </si>
  <si>
    <t xml:space="preserve">CABO DE COBRE, RIGIDO, CLASSE 2, ISOLACAO EM PVC/A, ANTICHAMA BWF-B, 1 CONDUTOR, 450/750 V, SECAO NOMINAL 95 MM2                                                                                                                                                                                                                                                                                                                                                                                          </t>
  </si>
  <si>
    <t xml:space="preserve">CABO DE COBRE, RIGIDO, CLASSE 2, ISOLACAO EM PVC, ANTI-CHAMA BWF-B, 1 CONDUTOR, 450/750 V, DIAMETRO 120 MM2                                                                                                                                                                                                                                                                                                                                                                                               </t>
  </si>
  <si>
    <t xml:space="preserve">CABO DE REDE, PAR TRANCADO U/UTP, 4 PARES, CATEGORIA 5E (CAT 5E), ISOLAMENTO PVC (CM)                                                                                                                                                                                                                                                                                                                                                                                                                     </t>
  </si>
  <si>
    <t xml:space="preserve">CABO DE REDE, PAR TRANCADO U/UTP, 4 PARES, CATEGORIA 5E (CAT 5E), ISOLAMENTO PVC (CMX)                                                                                                                                                                                                                                                                                                                                                                                                                    </t>
  </si>
  <si>
    <t xml:space="preserve">CABO DE REDE, PAR TRANCADO U/UTP, 4 PARES, CATEGORIA 5E (CAT 5E), ISOLAMENTO PVC (LSZH)                                                                                                                                                                                                                                                                                                                                                                                                                   </t>
  </si>
  <si>
    <t xml:space="preserve">CABO DE REDE, PAR TRANCADO U/UTP, 4 PARES, CATEGORIA 6 (CAT 6), ISOLAMENTO PVC (CM)                                                                                                                                                                                                                                                                                                                                                                                                                       </t>
  </si>
  <si>
    <t xml:space="preserve">CABO DE REDE, PAR TRANCADO UTP, 4 PARES, CATEGORIA 6 (CAT 6), ISOLAMENTO PVC (LSZH)                                                                                                                                                                                                                                                                                                                                                                                                                       </t>
  </si>
  <si>
    <t xml:space="preserve">CABO ELETRONICO CATEGORIA 6A U/UTP 23AWG X 4P                                                                                                                                                                                                                                                                                                                                                                                                                                                             </t>
  </si>
  <si>
    <t xml:space="preserve">CABO FLEXIVEL PVC 750 V, 2 CONDUTORES DE 1,5 MM2                                                                                                                                                                                                                                                                                                                                                                                                                                                          </t>
  </si>
  <si>
    <t xml:space="preserve">CABO FLEXIVEL PVC 750 V, 2 CONDUTORES DE 4,0 MM2                                                                                                                                                                                                                                                                                                                                                                                                                                                          </t>
  </si>
  <si>
    <t xml:space="preserve">CABO FLEXIVEL PVC 750 V, 2 CONDUTORES DE 6,0 MM2                                                                                                                                                                                                                                                                                                                                                                                                                                                          </t>
  </si>
  <si>
    <t xml:space="preserve">CABO FLEXIVEL PVC 750 V, 3 CONDUTORES DE 1,5 MM2                                                                                                                                                                                                                                                                                                                                                                                                                                                          </t>
  </si>
  <si>
    <t xml:space="preserve">CABO FLEXIVEL PVC 750 V, 3 CONDUTORES DE 4,0 MM2                                                                                                                                                                                                                                                                                                                                                                                                                                                          </t>
  </si>
  <si>
    <t xml:space="preserve">CABO FLEXIVEL PVC 750 V, 3 CONDUTORES DE 6,0 MM2                                                                                                                                                                                                                                                                                                                                                                                                                                                          </t>
  </si>
  <si>
    <t xml:space="preserve">CABO FLEXIVEL PVC 750 V, 4 CONDUTORES DE 1,5 MM2                                                                                                                                                                                                                                                                                                                                                                                                                                                          </t>
  </si>
  <si>
    <t xml:space="preserve">CABO FLEXIVEL PVC 750 V, 4 CONDUTORES DE 4,0 MM2                                                                                                                                                                                                                                                                                                                                                                                                                                                          </t>
  </si>
  <si>
    <t xml:space="preserve">CABO FLEXIVEL PVC 750 V, 4 CONDUTORES DE 6,0 MM2                                                                                                                                                                                                                                                                                                                                                                                                                                                          </t>
  </si>
  <si>
    <t xml:space="preserve">CABO MULTIPOLAR DE COBRE, FLEXIVEL, CLASSE 4 OU 5, ISOLACAO EM HEPR, COBERTURA EM PVC-ST2, ANTICHAMA BWF-B, 0,6/1 KV, 3 CONDUTORES DE 1,5 MM2                                                                                                                                                                                                                                                                                                                                                             </t>
  </si>
  <si>
    <t xml:space="preserve">CABO MULTIPOLAR DE COBRE, FLEXIVEL, CLASSE 4 OU 5, ISOLACAO EM HEPR, COBERTURA EM PVC-ST2, ANTICHAMA BWF-B, 0,6/1 KV, 3 CONDUTORES DE 10 MM2                                                                                                                                                                                                                                                                                                                                                              </t>
  </si>
  <si>
    <t xml:space="preserve">CABO MULTIPOLAR DE COBRE, FLEXIVEL, CLASSE 4 OU 5, ISOLACAO EM HEPR, COBERTURA EM PVC-ST2, ANTICHAMA BWF-B, 0,6/1 KV, 3 CONDUTORES DE 120 MM2                                                                                                                                                                                                                                                                                                                                                             </t>
  </si>
  <si>
    <t xml:space="preserve">CABO MULTIPOLAR DE COBRE, FLEXIVEL, CLASSE 4 OU 5, ISOLACAO EM HEPR, COBERTURA EM PVC-ST2, ANTICHAMA BWF-B, 0,6/1 KV, 3 CONDUTORES DE 16 MM2                                                                                                                                                                                                                                                                                                                                                              </t>
  </si>
  <si>
    <t xml:space="preserve">CABO MULTIPOLAR DE COBRE, FLEXIVEL, CLASSE 4 OU 5, ISOLACAO EM HEPR, COBERTURA EM PVC-ST2, ANTICHAMA BWF-B, 0,6/1 KV, 3 CONDUTORES DE 2,5 MM2                                                                                                                                                                                                                                                                                                                                                             </t>
  </si>
  <si>
    <t xml:space="preserve">CABO MULTIPOLAR DE COBRE, FLEXIVEL, CLASSE 4 OU 5, ISOLACAO EM HEPR, COBERTURA EM PVC-ST2, ANTICHAMA BWF-B, 0,6/1 KV, 3 CONDUTORES DE 25 MM2                                                                                                                                                                                                                                                                                                                                                              </t>
  </si>
  <si>
    <t xml:space="preserve">CABO MULTIPOLAR DE COBRE, FLEXIVEL, CLASSE 4 OU 5, ISOLACAO EM HEPR, COBERTURA EM PVC-ST2, ANTICHAMA BWF-B, 0,6/1 KV, 3 CONDUTORES DE 35 MM2                                                                                                                                                                                                                                                                                                                                                              </t>
  </si>
  <si>
    <t xml:space="preserve">CABO MULTIPOLAR DE COBRE, FLEXIVEL, CLASSE 4 OU 5, ISOLACAO EM HEPR, COBERTURA EM PVC-ST2, ANTICHAMA BWF-B, 0,6/1 KV, 3 CONDUTORES DE 4 MM2                                                                                                                                                                                                                                                                                                                                                               </t>
  </si>
  <si>
    <t xml:space="preserve">CABO MULTIPOLAR DE COBRE, FLEXIVEL, CLASSE 4 OU 5, ISOLACAO EM HEPR, COBERTURA EM PVC-ST2, ANTICHAMA BWF-B, 0,6/1 KV, 3 CONDUTORES DE 50 MM2                                                                                                                                                                                                                                                                                                                                                              </t>
  </si>
  <si>
    <t xml:space="preserve">CABO MULTIPOLAR DE COBRE, FLEXIVEL, CLASSE 4 OU 5, ISOLACAO EM HEPR, COBERTURA EM PVC-ST2, ANTICHAMA BWF-B, 0,6/1 KV, 3 CONDUTORES DE 6 MM2                                                                                                                                                                                                                                                                                                                                                               </t>
  </si>
  <si>
    <t xml:space="preserve">CABO MULTIPOLAR DE COBRE, FLEXIVEL, CLASSE 4 OU 5, ISOLACAO EM HEPR, COBERTURA EM PVC-ST2, ANTICHAMA BWF-B, 0,6/1 KV, 3 CONDUTORES DE 70 MM2                                                                                                                                                                                                                                                                                                                                                              </t>
  </si>
  <si>
    <t xml:space="preserve">CABO MULTIPOLAR DE COBRE, FLEXIVEL, CLASSE 4 OU 5, ISOLACAO EM HEPR, COBERTURA EM PVC-ST2, ANTICHAMA BWF-B, 0,6/1 KV, 3 CONDUTORES DE 95 MM2                                                                                                                                                                                                                                                                                                                                                              </t>
  </si>
  <si>
    <t xml:space="preserve">CABO TELEFONICO CCI 50, 1 PAR, USO INTERNO, SEM BLINDAGEM                                                                                                                                                                                                                                                                                                                                                                                                                                                 </t>
  </si>
  <si>
    <t xml:space="preserve">CABO TELEFONICO CCI 50, 2 PARES, USO INTERNO, SEM BLINDAGEM                                                                                                                                                                                                                                                                                                                                                                                                                                               </t>
  </si>
  <si>
    <t xml:space="preserve">CABO TELEFONICO CCI 50, 3 PARES, USO INTERNO, SEM BLINDAGEM                                                                                                                                                                                                                                                                                                                                                                                                                                               </t>
  </si>
  <si>
    <t xml:space="preserve">CABO TELEFONICO CCI 50, 4 PARES, USO INTERNO, SEM BLINDAGEM                                                                                                                                                                                                                                                                                                                                                                                                                                               </t>
  </si>
  <si>
    <t xml:space="preserve">CABO TELEFONICO CCI 50, 5 PARES, USO INTERNO, SEM BLINDAGEM                                                                                                                                                                                                                                                                                                                                                                                                                                               </t>
  </si>
  <si>
    <t xml:space="preserve">CABO TELEFONICO CCI 50, 6 PARES, USO INTERNO, SEM BLINDAGEM                                                                                                                                                                                                                                                                                                                                                                                                                                               </t>
  </si>
  <si>
    <t xml:space="preserve">CABO TELEFONICO CI 50, 10 PARES, USO INTERNO                                                                                                                                                                                                                                                                                                                                                                                                                                                              </t>
  </si>
  <si>
    <t xml:space="preserve">CABO TELEFONICO CI 50, 20 PARES, USO INTERNO                                                                                                                                                                                                                                                                                                                                                                                                                                                              </t>
  </si>
  <si>
    <t xml:space="preserve">CABO TELEFONICO CI 50, 200 PARES, USO INTERNO                                                                                                                                                                                                                                                                                                                                                                                                                                                             </t>
  </si>
  <si>
    <t xml:space="preserve">CABO TELEFONICO CI 50, 30 PARES, USO INTERNO                                                                                                                                                                                                                                                                                                                                                                                                                                                              </t>
  </si>
  <si>
    <t xml:space="preserve">CABO TELEFONICO CI 50, 50 PARES, USO INTERNO                                                                                                                                                                                                                                                                                                                                                                                                                                                              </t>
  </si>
  <si>
    <t xml:space="preserve">CABO TELEFONICO CI 50, 75 PARES, USO INTERNO                                                                                                                                                                                                                                                                                                                                                                                                                                                              </t>
  </si>
  <si>
    <t xml:space="preserve">CABO TELEFONICO CTP - APL - 50, 10 PARES, USO EXTERNO                                                                                                                                                                                                                                                                                                                                                                                                                                                     </t>
  </si>
  <si>
    <t xml:space="preserve">CABO TELEFONICO CTP - APL - 50, 100 PARES, USO EXTERNO                                                                                                                                                                                                                                                                                                                                                                                                                                                    </t>
  </si>
  <si>
    <t xml:space="preserve">CABO TELEFONICO CTP - APL - 50, 20 PARES, USO EXTERNO                                                                                                                                                                                                                                                                                                                                                                                                                                                     </t>
  </si>
  <si>
    <t xml:space="preserve">CABO TELEFONICO CTP - APL - 50, 30 PARES, USO EXTERNO                                                                                                                                                                                                                                                                                                                                                                                                                                                     </t>
  </si>
  <si>
    <t xml:space="preserve">CACAMBA METALICA BASCULANTE COM CAPACIDADE DE 10 M3 (INCLUI MONTAGEM, NAO INCLUI CAMINHAO)                                                                                                                                                                                                                                                                                                                                                                                                                </t>
  </si>
  <si>
    <t xml:space="preserve">CACAMBA METALICA BASCULANTE COM CAPACIDADE DE 12 M3 (INCLUI MONTAGEM, NAO INCLUI CAMINHAO)                                                                                                                                                                                                                                                                                                                                                                                                                </t>
  </si>
  <si>
    <t xml:space="preserve">CACAMBA METALICA BASCULANTE COM CAPACIDADE DE 6 M3 (INCLUI MONTAGEM, NAO INCLUI CAMINHAO)                                                                                                                                                                                                                                                                                                                                                                                                                 </t>
  </si>
  <si>
    <t xml:space="preserve">CACAMBA METALICA BASCULANTE COM CAPACIDADE DE 8 M3 (INCLUI MONTAGEM, NAO INCLUI CAMINHAO)                                                                                                                                                                                                                                                                                                                                                                                                                 </t>
  </si>
  <si>
    <t xml:space="preserve">CADEADO SIMPLES, CORPO EM LATAO MACICO, COM LARGURA DE 25 MM E ALTURA DE APROX 25 MM, HASTE CEMENTADA (NAO LONGA), EM ACO TEMPERADO COM DIAMETRO DE APROX 5,0 MM, INCLUINDO 2 CHAVES                                                                                                                                                                                                                                                                                                                      </t>
  </si>
  <si>
    <t xml:space="preserve">CADEADO SIMPLES, CORPO EM LATAO MACICO, COM LARGURA DE 35 MM E ALTURA DE APROX 30 MM, HASTE CEMENTADA (NAO LONGA), EM ACO TEMPERADO COM DIAMETRO DE APROX 6,0 MM, INCLUINDO 2 CHAVES                                                                                                                                                                                                                                                                                                                      </t>
  </si>
  <si>
    <t xml:space="preserve">CADEADO SIMPLES, CORPO EM LATAO MACICO, COM LARGURA DE 50 MM E ALTURA DE APROX 40 MM, HASTE CEMENTADA EM ACO TEMPERADO COM DIAMETRO DE APROX 8,0 MM, INCLUINDO 2 CHAVES                                                                                                                                                                                                                                                                                                                                   </t>
  </si>
  <si>
    <t xml:space="preserve">CADEIRA SUSPENSA MANUAL / BALANCIM INDIVIDUAL (NBR 14751)                                                                                                                                                                                                                                                                                                                                                                                                                                                 </t>
  </si>
  <si>
    <t xml:space="preserve">CAIBRO APARELHADO *6 X 8* CM, EM MACARANDUBA/MASSARANDUBA, ANGELIM OU EQUIVALENTE DA REGIAO                                                                                                                                                                                                                                                                                                                                                                                                               </t>
  </si>
  <si>
    <t xml:space="preserve">CAIBRO APARELHADO *7,5 X 7,5* CM, EM MACARANDUBA/MASSARANDUBA, ANGELIM OU EQUIVALENTE DA REGIAO                                                                                                                                                                                                                                                                                                                                                                                                           </t>
  </si>
  <si>
    <t xml:space="preserve">CAIBRO NAO APARELHADO *5 X 6* CM, EM MACARANDUBA/MASSARANDUBA, ANGELIM OU EQUIVALENTE DA REGIAO - BRUTA                                                                                                                                                                                                                                                                                                                                                                                                   </t>
  </si>
  <si>
    <t xml:space="preserve">CAIBRO NAO APARELHADO *6 X 6* CM, EM MACARANDUBA/MASSARANDUBA, ANGELIM OU EQUIVALENTE DA REGIAO - BRUTA                                                                                                                                                                                                                                                                                                                                                                                                   </t>
  </si>
  <si>
    <t xml:space="preserve">CAIBRO NAO APARELHADO, *6 X 8* CM, EM MACARANDUBA/MASSARANDUBA, ANGELIM OU EQUIVALENTE DA REGIAO - BRUTA                                                                                                                                                                                                                                                                                                                                                                                                  </t>
  </si>
  <si>
    <t xml:space="preserve">CAIBRO ROLICO DE MADEIRA TRATADA, D = 4 A 7 CM, H = 3,00 M, EM EUCALIPTO OU EQUIVALENTE DA REGIAO                                                                                                                                                                                                                                                                                                                                                                                                         </t>
  </si>
  <si>
    <t xml:space="preserve">CAIBRO 5 X 5 CM EM PINUS, MISTA OU EQUIVALENTE DA REGIAO - BRUTA                                                                                                                                                                                                                                                                                                                                                                                                                                          </t>
  </si>
  <si>
    <t xml:space="preserve">CAIXA D'AGUA / RESERVATORIO EM POLIESTER REFORCADO COM FIBRA DE VIDRO, 10000 LITROS, COM TAMPA                                                                                                                                                                                                                                                                                                                                                                                                            </t>
  </si>
  <si>
    <t xml:space="preserve">CAIXA D'AGUA / RESERVATORIO EM POLIESTER REFORCADO COM FIBRA DE VIDRO, 1500 LITROS, COM TAMPA                                                                                                                                                                                                                                                                                                                                                                                                             </t>
  </si>
  <si>
    <t xml:space="preserve">CAIXA D'AGUA / RESERVATORIO EM POLIESTER REFORCADO COM FIBRA DE VIDRO, 15000 LITROS, COM TAMPA                                                                                                                                                                                                                                                                                                                                                                                                            </t>
  </si>
  <si>
    <t xml:space="preserve">CAIXA D'AGUA / RESERVATORIO EM POLIESTER REFORCADO COM FIBRA DE VIDRO, 2000 LITROS, COM TAMPA                                                                                                                                                                                                                                                                                                                                                                                                             </t>
  </si>
  <si>
    <t xml:space="preserve">CAIXA D'AGUA / RESERVATORIO EM POLIESTER REFORCADO COM FIBRA DE VIDRO, 20000 LITROS, COM TAMPA                                                                                                                                                                                                                                                                                                                                                                                                            </t>
  </si>
  <si>
    <t xml:space="preserve">CAIXA D'AGUA / RESERVATORIO EM POLIESTER REFORCADO COM FIBRA DE VIDRO, 3000 LITROS, COM TAMPA                                                                                                                                                                                                                                                                                                                                                                                                             </t>
  </si>
  <si>
    <t xml:space="preserve">CAIXA D'AGUA / RESERVATORIO EM POLIESTER REFORCADO COM FIBRA DE VIDRO, 500 LITROS, COM TAMPA                                                                                                                                                                                                                                                                                                                                                                                                              </t>
  </si>
  <si>
    <t xml:space="preserve">CAIXA D'AGUA / RESERVATORIO EM POLIESTER REFORCADO COM FIBRA DE VIDRO, 5000 LITROS, COM TAMPA                                                                                                                                                                                                                                                                                                                                                                                                             </t>
  </si>
  <si>
    <t xml:space="preserve">CAIXA D'AGUA / RESERVATORIO EM POLIESTER REFORCADO COM FIBRA DE VIDRO, 7000 LITROS, COM TAMPA                                                                                                                                                                                                                                                                                                                                                                                                             </t>
  </si>
  <si>
    <t xml:space="preserve">CAIXA D'AGUA / RESERVATORIO EM POLIESTER REFORCADO COM FIBRA DE VIDRO, 750 LITROS, COM TAMPA                                                                                                                                                                                                                                                                                                                                                                                                              </t>
  </si>
  <si>
    <t xml:space="preserve">CAIXA D'AGUA / RESERVATORIO EM POLIESTER REFORCADO COM FIBRA DE VIDRO,1000 LITROS, COM TAMPA                                                                                                                                                                                                                                                                                                                                                                                                              </t>
  </si>
  <si>
    <t xml:space="preserve">CAIXA D'AGUA / RESERVATORIO EM POLIETILENO, 1000 LITROS, COM TAMPA                                                                                                                                                                                                                                                                                                                                                                                                                                        </t>
  </si>
  <si>
    <t xml:space="preserve">CAIXA D'AGUA / RESERVATORIO EM POLIETILENO, 1500 LITROS, COM TAMPA                                                                                                                                                                                                                                                                                                                                                                                                                                        </t>
  </si>
  <si>
    <t xml:space="preserve">CAIXA D'AGUA / RESERVATORIO EM POLIETILENO, 2000 LITROS, COM TAMPA                                                                                                                                                                                                                                                                                                                                                                                                                                        </t>
  </si>
  <si>
    <t xml:space="preserve">CAIXA D'AGUA / RESERVATORIO EM POLIETILENO, 3000 LITROS, COM TAMPA                                                                                                                                                                                                                                                                                                                                                                                                                                        </t>
  </si>
  <si>
    <t xml:space="preserve">CAIXA D'AGUA / RESERVATORIO EM POLIETILENO, 500 LITROS, COM TAMPA                                                                                                                                                                                                                                                                                                                                                                                                                                         </t>
  </si>
  <si>
    <t xml:space="preserve">CAIXA D'AGUA / RESERVATORIO EM POLIETILENO, 750 LITROS, COM TAMPA                                                                                                                                                                                                                                                                                                                                                                                                                                         </t>
  </si>
  <si>
    <t xml:space="preserve">CAIXA DE ATERRAMENTO EM CONCRETO PRE-MOLDADO, DIAMETRO DE 0,30 M E ALTURA DE 0,35 M, SEM FUNDO E COM TAMPA                                                                                                                                                                                                                                                                                                                                                                                                </t>
  </si>
  <si>
    <t xml:space="preserve">CAIXA DE CONCRETO ARMADO PRE-MOLDADO, COM FUNDO E SEM TAMPA, DIMENSOES DE 0,30 X 0,30 X 0,30 M                                                                                                                                                                                                                                                                                                                                                                                                            </t>
  </si>
  <si>
    <t xml:space="preserve">CAIXA DE CONCRETO ARMADO PRE-MOLDADO, COM FUNDO E SEM TAMPA, DIMENSOES DE 0,40 X 0,40 X 0,40 M                                                                                                                                                                                                                                                                                                                                                                                                            </t>
  </si>
  <si>
    <t xml:space="preserve">CAIXA DE CONCRETO ARMADO PRE-MOLDADO, COM FUNDO E SEM TAMPA, DIMENSOES DE 0,60 X 0,60 X 0,50 M                                                                                                                                                                                                                                                                                                                                                                                                            </t>
  </si>
  <si>
    <t xml:space="preserve">CAIXA DE CONCRETO ARMADO PRE-MOLDADO, COM FUNDO E SEM TAMPA, DIMENSOES DE 0,80 X 0,80 X 0,50 M                                                                                                                                                                                                                                                                                                                                                                                                            </t>
  </si>
  <si>
    <t xml:space="preserve">CAIXA DE CONCRETO ARMADO PRE-MOLDADO, COM FUNDO E SEM TAMPA, DIMENSOES DE 1,00 X 1,00 X 0,50 M                                                                                                                                                                                                                                                                                                                                                                                                            </t>
  </si>
  <si>
    <t xml:space="preserve">CAIXA DE CONCRETO ARMADO PRE-MOLDADO, COM FUNDO E TAMPA, DIMENSOES DE 0,30 X 0,30 X 0,30 M                                                                                                                                                                                                                                                                                                                                                                                                                </t>
  </si>
  <si>
    <t xml:space="preserve">CAIXA DE CONCRETO ARMADO PRE-MOLDADO, COM FUNDO E TAMPA, DIMENSOES DE 0,40 X 0,40 X 0,40 M                                                                                                                                                                                                                                                                                                                                                                                                                </t>
  </si>
  <si>
    <t xml:space="preserve">CAIXA DE CONCRETO ARMADO PRE-MOLDADO, COM FUNDO E TAMPA, DIMENSOES DE 0,60 X 0,60 X 0,50 M                                                                                                                                                                                                                                                                                                                                                                                                                </t>
  </si>
  <si>
    <t xml:space="preserve">CAIXA DE CONCRETO ARMADO PRE-MOLDADO, SEM FUNDO, QUADRADA, DIMENSOES DE 0,30 X 0,30 X 0,30 M                                                                                                                                                                                                                                                                                                                                                                                                              </t>
  </si>
  <si>
    <t xml:space="preserve">CAIXA DE CONCRETO ARMADO PRE-MOLDADO, SEM FUNDO, QUADRADA, DIMENSOES DE 0,40 X 0,40 X 0,40 M                                                                                                                                                                                                                                                                                                                                                                                                              </t>
  </si>
  <si>
    <t xml:space="preserve">CAIXA DE CONCRETO ARMADO PRE-MOLDADO, SEM FUNDO, QUADRADA, DIMENSOES DE 0,60 X 0,60 X 0,50 M                                                                                                                                                                                                                                                                                                                                                                                                              </t>
  </si>
  <si>
    <t xml:space="preserve">CAIXA DE CONCRETO ARMADO PRE-MOLDADO, SEM FUNDO, QUADRADA, DIMENSOES DE 0,80 X 0,80 X 0,50 M                                                                                                                                                                                                                                                                                                                                                                                                              </t>
  </si>
  <si>
    <t xml:space="preserve">CAIXA DE CONCRETO ARMADO PRE-MOLDADO, SEM FUNDO, QUADRADA, DIMENSOES DE 1,00 X 1,00 X 0,50 M                                                                                                                                                                                                                                                                                                                                                                                                              </t>
  </si>
  <si>
    <t xml:space="preserve">CAIXA DE DERIVACAO PARA MEDIDOR DE ENERGIA, COM BARRAMENTO MONOFASICO, EM POLICARBONATO / TERMOPLASTICO - MODULO (PADRAO CONCESSIONARIA LOCAL)                                                                                                                                                                                                                                                                                                                                                            </t>
  </si>
  <si>
    <t xml:space="preserve">CAIXA DE DERIVACAO PARA MEDIDOR DE ENERGIA, COM BARRAMENTO POLIFASICO, EM POLICARBONATO / TERMOPLASTICO - MODULO (PADRAO CONCESSIONARIA LOCAL)                                                                                                                                                                                                                                                                                                                                                            </t>
  </si>
  <si>
    <t xml:space="preserve">CAIXA DE DESCARGA PLASTICA PARA BACIA / VASO SANITARIO DE EMBUTIR, COM ESPELHO ACIONADOR EM PLASTICO, CAPACIDADE 6 A 10 LITROS, (COMPLETA - ACESSORIOS INCLUSOS)                                                                                                                                                                                                                                                                                                                                          </t>
  </si>
  <si>
    <t xml:space="preserve">CAIXA DE DESCARGA PLASTICA PARA BACIA / VASO SANITARIO, EXTERNA, CAPACIDADE 9 LITROS, PUXADOR FIO DE NYLON, NAO INCLUSO CANO, BOLSA, ENGATE                                                                                                                                                                                                                                                                                                                                                               </t>
  </si>
  <si>
    <t xml:space="preserve">CAIXA DE GORDURA CILINDRICA EM CONCRETO SIMPLES,  PRE-MOLDADA, COM DIAMETRO DE 40 CM E ALTURA DE 45 CM, COM TAMPA                                                                                                                                                                                                                                                                                                                                                                                         </t>
  </si>
  <si>
    <t xml:space="preserve">CAIXA DE GORDURA EM PVC, DIAMETRO MINIMO 300 MM, DIAMETRO DE SAIDA 100 MM, CAPACIDADE  APROXIMADA 18 LITROS, COM TAMPA E CESTO                                                                                                                                                                                                                                                                                                                                                                            </t>
  </si>
  <si>
    <t xml:space="preserve">CAIXA DE INCENDIO/ABRIGO PARA MANGUEIRA, DE EMBUTIR/INTERNA, COM 75 X 45 X 17 CM, EM CHAPA DE ACO, PORTA COM VENTILACAO, VISOR COM A INSCRICAO "INCENDIO", SUPORTE/CESTA INTERNA PARA A MANGUEIRA, PINTURA ELETROSTATICA VERMELHA                                                                                                                                                                                                                                                                         </t>
  </si>
  <si>
    <t xml:space="preserve">CAIXA DE INCENDIO/ABRIGO PARA MANGUEIRA, DE EMBUTIR/INTERNA, COM 90 X 60 X 17 CM, EM CHAPA DE ACO, PORTA COM VENTILACAO, VISOR COM A INSCRICAO "INCENDIO", SUPORTE/CESTA INTERNA PARA A MANGUEIRA, PINTURA ELETROSTATICA VERMELHA                                                                                                                                                                                                                                                                         </t>
  </si>
  <si>
    <t xml:space="preserve">CAIXA DE INCENDIO/ABRIGO PARA MANGUEIRA, DE SOBREPOR/EXTERNA, COM 75 X 45 X 17 CM, EM CHAPA DE ACO, PORTA COM VENTILACAO, VISOR COM A INSCRICAO "INCENDIO", SUPORTE/CESTA INTERNA PARA A MANGUEIRA, PINTURA ELETROSTATICA VERMELHA                                                                                                                                                                                                                                                                        </t>
  </si>
  <si>
    <t xml:space="preserve">CAIXA DE INCENDIO/ABRIGO PARA MANGUEIRA, DE SOBREPOR/EXTERNA, COM 90 X 60 X 17 CM, EM CHAPA DE ACO, PORTA COM VENTILACAO, VISOR COM A INSCRICAO "INCENDIO", SUPORTE/CESTA INTERNA PARA A MANGUEIRA, PINTURA ELETROSTATICA VERMELHA                                                                                                                                                                                                                                                                        </t>
  </si>
  <si>
    <t xml:space="preserve">CAIXA DE INSPECAO PARA ATERRAMENTO E PARA RAIOS, EM POLIPROPILENO,  DIAMETRO = 300 MM X ALTURA = 400 MM                                                                                                                                                                                                                                                                                                                                                                                                   </t>
  </si>
  <si>
    <t xml:space="preserve">CAIXA DE INSPECAO PARA ATERRAMENTO OU OUTRO USO, EM PVC, DN = 250 X 250 MM                                                                                                                                                                                                                                                                                                                                                                                                                                </t>
  </si>
  <si>
    <t xml:space="preserve">CAIXA DE INSPECAO PARA ATERRAMENTO OU OUTRO USO, EM PVC, DN = 300 X *300* MM                                                                                                                                                                                                                                                                                                                                                                                                                              </t>
  </si>
  <si>
    <t xml:space="preserve">CAIXA DE INSPECAO PARA ATERRAMENTO OU OUTRO USO, EM PVC, DN = 300 X 250 MM                                                                                                                                                                                                                                                                                                                                                                                                                                </t>
  </si>
  <si>
    <t xml:space="preserve">CAIXA DE INSPECAO PARA ATERRAMENTO OU OUTRO USO, EM PVC, DN = 300 X 600 MM                                                                                                                                                                                                                                                                                                                                                                                                                                </t>
  </si>
  <si>
    <t xml:space="preserve">CAIXA DE LUZ "3 X 3" EM ACO ESMALTADA                                                                                                                                                                                                                                                                                                                                                                                                                                                                     </t>
  </si>
  <si>
    <t xml:space="preserve">CAIXA DE LUZ "4 X 2" EM ACO ESMALTADA                                                                                                                                                                                                                                                                                                                                                                                                                                                                     </t>
  </si>
  <si>
    <t xml:space="preserve">CAIXA DE LUZ "4 X 4" EM ACO ESMALTADA                                                                                                                                                                                                                                                                                                                                                                                                                                                                     </t>
  </si>
  <si>
    <t xml:space="preserve">CAIXA DE PASSAGEM / DERIVACAO / LUZ, OCTOGONAL 4 X4, EM ACO ESMALTADA, COM FUNDO MOVEL SIMPLES (FMS)                                                                                                                                                                                                                                                                                                                                                                                                      </t>
  </si>
  <si>
    <t xml:space="preserve">CAIXA DE PASSAGEM ELETRICA DE PAREDE, DE EMBUTIR, EM PVC, COM TAMPA APARAFUSADA, DIMENSOES 120 X 120 X *75* MM                                                                                                                                                                                                                                                                                                                                                                                            </t>
  </si>
  <si>
    <t xml:space="preserve">CAIXA DE PASSAGEM ELETRICA DE PAREDE, DE EMBUTIR, EM PVC, COM TAMPA APARAFUSADA, DIMENSOES 150 X 150 X *75* MM                                                                                                                                                                                                                                                                                                                                                                                            </t>
  </si>
  <si>
    <t xml:space="preserve">CAIXA DE PASSAGEM ELETRICA DE PAREDE, DE EMBUTIR, EM PVC, COM TAMPA APARAFUSADA, DIMENSOES 200 X 200 X *90* MM                                                                                                                                                                                                                                                                                                                                                                                            </t>
  </si>
  <si>
    <t xml:space="preserve">CAIXA DE PASSAGEM ELETRICA DE PAREDE, DE EMBUTIR, EM TERMOPLASTICO / PVC, COM TAMPA APARAFUSADA, DIMENSOES 400 X 400 X *120* MM                                                                                                                                                                                                                                                                                                                                                                           </t>
  </si>
  <si>
    <t xml:space="preserve">CAIXA DE PASSAGEM ELETRICA DE PAREDE, DE SOBREPOR, EM PVC, COM TAMPA APARAFUSADA, DIMENSOES 300 X 300 X *100* MM                                                                                                                                                                                                                                                                                                                                                                                          </t>
  </si>
  <si>
    <t xml:space="preserve">CAIXA DE PASSAGEM ELETRICA DE PAREDE, DE SOBREPOR, EM PVC, COM TAMPA APARAFUSADA, DIMENSOES, 400 X 400 X *120* MM                                                                                                                                                                                                                                                                                                                                                                                         </t>
  </si>
  <si>
    <t xml:space="preserve">CAIXA DE PASSAGEM ELETRICA DE PAREDE, DE SOBREPOR, EM TERMOPLASTICO / PVC, COM TAMPA APARAFUSA, DIMENSOES 200 X 200 X *100* MM                                                                                                                                                                                                                                                                                                                                                                            </t>
  </si>
  <si>
    <t xml:space="preserve">CAIXA DE PASSAGEM ELETRICA DE PAREDE, DE SOBREPOR, EM TERMOPLASTICO / PVC, COM TAMPA APARAFUSADA, DIMENSOES, 150 X 150 X *100* MM                                                                                                                                                                                                                                                                                                                                                                         </t>
  </si>
  <si>
    <t xml:space="preserve">CAIXA DE PASSAGEM ELETRICA, PARA PISO, EM PVC, DIMENSOES DE 3/4" A 4"                                                                                                                                                                                                                                                                                                                                                                                                                                     </t>
  </si>
  <si>
    <t xml:space="preserve">CAIXA DE PASSAGEM METALICA DE SOBREPOR COM TAMPA PARAFUSADA, DIMENSOES 20 X 20 X 10 CM                                                                                                                                                                                                                                                                                                                                                                                                                    </t>
  </si>
  <si>
    <t xml:space="preserve">CAIXA DE PASSAGEM METALICA DE SOBREPOR COM TAMPA PARAFUSADA, DIMENSOES 30 X 30 X 10 CM                                                                                                                                                                                                                                                                                                                                                                                                                    </t>
  </si>
  <si>
    <t xml:space="preserve">CAIXA DE PASSAGEM METALICA DE SOBREPOR COM TAMPA PARAFUSADA, DIMENSOES 40 X 40 X 15 CM                                                                                                                                                                                                                                                                                                                                                                                                                    </t>
  </si>
  <si>
    <t xml:space="preserve">CAIXA DE PASSAGEM METALICA DE SOBREPOR COM TAMPA PARAFUSADA, DIMENSOES 50 X 50 X 15 CM                                                                                                                                                                                                                                                                                                                                                                                                                    </t>
  </si>
  <si>
    <t xml:space="preserve">CAIXA DE PASSAGEM METALICA DE SOBREPOR COM TAMPA PARAFUSADA, DIMENSOES 60 X 60 X 20 CM                                                                                                                                                                                                                                                                                                                                                                                                                    </t>
  </si>
  <si>
    <t xml:space="preserve">CAIXA DE PASSAGEM METALICA DE SOBREPOR COM TAMPA PARAFUSADA, DIMENSOES 70 X 70 X 20 CM                                                                                                                                                                                                                                                                                                                                                                                                                    </t>
  </si>
  <si>
    <t xml:space="preserve">CAIXA DE PASSAGEM METALICA DE SOBREPOR COM TAMPA PARAFUSADA, DIMENSOES 80 X 80 X 20 CM                                                                                                                                                                                                                                                                                                                                                                                                                    </t>
  </si>
  <si>
    <t xml:space="preserve">CAIXA DE PASSAGEM METALICA, DE SOBREPOR, COM TAMPA APARAFUSADA, DIMENSOES 15 X 15 X *10* CM                                                                                                                                                                                                                                                                                                                                                                                                               </t>
  </si>
  <si>
    <t xml:space="preserve">CAIXA DE PASSAGEM METALICA, DE SOBREPOR, COM TAMPA APARAFUSADA, DIMENSOES 35 X 35 X *12* CM                                                                                                                                                                                                                                                                                                                                                                                                               </t>
  </si>
  <si>
    <t xml:space="preserve">CAIXA DE PASSAGEM/ LUZ / TELEFONIA, DE EMBUTIR,  EM CHAPA DE ACO GALVANIZADO, DIMENSOES 150 X 150 X 15 CM (PADRAO CONCESSIONARIA LOCAL)                                                                                                                                                                                                                                                                                                                                                                   </t>
  </si>
  <si>
    <t xml:space="preserve">CAIXA DE PASSAGEM/ LUZ / TELEFONIA, DE EMBUTIR,  EM CHAPA DE ACO GALVANIZADO, DIMENSOES 20 X 20 X *12* CM (PADRAO CONCESSIONARIA LOCAL)                                                                                                                                                                                                                                                                                                                                                                   </t>
  </si>
  <si>
    <t xml:space="preserve">CAIXA DE PASSAGEM/ LUZ / TELEFONIA, DE EMBUTIR,  EM CHAPA DE ACO GALVANIZADO, DIMENSOES 200 X 200 X 20 CM (PADRAO CONCESSIONARIA LOCAL)                                                                                                                                                                                                                                                                                                                                                                   </t>
  </si>
  <si>
    <t xml:space="preserve">CAIXA DE PASSAGEM/ LUZ / TELEFONIA, DE EMBUTIR,  EM CHAPA DE ACO GALVANIZADO, DIMENSOES 40 X 40 X *12* CM (PADRAO CONCESSIONARIA LOCAL)                                                                                                                                                                                                                                                                                                                                                                   </t>
  </si>
  <si>
    <t xml:space="preserve">CAIXA DE PASSAGEM/ LUZ / TELEFONIA, DE EMBUTIR,  EM CHAPA DE ACO GALVANIZADO, DIMENSOES 60 X 60 X *12* CM (PADRAO CONCESSIONARIA LOCAL)                                                                                                                                                                                                                                                                                                                                                                   </t>
  </si>
  <si>
    <t xml:space="preserve">CAIXA DE PASSAGEM/ LUZ / TELEFONIA, DE EMBUTIR,  EM CHAPA DE ACO GALVANIZADO, DIMENSOES 80 X 80 X *12* CM (PADRAO CONCESSIONARIA LOCAL)                                                                                                                                                                                                                                                                                                                                                                   </t>
  </si>
  <si>
    <t xml:space="preserve">CAIXA DE PASSAGEM/ LUZ / TELEFONIA, DE EMBUTIR, EM CHAPA DE ACO GALVANIZADO, DIMENSOES 120 X 120 X *12* CM (PADRAO CONCESSIONARIA LOCAL)                                                                                                                                                                                                                                                                                                                                                                  </t>
  </si>
  <si>
    <t xml:space="preserve">CAIXA DE PASSAGEM/ LUZ / TELEFONIA, DE SOBREPOR,  EM CHAPA DE ACO GALVANIZADO, DIMENSOES 80 X 80 X *12* CM (PADRAO CONCESSIONARIA LOCAL)                                                                                                                                                                                                                                                                                                                                                                  </t>
  </si>
  <si>
    <t xml:space="preserve">CAIXA DE PASSAGEM, EM PVC, DE 4" X 2", PARA ELETRODUTO FLEXIVEL CORRUGADO                                                                                                                                                                                                                                                                                                                                                                                                                                 </t>
  </si>
  <si>
    <t xml:space="preserve">CAIXA DE PASSAGEM, EM PVC, DE 4" X 4", PARA ELETRODUTO FLEXIVEL CORRUGADO                                                                                                                                                                                                                                                                                                                                                                                                                                 </t>
  </si>
  <si>
    <t xml:space="preserve">CAIXA DE PROTECAO EXTERNA PARA MEDIDOR HOROSAZONAL, DE BAIXA TENSAO, COM MODULO, EM CHAPA DE ACO (PADRAO DA CONCESSIONARIA LOCAL)                                                                                                                                                                                                                                                                                                                                                                         </t>
  </si>
  <si>
    <t xml:space="preserve">CAIXA DE PROTECAO PARA TRANSFORMADOR CORRENTE, EM CHAPA DE ACO 18 USG (PADRAO DA CONCESSIONARIA LOCAL)                                                                                                                                                                                                                                                                                                                                                                                                    </t>
  </si>
  <si>
    <t xml:space="preserve">CAIXA INTERNA/EXTERNA DE MEDICAO PARA 1 MEDIDOR TRIFASICO, COM VISOR, EM CHAPA DE ACO 18 USG (PADRAO DA CONCESSIONARIA LOCAL)                                                                                                                                                                                                                                                                                                                                                                             </t>
  </si>
  <si>
    <t xml:space="preserve">CAIXA INTERNA/EXTERNA DE MEDICAO PARA 4 MEDIDORES MONOFASICOS, COM VISOR, EM CHAPA DE ACO 18 USG (PADRAO DA CONCESSIONARIA LOCAL)                                                                                                                                                                                                                                                                                                                                                                         </t>
  </si>
  <si>
    <t xml:space="preserve">CAIXA MODULAR PARA MEDIDOR DE ENERGIA AGRUPADA, EM POLICARBONATO /  TERMOPLASTICO, COM SUPORTE PARA DISJUNTOR (PADRAO DA CONCESSIONARIA LOCAL)                                                                                                                                                                                                                                                                                                                                                            </t>
  </si>
  <si>
    <t xml:space="preserve">CAIXA OCTOGONAL DE FUNDO MOVEL, EM PVC, DE 3" X 3", PARA ELETRODUTO FLEXIVEL CORRUGADO                                                                                                                                                                                                                                                                                                                                                                                                                    </t>
  </si>
  <si>
    <t xml:space="preserve">CAIXA OCTOGONAL DE FUNDO MOVEL, EM PVC, DE 4" X 4", PARA ELETRODUTO FLEXIVEL CORRUGADO                                                                                                                                                                                                                                                                                                                                                                                                                    </t>
  </si>
  <si>
    <t xml:space="preserve">CAIXA PARA HIDROMETRO CONCRETO PRE MOLDADO, *0,24 M X 0,45 M X 0,30* M (L X C X A)                                                                                                                                                                                                                                                                                                                                                                                                                        </t>
  </si>
  <si>
    <t xml:space="preserve">CAIXA PARA MEDICAO COLETIVA TIPO L, PADRAO BIFASICO OU TRIFASICO, PARA ATE 4 MEDIDORES, SEM BARRAMENTO E COM PORTAS INFERIOR E SUPERIOR                                                                                                                                                                                                                                                                                                                                                                   </t>
  </si>
  <si>
    <t xml:space="preserve">CAIXA PARA MEDICAO COLETIVA TIPO M, PADRAO BIFASICO OU TRIFASICO, PARA ATE 8 MEDIDORES, SEM BARRAMENTO E COM PORTAS INFERIOR E SUPERIOR                                                                                                                                                                                                                                                                                                                                                                   </t>
  </si>
  <si>
    <t xml:space="preserve">CAIXA PARA MEDICAO COLETIVA TIPO N, PADRAO BIFASICO OU TRIFASICO, PARA ATE 12 MEDIDORES, SEM BARRAMENTO E COM PORTAS INFERIOR E SUPERIOR                                                                                                                                                                                                                                                                                                                                                                  </t>
  </si>
  <si>
    <t xml:space="preserve">CAIXA PARA MEDIDOR MONOFASICO, EM POLICARBONATO / TERMOPLASTICO, PARA ALOJAR 1 DISJUNTOR (PADRAO DA CONCESSIONARIA LOCAL)                                                                                                                                                                                                                                                                                                                                                                                 </t>
  </si>
  <si>
    <t xml:space="preserve">CAIXA PARA MEDIDOR POLIFASICO, EM POLICARBONATO / TERMOPLASTICO, PARA ALOJAR 1 DISJUNTOR (PADRAO DA CONCESSIONARIA LOCAL)                                                                                                                                                                                                                                                                                                                                                                                 </t>
  </si>
  <si>
    <t xml:space="preserve">CAIXA PRE-MOLDADA PARA BOCA DE LOBO, EM CONCRETO ARMADO, COM FCK DE 25 MPA, COM DIMENSOES 1,10 X 0,65 X 1,00 M (COMPRIMENTO X LARGURA X ALTURA)                                                                                                                                                                                                                                                                                                                                                           </t>
  </si>
  <si>
    <t xml:space="preserve">CAIXA SIFONADA PVC, 100 X 100 X 50 MM, COM GRELHA REDONDA, BRANCA                                                                                                                                                                                                                                                                                                                                                                                                                                         </t>
  </si>
  <si>
    <t xml:space="preserve">CAIXA SIFONADA PVC, 250 X 230 X 75 MM, COM TAMPA CEGA QUADRADA, BRANCA                                                                                                                                                                                                                                                                                                                                                                                                                                    </t>
  </si>
  <si>
    <t xml:space="preserve">CAIXA SIFONADA, PVC, 150 X *185* X 75 MM, COM GRELHA QUADRADA, BRANCA                                                                                                                                                                                                                                                                                                                                                                                                                                     </t>
  </si>
  <si>
    <t xml:space="preserve">CAIXA SIFONADA, PVC, 150 X 150 X 50 MM, COM GRELHA QUADRADA, BRANCA (NBR 5688)                                                                                                                                                                                                                                                                                                                                                                                                                            </t>
  </si>
  <si>
    <t xml:space="preserve">CAIXA SIFONADA, PVC, 150 X 150 X 50 MM, COM GRELHA REDONDA, BRANCA                                                                                                                                                                                                                                                                                                                                                                                                                                        </t>
  </si>
  <si>
    <t xml:space="preserve">CAL HIDRATADA CH-I PARA ARGAMASSAS                                                                                                                                                                                                                                                                                                                                                                                                                                                                        </t>
  </si>
  <si>
    <t xml:space="preserve">CAL HIDRATADA PARA PINTURA                                                                                                                                                                                                                                                                                                                                                                                                                                                                                </t>
  </si>
  <si>
    <t xml:space="preserve">CAL VIRGEM COMUM PARA ARGAMASSAS (NBR 6453)                                                                                                                                                                                                                                                                                                                                                                                                                                                               </t>
  </si>
  <si>
    <t xml:space="preserve">CALCARIO DOLOMITICO A (POSTO PEDREIRA/FORNECEDOR,  SEM FRETE)                                                                                                                                                                                                                                                                                                                                                                                                                                             </t>
  </si>
  <si>
    <t xml:space="preserve">CALCETEIRO / RASTELEIRO (HORISTA)                                                                                                                                                                                                                                                                                                                                                                                                                                                                         </t>
  </si>
  <si>
    <t xml:space="preserve">CALCETEIRO / RASTELEIRO (MENSALISTA)                                                                                                                                                                                                                                                                                                                                                                                                                                                                      </t>
  </si>
  <si>
    <t xml:space="preserve">CALHA / PERFIL PLUVIAL DE PVC, DIAMETRO ENTRE *119 E 170* MM, COMPRIMENTO DE 3 M, PARA DRENAGEM PLUVIAL PREDIAL                                                                                                                                                                                                                                                                                                                                                                                           </t>
  </si>
  <si>
    <t xml:space="preserve">CALHA MOLDURA AMERICANA DE CHAPA DE ACO GALVANIZADA NUM 26, CORTE 33 CM                                                                                                                                                                                                                                                                                                                                                                                                                                   </t>
  </si>
  <si>
    <t xml:space="preserve">CALHA PARA AGUA FURTADA DE CHAPA DE ACO GALVANIZADA NUM 26, CORTE 40 CM                                                                                                                                                                                                                                                                                                                                                                                                                                   </t>
  </si>
  <si>
    <t xml:space="preserve">CALHA PARA AGUA FURTADA DE CHAPA DE ACO GALVANIZADA NUM 26, CORTE 50 CM                                                                                                                                                                                                                                                                                                                                                                                                                                   </t>
  </si>
  <si>
    <t xml:space="preserve">CALHA PLATIBANDA DE CHAPA DE ACO GALVANIZADA NUM 26, CORTE 45 CM                                                                                                                                                                                                                                                                                                                                                                                                                                          </t>
  </si>
  <si>
    <t xml:space="preserve">CALHA QUADRADA DE CHAPA DE ACO GALVANIZADA NUM 24, CORTE 100 CM                                                                                                                                                                                                                                                                                                                                                                                                                                           </t>
  </si>
  <si>
    <t xml:space="preserve">CALHA QUADRADA DE CHAPA DE ACO GALVANIZADA NUM 24, CORTE 33 CM                                                                                                                                                                                                                                                                                                                                                                                                                                            </t>
  </si>
  <si>
    <t xml:space="preserve">CALHA QUADRADA DE CHAPA DE ACO GALVANIZADA NUM 24, CORTE 50 CM                                                                                                                                                                                                                                                                                                                                                                                                                                            </t>
  </si>
  <si>
    <t xml:space="preserve">CALHA QUADRADA DE CHAPA DE ACO GALVANIZADA NUM 26, CORTE 33 CM                                                                                                                                                                                                                                                                                                                                                                                                                                            </t>
  </si>
  <si>
    <t xml:space="preserve">CALHA QUADRADA DE CHAPA DE ACO GALVANIZADA NUM 28, CORTE 25 CM                                                                                                                                                                                                                                                                                                                                                                                                                                            </t>
  </si>
  <si>
    <t xml:space="preserve">CALHA/CANALETA DE CONCRETO SIMPLES, TIPO MEIA CANA, DIAMETRO DE 20 CM, PARA AGUA PLUVIAL                                                                                                                                                                                                                                                                                                                                                                                                                  </t>
  </si>
  <si>
    <t xml:space="preserve">CALHA/CANALETA DE CONCRETO SIMPLES, TIPO MEIA CANA, DIAMETRO DE 30 CM, PARA AGUA PLUVIAL                                                                                                                                                                                                                                                                                                                                                                                                                  </t>
  </si>
  <si>
    <t xml:space="preserve">CALHA/CANALETA DE CONCRETO SIMPLES, TIPO MEIA CANA, DIAMETRO DE 40 CM, PARA AGUA PLUVIAL                                                                                                                                                                                                                                                                                                                                                                                                                  </t>
  </si>
  <si>
    <t xml:space="preserve">CALHA/CANALETA DE CONCRETO SIMPLES, TIPO MEIA CANA, DIAMETRO DE 50 CM, PARA AGUA PLUVIAL                                                                                                                                                                                                                                                                                                                                                                                                                  </t>
  </si>
  <si>
    <t xml:space="preserve">CALHA/CANALETA DE CONCRETO SIMPLES, TIPO MEIA CANA, DIAMETRO DE 60 CM, PARA AGUA PLUVIAL                                                                                                                                                                                                                                                                                                                                                                                                                  </t>
  </si>
  <si>
    <t xml:space="preserve">CALHA/CANALETA DE CONCRETO SIMPLES, TIPO MEIA CANA, DIAMETRO DE 80 CM, PARA AGUA PLUVIAL                                                                                                                                                                                                                                                                                                                                                                                                                  </t>
  </si>
  <si>
    <t xml:space="preserve">CAMADA SEPARADORA DE FILME DE POLIETILENO 20 A 25 MICRA                                                                                                                                                                                                                                                                                                                                                                                                                                                   </t>
  </si>
  <si>
    <t xml:space="preserve">CAMINHAO TOCO, PESO BRUTO TOTAL 10700 KG, CARGA UTIL MAXIMA 7400 KG, DISTANCIA ENTRE EIXOS 4,00 M, POTENCIA 175 CV (INCLUI CABINE E CHASSI, NAO INCLUI CARROCERIA)                                                                                                                                                                                                                                                                                                                                        </t>
  </si>
  <si>
    <t xml:space="preserve">CAMINHAO TOCO, PESO BRUTO TOTAL 13200 KG, CARGA UTIL MAXIMA 9200 KG, DISTANCIA ENTRE EIXOS 3,31 M, POTENCIA 175 CV (INCLUI CABINE E CHASSI, NAO INCLUI CARROCERIA)                                                                                                                                                                                                                                                                                                                                        </t>
  </si>
  <si>
    <t xml:space="preserve">CAMINHAO TOCO, PESO BRUTO TOTAL 14300 KG, CARGA UTIL MAXIMA 9480 KG, DISTANCIA ENTRE EIXOS 4,80 M, POTENCIA 185 CV (INCLUI CABINE E CHASSI, NAO INCLUI CARROCERIA)                                                                                                                                                                                                                                                                                                                                        </t>
  </si>
  <si>
    <t xml:space="preserve">CAMINHAO TOCO, PESO BRUTO TOTAL 16000 KG, CARGA UTIL MAXIMA 10600 KG, DISTANCIA ENTRE EIXOS 4,80 M, POTENCIA 277 CV (INCLUI CABINE E CHASSI, NAO INCLUI CARROCERIA)                                                                                                                                                                                                                                                                                                                                       </t>
  </si>
  <si>
    <t xml:space="preserve">CAMINHAO TOCO, PESO BRUTO TOTAL 16000 KG, CARGA UTIL MAXIMA 10830 KG, DISTANCIA ENTRE EIXOS 3,56 M, POTENCIA 226 CV (INCLUI CABINE E CHASSI, NAO INCLUI CARROCERIA)                                                                                                                                                                                                                                                                                                                                       </t>
  </si>
  <si>
    <t xml:space="preserve">CAMINHAO TOCO, PESO BRUTO TOTAL 16000 KG, CARGA UTIL MAXIMA 11030 KG, DISTANCIA ENTRE EIXOS 5,41 M, POTENCIA 185 CV (INCLUI CABINE E CHASSI, NAO INCLUI CARROCERIA)                                                                                                                                                                                                                                                                                                                                       </t>
  </si>
  <si>
    <t xml:space="preserve">CAMINHAO TOCO, PESO BRUTO TOTAL 8500 KG, CARGA UTIL MAXIMA 5600 KG, DISTANCIA ENTRE EIXOS 3,40 M, POTENCIA 167 CV (INCLUI CABINE E CHASSI, NAO INCLUI CARROCERIA)                                                                                                                                                                                                                                                                                                                                         </t>
  </si>
  <si>
    <t xml:space="preserve">CAMINHAO TOCO, PESO BRUTO TOTAL 9600 KG, CARGA UTIL MAXIMA 6190 KG, DISTANCIA ENTRE EIXOS 3,70 M, POTENCIA 156 CV (INCLUI CABINE E CHASSI, NAO INCLUI CARROCERIA)                                                                                                                                                                                                                                                                                                                                         </t>
  </si>
  <si>
    <t xml:space="preserve">CAMINHAO TRUCADO, PESO BRUTO TOTAL 23000 KG, CARGA UTIL MAXIMA 15285 KG, DISTANCIA ENTRE EIXOS 4,80 M, POTENCIA 326 CV (INCLUI CABINE E CHASSI, NAO INCLUI CARROCERIA)                                                                                                                                                                                                                                                                                                                                    </t>
  </si>
  <si>
    <t xml:space="preserve">CAMINHAO TRUCADO, PESO BRUTO TOTAL 23000 KG, CARGA UTIL MAXIMA 15460 KG, DISTANCIA ENTRE EIXOS 4,80 M, POTENCIA 286 CV (INCLUI CABINE E CHASSI, NAO INCLUI CARROCERIA)                                                                                                                                                                                                                                                                                                                                    </t>
  </si>
  <si>
    <t xml:space="preserve">CAMINHAO TRUCADO, PESO BRUTO TOTAL 23000 KG, CARGA UTIL MAXIMA 16360 KG, CABINE ESTENDIDA, DISTANCIA ENTRE EIXOS 3,56 M, POTENCIA 277 CV (INCLUI CABINE E CHASSI, NAO INCLUI CARROCERIA)                                                                                                                                                                                                                                                                                                                  </t>
  </si>
  <si>
    <t xml:space="preserve">CAMINHAO TRUCADO, PESO BRUTO TOTAL 23000 KG, CARGA UTIL MAXIMA 16540 KG, DISTANCIA ENTRE EIXOS 4,80 M, POTENCIA 256 CV (INCLUI CABINE E CHASSI, NAO INCLUI CARROCERIA)                                                                                                                                                                                                                                                                                                                                    </t>
  </si>
  <si>
    <t xml:space="preserve">CAMINHONETE COM MOTOR A DIESEL, POTENCIA *160* CV, CABINE DUPLA, 4X4                                                                                                                                                                                                                                                                                                                                                                                                                                      </t>
  </si>
  <si>
    <t xml:space="preserve">CAMPAINHA ALTA POTENCIA 110V / 220V, DIAMETRO 150 MM                                                                                                                                                                                                                                                                                                                                                                                                                                                      </t>
  </si>
  <si>
    <t xml:space="preserve">CAMPAINHA CIGARRA 127 V / 220 V (APENAS MODULO)                                                                                                                                                                                                                                                                                                                                                                                                                                                           </t>
  </si>
  <si>
    <t xml:space="preserve">CAMPAINHA CIGARRA 127 V / 220 V, CONJUNTO MONTADO PARA EMBUTIR 4" X 2" (PLACA + SUPORTE + MODULO)                                                                                                                                                                                                                                                                                                                                                                                                         </t>
  </si>
  <si>
    <t xml:space="preserve">CANALETA DE CONCRETO ESTRUTURAL 14 X 19 X 29 CM, FBK 14 MPA (NBR 6136)                                                                                                                                                                                                                                                                                                                                                                                                                                    </t>
  </si>
  <si>
    <t xml:space="preserve">CANALETA DE CONCRETO ESTRUTURAL 14 X 19 X 29 CM, FBK 4,5 MPA (NBR 6136)                                                                                                                                                                                                                                                                                                                                                                                                                                   </t>
  </si>
  <si>
    <t xml:space="preserve">CANALETA DE CONCRETO ESTRUTURAL 14 X 19 X 39 CM, FBK 14 MPA (NBR 6136)                                                                                                                                                                                                                                                                                                                                                                                                                                    </t>
  </si>
  <si>
    <t xml:space="preserve">CANALETA DE CONCRETO ESTRUTURAL 14 X 19 X 39 CM, FBK 4,5 MPA (NBR 6136)                                                                                                                                                                                                                                                                                                                                                                                                                                   </t>
  </si>
  <si>
    <t xml:space="preserve">CANALETA DE CONCRETO 14 X 19 X 19 CM (CLASSE C - NBR 6136)                                                                                                                                                                                                                                                                                                                                                                                                                                                </t>
  </si>
  <si>
    <t xml:space="preserve">CANALETA DE CONCRETO 19 X 19 X 19 CM (CLASSE C - NBR 6136)                                                                                                                                                                                                                                                                                                                                                                                                                                                </t>
  </si>
  <si>
    <t xml:space="preserve">CANALETA DE CONCRETO 9 X 19 X 19 CM (CLASSE C - NBR 6136)                                                                                                                                                                                                                                                                                                                                                                                                                                                 </t>
  </si>
  <si>
    <t xml:space="preserve">CANOPLA ACABAMENTO CROMADO PARA INSTALACAO DE SPRINKLER, SOB FORRO, 15 MM                                                                                                                                                                                                                                                                                                                                                                                                                                 </t>
  </si>
  <si>
    <t xml:space="preserve">CANTONEIRA (ABAS IGUAIS) EM ACO CARBONO, 25,4 MM X 3,17 MM (L X E), 1,27KG/M                                                                                                                                                                                                                                                                                                                                                                                                                              </t>
  </si>
  <si>
    <t xml:space="preserve">CANTONEIRA (ABAS IGUAIS) EM ACO CARBONO, 38,1 MM X 3,17 MM (L X E), 3,48 KG/M                                                                                                                                                                                                                                                                                                                                                                                                                             </t>
  </si>
  <si>
    <t xml:space="preserve">CANTONEIRA (ABAS IGUAIS) EM ACO CARBONO, 50,8 MM X 9,53 MM (L X E), 6,99 KG/M                                                                                                                                                                                                                                                                                                                                                                                                                             </t>
  </si>
  <si>
    <t xml:space="preserve">CANTONEIRA ACO ABAS IGUAIS (QUALQUER BITOLA), ESPESSURA ENTRE 1/8" E 1/4"                                                                                                                                                                                                                                                                                                                                                                                                                                 </t>
  </si>
  <si>
    <t xml:space="preserve">CANTONEIRA EM ALUMINIO, ABAS IGUAIS, LARGURA DE 25,40 MM (1"), ESPESSURA DE 3,17 MM (1/8") E PESO LINEAR DE APROXIMADAMENTE 0,408 KG/M                                                                                                                                                                                                                                                                                                                                                                    </t>
  </si>
  <si>
    <t xml:space="preserve">CANTONEIRA EM ALUMINIO, ABAS IGUAIS, LARGURA DE 25,40 MM (1"), ESPESSURA DE 4,76 MM (3/16") E PESO LINEAR DE APROXIMADAMENTEO 0,593 KG/M                                                                                                                                                                                                                                                                                                                                                                  </t>
  </si>
  <si>
    <t xml:space="preserve">CANTONEIRA EM ALUMINIO, ABAS IGUAIS, LARGURA DE 31,75 MM (1 1/4"), ESPESSURA DE 4,76 MM (3/16") E PESO LINEAR DE APROXIMADAMENTE 0,755 KG/M                                                                                                                                                                                                                                                                                                                                                               </t>
  </si>
  <si>
    <t xml:space="preserve">CANTONEIRA EM ALUMINIO, ABAS IGUAIS, LARGURA DE 38,10 MM (1 1/2"), ESPESSURA DE 4,76 MM (3/16") E PESO LINEAR DE APROXIMADAMENTE 0,915 KG/M                                                                                                                                                                                                                                                                                                                                                               </t>
  </si>
  <si>
    <t xml:space="preserve">CANTONEIRA EM ALUMINIO, ABAS IGUAIS, LARGURA DE 50,80 MM (2") , ESPESSURA DE 3,17 MM (1/8") E PESO LINEAR DE APROXIMADAMENTE 0,842 KG/M                                                                                                                                                                                                                                                                                                                                                                   </t>
  </si>
  <si>
    <t xml:space="preserve">CANTONEIRA EM ALUMINIO, ABAS IGUAIS, LARGURA DE 50,80 MM (2"), ESPESSURA DE 6,35 MM (1/4") E PESO LINEAR DE APROXIMADAMENTE 1,630 KG/M                                                                                                                                                                                                                                                                                                                                                                    </t>
  </si>
  <si>
    <t xml:space="preserve">CAP OU TAMPAO DE FERRO GALVANIZADO, COM ROSCA BSP, DE 1 1/2"                                                                                                                                                                                                                                                                                                                                                                                                                                              </t>
  </si>
  <si>
    <t xml:space="preserve">CAP OU TAMPAO DE FERRO GALVANIZADO, COM ROSCA BSP, DE 1 1/4"                                                                                                                                                                                                                                                                                                                                                                                                                                              </t>
  </si>
  <si>
    <t xml:space="preserve">CAP OU TAMPAO DE FERRO GALVANIZADO, COM ROSCA BSP, DE 1/2"                                                                                                                                                                                                                                                                                                                                                                                                                                                </t>
  </si>
  <si>
    <t xml:space="preserve">CAP OU TAMPAO DE FERRO GALVANIZADO, COM ROSCA BSP, DE 1/4"                                                                                                                                                                                                                                                                                                                                                                                                                                                </t>
  </si>
  <si>
    <t xml:space="preserve">CAP OU TAMPAO DE FERRO GALVANIZADO, COM ROSCA BSP, DE 1"                                                                                                                                                                                                                                                                                                                                                                                                                                                  </t>
  </si>
  <si>
    <t xml:space="preserve">CAP OU TAMPAO DE FERRO GALVANIZADO, COM ROSCA BSP, DE 2 1/2"                                                                                                                                                                                                                                                                                                                                                                                                                                              </t>
  </si>
  <si>
    <t xml:space="preserve">CAP OU TAMPAO DE FERRO GALVANIZADO, COM ROSCA BSP, DE 2"                                                                                                                                                                                                                                                                                                                                                                                                                                                  </t>
  </si>
  <si>
    <t xml:space="preserve">CAP OU TAMPAO DE FERRO GALVANIZADO, COM ROSCA BSP, DE 3/4"                                                                                                                                                                                                                                                                                                                                                                                                                                                </t>
  </si>
  <si>
    <t xml:space="preserve">CAP OU TAMPAO DE FERRO GALVANIZADO, COM ROSCA BSP, DE 3/8"                                                                                                                                                                                                                                                                                                                                                                                                                                                </t>
  </si>
  <si>
    <t xml:space="preserve">CAP OU TAMPAO DE FERRO GALVANIZADO, COM ROSCA BSP, DE 3"                                                                                                                                                                                                                                                                                                                                                                                                                                                  </t>
  </si>
  <si>
    <t xml:space="preserve">CAP OU TAMPAO DE FERRO GALVANIZADO, COM ROSCA BSP, DE 4"                                                                                                                                                                                                                                                                                                                                                                                                                                                  </t>
  </si>
  <si>
    <t xml:space="preserve">CAP PPR DN 20 MM, PARA AGUA QUENTE PREDIAL                                                                                                                                                                                                                                                                                                                                                                                                                                                                </t>
  </si>
  <si>
    <t xml:space="preserve">CAP PPR DN 25 MM, PARA AGUA QUENTE PREDIAL                                                                                                                                                                                                                                                                                                                                                                                                                                                                </t>
  </si>
  <si>
    <t xml:space="preserve">CAP PVC, ROSCAVEL, 1/2", PARA AGUA FRIA PREDIAL                                                                                                                                                                                                                                                                                                                                                                                                                                                           </t>
  </si>
  <si>
    <t xml:space="preserve">CAP PVC, ROSCAVEL, 1",  PARA AGUA FRIA PREDIAL                                                                                                                                                                                                                                                                                                                                                                                                                                                            </t>
  </si>
  <si>
    <t xml:space="preserve">CAP PVC, ROSCAVEL, 3/4",  PARA AGUA FRIA PREDIAL                                                                                                                                                                                                                                                                                                                                                                                                                                                          </t>
  </si>
  <si>
    <t xml:space="preserve">CAP PVC, SERIE R, DN 100 MM, PARA ESGOTO PREDIAL                                                                                                                                                                                                                                                                                                                                                                                                                                                          </t>
  </si>
  <si>
    <t xml:space="preserve">CAP PVC, SERIE R, DN 150 MM, PARA ESGOTO PREDIAL                                                                                                                                                                                                                                                                                                                                                                                                                                                          </t>
  </si>
  <si>
    <t xml:space="preserve">CAP PVC, SERIE R, DN 75 MM, PARA ESGOTO PREDIAL                                                                                                                                                                                                                                                                                                                                                                                                                                                           </t>
  </si>
  <si>
    <t xml:space="preserve">CAP PVC, SOLDAVEL, DN 100 MM, SERIE NORMAL, PARA ESGOTO PREDIAL                                                                                                                                                                                                                                                                                                                                                                                                                                           </t>
  </si>
  <si>
    <t xml:space="preserve">CAP PVC, SOLDAVEL, DN 50 MM, SERIE NORMAL, PARA ESGOTO PREDIAL                                                                                                                                                                                                                                                                                                                                                                                                                                            </t>
  </si>
  <si>
    <t xml:space="preserve">CAP PVC, SOLDAVEL, DN 75 MM, SERIE NORMAL, PARA ESGOTO PREDIAL                                                                                                                                                                                                                                                                                                                                                                                                                                            </t>
  </si>
  <si>
    <t xml:space="preserve">CAP PVC, SOLDAVEL, 20 MM, PARA AGUA FRIA PREDIAL                                                                                                                                                                                                                                                                                                                                                                                                                                                          </t>
  </si>
  <si>
    <t xml:space="preserve">CAP PVC, SOLDAVEL, 25 MM, PARA AGUA FRIA PREDIAL                                                                                                                                                                                                                                                                                                                                                                                                                                                          </t>
  </si>
  <si>
    <t xml:space="preserve">CAP PVC, SOLDAVEL, 32 MM, PARA AGUA FRIA PREDIAL                                                                                                                                                                                                                                                                                                                                                                                                                                                          </t>
  </si>
  <si>
    <t xml:space="preserve">CAP PVC, SOLDAVEL, 40 MM, PARA AGUA FRIA PREDIAL                                                                                                                                                                                                                                                                                                                                                                                                                                                          </t>
  </si>
  <si>
    <t xml:space="preserve">CAP PVC, SOLDAVEL, 50 MM, PARA AGUA FRIA PREDIAL                                                                                                                                                                                                                                                                                                                                                                                                                                                          </t>
  </si>
  <si>
    <t xml:space="preserve">CAP PVC, SOLDAVEL, 60 MM, PARA AGUA FRIA PREDIAL                                                                                                                                                                                                                                                                                                                                                                                                                                                          </t>
  </si>
  <si>
    <t xml:space="preserve">CAP PVC, SOLDAVEL, 75 MM, PARA AGUA FRIA PREDIAL                                                                                                                                                                                                                                                                                                                                                                                                                                                          </t>
  </si>
  <si>
    <t xml:space="preserve">CAP, PVC PBA, JE, DN 100 / DE 110 MM,  PARA REDE DE AGUA (NBR 10351)                                                                                                                                                                                                                                                                                                                                                                                                                                      </t>
  </si>
  <si>
    <t xml:space="preserve">CAP, PVC PBA, JE, DN 50 / DE 60 MM,  PARA REDE DE AGUA (NBR 10351)                                                                                                                                                                                                                                                                                                                                                                                                                                        </t>
  </si>
  <si>
    <t xml:space="preserve">CAP, PVC PBA, JE, DN 75 / DE 85 MM,  PARA REDE DE AGUA (NBR 10351)                                                                                                                                                                                                                                                                                                                                                                                                                                        </t>
  </si>
  <si>
    <t xml:space="preserve">CAP, PVC, JE, OCRE, DN 150 MM (CONEXAO PARA TUBO COLETOR DE ESGOTO)                                                                                                                                                                                                                                                                                                                                                                                                                                       </t>
  </si>
  <si>
    <t xml:space="preserve">CAP, PVC, JE, OCRE, DN 200 MM (CONEXAO PARA TUBO COLETOR DE ESGOTO)                                                                                                                                                                                                                                                                                                                                                                                                                                       </t>
  </si>
  <si>
    <t xml:space="preserve">CAPA PARA CHUVA EM PVC COM FORRO DE POLIESTER, COM CAPUZ (AMARELA OU AZUL)                                                                                                                                                                                                                                                                                                                                                                                                                                </t>
  </si>
  <si>
    <t xml:space="preserve">CAPACETE DE SEGURANCA ABA FRONTAL COM SUSPENSAO DE POLIETILENO, SEM JUGULAR (CLASSE B)                                                                                                                                                                                                                                                                                                                                                                                                                    </t>
  </si>
  <si>
    <t xml:space="preserve">CAPACITOR TRIFASICO, POTENCIA 2,5 KVAR, TENSAO 220 V, FORNECIDO COM CAPA PROTETORA, RESISTOR INTERNO A UNIDADE CAPACITIVA                                                                                                                                                                                                                                                                                                                                                                                 </t>
  </si>
  <si>
    <t xml:space="preserve">CAPACITOR TRIFASICO, POTENCIA 5 KVAR, TENSAO 220 V, FORNECIDO COM CAPA PROTETORA, RESISTOR INTERNO A UNIDADE CAPACITIVA                                                                                                                                                                                                                                                                                                                                                                                   </t>
  </si>
  <si>
    <t xml:space="preserve">CAPIM BRAQUIARIA DECUMBENS/ BRAQUIARINHA, VC *70*% MINIMO                                                                                                                                                                                                                                                                                                                                                                                                                                                 </t>
  </si>
  <si>
    <t xml:space="preserve">CAPTOR FRANKLIN (4 PONTAS), EM LATAO CROMADO, H = 300 MM, DUAS DESCIDAS                                                                                                                                                                                                                                                                                                                                                                                                                                   </t>
  </si>
  <si>
    <t xml:space="preserve">CAPTOR FRANKLIN (4 PONTAS), EM LATAO CROMADO, H = 300 MM, UMA DESCIDA                                                                                                                                                                                                                                                                                                                                                                                                                                     </t>
  </si>
  <si>
    <t xml:space="preserve">CAPTOR FRANKLIN (4 PONTAS), EM LATAO CROMADO, H = 350 MM, DUAS DESCIDAS                                                                                                                                                                                                                                                                                                                                                                                                                                   </t>
  </si>
  <si>
    <t xml:space="preserve">CAPTOR FRANKLIN (4 PONTAS), EM LATAO CROMADO, H=350 MM, UMA DESCIDA                                                                                                                                                                                                                                                                                                                                                                                                                                       </t>
  </si>
  <si>
    <t xml:space="preserve">CARENAGEM /TAMPA, EM PLASTICO, COR BRANCA, UTILIZADO EM KIT CHASSI METALICO PARA INSTAL. HIDRAULICA DE CUBA SIMPLES SEM MAQUINA DE LAVAR ROUPA, *355* X *670* MM (L X H) (COM FUROS E DEMAIS ENCAIXES)                                                                                                                                                                                                                                                                                                    </t>
  </si>
  <si>
    <t xml:space="preserve">CARENAGEM /TAMPA, EM PLASTICO, COR BRANCA, UTILIZADO EM KIT CHASSI METALICO PARA INSTAL. HIDRAULICA DE TANQUE COM MAQUINA DE LAVAR ROUPA, *360* X *470* MM (L X H) (COM FUROS E DEMAIS ENCAIXES)                                                                                                                                                                                                                                                                                                          </t>
  </si>
  <si>
    <t xml:space="preserve">CARPETE DE NYLON EM MANTA PARA TRAFEGO COMERCIAL PESADO, E = 6 A 7 MM (INSTALADO)                                                                                                                                                                                                                                                                                                                                                                                                                         </t>
  </si>
  <si>
    <t xml:space="preserve">CARPETE DE NYLON EM MANTA PARA TRAFEGO COMERCIAL PESADO, E = 9 A 10 MM (INSTALADO)                                                                                                                                                                                                                                                                                                                                                                                                                        </t>
  </si>
  <si>
    <t xml:space="preserve">CARPETE DE NYLON EM PLACAS 50 X 50 CM PARA TRAFEGO COMERCIAL PESADO, E = 6,5 MM (INSTALADO)                                                                                                                                                                                                                                                                                                                                                                                                               </t>
  </si>
  <si>
    <t xml:space="preserve">CARPETE DE POLIESTER EM MANTA PARA TRAFEGO COMERCIAL PESADO, E = 4 A 5 MM (INSTALADO)                                                                                                                                                                                                                                                                                                                                                                                                                     </t>
  </si>
  <si>
    <t xml:space="preserve">CARPETE DE POLIPROPILENO EM MANTA PARA TRAFEGO COMERCIAL MEDIO, E = 5 A 6 MM (INSTALADO)                                                                                                                                                                                                                                                                                                                                                                                                                  </t>
  </si>
  <si>
    <t xml:space="preserve">CARPINTEIRO AUXILIAR (HORISTA)                                                                                                                                                                                                                                                                                                                                                                                                                                                                            </t>
  </si>
  <si>
    <t xml:space="preserve">CARPINTEIRO AUXILIAR (MENSALISTA)                                                                                                                                                                                                                                                                                                                                                                                                                                                                         </t>
  </si>
  <si>
    <t xml:space="preserve">CARPINTEIRO DE ESQUADRIAS (HORISTA)                                                                                                                                                                                                                                                                                                                                                                                                                                                                       </t>
  </si>
  <si>
    <t xml:space="preserve">CARPINTEIRO DE ESQUADRIAS (MENSALISTA)                                                                                                                                                                                                                                                                                                                                                                                                                                                                    </t>
  </si>
  <si>
    <t xml:space="preserve">CARPINTEIRO DE FORMAS (HORISTA)                                                                                                                                                                                                                                                                                                                                                                                                                                                                           </t>
  </si>
  <si>
    <t xml:space="preserve">CARPINTEIRO DE FORMAS (MENSALISTA)                                                                                                                                                                                                                                                                                                                                                                                                                                                                        </t>
  </si>
  <si>
    <t xml:space="preserve">CARRANCA PARA JANELA VENEZIANA DE ABRIR, EM LATAO CROMADO, SIMPLES, PARA APARAFUSAR NA PAREDE                                                                                                                                                                                                                                                                                                                                                                                                             </t>
  </si>
  <si>
    <t xml:space="preserve">CARRINHO COM 2 PNEUS PARA TRANSPORTAR TUBO CONCRETO, ALTURA ATE 1,0 M E DIAMETRO ATE 1000MM, COM ESTRUTURA EM PERFIL OU TUBO METALICO                                                                                                                                                                                                                                                                                                                                                                     </t>
  </si>
  <si>
    <t xml:space="preserve">CARRINHO DE MAO DE ACO CAPACIDADE 50 A 60 L, PNEU COM CAMARA                                                                                                                                                                                                                                                                                                                                                                                                                                              </t>
  </si>
  <si>
    <t xml:space="preserve">CARROCERIA FIXA ABERTA DE MADEIRA PARA TRANSPORTE GERAL DE CARGA SECA DIMENSOES APROXIMADAS 2,25 X 4,10 X 0,50 M (INCLUI MONTAGEM, NAO INCLUI CAMINHAO)                                                                                                                                                                                                                                                                                                                                                   </t>
  </si>
  <si>
    <t xml:space="preserve">CARROCERIA FIXA ABERTA DE MADEIRA PARA TRANSPORTE GERAL DE CARGA SECA DIMENSOES APROXIMADAS 2,5 X 5,5 X 0,50 M (INCLUI MONTAGEM, NAO INCLUI CAMINHAO)                                                                                                                                                                                                                                                                                                                                                     </t>
  </si>
  <si>
    <t xml:space="preserve">CARROCERIA FIXA ABERTA DE MADEIRA PARA TRANSPORTE GERAL DE CARGA SECA DIMENSOES APROXIMADAS 2,5 X 6,00 X 0,50 M (INCLUI MONTAGEM, NAO INCLUI CAMINHAO)                                                                                                                                                                                                                                                                                                                                                    </t>
  </si>
  <si>
    <t xml:space="preserve">CARROCERIA FIXA ABERTA DE MADEIRA PARA TRANSPORTE GERAL DE CARGA SECA DIMENSOES APROXIMADAS 2,5 X 6,5 X 0,50 M (INCLUI MONTAGEM, NAO INCLUI CAMINHAO)                                                                                                                                                                                                                                                                                                                                                     </t>
  </si>
  <si>
    <t xml:space="preserve">CARROCERIA FIXA ABERTA DE MADEIRA PARA TRANSPORTE GERAL DE CARGA SECA DIMENSOES APROXIMADAS 2,5 X 7,00 X 0,50 M (INCLUI MONTAGEM, NAO INCLUI CAMINHAO)                                                                                                                                                                                                                                                                                                                                                    </t>
  </si>
  <si>
    <t xml:space="preserve">CARROCERIA FIXA ABERTA DE MADEIRA PARA TRANSPORTE GERAL DE CARGA SECA DIMENSOES APROXIMADAS 2,5 X 7,5 X 0,50 M (INCLUI MONTAGEM, NAO INCLUI CAMINHAO)                                                                                                                                                                                                                                                                                                                                                     </t>
  </si>
  <si>
    <t xml:space="preserve">CARVAO ANTRACITO PARA FILTRO, GRAO VARIANDO DE 0,8 ATE 1,1 MM, COEFICIENTE DE UNIFORMIDADE MENOR QUE 1,7 MM (DISTRIBUIDOR)                                                                                                                                                                                                                                                                                                                                                                                </t>
  </si>
  <si>
    <t xml:space="preserve">CARVAO ANTRACITO PARA FILTRO, GRAO VARIANDO DE 0,8 ATE 1,1 MM, COEFICIENTE DE UNIFORMIDADE MENOR QUE 1,7 MM (POSTO JAZIDA/PRODUTOR)                                                                                                                                                                                                                                                                                                                                                                       </t>
  </si>
  <si>
    <t xml:space="preserve">CASCALHO DE CAVA                                                                                                                                                                                                                                                                                                                                                                                                                                                                                          </t>
  </si>
  <si>
    <t xml:space="preserve">CASCALHO DE RIO                                                                                                                                                                                                                                                                                                                                                                                                                                                                                           </t>
  </si>
  <si>
    <t xml:space="preserve">CASCALHO LAVADO                                                                                                                                                                                                                                                                                                                                                                                                                                                                                           </t>
  </si>
  <si>
    <t xml:space="preserve">CAVALETE PARA TALHA COM ESTRUTURA EM TUBO METALICO ALTURA MINIMA 3,2 M EQUIPADO COM RODAS DE BORRACHA PARA MOVIMENTACAO DE TUBOS DE CONCRETO NA CENTRAL DE PREMOLDADOS COM CAPACIDADE DE CARGA DE 3 TONELADAS                                                                                                                                                                                                                                                                                             </t>
  </si>
  <si>
    <t xml:space="preserve">CAVALO MECANICO TRACAO 4X2, PESO BRUTO TOTAL COMBINADO 49000 KG, CAPACIDADE MAXIMA DE TRACAO *66000* KG, POTENCIA *360* CV (INCLUI CABINE E CHASSI, NAO INCLUI SEMIRREBOQUE)                                                                                                                                                                                                                                                                                                                              </t>
  </si>
  <si>
    <t xml:space="preserve">CAVALO MECANICO TRACAO 4X2, PESO BRUTO TOTAL 16000 KG, CAPACIDADE MAXIMA DE TRACAO *36000* KG, DISTANCIA ENTRE EIXOS *3,56* M, POTENCIA *286* CV (INCLUI CABINE E CHASSI, NAO INCLUI SEMIRREBOQUE)                                                                                                                                                                                                                                                                                                        </t>
  </si>
  <si>
    <t xml:space="preserve">CAVALO MECANICO TRACAO 4X2, PESO BRUTO TOTAL 16000 KG, CAPACIDADE MAXIMA DE TRACAO *45000* KG, DISTANCIA ENTRE EIXOS *3,56* M, POTENCIA *330* CV (INCLUI CABINE E CHASSI, NAO INCLUI SEMIRREBOQUE)                                                                                                                                                                                                                                                                                                        </t>
  </si>
  <si>
    <t xml:space="preserve">CAVALO MECANICO TRACAO 4X2, PESO BRUTO TOTAL 16000 KG, CAPACIDADE MAXIMA DE TRACAO *80000* KG, POTENCIA *380* CV (INCLUI CABINE E CHASSI, NAO INCLUI SEMIRREBOQUE)                                                                                                                                                                                                                                                                                                                                        </t>
  </si>
  <si>
    <t xml:space="preserve">CAVALO MECANICO TRACAO 6X2, PESO BRUTO TOTAL COMBINADO 56000 KG, CAPACIDADE MAXIMA DE TRACAO *66000* KG, POTENCIA *360* CV (INCLUI CABINE E CHASSI, NAO INCLUI SEMIRREBOQUE)                                                                                                                                                                                                                                                                                                                              </t>
  </si>
  <si>
    <t xml:space="preserve">CAVOUQUEIRO OU OPERADOR DE PERFURATRIZ / ROMPEDOR (HORISTA)                                                                                                                                                                                                                                                                                                                                                                                                                                               </t>
  </si>
  <si>
    <t xml:space="preserve">CAVOUQUEIRO OU OPERADOR DE PERFURATRIZ / ROMPEDOR (MENSALISTA)                                                                                                                                                                                                                                                                                                                                                                                                                                            </t>
  </si>
  <si>
    <t xml:space="preserve">CENTRO DE MEDICAO AGRUPADA, EM POLICARBONATO / PVC, COM 12 MEDIDORES E PROTECAO GERAL (INCLUI BARRAMENTO, DISJUNTORES E ACESSORIOS DE FIXACAO) (PADRAO CONCESSIONARIA LOCAL)                                                                                                                                                                                                                                                                                                                              </t>
  </si>
  <si>
    <t xml:space="preserve">CENTRO DE MEDICAO AGRUPADA, EM POLICARBONATO / PVC, COM 16 MEDIDORES E PROTECAO GERAL (INCLUI BARRAMENTO, DISJUNTORES E ACESSORIOS DE FIXACAO) (PADRAO CONCESSIONARIA LOCAL)                                                                                                                                                                                                                                                                                                                              </t>
  </si>
  <si>
    <t xml:space="preserve">CENTRO DE MEDICAO AGRUPADA, EM POLICARBONATO / PVC, COM 4 MEDIDORES E PROTECAO GERAL (INCLUI BARRAMENTO, DISJUNTORES E ACESSORIOS DE FIXACAO) (PADRAO CONCESSIONARIA LOCAL)                                                                                                                                                                                                                                                                                                                               </t>
  </si>
  <si>
    <t xml:space="preserve">CENTRO DE MEDICAO AGRUPADA, EM POLICARBONATO / PVC, COM 8 MEDIDORES E PROTECAO GERAL (INCLUI BARRAMENTO, DISJUNTORES E ACESSORIOS DE FIXACAO) (PADRAO CONCESSIONARIA LOCAL)                                                                                                                                                                                                                                                                                                                               </t>
  </si>
  <si>
    <t xml:space="preserve">CERA LIQUIDA INCOLOR MULTIPISO                                                                                                                                                                                                                                                                                                                                                                                                                                                                            </t>
  </si>
  <si>
    <t xml:space="preserve">CHAPA ACO INOX AISI 304 NUMERO 4 (E = 6 MM), ACABAMENTO NUMERO 1 (LAMINADO A QUENTE, FOSCO)                                                                                                                                                                                                                                                                                                                                                                                                               </t>
  </si>
  <si>
    <t xml:space="preserve">CHAPA ACO INOX AISI 304 NUMERO 9 (E = 4 MM), ACABAMENTO NUMERO 1 (LAMINADO A QUENTE, FOSCO)                                                                                                                                                                                                                                                                                                                                                                                                               </t>
  </si>
  <si>
    <t xml:space="preserve">CHAPA DE ACO CARBONO GALVANIZADA, PERFURADA (GRADE FUROS) E = 1,5 MM, DIAMETRO DO FURO = 9,52 MM (FUROS ALTERNADOS HORIZ.)                                                                                                                                                                                                                                                                                                                                                                                </t>
  </si>
  <si>
    <t xml:space="preserve">CHAPA DE ACO CARBONO LAMINADO A QUENTE, QUALIDADE ESTRUTURAL, BITOLA 3/16", E =4,75 MM (37,29 KG/M2)                                                                                                                                                                                                                                                                                                                                                                                                      </t>
  </si>
  <si>
    <t xml:space="preserve">CHAPA DE ACO FINA A FRIO BITOLA MSG 20, E = 0,90 MM (7,20 KG/M2)                                                                                                                                                                                                                                                                                                                                                                                                                                          </t>
  </si>
  <si>
    <t xml:space="preserve">CHAPA DE ACO FINA A FRIO BITOLA MSG 24, E = 0,60 MM (4,80 KG/M2)                                                                                                                                                                                                                                                                                                                                                                                                                                          </t>
  </si>
  <si>
    <t xml:space="preserve">CHAPA DE ACO FINA A FRIO BITOLA MSG 26, E = 0,45 MM (3,60 KG/M2)                                                                                                                                                                                                                                                                                                                                                                                                                                          </t>
  </si>
  <si>
    <t xml:space="preserve">CHAPA DE ACO FINA A QUENTE BITOLA MSG 13, E = 2,25 MM (18,00 KG/M2)                                                                                                                                                                                                                                                                                                                                                                                                                                       </t>
  </si>
  <si>
    <t xml:space="preserve">CHAPA DE ACO FINA A QUENTE BITOLA MSG 14, E = 2,00 MM (16,0 KG/M2)                                                                                                                                                                                                                                                                                                                                                                                                                                        </t>
  </si>
  <si>
    <t xml:space="preserve">CHAPA DE ACO FINA A QUENTE BITOLA MSG 16, E = 1,50 MM (12,00 KG/M2)                                                                                                                                                                                                                                                                                                                                                                                                                                       </t>
  </si>
  <si>
    <t xml:space="preserve">CHAPA DE ACO FINA A QUENTE BITOLA MSG 18, E = 1,20 MM (9,60 KG/M2)                                                                                                                                                                                                                                                                                                                                                                                                                                        </t>
  </si>
  <si>
    <t xml:space="preserve">CHAPA DE ACO FINA A QUENTE BITOLA MSG 3/16 ", E = 4,75 MM (38,00 KG/M2)                                                                                                                                                                                                                                                                                                                                                                                                                                   </t>
  </si>
  <si>
    <t xml:space="preserve">CHAPA DE ACO GALVANIZADA BITOLA GSG 14, E = 1,95 MM (15,60 KG/M2)                                                                                                                                                                                                                                                                                                                                                                                                                                         </t>
  </si>
  <si>
    <t xml:space="preserve">CHAPA DE ACO GALVANIZADA BITOLA GSG 16, E = 1,55 MM (12,40 KG/M2)                                                                                                                                                                                                                                                                                                                                                                                                                                         </t>
  </si>
  <si>
    <t xml:space="preserve">CHAPA DE ACO GALVANIZADA BITOLA GSG 18, E = 1,25 MM (10,00 KG/M2)                                                                                                                                                                                                                                                                                                                                                                                                                                         </t>
  </si>
  <si>
    <t xml:space="preserve">CHAPA DE ACO GALVANIZADA BITOLA GSG 19, E = 1,11 MM (8,88 KG/M2)                                                                                                                                                                                                                                                                                                                                                                                                                                          </t>
  </si>
  <si>
    <t xml:space="preserve">CHAPA DE ACO GALVANIZADA BITOLA GSG 20, E = 0,95 MM (7,60 KG/M2)                                                                                                                                                                                                                                                                                                                                                                                                                                          </t>
  </si>
  <si>
    <t xml:space="preserve">CHAPA DE ACO GALVANIZADA BITOLA GSG 22, E = 0,80 MM (6,40 KG/M2)                                                                                                                                                                                                                                                                                                                                                                                                                                          </t>
  </si>
  <si>
    <t xml:space="preserve">CHAPA DE ACO GALVANIZADA BITOLA GSG 24, E = 0,64 (5,12 KG/M2)                                                                                                                                                                                                                                                                                                                                                                                                                                             </t>
  </si>
  <si>
    <t xml:space="preserve">CHAPA DE ACO GALVANIZADA BITOLA GSG 26, E = 0,50 MM (4,00 KG/M2)                                                                                                                                                                                                                                                                                                                                                                                                                                          </t>
  </si>
  <si>
    <t xml:space="preserve">CHAPA DE ACO GALVANIZADA BITOLA GSG 30, E = 0,35 MM (2,80 KG/M2)                                                                                                                                                                                                                                                                                                                                                                                                                                          </t>
  </si>
  <si>
    <t xml:space="preserve">CHAPA DE ACO GROSSA, ASTM A36, E = 1 " (25,40 MM) 199,18 KG/M2                                                                                                                                                                                                                                                                                                                                                                                                                                            </t>
  </si>
  <si>
    <t xml:space="preserve">CHAPA DE ACO GROSSA, ASTM A36, E = 1/2 " (12,70 MM) 99,59 KG/M2                                                                                                                                                                                                                                                                                                                                                                                                                                           </t>
  </si>
  <si>
    <t xml:space="preserve">CHAPA DE ACO GROSSA, ASTM A36, E = 1/4 " (6,35 MM) 49,79 KG/M2                                                                                                                                                                                                                                                                                                                                                                                                                                            </t>
  </si>
  <si>
    <t xml:space="preserve">CHAPA DE ACO GROSSA, ASTM A36, E = 3/4 " (19,05 MM) 149,39 KG/M2                                                                                                                                                                                                                                                                                                                                                                                                                                          </t>
  </si>
  <si>
    <t xml:space="preserve">CHAPA DE ACO GROSSA, ASTM A36, E = 3/8 " (9,53 MM) 74,69 KG/M2                                                                                                                                                                                                                                                                                                                                                                                                                                            </t>
  </si>
  <si>
    <t xml:space="preserve">CHAPA DE ACO GROSSA, ASTM A36, E = 5/8 " (15,88 MM) 124,49 KG/M2                                                                                                                                                                                                                                                                                                                                                                                                                                          </t>
  </si>
  <si>
    <t xml:space="preserve">CHAPA DE ACO GROSSA, ASTM A36, E = 7/8 " (22,23 MM) 174,28 KG/M2                                                                                                                                                                                                                                                                                                                                                                                                                                          </t>
  </si>
  <si>
    <t xml:space="preserve">CHAPA DE ACO GROSSA, SAE 1020, BITOLA 1/4", E = 6,35 MM (49,85 KG/M2)                                                                                                                                                                                                                                                                                                                                                                                                                                     </t>
  </si>
  <si>
    <t xml:space="preserve">CHAPA DE ACO XADREZ PARA PISOS, E = 1/4 " (6,30 MM) 54,53 KG/M2                                                                                                                                                                                                                                                                                                                                                                                                                                           </t>
  </si>
  <si>
    <t xml:space="preserve">CHAPA DE LAMINADO MELAMINICO, LISO BRILHANTE, DE 1,25 X 3,08 METROS, ESPESSURA = 0,8 MILIMETROS                                                                                                                                                                                                                                                                                                                                                                                                           </t>
  </si>
  <si>
    <t xml:space="preserve">CHAPA DE LAMINADO MELAMINICO, LISO FOSCO, DE 1,25 X 3,08 METROS, ESPESSURA = 0,8 MILIMETROS                                                                                                                                                                                                                                                                                                                                                                                                               </t>
  </si>
  <si>
    <t xml:space="preserve">CHAPA DE LAMINADO MELAMINICO, TEXTURIZADO, DE 1,25 X 3,08 METROS, ESPESSURA = 0,8 MILIMETROS                                                                                                                                                                                                                                                                                                                                                                                                              </t>
  </si>
  <si>
    <t xml:space="preserve">CHAPA DE MDF BRANCO LISO 1 FACE, E = 12 MM, DE *2,75 X 1,85* M                                                                                                                                                                                                                                                                                                                                                                                                                                            </t>
  </si>
  <si>
    <t xml:space="preserve">CHAPA DE MDF BRANCO LISO 1 FACE, E = 15 MM, DE *2,75 X 1,85* M                                                                                                                                                                                                                                                                                                                                                                                                                                            </t>
  </si>
  <si>
    <t xml:space="preserve">CHAPA DE MDF BRANCO LISO 1 FACE, E = 18 MM, DE *2,75 X 1,85* M                                                                                                                                                                                                                                                                                                                                                                                                                                            </t>
  </si>
  <si>
    <t xml:space="preserve">CHAPA DE MDF BRANCO LISO 1 FACE, E = 25 MM, DE *2,75 X 1,85* M                                                                                                                                                                                                                                                                                                                                                                                                                                            </t>
  </si>
  <si>
    <t xml:space="preserve">CHAPA DE MDF BRANCO LISO 1 FACE, E = 6 MM, DE *2,75 X 1,85* M                                                                                                                                                                                                                                                                                                                                                                                                                                             </t>
  </si>
  <si>
    <t xml:space="preserve">CHAPA DE MDF BRANCO LISO 1 FACE, E = 9 MM, DE *2,75 X 1,85* M                                                                                                                                                                                                                                                                                                                                                                                                                                             </t>
  </si>
  <si>
    <t xml:space="preserve">CHAPA DE MDF BRANCO LISO 2 FACES, E = 12 MM, DE *2,75 X 1,85* M                                                                                                                                                                                                                                                                                                                                                                                                                                           </t>
  </si>
  <si>
    <t xml:space="preserve">CHAPA DE MDF BRANCO LISO 2 FACES, E = 15 MM, DE *2,75 X 1,85* M                                                                                                                                                                                                                                                                                                                                                                                                                                           </t>
  </si>
  <si>
    <t xml:space="preserve">CHAPA DE MDF BRANCO LISO 2 FACES, E = 18 MM, DE *2,75 X 1,85* M                                                                                                                                                                                                                                                                                                                                                                                                                                           </t>
  </si>
  <si>
    <t xml:space="preserve">CHAPA DE MDF BRANCO LISO 2 FACES, E = 25 MM, DE *2,75 X 1,85* M                                                                                                                                                                                                                                                                                                                                                                                                                                           </t>
  </si>
  <si>
    <t xml:space="preserve">CHAPA DE MDF BRANCO LISO 2 FACES, E = 6 MM, DE *2,75 X 1,85* M                                                                                                                                                                                                                                                                                                                                                                                                                                            </t>
  </si>
  <si>
    <t xml:space="preserve">CHAPA DE MDF BRANCO LISO 2 FACES, E = 9 MM, DE *2,75 X 1,85* M                                                                                                                                                                                                                                                                                                                                                                                                                                            </t>
  </si>
  <si>
    <t xml:space="preserve">CHAPA DE MDF CRU, E = 12 MM, DE *2,75 X 1,85* M                                                                                                                                                                                                                                                                                                                                                                                                                                                           </t>
  </si>
  <si>
    <t xml:space="preserve">CHAPA DE MDF CRU, E = 15 MM, DE *2,75 X 1,85* M                                                                                                                                                                                                                                                                                                                                                                                                                                                           </t>
  </si>
  <si>
    <t xml:space="preserve">CHAPA DE MDF CRU, E = 18 MM, DE *2,75 X 1,85* M                                                                                                                                                                                                                                                                                                                                                                                                                                                           </t>
  </si>
  <si>
    <t xml:space="preserve">CHAPA DE MDF CRU, E = 20 MM, DE *2,75 X 1,85* M                                                                                                                                                                                                                                                                                                                                                                                                                                                           </t>
  </si>
  <si>
    <t xml:space="preserve">CHAPA DE MDF CRU, E = 25 MM, DE *2,75 X 1,85* M                                                                                                                                                                                                                                                                                                                                                                                                                                                           </t>
  </si>
  <si>
    <t xml:space="preserve">CHAPA DE MDF CRU, E = 6 MM, DE *2,75 X 1,85* M                                                                                                                                                                                                                                                                                                                                                                                                                                                            </t>
  </si>
  <si>
    <t xml:space="preserve">CHAPA DE MDF CRU, E = 9 MM, DE *2,75 X 1,85* M                                                                                                                                                                                                                                                                                                                                                                                                                                                            </t>
  </si>
  <si>
    <t xml:space="preserve">CHAPA EM ACO GALVANIZADO PARA STEEL DECK, COM NERVURAS TRAPEZOIDAIS, LARGURA UTIL DE 915 MM E ESPESSURA DE 0,80 MM                                                                                                                                                                                                                                                                                                                                                                                        </t>
  </si>
  <si>
    <t xml:space="preserve">CHAPA EM ACO GALVANIZADO PARA STEEL DECK, COM NERVURAS TRAPEZOIDAIS, LARGURA UTIL DE 915 MM E ESPESSURA DE 0,95 MM                                                                                                                                                                                                                                                                                                                                                                                        </t>
  </si>
  <si>
    <t xml:space="preserve">CHAPA EM ACO GALVANIZADO PARA STEEL DECK, COM NERVURAS TRAPEZOIDAIS, LARGURA UTIL DE 915 MM E ESPESSURA DE 1,25 MM                                                                                                                                                                                                                                                                                                                                                                                        </t>
  </si>
  <si>
    <t xml:space="preserve">CHAPA PARA EMENDA DE VIGA, EM ACO GROSSO, QUALIDADE ESTRUTURAL, BITOLA 3/16 ", E= 4,75 MM, 4 FUROS, LARGURA 45 MM, COMPRIMENTO 500 MM                                                                                                                                                                                                                                                                                                                                                                     </t>
  </si>
  <si>
    <t xml:space="preserve">CHAPA/BOBINA LISA EM ALUMINIO, LIGA 1.200 - H14, QUALQUER ESPESSURA, QUALQUER LARGURA                                                                                                                                                                                                                                                                                                                                                                                                                     </t>
  </si>
  <si>
    <t xml:space="preserve">CHAPA/PAINEL DE MADEIRA COMPENSADA PLASTIFICADA (MADEIRITE PLASTIFICADO) PARA FORMA DE CONCRETO, DE 2200 x 1100 MM, E = *17* MM                                                                                                                                                                                                                                                                                                                                                                           </t>
  </si>
  <si>
    <t xml:space="preserve">CHAPA/PAINEL DE MADEIRA COMPENSADA PLASTIFICADA (MADEIRITE PLASTIFICADO) PARA FORMA DE CONCRETO, DE 2200 x 1100 MM, E = 10 MM                                                                                                                                                                                                                                                                                                                                                                             </t>
  </si>
  <si>
    <t xml:space="preserve">CHAPA/PAINEL DE MADEIRA COMPENSADA PLASTIFICADA (MADEIRITE PLASTIFICADO) PARA FORMA DE CONCRETO, DE 2200 x 1100 MM, E = 12 MM                                                                                                                                                                                                                                                                                                                                                                             </t>
  </si>
  <si>
    <t xml:space="preserve">CHAPA/PAINEL DE MADEIRA COMPENSADA PLASTIFICADA (MADEIRITE PLASTIFICADO) PARA FORMA DE CONCRETO, DE 2200 X 1100 MM, E = 14 MM                                                                                                                                                                                                                                                                                                                                                                             </t>
  </si>
  <si>
    <t xml:space="preserve">CHAPA/PAINEL DE MADEIRA COMPENSADA PLASTIFICADA (MADEIRITE PLASTIFICADO) PARA FORMA DE CONCRETO, DE 2200 X 1100 MM, E = 20 MM                                                                                                                                                                                                                                                                                                                                                                             </t>
  </si>
  <si>
    <t xml:space="preserve">CHAPA/PAINEL DE MADEIRA COMPENSADA PLASTIFICADA (MADEIRITE PLASTIFICADO) PARA FORMA DE CONCRETO, DE 2200 X 1100 MM, E = 6 MM                                                                                                                                                                                                                                                                                                                                                                              </t>
  </si>
  <si>
    <t xml:space="preserve">CHAPA/PAINEL DE MADEIRA COMPENSADA RESINADA (MADEIRITE RESINADO ROSA) PARA FORMA DE CONCRETO, DE 2200 x 1100 MM, E = 14 MM                                                                                                                                                                                                                                                                                                                                                                                </t>
  </si>
  <si>
    <t xml:space="preserve">CHAPA/PAINEL DE MADEIRA COMPENSADA RESINADA (MADEIRITE RESINADO ROSA) PARA FORMA DE CONCRETO, DE 2200 x 1100 MM, E = 17 MM                                                                                                                                                                                                                                                                                                                                                                                </t>
  </si>
  <si>
    <t xml:space="preserve">CHAPA/PAINEL DE MADEIRA COMPENSADA RESINADA (MADEIRITE RESINADO ROSA) PARA FORMA DE CONCRETO, DE 2200 x 1100 MM, E = 8 A 12 MM                                                                                                                                                                                                                                                                                                                                                                            </t>
  </si>
  <si>
    <t xml:space="preserve">CHAPA/PAINEL DE MADEIRA COMPENSADA RESINADA (MADEIRITE RESINADO ROSA) PARA FORMA DE CONCRETO, DE 2200 X 1100 MM, E = 20 MM                                                                                                                                                                                                                                                                                                                                                                                </t>
  </si>
  <si>
    <t xml:space="preserve">CHAPA/PAINEL DE MADEIRA COMPENSADA RESINADA (MADEIRITE RESINADO ROSA) PARA FORMA DE CONCRETO, DE 2200 X 1100 MM, E = 6 MM                                                                                                                                                                                                                                                                                                                                                                                 </t>
  </si>
  <si>
    <t xml:space="preserve">CHAVE DUPLA PARA CONEXOES TIPO STORZ, ENGATE RAPIDO 1 1/2" X 2 1/2", EM LATAO, PARA INSTALACAO PREDIAL COMBATE A INCENDIO                                                                                                                                                                                                                                                                                                                                                                                 </t>
  </si>
  <si>
    <t xml:space="preserve">CHUMBADOR DE ACO GALVANIZADO, 1" X 600 MM, PARA POSTES DE ACO COM BASE, INCLUSO PORCA E ARRUELA                                                                                                                                                                                                                                                                                                                                                                                                           </t>
  </si>
  <si>
    <t xml:space="preserve">CHUMBADOR DE ACO TIPO PARABOLT, * 5/8" X 200* MM,  COM PORCA E ARRUELA                                                                                                                                                                                                                                                                                                                                                                                                                                    </t>
  </si>
  <si>
    <t xml:space="preserve">CHUVEIRO COMUM EM PLASTICO BRANCO, COM CANO, 3 TEMPERATURAS, 5500 W (110/220 V)                                                                                                                                                                                                                                                                                                                                                                                                                           </t>
  </si>
  <si>
    <t xml:space="preserve">CHUVEIRO COMUM EM PLASTICO CROMADO, COM CANO, 4 TEMPERATURAS (110/220 V)                                                                                                                                                                                                                                                                                                                                                                                                                                  </t>
  </si>
  <si>
    <t xml:space="preserve">CIMENTO BRANCO NAO ESTRUTURAL (CPB - NAO ESTRUTURAL)                                                                                                                                                                                                                                                                                                                                                                                                                                                      </t>
  </si>
  <si>
    <t xml:space="preserve">CIMENTO IMPERMEABILIZANTE DE PEGA ULTRARRAPIDA PARA TAMPONAMENTOS                                                                                                                                                                                                                                                                                                                                                                                                                                         </t>
  </si>
  <si>
    <t xml:space="preserve">CIMENTO PORTLAND COMPOSTO CP II-32                                                                                                                                                                                                                                                                                                                                                                                                                                                                        </t>
  </si>
  <si>
    <t xml:space="preserve">CIMENTO PORTLAND DE ALTO FORNO (AF) CP III-40                                                                                                                                                                                                                                                                                                                                                                                                                                                             </t>
  </si>
  <si>
    <t xml:space="preserve">CIMENTO PORTLAND ESTRUTURAL BRANCO CPB - 32 ou CPB - 40                                                                                                                                                                                                                                                                                                                                                                                                                                                   </t>
  </si>
  <si>
    <t xml:space="preserve">CIMENTO PORTLAND POZOLANICO CP IV-32                                                                                                                                                                                                                                                                                                                                                                                                                                                                      </t>
  </si>
  <si>
    <t xml:space="preserve">CINTA CIRCULAR EM ACO GALVANIZADO DE 150 MM DE DIAMETRO PARA FIXACAO DE CAIXA MEDICAO, INCLUI PARAFUSOS E PORCAS                                                                                                                                                                                                                                                                                                                                                                                          </t>
  </si>
  <si>
    <t xml:space="preserve">CINTA CIRCULAR EM ACO GALVANIZADO DE 210 MM DE DIAMETRO PARA INSTALACAO DE TRANSFORMADOR EM POSTE DE CONCRETO                                                                                                                                                                                                                                                                                                                                                                                             </t>
  </si>
  <si>
    <t xml:space="preserve">CINTURAO DE SEGURANCA TIPO PARAQUEDISTA, FIVELA EM ACO, AJUSTE NO SUSPENSARIO, CINTURA E PERNAS                                                                                                                                                                                                                                                                                                                                                                                                           </t>
  </si>
  <si>
    <t xml:space="preserve">COBRE ELETROLITICO EM BARRA OU CHAPA                                                                                                                                                                                                                                                                                                                                                                                                                                                                      </t>
  </si>
  <si>
    <t xml:space="preserve">COLA BRANCA BASE PVA                                                                                                                                                                                                                                                                                                                                                                                                                                                                                      </t>
  </si>
  <si>
    <t xml:space="preserve">COLA PARA TUBOS E MANTAS ELASTOMERICAS, A BASE DE SOLVENTE                                                                                                                                                                                                                                                                                                                                                                                                                                                </t>
  </si>
  <si>
    <t xml:space="preserve">COLAR DE TOMADA EM POLIPROPILENO, PP, COM PARAFUSOS, PARA PEAD, 63 X 1/2" - LIGACAO PREDIAL DE AGUA                                                                                                                                                                                                                                                                                                                                                                                                       </t>
  </si>
  <si>
    <t xml:space="preserve">COLAR DE TOMADA EM POLIPROPILENO, PP, COM PARAFUSOS, PARA PEAD, 63 X 3/4" - LIGACAO PREDIAL DE AGUA                                                                                                                                                                                                                                                                                                                                                                                                       </t>
  </si>
  <si>
    <t xml:space="preserve">COLAR TOMADA PVC, COM TRAVAS, SAIDA COM ROSCA, DE 110 MM X 1/2" OU 110 MM X 3/4", PARA LIGACAO PREDIAL DE AGUA                                                                                                                                                                                                                                                                                                                                                                                            </t>
  </si>
  <si>
    <t xml:space="preserve">COLAR TOMADA PVC, COM TRAVAS, SAIDA COM ROSCA, DE 32 MM X 1/2" OU 32 MM X 3/4", PARA LIGACAO PREDIAL DE AGUA                                                                                                                                                                                                                                                                                                                                                                                              </t>
  </si>
  <si>
    <t xml:space="preserve">COLAR TOMADA PVC, COM TRAVAS, SAIDA COM ROSCA, DE 40 MM X 1/2" OU 40 MM X 3/4", PARA LIGACAO PREDIAL DE AGUA                                                                                                                                                                                                                                                                                                                                                                                              </t>
  </si>
  <si>
    <t xml:space="preserve">COLAR TOMADA PVC, COM TRAVAS, SAIDA COM ROSCA, DE 50 MM X 1/2" OU 50 MM X 3/4", PARA LIGACAO PREDIAL DE AGUA                                                                                                                                                                                                                                                                                                                                                                                              </t>
  </si>
  <si>
    <t xml:space="preserve">COLAR TOMADA PVC, COM TRAVAS, SAIDA COM ROSCA, DE 60 MM X 1/2" OU 60 MM X 3/4", PARA LIGACAO PREDIAL DE AGUA                                                                                                                                                                                                                                                                                                                                                                                              </t>
  </si>
  <si>
    <t xml:space="preserve">COLAR TOMADA PVC, COM TRAVAS, SAIDA COM ROSCA, DE 75 MM X 1/2" OU 75 MM X 3/4", PARA LIGACAO PREDIAL DE AGUA                                                                                                                                                                                                                                                                                                                                                                                              </t>
  </si>
  <si>
    <t xml:space="preserve">COLAR TOMADA PVC, COM TRAVAS, SAIDA COM ROSCA, DE 85 MM X 1/2" OU 85 MM X 3/4", PARA LIGACAO PREDIAL DE AGUA                                                                                                                                                                                                                                                                                                                                                                                              </t>
  </si>
  <si>
    <t xml:space="preserve">COLAR TOMADA PVC, COM TRAVAS, SAIDA ROSCAVEL COM BUCHA DE LATAO, DE 60 MM X 1/2" OU 60 MM X 3/4", PARA LIGACAO PREDIAL DE AGUA                                                                                                                                                                                                                                                                                                                                                                            </t>
  </si>
  <si>
    <t xml:space="preserve">COMPACTADOR DE SOLO A PERCUSSAO (SOQUETE), A GASOLINA 4 TEMPOS, PESO 55 A 65 KG, FORCA DE IMPACTO 1.000 A 1.500 KGF, FREQ. 600 A 700 GOLPES P/ MINUTO, VELOCIDADE TRABALHO DE 10 A 15 M/MIN, POT. DE 2,00 A 3,00 HP                                                                                                                                                                                                                                                                                       </t>
  </si>
  <si>
    <t xml:space="preserve">COMPACTADOR DE SOLO TIPO PLACA VIBRATORIA REVERSIVEL, A GASOLINA 4 TEMPOS, PESO 125 A 150 KG, FORCA CENTRIF. 2500 A 2800 KGF, LARG. TRABALHO 400 A 450 MM, FREQ. VIBRACAO 4300 A 4500 RPM, VELOC. TRABALHO 15 A 20 M/MIN, POT. 5,5 A 6,0 HP                                                                                                                                                                                                                                                               </t>
  </si>
  <si>
    <t xml:space="preserve">COMPACTADOR DE SOLO TIPO PLACA VIBRATORIA REVERSIVEL, A GASOLINA 4 TEMPOS, PESO 150 A 175 KG, FORCA CENTRIF. 2800 A 3100 KGF, LARG. TRABALHO DE 450 A 520 MM, FREQ. VIBRACAO 4000 A 4300 RPM, VELOC. TRABALHO DE 15 A 20 M/MIN, POT. DE 6,0 A 7,0 HP                                                                                                                                                                                                                                                      </t>
  </si>
  <si>
    <t xml:space="preserve">COMPACTADOR DE SOLO, TIPO PLACA VIBRATORIA NAO REVERSIVEL, A GASOLINA 4 TEMPOS, PESO 80 A 120 KG, FORCA CENTRIF. DE 1300 A 2000 KGF, LARG. TRABALHO DE 400 A 500 MM, FREQ. VIBRACAO DE 4800 A 6000 RPM, VELOCIDADE TRABALHO DE 20 A 30 M/MIN, POT. DE 5,0 A 6,0 HP                                                                                                                                                                                                                                        </t>
  </si>
  <si>
    <t xml:space="preserve">COMPACTADOR DE SOLO, TIPO PLACA VIBRATORIA REVERSIVEL, A DIESEL, PESO 700 A 820 KG, FORCA CENTRIF. DE 6.200 A 10.000 KGF, LARG. TRABALHO DE 650 A 720 MM, FREQ. VIBRACAO DE 3.000 A 3.500 RPM, VELOCIDADE TRABALHO DE 25 A 30 M/MIN, POT. DE 13,0 A 15,0 HP                                                                                                                                                                                                                                               </t>
  </si>
  <si>
    <t xml:space="preserve">COMPACTADOR DE SOLO, TIPO PLACA VIBRATORIA REVERSIVEL, A GASOLINA 4 TEMPOS, PESO 160 A 265 KG, FORCA CENTRIF. DE 2750 A 4000 KGF, LARG. TRABALHO DE 430 A 550 MM, FREQ. VIBRACAO DE 4000 A 5500 RPM, VELOCIDADE TRABALHO DE 20 A 25 M/MIN, POT. DE 7,5 A 9,0 HP                                                                                                                                                                                                                                           </t>
  </si>
  <si>
    <t xml:space="preserve">COMPACTADOR DE SOLOS DE PERCURSAO (SOQUETE) COM MOTOR A GASOLINA 4 TEMPOS DE 4 HP (4 CV)                                                                                                                                                                                                                                                                                                                                                                                                                  </t>
  </si>
  <si>
    <t xml:space="preserve">COMPENSADO NAVAL - CHAPA/PAINEL EM MADEIRA COMPENSADA PRENSADA, DE 2200 X 1600 MM, E = 10 MM                                                                                                                                                                                                                                                                                                                                                                                                              </t>
  </si>
  <si>
    <t xml:space="preserve">COMPENSADO NAVAL - CHAPA/PAINEL EM MADEIRA COMPENSADA PRENSADA, DE 2200 X 1600 MM, E = 12 MM                                                                                                                                                                                                                                                                                                                                                                                                              </t>
  </si>
  <si>
    <t xml:space="preserve">COMPENSADO NAVAL - CHAPA/PAINEL EM MADEIRA COMPENSADA PRENSADA, DE 2200 X 1600 MM, E = 15 MM                                                                                                                                                                                                                                                                                                                                                                                                              </t>
  </si>
  <si>
    <t xml:space="preserve">COMPENSADO NAVAL - CHAPA/PAINEL EM MADEIRA COMPENSADA PRENSADA, DE 2200 X 1600 MM, E = 18 MM                                                                                                                                                                                                                                                                                                                                                                                                              </t>
  </si>
  <si>
    <t xml:space="preserve">COMPENSADO NAVAL - CHAPA/PAINEL EM MADEIRA COMPENSADA PRENSADA, DE 2200 X 1600 MM, E = 20 MM                                                                                                                                                                                                                                                                                                                                                                                                              </t>
  </si>
  <si>
    <t xml:space="preserve">COMPENSADO NAVAL - CHAPA/PAINEL EM MADEIRA COMPENSADA PRENSADA, DE 2200 X 1600 MM, E = 25 MM                                                                                                                                                                                                                                                                                                                                                                                                              </t>
  </si>
  <si>
    <t xml:space="preserve">COMPENSADO NAVAL - CHAPA/PAINEL EM MADEIRA COMPENSADA PRENSADA, DE 2200 X 1600 MM, E = 4 MM                                                                                                                                                                                                                                                                                                                                                                                                               </t>
  </si>
  <si>
    <t xml:space="preserve">COMPENSADO NAVAL - CHAPA/PAINEL EM MADEIRA COMPENSADA PRENSADA, DE 2200 X 1600 MM, E = 6 MM                                                                                                                                                                                                                                                                                                                                                                                                               </t>
  </si>
  <si>
    <t xml:space="preserve">COMPRESSOR DE AR ESTACIONARIO, VAZAO 620 PCM, PRESSAO EFETIVA DE TRABALHO 109 PSI, MOTOR ELETRICO, POTENCIA 127 CV                                                                                                                                                                                                                                                                                                                                                                                        </t>
  </si>
  <si>
    <t xml:space="preserve">COMPRESSOR DE AR REBOCAVEL VAZAO 400 PCM, PRESSAO EFETIVA DE TRABALHO 102 PSI, MOTOR DIESEL, POTENCIA 110 CV                                                                                                                                                                                                                                                                                                                                                                                              </t>
  </si>
  <si>
    <t xml:space="preserve">COMPRESSOR DE AR REBOCAVEL VAZAO 748 PCM, PRESSAO EFETIVA DE TRABALHO 102 PSI, MOTOR DIESEL, POTENCIA 210 CV                                                                                                                                                                                                                                                                                                                                                                                              </t>
  </si>
  <si>
    <t xml:space="preserve">COMPRESSOR DE AR REBOCAVEL VAZAO 860 PCM, PRESSAO EFETIVA DE TRABALHO 102 PSI, MOTOR DIESEL, POTENCIA 250 CV                                                                                                                                                                                                                                                                                                                                                                                              </t>
  </si>
  <si>
    <t xml:space="preserve">COMPRESSOR DE AR REBOCAVEL, VAZAO 152 PCM, PRESSAO EFETIVA DE TRABALHO 102 PSI, MOTOR DIESEL, POTENCIA 31,5 KW                                                                                                                                                                                                                                                                                                                                                                                            </t>
  </si>
  <si>
    <t xml:space="preserve">COMPRESSOR DE AR REBOCAVEL, VAZAO 189 PCM, PRESSAO EFETIVA DE TRABALHO 102 PSI, MOTOR DIESEL, POTENCIA 63 CV                                                                                                                                                                                                                                                                                                                                                                                              </t>
  </si>
  <si>
    <t xml:space="preserve">COMPRESSOR DE AR REBOCAVEL, VAZAO 250 PCM, PRESSAO EFETIVA DE TRABALHO 102 PSI, MOTOR DIESEL, POTENCIA 81 CV                                                                                                                                                                                                                                                                                                                                                                                              </t>
  </si>
  <si>
    <t xml:space="preserve">COMPRESSOR DE AR REBOCAVEL, VAZAO 89 PCM, PRESSAO EFETIVA DE TRABALHO *102* PSI, MOTOR DIESEL, POTENCIA *20* CV                                                                                                                                                                                                                                                                                                                                                                                           </t>
  </si>
  <si>
    <t xml:space="preserve">CONCERTINA CLIPADA (DUPLA) EM ACO GALVANIZADO DE ALTA RESISTENCIA, COM ESPIRAL DE 300 MM, D = 2,76 MM                                                                                                                                                                                                                                                                                                                                                                                                     </t>
  </si>
  <si>
    <t xml:space="preserve">CONCERTINA SIMPLES EM ACO GALVANIZADO DE ALTA RESISTENCIA, COM ESPIRAL DE 300 MM, D = 2,76 MM                                                                                                                                                                                                                                                                                                                                                                                                             </t>
  </si>
  <si>
    <t xml:space="preserve">CONCRETO AUTOADENSAVEL (CAA) CLASSE DE RESISTENCIA C15, ESPALHAMENTO SF2, COM BOMBEAMENTO (DISPONIBILIZACAO DE BOMBA), SEM O LANCAMENTO (NBR 15823)                                                                                                                                                                                                                                                                                                                                                       </t>
  </si>
  <si>
    <t xml:space="preserve">CONCRETO AUTOADENSAVEL (CAA) CLASSE DE RESISTENCIA C20, ESPALHAMENTO SF2, COM BOMBEAMENTO (DISPONIBILIZACAO DE BOMBA), SEM O LANCAMENTO (NBR 15823)                                                                                                                                                                                                                                                                                                                                                       </t>
  </si>
  <si>
    <t xml:space="preserve">CONCRETO AUTOADENSAVEL (CAA) CLASSE DE RESISTENCIA C25, ESPALHAMENTO SF2, COM BOMBEAMENTO (DISPONIBILIZACAO DE BOMBA), SEM O LANCAMENTO (NBR 15823)                                                                                                                                                                                                                                                                                                                                                       </t>
  </si>
  <si>
    <t xml:space="preserve">CONCRETO AUTOADENSAVEL (CAA) CLASSE DE RESISTENCIA C30, ESPALHAMENTO SF2, COM BOMBEAMENTO (DISPONIBILIZACAO DE BOMBA), SEM O LANCAMENTO (NBR 15823)                                                                                                                                                                                                                                                                                                                                                       </t>
  </si>
  <si>
    <t xml:space="preserve">CONCRETO BETUMINOSO USINADO A QUENTE (CBUQ) PARA PAVIMENTACAO ASFALTICA, PADRAO DNIT, FAIXA C, COM CAP 30/45 - AQUISICAO POSTO USINA                                                                                                                                                                                                                                                                                                                                                                      </t>
  </si>
  <si>
    <t xml:space="preserve">CONCRETO BETUMINOSO USINADO A QUENTE (CBUQ) PARA PAVIMENTACAO ASFALTICA, PADRAO DNIT, FAIXA C, COM CAP 50/70 - AQUISICAO POSTO USINA                                                                                                                                                                                                                                                                                                                                                                      </t>
  </si>
  <si>
    <t xml:space="preserve">CONCRETO BETUMINOSO USINADO A QUENTE (CBUQ) PARA PAVIMENTACAO ASFALTICA, PADRAO DNIT, PARA BINDER, COM CAP 50/70 - AQUISICAO POSTO USINA                                                                                                                                                                                                                                                                                                                                                                  </t>
  </si>
  <si>
    <t xml:space="preserve">CONCRETO USINADO BOMBEAVEL, CLASSE DE RESISTENCIA C20, BRITA 0 E 1, SLUMP = 100 +/- 20 MM, COM BOMBEAMENTO (DISPONIBILIZACAO DE BOMBA), SEM O LANCAMENTO (NBR 8953)                                                                                                                                                                                                                                                                                                                                       </t>
  </si>
  <si>
    <t xml:space="preserve">CONCRETO USINADO BOMBEAVEL, CLASSE DE RESISTENCIA C20, COM BRITA 0 E 1, SLUMP = 100 +/- 20 MM, EXCLUI SERVICO DE BOMBEAMENTO (NBR 8953)                                                                                                                                                                                                                                                                                                                                                                   </t>
  </si>
  <si>
    <t xml:space="preserve">CONCRETO USINADO BOMBEAVEL, CLASSE DE RESISTENCIA C20, COM BRITA 0 E 1, SLUMP = 130 +/- 20 MM, EXCLUI SERVICO DE BOMBEAMENTO (NBR 8953)                                                                                                                                                                                                                                                                                                                                                                   </t>
  </si>
  <si>
    <t xml:space="preserve">CONCRETO USINADO BOMBEAVEL, CLASSE DE RESISTENCIA C20, COM BRITA 0 E 1, SLUMP = 190 +/- 20 MM, COM BOMBEAMENTO (DISPONIBILIZACAO DE BOMBA), SEM O LANCAMENTO (NBR 8953)                                                                                                                                                                                                                                                                                                                                   </t>
  </si>
  <si>
    <t xml:space="preserve">CONCRETO USINADO BOMBEAVEL, CLASSE DE RESISTENCIA C20, COM BRITA 0, SLUMP = 220 +/- 20 MM, COM BOMBEAMENTO (DISPONIBILIZACAO DE BOMBA), SEM O LANCAMENTO (NBR 8953)                                                                                                                                                                                                                                                                                                                                       </t>
  </si>
  <si>
    <t xml:space="preserve">CONCRETO USINADO BOMBEAVEL, CLASSE DE RESISTENCIA C25, BRITA 0 E 1, SLUMP = 100 +/- 20 MM, COM BOMBEAMENTO (DISPONIBILIZACAO DE BOMBA), SEM O LANCAMENTO (NBR 8953)                                                                                                                                                                                                                                                                                                                                       </t>
  </si>
  <si>
    <t xml:space="preserve">CONCRETO USINADO BOMBEAVEL, CLASSE DE RESISTENCIA C25, COM BRITA 0 E 1, SLUMP = 100 +/- 20 MM, EXCLUI SERVICO DE BOMBEAMENTO (NBR 8953)                                                                                                                                                                                                                                                                                                                                                                   </t>
  </si>
  <si>
    <t xml:space="preserve">CONCRETO USINADO BOMBEAVEL, CLASSE DE RESISTENCIA C25, COM BRITA 0 E 1, SLUMP = 130 +/- 20 MM, EXCLUI SERVICO DE BOMBEAMENTO (NBR 8953)                                                                                                                                                                                                                                                                                                                                                                   </t>
  </si>
  <si>
    <t xml:space="preserve">CONCRETO USINADO BOMBEAVEL, CLASSE DE RESISTENCIA C25, COM BRITA 0 E 1, SLUMP = 190 +/- 20 MM, EXCLUI SERVICO DE BOMBEAMENTO (NBR 8953)                                                                                                                                                                                                                                                                                                                                                                   </t>
  </si>
  <si>
    <t xml:space="preserve">CONCRETO USINADO BOMBEAVEL, CLASSE DE RESISTENCIA C30, BRITA 0 E 1, SLUMP = 100 +/- 20 MM, COM BOMBEAMENTO (DISPONIBILIZACAO DE BOMBA), SEM O LANCAMENTO (NBR 8953)                                                                                                                                                                                                                                                                                                                                       </t>
  </si>
  <si>
    <t xml:space="preserve">CONCRETO USINADO BOMBEAVEL, CLASSE DE RESISTENCIA C30, COM BRITA 0 E 1, SLUMP = 100 +/- 20 MM, EXCLUI SERVICO DE BOMBEAMENTO (NBR 8953)                                                                                                                                                                                                                                                                                                                                                                   </t>
  </si>
  <si>
    <t xml:space="preserve">CONCRETO USINADO BOMBEAVEL, CLASSE DE RESISTENCIA C30, COM BRITA 0 E 1, SLUMP = 130 +/- 20 MM, EXCLUI SERVICO DE BOMBEAMENTO (NBR 8953)                                                                                                                                                                                                                                                                                                                                                                   </t>
  </si>
  <si>
    <t xml:space="preserve">CONCRETO USINADO BOMBEAVEL, CLASSE DE RESISTENCIA C30, COM BRITA 0 E 1, SLUMP = 190 +/- 20 MM, EXCLUI SERVICO DE BOMBEAMENTO (NBR 8953)                                                                                                                                                                                                                                                                                                                                                                   </t>
  </si>
  <si>
    <t xml:space="preserve">CONCRETO USINADO BOMBEAVEL, CLASSE DE RESISTENCIA C30, COM BRITA 0 E 1, SLUMP = 220 +/- 30 MM, EXCLUI SERVICO DE BOMBEAMENTO (NBR 8953)                                                                                                                                                                                                                                                                                                                                                                   </t>
  </si>
  <si>
    <t xml:space="preserve">CONCRETO USINADO BOMBEAVEL, CLASSE DE RESISTENCIA C35, BRITA 0 E 1, SLUMP = 100 +/- 20 MM, COM BOMBEAMENTO (DISPONIBILIZACAO DE BOMBA), SEM O LANCAMENTO (NBR 8953)                                                                                                                                                                                                                                                                                                                                       </t>
  </si>
  <si>
    <t xml:space="preserve">CONCRETO USINADO BOMBEAVEL, CLASSE DE RESISTENCIA C35, COM BRITA 0 E 1, SLUMP = 100 +/- 20 MM, EXCLUI SERVICO DE BOMBEAMENTO (NBR 8953)                                                                                                                                                                                                                                                                                                                                                                   </t>
  </si>
  <si>
    <t xml:space="preserve">CONCRETO USINADO BOMBEAVEL, CLASSE DE RESISTENCIA C40, BRITA 0 E 1, SLUMP = 100 +/- 20 MM, COM BOMBEAMENTO (DISPONIBILIZACAO DE BOMBA), SEM O LANCAMENTO (NBR 8953)                                                                                                                                                                                                                                                                                                                                       </t>
  </si>
  <si>
    <t xml:space="preserve">CONCRETO USINADO BOMBEAVEL, CLASSE DE RESISTENCIA C40, COM BRITA 0 E 1, SLUMP = 100 +/- 20 MM, EXCLUI SERVICO DE BOMBEAMENTO (NBR 8953)                                                                                                                                                                                                                                                                                                                                                                   </t>
  </si>
  <si>
    <t xml:space="preserve">CONCRETO USINADO BOMBEAVEL, CLASSE DE RESISTENCIA C45, BRITA 0 E 1, SLUMP = 100 +/- 20 MM, COM BOMBEAMENTO (DISPONIBILIZACAO DE BOMBA), SEM O LANCAMENTO (NBR 8953)                                                                                                                                                                                                                                                                                                                                       </t>
  </si>
  <si>
    <t xml:space="preserve">CONCRETO USINADO BOMBEAVEL, CLASSE DE RESISTENCIA C50, BRITA 0 E 1, SLUMP = 100 +/- 20 MM, COM BOMBEAMENTO (DISPONIBILIZACAO DE BOMBA), SEM O LANCAMENTO (NBR 8953)                                                                                                                                                                                                                                                                                                                                       </t>
  </si>
  <si>
    <t xml:space="preserve">CONCRETO USINADO BOMBEAVEL, CLASSE DE RESISTENCIA C60, COM BRITA 0 E 1, SLUMP = 100 +/- 20 MM, COM BOMBEAMENTO (DISPONIBILIZACAO DE BOMBA), SEM O LANCAMENTO (NBR 8953)                                                                                                                                                                                                                                                                                                                                   </t>
  </si>
  <si>
    <t xml:space="preserve">CONCRETO USINADO CONVENCIONAL (NAO BOMBEAVEL) CLASSE DE RESISTENCIA C10, COM BRITA 1 E 2, SLUMP = 80 MM +/- 10 MM (NBR 8953)                                                                                                                                                                                                                                                                                                                                                                              </t>
  </si>
  <si>
    <t xml:space="preserve">CONCRETO USINADO CONVENCIONAL (NAO BOMBEAVEL) CLASSE DE RESISTENCIA C15, COM BRITA 1 E 2, SLUMP = 80 MM +/- 10 MM (NBR 8953)                                                                                                                                                                                                                                                                                                                                                                              </t>
  </si>
  <si>
    <t xml:space="preserve">CONDULETE DE ALUMINIO TIPO B, PARA ELETRODUTO ROSCAVEL DE 1/2", COM TAMPA CEGA                                                                                                                                                                                                                                                                                                                                                                                                                            </t>
  </si>
  <si>
    <t xml:space="preserve">CONDULETE DE ALUMINIO TIPO B, PARA ELETRODUTO ROSCAVEL DE 1", COM TAMPA CEGA                                                                                                                                                                                                                                                                                                                                                                                                                              </t>
  </si>
  <si>
    <t xml:space="preserve">CONDULETE DE ALUMINIO TIPO B, PARA ELETRODUTO ROSCAVEL DE 3/4", COM TAMPA CEGA                                                                                                                                                                                                                                                                                                                                                                                                                            </t>
  </si>
  <si>
    <t xml:space="preserve">CONDULETE DE ALUMINIO TIPO C, PARA ELETRODUTO ROSCAVEL DE 1/2", COM TAMPA CEGA                                                                                                                                                                                                                                                                                                                                                                                                                            </t>
  </si>
  <si>
    <t xml:space="preserve">CONDULETE DE ALUMINIO TIPO C, PARA ELETRODUTO ROSCAVEL DE 1", COM TAMPA CEGA                                                                                                                                                                                                                                                                                                                                                                                                                              </t>
  </si>
  <si>
    <t xml:space="preserve">CONDULETE DE ALUMINIO TIPO C, PARA ELETRODUTO ROSCAVEL DE 3/4", COM TAMPA CEGA                                                                                                                                                                                                                                                                                                                                                                                                                            </t>
  </si>
  <si>
    <t xml:space="preserve">CONDULETE DE ALUMINIO TIPO C, PARA ELETRODUTO ROSCAVEL DE 4", COM TAMPA CEGA                                                                                                                                                                                                                                                                                                                                                                                                                              </t>
  </si>
  <si>
    <t xml:space="preserve">CONDULETE DE ALUMINIO TIPO E, PARA ELETRODUTO ROSCAVEL DE 1  1/4", COM TAMPA CEGA                                                                                                                                                                                                                                                                                                                                                                                                                         </t>
  </si>
  <si>
    <t xml:space="preserve">CONDULETE DE ALUMINIO TIPO E, PARA ELETRODUTO ROSCAVEL DE 1 1/2", COM TAMPA CEGA                                                                                                                                                                                                                                                                                                                                                                                                                          </t>
  </si>
  <si>
    <t xml:space="preserve">CONDULETE DE ALUMINIO TIPO E, PARA ELETRODUTO ROSCAVEL DE 1/2", COM TAMPA CEGA                                                                                                                                                                                                                                                                                                                                                                                                                            </t>
  </si>
  <si>
    <t xml:space="preserve">CONDULETE DE ALUMINIO TIPO E, PARA ELETRODUTO ROSCAVEL DE 1", COM TAMPA CEGA                                                                                                                                                                                                                                                                                                                                                                                                                              </t>
  </si>
  <si>
    <t xml:space="preserve">CONDULETE DE ALUMINIO TIPO E, PARA ELETRODUTO ROSCAVEL DE 2", COM TAMPA CEGA                                                                                                                                                                                                                                                                                                                                                                                                                              </t>
  </si>
  <si>
    <t xml:space="preserve">CONDULETE DE ALUMINIO TIPO E, PARA ELETRODUTO ROSCAVEL DE 3/4", COM TAMPA CEGA                                                                                                                                                                                                                                                                                                                                                                                                                            </t>
  </si>
  <si>
    <t xml:space="preserve">CONDULETE DE ALUMINIO TIPO E, PARA ELETRODUTO ROSCAVEL DE 3", COM TAMPA CEGA                                                                                                                                                                                                                                                                                                                                                                                                                              </t>
  </si>
  <si>
    <t xml:space="preserve">CONDULETE DE ALUMINIO TIPO E, PARA ELETRODUTO ROSCAVEL DE 4", COM TAMPA CEGA                                                                                                                                                                                                                                                                                                                                                                                                                              </t>
  </si>
  <si>
    <t xml:space="preserve">CONDULETE DE ALUMINIO TIPO LR, PARA ELETRODUTO ROSCAVEL DE 1 1/2", COM TAMPA CEGA                                                                                                                                                                                                                                                                                                                                                                                                                         </t>
  </si>
  <si>
    <t xml:space="preserve">CONDULETE DE ALUMINIO TIPO LR, PARA ELETRODUTO ROSCAVEL DE 1 1/4", COM TAMPA CEGA                                                                                                                                                                                                                                                                                                                                                                                                                         </t>
  </si>
  <si>
    <t xml:space="preserve">CONDULETE DE ALUMINIO TIPO LR, PARA ELETRODUTO ROSCAVEL DE 1/2", COM TAMPA CEGA                                                                                                                                                                                                                                                                                                                                                                                                                           </t>
  </si>
  <si>
    <t xml:space="preserve">CONDULETE DE ALUMINIO TIPO LR, PARA ELETRODUTO ROSCAVEL DE 1", COM TAMPA CEGA                                                                                                                                                                                                                                                                                                                                                                                                                             </t>
  </si>
  <si>
    <t xml:space="preserve">CONDULETE DE ALUMINIO TIPO LR, PARA ELETRODUTO ROSCAVEL DE 2", COM TAMPA CEGA                                                                                                                                                                                                                                                                                                                                                                                                                             </t>
  </si>
  <si>
    <t xml:space="preserve">CONDULETE DE ALUMINIO TIPO LR, PARA ELETRODUTO ROSCAVEL DE 3/4", COM TAMPA CEGA                                                                                                                                                                                                                                                                                                                                                                                                                           </t>
  </si>
  <si>
    <t xml:space="preserve">CONDULETE DE ALUMINIO TIPO LR, PARA ELETRODUTO ROSCAVEL DE 3", COM TAMPA CEGA                                                                                                                                                                                                                                                                                                                                                                                                                             </t>
  </si>
  <si>
    <t xml:space="preserve">CONDULETE DE ALUMINIO TIPO LR, PARA ELETRODUTO ROSCAVEL DE 4", COM TAMPA CEGA                                                                                                                                                                                                                                                                                                                                                                                                                             </t>
  </si>
  <si>
    <t xml:space="preserve">CONDULETE DE ALUMINIO TIPO T, PARA ELETRODUTO ROSCAVEL DE 1 1/2", COM TAMPA CEGA                                                                                                                                                                                                                                                                                                                                                                                                                          </t>
  </si>
  <si>
    <t xml:space="preserve">CONDULETE DE ALUMINIO TIPO T, PARA ELETRODUTO ROSCAVEL DE 1 1/4", COM TAMPA CEGA                                                                                                                                                                                                                                                                                                                                                                                                                          </t>
  </si>
  <si>
    <t xml:space="preserve">CONDULETE DE ALUMINIO TIPO T, PARA ELETRODUTO ROSCAVEL DE 1/2", COM TAMPA CEGA                                                                                                                                                                                                                                                                                                                                                                                                                            </t>
  </si>
  <si>
    <t xml:space="preserve">CONDULETE DE ALUMINIO TIPO T, PARA ELETRODUTO ROSCAVEL DE 1", COM TAMPA CEGA                                                                                                                                                                                                                                                                                                                                                                                                                              </t>
  </si>
  <si>
    <t xml:space="preserve">CONDULETE DE ALUMINIO TIPO T, PARA ELETRODUTO ROSCAVEL DE 2", COM TAMPA CEGA                                                                                                                                                                                                                                                                                                                                                                                                                              </t>
  </si>
  <si>
    <t xml:space="preserve">CONDULETE DE ALUMINIO TIPO T, PARA ELETRODUTO ROSCAVEL DE 3/4", COM TAMPA CEGA                                                                                                                                                                                                                                                                                                                                                                                                                            </t>
  </si>
  <si>
    <t xml:space="preserve">CONDULETE DE ALUMINIO TIPO T, PARA ELETRODUTO ROSCAVEL DE 3", COM TAMPA CEGA                                                                                                                                                                                                                                                                                                                                                                                                                              </t>
  </si>
  <si>
    <t xml:space="preserve">CONDULETE DE ALUMINIO TIPO T, PARA ELETRODUTO ROSCAVEL DE 4", COM TAMPA CEGA                                                                                                                                                                                                                                                                                                                                                                                                                              </t>
  </si>
  <si>
    <t xml:space="preserve">CONDULETE DE ALUMINIO TIPO TB, PARA ELETRODUTO ROSCAVEL DE 3", COM TAMPA CEGA                                                                                                                                                                                                                                                                                                                                                                                                                             </t>
  </si>
  <si>
    <t xml:space="preserve">CONDULETE DE ALUMINIO TIPO X, PARA ELETRODUTO ROSCAVEL DE 1 1/2", COM TAMPA CEGA                                                                                                                                                                                                                                                                                                                                                                                                                          </t>
  </si>
  <si>
    <t xml:space="preserve">CONDULETE DE ALUMINIO TIPO X, PARA ELETRODUTO ROSCAVEL DE 1 1/4", COM TAMPA CEGA                                                                                                                                                                                                                                                                                                                                                                                                                          </t>
  </si>
  <si>
    <t xml:space="preserve">CONDULETE DE ALUMINIO TIPO X, PARA ELETRODUTO ROSCAVEL DE 1/2", COM TAMPA CEGA                                                                                                                                                                                                                                                                                                                                                                                                                            </t>
  </si>
  <si>
    <t xml:space="preserve">CONDULETE DE ALUMINIO TIPO X, PARA ELETRODUTO ROSCAVEL DE 1", COM TAMPA CEGA                                                                                                                                                                                                                                                                                                                                                                                                                              </t>
  </si>
  <si>
    <t xml:space="preserve">CONDULETE DE ALUMINIO TIPO X, PARA ELETRODUTO ROSCAVEL DE 2", COM TAMPA CEGA                                                                                                                                                                                                                                                                                                                                                                                                                              </t>
  </si>
  <si>
    <t xml:space="preserve">CONDULETE DE ALUMINIO TIPO X, PARA ELETRODUTO ROSCAVEL DE 3/4", COM TAMPA CEGA                                                                                                                                                                                                                                                                                                                                                                                                                            </t>
  </si>
  <si>
    <t xml:space="preserve">CONDULETE DE ALUMINIO TIPO X, PARA ELETRODUTO ROSCAVEL DE 3", COM TAMPA CEGA                                                                                                                                                                                                                                                                                                                                                                                                                              </t>
  </si>
  <si>
    <t xml:space="preserve">CONDULETE DE ALUMINIO TIPO X, PARA ELETRODUTO ROSCAVEL DE 4", COM TAMPA CEGA                                                                                                                                                                                                                                                                                                                                                                                                                              </t>
  </si>
  <si>
    <t xml:space="preserve">CONDULETE EM PVC, TIPO "B", SEM TAMPA, DE 1/2" OU 3/4"                                                                                                                                                                                                                                                                                                                                                                                                                                                    </t>
  </si>
  <si>
    <t xml:space="preserve">CONDULETE EM PVC, TIPO "B", SEM TAMPA, DE 1"                                                                                                                                                                                                                                                                                                                                                                                                                                                              </t>
  </si>
  <si>
    <t xml:space="preserve">CONDULETE EM PVC, TIPO "C", SEM TAMPA, DE 1/2"                                                                                                                                                                                                                                                                                                                                                                                                                                                            </t>
  </si>
  <si>
    <t xml:space="preserve">CONDULETE EM PVC, TIPO "C", SEM TAMPA, DE 1"                                                                                                                                                                                                                                                                                                                                                                                                                                                              </t>
  </si>
  <si>
    <t xml:space="preserve">CONDULETE EM PVC, TIPO "C", SEM TAMPA, DE 3/4"                                                                                                                                                                                                                                                                                                                                                                                                                                                            </t>
  </si>
  <si>
    <t xml:space="preserve">CONDULETE EM PVC, TIPO "E", SEM TAMPA, DE 1/2"                                                                                                                                                                                                                                                                                                                                                                                                                                                            </t>
  </si>
  <si>
    <t xml:space="preserve">CONDULETE EM PVC, TIPO "E", SEM TAMPA, DE 1"                                                                                                                                                                                                                                                                                                                                                                                                                                                              </t>
  </si>
  <si>
    <t xml:space="preserve">CONDULETE EM PVC, TIPO "E", SEM TAMPA, DE 3/4"                                                                                                                                                                                                                                                                                                                                                                                                                                                            </t>
  </si>
  <si>
    <t xml:space="preserve">CONDULETE EM PVC, TIPO "LB", SEM TAMPA, DE 1/2" OU 3/4"                                                                                                                                                                                                                                                                                                                                                                                                                                                   </t>
  </si>
  <si>
    <t xml:space="preserve">CONDULETE EM PVC, TIPO "LB", SEM TAMPA, DE 1"                                                                                                                                                                                                                                                                                                                                                                                                                                                             </t>
  </si>
  <si>
    <t xml:space="preserve">CONDULETE EM PVC, TIPO "LL", SEM TAMPA, DE 1/2" OU 3/4"                                                                                                                                                                                                                                                                                                                                                                                                                                                   </t>
  </si>
  <si>
    <t xml:space="preserve">CONDULETE EM PVC, TIPO "LL", SEM TAMPA, DE 1"                                                                                                                                                                                                                                                                                                                                                                                                                                                             </t>
  </si>
  <si>
    <t xml:space="preserve">CONDULETE EM PVC, TIPO "LR", SEM TAMPA, DE 1/2"                                                                                                                                                                                                                                                                                                                                                                                                                                                           </t>
  </si>
  <si>
    <t xml:space="preserve">CONDULETE EM PVC, TIPO "LR", SEM TAMPA, DE 1"                                                                                                                                                                                                                                                                                                                                                                                                                                                             </t>
  </si>
  <si>
    <t xml:space="preserve">CONDULETE EM PVC, TIPO "LR", SEM TAMPA, DE 3/4"                                                                                                                                                                                                                                                                                                                                                                                                                                                           </t>
  </si>
  <si>
    <t xml:space="preserve">CONDULETE EM PVC, TIPO "T", SEM TAMPA, DE 1"                                                                                                                                                                                                                                                                                                                                                                                                                                                              </t>
  </si>
  <si>
    <t xml:space="preserve">CONDULETE EM PVC, TIPO "T", SEM TAMPA, DE 3/4"                                                                                                                                                                                                                                                                                                                                                                                                                                                            </t>
  </si>
  <si>
    <t xml:space="preserve">CONDULETE EM PVC, TIPO "TB", SEM TAMPA, DE 1/2" OU 3/4"                                                                                                                                                                                                                                                                                                                                                                                                                                                   </t>
  </si>
  <si>
    <t xml:space="preserve">CONDULETE EM PVC, TIPO "TB", SEM TAMPA, DE 1"                                                                                                                                                                                                                                                                                                                                                                                                                                                             </t>
  </si>
  <si>
    <t xml:space="preserve">CONDULETE EM PVC, TIPO "X", SEM TAMPA, DE 1/2"                                                                                                                                                                                                                                                                                                                                                                                                                                                            </t>
  </si>
  <si>
    <t xml:space="preserve">CONDULETE EM PVC, TIPO "X", SEM TAMPA, DE 1"                                                                                                                                                                                                                                                                                                                                                                                                                                                              </t>
  </si>
  <si>
    <t xml:space="preserve">CONDULETE EM PVC, TIPO "X", SEM TAMPA, DE 3/4"                                                                                                                                                                                                                                                                                                                                                                                                                                                            </t>
  </si>
  <si>
    <t xml:space="preserve">CONDUTOR PLUVIAL, PVC, CIRCULAR, DIAMETRO ENTRE 80 E 100 MM, PARA DRENAGEM PLUVIAL PREDIAL                                                                                                                                                                                                                                                                                                                                                                                                                </t>
  </si>
  <si>
    <t xml:space="preserve">CONE DE SINALIZACAO EM PVC FLEXIVEL, H = 70 / 76 CM (NBR 15071)                                                                                                                                                                                                                                                                                                                                                                                                                                           </t>
  </si>
  <si>
    <t xml:space="preserve">CONE DE SINALIZACAO EM PVC RIGIDO COM FAIXA REFLETIVA, H = 70 / 76 CM                                                                                                                                                                                                                                                                                                                                                                                                                                     </t>
  </si>
  <si>
    <t xml:space="preserve">CONECTOR / ADAPTADOR F/F, COM INSERTO METALICO, PPR, DN 25 MM X 1/2", PARA AGUA QUENTE E FRIA PREDIAL                                                                                                                                                                                                                                                                                                                                                                                                     </t>
  </si>
  <si>
    <t xml:space="preserve">CONECTOR / ADAPTADOR F/F, COM INSERTO METALICO, PPR, DN 32 MM X 3/4", PARA AGUA QUENTE E FRIA PREDIAL                                                                                                                                                                                                                                                                                                                                                                                                     </t>
  </si>
  <si>
    <t xml:space="preserve">CONECTOR / ADAPTADOR F/M, COM INSERTO METALICO, PPR, DN 25 MM X 1/2", PARA AGUA QUENTE E FRIA PREDIAL                                                                                                                                                                                                                                                                                                                                                                                                     </t>
  </si>
  <si>
    <t xml:space="preserve">CONECTOR / ADAPTADOR F/M, COM INSERTO METALICO, PPR, DN 25 MM X 3/4", PARA AGUA QUENTE E FRIA PREDIAL                                                                                                                                                                                                                                                                                                                                                                                                     </t>
  </si>
  <si>
    <t xml:space="preserve">CONECTOR / ADAPTADOR F/M, COM INSERTO METALICO, PPR, DN 32 MM X 1", PARA AGUA QUENTE E FRIA PREDIAL                                                                                                                                                                                                                                                                                                                                                                                                       </t>
  </si>
  <si>
    <t xml:space="preserve">CONECTOR / ADAPTADOR F/M, COM INSERTO METALICO, PPR, DN 32 MM X 3/4", PARA AGUA QUENTE E FRIA PREDIAL                                                                                                                                                                                                                                                                                                                                                                                                     </t>
  </si>
  <si>
    <t xml:space="preserve">CONECTOR / TOMADA FEMEA RJ 45, CATEGORIA 5 E (CAT 5E) PARA CABOS                                                                                                                                                                                                                                                                                                                                                                                                                                          </t>
  </si>
  <si>
    <t xml:space="preserve">CONECTOR / TOMADA FEMEA RJ 45, CATEGORIA 6 (CAT 6) PARA CABOS                                                                                                                                                                                                                                                                                                                                                                                                                                             </t>
  </si>
  <si>
    <t xml:space="preserve">CONECTOR BRONZE/LATAO (REF 603) SEM ANEL DE SOLDA, BOLSA X ROSCA F, 15 MM X 1/2"                                                                                                                                                                                                                                                                                                                                                                                                                          </t>
  </si>
  <si>
    <t xml:space="preserve">CONECTOR BRONZE/LATAO (REF 603) SEM ANEL DE SOLDA, BOLSA X ROSCA F, 22 MM X 1/2"                                                                                                                                                                                                                                                                                                                                                                                                                          </t>
  </si>
  <si>
    <t xml:space="preserve">CONECTOR BRONZE/LATAO (REF 603) SEM ANEL DE SOLDA, BOLSA X ROSCA F, 22 MM X 3/4"                                                                                                                                                                                                                                                                                                                                                                                                                          </t>
  </si>
  <si>
    <t xml:space="preserve">CONECTOR BRONZE/LATAO (REF 603) SEM ANEL DE SOLDA, BOLSA X ROSCA F, 28 MM X 1/2"                                                                                                                                                                                                                                                                                                                                                                                                                          </t>
  </si>
  <si>
    <t xml:space="preserve">CONECTOR CURVO 90 GRAUS DE ALUMINIO, BITOLA 1 1/2", PARA ADAPTAR ENTRADA DE ELETRODUTO METALICO FLEXIVEL EM QUADROS                                                                                                                                                                                                                                                                                                                                                                                       </t>
  </si>
  <si>
    <t xml:space="preserve">CONECTOR CURVO 90 GRAUS DE ALUMINIO, BITOLA 1 1/4", PARA ADAPTAR ENTRADA DE ELETRODUTO METALICO FLEXIVEL EM QUADROS                                                                                                                                                                                                                                                                                                                                                                                       </t>
  </si>
  <si>
    <t xml:space="preserve">CONECTOR CURVO 90 GRAUS DE ALUMINIO, BITOLA 1/2", PARA ADAPTAR ENTRADA DE ELETRODUTO METALICO FLEXIVEL EM QUADROS                                                                                                                                                                                                                                                                                                                                                                                         </t>
  </si>
  <si>
    <t xml:space="preserve">CONECTOR CURVO 90 GRAUS DE ALUMINIO, BITOLA 1", PARA ADAPTAR ENTRADA DE ELETRODUTO METALICO FLEXIVEL EM QUADROS                                                                                                                                                                                                                                                                                                                                                                                           </t>
  </si>
  <si>
    <t xml:space="preserve">CONECTOR CURVO 90 GRAUS DE ALUMINIO, BITOLA 2 1/2", PARA ADAPTAR ENTRADA DE ELETRODUTO METALICO FLEXIVEL EM QUADROS                                                                                                                                                                                                                                                                                                                                                                                       </t>
  </si>
  <si>
    <t xml:space="preserve">CONECTOR CURVO 90 GRAUS DE ALUMINIO, BITOLA 2", PARA ADAPTAR ENTRADA DE ELETRODUTO METALICO FLEXIVEL EM QUADROS                                                                                                                                                                                                                                                                                                                                                                                           </t>
  </si>
  <si>
    <t xml:space="preserve">CONECTOR CURVO 90 GRAUS DE ALUMINIO, BITOLA 3/4", PARA ADAPTAR ENTRADA DE ELETRODUTO METALICO FLEXIVEL EM QUADROS                                                                                                                                                                                                                                                                                                                                                                                         </t>
  </si>
  <si>
    <t xml:space="preserve">CONECTOR CURVO 90 GRAUS DE ALUMINIO, BITOLA 3", PARA ADAPTAR ENTRADA DE ELETRODUTO METALICO FLEXIVEL EM QUADROS                                                                                                                                                                                                                                                                                                                                                                                           </t>
  </si>
  <si>
    <t xml:space="preserve">CONECTOR CURVO 90 GRAUS DE ALUMINIO, BITOLA 4", PARA ADAPTAR ENTRADA DE ELETRODUTO METALICO FLEXIVEL EM QUADROS                                                                                                                                                                                                                                                                                                                                                                                           </t>
  </si>
  <si>
    <t xml:space="preserve">CONECTOR DE ALUMINIO TIPO PRENSA CABO, BITOLA 1 1/2", PARA CABOS DE DIAMETRO DE 37 A 40 MM                                                                                                                                                                                                                                                                                                                                                                                                                </t>
  </si>
  <si>
    <t xml:space="preserve">CONECTOR DE ALUMINIO TIPO PRENSA CABO, BITOLA 1 1/4", PARA CABOS DE DIAMETRO DE 31 A 34 MM                                                                                                                                                                                                                                                                                                                                                                                                                </t>
  </si>
  <si>
    <t xml:space="preserve">CONECTOR DE ALUMINIO TIPO PRENSA CABO, BITOLA 1/2", PARA CABOS DE DIAMETRO DE 12,5 A 15 MM                                                                                                                                                                                                                                                                                                                                                                                                                </t>
  </si>
  <si>
    <t xml:space="preserve">CONECTOR DE ALUMINIO TIPO PRENSA CABO, BITOLA 1", PARA CABOS DE DIAMETRO DE 22,5 A 25 MM                                                                                                                                                                                                                                                                                                                                                                                                                  </t>
  </si>
  <si>
    <t xml:space="preserve">CONECTOR DE ALUMINIO TIPO PRENSA CABO, BITOLA 2", PARA CABOS DE DIAMETRO DE 47,5 A 50 MM                                                                                                                                                                                                                                                                                                                                                                                                                  </t>
  </si>
  <si>
    <t xml:space="preserve">CONECTOR DE ALUMINIO TIPO PRENSA CABO, BITOLA 3/4", PARA CABOS DE DIAMETRO DE 17,5 A 20 MM                                                                                                                                                                                                                                                                                                                                                                                                                </t>
  </si>
  <si>
    <t xml:space="preserve">CONECTOR DE ALUMINIO TIPO PRENSA CABO, BITOLA 3/8", PARA CABOS DE DIAMETRO DE 9 A 10 MM                                                                                                                                                                                                                                                                                                                                                                                                                   </t>
  </si>
  <si>
    <t xml:space="preserve">CONECTOR MACHO RJ 45, CATEGORIA 5 E (CAT 5E) PARA CABOS                                                                                                                                                                                                                                                                                                                                                                                                                                                   </t>
  </si>
  <si>
    <t xml:space="preserve">CONECTOR MACHO RJ 45, CATEGORIA 6 (CAT 6) PARA CABOS                                                                                                                                                                                                                                                                                                                                                                                                                                                      </t>
  </si>
  <si>
    <t xml:space="preserve">CONECTOR METALICO TIPO PARAFUSO FENDIDO (SPLIT BOLT), COM SEPARADOR DE CABOS BIMETALICOS, PARA CABOS ATE 25 MM2                                                                                                                                                                                                                                                                                                                                                                                           </t>
  </si>
  <si>
    <t xml:space="preserve">CONECTOR METALICO TIPO PARAFUSO FENDIDO (SPLIT BOLT), COM SEPARADOR DE CABOS BIMETALICOS, PARA CABOS ATE 50 MM2                                                                                                                                                                                                                                                                                                                                                                                           </t>
  </si>
  <si>
    <t xml:space="preserve">CONECTOR METALICO TIPO PARAFUSO FENDIDO (SPLIT BOLT), COM SEPARADOR DE CABOS BIMETALICOS, PARA CABOS ATE 70 MM2                                                                                                                                                                                                                                                                                                                                                                                           </t>
  </si>
  <si>
    <t xml:space="preserve">CONECTOR METALICO TIPO PARAFUSO FENDIDO (SPLIT BOLT), PARA CABOS ATE 10 MM2                                                                                                                                                                                                                                                                                                                                                                                                                               </t>
  </si>
  <si>
    <t xml:space="preserve">CONECTOR METALICO TIPO PARAFUSO FENDIDO (SPLIT BOLT), PARA CABOS ATE 120 MM2                                                                                                                                                                                                                                                                                                                                                                                                                              </t>
  </si>
  <si>
    <t xml:space="preserve">CONECTOR METALICO TIPO PARAFUSO FENDIDO (SPLIT BOLT), PARA CABOS ATE 150 MM2                                                                                                                                                                                                                                                                                                                                                                                                                              </t>
  </si>
  <si>
    <t xml:space="preserve">CONECTOR METALICO TIPO PARAFUSO FENDIDO (SPLIT BOLT), PARA CABOS ATE 16 MM2                                                                                                                                                                                                                                                                                                                                                                                                                               </t>
  </si>
  <si>
    <t xml:space="preserve">CONECTOR METALICO TIPO PARAFUSO FENDIDO (SPLIT BOLT), PARA CABOS ATE 185 MM2                                                                                                                                                                                                                                                                                                                                                                                                                              </t>
  </si>
  <si>
    <t xml:space="preserve">CONECTOR METALICO TIPO PARAFUSO FENDIDO (SPLIT BOLT), PARA CABOS ATE 25 MM2                                                                                                                                                                                                                                                                                                                                                                                                                               </t>
  </si>
  <si>
    <t xml:space="preserve">CONECTOR METALICO TIPO PARAFUSO FENDIDO (SPLIT BOLT), PARA CABOS ATE 35 MM2                                                                                                                                                                                                                                                                                                                                                                                                                               </t>
  </si>
  <si>
    <t xml:space="preserve">CONECTOR METALICO TIPO PARAFUSO FENDIDO (SPLIT BOLT), PARA CABOS ATE 50 MM2                                                                                                                                                                                                                                                                                                                                                                                                                               </t>
  </si>
  <si>
    <t xml:space="preserve">CONECTOR METALICO TIPO PARAFUSO FENDIDO (SPLIT BOLT), PARA CABOS ATE 6 MM2                                                                                                                                                                                                                                                                                                                                                                                                                                </t>
  </si>
  <si>
    <t xml:space="preserve">CONECTOR METALICO TIPO PARAFUSO FENDIDO (SPLIT BOLT), PARA CABOS ATE 70 MM2                                                                                                                                                                                                                                                                                                                                                                                                                               </t>
  </si>
  <si>
    <t xml:space="preserve">CONECTOR METALICO TIPO PARAFUSO FENDIDO (SPLIT BOLT), PARA CABOS ATE 95 MM2                                                                                                                                                                                                                                                                                                                                                                                                                               </t>
  </si>
  <si>
    <t xml:space="preserve">CONECTOR RETO DE ALUMINIO PARA ELETRODUTO DE 1 1/2", PARA ADAPTAR ENTRADA DE ELETRODUTO METALICO FLEXIVEL EM QUADROS                                                                                                                                                                                                                                                                                                                                                                                      </t>
  </si>
  <si>
    <t xml:space="preserve">CONECTOR RETO DE ALUMINIO PARA ELETRODUTO DE 1 1/4", PARA ADAPTAR ENTRADA DE ELETRODUTO METALICO FLEXIVEL EM QUADROS                                                                                                                                                                                                                                                                                                                                                                                      </t>
  </si>
  <si>
    <t xml:space="preserve">CONECTOR RETO DE ALUMINIO PARA ELETRODUTO DE 1/2", PARA ADAPTAR ENTRADA DE ELETRODUTO METALICO FLEXIVEL EM QUADROS                                                                                                                                                                                                                                                                                                                                                                                        </t>
  </si>
  <si>
    <t xml:space="preserve">CONECTOR RETO DE ALUMINIO PARA ELETRODUTO DE 1", PARA ADAPTAR ENTRADA DE ELETRODUTO METALICO FLEXIVEL EM QUADROS                                                                                                                                                                                                                                                                                                                                                                                          </t>
  </si>
  <si>
    <t xml:space="preserve">CONECTOR RETO DE ALUMINIO PARA ELETRODUTO DE 2 1/2", PARA ADAPTAR ENTRADA DE ELETRODUTO METALICO FLEXIVEL EM QUADROS                                                                                                                                                                                                                                                                                                                                                                                      </t>
  </si>
  <si>
    <t xml:space="preserve">CONECTOR RETO DE ALUMINIO PARA ELETRODUTO DE 2", PARA ADAPTAR ENTRADA DE ELETRODUTO METALICO FLEXIVEL EM QUADROS                                                                                                                                                                                                                                                                                                                                                                                          </t>
  </si>
  <si>
    <t xml:space="preserve">CONECTOR RETO DE ALUMINIO PARA ELETRODUTO DE 3/4", PARA ADAPTAR ENTRADA DE ELETRODUTO METALICO FLEXIVEL EM QUADROS                                                                                                                                                                                                                                                                                                                                                                                        </t>
  </si>
  <si>
    <t xml:space="preserve">CONECTOR RETO DE ALUMINIO PARA ELETRODUTO DE 3", PARA ADAPTAR ENTRADA DE ELETRODUTO METALICO FLEXIVEL EM QUADROS                                                                                                                                                                                                                                                                                                                                                                                          </t>
  </si>
  <si>
    <t xml:space="preserve">CONECTOR RETO DE ALUMINIO PARA ELETRODUTO DE 4", PARA ADAPTAR ENTRADA DE ELETRODUTO METALICO FLEXIVEL EM QUADROS                                                                                                                                                                                                                                                                                                                                                                                          </t>
  </si>
  <si>
    <t xml:space="preserve">CONECTOR/ADAPTADOR FIXO, ROSCA FEMEA, EM PLASTICO, DN 16 MM X 1/2", PARA CONEXAO COM CRIMPAGEM, EM TUBO PEX PARA INST. AGUA QUENTE/FRIA                                                                                                                                                                                                                                                                                                                                                                   </t>
  </si>
  <si>
    <t xml:space="preserve">CONECTOR/ADAPTADOR FIXO, ROSCA FEMEA, EM PLASTICO, DN 20 MM X 1/2", PARA CONEXAO COM CRIMPAGEM, EM TUBO PEX PARA INST. AGUA QUENTE/FRIA                                                                                                                                                                                                                                                                                                                                                                   </t>
  </si>
  <si>
    <t xml:space="preserve">CONECTOR/ADAPTADOR FIXO, ROSCA FEMEA, EM PLASTICO, DN 20 MM X 3/4", PARA CONEXAO COM CRIMPAGEM, EM TUBO PEX PARA INST. AGUA QUENTE/FRIA                                                                                                                                                                                                                                                                                                                                                                   </t>
  </si>
  <si>
    <t xml:space="preserve">CONECTOR/ADAPTADOR FIXO, ROSCA FEMEA, EM PLASTICO, DN 25 MM X 3/4", PARA CONEXAO COM CRIMPAGEM, EM TUBO PEX PARA INST. AGUA QUENTE/FRIA                                                                                                                                                                                                                                                                                                                                                                   </t>
  </si>
  <si>
    <t xml:space="preserve">CONECTOR/ADAPTADOR FIXO, ROSCA FEMEA, METALICA, COM ANEL DESLIZANTE, DN 16 MM X 1/2", PARA TUBO PEX PARA INST. AGUA QUENTE/FRIA                                                                                                                                                                                                                                                                                                                                                                           </t>
  </si>
  <si>
    <t xml:space="preserve">CONECTOR/ADAPTADOR FIXO, ROSCA FEMEA, METALICA, COM ANEL DESLIZANTE, DN 20 MM X 1/2", PARA TUBO PEX PARA INST. AGUA QUENTE/FRIA                                                                                                                                                                                                                                                                                                                                                                           </t>
  </si>
  <si>
    <t xml:space="preserve">CONECTOR/ADAPTADOR FIXO, ROSCA FEMEA, METALICA, COM ANEL DESLIZANTE, DN 20 MM X 3/4", PARA TUBO PEX PARA INST. AGUA QUENTE/FRIA                                                                                                                                                                                                                                                                                                                                                                           </t>
  </si>
  <si>
    <t xml:space="preserve">CONECTOR/ADAPTADOR FIXO, ROSCA FEMEA, METALICA, COM ANEL DESLIZANTE, DN 25 MM X 1", PARA TUBO PEX PARA INST. AGUA QUENTE/FRIA                                                                                                                                                                                                                                                                                                                                                                             </t>
  </si>
  <si>
    <t xml:space="preserve">CONECTOR/ADAPTADOR FIXO, ROSCA FEMEA, METALICA, COM ANEL DESLIZANTE, DN 25 MM X 3/4", PARA TUBO PEX PARA INST. AGUA QUENTE/FRIA                                                                                                                                                                                                                                                                                                                                                                           </t>
  </si>
  <si>
    <t xml:space="preserve">CONECTOR/ADAPTADOR FIXO, ROSCA FEMEA, METALICA, COM ANEL DESLIZANTE, DN 32 MM X 1", PARA TUBO PEX PARA INST. AGUA QUENTE/FRIA                                                                                                                                                                                                                                                                                                                                                                             </t>
  </si>
  <si>
    <t xml:space="preserve">CONECTOR/ADAPTADOR MOVEL, ROSCA FEMEA, METALICA, COM ANEL DESLIZANTE, DN 16 MM X 3/4", PARA TUBO PEX PARA INST. AGUA QUENTE/FRIA                                                                                                                                                                                                                                                                                                                                                                          </t>
  </si>
  <si>
    <t xml:space="preserve">CONECTOR, CPVC, SOLDAVEL, 114 MM X 4", PARA AGUA QUENTE                                                                                                                                                                                                                                                                                                                                                                                                                                                   </t>
  </si>
  <si>
    <t xml:space="preserve">CONECTOR, CPVC, SOLDAVEL, 15 MM X 1/2", PARA AGUA QUENTE                                                                                                                                                                                                                                                                                                                                                                                                                                                  </t>
  </si>
  <si>
    <t xml:space="preserve">CONECTOR, CPVC, SOLDAVEL, 22 MM X 1/2", PARA AGUA QUENTE                                                                                                                                                                                                                                                                                                                                                                                                                                                  </t>
  </si>
  <si>
    <t xml:space="preserve">CONECTOR, CPVC, SOLDAVEL, 22 MM X 3/4", PARA AGUA QUENTE                                                                                                                                                                                                                                                                                                                                                                                                                                                  </t>
  </si>
  <si>
    <t xml:space="preserve">CONECTOR, CPVC, SOLDAVEL, 28 MM X 1", PARA AGUA QUENTE                                                                                                                                                                                                                                                                                                                                                                                                                                                    </t>
  </si>
  <si>
    <t xml:space="preserve">CONECTOR, CPVC, SOLDAVEL, 35 MM X 1 1/4", PARA AGUA QUENTE                                                                                                                                                                                                                                                                                                                                                                                                                                                </t>
  </si>
  <si>
    <t xml:space="preserve">CONECTOR, CPVC, SOLDAVEL, 42 MM X 1 1/2", PARA AGUA QUENTE                                                                                                                                                                                                                                                                                                                                                                                                                                                </t>
  </si>
  <si>
    <t xml:space="preserve">CONECTOR, CPVC, SOLDAVEL, 54 MM X 2", PARA AGUA QUENTE                                                                                                                                                                                                                                                                                                                                                                                                                                                    </t>
  </si>
  <si>
    <t xml:space="preserve">CONECTOR, CPVC, SOLDAVEL, 73 MM X 2 1/2", PARA AGUA QUENTE                                                                                                                                                                                                                                                                                                                                                                                                                                                </t>
  </si>
  <si>
    <t xml:space="preserve">CONECTOR, CPVC, SOLDAVEL, 89 MM X 3", PARA AGUA QUENTE                                                                                                                                                                                                                                                                                                                                                                                                                                                    </t>
  </si>
  <si>
    <t xml:space="preserve">CONJ. DE FERRAGENS PARA PORTA DE VIDRO TEMPERADO, EM ZAMAC CROMADO, CONTEMPLANDO DOBRADICA INF., DOBRADICA SUP., PIVO PARA DOBRADICA INF., PIVO PARA DOBRADICA SUP., FECHADURA CENTRAL EM ZAMC. CROMADO, CONTRA FECHADURA DE PRESSAO                                                                                                                                                                                                                                                                      </t>
  </si>
  <si>
    <t xml:space="preserve">CONJUNTO ARRUELAS DE VEDACAO 5/16" PARA TELHA FIBROCIMENTO (UMA ARRUELA METALICA E UMA ARRUELA PVC - CONICAS)                                                                                                                                                                                                                                                                                                                                                                                             </t>
  </si>
  <si>
    <t xml:space="preserve">CONJUNTO DE FERRAGENS PIVO, PARA PORTA PIVOTANTE DE ATE 100 KG, REGULAVEL COM ESFERA , CROMADO - SUPERIOR E INFERIOR - COMPLETO                                                                                                                                                                                                                                                                                                                                                                           </t>
  </si>
  <si>
    <t xml:space="preserve">CONJUNTO DE LIGACAO AJUSTAVEL, PARA VASO / BACIA SANITARIA , EM PLASTICO BRANCO, COM TUBO, CANOPLA E ESPUDE                                                                                                                                                                                                                                                                                                                                                                                               </t>
  </si>
  <si>
    <t xml:space="preserve">CONJUNTO DE LIGACAO PARA VASO / BACIA SANITARIA, EM PLASTICO BRANCO, COM TUBO, CANOPLA E ANEL DE EXPANSAO (TUBO 1.1/2" X 20 CM)                                                                                                                                                                                                                                                                                                                                                                           </t>
  </si>
  <si>
    <t xml:space="preserve">CONJUNTO MONTADO ESTOPIM COM ESPOLETA COMUM NUMERO 8, COM CABECA ACENDEDORA, 1,5 M                                                                                                                                                                                                                                                                                                                                                                                                                        </t>
  </si>
  <si>
    <t xml:space="preserve">CONJUNTO PARA FUTSAL COM PAR DE TRAVES OFICIAIS DE 3,00 X 2,00 M EM TUBO DE ACO GALVANIZADO 3" COM REQUADROS EM TUBO DE 1", PINTURA EM PRIMER COM TINTA ESMALTE SINTETICO E REDES DE POLIETILENO FIO 4 MM                                                                                                                                                                                                                                                                                                 </t>
  </si>
  <si>
    <t xml:space="preserve">CONJUNTO PARA QUADRA DE  VOLEI COM POSTES EM TUBO DE ACO GALVANIZADO 3", H = *255* CM, PINTURA EM TINTA ESMALTE SINTETICO, REDE DE NYLON COM 2 MM, MALHA 10 X 10 CM E ANTENAS OFICIAIS EM FIBRA DE VIDRO                                                                                                                                                                                                                                                                                                  </t>
  </si>
  <si>
    <t xml:space="preserve">CONJUNTO PRE-MOLDADO COMPOSTO POR GRELHA (0,99 X 0,45 M), QUADRO (1,10 X 0,52 M) E CANTONEIRA (1,10 X 0,35 M), EM CONCRETO ARMADO, COM FCK DE 21 MPA                                                                                                                                                                                                                                                                                                                                                      </t>
  </si>
  <si>
    <t xml:space="preserve">CONTAINER ALMOXARIFADO, DE *2,40* X *6,00* M, PADRAO SIMPLES, SEM REVESTIMENTO E SEM DIVISORIAS INTERNOS E SEM SANITARIO, PARA USO EM CANTEIRO DE OBRAS                                                                                                                                                                                                                                                                                                                                                   </t>
  </si>
  <si>
    <t xml:space="preserve">CONTATOR TRIPOLAR, CORRENTE DE *110* A, TENSAO NOMINAL DE *500* V, CATEGORIA AC-2 E AC-3                                                                                                                                                                                                                                                                                                                                                                                                                  </t>
  </si>
  <si>
    <t xml:space="preserve">CONTATOR TRIPOLAR, CORRENTE DE *185* A, TENSAO NOMINAL DE *500* V, CATEGORIA AC-2 E AC-3                                                                                                                                                                                                                                                                                                                                                                                                                  </t>
  </si>
  <si>
    <t xml:space="preserve">CONTATOR TRIPOLAR, CORRENTE DE *22* A, TENSAO NOMINAL DE *500* V, CATEGORIA AC-2 E AC-3                                                                                                                                                                                                                                                                                                                                                                                                                   </t>
  </si>
  <si>
    <t xml:space="preserve">CONTATOR TRIPOLAR, CORRENTE DE *265* A, TENSAO NOMINAL DE *500* V, CATEGORIA AC-2 E AC-3                                                                                                                                                                                                                                                                                                                                                                                                                  </t>
  </si>
  <si>
    <t xml:space="preserve">CONTATOR TRIPOLAR, CORRENTE DE *38* A, TENSAO NOMINAL DE *500* V, CATEGORIA AC-2 E AC-3                                                                                                                                                                                                                                                                                                                                                                                                                   </t>
  </si>
  <si>
    <t xml:space="preserve">CONTATOR TRIPOLAR, CORRENTE DE *500* A, TENSAO NOMINAL DE *500* V, CATEGORIA AC-2 E AC-3                                                                                                                                                                                                                                                                                                                                                                                                                  </t>
  </si>
  <si>
    <t xml:space="preserve">CONTATOR TRIPOLAR, CORRENTE DE *65* A, TENSAO NOMINAL DE *500* V, CATEGORIA AC-2 E AC-3                                                                                                                                                                                                                                                                                                                                                                                                                   </t>
  </si>
  <si>
    <t xml:space="preserve">CONTATOR TRIPOLAR, CORRENTE DE 12 A, TENSAO NOMINAL DE *500* V, CATEGORIA AC-2 E AC-3                                                                                                                                                                                                                                                                                                                                                                                                                     </t>
  </si>
  <si>
    <t xml:space="preserve">CONTATOR TRIPOLAR, CORRENTE DE 25 A, TENSAO NOMINAL DE *500* V, CATEGORIA AC-2 E AC-3                                                                                                                                                                                                                                                                                                                                                                                                                     </t>
  </si>
  <si>
    <t xml:space="preserve">CONTATOR TRIPOLAR, CORRENTE DE 250 A, TENSAO NOMINAL DE *500* V, PARA ACIONAMENTO DE CAPACITORES                                                                                                                                                                                                                                                                                                                                                                                                          </t>
  </si>
  <si>
    <t xml:space="preserve">CONTATOR TRIPOLAR, CORRENTE DE 300 A, TENSAO NOMINAL DE *500* V, CATEGORIA AC-2 E AC-3                                                                                                                                                                                                                                                                                                                                                                                                                    </t>
  </si>
  <si>
    <t xml:space="preserve">CONTATOR TRIPOLAR, CORRENTE DE 32 A, TENSAO NOMINAL DE *500* V, CATEGORIA AC-2 E AC-3                                                                                                                                                                                                                                                                                                                                                                                                                     </t>
  </si>
  <si>
    <t xml:space="preserve">CONTATOR TRIPOLAR, CORRENTE DE 400 A, TENSAO NOMINAL DE *500* V, CATEGORIA AC-2 E AC-3                                                                                                                                                                                                                                                                                                                                                                                                                    </t>
  </si>
  <si>
    <t xml:space="preserve">CONTATOR TRIPOLAR, CORRENTE DE 45 A, TENSAO NOMINAL DE *500* V, CATEGORIA AC-2 E AC-3                                                                                                                                                                                                                                                                                                                                                                                                                     </t>
  </si>
  <si>
    <t xml:space="preserve">CONTATOR TRIPOLAR, CORRENTE DE 630 A, TENSAO NOMINAL DE *500* V, CATEGORIA AC-2 E AC-3                                                                                                                                                                                                                                                                                                                                                                                                                    </t>
  </si>
  <si>
    <t xml:space="preserve">CONTATOR TRIPOLAR, CORRENTE DE 75 A, TENSAO NOMINAL DE *500* V, CATEGORIA AC-2 E AC-3                                                                                                                                                                                                                                                                                                                                                                                                                     </t>
  </si>
  <si>
    <t xml:space="preserve">CONTATOR TRIPOLAR, CORRENTE DE 9 A, TENSAO NOMINAL DE *500* V, CATEGORIA AC-2 E AC-3                                                                                                                                                                                                                                                                                                                                                                                                                      </t>
  </si>
  <si>
    <t xml:space="preserve">CONTATOR TRIPOLAR, CORRENTE DE 95 A, TENSAO NOMINAL DE *500* V, CATEGORIA AC-2 E AC-3                                                                                                                                                                                                                                                                                                                                                                                                                     </t>
  </si>
  <si>
    <t xml:space="preserve">CONTRA-PORCA SEXTAVADA, DIAMETRO NOMINAL 1 3/8", ALTURA 35 MM                                                                                                                                                                                                                                                                                                                                                                                                                                             </t>
  </si>
  <si>
    <t xml:space="preserve">CONTRAMARCO DE ALUMINIO (PERFIL 25) PARA ESQUADRIAS, TIPO CONVENCIONAL / CADEIRINHA, 60 MM (CM-060), INCLUSO CONEXOES, GRAPAS E TRAVAMENTOS                                                                                                                                                                                                                                                                                                                                                               </t>
  </si>
  <si>
    <t xml:space="preserve">CORDA DE POLIAMIDA 12 MM TIPO BOMBEIRO, PARA TRABALHO EM ALTURA                                                                                                                                                                                                                                                                                                                                                                                                                                           </t>
  </si>
  <si>
    <t xml:space="preserve">CORDAO DE COBRE, FLEXIVEL, TORCIDO, CLASSE 4 OU 5, ISOLACAO EM PVC/D, 300 V, 2 CONDUTORES DE 0,5 MM2                                                                                                                                                                                                                                                                                                                                                                                                      </t>
  </si>
  <si>
    <t xml:space="preserve">CORDAO DE COBRE, FLEXIVEL, TORCIDO, CLASSE 4 OU 5, ISOLACAO EM PVC/D, 300 V, 2 CONDUTORES DE 0,75 MM2                                                                                                                                                                                                                                                                                                                                                                                                     </t>
  </si>
  <si>
    <t xml:space="preserve">CORDAO DE COBRE, FLEXIVEL, TORCIDO, CLASSE 4 OU 5, ISOLACAO EM PVC/D, 300 V, 2 CONDUTORES DE 1,0 MM2                                                                                                                                                                                                                                                                                                                                                                                                      </t>
  </si>
  <si>
    <t xml:space="preserve">CORDAO DE COBRE, FLEXIVEL, TORCIDO, CLASSE 4 OU 5, ISOLACAO EM PVC/D, 300 V, 2 CONDUTORES DE 1,5 MM2                                                                                                                                                                                                                                                                                                                                                                                                      </t>
  </si>
  <si>
    <t xml:space="preserve">CORDAO DE COBRE, FLEXIVEL, TORCIDO, CLASSE 4 OU 5, ISOLACAO EM PVC/D, 300 V, 2 CONDUTORES DE 2,5 MM2                                                                                                                                                                                                                                                                                                                                                                                                      </t>
  </si>
  <si>
    <t xml:space="preserve">CORDAO DE COBRE, FLEXIVEL, TORCIDO, CLASSE 4 OU 5, ISOLACAO EM PVC/D, 300 V, 2 CONDUTORES DE 4 MM2                                                                                                                                                                                                                                                                                                                                                                                                        </t>
  </si>
  <si>
    <t xml:space="preserve">CORDEL DETONANTE, NP 05 G/M                                                                                                                                                                                                                                                                                                                                                                                                                                                                               </t>
  </si>
  <si>
    <t xml:space="preserve">CORDEL DETONANTE, NP 10 G/M                                                                                                                                                                                                                                                                                                                                                                                                                                                                               </t>
  </si>
  <si>
    <t xml:space="preserve">CORRENTE DE ELO CURTO COMUM, SOLDADA, GALVANIZADA, ESPESSURA DO ELO = 1/2" (12,5 MM)                                                                                                                                                                                                                                                                                                                                                                                                                      </t>
  </si>
  <si>
    <t xml:space="preserve">CORTADEIRA DE PISO DE CONCRETO E ASFALTO, PARA DISCO PADRAO DE DIAMETRO 350 MM (14") OU 450 MM (18") , MOTOR A GASOLINA, POTENCIA 13 HP, SEM DISCO                                                                                                                                                                                                                                                                                                                                                        </t>
  </si>
  <si>
    <t xml:space="preserve">CORTADEIRA HIDRAULICA DE VERGALHAO, PARA ACO DE DIAMETRO ATE 50 MM, MOTOR ELETRICO TRIFASICO, POTENCIA DE 5,5 HP A 7,5 HP                                                                                                                                                                                                                                                                                                                                                                                 </t>
  </si>
  <si>
    <t xml:space="preserve">COTOVELO BRONZE/LATAO (REF 707-3) SEM ANEL DE SOLDA, BOLSA X ROSCA F, 15MM X 1/2"                                                                                                                                                                                                                                                                                                                                                                                                                         </t>
  </si>
  <si>
    <t xml:space="preserve">COTOVELO BRONZE/LATAO (REF 707-3) SEM ANEL DE SOLDA, BOLSA X ROSCA F, 22MM X 1/2"                                                                                                                                                                                                                                                                                                                                                                                                                         </t>
  </si>
  <si>
    <t xml:space="preserve">COTOVELO BRONZE/LATAO (REF 707-3) SEM ANEL DE SOLDA, BOLSA X ROSCA F, 22MM X 3/4"                                                                                                                                                                                                                                                                                                                                                                                                                         </t>
  </si>
  <si>
    <t xml:space="preserve">COTOVELO DE COBRE 90 GRAUS (REF 607) SEM ANEL DE SOLDA, BOLSA X BOLSA, 104 MM                                                                                                                                                                                                                                                                                                                                                                                                                             </t>
  </si>
  <si>
    <t xml:space="preserve">COTOVELO DE COBRE 90 GRAUS (REF 607) SEM ANEL DE SOLDA, BOLSA X BOLSA, 15 MM                                                                                                                                                                                                                                                                                                                                                                                                                              </t>
  </si>
  <si>
    <t xml:space="preserve">COTOVELO DE COBRE 90 GRAUS (REF 607) SEM ANEL DE SOLDA, BOLSA X BOLSA, 22 MM                                                                                                                                                                                                                                                                                                                                                                                                                              </t>
  </si>
  <si>
    <t xml:space="preserve">COTOVELO DE COBRE 90 GRAUS (REF 607) SEM ANEL DE SOLDA, BOLSA X BOLSA, 28 MM                                                                                                                                                                                                                                                                                                                                                                                                                              </t>
  </si>
  <si>
    <t xml:space="preserve">COTOVELO DE COBRE 90 GRAUS (REF 607) SEM ANEL DE SOLDA, BOLSA X BOLSA, 35 MM                                                                                                                                                                                                                                                                                                                                                                                                                              </t>
  </si>
  <si>
    <t xml:space="preserve">COTOVELO DE COBRE 90 GRAUS (REF 607) SEM ANEL DE SOLDA, BOLSA X BOLSA, 42 MM                                                                                                                                                                                                                                                                                                                                                                                                                              </t>
  </si>
  <si>
    <t xml:space="preserve">COTOVELO DE COBRE 90 GRAUS (REF 607) SEM ANEL DE SOLDA, BOLSA X BOLSA, 54 MM                                                                                                                                                                                                                                                                                                                                                                                                                              </t>
  </si>
  <si>
    <t xml:space="preserve">COTOVELO DE COBRE 90 GRAUS (REF 607) SEM ANEL DE SOLDA, BOLSA X BOLSA, 66 MM                                                                                                                                                                                                                                                                                                                                                                                                                              </t>
  </si>
  <si>
    <t xml:space="preserve">COTOVELO DE COBRE 90 GRAUS (REF 607) SEM ANEL DE SOLDA, BOLSA X BOLSA, 79 MM                                                                                                                                                                                                                                                                                                                                                                                                                              </t>
  </si>
  <si>
    <t xml:space="preserve">COTOVELO DE REDUCAO 90 GRAUS DE FERRO GALVANIZADO, COM ROSCA BSP, DE 1 1/2" X 1"                                                                                                                                                                                                                                                                                                                                                                                                                          </t>
  </si>
  <si>
    <t xml:space="preserve">COTOVELO DE REDUCAO 90 GRAUS DE FERRO GALVANIZADO, COM ROSCA BSP, DE 1 1/2" X 3/4"                                                                                                                                                                                                                                                                                                                                                                                                                        </t>
  </si>
  <si>
    <t xml:space="preserve">COTOVELO DE REDUCAO 90 GRAUS DE FERRO GALVANIZADO, COM ROSCA BSP, DE 1 1/4" X 1"                                                                                                                                                                                                                                                                                                                                                                                                                          </t>
  </si>
  <si>
    <t xml:space="preserve">COTOVELO DE REDUCAO 90 GRAUS DE FERRO GALVANIZADO, COM ROSCA BSP, DE 1" X 1/2"                                                                                                                                                                                                                                                                                                                                                                                                                            </t>
  </si>
  <si>
    <t xml:space="preserve">COTOVELO DE REDUCAO 90 GRAUS DE FERRO GALVANIZADO, COM ROSCA BSP, DE 1" X 3/4"                                                                                                                                                                                                                                                                                                                                                                                                                            </t>
  </si>
  <si>
    <t xml:space="preserve">COTOVELO DE REDUCAO 90 GRAUS DE FERRO GALVANIZADO, COM ROSCA BSP, DE 2 1/2" X 2"                                                                                                                                                                                                                                                                                                                                                                                                                          </t>
  </si>
  <si>
    <t xml:space="preserve">COTOVELO DE REDUCAO 90 GRAUS DE FERRO GALVANIZADO, COM ROSCA BSP, DE 2" X 1 1/2"                                                                                                                                                                                                                                                                                                                                                                                                                          </t>
  </si>
  <si>
    <t xml:space="preserve">COTOVELO DE REDUCAO 90 GRAUS DE FERRO GALVANIZADO, COM ROSCA BSP, DE 3/4" X 1/2"                                                                                                                                                                                                                                                                                                                                                                                                                          </t>
  </si>
  <si>
    <t xml:space="preserve">COTOVELO 45 GRAUS DE FERRO GALVANIZADO, COM ROSCA BSP, DE 1 1/2"                                                                                                                                                                                                                                                                                                                                                                                                                                          </t>
  </si>
  <si>
    <t xml:space="preserve">COTOVELO 45 GRAUS DE FERRO GALVANIZADO, COM ROSCA BSP, DE 1 1/4"                                                                                                                                                                                                                                                                                                                                                                                                                                          </t>
  </si>
  <si>
    <t xml:space="preserve">COTOVELO 45 GRAUS DE FERRO GALVANIZADO, COM ROSCA BSP, DE 1/2"                                                                                                                                                                                                                                                                                                                                                                                                                                            </t>
  </si>
  <si>
    <t xml:space="preserve">COTOVELO 45 GRAUS DE FERRO GALVANIZADO, COM ROSCA BSP, DE 1"                                                                                                                                                                                                                                                                                                                                                                                                                                              </t>
  </si>
  <si>
    <t xml:space="preserve">COTOVELO 45 GRAUS DE FERRO GALVANIZADO, COM ROSCA BSP, DE 2 1/2"                                                                                                                                                                                                                                                                                                                                                                                                                                          </t>
  </si>
  <si>
    <t xml:space="preserve">COTOVELO 45 GRAUS DE FERRO GALVANIZADO, COM ROSCA BSP, DE 2"                                                                                                                                                                                                                                                                                                                                                                                                                                              </t>
  </si>
  <si>
    <t xml:space="preserve">COTOVELO 45 GRAUS DE FERRO GALVANIZADO, COM ROSCA BSP, DE 3/4"                                                                                                                                                                                                                                                                                                                                                                                                                                            </t>
  </si>
  <si>
    <t xml:space="preserve">COTOVELO 45 GRAUS DE FERRO GALVANIZADO, COM ROSCA BSP, DE 3"                                                                                                                                                                                                                                                                                                                                                                                                                                              </t>
  </si>
  <si>
    <t xml:space="preserve">COTOVELO 45 GRAUS DE FERRO GALVANIZADO, COM ROSCA BSP, DE 4"                                                                                                                                                                                                                                                                                                                                                                                                                                              </t>
  </si>
  <si>
    <t xml:space="preserve">COTOVELO 45 GRAUS, PEAD PE 100, DE 125 MM, PARA ELETROFUSAO                                                                                                                                                                                                                                                                                                                                                                                                                                               </t>
  </si>
  <si>
    <t xml:space="preserve">COTOVELO 45 GRAUS, PEAD PE 100, DE 200 MM, PARA ELETROFUSAO                                                                                                                                                                                                                                                                                                                                                                                                                                               </t>
  </si>
  <si>
    <t xml:space="preserve">COTOVELO 45 GRAUS, PEAD PE 100, DE 32 MM, PARA ELETROFUSAO                                                                                                                                                                                                                                                                                                                                                                                                                                                </t>
  </si>
  <si>
    <t xml:space="preserve">COTOVELO 45 GRAUS, PEAD PE 100, DE 40 MM, PARA ELETROFUSAO                                                                                                                                                                                                                                                                                                                                                                                                                                                </t>
  </si>
  <si>
    <t xml:space="preserve">COTOVELO 45 GRAUS, PEAD PE 100, DE 63 MM, PARA ELETROFUSAO                                                                                                                                                                                                                                                                                                                                                                                                                                                </t>
  </si>
  <si>
    <t xml:space="preserve">COTOVELO 90 GRAUS DE FERRO GALVANIZADO, COM ROSCA BSP MACHO/FEMEA, DE 1 1/2"                                                                                                                                                                                                                                                                                                                                                                                                                              </t>
  </si>
  <si>
    <t xml:space="preserve">COTOVELO 90 GRAUS DE FERRO GALVANIZADO, COM ROSCA BSP MACHO/FEMEA, DE 1 1/4"                                                                                                                                                                                                                                                                                                                                                                                                                              </t>
  </si>
  <si>
    <t xml:space="preserve">COTOVELO 90 GRAUS DE FERRO GALVANIZADO, COM ROSCA BSP MACHO/FEMEA, DE 1/2"                                                                                                                                                                                                                                                                                                                                                                                                                                </t>
  </si>
  <si>
    <t xml:space="preserve">COTOVELO 90 GRAUS DE FERRO GALVANIZADO, COM ROSCA BSP MACHO/FEMEA, DE 1"                                                                                                                                                                                                                                                                                                                                                                                                                                  </t>
  </si>
  <si>
    <t xml:space="preserve">COTOVELO 90 GRAUS DE FERRO GALVANIZADO, COM ROSCA BSP MACHO/FEMEA, DE 2 1/2"                                                                                                                                                                                                                                                                                                                                                                                                                              </t>
  </si>
  <si>
    <t xml:space="preserve">COTOVELO 90 GRAUS DE FERRO GALVANIZADO, COM ROSCA BSP MACHO/FEMEA, DE 2"                                                                                                                                                                                                                                                                                                                                                                                                                                  </t>
  </si>
  <si>
    <t xml:space="preserve">COTOVELO 90 GRAUS DE FERRO GALVANIZADO, COM ROSCA BSP MACHO/FEMEA, DE 3/4"                                                                                                                                                                                                                                                                                                                                                                                                                                </t>
  </si>
  <si>
    <t xml:space="preserve">COTOVELO 90 GRAUS DE FERRO GALVANIZADO, COM ROSCA BSP MACHO/FEMEA, DE 3"                                                                                                                                                                                                                                                                                                                                                                                                                                  </t>
  </si>
  <si>
    <t xml:space="preserve">COTOVELO 90 GRAUS DE FERRO GALVANIZADO, COM ROSCA BSP, DE 1 1/2"                                                                                                                                                                                                                                                                                                                                                                                                                                          </t>
  </si>
  <si>
    <t xml:space="preserve">COTOVELO 90 GRAUS DE FERRO GALVANIZADO, COM ROSCA BSP, DE 1 1/4"                                                                                                                                                                                                                                                                                                                                                                                                                                          </t>
  </si>
  <si>
    <t xml:space="preserve">COTOVELO 90 GRAUS DE FERRO GALVANIZADO, COM ROSCA BSP, DE 1/2"                                                                                                                                                                                                                                                                                                                                                                                                                                            </t>
  </si>
  <si>
    <t xml:space="preserve">COTOVELO 90 GRAUS DE FERRO GALVANIZADO, COM ROSCA BSP, DE 1"                                                                                                                                                                                                                                                                                                                                                                                                                                              </t>
  </si>
  <si>
    <t xml:space="preserve">COTOVELO 90 GRAUS DE FERRO GALVANIZADO, COM ROSCA BSP, DE 2 1/2"                                                                                                                                                                                                                                                                                                                                                                                                                                          </t>
  </si>
  <si>
    <t xml:space="preserve">COTOVELO 90 GRAUS DE FERRO GALVANIZADO, COM ROSCA BSP, DE 2"                                                                                                                                                                                                                                                                                                                                                                                                                                              </t>
  </si>
  <si>
    <t xml:space="preserve">COTOVELO 90 GRAUS DE FERRO GALVANIZADO, COM ROSCA BSP, DE 3/4"                                                                                                                                                                                                                                                                                                                                                                                                                                            </t>
  </si>
  <si>
    <t xml:space="preserve">COTOVELO 90 GRAUS DE FERRO GALVANIZADO, COM ROSCA BSP, DE 3"                                                                                                                                                                                                                                                                                                                                                                                                                                              </t>
  </si>
  <si>
    <t xml:space="preserve">COTOVELO 90 GRAUS DE FERRO GALVANIZADO, COM ROSCA BSP, DE 4"                                                                                                                                                                                                                                                                                                                                                                                                                                              </t>
  </si>
  <si>
    <t xml:space="preserve">COTOVELO 90 GRAUS DE FERRO GALVANIZADO, COM ROSCA BSP, DE 5"                                                                                                                                                                                                                                                                                                                                                                                                                                              </t>
  </si>
  <si>
    <t xml:space="preserve">COTOVELO 90 GRAUS DE FERRO GALVANIZADO, COM ROSCA BSP, DE 6"                                                                                                                                                                                                                                                                                                                                                                                                                                              </t>
  </si>
  <si>
    <t xml:space="preserve">COTOVELO 90 GRAUS, PEAD PE 100, DE 125 MM, PARA ELETROFUSAO                                                                                                                                                                                                                                                                                                                                                                                                                                               </t>
  </si>
  <si>
    <t xml:space="preserve">COTOVELO 90 GRAUS, PEAD PE 100, DE 20 MM, PARA ELETROFUSAO                                                                                                                                                                                                                                                                                                                                                                                                                                                </t>
  </si>
  <si>
    <t xml:space="preserve">COTOVELO 90 GRAUS, PEAD PE 100, DE 200 MM, PARA ELETROFUSAO                                                                                                                                                                                                                                                                                                                                                                                                                                               </t>
  </si>
  <si>
    <t xml:space="preserve">COTOVELO 90 GRAUS, PEAD PE 100, DE 32 MM, PARA ELETROFUSAO                                                                                                                                                                                                                                                                                                                                                                                                                                                </t>
  </si>
  <si>
    <t xml:space="preserve">COTOVELO 90 GRAUS, PEAD PE 100, DE 63 MM, PARA ELETROFUSAO                                                                                                                                                                                                                                                                                                                                                                                                                                                </t>
  </si>
  <si>
    <t xml:space="preserve">COTOVELO/JOELHO COM ADAPTADOR, 90 GRAUS, EM POLIPROPILENO, PN 16, PARA TUBOS PEAD, 20 MM X 1/2" - LIGACAO PREDIAL DE AGUA                                                                                                                                                                                                                                                                                                                                                                                 </t>
  </si>
  <si>
    <t xml:space="preserve">COTOVELO/JOELHO COM ADAPTADOR, 90 GRAUS, EM POLIPROPILENO, PN 16, PARA TUBOS PEAD, 20 MM X 3/4" - LIGACAO PREDIAL DE AGUA                                                                                                                                                                                                                                                                                                                                                                                 </t>
  </si>
  <si>
    <t xml:space="preserve">COTOVELO/JOELHO COM ADAPTADOR, 90 GRAUS, EM POLIPROPILENO, PN 16, PARA TUBOS PEAD, 32 MM X 1" - LIGACAO PREDIAL DE AGUA                                                                                                                                                                                                                                                                                                                                                                                   </t>
  </si>
  <si>
    <t xml:space="preserve">COTOVELO/JOELHO 90 GRAUS, EM POLIPROPILENO, PN 16, PARA TUBOS PEAD, 20 X 20 MM - LIGACAO PREDIAL DE AGUA                                                                                                                                                                                                                                                                                                                                                                                                  </t>
  </si>
  <si>
    <t xml:space="preserve">COTOVELO/JOELHO 90 GRAUS, EM POLIPROPILENO, PN 16, PARA TUBOS PEAD, 32 X 32 MM - LIGACAO PREDIAL DE AGUA                                                                                                                                                                                                                                                                                                                                                                                                  </t>
  </si>
  <si>
    <t xml:space="preserve">CREMONA RETANGULAR INJETADA LISA COM CHAVE, COM CASTANHA / ALCA, EM LATAO, COM ACABAMENTO CROMADO, DE SOBREPOR / EMBUTIR                                                                                                                                                                                                                                                                                                                                                                                  </t>
  </si>
  <si>
    <t xml:space="preserve">CREMONA RETANGULAR INJETADA LISA, COM CASTANHA / ALCA, EM LATAO, COM ACABAMENTO CROMADO, DE SOBREPOR / EMBUTIR                                                                                                                                                                                                                                                                                                                                                                                            </t>
  </si>
  <si>
    <t xml:space="preserve">CRUZETA DE CONCRETO LEVE, COMP. 2000 MM SECAO, 90 X 90 MM                                                                                                                                                                                                                                                                                                                                                                                                                                                 </t>
  </si>
  <si>
    <t xml:space="preserve">CRUZETA DE FERRO GALVANIZADO, COM ROSCA BSP, DE 1 1/2"                                                                                                                                                                                                                                                                                                                                                                                                                                                    </t>
  </si>
  <si>
    <t xml:space="preserve">CRUZETA DE FERRO GALVANIZADO, COM ROSCA BSP, DE 1 1/4"                                                                                                                                                                                                                                                                                                                                                                                                                                                    </t>
  </si>
  <si>
    <t xml:space="preserve">CRUZETA DE FERRO GALVANIZADO, COM ROSCA BSP, DE 1/2"                                                                                                                                                                                                                                                                                                                                                                                                                                                      </t>
  </si>
  <si>
    <t xml:space="preserve">CRUZETA DE FERRO GALVANIZADO, COM ROSCA BSP, DE 1"                                                                                                                                                                                                                                                                                                                                                                                                                                                        </t>
  </si>
  <si>
    <t xml:space="preserve">CRUZETA DE FERRO GALVANIZADO, COM ROSCA BSP, DE 2 1/2"                                                                                                                                                                                                                                                                                                                                                                                                                                                    </t>
  </si>
  <si>
    <t xml:space="preserve">CRUZETA DE FERRO GALVANIZADO, COM ROSCA BSP, DE 2"                                                                                                                                                                                                                                                                                                                                                                                                                                                        </t>
  </si>
  <si>
    <t xml:space="preserve">CRUZETA DE FERRO GALVANIZADO, COM ROSCA BSP, DE 3/4"                                                                                                                                                                                                                                                                                                                                                                                                                                                      </t>
  </si>
  <si>
    <t xml:space="preserve">CRUZETA DE FERRO GALVANIZADO, COM ROSCA BSP, DE 3"                                                                                                                                                                                                                                                                                                                                                                                                                                                        </t>
  </si>
  <si>
    <t xml:space="preserve">CRUZETA DE MADEIRA TRATADA, *90 X 115 X 2400* MM, EM EUCALIPTO OU EQUIVALENTE DA REGIAO                                                                                                                                                                                                                                                                                                                                                                                                                   </t>
  </si>
  <si>
    <t xml:space="preserve">CUBA ACO INOX (AISI 304) DE EMBUTIR COM VALVULA DE 3 1/2 ", DE *56 X 33 X 12* CM                                                                                                                                                                                                                                                                                                                                                                                                                          </t>
  </si>
  <si>
    <t xml:space="preserve">CUBA ACO INOX (AISI 304) DE EMBUTIR COM VALVULA 3 1/2 ", DE *40 X 34 X 12* CM                                                                                                                                                                                                                                                                                                                                                                                                                             </t>
  </si>
  <si>
    <t xml:space="preserve">CUBA ACO INOX (AISI 304) DE EMBUTIR COM VALVULA 3 1/2 ", DE *46 X 30 X 12* CM                                                                                                                                                                                                                                                                                                                                                                                                                             </t>
  </si>
  <si>
    <t xml:space="preserve">CUMEEIRA ARTICULADA (ABA INFERIOR) PARA TELHA ONDULADA DE FIBROCIMENTO E = 4 MM, ABA *330* MM, COMPRIMENTO 500 MM (SEM AMIANTO)                                                                                                                                                                                                                                                                                                                                                                           </t>
  </si>
  <si>
    <t xml:space="preserve">CUMEEIRA NORMAL PARA TELHA ESTRUTURAL DE FIBROCIMENTO 2 ABAS, E = 6 MM, DE 1050 X 935 MM (SEM AMIANTO)                                                                                                                                                                                                                                                                                                                                                                                                    </t>
  </si>
  <si>
    <t xml:space="preserve">CUMEEIRA NORMAL PARA TELHA ONDULADA DE FIBROCIMENTO, E = 6 MM, ABA 300 MM, COMPRIMENTO 1100 MM (SEM AMIANTO)                                                                                                                                                                                                                                                                                                                                                                                              </t>
  </si>
  <si>
    <t xml:space="preserve">CUMEEIRA PARA TELHA CERAMICA, COMPRIMENTO DE *41* CM, RENDIMENTO DE *3* TELHAS/M                                                                                                                                                                                                                                                                                                                                                                                                                          </t>
  </si>
  <si>
    <t xml:space="preserve">CUMEEIRA PARA TELHA DE CONCRETO, PARA 2 AGUAS DE TELHADO, COR CINZA, RENDIMENTO DE *3* TELHAS/M                                                                                                                                                                                                                                                                                                                                                                                                           </t>
  </si>
  <si>
    <t xml:space="preserve">CUMEEIRA SHED PARA TELHA ONDULADA DE FIBROCIMENTO, E = 6 MM, ABA 280 MM, COMPRIMENTO 1100 MM (SEM AMIANTO)                                                                                                                                                                                                                                                                                                                                                                                                </t>
  </si>
  <si>
    <t xml:space="preserve">CUMEEIRA UNIVERSAL PARA TELHA ONDULADA DE FIBROCIMENTO, E = 6 MM, ABA 210 MM, COMPRIMENTO 1100 MM (SEM AMIANTO)                                                                                                                                                                                                                                                                                                                                                                                           </t>
  </si>
  <si>
    <t xml:space="preserve">CURVA CPVC, 90 GRAUS, SOLDAVEL, 15 MM, PARA AGUA QUENTE                                                                                                                                                                                                                                                                                                                                                                                                                                                   </t>
  </si>
  <si>
    <t xml:space="preserve">CURVA CPVC, 90 GRAUS, SOLDAVEL, 22 MM, PARA AGUA QUENTE                                                                                                                                                                                                                                                                                                                                                                                                                                                   </t>
  </si>
  <si>
    <t xml:space="preserve">CURVA CPVC, 90 GRAUS, SOLDAVEL, 28 MM, PARA AGUA QUENTE                                                                                                                                                                                                                                                                                                                                                                                                                                                   </t>
  </si>
  <si>
    <t xml:space="preserve">CURVA DE PVC 45 GRAUS, SOLDAVEL, 20 MM, COR MARROM, PARA AGUA FRIA PREDIAL                                                                                                                                                                                                                                                                                                                                                                                                                                </t>
  </si>
  <si>
    <t xml:space="preserve">CURVA DE PVC 45 GRAUS, SOLDAVEL, 25 MM, COR MARROM, PARA AGUA FRIA PREDIAL                                                                                                                                                                                                                                                                                                                                                                                                                                </t>
  </si>
  <si>
    <t xml:space="preserve">CURVA DE PVC 45 GRAUS, SOLDAVEL, 32 MM, COR MARROM, PARA AGUA FRIA PREDIAL                                                                                                                                                                                                                                                                                                                                                                                                                                </t>
  </si>
  <si>
    <t xml:space="preserve">CURVA DE PVC 45 GRAUS, SOLDAVEL, 40 MM, COR MARROM, PARA AGUA FRIA PREDIAL                                                                                                                                                                                                                                                                                                                                                                                                                                </t>
  </si>
  <si>
    <t xml:space="preserve">CURVA DE PVC 45 GRAUS, SOLDAVEL, 50 MM, COR MARROM, PARA AGUA FRIA PREDIAL                                                                                                                                                                                                                                                                                                                                                                                                                                </t>
  </si>
  <si>
    <t xml:space="preserve">CURVA DE PVC 45 GRAUS, SOLDAVEL, 60 MM, COR MARROM, PARA AGUA FRIA PREDIAL                                                                                                                                                                                                                                                                                                                                                                                                                                </t>
  </si>
  <si>
    <t xml:space="preserve">CURVA DE PVC 45 GRAUS, SOLDAVEL, 75 MM, COR MARROM, PARA AGUA FRIA PREDIAL                                                                                                                                                                                                                                                                                                                                                                                                                                </t>
  </si>
  <si>
    <t xml:space="preserve">CURVA DE PVC 45 GRAUS, SOLDAVEL, 85 MM, COR MARROM, PARA AGUA FRIA PREDIAL                                                                                                                                                                                                                                                                                                                                                                                                                                </t>
  </si>
  <si>
    <t xml:space="preserve">CURVA DE PVC 90 GRAUS, SOLDAVEL, 110 MM, COR MARROM, PARA AGUA FRIA PREDIAL                                                                                                                                                                                                                                                                                                                                                                                                                               </t>
  </si>
  <si>
    <t xml:space="preserve">CURVA DE PVC 90 GRAUS, SOLDAVEL, 20 MM, COR MARROM, PARA AGUA FRIA PREDIAL                                                                                                                                                                                                                                                                                                                                                                                                                                </t>
  </si>
  <si>
    <t xml:space="preserve">CURVA DE PVC 90 GRAUS, SOLDAVEL, 25 MM, COR MARROM, PARA AGUA FRIA PREDIAL                                                                                                                                                                                                                                                                                                                                                                                                                                </t>
  </si>
  <si>
    <t xml:space="preserve">CURVA DE PVC 90 GRAUS, SOLDAVEL, 32 MM, COR MARROM, PARA AGUA FRIA PREDIAL                                                                                                                                                                                                                                                                                                                                                                                                                                </t>
  </si>
  <si>
    <t xml:space="preserve">CURVA DE PVC 90 GRAUS, SOLDAVEL, 40 MM, COR MARROM, PARA AGUA FRIA PREDIAL                                                                                                                                                                                                                                                                                                                                                                                                                                </t>
  </si>
  <si>
    <t xml:space="preserve">CURVA DE PVC 90 GRAUS, SOLDAVEL, 50 MM, COR MARROM, PARA AGUA FRIA PREDIAL                                                                                                                                                                                                                                                                                                                                                                                                                                </t>
  </si>
  <si>
    <t xml:space="preserve">CURVA DE PVC 90 GRAUS, SOLDAVEL, 60 MM, COR MARROM, PARA AGUA FRIA PREDIAL                                                                                                                                                                                                                                                                                                                                                                                                                                </t>
  </si>
  <si>
    <t xml:space="preserve">CURVA DE PVC 90 GRAUS, SOLDAVEL, 75 MM, COR MARROM, PARA AGUA FRIA PREDIAL                                                                                                                                                                                                                                                                                                                                                                                                                                </t>
  </si>
  <si>
    <t xml:space="preserve">CURVA DE PVC 90 GRAUS, SOLDAVEL, 85 MM, COR MARROM, PARA AGUA FRIA PREDIAL                                                                                                                                                                                                                                                                                                                                                                                                                                </t>
  </si>
  <si>
    <t xml:space="preserve">CURVA DE PVC, 90 GRAUS, SERIE R, DN 100 MM, PARA ESGOTO PREDIAL                                                                                                                                                                                                                                                                                                                                                                                                                                           </t>
  </si>
  <si>
    <t xml:space="preserve">CURVA DE TRANSPOSICAO BRONZE/LATAO (REF 736) SEM ANEL DE SOLDA, BOLSA X BOLSA, 15 MM                                                                                                                                                                                                                                                                                                                                                                                                                      </t>
  </si>
  <si>
    <t xml:space="preserve">CURVA DE TRANSPOSICAO BRONZE/LATAO (REF 736) SEM ANEL DE SOLDA, BOLSA X BOLSA, 22 MM                                                                                                                                                                                                                                                                                                                                                                                                                      </t>
  </si>
  <si>
    <t xml:space="preserve">CURVA DE TRANSPOSICAO BRONZE/LATAO (REF 736) SEM ANEL DE SOLDA, BOLSA X BOLSA, 28 MM                                                                                                                                                                                                                                                                                                                                                                                                                      </t>
  </si>
  <si>
    <t xml:space="preserve">CURVA DE TRANSPOSICAO, CPVC, SOLDAVEL, 15 MM                                                                                                                                                                                                                                                                                                                                                                                                                                                              </t>
  </si>
  <si>
    <t xml:space="preserve">CURVA DE TRANSPOSICAO, CPVC, SOLDAVEL, 22 MM                                                                                                                                                                                                                                                                                                                                                                                                                                                              </t>
  </si>
  <si>
    <t xml:space="preserve">CURVA DE TRANSPOSICAO, PVC SOLDAVEL, 20 MM, COR MARROM, PARA AGUA FRIA PREDIAL                                                                                                                                                                                                                                                                                                                                                                                                                            </t>
  </si>
  <si>
    <t xml:space="preserve">CURVA DE TRANSPOSICAO, PVC, SOLDAVEL, 25 MM, COR MARROM, PARA AGUA FRIA PREDIAL                                                                                                                                                                                                                                                                                                                                                                                                                           </t>
  </si>
  <si>
    <t xml:space="preserve">CURVA DE TRANSPOSICAO, PVC, SOLDAVEL, 32 MM, COR MARROM, PARA AGUA FRIA PREDIAL                                                                                                                                                                                                                                                                                                                                                                                                                           </t>
  </si>
  <si>
    <t xml:space="preserve">CURVA LONGA PVC, PB, JE, 45 GRAUS, DN 100 MM, PARA REDE COLETORA ESGOTO                                                                                                                                                                                                                                                                                                                                                                                                                                   </t>
  </si>
  <si>
    <t xml:space="preserve">CURVA LONGA PVC, PB, JE, 45 GRAUS, DN 150 MM, PARA REDE COLETORA ESGOTO                                                                                                                                                                                                                                                                                                                                                                                                                                   </t>
  </si>
  <si>
    <t xml:space="preserve">CURVA LONGA PVC, PB, JE, 90 GRAUS, DN 100 MM, PARA REDE COLETORA ESGOTO                                                                                                                                                                                                                                                                                                                                                                                                                                   </t>
  </si>
  <si>
    <t xml:space="preserve">CURVA LONGA PVC, PB, JE, 90 GRAUS, DN 150 MM, PARA REDE COLETORA ESGOTO                                                                                                                                                                                                                                                                                                                                                                                                                                   </t>
  </si>
  <si>
    <t xml:space="preserve">CURVA PPR 90 GRAUS, F/F, DN 20 MM, PARA AGUA QUENTE PREDIAL                                                                                                                                                                                                                                                                                                                                                                                                                                               </t>
  </si>
  <si>
    <t xml:space="preserve">CURVA PPR 90 GRAUS, F/F, DN 25 MM, PARA AGUA QUENTE PREDIAL                                                                                                                                                                                                                                                                                                                                                                                                                                               </t>
  </si>
  <si>
    <t xml:space="preserve">CURVA PVC CURTA 90 GRAUS, DN 100 MM, PARA ESGOTO PREDIAL                                                                                                                                                                                                                                                                                                                                                                                                                                                  </t>
  </si>
  <si>
    <t xml:space="preserve">CURVA PVC CURTA 90 GRAUS, DN 40 MM, PARA ESGOTO PREDIAL                                                                                                                                                                                                                                                                                                                                                                                                                                                   </t>
  </si>
  <si>
    <t xml:space="preserve">CURVA PVC CURTA 90 GRAUS, DN 50 MM, PARA ESGOTO PREDIAL                                                                                                                                                                                                                                                                                                                                                                                                                                                   </t>
  </si>
  <si>
    <t xml:space="preserve">CURVA PVC CURTA 90 GRAUS, DN 75 MM, PARA ESGOTO PREDIAL                                                                                                                                                                                                                                                                                                                                                                                                                                                   </t>
  </si>
  <si>
    <t xml:space="preserve">CURVA PVC LONGA 90 GRAUS, DN 100 MM, PARA ESGOTO PREDIAL                                                                                                                                                                                                                                                                                                                                                                                                                                                  </t>
  </si>
  <si>
    <t xml:space="preserve">CURVA PVC LONGA 90 GRAUS, DN 40 MM, PARA ESGOTO PREDIAL                                                                                                                                                                                                                                                                                                                                                                                                                                                   </t>
  </si>
  <si>
    <t xml:space="preserve">CURVA PVC LONGA 90 GRAUS, DN 50 MM, PARA ESGOTO PREDIAL                                                                                                                                                                                                                                                                                                                                                                                                                                                   </t>
  </si>
  <si>
    <t xml:space="preserve">CURVA PVC LONGA 90 GRAUS, DN 75 MM, PARA ESGOTO PREDIAL                                                                                                                                                                                                                                                                                                                                                                                                                                                   </t>
  </si>
  <si>
    <t xml:space="preserve">CURVA PVC 90 GRAUS, ROSCAVEL, 1 1/4", COR BRANCA, AGUA FRIA PREDIAL                                                                                                                                                                                                                                                                                                                                                                                                                                       </t>
  </si>
  <si>
    <t xml:space="preserve">CURVA PVC 90 GRAUS, ROSCAVEL, 1/2", COR BRANCA, AGUA FRIA PREDIAL                                                                                                                                                                                                                                                                                                                                                                                                                                         </t>
  </si>
  <si>
    <t xml:space="preserve">CURVA PVC 90 GRAUS, ROSCAVEL, 1", COR BRANCA, AGUA FRIA PREDIAL                                                                                                                                                                                                                                                                                                                                                                                                                                           </t>
  </si>
  <si>
    <t xml:space="preserve">CURVA PVC 90 GRAUS, ROSCAVEL, 3/4", COR BRANCA, AGUA FRIA PREDIAL                                                                                                                                                                                                                                                                                                                                                                                                                                         </t>
  </si>
  <si>
    <t xml:space="preserve">CURVA PVC, BB, JE, 45 GRAUS, DN 250 MM, PARA TUBO CORRUGADO E/OU LISO, REDE COLETORA ESGOTO                                                                                                                                                                                                                                                                                                                                                                                                               </t>
  </si>
  <si>
    <t xml:space="preserve">CURVA PVC, BB, JE, 90 GRAUS, DN 200 MM, PARA TUBO CORRUGADO E/OU LISO, REDE COLETORA ESGOTO                                                                                                                                                                                                                                                                                                                                                                                                               </t>
  </si>
  <si>
    <t xml:space="preserve">CURVA PVC, BB, JE, 90 GRAUS, DN 250 MM, PARA TUBO CORRUGADO E/OU LISO, REDE COLETORA ESGOTO                                                                                                                                                                                                                                                                                                                                                                                                               </t>
  </si>
  <si>
    <t xml:space="preserve">CURVA PVC, SERIE R, 87.30 GRAUS, CURTA, PARA PE-DE-COLUNA, DN 100 MM, PARA ESGOTO PREDIAL                                                                                                                                                                                                                                                                                                                                                                                                                 </t>
  </si>
  <si>
    <t xml:space="preserve">CURVA PVC, SERIE R, 87.30 GRAUS, CURTA, PARA PE-DE-COLUNA, DN 150 MM, PARA ESGOTO PREDIAL                                                                                                                                                                                                                                                                                                                                                                                                                 </t>
  </si>
  <si>
    <t xml:space="preserve">CURVA PVC, SERIE R, 87.30 GRAUS, CURTA, PARA PE-DE-COLUNA, DN 75 MM, PARA ESGOTO PREDIAL                                                                                                                                                                                                                                                                                                                                                                                                                  </t>
  </si>
  <si>
    <t xml:space="preserve">CURVA 135 GRAUS, DE PVC RIGIDO ROSCAVEL, DE 1", PARA ELETRODUTO                                                                                                                                                                                                                                                                                                                                                                                                                                           </t>
  </si>
  <si>
    <t xml:space="preserve">CURVA 135 GRAUS, DE PVC RIGIDO ROSCAVEL, DE 3/4", PARA ELETRODUTO                                                                                                                                                                                                                                                                                                                                                                                                                                         </t>
  </si>
  <si>
    <t xml:space="preserve">CURVA 180 GRAUS, DE PVC RIGIDO ROSCAVEL, DE 1 1/2", PARA ELETRODUTO                                                                                                                                                                                                                                                                                                                                                                                                                                       </t>
  </si>
  <si>
    <t xml:space="preserve">CURVA 180 GRAUS, DE PVC RIGIDO ROSCAVEL, DE 1 1/4", PARA ELETRODUTO                                                                                                                                                                                                                                                                                                                                                                                                                                       </t>
  </si>
  <si>
    <t xml:space="preserve">CURVA 180 GRAUS, DE PVC RIGIDO ROSCAVEL, DE 1/2", PARA ELETRODUTO                                                                                                                                                                                                                                                                                                                                                                                                                                         </t>
  </si>
  <si>
    <t xml:space="preserve">CURVA 180 GRAUS, DE PVC RIGIDO ROSCAVEL, DE 1", PARA ELETRODUTO                                                                                                                                                                                                                                                                                                                                                                                                                                           </t>
  </si>
  <si>
    <t xml:space="preserve">CURVA 180 GRAUS, DE PVC RIGIDO ROSCAVEL, DE 2", PARA ELETRODUTO                                                                                                                                                                                                                                                                                                                                                                                                                                           </t>
  </si>
  <si>
    <t xml:space="preserve">CURVA 180 GRAUS, DE PVC RIGIDO ROSCAVEL, DE 3/4", PARA ELETRODUTO                                                                                                                                                                                                                                                                                                                                                                                                                                         </t>
  </si>
  <si>
    <t xml:space="preserve">CURVA 45 GRAUS DE COBRE (REF 606) SEM ANEL DE SOLDA, BOLSA X BOLSA, 15 MM                                                                                                                                                                                                                                                                                                                                                                                                                                 </t>
  </si>
  <si>
    <t xml:space="preserve">CURVA 45 GRAUS DE COBRE (REF 606) SEM ANEL DE SOLDA, BOLSA X BOLSA, 22 MM                                                                                                                                                                                                                                                                                                                                                                                                                                 </t>
  </si>
  <si>
    <t xml:space="preserve">CURVA 45 GRAUS DE COBRE (REF 606) SEM ANEL DE SOLDA, BOLSA X BOLSA, 28 MM                                                                                                                                                                                                                                                                                                                                                                                                                                 </t>
  </si>
  <si>
    <t xml:space="preserve">CURVA 45 GRAUS DE COBRE (REF 606) SEM ANEL DE SOLDA, BOLSA X BOLSA, 35 MM                                                                                                                                                                                                                                                                                                                                                                                                                                 </t>
  </si>
  <si>
    <t xml:space="preserve">CURVA 45 GRAUS DE COBRE (REF 606) SEM ANEL DE SOLDA, BOLSA X BOLSA, 42 MM                                                                                                                                                                                                                                                                                                                                                                                                                                 </t>
  </si>
  <si>
    <t xml:space="preserve">CURVA 45 GRAUS DE COBRE (REF 606) SEM ANEL DE SOLDA, BOLSA X BOLSA, 54 MM                                                                                                                                                                                                                                                                                                                                                                                                                                 </t>
  </si>
  <si>
    <t xml:space="preserve">CURVA 45 GRAUS DE COBRE (REF 606) SEM ANEL DE SOLDA, BOLSA X BOLSA, 66 MM                                                                                                                                                                                                                                                                                                                                                                                                                                 </t>
  </si>
  <si>
    <t xml:space="preserve">CURVA 45 GRAUS DE FERRO GALVANIZADO, COM ROSCA BSP FEMEA, DE 1 1/2"                                                                                                                                                                                                                                                                                                                                                                                                                                       </t>
  </si>
  <si>
    <t xml:space="preserve">CURVA 45 GRAUS DE FERRO GALVANIZADO, COM ROSCA BSP FEMEA, DE 1 1/4"                                                                                                                                                                                                                                                                                                                                                                                                                                       </t>
  </si>
  <si>
    <t xml:space="preserve">CURVA 45 GRAUS DE FERRO GALVANIZADO, COM ROSCA BSP FEMEA, DE 1/2"                                                                                                                                                                                                                                                                                                                                                                                                                                         </t>
  </si>
  <si>
    <t xml:space="preserve">CURVA 45 GRAUS DE FERRO GALVANIZADO, COM ROSCA BSP FEMEA, DE 1"                                                                                                                                                                                                                                                                                                                                                                                                                                           </t>
  </si>
  <si>
    <t xml:space="preserve">CURVA 45 GRAUS DE FERRO GALVANIZADO, COM ROSCA BSP FEMEA, DE 2 1/2"                                                                                                                                                                                                                                                                                                                                                                                                                                       </t>
  </si>
  <si>
    <t xml:space="preserve">CURVA 45 GRAUS DE FERRO GALVANIZADO, COM ROSCA BSP FEMEA, DE 2"                                                                                                                                                                                                                                                                                                                                                                                                                                           </t>
  </si>
  <si>
    <t xml:space="preserve">CURVA 45 GRAUS DE FERRO GALVANIZADO, COM ROSCA BSP FEMEA, DE 3/4"                                                                                                                                                                                                                                                                                                                                                                                                                                         </t>
  </si>
  <si>
    <t xml:space="preserve">CURVA 45 GRAUS DE FERRO GALVANIZADO, COM ROSCA BSP FEMEA, DE 3"                                                                                                                                                                                                                                                                                                                                                                                                                                           </t>
  </si>
  <si>
    <t xml:space="preserve">CURVA 45 GRAUS DE FERRO GALVANIZADO, COM ROSCA BSP FEMEA, DE 4"                                                                                                                                                                                                                                                                                                                                                                                                                                           </t>
  </si>
  <si>
    <t xml:space="preserve">CURVA 45 GRAUS DE FERRO GALVANIZADO, COM ROSCA BSP MACHO/FEMEA, DE 1 1/2"                                                                                                                                                                                                                                                                                                                                                                                                                                 </t>
  </si>
  <si>
    <t xml:space="preserve">CURVA 45 GRAUS DE FERRO GALVANIZADO, COM ROSCA BSP MACHO/FEMEA, DE 1 1/4"                                                                                                                                                                                                                                                                                                                                                                                                                                 </t>
  </si>
  <si>
    <t xml:space="preserve">CURVA 45 GRAUS DE FERRO GALVANIZADO, COM ROSCA BSP MACHO/FEMEA, DE 1/2"                                                                                                                                                                                                                                                                                                                                                                                                                                   </t>
  </si>
  <si>
    <t xml:space="preserve">CURVA 45 GRAUS DE FERRO GALVANIZADO, COM ROSCA BSP MACHO/FEMEA, DE 1"                                                                                                                                                                                                                                                                                                                                                                                                                                     </t>
  </si>
  <si>
    <t xml:space="preserve">CURVA 45 GRAUS DE FERRO GALVANIZADO, COM ROSCA BSP MACHO/FEMEA, DE 2 1/2"                                                                                                                                                                                                                                                                                                                                                                                                                                 </t>
  </si>
  <si>
    <t xml:space="preserve">CURVA 45 GRAUS DE FERRO GALVANIZADO, COM ROSCA BSP MACHO/FEMEA, DE 2"                                                                                                                                                                                                                                                                                                                                                                                                                                     </t>
  </si>
  <si>
    <t xml:space="preserve">CURVA 45 GRAUS DE FERRO GALVANIZADO, COM ROSCA BSP MACHO/FEMEA, DE 3/4"                                                                                                                                                                                                                                                                                                                                                                                                                                   </t>
  </si>
  <si>
    <t xml:space="preserve">CURVA 45 GRAUS DE FERRO GALVANIZADO, COM ROSCA BSP MACHO/FEMEA, DE 3"                                                                                                                                                                                                                                                                                                                                                                                                                                     </t>
  </si>
  <si>
    <t xml:space="preserve">CURVA 45 GRAUS EM ACO CARBONO, SOLDAVEL, PRESSAO 3.000 LBS, DN 1 1/2"                                                                                                                                                                                                                                                                                                                                                                                                                                     </t>
  </si>
  <si>
    <t xml:space="preserve">CURVA 45 GRAUS EM ACO CARBONO, SOLDAVEL, PRESSAO 3.000 LBS, DN 1 1/4"                                                                                                                                                                                                                                                                                                                                                                                                                                     </t>
  </si>
  <si>
    <t xml:space="preserve">CURVA 45 GRAUS EM ACO CARBONO, SOLDAVEL, PRESSAO 3.000 LBS, DN 1/2"                                                                                                                                                                                                                                                                                                                                                                                                                                       </t>
  </si>
  <si>
    <t xml:space="preserve">CURVA 45 GRAUS EM ACO CARBONO, SOLDAVEL, PRESSAO 3.000 LBS, DN 1"                                                                                                                                                                                                                                                                                                                                                                                                                                         </t>
  </si>
  <si>
    <t xml:space="preserve">CURVA 45 GRAUS EM ACO CARBONO, SOLDAVEL, PRESSAO 3.000 LBS, DN 2 1/2"                                                                                                                                                                                                                                                                                                                                                                                                                                     </t>
  </si>
  <si>
    <t xml:space="preserve">CURVA 45 GRAUS EM ACO CARBONO, SOLDAVEL, PRESSAO 3.000 LBS, DN 2"                                                                                                                                                                                                                                                                                                                                                                                                                                         </t>
  </si>
  <si>
    <t xml:space="preserve">CURVA 45 GRAUS EM ACO CARBONO, SOLDAVEL, PRESSAO 3.000 LBS, DN 3/4"                                                                                                                                                                                                                                                                                                                                                                                                                                       </t>
  </si>
  <si>
    <t xml:space="preserve">CURVA 45 GRAUS EM ACO CARBONO, SOLDAVEL, PRESSAO 3.000 LBS, DN 3"                                                                                                                                                                                                                                                                                                                                                                                                                                         </t>
  </si>
  <si>
    <t xml:space="preserve">CURVA 45 GRAUS RANHURADA EM FERRO FUNDIDO, DN 50 MM (2")                                                                                                                                                                                                                                                                                                                                                                                                                                                  </t>
  </si>
  <si>
    <t xml:space="preserve">CURVA 45 GRAUS RANHURADA EM FERRO FUNDIDO, DN 65 MM (2 1/2")                                                                                                                                                                                                                                                                                                                                                                                                                                              </t>
  </si>
  <si>
    <t xml:space="preserve">CURVA 45 GRAUS RANHURADA EM FERRO FUNDIDO, DN 80 MM (3")                                                                                                                                                                                                                                                                                                                                                                                                                                                  </t>
  </si>
  <si>
    <t xml:space="preserve">CURVA 90 GRAUS DE BARRA CHATA EM ALUMINIO 3/4" X 1/4" X 300 MM                                                                                                                                                                                                                                                                                                                                                                                                                                            </t>
  </si>
  <si>
    <t xml:space="preserve">CURVA 90 GRAUS DE FERRO GALVANIZADO, COM ROSCA BSP FEMEA, DE 1 1/2"                                                                                                                                                                                                                                                                                                                                                                                                                                       </t>
  </si>
  <si>
    <t xml:space="preserve">CURVA 90 GRAUS DE FERRO GALVANIZADO, COM ROSCA BSP FEMEA, DE 1 1/4"                                                                                                                                                                                                                                                                                                                                                                                                                                       </t>
  </si>
  <si>
    <t xml:space="preserve">CURVA 90 GRAUS DE FERRO GALVANIZADO, COM ROSCA BSP FEMEA, DE 1/2"                                                                                                                                                                                                                                                                                                                                                                                                                                         </t>
  </si>
  <si>
    <t xml:space="preserve">CURVA 90 GRAUS DE FERRO GALVANIZADO, COM ROSCA BSP FEMEA, DE 1"                                                                                                                                                                                                                                                                                                                                                                                                                                           </t>
  </si>
  <si>
    <t xml:space="preserve">CURVA 90 GRAUS DE FERRO GALVANIZADO, COM ROSCA BSP FEMEA, DE 2 1/2"                                                                                                                                                                                                                                                                                                                                                                                                                                       </t>
  </si>
  <si>
    <t xml:space="preserve">CURVA 90 GRAUS DE FERRO GALVANIZADO, COM ROSCA BSP FEMEA, DE 2"                                                                                                                                                                                                                                                                                                                                                                                                                                           </t>
  </si>
  <si>
    <t xml:space="preserve">CURVA 90 GRAUS DE FERRO GALVANIZADO, COM ROSCA BSP FEMEA, DE 3/4"                                                                                                                                                                                                                                                                                                                                                                                                                                         </t>
  </si>
  <si>
    <t xml:space="preserve">CURVA 90 GRAUS DE FERRO GALVANIZADO, COM ROSCA BSP FEMEA, DE 3"                                                                                                                                                                                                                                                                                                                                                                                                                                           </t>
  </si>
  <si>
    <t xml:space="preserve">CURVA 90 GRAUS DE FERRO GALVANIZADO, COM ROSCA BSP FEMEA, DE 4"                                                                                                                                                                                                                                                                                                                                                                                                                                           </t>
  </si>
  <si>
    <t xml:space="preserve">CURVA 90 GRAUS DE FERRO GALVANIZADO, COM ROSCA BSP MACHO/FEMEA, DE 1 1/2"                                                                                                                                                                                                                                                                                                                                                                                                                                 </t>
  </si>
  <si>
    <t xml:space="preserve">CURVA 90 GRAUS DE FERRO GALVANIZADO, COM ROSCA BSP MACHO/FEMEA, DE 1 1/4"                                                                                                                                                                                                                                                                                                                                                                                                                                 </t>
  </si>
  <si>
    <t xml:space="preserve">CURVA 90 GRAUS DE FERRO GALVANIZADO, COM ROSCA BSP MACHO/FEMEA, DE 1/2"                                                                                                                                                                                                                                                                                                                                                                                                                                   </t>
  </si>
  <si>
    <t xml:space="preserve">CURVA 90 GRAUS DE FERRO GALVANIZADO, COM ROSCA BSP MACHO/FEMEA, DE 1"                                                                                                                                                                                                                                                                                                                                                                                                                                     </t>
  </si>
  <si>
    <t xml:space="preserve">CURVA 90 GRAUS DE FERRO GALVANIZADO, COM ROSCA BSP MACHO/FEMEA, DE 2 1/2"                                                                                                                                                                                                                                                                                                                                                                                                                                 </t>
  </si>
  <si>
    <t xml:space="preserve">CURVA 90 GRAUS DE FERRO GALVANIZADO, COM ROSCA BSP MACHO/FEMEA, DE 2"                                                                                                                                                                                                                                                                                                                                                                                                                                     </t>
  </si>
  <si>
    <t xml:space="preserve">CURVA 90 GRAUS DE FERRO GALVANIZADO, COM ROSCA BSP MACHO/FEMEA, DE 3/4"                                                                                                                                                                                                                                                                                                                                                                                                                                   </t>
  </si>
  <si>
    <t xml:space="preserve">CURVA 90 GRAUS DE FERRO GALVANIZADO, COM ROSCA BSP MACHO/FEMEA, DE 3"                                                                                                                                                                                                                                                                                                                                                                                                                                     </t>
  </si>
  <si>
    <t xml:space="preserve">CURVA 90 GRAUS DE FERRO GALVANIZADO, COM ROSCA BSP MACHO/FEMEA, DE 4"                                                                                                                                                                                                                                                                                                                                                                                                                                     </t>
  </si>
  <si>
    <t xml:space="preserve">CURVA 90 GRAUS DE FERRO GALVANIZADO, COM ROSCA BSP MACHO, DE 1 1/2"                                                                                                                                                                                                                                                                                                                                                                                                                                       </t>
  </si>
  <si>
    <t xml:space="preserve">CURVA 90 GRAUS DE FERRO GALVANIZADO, COM ROSCA BSP MACHO, DE 1 1/4"                                                                                                                                                                                                                                                                                                                                                                                                                                       </t>
  </si>
  <si>
    <t xml:space="preserve">CURVA 90 GRAUS DE FERRO GALVANIZADO, COM ROSCA BSP MACHO, DE 1/2"                                                                                                                                                                                                                                                                                                                                                                                                                                         </t>
  </si>
  <si>
    <t xml:space="preserve">CURVA 90 GRAUS DE FERRO GALVANIZADO, COM ROSCA BSP MACHO, DE 1"                                                                                                                                                                                                                                                                                                                                                                                                                                           </t>
  </si>
  <si>
    <t xml:space="preserve">CURVA 90 GRAUS DE FERRO GALVANIZADO, COM ROSCA BSP MACHO, DE 2 1/2"                                                                                                                                                                                                                                                                                                                                                                                                                                       </t>
  </si>
  <si>
    <t xml:space="preserve">CURVA 90 GRAUS DE FERRO GALVANIZADO, COM ROSCA BSP MACHO, DE 2"                                                                                                                                                                                                                                                                                                                                                                                                                                           </t>
  </si>
  <si>
    <t xml:space="preserve">CURVA 90 GRAUS DE FERRO GALVANIZADO, COM ROSCA BSP MACHO, DE 3/4"                                                                                                                                                                                                                                                                                                                                                                                                                                         </t>
  </si>
  <si>
    <t xml:space="preserve">CURVA 90 GRAUS DE FERRO GALVANIZADO, COM ROSCA BSP MACHO, DE 3"                                                                                                                                                                                                                                                                                                                                                                                                                                           </t>
  </si>
  <si>
    <t xml:space="preserve">CURVA 90 GRAUS DE FERRO GALVANIZADO, COM ROSCA BSP MACHO, DE 4"                                                                                                                                                                                                                                                                                                                                                                                                                                           </t>
  </si>
  <si>
    <t xml:space="preserve">CURVA 90 GRAUS DE FERRO GALVANIZADO, COM ROSCA BSP MACHO, DE 6"                                                                                                                                                                                                                                                                                                                                                                                                                                           </t>
  </si>
  <si>
    <t xml:space="preserve">CURVA 90 GRAUS EM ACO CARBONO, RAIO CURTO, SOLDAVEL, PRESSAO 3.000 LBS, DN 1 1/2"                                                                                                                                                                                                                                                                                                                                                                                                                         </t>
  </si>
  <si>
    <t xml:space="preserve">CURVA 90 GRAUS EM ACO CARBONO, RAIO CURTO, SOLDAVEL, PRESSAO 3.000 LBS, DN 1 1/4"                                                                                                                                                                                                                                                                                                                                                                                                                         </t>
  </si>
  <si>
    <t xml:space="preserve">CURVA 90 GRAUS EM ACO CARBONO, RAIO CURTO, SOLDAVEL, PRESSAO 3.000 LBS, DN 1/2"                                                                                                                                                                                                                                                                                                                                                                                                                           </t>
  </si>
  <si>
    <t xml:space="preserve">CURVA 90 GRAUS EM ACO CARBONO, RAIO CURTO, SOLDAVEL, PRESSAO 3.000 LBS, DN 1"                                                                                                                                                                                                                                                                                                                                                                                                                             </t>
  </si>
  <si>
    <t xml:space="preserve">CURVA 90 GRAUS EM ACO CARBONO, RAIO CURTO, SOLDAVEL, PRESSAO 3.000 LBS, DN 2 1/2"                                                                                                                                                                                                                                                                                                                                                                                                                         </t>
  </si>
  <si>
    <t xml:space="preserve">CURVA 90 GRAUS EM ACO CARBONO, RAIO CURTO, SOLDAVEL, PRESSAO 3.000 LBS, DN 2"                                                                                                                                                                                                                                                                                                                                                                                                                             </t>
  </si>
  <si>
    <t xml:space="preserve">CURVA 90 GRAUS EM ACO CARBONO, RAIO CURTO, SOLDAVEL, PRESSAO 3.000 LBS, DN 3/4"                                                                                                                                                                                                                                                                                                                                                                                                                           </t>
  </si>
  <si>
    <t xml:space="preserve">CURVA 90 GRAUS EM ACO CARBONO, RAIO CURTO, SOLDAVEL, PRESSAO 3.000 LBS, DN 3"                                                                                                                                                                                                                                                                                                                                                                                                                             </t>
  </si>
  <si>
    <t xml:space="preserve">CURVA 90 GRAUS RANHURADA EM FERRO FUNDIDO, DN 50 MM (2")                                                                                                                                                                                                                                                                                                                                                                                                                                                  </t>
  </si>
  <si>
    <t xml:space="preserve">CURVA 90 GRAUS RANHURADA EM FERRO FUNDIDO, DN 65 MM (2 1/2")                                                                                                                                                                                                                                                                                                                                                                                                                                              </t>
  </si>
  <si>
    <t xml:space="preserve">CURVA 90 GRAUS RANHURADA EM FERRO FUNDIDO, DN 80 MM (3")                                                                                                                                                                                                                                                                                                                                                                                                                                                  </t>
  </si>
  <si>
    <t xml:space="preserve">CURVA 90 GRAUS, CURTA, DE PVC RIGIDO ROSCAVEL, DE 1/2", PARA ELETRODUTO                                                                                                                                                                                                                                                                                                                                                                                                                                   </t>
  </si>
  <si>
    <t xml:space="preserve">CURVA 90 GRAUS, CURTA, DE PVC RIGIDO ROSCAVEL, DE 1", PARA ELETRODUTO                                                                                                                                                                                                                                                                                                                                                                                                                                     </t>
  </si>
  <si>
    <t xml:space="preserve">CURVA 90 GRAUS, CURTA, DE PVC RIGIDO ROSCAVEL, DE 3/4", PARA ELETRODUTO                                                                                                                                                                                                                                                                                                                                                                                                                                   </t>
  </si>
  <si>
    <t xml:space="preserve">CURVA 90 GRAUS, LONGA, DE PVC RIGIDO ROSCAVEL, DE 1 1/2", PARA ELETRODUTO                                                                                                                                                                                                                                                                                                                                                                                                                                 </t>
  </si>
  <si>
    <t xml:space="preserve">CURVA 90 GRAUS, LONGA, DE PVC RIGIDO ROSCAVEL, DE 1 1/4", PARA ELETRODUTO                                                                                                                                                                                                                                                                                                                                                                                                                                 </t>
  </si>
  <si>
    <t xml:space="preserve">CURVA 90 GRAUS, LONGA, DE PVC RIGIDO ROSCAVEL, DE 1/2", PARA ELETRODUTO                                                                                                                                                                                                                                                                                                                                                                                                                                   </t>
  </si>
  <si>
    <t xml:space="preserve">CURVA 90 GRAUS, LONGA, DE PVC RIGIDO ROSCAVEL, DE 1", PARA ELETRODUTO                                                                                                                                                                                                                                                                                                                                                                                                                                     </t>
  </si>
  <si>
    <t xml:space="preserve">CURVA 90 GRAUS, LONGA, DE PVC RIGIDO ROSCAVEL, DE 2 1/2", PARA ELETRODUTO                                                                                                                                                                                                                                                                                                                                                                                                                                 </t>
  </si>
  <si>
    <t xml:space="preserve">CURVA 90 GRAUS, LONGA, DE PVC RIGIDO ROSCAVEL, DE 2", PARA ELETRODUTO                                                                                                                                                                                                                                                                                                                                                                                                                                     </t>
  </si>
  <si>
    <t xml:space="preserve">CURVA 90 GRAUS, LONGA, DE PVC RIGIDO ROSCAVEL, DE 3/4", PARA ELETRODUTO                                                                                                                                                                                                                                                                                                                                                                                                                                   </t>
  </si>
  <si>
    <t xml:space="preserve">CURVA 90 GRAUS, LONGA, DE PVC RIGIDO ROSCAVEL, DE 3", PARA ELETRODUTO                                                                                                                                                                                                                                                                                                                                                                                                                                     </t>
  </si>
  <si>
    <t xml:space="preserve">CURVA 90 GRAUS, LONGA, DE PVC RIGIDO ROSCAVEL, DE 4", PARA ELETRODUTO                                                                                                                                                                                                                                                                                                                                                                                                                                     </t>
  </si>
  <si>
    <t xml:space="preserve">DENTE PARA  FRESADORA                                                                                                                                                                                                                                                                                                                                                                                                                                                                                     </t>
  </si>
  <si>
    <t xml:space="preserve">DESEMPENADEIRA DE ACO DENTADA 12 X *25* CM, DENTES 8 X 8 MM, CABO FECHADO DE MADEIRA                                                                                                                                                                                                                                                                                                                                                                                                                      </t>
  </si>
  <si>
    <t xml:space="preserve">DESEMPENADEIRA DE ACO LISA 12 X *25* CM COM CABO FECHADO DE MADEIRA                                                                                                                                                                                                                                                                                                                                                                                                                                       </t>
  </si>
  <si>
    <t xml:space="preserve">DESEMPENADEIRA PLASTICA LISA *14 X 27* CM                                                                                                                                                                                                                                                                                                                                                                                                                                                                 </t>
  </si>
  <si>
    <t xml:space="preserve">DESENHISTA PROJETISTA (HORISTA)                                                                                                                                                                                                                                                                                                                                                                                                                                                                           </t>
  </si>
  <si>
    <t xml:space="preserve">DESENHISTA PROJETISTA (MENSALISTA)                                                                                                                                                                                                                                                                                                                                                                                                                                                                        </t>
  </si>
  <si>
    <t xml:space="preserve">DESINFETANTE PRONTO USO                                                                                                                                                                                                                                                                                                                                                                                                                                                                                   </t>
  </si>
  <si>
    <t xml:space="preserve">DESMOLDANTE PARA CONCRETO ESTAMPADO                                                                                                                                                                                                                                                                                                                                                                                                                                                                       </t>
  </si>
  <si>
    <t xml:space="preserve">DESMOLDANTE PARA FORMAS METALICAS A BASE DE OLEO VEGETAL                                                                                                                                                                                                                                                                                                                                                                                                                                                  </t>
  </si>
  <si>
    <t xml:space="preserve">DESMOLDANTE PROTETOR PARA FORMAS DE MADEIRA, DE BASE OLEOSA EMULSIONADA EM AGUA                                                                                                                                                                                                                                                                                                                                                                                                                           </t>
  </si>
  <si>
    <t xml:space="preserve">DETERGENTE NEUTRO USO GERAL, CONCENTRADO                                                                                                                                                                                                                                                                                                                                                                                                                                                                  </t>
  </si>
  <si>
    <t xml:space="preserve">DILUENTE AGUARRAS                                                                                                                                                                                                                                                                                                                                                                                                                                                                                         </t>
  </si>
  <si>
    <t xml:space="preserve">DILUENTE EPOXI                                                                                                                                                                                                                                                                                                                                                                                                                                                                                            </t>
  </si>
  <si>
    <t xml:space="preserve">DISCO DE BORRACHA PARA LIXADEIRA RIGIDO 7 " COM ARRUELA  CENTRAL                                                                                                                                                                                                                                                                                                                                                                                                                                          </t>
  </si>
  <si>
    <t xml:space="preserve">DISCO DE CORTE DIAMANTADO SEGMENTADO DIAMETRO DE 180 MM PARA ESMERILHADEIRA  7 "                                                                                                                                                                                                                                                                                                                                                                                                                          </t>
  </si>
  <si>
    <t xml:space="preserve">DISCO DE CORTE DIAMANTADO SEGMENTADO PARA CONCRETO, DIAMETRO DE 110 MM, FURO DE 20 MM                                                                                                                                                                                                                                                                                                                                                                                                                     </t>
  </si>
  <si>
    <t xml:space="preserve">DISCO DE CORTE DIAMANTADO SEGMENTADO PARA CONCRETO, DIAMETRO DE 350 MM, FURO DE 1 " (14 X 1 ")                                                                                                                                                                                                                                                                                                                                                                                                            </t>
  </si>
  <si>
    <t xml:space="preserve">DISCO DE CORTE PARA METAL COM DUAS TELAS 12 X 1/8 X 3/4 "  (300 X 3,2 X 19,05 MM)                                                                                                                                                                                                                                                                                                                                                                                                                         </t>
  </si>
  <si>
    <t xml:space="preserve">DISCO DE DESBASTE PARA METAL FERROSO EM GERAL, COM TRES TELAS,  9 X 1/4 X 7/8 " ( 228,6 X 6,4 X 22,2 MM)                                                                                                                                                                                                                                                                                                                                                                                                  </t>
  </si>
  <si>
    <t xml:space="preserve">DISCO DE LIXA PARA METAL, DIAMETRO = 180 MM, GRAO  120                                                                                                                                                                                                                                                                                                                                                                                                                                                    </t>
  </si>
  <si>
    <t xml:space="preserve">DISJUNTOR  TERMOMAGNETICO TRIPOLAR 3 X 400 A / ICC - 25 KA                                                                                                                                                                                                                                                                                                                                                                                                                                                </t>
  </si>
  <si>
    <t xml:space="preserve">DISJUNTOR TERMOMAGNETICO AJUSTAVEL, TRIPOLAR DE 100 ATE 250A, CAPACIDADE DE INTERRUPCAO DE 35KA                                                                                                                                                                                                                                                                                                                                                                                                           </t>
  </si>
  <si>
    <t xml:space="preserve">DISJUNTOR TERMOMAGNETICO AJUSTAVEL, TRIPOLAR DE 300 ATE 400A, CAPACIDADE DE INTERRUPCAO DE 35KA                                                                                                                                                                                                                                                                                                                                                                                                           </t>
  </si>
  <si>
    <t xml:space="preserve">DISJUNTOR TERMOMAGNETICO AJUSTAVEL, TRIPOLAR DE 450 ATE 600A, CAPACIDADE DE INTERRUPCAO DE 35KA                                                                                                                                                                                                                                                                                                                                                                                                           </t>
  </si>
  <si>
    <t xml:space="preserve">DISJUNTOR TERMOMAGNETICO PARA TRILHO DIN (IEC), BIPOLAR, 40 - 50 A                                                                                                                                                                                                                                                                                                                                                                                                                                        </t>
  </si>
  <si>
    <t xml:space="preserve">DISJUNTOR TERMOMAGNETICO PARA TRILHO DIN (IEC), BIPOLAR, 6 - 32 A                                                                                                                                                                                                                                                                                                                                                                                                                                         </t>
  </si>
  <si>
    <t xml:space="preserve">DISJUNTOR TERMOMAGNETICO PARA TRILHO DIN (IEC), BIPOLAR, 63 A                                                                                                                                                                                                                                                                                                                                                                                                                                             </t>
  </si>
  <si>
    <t xml:space="preserve">DISJUNTOR TERMOMAGNETICO PARA TRILHO DIN (IEC), MONOPOLAR, 40 - 50 A, ICC - 5KA / 250 VCA                                                                                                                                                                                                                                                                                                                                                                                                                 </t>
  </si>
  <si>
    <t xml:space="preserve">DISJUNTOR TERMOMAGNETICO PARA TRILHO DIN (IEC), MONOPOLAR, 6 - 32 A                                                                                                                                                                                                                                                                                                                                                                                                                                       </t>
  </si>
  <si>
    <t xml:space="preserve">DISJUNTOR TERMOMAGNETICO PARA TRILHO DIN (IEC), MONOPOLAR, 63 A                                                                                                                                                                                                                                                                                                                                                                                                                                           </t>
  </si>
  <si>
    <t xml:space="preserve">DISJUNTOR TERMOMAGNETICO PARA TRILHO DIN (IEC), TRIPOLAR, 10 - 50 A                                                                                                                                                                                                                                                                                                                                                                                                                                       </t>
  </si>
  <si>
    <t xml:space="preserve">DISJUNTOR TERMOMAGNETICO PARA TRILHO DIN (IEC), TRIPOLAR, 63 A                                                                                                                                                                                                                                                                                                                                                                                                                                            </t>
  </si>
  <si>
    <t xml:space="preserve">DISJUNTOR TERMOMAGNETICO TRIPOLAR 125 A / 425 V / ICC - 25 KA                                                                                                                                                                                                                                                                                                                                                                                                                                             </t>
  </si>
  <si>
    <t xml:space="preserve">DISJUNTOR TERMOMAGNETICO TRIPOLAR 150 A / 600 V, TIPO FXD / ICC - 35 KA                                                                                                                                                                                                                                                                                                                                                                                                                                   </t>
  </si>
  <si>
    <t xml:space="preserve">DISJUNTOR TERMOMAGNETICO TRIPOLAR 200 A / 600 V, TIPO FXD / ICC - 35 KA                                                                                                                                                                                                                                                                                                                                                                                                                                   </t>
  </si>
  <si>
    <t xml:space="preserve">DISJUNTOR TERMOMAGNETICO TRIPOLAR 250 A / 600 V, TIPO FXD                                                                                                                                                                                                                                                                                                                                                                                                                                                 </t>
  </si>
  <si>
    <t xml:space="preserve">DISJUNTOR TERMOMAGNETICO TRIPOLAR 3  X 250 A/ICC - 25 KA                                                                                                                                                                                                                                                                                                                                                                                                                                                  </t>
  </si>
  <si>
    <t xml:space="preserve">DISJUNTOR TERMOMAGNETICO TRIPOLAR 3 X 350 A/ICC - 25 KA                                                                                                                                                                                                                                                                                                                                                                                                                                                   </t>
  </si>
  <si>
    <t xml:space="preserve">DISJUNTOR TERMOMAGNETICO TRIPOLAR 300 A / 600 V, TIPO JXD / ICC - 40 KA                                                                                                                                                                                                                                                                                                                                                                                                                                   </t>
  </si>
  <si>
    <t xml:space="preserve">DISJUNTOR TERMOMAGNETICO TRIPOLAR 400 A / 600 V, TIPO JXD / ICC - 40 KA                                                                                                                                                                                                                                                                                                                                                                                                                                   </t>
  </si>
  <si>
    <t xml:space="preserve">DISJUNTOR TERMOMAGNETICO TRIPOLAR 600 A / 600 V, TIPO LXD / ICC - 40 KA                                                                                                                                                                                                                                                                                                                                                                                                                                   </t>
  </si>
  <si>
    <t xml:space="preserve">DISJUNTOR TERMOMAGNETICO TRIPOLAR 800 A / 600 V, TIPO LMXD                                                                                                                                                                                                                                                                                                                                                                                                                                                </t>
  </si>
  <si>
    <t xml:space="preserve">DISJUNTOR TIPO NEMA, BIPOLAR 10  ATE  50 A, TENSAO MAXIMA 415 V                                                                                                                                                                                                                                                                                                                                                                                                                                           </t>
  </si>
  <si>
    <t xml:space="preserve">DISJUNTOR TIPO NEMA, BIPOLAR 60 ATE 100A, TENSAO MAXIMA 415 V                                                                                                                                                                                                                                                                                                                                                                                                                                             </t>
  </si>
  <si>
    <t xml:space="preserve">DISJUNTOR TIPO NEMA, MONOPOLAR DE 60 ATE 70A, TENSAO MAXIMA DE 240 V                                                                                                                                                                                                                                                                                                                                                                                                                                      </t>
  </si>
  <si>
    <t xml:space="preserve">DISJUNTOR TIPO NEMA, MONOPOLAR 10 ATE 30A, TENSAO MAXIMA DE 240 V                                                                                                                                                                                                                                                                                                                                                                                                                                         </t>
  </si>
  <si>
    <t xml:space="preserve">DISJUNTOR TIPO NEMA, MONOPOLAR 35  ATE  50 A, TENSAO MAXIMA DE 240 V                                                                                                                                                                                                                                                                                                                                                                                                                                      </t>
  </si>
  <si>
    <t xml:space="preserve">DISJUNTOR TIPO NEMA, TRIPOLAR 10  ATE  50A, TENSAO MAXIMA DE 415 V                                                                                                                                                                                                                                                                                                                                                                                                                                        </t>
  </si>
  <si>
    <t xml:space="preserve">DISJUNTOR TIPO NEMA, TRIPOLAR 60 ATE 100 A, TENSAO MAXIMA DE 415 V                                                                                                                                                                                                                                                                                                                                                                                                                                        </t>
  </si>
  <si>
    <t xml:space="preserve">DISPOSITIVO DPS CLASSE II, 1 POLO, TENSAO MAXIMA DE 175 V, CORRENTE MAXIMA DE *20* KA (TIPO AC)                                                                                                                                                                                                                                                                                                                                                                                                           </t>
  </si>
  <si>
    <t xml:space="preserve">DISPOSITIVO DPS CLASSE II, 1 POLO, TENSAO MAXIMA DE 175 V, CORRENTE MAXIMA DE *30* KA (TIPO AC)                                                                                                                                                                                                                                                                                                                                                                                                           </t>
  </si>
  <si>
    <t xml:space="preserve">DISPOSITIVO DPS CLASSE II, 1 POLO, TENSAO MAXIMA DE 175 V, CORRENTE MAXIMA DE *45* KA (TIPO AC)                                                                                                                                                                                                                                                                                                                                                                                                           </t>
  </si>
  <si>
    <t xml:space="preserve">DISPOSITIVO DPS CLASSE II, 1 POLO, TENSAO MAXIMA DE 175 V, CORRENTE MAXIMA DE *90* KA (TIPO AC)                                                                                                                                                                                                                                                                                                                                                                                                           </t>
  </si>
  <si>
    <t xml:space="preserve">DISPOSITIVO DPS CLASSE II, 1 POLO, TENSAO MAXIMA DE 275 V, CORRENTE MAXIMA DE *20* KA (TIPO AC)                                                                                                                                                                                                                                                                                                                                                                                                           </t>
  </si>
  <si>
    <t xml:space="preserve">DISPOSITIVO DPS CLASSE II, 1 POLO, TENSAO MAXIMA DE 275 V, CORRENTE MAXIMA DE *30* KA (TIPO AC)                                                                                                                                                                                                                                                                                                                                                                                                           </t>
  </si>
  <si>
    <t xml:space="preserve">DISPOSITIVO DPS CLASSE II, 1 POLO, TENSAO MAXIMA DE 275 V, CORRENTE MAXIMA DE *45* KA (TIPO AC)                                                                                                                                                                                                                                                                                                                                                                                                           </t>
  </si>
  <si>
    <t xml:space="preserve">DISPOSITIVO DPS CLASSE II, 1 POLO, TENSAO MAXIMA DE 275 V, CORRENTE MAXIMA DE *90* KA (TIPO AC)                                                                                                                                                                                                                                                                                                                                                                                                           </t>
  </si>
  <si>
    <t xml:space="preserve">DISPOSITIVO DPS CLASSE II, 1 POLO, TENSAO MAXIMA DE 385 V, CORRENTE MAXIMA DE *20* KA (TIPO AC)                                                                                                                                                                                                                                                                                                                                                                                                           </t>
  </si>
  <si>
    <t xml:space="preserve">DISPOSITIVO DPS CLASSE II, 1 POLO, TENSAO MAXIMA DE 385 V, CORRENTE MAXIMA DE *30* KA (TIPO AC)                                                                                                                                                                                                                                                                                                                                                                                                           </t>
  </si>
  <si>
    <t xml:space="preserve">DISPOSITIVO DPS CLASSE II, 1 POLO, TENSAO MAXIMA DE 385 V, CORRENTE MAXIMA DE *45* KA (TIPO AC)                                                                                                                                                                                                                                                                                                                                                                                                           </t>
  </si>
  <si>
    <t xml:space="preserve">DISPOSITIVO DPS CLASSE II, 1 POLO, TENSAO MAXIMA DE 385 V, CORRENTE MAXIMA DE *90* KA (TIPO AC)                                                                                                                                                                                                                                                                                                                                                                                                           </t>
  </si>
  <si>
    <t xml:space="preserve">DISPOSITIVO DPS CLASSE II, 1 POLO, TENSAO MAXIMA DE 460 V, CORRENTE MAXIMA DE *20* KA (TIPO AC)                                                                                                                                                                                                                                                                                                                                                                                                           </t>
  </si>
  <si>
    <t xml:space="preserve">DISPOSITIVO DPS CLASSE II, 1 POLO, TENSAO MAXIMA DE 460 V, CORRENTE MAXIMA DE *30* KA (TIPO AC)                                                                                                                                                                                                                                                                                                                                                                                                           </t>
  </si>
  <si>
    <t xml:space="preserve">DISPOSITIVO DPS CLASSE II, 1 POLO, TENSAO MAXIMA DE 460 V, CORRENTE MAXIMA DE *45* KA (TIPO AC)                                                                                                                                                                                                                                                                                                                                                                                                           </t>
  </si>
  <si>
    <t xml:space="preserve">DISPOSITIVO DPS CLASSE II, 1 POLO, TENSAO MAXIMA DE 460 V, CORRENTE MAXIMA DE *90* KA (TIPO AC)                                                                                                                                                                                                                                                                                                                                                                                                           </t>
  </si>
  <si>
    <t xml:space="preserve">DISPOSITIVO DR, 2 POLOS, SENSIBILIDADE DE 30 MA, CORRENTE DE 100 A, TIPO AC                                                                                                                                                                                                                                                                                                                                                                                                                               </t>
  </si>
  <si>
    <t xml:space="preserve">DISPOSITIVO DR, 2 POLOS, SENSIBILIDADE DE 30 MA, CORRENTE DE 25 A, TIPO AC                                                                                                                                                                                                                                                                                                                                                                                                                                </t>
  </si>
  <si>
    <t xml:space="preserve">DISPOSITIVO DR, 2 POLOS, SENSIBILIDADE DE 30 MA, CORRENTE DE 40 A, TIPO AC                                                                                                                                                                                                                                                                                                                                                                                                                                </t>
  </si>
  <si>
    <t xml:space="preserve">DISPOSITIVO DR, 2 POLOS, SENSIBILIDADE DE 30 MA, CORRENTE DE 63 A, TIPO AC                                                                                                                                                                                                                                                                                                                                                                                                                                </t>
  </si>
  <si>
    <t xml:space="preserve">DISPOSITIVO DR, 2 POLOS, SENSIBILIDADE DE 30 MA, CORRENTE DE 80 A, TIPO AC                                                                                                                                                                                                                                                                                                                                                                                                                                </t>
  </si>
  <si>
    <t xml:space="preserve">DISPOSITIVO DR, 2 POLOS, SENSIBILIDADE DE 300 MA, CORRENTE DE 25 A, TIPO AC                                                                                                                                                                                                                                                                                                                                                                                                                               </t>
  </si>
  <si>
    <t xml:space="preserve">DISPOSITIVO DR, 2 POLOS, SENSIBILIDADE DE 300 MA, CORRENTE DE 40 A, TIPO AC                                                                                                                                                                                                                                                                                                                                                                                                                               </t>
  </si>
  <si>
    <t xml:space="preserve">DISPOSITIVO DR, 2 POLOS, SENSIBILIDADE DE 300 MA, CORRENTE DE 63 A, TIPO AC                                                                                                                                                                                                                                                                                                                                                                                                                               </t>
  </si>
  <si>
    <t xml:space="preserve">DISPOSITIVO DR, 2 POLOS, SENSIBILIDADE DE 300 MA, CORRENTE DE 80 A, TIPO  AC                                                                                                                                                                                                                                                                                                                                                                                                                              </t>
  </si>
  <si>
    <t xml:space="preserve">DISPOSITIVO DR, 4 POLOS, SENSIBILIDADE DE 30 MA, CORRENTE DE 100 A, TIPO AC                                                                                                                                                                                                                                                                                                                                                                                                                               </t>
  </si>
  <si>
    <t xml:space="preserve">DISPOSITIVO DR, 4 POLOS, SENSIBILIDADE DE 30 MA, CORRENTE DE 25 A, TIPO AC                                                                                                                                                                                                                                                                                                                                                                                                                                </t>
  </si>
  <si>
    <t xml:space="preserve">DISPOSITIVO DR, 4 POLOS, SENSIBILIDADE DE 30 MA, CORRENTE DE 40 A, TIPO AC                                                                                                                                                                                                                                                                                                                                                                                                                                </t>
  </si>
  <si>
    <t xml:space="preserve">DISPOSITIVO DR, 4 POLOS, SENSIBILIDADE DE 30 MA, CORRENTE DE 63 A, TIPO AC                                                                                                                                                                                                                                                                                                                                                                                                                                </t>
  </si>
  <si>
    <t xml:space="preserve">DISPOSITIVO DR, 4 POLOS, SENSIBILIDADE DE 30 MA, CORRENTE DE 80 A, TIPO AC                                                                                                                                                                                                                                                                                                                                                                                                                                </t>
  </si>
  <si>
    <t xml:space="preserve">DISPOSITIVO DR, 4 POLOS, SENSIBILIDADE DE 300 MA, CORRENTE DE 100 A, TIPO AC                                                                                                                                                                                                                                                                                                                                                                                                                              </t>
  </si>
  <si>
    <t xml:space="preserve">DISPOSITIVO DR, 4 POLOS, SENSIBILIDADE DE 300 MA, CORRENTE DE 25 A, TIPO AC                                                                                                                                                                                                                                                                                                                                                                                                                               </t>
  </si>
  <si>
    <t xml:space="preserve">DISPOSITIVO DR, 4 POLOS, SENSIBILIDADE DE 300 MA, CORRENTE DE 40 A, TIPO AC                                                                                                                                                                                                                                                                                                                                                                                                                               </t>
  </si>
  <si>
    <t xml:space="preserve">DISPOSITIVO DR, 4 POLOS, SENSIBILIDADE DE 300 MA, CORRENTE DE 63 A, TIPO AC                                                                                                                                                                                                                                                                                                                                                                                                                               </t>
  </si>
  <si>
    <t xml:space="preserve">DISPOSITIVO DR, 4 POLOS, SENSIBILIDADE DE 300 MA, CORRENTE DE 80 A, TIPO AC                                                                                                                                                                                                                                                                                                                                                                                                                               </t>
  </si>
  <si>
    <t xml:space="preserve">DISTRIBUIDOR DE AGREGADOS AUTOPROPELIDO, CAP 3 M3, A DIESEL, 6 CC, 176 CV                                                                                                                                                                                                                                                                                                                                                                                                                                 </t>
  </si>
  <si>
    <t xml:space="preserve">DISTRIBUIDOR DE AGREGADOS REBOCAVEL, CAPACIDADE 1,9 M3, LARGURA DE TRABALHO 3,66 M                                                                                                                                                                                                                                                                                                                                                                                                                        </t>
  </si>
  <si>
    <t xml:space="preserve">DISTRIBUIDOR METALICO, COM ROSCA, 2 SAIDAS, DN 1" X 1/2", PARA CONEXAO COM ANEL DESLIZANTE EM TUBO PEX PARA INST. AGUA QUENTE/FRIA                                                                                                                                                                                                                                                                                                                                                                        </t>
  </si>
  <si>
    <t xml:space="preserve">DISTRIBUIDOR METALICO, COM ROSCA, 2 SAIDAS, DN 3/4" X 1/2", PARA CONEXAO COM ANEL DESLIZANTE EM TUBO PEX PARA INST. AGUA QUENTE/FRIA                                                                                                                                                                                                                                                                                                                                                                      </t>
  </si>
  <si>
    <t xml:space="preserve">DISTRIBUIDOR METALICO, COM ROSCA, 3 SAIDAS, DN 1" X 1/2", PARA CONEXAO COM ANEL DESLIZANTE EM TUBO PEX PARA INST. AGUA QUENTE/FRIA                                                                                                                                                                                                                                                                                                                                                                        </t>
  </si>
  <si>
    <t xml:space="preserve">DISTRIBUIDOR METALICO, COM ROSCA, 3 SAIDAS, DN 3/4" X 1/2", PARA CONEXAO COM ANEL DESLIZANTE EM TUBO PEX PARA INST. AGUA QUENTE/FRIA                                                                                                                                                                                                                                                                                                                                                                      </t>
  </si>
  <si>
    <t xml:space="preserve">DISTRIBUIDOR, PLASTICO, 2 SAIDAS, DN 32 X 16 MM, PARA CONEXAO COM CRIMPAGEM, EM TUBO PEX PARA INST. AGUA QUENTE/FRIA                                                                                                                                                                                                                                                                                                                                                                                      </t>
  </si>
  <si>
    <t xml:space="preserve">DISTRIBUIDOR, PLASTICO, 2 SAIDAS, DN 32 X 25 MM, PARA CONEXAO COM CRIMPAGEM, EM TUBO PEX PARA INST. AGUA QUENTE/FRIA                                                                                                                                                                                                                                                                                                                                                                                      </t>
  </si>
  <si>
    <t xml:space="preserve">DISTRIBUIDOR, PLASTICO, 3 SAIDAS, DN 32 X 16 MM, PARA CONEXAO COM CRIMPAGEM, EM TUBO PEX PARA INST. AGUA QUENTE/FRIA                                                                                                                                                                                                                                                                                                                                                                                      </t>
  </si>
  <si>
    <t xml:space="preserve">DISTRIBUIDOR, PLASTICO, 3 SAIDAS, DN 32 X 25 MM, PARA CONEXAO COM CRIMPAGEM, EM TUBO PEX PARA INST. AGUA QUENTE/FRIA                                                                                                                                                                                                                                                                                                                                                                                      </t>
  </si>
  <si>
    <t xml:space="preserve">DIVISORIA EM GRANITO, COM DUAS FACES POLIDAS, TIPO ANDORINHA/ QUARTZ/ CASTELO/ CORUMBA OU OUTROS EQUIVALENTES DA REGIAO, E=  *3,0*  CM                                                                                                                                                                                                                                                                                                                                                                    </t>
  </si>
  <si>
    <t xml:space="preserve">DIVISORIA EM MARMORE, COM DUAS FACES POLIDAS, BRANCO COMUM, E=  *3,0* CM                                                                                                                                                                                                                                                                                                                                                                                                                                  </t>
  </si>
  <si>
    <t xml:space="preserve">DIVISORIA, PLACA  PRE-MOLDADA EM GRANILITE, MARMORITE OU GRANITINA,  E = *3 CM                                                                                                                                                                                                                                                                                                                                                                                                                            </t>
  </si>
  <si>
    <t xml:space="preserve">DOBRADEIRA ELETROMECANICA DE VERGALHAO, PARA ACO DE DIAMETRO ATE 1 1/2", MOTOR ELETRICO TRIFASICO, POTENCIA DE 3 HP ATE 5 HP                                                                                                                                                                                                                                                                                                                                                                              </t>
  </si>
  <si>
    <t xml:space="preserve">DOBRADICA EM ACO/FERRO, 3 1/2" X  3", E= 1,9  A 2 MM, COM ANEL,  CROMADO OU ZINCADO, TAMPA BOLA, COM PARAFUSOS                                                                                                                                                                                                                                                                                                                                                                                            </t>
  </si>
  <si>
    <t xml:space="preserve">DOBRADICA EM ACO/FERRO, 3" X 2 1/2", E= 1,2 A 1,8 MM, SEM ANEL,  CROMADO OU ZINCADO, TAMPA CHATA, COM PARAFUSOS                                                                                                                                                                                                                                                                                                                                                                                           </t>
  </si>
  <si>
    <t xml:space="preserve">DOBRADICA EM ACO/FERRO, 3" X 2 1/2", E= 1,2 A 1,8 MM, SEM ANEL, CROMADO OU ZINCADO, TAMPA BOLA, COM PARAFUSOS                                                                                                                                                                                                                                                                                                                                                                                             </t>
  </si>
  <si>
    <t xml:space="preserve">DOBRADICA EM ACO/FERRO, 3" X 2 1/2", E= 1,9 A 2 MM, SEM ANEL,  CROMADO OU ZINCADO, TAMPA BOLA, COM PARAFUSOS                                                                                                                                                                                                                                                                                                                                                                                              </t>
  </si>
  <si>
    <t xml:space="preserve">DOBRADICA EM LATAO, 3 " X 2 1/2 ", E= 1,9 A 2 MM, COM ANEL, CROMADO, TAMPA BOLA, COM PARAFUSOS                                                                                                                                                                                                                                                                                                                                                                                                            </t>
  </si>
  <si>
    <t xml:space="preserve">DOBRADICA TIPO VAI-E-VEM EM ACO/FERRO, TAMANHO 3'', GALVANIZADO, COM PARAFUSOS                                                                                                                                                                                                                                                                                                                                                                                                                            </t>
  </si>
  <si>
    <t xml:space="preserve">DOMOS INDIVIDUAL EM ACRILICO BRANCO *95 X 95* CM, SEM INSTALACAO                                                                                                                                                                                                                                                                                                                                                                                                                                          </t>
  </si>
  <si>
    <t xml:space="preserve">DOSADOR DE AREIA, CAPACIDADE DE *26* LITROS                                                                                                                                                                                                                                                                                                                                                                                                                                                               </t>
  </si>
  <si>
    <t xml:space="preserve">DUCHA / CHUVEIRO METALICO, DE PAREDE, ARTICULAVEL, COM BRACO/CANO, SEM DESVIADOR                                                                                                                                                                                                                                                                                                                                                                                                                          </t>
  </si>
  <si>
    <t xml:space="preserve">DUCHA / CHUVEIRO METALICO, DE PAREDE, ARTICULAVEL, COM DESVIADOR E DUCHA MANUAL                                                                                                                                                                                                                                                                                                                                                                                                                           </t>
  </si>
  <si>
    <t xml:space="preserve">DUCHA / CHUVEIRO PLASTICO SIMPLES, 5 '', BRANCO, PARA ACOPLAR EM HASTE 1/2 ", AGUA FRIA                                                                                                                                                                                                                                                                                                                                                                                                                   </t>
  </si>
  <si>
    <t xml:space="preserve">DUCHA HIGIENICA PLASTICA COM REGISTRO METALICO 1/2 "                                                                                                                                                                                                                                                                                                                                                                                                                                                      </t>
  </si>
  <si>
    <t xml:space="preserve">DUMPER COM CAPACIDADE DE CARGA DE 1700 KG, PARTIDA ELETRICA, MOTOR DIESEL COM POTENCIA DE 16 CV                                                                                                                                                                                                                                                                                                                                                                                                           </t>
  </si>
  <si>
    <t xml:space="preserve">ELEMENTO VAZADO DE CONCRETO, QUADRICULADO, 1 FURO *10 X 10 X 10* CM                                                                                                                                                                                                                                                                                                                                                                                                                                       </t>
  </si>
  <si>
    <t xml:space="preserve">ELEMENTO VAZADO DE CONCRETO, QUADRICULADO, 1 FURO *20 X 10 X 7* CM                                                                                                                                                                                                                                                                                                                                                                                                                                        </t>
  </si>
  <si>
    <t xml:space="preserve">ELEMENTO VAZADO DE CONCRETO, QUADRICULADO, 1 FURO *20 X 20 X 6,5* CM                                                                                                                                                                                                                                                                                                                                                                                                                                      </t>
  </si>
  <si>
    <t xml:space="preserve">ELEMENTO VAZADO DE CONCRETO, QUADRICULADO, 16 FUROS *29 X 29 X 6* CM                                                                                                                                                                                                                                                                                                                                                                                                                                      </t>
  </si>
  <si>
    <t xml:space="preserve">ELEMENTO VAZADO DE CONCRETO, QUADRICULADO, 16 FUROS *33 X 33 X 10* CM                                                                                                                                                                                                                                                                                                                                                                                                                                     </t>
  </si>
  <si>
    <t xml:space="preserve">ELEMENTO VAZADO DE CONCRETO, QUADRICULADO, 16 FUROS *40 X 40 X 7* CM                                                                                                                                                                                                                                                                                                                                                                                                                                      </t>
  </si>
  <si>
    <t xml:space="preserve">ELEMENTO VAZADO DE CONCRETO, QUADRICULADO, 16 FUROS *50 X 50 X 7* CM                                                                                                                                                                                                                                                                                                                                                                                                                                      </t>
  </si>
  <si>
    <t xml:space="preserve">ELEMENTO VAZADO DE CONCRETO, QUADRICULADO, 25 FUROS *50 X 50 X 5* CM                                                                                                                                                                                                                                                                                                                                                                                                                                      </t>
  </si>
  <si>
    <t xml:space="preserve">ELEMENTO VAZADO DE CONCRETO, VENEZIANA *39 X 22 X 15* CM                                                                                                                                                                                                                                                                                                                                                                                                                                                  </t>
  </si>
  <si>
    <t xml:space="preserve">ELEMENTO VAZADO DE CONCRETO, VENEZIANA *39 X 29 X 10* CM                                                                                                                                                                                                                                                                                                                                                                                                                                                  </t>
  </si>
  <si>
    <t xml:space="preserve">ELEMENTO VAZADO DE CONCRETO, VENEZIANA *40 X 10 X 10* CM                                                                                                                                                                                                                                                                                                                                                                                                                                                  </t>
  </si>
  <si>
    <t xml:space="preserve">ELETRICISTA (HORISTA)                                                                                                                                                                                                                                                                                                                                                                                                                                                                                     </t>
  </si>
  <si>
    <t xml:space="preserve">ELETRICISTA (MENSALISTA)                                                                                                                                                                                                                                                                                                                                                                                                                                                                                  </t>
  </si>
  <si>
    <t xml:space="preserve">ELETRICISTA DE MANUTENCAO INDUSTRIAL (HORISTA)                                                                                                                                                                                                                                                                                                                                                                                                                                                            </t>
  </si>
  <si>
    <t xml:space="preserve">ELETRICISTA DE MANUTENCAO INDUSTRIAL (MENSALISTA)                                                                                                                                                                                                                                                                                                                                                                                                                                                         </t>
  </si>
  <si>
    <t xml:space="preserve">ELETRODO REVESTIDO AWS - E-6010, DIAMETRO IGUAL A 4,00 MM                                                                                                                                                                                                                                                                                                                                                                                                                                                 </t>
  </si>
  <si>
    <t xml:space="preserve">ELETRODO REVESTIDO AWS - E6013, DIAMETRO IGUAL A 2,50 MM                                                                                                                                                                                                                                                                                                                                                                                                                                                  </t>
  </si>
  <si>
    <t xml:space="preserve">ELETRODO REVESTIDO AWS - E6013, DIAMETRO IGUAL A 4,00 MM                                                                                                                                                                                                                                                                                                                                                                                                                                                  </t>
  </si>
  <si>
    <t xml:space="preserve">ELETRODO REVESTIDO AWS - E7018, DIAMETRO IGUAL A 4,00 MM                                                                                                                                                                                                                                                                                                                                                                                                                                                  </t>
  </si>
  <si>
    <t xml:space="preserve">ELETRODUTO DE PVC RIGIDO ROSCAVEL DE 1 ", SEM LUVA                                                                                                                                                                                                                                                                                                                                                                                                                                                        </t>
  </si>
  <si>
    <t xml:space="preserve">ELETRODUTO DE PVC RIGIDO ROSCAVEL DE 1 1/2 ", SEM LUVA                                                                                                                                                                                                                                                                                                                                                                                                                                                    </t>
  </si>
  <si>
    <t xml:space="preserve">ELETRODUTO DE PVC RIGIDO ROSCAVEL DE 1 1/4 ", SEM LUVA                                                                                                                                                                                                                                                                                                                                                                                                                                                    </t>
  </si>
  <si>
    <t xml:space="preserve">ELETRODUTO DE PVC RIGIDO ROSCAVEL DE 1/2 ", SEM LUVA                                                                                                                                                                                                                                                                                                                                                                                                                                                      </t>
  </si>
  <si>
    <t xml:space="preserve">ELETRODUTO DE PVC RIGIDO ROSCAVEL DE 2 ", SEM LUVA                                                                                                                                                                                                                                                                                                                                                                                                                                                        </t>
  </si>
  <si>
    <t xml:space="preserve">ELETRODUTO DE PVC RIGIDO ROSCAVEL DE 2 1/2 ", SEM LUVA                                                                                                                                                                                                                                                                                                                                                                                                                                                    </t>
  </si>
  <si>
    <t xml:space="preserve">ELETRODUTO DE PVC RIGIDO ROSCAVEL DE 3 ", SEM LUVA                                                                                                                                                                                                                                                                                                                                                                                                                                                        </t>
  </si>
  <si>
    <t xml:space="preserve">ELETRODUTO DE PVC RIGIDO ROSCAVEL DE 3/4 ", SEM LUVA                                                                                                                                                                                                                                                                                                                                                                                                                                                      </t>
  </si>
  <si>
    <t xml:space="preserve">ELETRODUTO DE PVC RIGIDO ROSCAVEL DE 4 ", SEM LUVA                                                                                                                                                                                                                                                                                                                                                                                                                                                        </t>
  </si>
  <si>
    <t xml:space="preserve">ELETRODUTO DE PVC RIGIDO SOLDAVEL, CLASSE B, DE 20 MM                                                                                                                                                                                                                                                                                                                                                                                                                                                     </t>
  </si>
  <si>
    <t xml:space="preserve">ELETRODUTO DE PVC RIGIDO SOLDAVEL, CLASSE B, DE 25 MM                                                                                                                                                                                                                                                                                                                                                                                                                                                     </t>
  </si>
  <si>
    <t xml:space="preserve">ELETRODUTO DE PVC RIGIDO SOLDAVEL, CLASSE B, DE 32 MM                                                                                                                                                                                                                                                                                                                                                                                                                                                     </t>
  </si>
  <si>
    <t xml:space="preserve">ELETRODUTO DE PVC RIGIDO SOLDAVEL, CLASSE B, DE 40 MM                                                                                                                                                                                                                                                                                                                                                                                                                                                     </t>
  </si>
  <si>
    <t xml:space="preserve">ELETRODUTO DE PVC RIGIDO SOLDAVEL, CLASSE B, DE 50 MM                                                                                                                                                                                                                                                                                                                                                                                                                                                     </t>
  </si>
  <si>
    <t xml:space="preserve">ELETRODUTO DE PVC RIGIDO SOLDAVEL, CLASSE B, DE 60 MM                                                                                                                                                                                                                                                                                                                                                                                                                                                     </t>
  </si>
  <si>
    <t xml:space="preserve">ELETRODUTO EM ACO GALVANIZADO ELETROLITICO, LEVE, DIAMETRO 1", PAREDE DE 0,90 MM                                                                                                                                                                                                                                                                                                                                                                                                                          </t>
  </si>
  <si>
    <t xml:space="preserve">ELETRODUTO EM ACO GALVANIZADO ELETROLITICO, LEVE, DIAMETRO 3/4", PAREDE DE 0,90 MM                                                                                                                                                                                                                                                                                                                                                                                                                        </t>
  </si>
  <si>
    <t xml:space="preserve">ELETRODUTO EM ACO GALVANIZADO ELETROLITICO, SEMI-PESADO, DIAMETRO 1 1/2", PAREDE DE 1,20 MM                                                                                                                                                                                                                                                                                                                                                                                                               </t>
  </si>
  <si>
    <t xml:space="preserve">ELETRODUTO EM ACO GALVANIZADO ELETROLITICO, SEMI-PESADO, DIAMETRO 1 1/4", PAREDE DE 1,20 MM                                                                                                                                                                                                                                                                                                                                                                                                               </t>
  </si>
  <si>
    <t xml:space="preserve">ELETRODUTO FLEXIVEL PLANO EM PEAD, COR PRETA E LARANJA,  DIAMETRO 32 MM                                                                                                                                                                                                                                                                                                                                                                                                                                   </t>
  </si>
  <si>
    <t xml:space="preserve">ELETRODUTO FLEXIVEL PLANO EM PEAD, COR PRETA E LARANJA,  DIAMETRO 40 MM                                                                                                                                                                                                                                                                                                                                                                                                                                   </t>
  </si>
  <si>
    <t xml:space="preserve">ELETRODUTO FLEXIVEL PLANO EM PEAD, COR PRETA E LARANJA, DIAMETRO 25 MM                                                                                                                                                                                                                                                                                                                                                                                                                                    </t>
  </si>
  <si>
    <t xml:space="preserve">ELETRODUTO PVC FLEXIVEL CORRUGADO, COR AMARELA, DE 16 MM                                                                                                                                                                                                                                                                                                                                                                                                                                                  </t>
  </si>
  <si>
    <t xml:space="preserve">ELETRODUTO PVC FLEXIVEL CORRUGADO, COR AMARELA, DE 20 MM                                                                                                                                                                                                                                                                                                                                                                                                                                                  </t>
  </si>
  <si>
    <t xml:space="preserve">ELETRODUTO PVC FLEXIVEL CORRUGADO, COR AMARELA, DE 25 MM                                                                                                                                                                                                                                                                                                                                                                                                                                                  </t>
  </si>
  <si>
    <t xml:space="preserve">ELETRODUTO PVC FLEXIVEL CORRUGADO, COR AMARELA, DE 32 MM                                                                                                                                                                                                                                                                                                                                                                                                                                                  </t>
  </si>
  <si>
    <t xml:space="preserve">ELETRODUTO PVC FLEXIVEL CORRUGADO, REFORCADO, COR LARANJA, DE 20 MM, PARA LAJES E PISOS                                                                                                                                                                                                                                                                                                                                                                                                                   </t>
  </si>
  <si>
    <t xml:space="preserve">ELETRODUTO PVC FLEXIVEL CORRUGADO, REFORCADO, COR LARANJA, DE 25 MM, PARA LAJES E PISOS                                                                                                                                                                                                                                                                                                                                                                                                                   </t>
  </si>
  <si>
    <t xml:space="preserve">ELETRODUTO PVC FLEXIVEL CORRUGADO, REFORCADO, COR LARANJA, DE 32 MM, PARA LAJES E PISOS                                                                                                                                                                                                                                                                                                                                                                                                                   </t>
  </si>
  <si>
    <t xml:space="preserve">ELETRODUTO/CONDULETE DE PVC RIGIDO, LISO, COR CINZA, DE 1/2", PARA INSTALACOES APARENTES (NBR 5410)                                                                                                                                                                                                                                                                                                                                                                                                       </t>
  </si>
  <si>
    <t xml:space="preserve">ELETRODUTO/CONDULETE DE PVC RIGIDO, LISO, COR CINZA, DE 1", PARA INSTALACOES APARENTES (NBR 5410)                                                                                                                                                                                                                                                                                                                                                                                                         </t>
  </si>
  <si>
    <t xml:space="preserve">ELETRODUTO/CONDULETE DE PVC RIGIDO, LISO, COR CINZA, DE 3/4", PARA INSTALACOES APARENTES (NBR 5410)                                                                                                                                                                                                                                                                                                                                                                                                       </t>
  </si>
  <si>
    <t xml:space="preserve">ELETRODUTO/DUTO PEAD FLEXIVEL PAREDE SIMPLES, CORRUGACAO HELICOIDAL, COR PRETA, SEM ROSCA, DE 1 1/2", CRC 680 N, PARA CABEAMENTO SUBTERRANEO (NBR 15715)                                                                                                                                                                                                                                                                                                                                                  </t>
  </si>
  <si>
    <t xml:space="preserve">ELETRODUTO/DUTO PEAD FLEXIVEL PAREDE SIMPLES, CORRUGACAO HELICOIDAL, COR PRETA, SEM ROSCA, DE 1 1/4", CRC 680 N, PARA CABEAMENTO SUBTERRANEO (NBR 15715)                                                                                                                                                                                                                                                                                                                                                  </t>
  </si>
  <si>
    <t xml:space="preserve">ELETRODUTO/DUTO PEAD FLEXIVEL PAREDE SIMPLES, CORRUGACAO HELICOIDAL, COR PRETA, SEM ROSCA, DE 2", CRC 680 N, PARA CABEAMENTO SUBTERRANEO (NBR 15715)                                                                                                                                                                                                                                                                                                                                                      </t>
  </si>
  <si>
    <t xml:space="preserve">ELETRODUTO/DUTO PEAD FLEXIVEL PAREDE SIMPLES, CORRUGACAO HELICOIDAL, COR PRETA, SEM ROSCA, DE 3", CRC 680 N, PARA CABEAMENTO SUBTERRANEO (NBR 15715)                                                                                                                                                                                                                                                                                                                                                      </t>
  </si>
  <si>
    <t xml:space="preserve">ELETRODUTO/DUTO PEAD FLEXIVEL PAREDE SIMPLES, CORRUGACAO HELICOIDAL, COR PRETA, SEM ROSCA, DE 4", CRC 680 N, PARA CABEAMENTO SUBTERRANEO (NBR 15715)                                                                                                                                                                                                                                                                                                                                                      </t>
  </si>
  <si>
    <t xml:space="preserve">ELETROTECNICO (HORISTA)                                                                                                                                                                                                                                                                                                                                                                                                                                                                                   </t>
  </si>
  <si>
    <t xml:space="preserve">ELETROTECNICO (MENSALISTA)                                                                                                                                                                                                                                                                                                                                                                                                                                                                                </t>
  </si>
  <si>
    <t xml:space="preserve">ELEVADOR DE CARGA A CABO, CABINE SEMI FECHADA 2,0 X 1,5 X 2,0 M, CAPACIDADE DE CARGA 1000 KG, TORRE  2,38 X 2,21 X 15 M, GUINCHO DE EMBREAGEM, FREIO DE SEGURANCA, LIMITADOR DE VELOCIDADE E CANCELA                                                                                                                                                                                                                                                                                                      </t>
  </si>
  <si>
    <t xml:space="preserve">ELEVADOR DE CREMALHEIRA CABINE FECHADA 1,5 X 2,5 X 2,35 M (UMA POR TORRE), CAPACIDADE DE CARGA 1200 KG (15 PESSOAS), TORRE  24 M (16 MODULOS), FREIO DE SEGURANCA, LIMITADOR DE CARGA                                                                                                                                                                                                                                                                                                                     </t>
  </si>
  <si>
    <t xml:space="preserve">EMENDA PARA CALHA PLUVIAL, PVC, DIAMETRO ENTRE 119 E 170 MM, PARA DRENAGEM PLUVIAL PREDIAL                                                                                                                                                                                                                                                                                                                                                                                                                </t>
  </si>
  <si>
    <t xml:space="preserve">EMULSAO ASFALTICA ANIONICA                                                                                                                                                                                                                                                                                                                                                                                                                                                                                </t>
  </si>
  <si>
    <t xml:space="preserve">EMULSAO EXPLOSIVA EM CARTUCHOS DE 1" X 12", DENSIDADE 1.15 G/CM3, INICIACAO ESPOLETA N. 8 / CORDEL                                                                                                                                                                                                                                                                                                                                                                                                        </t>
  </si>
  <si>
    <t xml:space="preserve">EMULSAO EXPLOSIVA EM CARTUCHOS DE 1" X 24", DENSIDADE 1.15 G/CM3, INICIACAO ESPOLETA N. 8 / CORDEL                                                                                                                                                                                                                                                                                                                                                                                                        </t>
  </si>
  <si>
    <t xml:space="preserve">EMULSAO EXPLOSIVA EM CARTUCHOS DE 1" X 8", DENSIDADE 1.15 G/CM3, INICIACAO ESPOLETA N. 8 / CORDEL                                                                                                                                                                                                                                                                                                                                                                                                         </t>
  </si>
  <si>
    <t xml:space="preserve">EMULSAO EXPLOSIVA EM CARTUCHOS DE 2 1/2" X 24", DENSIDADE 1.15 G/CM3, INICIACAO ESPOLETA N. 8 / CORDEL                                                                                                                                                                                                                                                                                                                                                                                                    </t>
  </si>
  <si>
    <t xml:space="preserve">EMULSAO EXPLOSIVA EM CARTUCHOS DE 2 1/4" X 24", DENSIDADE 1.15 G/CM3, INICIACAO ESPOLETA N. 8 / CORDEL                                                                                                                                                                                                                                                                                                                                                                                                    </t>
  </si>
  <si>
    <t xml:space="preserve">EMULSAO EXPLOSIVA EM CARTUCHOS DE 2" X 24", DENSIDADE 1.15 G/CM3, INICIACAO ESPOLETA N. 8 / CORDEL                                                                                                                                                                                                                                                                                                                                                                                                        </t>
  </si>
  <si>
    <t xml:space="preserve">ENCANADOR OU BOMBEIRO HIDRAULICO (HORISTA)                                                                                                                                                                                                                                                                                                                                                                                                                                                                </t>
  </si>
  <si>
    <t xml:space="preserve">ENCANADOR OU BOMBEIRO HIDRAULICO (MENSALISTA)                                                                                                                                                                                                                                                                                                                                                                                                                                                             </t>
  </si>
  <si>
    <t xml:space="preserve">ENCARREGADO GERAL DE OBRAS (HORISTA)                                                                                                                                                                                                                                                                                                                                                                                                                                                                      </t>
  </si>
  <si>
    <t xml:space="preserve">ENCARREGADO GERAL DE OBRAS (MENSALISTA)                                                                                                                                                                                                                                                                                                                                                                                                                                                                   </t>
  </si>
  <si>
    <t xml:space="preserve">ENDURECEDOR MINERAL DE BASE CIMENTICIA PARA PISO DE CONCRETO                                                                                                                                                                                                                                                                                                                                                                                                                                              </t>
  </si>
  <si>
    <t xml:space="preserve">ENERGIA ELETRICA ATE 2000 KWH INDUSTRIAL, SEM DEMANDA                                                                                                                                                                                                                                                                                                                                                                                                                                                     </t>
  </si>
  <si>
    <t xml:space="preserve">ENERGIA ELETRICA COMERCIAL, BAIXA TENSAO, RELATIVA AO CONSUMO DE ATE 100 KWH, INCLUINDO ICMS, PIS/PASEP E COFINS                                                                                                                                                                                                                                                                                                                                                                                          </t>
  </si>
  <si>
    <t xml:space="preserve">ENGATE / RABICHO FLEXIVEL INOX 1/2 " X 30 CM                                                                                                                                                                                                                                                                                                                                                                                                                                                              </t>
  </si>
  <si>
    <t xml:space="preserve">ENGATE / RABICHO FLEXIVEL INOX 1/2 " X 40 CM                                                                                                                                                                                                                                                                                                                                                                                                                                                              </t>
  </si>
  <si>
    <t xml:space="preserve">ENGATE/RABICHO FLEXIVEL PLASTICO (PVC OU ABS) BRANCO 1/2 " X 30 CM                                                                                                                                                                                                                                                                                                                                                                                                                                        </t>
  </si>
  <si>
    <t xml:space="preserve">ENGATE/RABICHO FLEXIVEL PLASTICO (PVC OU ABS) BRANCO 1/2 " X 40 CM                                                                                                                                                                                                                                                                                                                                                                                                                                        </t>
  </si>
  <si>
    <t xml:space="preserve">ENGENHEIRO CIVIL DE OBRA JUNIOR (HORISTA)                                                                                                                                                                                                                                                                                                                                                                                                                                                                 </t>
  </si>
  <si>
    <t xml:space="preserve">ENGENHEIRO CIVIL DE OBRA JUNIOR (MENSALISTA)                                                                                                                                                                                                                                                                                                                                                                                                                                                              </t>
  </si>
  <si>
    <t xml:space="preserve">ENGENHEIRO CIVIL DE OBRA PLENO (HORISTA)                                                                                                                                                                                                                                                                                                                                                                                                                                                                  </t>
  </si>
  <si>
    <t xml:space="preserve">ENGENHEIRO CIVIL DE OBRA PLENO (MENSALISTA)                                                                                                                                                                                                                                                                                                                                                                                                                                                               </t>
  </si>
  <si>
    <t xml:space="preserve">ENGENHEIRO CIVIL DE OBRA SENIOR (HORISTA)                                                                                                                                                                                                                                                                                                                                                                                                                                                                 </t>
  </si>
  <si>
    <t xml:space="preserve">ENGENHEIRO CIVIL DE OBRA SENIOR (MENSALISTA)                                                                                                                                                                                                                                                                                                                                                                                                                                                              </t>
  </si>
  <si>
    <t xml:space="preserve">ENXADA ESTREITA *25 X 23* CM COM CABO                                                                                                                                                                                                                                                                                                                                                                                                                                                                     </t>
  </si>
  <si>
    <t xml:space="preserve">EPI - FAMILIA ALMOXARIFE - HORISTA (ENCARGOS COMPLEMENTARES - COLETADO CAIXA)                                                                                                                                                                                                                                                                                                                                                                                                                             </t>
  </si>
  <si>
    <t xml:space="preserve">EPI - FAMILIA ALMOXARIFE - MENSALISTA (ENCARGOS COMPLEMENTARES - COLETADO CAIXA)                                                                                                                                                                                                                                                                                                                                                                                                                          </t>
  </si>
  <si>
    <t xml:space="preserve">EPI - FAMILIA CARPINTEIRO DE FORMAS - HORISTA (ENCARGOS COMPLEMENTARES - COLETADO CAIXA)                                                                                                                                                                                                                                                                                                                                                                                                                  </t>
  </si>
  <si>
    <t xml:space="preserve">EPI - FAMILIA CARPINTEIRO DE FORMAS - MENSALISTA (ENCARGOS COMPLEMENTARES - COLETADO CAIXA)                                                                                                                                                                                                                                                                                                                                                                                                               </t>
  </si>
  <si>
    <t xml:space="preserve">EPI - FAMILIA ELETRICISTA - HORISTA (ENCARGOS COMPLEMENTARES - COLETADO CAIXA)                                                                                                                                                                                                                                                                                                                                                                                                                            </t>
  </si>
  <si>
    <t xml:space="preserve">EPI - FAMILIA ELETRICISTA - MENSALISTA (ENCARGOS COMPLEMENTARES - COLETADO CAIXA)                                                                                                                                                                                                                                                                                                                                                                                                                         </t>
  </si>
  <si>
    <t xml:space="preserve">EPI - FAMILIA ENCANADOR - HORISTA (ENCARGOS COMPLEMENTARES - COLETADO CAIXA)                                                                                                                                                                                                                                                                                                                                                                                                                              </t>
  </si>
  <si>
    <t xml:space="preserve">EPI - FAMILIA ENCANADOR - MENSALISTA (ENCARGOS COMPLEMENTARES - COLETADO CAIXA)                                                                                                                                                                                                                                                                                                                                                                                                                           </t>
  </si>
  <si>
    <t xml:space="preserve">EPI - FAMILIA ENCARREGADO GERAL - HORISTA (ENCARGOS COMPLEMENTARES - COLETADO CAIXA)                                                                                                                                                                                                                                                                                                                                                                                                                      </t>
  </si>
  <si>
    <t xml:space="preserve">EPI - FAMILIA ENCARREGADO GERAL - MENSALISTA (ENCARGOS COMPLEMENTARES - COLETADO CAIXA)                                                                                                                                                                                                                                                                                                                                                                                                                   </t>
  </si>
  <si>
    <t xml:space="preserve">EPI - FAMILIA ENGENHEIRO CIVIL - HORISTA (ENCARGOS COMPLEMENTARES - COLETADO CAIXA)                                                                                                                                                                                                                                                                                                                                                                                                                       </t>
  </si>
  <si>
    <t xml:space="preserve">EPI - FAMILIA ENGENHEIRO CIVIL - MENSALISTA (ENCARGOS COMPLEMENTARES - COLETADO CAIXA)                                                                                                                                                                                                                                                                                                                                                                                                                    </t>
  </si>
  <si>
    <t xml:space="preserve">EPI - FAMILIA OPERADOR ESCAVADEIRA - HORISTA (ENCARGOS COMPLEMENTARES - COLETADO CAIXA)                                                                                                                                                                                                                                                                                                                                                                                                                   </t>
  </si>
  <si>
    <t xml:space="preserve">EPI - FAMILIA OPERADOR ESCAVADEIRA - MENSALISTA (ENCARGOS COMPLEMENTARES - COLETADO CAIXA)                                                                                                                                                                                                                                                                                                                                                                                                                </t>
  </si>
  <si>
    <t xml:space="preserve">EPI - FAMILIA PEDREIRO - HORISTA (ENCARGOS COMPLEMENTARES - COLETADO CAIXA)                                                                                                                                                                                                                                                                                                                                                                                                                               </t>
  </si>
  <si>
    <t xml:space="preserve">EPI - FAMILIA PEDREIRO - MENSALISTA (ENCARGOS COMPLEMENTARES - COLETADO CAIXA)                                                                                                                                                                                                                                                                                                                                                                                                                            </t>
  </si>
  <si>
    <t xml:space="preserve">EPI - FAMILIA PINTOR - HORISTA (ENCARGOS COMPLEMENTARES - COLETADO CAIXA)                                                                                                                                                                                                                                                                                                                                                                                                                                 </t>
  </si>
  <si>
    <t xml:space="preserve">EPI - FAMILIA PINTOR - MENSALISTA (ENCARGOS COMPLEMENTARES - COLETADO CAIXA)                                                                                                                                                                                                                                                                                                                                                                                                                              </t>
  </si>
  <si>
    <t xml:space="preserve">EPI - FAMILIA SERVENTE - HORISTA (ENCARGOS COMPLEMENTARES - COLETADO CAIXA)                                                                                                                                                                                                                                                                                                                                                                                                                               </t>
  </si>
  <si>
    <t xml:space="preserve">EPI - FAMILIA SERVENTE - MENSALISTA (ENCARGOS COMPLEMENTARES - COLETADO CAIXA)                                                                                                                                                                                                                                                                                                                                                                                                                            </t>
  </si>
  <si>
    <t xml:space="preserve">EPI - FAMILIA SOLDADOR - HORISTA (ENCARGOS COMPLEMENTARES - COLETADO CAIXA)                                                                                                                                                                                                                                                                                                                                                                                                                               </t>
  </si>
  <si>
    <t xml:space="preserve">EPI - FAMILIA SOLDADOR - MENSALISTA (ENCARGOS COMPLEMENTARES - COLETADO CAIXA)                                                                                                                                                                                                                                                                                                                                                                                                                            </t>
  </si>
  <si>
    <t xml:space="preserve">EPI - FAMILIA TOPOGRAFO - HORISTA (ENCARGOS COMPLEMENTARES - COLETADO CAIXA)                                                                                                                                                                                                                                                                                                                                                                                                                              </t>
  </si>
  <si>
    <t xml:space="preserve">EPI - FAMILIA TOPOGRAFO - MENSALISTA (ENCARGOS COMPLEMENTARES - COLETADO CAIXA)                                                                                                                                                                                                                                                                                                                                                                                                                           </t>
  </si>
  <si>
    <t xml:space="preserve">EQUIPAMENTO DE LIMPEZA COMBINADO (VACUO/ALTA PRESSAO) 95% VACUO, TANQUE 7000 L, BOMBA 140 KGF/CM2 66 L/MIN COM MOTOR INDEPENDENTE A DIESEL DE 60 CV (INCLUI MONTAGEM, NAO INCLUI CAMINHAO)                                                                                                                                                                                                                                                                                                                </t>
  </si>
  <si>
    <t xml:space="preserve">EQUIPAMENTO P/ DEMARCACAO DE FAIXAS DE TRAFEGO A QUENTE, A SER MONTADO SOBRE CAMINHAO DE PBT MIN. DE 17 T, DIST. MIN. ENTRE EIXOS 5,2 M, CAPACIDADE PARA 1.000 KG DE MATERIAL TERMOPLASTICO (INCLUI MONTAGEM, NAO INCLUI CAMINHAO, NEM COMPRESSOR DE AR)                                                                                                                                                                                                                                                  </t>
  </si>
  <si>
    <t xml:space="preserve">EQUIPAMENTO PARA DEMARCACAO DE FAIXAS DE TRAFEGO A FRIO, A SER MONTADO SOBRE CAMINHAO DE PBT MINIMO DE 9 T E DISTANCIA MINIMA ENTRE EIXOS DE 4,3 M, CAPACIDADE PARA 800 L DE TINTA (INCLUI MONTAGEM, NAO INCLUI CAMINHAO)                                                                                                                                                                                                                                                                                 </t>
  </si>
  <si>
    <t xml:space="preserve">ESCADA DUPLA DE ABRIR EM ALUMINIO, MODELO PINTOR, 8 DEGRAUS                                                                                                                                                                                                                                                                                                                                                                                                                                               </t>
  </si>
  <si>
    <t xml:space="preserve">ESCADA EXTENSIVEL EM ALUMINIO COM 6,00 M ESTENDIDA                                                                                                                                                                                                                                                                                                                                                                                                                                                        </t>
  </si>
  <si>
    <t xml:space="preserve">ESCAVADEIRA HIDRAULICA SOBRE ESTEIRA, COM GARRA GIRATORIA DE MANDIBULAS, PESO OPERACIONAL ENTRE 22,00 E 25,50 TON, POTENCIA LIQUIDA ENTRE 150 E 160 HP                                                                                                                                                                                                                                                                                                                                                    </t>
  </si>
  <si>
    <t xml:space="preserve">ESCAVADEIRA HIDRAULICA SOBRE ESTEIRAS CACAMBA 0,40 A 1,20 M3, PESO OPERACIONAL 21,19 T, POTENCIA LIQUIDA 173 HP                                                                                                                                                                                                                                                                                                                                                                                           </t>
  </si>
  <si>
    <t xml:space="preserve">ESCAVADEIRA HIDRAULICA SOBRE ESTEIRAS COM CACAMBA DE 1,20 M3, PESO OPERACIONAL 21 T, POTENCIA BRUTA 155 HP                                                                                                                                                                                                                                                                                                                                                                                                </t>
  </si>
  <si>
    <t xml:space="preserve">ESCAVADEIRA HIDRAULICA SOBRE ESTEIRAS, CACAMBA  0,80 M3, PESO OPERACIONAL 17,8 T, POTENCIA LIQUIDA 110 HP                                                                                                                                                                                                                                                                                                                                                                                                 </t>
  </si>
  <si>
    <t xml:space="preserve">ESCAVADEIRA HIDRAULICA SOBRE ESTEIRAS, CACAMBA 0,4 A 1,70 M3, PESO OPERACIONAL 23,2 T, POTENCIA BRUTA 183 HP                                                                                                                                                                                                                                                                                                                                                                                              </t>
  </si>
  <si>
    <t xml:space="preserve">ESCAVADEIRA HIDRAULICA SOBRE ESTEIRAS, CACAMBA 0,62M3, PESO OPERACIONAL 12,61T, POTENCIA LIQUIDA 95HP                                                                                                                                                                                                                                                                                                                                                                                                     </t>
  </si>
  <si>
    <t xml:space="preserve">ESCAVADEIRA HIDRAULICA SOBRE ESTEIRAS, CACAMBA 0,80 A 1,30 M3, PESO OPERACIONAL 22,18 T, POTENCIA LIQUIDA 170 HP                                                                                                                                                                                                                                                                                                                                                                                          </t>
  </si>
  <si>
    <t xml:space="preserve">ESCAVADEIRA HIDRAULICA SOBRE ESTEIRAS, CACAMBA 0,80M3, PESO OPERACIONAL 17T, POTENCIA BRUTA 111HP                                                                                                                                                                                                                                                                                                                                                                                                         </t>
  </si>
  <si>
    <t xml:space="preserve">ESCAVADEIRA HIDRAULICA SOBRE ESTEIRAS, CAPACIDADE DA CACAMBA ENTRE 1,20 E 1,50 M3, PESO OPERACIONAL ENTRE 20,00 E 22,00 TON, POTENCIA LIQUIDA ENTRE 150 E 155 HP, EQUIPADA COM CLAMSHELL                                                                                                                                                                                                                                                                                                                  </t>
  </si>
  <si>
    <t xml:space="preserve">ESCORA PRE-MOLDADA EM CONCRETO, *10 X 10* CM, H = 2,30M                                                                                                                                                                                                                                                                                                                                                                                                                                                   </t>
  </si>
  <si>
    <t xml:space="preserve">ESCOVA CIRCULAR EM ACO LATONADO, 6 X 1 " (DIAMETRO X ESPESSURA), FURO DE 1 1/4 ", FIO ONDULADO *0,30*  MM                                                                                                                                                                                                                                                                                                                                                                                                 </t>
  </si>
  <si>
    <t xml:space="preserve">ESCOVA DE ACO, COM CABO, *4  X 15* FILEIRAS DE CERDAS                                                                                                                                                                                                                                                                                                                                                                                                                                                     </t>
  </si>
  <si>
    <t xml:space="preserve">ESGUICHO JATO REGULAVEL, TIPO ELKHART, ENGATE RAPIDO 1 1/2", PARA COMBATE A INCENDIO                                                                                                                                                                                                                                                                                                                                                                                                                      </t>
  </si>
  <si>
    <t xml:space="preserve">ESGUICHO JATO REGULAVEL, TIPO ELKHART, ENGATE RAPIDO 2 1/2", PARA COMBATE A INCENDIO                                                                                                                                                                                                                                                                                                                                                                                                                      </t>
  </si>
  <si>
    <t xml:space="preserve">ESGUICHO TIPO JATO SOLIDO, EM LATAO, ENGATE RAPIDO 1 1/2" X 13 MM, PARA MANGUEIRA EM INSTALACAO PREDIAL COMBATE A INCENDIO                                                                                                                                                                                                                                                                                                                                                                                </t>
  </si>
  <si>
    <t xml:space="preserve">ESGUICHO TIPO JATO SOLIDO, EM LATAO, ENGATE RAPIDO 1 1/2" X 16 MM, PARA MANGUEIRA EM INSTALACAO PREDIAL COMBATE A INCENDIO                                                                                                                                                                                                                                                                                                                                                                                </t>
  </si>
  <si>
    <t xml:space="preserve">ESGUICHO TIPO JATO SOLIDO, EM LATAO, ENGATE RAPIDO 1 1/2" X 19 MM, PARA MANGUEIRA EM INSTALACAO PREDIAL COMBATE A INCENDIO                                                                                                                                                                                                                                                                                                                                                                                </t>
  </si>
  <si>
    <t xml:space="preserve">ESGUICHO TIPO JATO SOLIDO, EM LATAO, ENGATE RAPIDO 2 1/2" X 13 MM, PARA MANGUEIRA EM INSTALACAO PREDIAL COMBATE A INCENDIO                                                                                                                                                                                                                                                                                                                                                                                </t>
  </si>
  <si>
    <t xml:space="preserve">ESGUICHO TIPO JATO SOLIDO, EM LATAO, ENGATE RAPIDO 2 1/2" X 16 MM, PARA MANGUEIRA EM INSTALACAO PREDIAL COMBATE A INCENDIO                                                                                                                                                                                                                                                                                                                                                                                </t>
  </si>
  <si>
    <t xml:space="preserve">ESGUICHO TIPO JATO SOLIDO, EM LATAO, ENGATE RAPIDO 2 1/2" X 19 MM, PARA MANGUEIRA EM INSTALACAO PREDIAL COMBATE A INCENDIO                                                                                                                                                                                                                                                                                                                                                                                </t>
  </si>
  <si>
    <t xml:space="preserve">ESMERILHADEIRA ANGULAR ELETRICA, DIAMETRO DO DISCO 7 '' (180 MM), ROTACAO 8500 RPM, POTENCIA 2400 W                                                                                                                                                                                                                                                                                                                                                                                                       </t>
  </si>
  <si>
    <t xml:space="preserve">ESPACADOR / DISTANCIADOR CIRCULAR COM ENTRADA LATERAL, EM PLASTICO, PARA VERGALHAO *4,2 A 12,5* MM, COBRIMENTO 20 MM                                                                                                                                                                                                                                                                                                                                                                                      </t>
  </si>
  <si>
    <t xml:space="preserve">ESPACADOR / DISTANCIADOR TIPO GARRA DUPLA, EM PLASTICO, COBRIMENTO *20* MM, PARA FERRAGENS DE LAJES E FUNDO DE VIGAS                                                                                                                                                                                                                                                                                                                                                                                      </t>
  </si>
  <si>
    <t xml:space="preserve">ESPACADOR / DISTANCIADOR TIPO PINO EM PLASTICO, PARA VERGALHAO ATE 10 MM, PARA APOIO DE ARMADURA                                                                                                                                                                                                                                                                                                                                                                                                          </t>
  </si>
  <si>
    <t xml:space="preserve">ESPACADOR OU DISTANCIADOR, EM PLASTICO, TIPO APOIO DE CORDOALHA (CARANGUEJO), PARA ARMADURA NEGATIVA E PROTENSAO, COBRIMENTO 50 MM                                                                                                                                                                                                                                                                                                                                                                        </t>
  </si>
  <si>
    <t xml:space="preserve">ESPACADOR/SEPARADOR /CENTRALIZADOR DE BARRA DE ACO, PLASTICO, (CHUMBADOR TIPO CARAMBOLA - CB), DIAMETRO INTERNO ATE 20 MM                                                                                                                                                                                                                                                                                                                                                                                 </t>
  </si>
  <si>
    <t xml:space="preserve">ESPACADOR/SEPARADOR /CENTRALIZADOR DE BARRA DE ACO, PLASTICO, (CHUMBADOR TIPO CARAMBOLA - CB), DIAMETRO INTERNO ENTRE 25 A 32 MM                                                                                                                                                                                                                                                                                                                                                                          </t>
  </si>
  <si>
    <t xml:space="preserve">ESPACADOR/SEPARADOR DE CORDOALHA TIPO DISCO 12 FUROS DE 14 MM, PARA TIRANTES                                                                                                                                                                                                                                                                                                                                                                                                                              </t>
  </si>
  <si>
    <t xml:space="preserve">ESPARGIDOR DE ASFALTO PRESSURIZADO, REBOCAVEL, TANQUE DE 2500 L, PNEUMATICO,  COM MOTOR A GASOLINA 3,4HP                                                                                                                                                                                                                                                                                                                                                                                                  </t>
  </si>
  <si>
    <t xml:space="preserve">ESPARGIDOR DE ASFALTO PRESSURIZADO, TANQUE 6 M3 COM ISOLACAO TERMICA, AQUECIDO COM 2 MACARICOS, COM BARRA ESPARGIDORA 3,60 M, A SER MONTADO SOBRE CAMINHAO                                                                                                                                                                                                                                                                                                                                                </t>
  </si>
  <si>
    <t xml:space="preserve">ESPATULA DE ACO INOX COM CABO DE MADEIRA, LARGURA 8 CM                                                                                                                                                                                                                                                                                                                                                                                                                                                    </t>
  </si>
  <si>
    <t xml:space="preserve">ESPATULA DE PLASTICO LISA, LARGURA 10 CM                                                                                                                                                                                                                                                                                                                                                                                                                                                                  </t>
  </si>
  <si>
    <t xml:space="preserve">ESPELHO / PLACA CEGA 4" X 2", PARA INSTALACAO DE TOMADAS E INTERRUPTORES                                                                                                                                                                                                                                                                                                                                                                                                                                  </t>
  </si>
  <si>
    <t xml:space="preserve">ESPELHO / PLACA CEGA 4" X 4", PARA INSTALACAO DE TOMADAS E INTERRUPTORES                                                                                                                                                                                                                                                                                                                                                                                                                                  </t>
  </si>
  <si>
    <t xml:space="preserve">ESPELHO / PLACA DE 1 POSTO 4" X 2", PARA INSTALACAO DE TOMADAS E INTERRUPTORES                                                                                                                                                                                                                                                                                                                                                                                                                            </t>
  </si>
  <si>
    <t xml:space="preserve">ESPELHO / PLACA DE 2 POSTOS 4" X 2", PARA INSTALACAO DE TOMADAS E INTERRUPTORES                                                                                                                                                                                                                                                                                                                                                                                                                           </t>
  </si>
  <si>
    <t xml:space="preserve">ESPELHO / PLACA DE 2 POSTOS 4" X 4", PARA INSTALACAO DE TOMADAS E INTERRUPTORES                                                                                                                                                                                                                                                                                                                                                                                                                           </t>
  </si>
  <si>
    <t xml:space="preserve">ESPELHO / PLACA DE 3 POSTOS 4" X 2", PARA INSTALACAO DE TOMADAS E INTERRUPTORES                                                                                                                                                                                                                                                                                                                                                                                                                           </t>
  </si>
  <si>
    <t xml:space="preserve">ESPELHO / PLACA DE 4 POSTOS 4" X 4", PARA INSTALACAO DE TOMADAS E INTERRUPTORES                                                                                                                                                                                                                                                                                                                                                                                                                           </t>
  </si>
  <si>
    <t xml:space="preserve">ESPELHO / PLACA DE 6 POSTOS 4" X 4", PARA INSTALACAO DE TOMADAS E INTERRUPTORES                                                                                                                                                                                                                                                                                                                                                                                                                           </t>
  </si>
  <si>
    <t xml:space="preserve">ESPELHO CRISTAL E = 4 MM                                                                                                                                                                                                                                                                                                                                                                                                                                                                                  </t>
  </si>
  <si>
    <t xml:space="preserve">ESPELHO, RETO OU CURVO, EM LATAO CROMADO, ESPESSURA ATE 6 MM, LARGURA *40*MM, ALTURA *180*MM - PARA FECHADURA DE EMBUTIR                                                                                                                                                                                                                                                                                                                                                                                  </t>
  </si>
  <si>
    <t xml:space="preserve">ESPELHO, RETO OU CURVO, EM LATAO CROMADO, ESPESSURA MINIMA 6 MM, LARGURA *43*MM, ALTURA *230*MM - PARA FECHADURA DE EMBUTIR                                                                                                                                                                                                                                                                                                                                                                               </t>
  </si>
  <si>
    <t xml:space="preserve">ESPOLETA SIMPLES N 8.                                                                                                                                                                                                                                                                                                                                                                                                                                                                                     </t>
  </si>
  <si>
    <t xml:space="preserve">ESPUMA EXPANSIVA DE POLIURETANO, APLICACAO MANUAL - 500 ML                                                                                                                                                                                                                                                                                                                                                                                                                                                </t>
  </si>
  <si>
    <t xml:space="preserve">ESQUADRO DE ACO 12 " (300 MM), CABO DE ALUMINIO                                                                                                                                                                                                                                                                                                                                                                                                                                                           </t>
  </si>
  <si>
    <t xml:space="preserve">ESQUI TRIPLO, EM TUBO DE ACO CARBONO, PINTURA NO PROCESSO ELETROSTATICO - EQUIPAMENTO DE GINASTICA PARA ACADEMIA AO AR LIVRE / ACADEMIA DA TERCEIRA IDADE - ATI                                                                                                                                                                                                                                                                                                                                           </t>
  </si>
  <si>
    <t xml:space="preserve">ESTABILIZADOR BIVOLT AUTOMATICO, 1000 VA                                                                                                                                                                                                                                                                                                                                                                                                                                                                  </t>
  </si>
  <si>
    <t xml:space="preserve">ESTABILIZADOR BIVOLT AUTOMATICO, 1500 VA                                                                                                                                                                                                                                                                                                                                                                                                                                                                  </t>
  </si>
  <si>
    <t xml:space="preserve">ESTABILIZADOR BIVOLT AUTOMATICO, 2000 VA                                                                                                                                                                                                                                                                                                                                                                                                                                                                  </t>
  </si>
  <si>
    <t xml:space="preserve">ESTABILIZADOR BIVOLT AUTOMATICO, 300 VA                                                                                                                                                                                                                                                                                                                                                                                                                                                                   </t>
  </si>
  <si>
    <t xml:space="preserve">ESTABILIZADOR BIVOLT AUTOMATICO, 500 VA                                                                                                                                                                                                                                                                                                                                                                                                                                                                   </t>
  </si>
  <si>
    <t xml:space="preserve">ESTACA PRE-MOLDADA MACICA DE CONCRETO VIBRADO ARMADO, PARA CARGA DE 25 T, SECAO QUADRADA DE *16 X 16*, COM ANEL METALICO INCORPORADO A PECA (SOMENTE FORNECIMENTO)                                                                                                                                                                                                                                                                                                                                        </t>
  </si>
  <si>
    <t xml:space="preserve">ESTACA PRE-MOLDADA MACICA DE CONCRETO VIBRADO ARMADO, PARA CARGA DE 50 T, SECAO QUADRADA, COM ANEL METALICO INCORPORADO A PECA (SOMENTE FORNECIMENTO)                                                                                                                                                                                                                                                                                                                                                     </t>
  </si>
  <si>
    <t xml:space="preserve">ESTACA PRE-MOLDADA VAZADA DE CONCRETO CENTRIFUGADO, PARA CARGA DE 100 T, SECAO CIRCULAR, COM ANEL METALICO INCORPORADO A PECA (SOMENTE FORNECIMENTO)                                                                                                                                                                                                                                                                                                                                                      </t>
  </si>
  <si>
    <t xml:space="preserve">ESTILETE DE METAL, LAMINA 18 MM                                                                                                                                                                                                                                                                                                                                                                                                                                                                           </t>
  </si>
  <si>
    <t xml:space="preserve">ESTOPA                                                                                                                                                                                                                                                                                                                                                                                                                                                                                                    </t>
  </si>
  <si>
    <t xml:space="preserve">ESTOPIM SIMPLES                                                                                                                                                                                                                                                                                                                                                                                                                                                                                           </t>
  </si>
  <si>
    <t xml:space="preserve">ESTRIBO COM PARAFUSO EM CHAPA DE FERRO FUNDIDO DE 2" X 3/16" X 35 CM, SECAO "U", PARA MADEIRAMENTO DE TELHADO                                                                                                                                                                                                                                                                                                                                                                                             </t>
  </si>
  <si>
    <t xml:space="preserve">ETANOL                                                                                                                                                                                                                                                                                                                                                                                                                                                                                                    </t>
  </si>
  <si>
    <t xml:space="preserve">EXAMES - HORISTA (COLETADO CAIXA - ENCARGOS COMPLEMENTARES)                                                                                                                                                                                                                                                                                                                                                                                                                                               </t>
  </si>
  <si>
    <t xml:space="preserve">EXAMES - MENSALISTA (COLETADO CAIXA - ENCARGOS COMPLEMENTARES)                                                                                                                                                                                                                                                                                                                                                                                                                                            </t>
  </si>
  <si>
    <t xml:space="preserve">EXTENSAO DE SOLDA 201 ACETILENO, E = *1,5 A 2,5* MM                                                                                                                                                                                                                                                                                                                                                                                                                                                       </t>
  </si>
  <si>
    <t xml:space="preserve">EXTENSAO DE SOLDA 201 GLP, E = *2,5 A 4,0* MM                                                                                                                                                                                                                                                                                                                                                                                                                                                             </t>
  </si>
  <si>
    <t xml:space="preserve">EXTINTOR DE INCENDIO PORTATIL COM CARGA DE AGUA PRESSURIZADA DE 10 L, CLASSE A                                                                                                                                                                                                                                                                                                                                                                                                                            </t>
  </si>
  <si>
    <t xml:space="preserve">EXTINTOR DE INCENDIO PORTATIL COM CARGA DE GAS CARBONICO CO2 DE 4 KG, CLASSE BC                                                                                                                                                                                                                                                                                                                                                                                                                           </t>
  </si>
  <si>
    <t xml:space="preserve">EXTINTOR DE INCENDIO PORTATIL COM CARGA DE GAS CARBONICO CO2 DE 6 KG, CLASSE BC                                                                                                                                                                                                                                                                                                                                                                                                                           </t>
  </si>
  <si>
    <t xml:space="preserve">EXTINTOR DE INCENDIO PORTATIL COM CARGA DE PO QUIMICO SECO (PQS) DE 12 KG, CLASSE BC                                                                                                                                                                                                                                                                                                                                                                                                                      </t>
  </si>
  <si>
    <t xml:space="preserve">EXTINTOR DE INCENDIO PORTATIL COM CARGA DE PO QUIMICO SECO (PQS) DE 4 KG, CLASSE BC                                                                                                                                                                                                                                                                                                                                                                                                                       </t>
  </si>
  <si>
    <t xml:space="preserve">EXTINTOR DE INCENDIO PORTATIL COM CARGA DE PO QUIMICO SECO (PQS) DE 6 KG, CLASSE BC                                                                                                                                                                                                                                                                                                                                                                                                                       </t>
  </si>
  <si>
    <t xml:space="preserve">EXTINTOR DE INCENDIO PORTATIL COM CARGA DE PO QUIMICO SECO (PQS) DE 8 KG, CLASSE BC                                                                                                                                                                                                                                                                                                                                                                                                                       </t>
  </si>
  <si>
    <t xml:space="preserve">FECHADRUA BICO DE PAPAGAIO PARA PORTA DE CORRER EXTERNA, EM ACO INOX COM ACABAMENTO CROMADO, MAQUINA COM 45 MM, INCLUINDO CHAVE TIPO CILINDRO                                                                                                                                                                                                                                                                                                                                                             </t>
  </si>
  <si>
    <t xml:space="preserve">FECHADRUA BICO DE PAPAGAIO PARA PORTA DE CORRER INTERNA, EM ACO INOX COM ACABAMENTO CROMADO, MAQUINA COM 45 MM, INCLUINDO CHAVE TIPO BIPARTIDA                                                                                                                                                                                                                                                                                                                                                            </t>
  </si>
  <si>
    <t xml:space="preserve">FECHADURA AUXILIAR DE SEGURANCA PARA PORTA EXTERNA, EM ACO INOX, BROCA DE 45 A 55 MM, LINGUETA COM 3 AVANCOS, INCLUINDO 2 CHAVES TIPO CILINDRO                                                                                                                                                                                                                                                                                                                                                            </t>
  </si>
  <si>
    <t xml:space="preserve">FECHADURA DE EMBUTIR PARA GAVETA E MOVEIS DE MADEIRA, EM ACO INOX COM ACABAMENTO CROMADO, COM ABAS LATERAIS, CILINDRO COM 22 MM DE DIAMETRO, INCLUINDO CHAVE COM PERFIL METALICO E CAPA ESCAMOTEAVEL                                                                                                                                                                                                                                                                                                      </t>
  </si>
  <si>
    <t xml:space="preserve">FECHADURA DE SOBREPOR PARA GAVETAS E ARMARIOS, EM ACO INOX COM ACABAMENTO CROMADO, COM CILINDRO DE APROX 20 MM                                                                                                                                                                                                                                                                                                                                                                                            </t>
  </si>
  <si>
    <t xml:space="preserve">FECHADURA DE SOBREPOR PARA PORTAO, EM ACO INOX COM ACABAMENTO CROMADO, CAIXA DE 100 MM, INCLUINDO CHAVE TIPO CILINDRO                                                                                                                                                                                                                                                                                                                                                                                     </t>
  </si>
  <si>
    <t xml:space="preserve">FECHADURA DE SOBREPOR PARA PORTAO, EM ACO INOX COM ACABAMENTO CROMADO, CAIXA DE 100 MM, INCLUINDO CHAVE TIPO TETRA                                                                                                                                                                                                                                                                                                                                                                                        </t>
  </si>
  <si>
    <t xml:space="preserve">FECHADURA DE SOBREPOR TIPO CAIXAO, EM FERRO COM ACABAMENTO RESINADO, SEM MACANETA, SEM CILINDRO, INCLUINDO CHAVE TIPO SIMPLES                                                                                                                                                                                                                                                                                                                                                                             </t>
  </si>
  <si>
    <t xml:space="preserve">FECHADURA ESPELHO PARA PORTA DE BANHEIRO, EM ACO INOX (MAQUINA, TESTA E CONTRA-TESTA) E EM ZAMAC (MACANETA, LINGUETA E TRINCOS) COM ACABAMENTO CROMADO, MAQUINA DE 40 MM, INCLUINDO CHAVE TIPO TRANQUETA                                                                                                                                                                                                                                                                                                  </t>
  </si>
  <si>
    <t xml:space="preserve">FECHADURA ESPELHO PARA PORTA DE BANHEIRO, EM ACO INOX (MAQUINA, TESTA E CONTRA-TESTA) E EM ZAMAC (MACANETA, LINGUETA E TRINCOS) COM ACABAMENTO CROMADO, MAQUINA DE 55 MM, INCLUINDO CHAVE TIPO TRANQUETA  (CONJUNTO DE FECHADURAS)                                                                                                                                                                                                                                                                        </t>
  </si>
  <si>
    <t xml:space="preserve">FECHADURA ESPELHO PARA PORTA EXTERNA, EM ACO INOX (MAQUINA, TESTA E CONTRA-TESTA) E EM ZAMAC (MACANETA, LINGUETA E TRINCOS) COM ACABAMENTO CROMADO, MAQUINA DE 40 MM, INCLUINDO CHAVE TIPO CILINDRO                                                                                                                                                                                                                                                                                                       </t>
  </si>
  <si>
    <t xml:space="preserve">FECHADURA ESPELHO PARA PORTA EXTERNA, EM ACO INOX (MAQUINA, TESTA E CONTRA-TESTA) E EM ZAMAC (MACANETA, LINGUETA E TRINCOS) COM ACABAMENTO CROMADO, MAQUINA DE 55 MM, INCLUINDO CHAVE TIPO CILINDRO                                                                                                                                                                                                                                                                                                       </t>
  </si>
  <si>
    <t xml:space="preserve">FECHADURA ESPELHO PARA PORTA INTERNA, EM ACO INOX (MAQUINA, TESTA E CONTRA-TESTA) E EM ZAMAC (MACANETA, LINGUETA E TRINCOS) COM ACABAMENTO CROMADO, MAQUINA DE 40 MM, INCLUINDO CHAVE TIPO INTERNA                                                                                                                                                                                                                                                                                                        </t>
  </si>
  <si>
    <t xml:space="preserve">FECHADURA ESPELHO PARA PORTA INTERNA, EM ACO INOX (MAQUINA, TESTA E CONTRA-TESTA) E EM ZAMAC (MACANETA, LINGUETA E TRINCOS) COM ACABAMENTO CROMADO, MAQUINA DE 55 MM, INCLUINDO CHAVE TIPO INTERNA                                                                                                                                                                                                                                                                                                        </t>
  </si>
  <si>
    <t xml:space="preserve">FECHADURA PARA PORTA PIVOTANTE DE VIDRO TEMPERADO, EM ACO INOX COM ACABAMENTO CROMADO, RECORTE PADRAO SANTA MARINA, COM CILINDRO EM LATAO, INCLUINDO CHAVE TIPO CILINDRO                                                                                                                                                                                                                                                                                                                                  </t>
  </si>
  <si>
    <t xml:space="preserve">FECHADURA ROSETA REDONDA PARA PORTA DE BANHEIRO, EM ACO INOX (MAQUINA, TESTA E CONTRA-TESTA) E EM ZAMAC (MACANETA, LINGUETA E TRINCOS) COM ACABAMENTO CROMADO, MAQUINA DE 40 MM, INCLUINDO CHAVE TIPO TRANQUETA                                                                                                                                                                                                                                                                                           </t>
  </si>
  <si>
    <t xml:space="preserve">FECHADURA ROSETA REDONDA PARA PORTA DE BANHEIRO, EM ACO INOX (MAQUINA, TESTA E CONTRA-TESTA) E EM ZAMAC (MACANETA, LINGUETA E TRINCOS) COM ACABAMENTO CROMADO, MAQUINA DE 55 MM, INCLUINDO CHAVE TIPO TRANQUETA                                                                                                                                                                                                                                                                                           </t>
  </si>
  <si>
    <t xml:space="preserve">FECHADURA ROSETA REDONDA PARA PORTA EXTERNA, EM ACO INOX (MAQUINA, TESTA E CONTRA-TESTA) E EM ZAMAC (MACANETA, LINGUETA E TRINCOS) COM ACABAMENTO CROMADO, MAQUINA DE 40 MM, INCLUINDO CHAVE TIPO CILINDRO                                                                                                                                                                                                                                                                                                </t>
  </si>
  <si>
    <t xml:space="preserve">FECHADURA ROSETA REDONDA PARA PORTA EXTERNA, EM ACO INOX (MAQUINA, TESTA E CONTRA-TESTA) E EM ZAMAC (MACANETA, LINGUETA E TRINCOS) COM ACABAMENTO CROMADO, MAQUINA DE 55 MM, INCLUINDO CHAVE TIPO CILINDRO                                                                                                                                                                                                                                                                                                </t>
  </si>
  <si>
    <t xml:space="preserve">FECHADURA ROSETA REDONDA PARA PORTA INTERNA, EM ACO INOX (MAQUINA, TESTA E CONTRA-TESTA) E EM ZAMAC (MACANETA, LINGUETA E TRINCOS) COM ACABAMENTO CROMADO, MAQUINA DE 40 MM, INCLUINDO CHAVE TIPO INTERNA (CONJUNTO DE FECHADURAS)                                                                                                                                                                                                                                                                        </t>
  </si>
  <si>
    <t xml:space="preserve">FECHADURA ROSETA REDONDA PARA PORTA INTERNA, EM ACO INOX (MAQUINA, TESTA E CONTRA-TESTA) E EM ZAMAC (MACANETA, LINGUETA E TRINCOS) COM ACABAMENTO CROMADO, MAQUINA DE 55 MM, INCLUINDO CHAVE TIPO INTERNA                                                                                                                                                                                                                                                                                                 </t>
  </si>
  <si>
    <t xml:space="preserve">FECHO / FECHADURA COM PUXADOR CONCHA, COM TRANCA TIPO TRAVA, PARA JANELA / PORTA DE CORRER (INCLUI TESTA, FECHADURA, PUXADOR) - COMPLETA                                                                                                                                                                                                                                                                                                                                                                  </t>
  </si>
  <si>
    <t xml:space="preserve">FECHO / TRINCO TIPO AVIAO, EM ZAMAC CROMADO, *60* MM, PARA JANELAS - INCLUI PARAFUSOS                                                                                                                                                                                                                                                                                                                                                                                                                     </t>
  </si>
  <si>
    <t xml:space="preserve">FECHO DE SEGURANCA, TIPO BATOM, EM LATAO / ZAMAC, CROMADO, PARA PORTAS E JANELAS - INCLUI PARAFUSOS                                                                                                                                                                                                                                                                                                                                                                                                       </t>
  </si>
  <si>
    <t xml:space="preserve">FECHO QUEBRA UNHA, EM LATAO COM ACABAMENTO CROMADO, DE EMBUTIR, COM COMANDO ALAVANCA, ALTURA DE DE 22 CM, LARGURA MINIMA DE 1,90 CM E ESPESSURA MINIMA DE 1,90 MM, PARA PORTAS E JANELAS (INCLUI PARAFUSOS)                                                                                                                                                                                                                                                                                               </t>
  </si>
  <si>
    <t xml:space="preserve">FECHO QUEBRA UNHA, EM LATAO COM ACABAMENTO CROMADO, DE EMBUTIR, COM COMANDO ALAVANCA, ALTURA DE DE 40 CM, LARGURA MINIMA DE 1,90 CM E ESPESSURA MINIMA DE 1,90 MM, PARA PORTAS E JANELAS (INCLUI PARAFUSOS)                                                                                                                                                                                                                                                                                               </t>
  </si>
  <si>
    <t xml:space="preserve">FECHO QUEBRA UNHA, EM LATAO COM ACABAMENTO CROMADO, DE EMBUTIR, COM COMANDO DESLIZANTE, ALTURA DE 12 CM, LARGURA MINIMA DE 1,90 CM E ESPESSURA MINIMA DE 1,90 MM                                                                                                                                                                                                                                                                                                                                          </t>
  </si>
  <si>
    <t xml:space="preserve">FECHO QUEBRA UNHA, EM LATAO COM ACABAMENTO CROMADO, DE EMBUTIR, COM COMANDO DESLIZANTE, ALTURA DE 22 CM, LARGURA MINIMA DE 1,90 CM E ESPESSURA MINIMA DE 1,90 MM                                                                                                                                                                                                                                                                                                                                          </t>
  </si>
  <si>
    <t xml:space="preserve">FECHO QUEBRA UNHA, EM LATAO COM ACABAMENTO CROMADO, DE EMBUTIR, COM COMANDO DESLIZANTE, ALTURA DE 40 CM, LARGURA MINIMA DE 1,90 CM E ESPESSURA MINIMA DE 1,90 MM                                                                                                                                                                                                                                                                                                                                          </t>
  </si>
  <si>
    <t xml:space="preserve">FERRAMENTAS - FAMILIA ALMOXARIFE - HORISTA (ENCARGOS COMPLEMENTARES - COLETADO CAIXA)                                                                                                                                                                                                                                                                                                                                                                                                                     </t>
  </si>
  <si>
    <t xml:space="preserve">FERRAMENTAS - FAMILIA ALMOXARIFE - MENSALISTA (ENCARGOS COMPLEMENTARES - COLETADO CAIXA)                                                                                                                                                                                                                                                                                                                                                                                                                  </t>
  </si>
  <si>
    <t xml:space="preserve">FERRAMENTAS - FAMILIA CARPINTEIRO DE FORMAS - HORISTA (ENCARGOS COMPLEMENTARES - COLETADO CAIXA)                                                                                                                                                                                                                                                                                                                                                                                                          </t>
  </si>
  <si>
    <t xml:space="preserve">FERRAMENTAS - FAMILIA CARPINTEIRO DE FORMAS - MENSALISTA (ENCARGOS COMPLEMENTARES - COLETADO CAIXA)                                                                                                                                                                                                                                                                                                                                                                                                       </t>
  </si>
  <si>
    <t xml:space="preserve">FERRAMENTAS - FAMILIA ELETRICISTA - HORISTA (ENCARGOS COMPLEMENTARES - COLETADO CAIXA)                                                                                                                                                                                                                                                                                                                                                                                                                    </t>
  </si>
  <si>
    <t xml:space="preserve">FERRAMENTAS - FAMILIA ELETRICISTA - MENSALISTA (ENCARGOS COMPLEMENTARES - COLETADO CAIXA)                                                                                                                                                                                                                                                                                                                                                                                                                 </t>
  </si>
  <si>
    <t xml:space="preserve">FERRAMENTAS - FAMILIA ENCANADOR - HORISTA (ENCARGOS COMPLEMENTARES - COLETADO CAIXA)                                                                                                                                                                                                                                                                                                                                                                                                                      </t>
  </si>
  <si>
    <t xml:space="preserve">FERRAMENTAS - FAMILIA ENCANADOR - MENSALISTA (ENCARGOS COMPLEMENTARES - COLETADO CAIXA)                                                                                                                                                                                                                                                                                                                                                                                                                   </t>
  </si>
  <si>
    <t xml:space="preserve">FERRAMENTAS - FAMILIA ENCARREGADO GERAL - HORISTA (ENCARGOS COMPLEMENTARES - COLETADO CAIXA)                                                                                                                                                                                                                                                                                                                                                                                                              </t>
  </si>
  <si>
    <t xml:space="preserve">FERRAMENTAS - FAMILIA ENCARREGADO GERAL - MENSALISTA (ENCARGOS COMPLEMENTARES - COLETADO CAIXA)                                                                                                                                                                                                                                                                                                                                                                                                           </t>
  </si>
  <si>
    <t xml:space="preserve">FERRAMENTAS - FAMILIA ENGENHEIRO CIVIL - HORISTA (ENCARGOS COMPLEMENTARES - COLETADO CAIXA)                                                                                                                                                                                                                                                                                                                                                                                                               </t>
  </si>
  <si>
    <t xml:space="preserve">FERRAMENTAS - FAMILIA ENGENHEIRO CIVIL - MENSALISTA (ENCARGOS COMPLEMENTARES - COLETADO CAIXA)                                                                                                                                                                                                                                                                                                                                                                                                            </t>
  </si>
  <si>
    <t xml:space="preserve">FERRAMENTAS - FAMILIA OPERADOR ESCAVADEIRA - HORISTA (ENCARGOS COMPLEMENTARES - COLETADO CAIXA)                                                                                                                                                                                                                                                                                                                                                                                                           </t>
  </si>
  <si>
    <t xml:space="preserve">FERRAMENTAS - FAMILIA OPERADOR ESCAVADEIRA - MENSALISTA (ENCARGOS COMPLEMENTARES - COLETADO CAIXA)                                                                                                                                                                                                                                                                                                                                                                                                        </t>
  </si>
  <si>
    <t xml:space="preserve">FERRAMENTAS - FAMILIA PEDREIRO - HORISTA (ENCARGOS COMPLEMENTARES - COLETADO CAIXA)                                                                                                                                                                                                                                                                                                                                                                                                                       </t>
  </si>
  <si>
    <t xml:space="preserve">FERRAMENTAS - FAMILIA PEDREIRO - MENSALISTA (ENCARGOS COMPLEMENTARES - COLETADO CAIXA)                                                                                                                                                                                                                                                                                                                                                                                                                    </t>
  </si>
  <si>
    <t xml:space="preserve">FERRAMENTAS - FAMILIA PINTOR - HORISTA (ENCARGOS COMPLEMENTARES - COLETADO CAIXA)                                                                                                                                                                                                                                                                                                                                                                                                                         </t>
  </si>
  <si>
    <t xml:space="preserve">FERRAMENTAS - FAMILIA PINTOR - MENSALISTA (ENCARGOS COMPLEMENTARES - COLETADO CAIXA)                                                                                                                                                                                                                                                                                                                                                                                                                      </t>
  </si>
  <si>
    <t xml:space="preserve">FERRAMENTAS - FAMILIA SERVENTE - HORISTA (ENCARGOS COMPLEMENTARES - COLETADO CAIXA)                                                                                                                                                                                                                                                                                                                                                                                                                       </t>
  </si>
  <si>
    <t xml:space="preserve">FERRAMENTAS - FAMILIA SERVENTE - MENSALISTA (ENCARGOS COMPLEMENTARES - COLETADO CAIXA)                                                                                                                                                                                                                                                                                                                                                                                                                    </t>
  </si>
  <si>
    <t xml:space="preserve">FERRAMENTAS - FAMILIA SOLDADOR - HORISTA (ENCARGOS COMPLEMENTARES - COLETADO CAIXA)                                                                                                                                                                                                                                                                                                                                                                                                                       </t>
  </si>
  <si>
    <t xml:space="preserve">FERRAMENTAS - FAMILIA SOLDADOR - MENSALISTA (ENCARGOS COMPLEMENTARES - COLETADO CAIXA)                                                                                                                                                                                                                                                                                                                                                                                                                    </t>
  </si>
  <si>
    <t xml:space="preserve">FERRAMENTAS - FAMILIA TOPOGRAFO - HORISTA (ENCARGOS COMPLEMENTARES - COLETADO CAIXA)                                                                                                                                                                                                                                                                                                                                                                                                                      </t>
  </si>
  <si>
    <t xml:space="preserve">FERRAMENTAS - FAMILIA TOPOGRAFO - MENSALISTA (ENCARGOS COMPLEMENTARES - COLETADO CAIXA)                                                                                                                                                                                                                                                                                                                                                                                                                   </t>
  </si>
  <si>
    <t xml:space="preserve">FERROLHO COM FECHO / TRINCO REDONDO, EM ACO GALVANIZADO / ZINCADO, DE SOBREPOR, COM COMPRIMENTO DE 2" E ESPESSURA MINIMA DA CHAPA DE 0,90 MM, PARA PORTAS E JANELAS                                                                                                                                                                                                                                                                                                                                       </t>
  </si>
  <si>
    <t xml:space="preserve">FERROLHO COM FECHO / TRINCO REDONDO, EM ACO GALVANIZADO / ZINCADO, DE SOBREPOR, COM COMPRIMENTO DE 3" A 4" E ESPESSURA MINIMA DA CHAPA DE 0,90 MM                                                                                                                                                                                                                                                                                                                                                         </t>
  </si>
  <si>
    <t xml:space="preserve">FERROLHO COM FECHO / TRINCO REDONDO, EM ACO GALVANIZADO / ZINCADO, DE SOBREPOR, COM COMPRIMENTO DE 5" E ESPESSURA MINIMA DA CHAPA DE 0,90 MM                                                                                                                                                                                                                                                                                                                                                              </t>
  </si>
  <si>
    <t xml:space="preserve">FERROLHO COM FECHO / TRINCO REDONDO, EM ACO GALVANIZADO / ZINCADO, DE SOBREPOR, COM COMPRIMENTO DE 6" E ESPESSURA MINIMA DA CHAPA DE 1,50 MM                                                                                                                                                                                                                                                                                                                                                              </t>
  </si>
  <si>
    <t xml:space="preserve">FERROLHO COM FECHO / TRINCO REDONDO, EM ACO GALVANIZADO / ZINCADO, DE SOBREPOR, COM COMPRIMENTO DE 8" E ESPESSURA MINIMA DA CHAPA DE 1,50 MM                                                                                                                                                                                                                                                                                                                                                              </t>
  </si>
  <si>
    <t xml:space="preserve">FERROLHO COM FECHO /TRINCO REDONDO, EM ACO GALVANIZADO / ZINCADO, DE SOBREPOR, COM COMPRIMENTO DE 10" A 12" E ESPESSURA MINIMA DA CHAPA DE 1,50 MM                                                                                                                                                                                                                                                                                                                                                        </t>
  </si>
  <si>
    <t xml:space="preserve">FERROLHO COM FECHO CHATO E PORTA CADEADO , EM ACO GALVANIZADO / ZINCADO, DE SOBREPOR, COM COMPRIMENTO DE 3" A 4", CHAPA COM ESPESSURA MINIMA DE 0,90 MM E LARGURA MINIMA DE 3,20 CM (FECHO SIMPLES / LEVE) (INCLUI PARAFUSOS)                                                                                                                                                                                                                                                                             </t>
  </si>
  <si>
    <t xml:space="preserve">FERROLHO COM FECHO CHATO E PORTA CADEADO , EM ACO GALVANIZADO / ZINCADO, DE SOBREPOR, COM COMPRIMENTO DE 3" A 4", CHAPA COM ESPESSURA MINIMA DE 1,70 MM E LARGURA MINIMA DE 5,00 CM (FECHO REFORCADO)                                                                                                                                                                                                                                                                                                     </t>
  </si>
  <si>
    <t xml:space="preserve">FERROLHO COM FECHO CHATO E PORTA CADEADO , EM ACO GALVANIZADO / ZINCADO, DE SOBREPOR, COM COMPRIMENTO DE 5", CHAPA COM ESPESSURA MINIMA DE 0,90 MM E LARGURA MINIMA DE 3,20 CM (FECHO SIMPLES)                                                                                                                                                                                                                                                                                                            </t>
  </si>
  <si>
    <t xml:space="preserve">FERROLHO COM FECHO CHATO E PORTA CADEADO , EM ACO GALVANIZADO / ZINCADO, DE SOBREPOR, COM COMPRIMENTO DE 5", CHAPA COM ESPESSURA MINIMA DE 1,70 MM E LARGURA MINIMA DE 5,00 CM (FECHO REFORCADO)                                                                                                                                                                                                                                                                                                          </t>
  </si>
  <si>
    <t xml:space="preserve">FERROLHO COM FECHO CHATO E PORTA CADEADO , EM ACO GALVANIZADO / ZINCADO, DE SOBREPOR, COM COMPRIMENTO DE 6", CHAPA COM ESPESSURA MINIMA DE 0,90 MM E LARGURA MINIMA DE 3,80 CM (FECHO SIMPLES)                                                                                                                                                                                                                                                                                                            </t>
  </si>
  <si>
    <t xml:space="preserve">FERTILIZANTE NPK -  10:10:10                                                                                                                                                                                                                                                                                                                                                                                                                                                                              </t>
  </si>
  <si>
    <t xml:space="preserve">FERTILIZANTE NPK - 4: 14: 8                                                                                                                                                                                                                                                                                                                                                                                                                                                                               </t>
  </si>
  <si>
    <t xml:space="preserve">FERTILIZANTE ORGANICO COMPOSTO, CLASSE A                                                                                                                                                                                                                                                                                                                                                                                                                                                                  </t>
  </si>
  <si>
    <t xml:space="preserve">FIBRA DE ACO PARA REFORCO DO CONCRETO, SOLTA, TIPO A-I, FATOR DE FORMA *50* L / D, COMPRIMENTO DE *30* MM E RESISTENCIA A TRACAO DO ACO MAIOR 1000 MPA                                                                                                                                                                                                                                                                                                                                                    </t>
  </si>
  <si>
    <t xml:space="preserve">FILTRO ANAEROBIO, EM POLIETILENO DE ALTA DENSIDADE (PEAD), CAPACIDADE *1100* LITROS (NBR 13969)                                                                                                                                                                                                                                                                                                                                                                                                           </t>
  </si>
  <si>
    <t xml:space="preserve">FILTRO ANAEROBIO, EM POLIETILENO DE ALTA DENSIDADE (PEAD), CAPACIDADE *2800* LITROS (NBR 13969)                                                                                                                                                                                                                                                                                                                                                                                                           </t>
  </si>
  <si>
    <t xml:space="preserve">FILTRO ANAEROBIO, EM POLIETILENO DE ALTA DENSIDADE (PEAD), CAPACIDADE *5000* LITROS (NBR 13969)                                                                                                                                                                                                                                                                                                                                                                                                           </t>
  </si>
  <si>
    <t xml:space="preserve">FINCAPINO CURTO CALIBRE 22, CARGA MEDIA POTENCIA 5 (PARA FERRAMENTA DE ACAO DIRETA) COR VERMELHA                                                                                                                                                                                                                                                                                                                                                                                                          </t>
  </si>
  <si>
    <t xml:space="preserve">FINCAPINO LONGO CALIBRE 22, CARGA FORTE POTENCIA 7 (PARA FERRAMENTA DE ACAO DIRETA), COR AMARELA                                                                                                                                                                                                                                                                                                                                                                                                          </t>
  </si>
  <si>
    <t xml:space="preserve">FIO DE COBRE, SOLIDO, CLASSE 1, ISOLACAO EM PVC/A, ANTICHAMA BWF-B, 450/750V, SECAO NOMINAL 1,5 MM2                                                                                                                                                                                                                                                                                                                                                                                                       </t>
  </si>
  <si>
    <t xml:space="preserve">FIO DE COBRE, SOLIDO, CLASSE 1, ISOLACAO EM PVC/A, ANTICHAMA BWF-B, 450/750V, SECAO NOMINAL 10 MM2                                                                                                                                                                                                                                                                                                                                                                                                        </t>
  </si>
  <si>
    <t xml:space="preserve">FIO DE COBRE, SOLIDO, CLASSE 1, ISOLACAO EM PVC/A, ANTICHAMA BWF-B, 450/750V, SECAO NOMINAL 2,5 MM2                                                                                                                                                                                                                                                                                                                                                                                                       </t>
  </si>
  <si>
    <t xml:space="preserve">FIO DE COBRE, SOLIDO, CLASSE 1, ISOLACAO EM PVC/A, ANTICHAMA BWF-B, 450/750V, SECAO NOMINAL 4 MM2                                                                                                                                                                                                                                                                                                                                                                                                         </t>
  </si>
  <si>
    <t xml:space="preserve">FIO DE COBRE, SOLIDO, CLASSE 1, ISOLACAO EM PVC/A, ANTICHAMA BWF-B, 450/750V, SECAO NOMINAL 6 MM2                                                                                                                                                                                                                                                                                                                                                                                                         </t>
  </si>
  <si>
    <t xml:space="preserve">FITA / CINTA AUTOADESIVA ELASTOMERICA PARA VEDACAO, L= 50 MM, E = 3 MM                                                                                                                                                                                                                                                                                                                                                                                                                                    </t>
  </si>
  <si>
    <t xml:space="preserve">FITA ACO INOX PARA CINTAR POSTE, L = 19 MM, E = 0,5 MM (ROLO DE 30M)                                                                                                                                                                                                                                                                                                                                                                                                                                      </t>
  </si>
  <si>
    <t xml:space="preserve">FITA ADESIVA ALUMINIZADA, PARA INSTALACAO DE MANTAS DE SUBCOBERTURA,  L = *5* CM                                                                                                                                                                                                                                                                                                                                                                                                                          </t>
  </si>
  <si>
    <t xml:space="preserve">FITA ADESIVA ANTICORROSIVA DE PVC FLEXIVEL, COR PRETA, PARA PROTECAO TUBULACAO, 50 MM X 30 M (L X C), E= *0,25* MM                                                                                                                                                                                                                                                                                                                                                                                        </t>
  </si>
  <si>
    <t xml:space="preserve">FITA ADESIVA ASFALTICA ALUMINIZADA MULTIUSO, L = 10 CM, ROLO DE 10 M                                                                                                                                                                                                                                                                                                                                                                                                                                      </t>
  </si>
  <si>
    <t xml:space="preserve">FITA CREPE ROLO DE 25 MM X 50 M                                                                                                                                                                                                                                                                                                                                                                                                                                                                           </t>
  </si>
  <si>
    <t xml:space="preserve">FITA DE PAPEL MICROPERFURADO, 50 X 150 MM, PARA TRATAMENTO DE JUNTAS DE CHAPA DE GESSO PARA DRYWALL                                                                                                                                                                                                                                                                                                                                                                                                       </t>
  </si>
  <si>
    <t xml:space="preserve">FITA DE PAPEL REFORCADA COM LAMINA DE METAL PARA REFORCO DE CANTOS DE CHAPA DE GESSO PARA DRYWALL                                                                                                                                                                                                                                                                                                                                                                                                         </t>
  </si>
  <si>
    <t xml:space="preserve">FITA ISOLANTE ADESIVA ANTICHAMA, USO ATE 750 V, EM ROLO DE 19 MM X 20 M                                                                                                                                                                                                                                                                                                                                                                                                                                   </t>
  </si>
  <si>
    <t xml:space="preserve">FITA ISOLANTE ADESIVA ANTICHAMA, USO ATE 750 V, EM ROLO DE 19 MM X 5 M                                                                                                                                                                                                                                                                                                                                                                                                                                    </t>
  </si>
  <si>
    <t xml:space="preserve">FITA ISOLANTE DE BORRACHA AUTOFUSAO, USO ATE 69 KV (ALTA TENSAO)                                                                                                                                                                                                                                                                                                                                                                                                                                          </t>
  </si>
  <si>
    <t xml:space="preserve">FITA METALICA GRAVADA, L = 17 MM, ROLO DE 25 M, CARGA RECOMENDADA = *120* KGF                                                                                                                                                                                                                                                                                                                                                                                                                             </t>
  </si>
  <si>
    <t xml:space="preserve">FITA METALICA PERFURADA, L = *18* MM, ROLO DE 30 M, CARGA RECOMENDADA = *30* KGF                                                                                                                                                                                                                                                                                                                                                                                                                          </t>
  </si>
  <si>
    <t xml:space="preserve">FITA METALICA PERFURADA, L = 17 MM, ROLO DE 30 M, CARGA RECOMENDADA = *19* KGF                                                                                                                                                                                                                                                                                                                                                                                                                            </t>
  </si>
  <si>
    <t xml:space="preserve">FITA METALICA PERFURADA, L = 25 MM, ROLO DE 30 M, CARGA RECOMENDADA = *222,5* KGF                                                                                                                                                                                                                                                                                                                                                                                                                         </t>
  </si>
  <si>
    <t xml:space="preserve">FITA VEDA ROSCA EM ROLOS DE 18 MM X 10 M (L X C)                                                                                                                                                                                                                                                                                                                                                                                                                                                          </t>
  </si>
  <si>
    <t xml:space="preserve">FITA VEDA ROSCA EM ROLOS DE 18 MM X 25 M (L X C)                                                                                                                                                                                                                                                                                                                                                                                                                                                          </t>
  </si>
  <si>
    <t xml:space="preserve">FITA VEDA ROSCA EM ROLOS DE 18 MM X 50 M (L X C)                                                                                                                                                                                                                                                                                                                                                                                                                                                          </t>
  </si>
  <si>
    <t xml:space="preserve">FIXADOR DE ABA AUTOTRAVANTE PARA TELHA DE FIBROCIMENTO, TIPO CANALETE 90 OU KALHETAO                                                                                                                                                                                                                                                                                                                                                                                                                      </t>
  </si>
  <si>
    <t xml:space="preserve">FIXADOR DE ABA SIMPLES PARA TELHA DE FIBROCIMENTO, TIPO CANALETA 49 OU KALHETA                                                                                                                                                                                                                                                                                                                                                                                                                            </t>
  </si>
  <si>
    <t xml:space="preserve">FIXADOR DE ABA SIMPLES PARA TELHA DE FIBROCIMENTO, TIPO CANALETA 90 OU KALHETAO                                                                                                                                                                                                                                                                                                                                                                                                                           </t>
  </si>
  <si>
    <t xml:space="preserve">FLANELA *30 X 40* CM                                                                                                                                                                                                                                                                                                                                                                                                                                                                                      </t>
  </si>
  <si>
    <t xml:space="preserve">FLANGE SEXTAVADO DE FERRO GALVANIZADO, COM ROSCA BSP, DE 1 1/2"                                                                                                                                                                                                                                                                                                                                                                                                                                           </t>
  </si>
  <si>
    <t xml:space="preserve">FLANGE SEXTAVADO DE FERRO GALVANIZADO, COM ROSCA BSP, DE 1 1/4"                                                                                                                                                                                                                                                                                                                                                                                                                                           </t>
  </si>
  <si>
    <t xml:space="preserve">FLANGE SEXTAVADO DE FERRO GALVANIZADO, COM ROSCA BSP, DE 1/2"                                                                                                                                                                                                                                                                                                                                                                                                                                             </t>
  </si>
  <si>
    <t xml:space="preserve">FLANGE SEXTAVADO DE FERRO GALVANIZADO, COM ROSCA BSP, DE 1"                                                                                                                                                                                                                                                                                                                                                                                                                                               </t>
  </si>
  <si>
    <t xml:space="preserve">FLANGE SEXTAVADO DE FERRO GALVANIZADO, COM ROSCA BSP, DE 2 1/2"                                                                                                                                                                                                                                                                                                                                                                                                                                           </t>
  </si>
  <si>
    <t xml:space="preserve">FLANGE SEXTAVADO DE FERRO GALVANIZADO, COM ROSCA BSP, DE 2"                                                                                                                                                                                                                                                                                                                                                                                                                                               </t>
  </si>
  <si>
    <t xml:space="preserve">FLANGE SEXTAVADO DE FERRO GALVANIZADO, COM ROSCA BSP, DE 3/4"                                                                                                                                                                                                                                                                                                                                                                                                                                             </t>
  </si>
  <si>
    <t xml:space="preserve">FLANGE SEXTAVADO DE FERRO GALVANIZADO, COM ROSCA BSP, DE 3"                                                                                                                                                                                                                                                                                                                                                                                                                                               </t>
  </si>
  <si>
    <t xml:space="preserve">FLANGE SEXTAVADO DE FERRO GALVANIZADO, COM ROSCA BSP, DE 4"                                                                                                                                                                                                                                                                                                                                                                                                                                               </t>
  </si>
  <si>
    <t xml:space="preserve">FLANGE SEXTAVADO DE FERRO GALVANIZADO, COM ROSCA BSP, DE 6"                                                                                                                                                                                                                                                                                                                                                                                                                                               </t>
  </si>
  <si>
    <t xml:space="preserve">FORRO COMPOSTO POR PAINEIS DE LA DE VIDRO, REVESTIDOS EM PVC MICROPERFURADO, DE *1250 X 625* MM, ESPESSURA 15 MM (COM COLOCACAO)                                                                                                                                                                                                                                                                                                                                                                          </t>
  </si>
  <si>
    <t xml:space="preserve">FORRO DE FIBRA MINERAL EM PLACAS DE 1250 X 625 MM, E = 15 MM, BORDA RETA, COM PINTURA ANTIMOFO, APOIADO EM PERFIL DE ACO GALVANIZADO COM 24 MM DE BASE - INSTALADO                                                                                                                                                                                                                                                                                                                                        </t>
  </si>
  <si>
    <t xml:space="preserve">FORRO DE FIBRA MINERAL EM PLACAS DE 625 X 625 MM, E = 15 MM, BORDA RETA, COM PINTURA ANTIMOFO, APOIADO EM PERFIL DE ACO GALVANIZADO COM 24 MM DE BASE - INSTALADO                                                                                                                                                                                                                                                                                                                                         </t>
  </si>
  <si>
    <t xml:space="preserve">FORRO DE FIBRA MINERAL EM PLACAS DE 625 X 625 MM, E = 15/16 MM, BORDA REBAIXADA, COM PINTURA ANTIMOFO, APOIADO EM PERFIL DE ACO GALVANIZADO COM 24 MM DE BASE - INSTALADO                                                                                                                                                                                                                                                                                                                                 </t>
  </si>
  <si>
    <t xml:space="preserve">FORRO DE MADEIRA CEDRINHO OU EQUIVALENTE DA REGIAO, ENCAIXE MACHO/FEMEA COM FRISO, *10 X 1* CM (SEM COLOCACAO)                                                                                                                                                                                                                                                                                                                                                                                            </t>
  </si>
  <si>
    <t xml:space="preserve">FORRO DE MADEIRA CUMARU/IPE CHAMPANHE OU EQUIVALENTE DA REGIAO, ENCAIXE MACHO/FEMEA COM FRISO, *10 X 1* CM (SEM COLOCACAO)                                                                                                                                                                                                                                                                                                                                                                                </t>
  </si>
  <si>
    <t xml:space="preserve">FORRO DE MADEIRA PINUS OU EQUIVALENTE DA REGIAO, ENCAIXE MACHO/FEMEA COM FRISO, *10 X 1* CM (SEM COLOCACAO)                                                                                                                                                                                                                                                                                                                                                                                               </t>
  </si>
  <si>
    <t xml:space="preserve">FORRO DE PVC LISO, BRANCO, REGUA DE 10 CM, ESPESSURA DE 8 MM A 10 MM (COM COLOCACAO / SEM ESTRUTURA METALICA)                                                                                                                                                                                                                                                                                                                                                                                             </t>
  </si>
  <si>
    <t xml:space="preserve">FORRO DE PVC LISO, BRANCO, REGUA DE 20 CM, ESPESSURA DE 8 MM A 10 MM, COMPRIMENTO 6 M (SEM COLOCACAO)                                                                                                                                                                                                                                                                                                                                                                                                     </t>
  </si>
  <si>
    <t xml:space="preserve">FORRO DE PVC, FRISADO, BRANCO, REGUA DE 10 CM, ESPESSURA DE 8 MM A 10 MM E COMPRIMENTO 6 M (SEM COLOCACAO)                                                                                                                                                                                                                                                                                                                                                                                                </t>
  </si>
  <si>
    <t xml:space="preserve">FORRO DE PVC, FRISADO, BRANCO, REGUA DE 20 CM, ESPESSURA DE 8 MM A 10 MM E COMPRIMENTO 6 M (SEM COLOCACAO)                                                                                                                                                                                                                                                                                                                                                                                                </t>
  </si>
  <si>
    <t xml:space="preserve">FOSSA SEPTICA, SEM FILTRO, EM POLIETILENO DE ALTA DENSIDADE (PEAD), PARA 15 A 30 CONTRIBUINTES, CILINDRICA, COM TAMPA, CAPACIDADE APROXIMADA DE *5500* LITROS (NBR 7229)                                                                                                                                                                                                                                                                                                                                  </t>
  </si>
  <si>
    <t xml:space="preserve">FOSSA SEPTICA, SEM FILTRO, EM POLIETILENO DE ALTA DENSIDADE (PEAD), PARA 4 A 7 CONTRIBUINTES, CILINDRICA, COM TAMPA, CAPACIDADE APROXIMADA DE *1100* LITROS (NBR 7229)                                                                                                                                                                                                                                                                                                                                    </t>
  </si>
  <si>
    <t xml:space="preserve">FOSSA SEPTICA, SEM FILTRO, EM POLIETILENO DE ALTA DENSIDADE (PEAD), PARA 8 A 14 CONTRIBUINTES, CILINDRICA, COM TAMPA, CAPACIDADE APROXIMADA DE *3000* LITROS (NBR 7229)                                                                                                                                                                                                                                                                                                                                   </t>
  </si>
  <si>
    <t xml:space="preserve">FOSSA SEPTICA,SEM FILTRO, EM POLIETILENO DE ALTA DENSIDADE (PEAD), PARA 40 A 52 CONTRIBUINTES, CILINDRICA, COM TAMPA, CAPACIDADE APROXIMADA DE *10000* LITROS (NBR 7229)                                                                                                                                                                                                                                                                                                                                  </t>
  </si>
  <si>
    <t xml:space="preserve">FRESADORA DE ASFALTO A FRIO SOBRE ESTEIRAS, LARG. FRESAGEM 2,00 M, POT. 410 KW/550 HP                                                                                                                                                                                                                                                                                                                                                                                                                     </t>
  </si>
  <si>
    <t xml:space="preserve">FRESADORA DE ASFALTO A FRIO SOBRE RODAS, LARG. FRESAGEM 1,00 M, POT. 155 KW/208 HP                                                                                                                                                                                                                                                                                                                                                                                                                        </t>
  </si>
  <si>
    <t xml:space="preserve">FUNDO ANTICORROSIVO PARA METAIS FERROSOS (ZARCAO)                                                                                                                                                                                                                                                                                                                                                                                                                                                         </t>
  </si>
  <si>
    <t xml:space="preserve">FUNDO PREPARADOR ACRILICO BASE AGUA                                                                                                                                                                                                                                                                                                                                                                                                                                                                       </t>
  </si>
  <si>
    <t xml:space="preserve">FUNDO SINTETICO NIVELADOR BRANCO FOSCO PARA MADEIRA                                                                                                                                                                                                                                                                                                                                                                                                                                                       </t>
  </si>
  <si>
    <t xml:space="preserve">FURO PARA TORNEIRA OU OUTROS ACESSORIOS  EM BANCADA DE MARMORE/ GRANITO OU OUTRO TIPO DE PEDRA NATURAL                                                                                                                                                                                                                                                                                                                                                                                                    </t>
  </si>
  <si>
    <t xml:space="preserve">FUSIVEL DIAZED 20 A TAMANHO DII, CAPACIDADE DE INTERRUPCAO DE 50 KA EM VCA E 8 KA EM VCC, TENSAO NOMIMNAL DE 500 V                                                                                                                                                                                                                                                                                                                                                                                        </t>
  </si>
  <si>
    <t xml:space="preserve">FUSIVEL DIAZED 35 A TAMANHO DIII, CAPACIDADE DE INTERRUPCAO DE 50 KA EM VCA E 8 KA EM VCC, TENSAO NOMIMNAL DE 500 V                                                                                                                                                                                                                                                                                                                                                                                       </t>
  </si>
  <si>
    <t xml:space="preserve">FUSIVEL NH *36* A 80 AMPERES, TAMANHO 00, CAPACIDADE DE INTERRUPCAO DE 120 KA, TENSAO NOMIMNAL DE 500 V                                                                                                                                                                                                                                                                                                                                                                                                   </t>
  </si>
  <si>
    <t xml:space="preserve">FUSIVEL NH 100 A TAMANHO 00, CAPACIDADE DE INTERRUPCAO DE 120 KA, TENSAO NOMIMNAL DE 500 V                                                                                                                                                                                                                                                                                                                                                                                                                </t>
  </si>
  <si>
    <t xml:space="preserve">FUSIVEL NH 125 A TAMANHO 00, CAPACIDADE DE INTERRUPCAO DE 120 KA, TENSAO NOMIMNAL DE 500 V                                                                                                                                                                                                                                                                                                                                                                                                                </t>
  </si>
  <si>
    <t xml:space="preserve">FUSIVEL NH 160 A TAMANHO 00, CAPACIDADE DE INTERRUPCAO DE 120 KA, TENSAO NOMIMNAL DE 500 V                                                                                                                                                                                                                                                                                                                                                                                                                </t>
  </si>
  <si>
    <t xml:space="preserve">FUSIVEL NH 20 A TAMANHO 000, CAPACIDADE DE INTERRUPCAO DE 120 KA, TENSAO NOMIMNAL DE 500 V                                                                                                                                                                                                                                                                                                                                                                                                                </t>
  </si>
  <si>
    <t xml:space="preserve">FUSIVEL NH 200 A 250 AMPERES, TAMANHO 1, CAPACIDADE DE INTERRUPCAO DE 120 KA, TENSAO NOMIMNAL DE 500 V                                                                                                                                                                                                                                                                                                                                                                                                    </t>
  </si>
  <si>
    <t xml:space="preserve">GABIAO  TIPO CAIXA, MALHA HEXAGONAL 8 X 10 CM (ZN/AL), FIO 2,7 MM, DIMENSOES 2,0 X 1,0 X 0,5 M (C X L X A)                                                                                                                                                                                                                                                                                                                                                                                                </t>
  </si>
  <si>
    <t xml:space="preserve">GABIAO MANTA (COLCHAO) MALHA HEXAGONAL 6 X 8 CM (ZN/AL REVESTIDO COM POLIMERO), DIMENSOES 4,0 X 2,0 X 0,17 M (C X L X A) FIO 2 MM                                                                                                                                                                                                                                                                                                                                                                         </t>
  </si>
  <si>
    <t xml:space="preserve">GABIAO MANTA (COLCHAO) MALHA HEXAGONAL 6 X 8 CM (ZN/AL REVESTIDO COM POLIMERO), FIO 2 MM, DIMENSOES 4,0 X 2,0 X 0,23 M (C X L X A)                                                                                                                                                                                                                                                                                                                                                                        </t>
  </si>
  <si>
    <t xml:space="preserve">GABIAO MANTA (COLCHAO) MALHA HEXAGONAL 6 X 8 CM (ZN/AL REVESTIDO COM POLIMERO), FIO 2 MM, DIMENSOES 4,0 X 2,0 X 0,3 M (C X L X A)                                                                                                                                                                                                                                                                                                                                                                         </t>
  </si>
  <si>
    <t xml:space="preserve">GABIAO MANTA (COLCHAO) MALHA HEXAGONAL 6 X 8 CM (ZN/AL REVESTIDO COM POLIMERO), FIO 2,0 MM, DIMENSOES 5,0 X 2,0 X 0,17 M (C X L X A)                                                                                                                                                                                                                                                                                                                                                                      </t>
  </si>
  <si>
    <t xml:space="preserve">GABIAO MANTA (COLCHAO) MALHA HEXAGONAL 6 X 8 CM (ZN/AL REVESTIDO COM POLIMERO), FIO 2,0 MM, DIMENSOES 5,0 X 2,0 X 0,23 M (C X L X A)                                                                                                                                                                                                                                                                                                                                                                      </t>
  </si>
  <si>
    <t xml:space="preserve">GABIAO MANTA (COLCHAO) MALHA HEXAGONAL 6 X 8 CM (ZN/AL REVESTIDO COM POLIMERO), FIO 2,0 MM, DIMENSOES 5,0 X 2,0 X 0,30 M (C X L X A)                                                                                                                                                                                                                                                                                                                                                                      </t>
  </si>
  <si>
    <t xml:space="preserve">GABIAO SACO MALHA HEXAGONAL 8 X 10 CM (ZN/AL REVESTIDO COM POLIMERO),  FIO 2,4 MM, DIMENSOES 3,0 X 0,65 M                                                                                                                                                                                                                                                                                                                                                                                                 </t>
  </si>
  <si>
    <t xml:space="preserve">GABIAO SACO MALHA HEXAGONAL 8 X 10 CM (ZN/AL REVESTIDO COM POLIMERO), FIO 2,4 MM, H = 0,65 M                                                                                                                                                                                                                                                                                                                                                                                                              </t>
  </si>
  <si>
    <t xml:space="preserve">GABIAO SACO MALHA HEXAGONAL 8 X 10 CM (ZN/AL), FIO 2,7 MM, DIMENSOES 4,0 X 0,65 M                                                                                                                                                                                                                                                                                                                                                                                                                         </t>
  </si>
  <si>
    <t xml:space="preserve">GABIAO TIPO CAIXA MALHA HEXAGONAL 8 X 10 CM (ZN/AL REVESTIDO COM POLIMERO),  FIO 2,4 MM, DIMENSOES 2,0 X 1,0 X 1,0 M (C X L X A)                                                                                                                                                                                                                                                                                                                                                                          </t>
  </si>
  <si>
    <t xml:space="preserve">GABIAO TIPO CAIXA MALHA HEXAGONAL 8 X 10 CM (ZN/AL REVESTIDO COM POLIMERO),  FIO 2,4 MM, H = 0,50 M                                                                                                                                                                                                                                                                                                                                                                                                       </t>
  </si>
  <si>
    <t xml:space="preserve">GABIAO TIPO CAIXA MALHA HEXAGONAL 8 X 10 CM (ZN/AL), FIO 2,7 MM, DIMENSOES 2,0 X 1,0 X 1,0 M (C X L X A)                                                                                                                                                                                                                                                                                                                                                                                                  </t>
  </si>
  <si>
    <t xml:space="preserve">GABIAO TIPO CAIXA MALHA HEXAGONAL 8 X 10 CM (ZN/AL), FIO 2,7 MM, H = 0,50 M                                                                                                                                                                                                                                                                                                                                                                                                                               </t>
  </si>
  <si>
    <t xml:space="preserve">GABIAO TIPO CAIXA PARA SOLO REFORCADO, MALHA HEXAGONAL DE DUPLA TORCAO 8 X 10 CM (ZN/AL REVESTIDO COM POLIMERO), FIO 2,7 MM, DIMENSOES 2,0 X 1,0 X 0,5 M, COM CAUDA DE 3,0 M                                                                                                                                                                                                                                                                                                                              </t>
  </si>
  <si>
    <t xml:space="preserve">GABIAO TIPO CAIXA PARA SOLO REFORCADO, MALHA HEXAGONAL DE DUPLA TORCAO 8 X 10 CM (ZN/AL REVESTIDO COM POLIMERO), FIO 2,7 MM, DIMENSOES 2,0 X 1,0 X 1,0 M, COM CAUDA DE 3,0 M                                                                                                                                                                                                                                                                                                                              </t>
  </si>
  <si>
    <t xml:space="preserve">GABIAO TIPO CAIXA PARA SOLO REFORCADO, MALHA HEXAGONAL DE DUPLA TORCAO 8 X 10 CM (ZN/AL REVESTIDO COM POLIMERO), FIO 2,7 MM, DIMENSOES 2,0 X 1,0 X 1,0 M, COM CAUDA DE 4,0 M                                                                                                                                                                                                                                                                                                                              </t>
  </si>
  <si>
    <t xml:space="preserve">GABIAO TIPO CAIXA PARA SOLO REFORCADO, MALHA HEXAGONAL 8 X 10 CM (ZN/AL REVESTIDO COM POLIMERO), FIO 2,7 MM, DIMENSOES 2,0 X 1,0 X 0,5 M, COM CAUDA DE 4,0 M                                                                                                                                                                                                                                                                                                                                              </t>
  </si>
  <si>
    <t xml:space="preserve">GABIAO TIPO CAIXA PARA SOLO REFORCADO, MALHA HEXAGONAL 8 X 10 CM (ZN/AL REVESTIDO COM POLIMERO), FIO 2,7 MM, DIMENSOES 2,0 X 1,0 X 1,0 M, COM CAUDA DE 4,0 M                                                                                                                                                                                                                                                                                                                                              </t>
  </si>
  <si>
    <t xml:space="preserve">GABIAO TIPO CAIXA TRAPEZOIDAL, MALHA HEXAGONAL 10 X 12 CM (ZN/AL REVESTIDO COM POLIMERO) FIO 2,7 MM, FACE COM 65 GRAUS, COM GEOSSINTETICO, DIMENSOES 2,0 X 1,5 X 1,0 M (C X L X A)                                                                                                                                                                                                                                                                                                                        </t>
  </si>
  <si>
    <t xml:space="preserve">GABIAO TIPO CAIXA, MALHA HEXAGONAL 8 X 10 CM (ZN/AL REVESTIDO COM POLIMERO), FIO DE 2,4 MM, DIMENSOES 2,0 x 1,0 x 1,0 M (C X L X A)                                                                                                                                                                                                                                                                                                                                                                       </t>
  </si>
  <si>
    <t xml:space="preserve">GABIAO TIPO CAIXA, MALHA HEXAGONAL 8 X 10 CM (ZN/AL REVESTIDO COM POLIMERO), FIO 2,4 MM, DIMENSOES 2,0 X 1,0 X 0,5 M (C X L X A)                                                                                                                                                                                                                                                                                                                                                                          </t>
  </si>
  <si>
    <t xml:space="preserve">GABIAO TIPO CAIXA, MALHA HEXAGONAL 8 X 10 CM (ZN/AL), FIO DE 2,7 MM, DIMENSOES 2,0 X 1,0 X 1,0 M (C X L X A)                                                                                                                                                                                                                                                                                                                                                                                              </t>
  </si>
  <si>
    <t xml:space="preserve">GABIAO TIPO CAIXA, MALHA HEXAGONAL 8 X 10 CM (ZN/AL), FIO DE 2,7 MM, DIMENSOES 5,0 X 1,0 X 1,0 M (C X L X A)                                                                                                                                                                                                                                                                                                                                                                                              </t>
  </si>
  <si>
    <t xml:space="preserve">GANCHO OLHAL EM ACO GALVANIZADO, ESPESSURA 16MM, ABERTURA 21MM                                                                                                                                                                                                                                                                                                                                                                                                                                            </t>
  </si>
  <si>
    <t xml:space="preserve">GAS DE COZINHA - GLP                                                                                                                                                                                                                                                                                                                                                                                                                                                                                      </t>
  </si>
  <si>
    <t xml:space="preserve">GASOLINA COMUM                                                                                                                                                                                                                                                                                                                                                                                                                                                                                            </t>
  </si>
  <si>
    <t xml:space="preserve">GEOGRELHA TECIDA COM FILAMENTOS DE POLIESTER + PVC, RESISTENCIA LONGITUDINAL: 90 KN/M, RESISTENCIA TRANSVERSAL: 30 KN/M, ALONGAMENTO = 12 POR CENTO                                                                                                                                                                                                                                                                                                                                                       </t>
  </si>
  <si>
    <t xml:space="preserve">GEOTEXTIL NAO TECIDO AGULHADO DE FILAMENTOS CONTINUOS 100% POLIESTER, RESITENCIA A TRACAO = 09 KN/M                                                                                                                                                                                                                                                                                                                                                                                                       </t>
  </si>
  <si>
    <t xml:space="preserve">GEOTEXTIL NAO TECIDO AGULHADO DE FILAMENTOS CONTINUOS 100% POLIESTER, RESITENCIA A TRACAO = 10 KN/M                                                                                                                                                                                                                                                                                                                                                                                                       </t>
  </si>
  <si>
    <t xml:space="preserve">GEOTEXTIL NAO TECIDO AGULHADO DE FILAMENTOS CONTINUOS 100% POLIESTER, RESITENCIA A TRACAO = 14 KN/M                                                                                                                                                                                                                                                                                                                                                                                                       </t>
  </si>
  <si>
    <t xml:space="preserve">GEOTEXTIL NAO TECIDO AGULHADO DE FILAMENTOS CONTINUOS 100% POLIESTER, RESITENCIA A TRACAO = 16 KN/M                                                                                                                                                                                                                                                                                                                                                                                                       </t>
  </si>
  <si>
    <t xml:space="preserve">GEOTEXTIL NAO TECIDO AGULHADO DE FILAMENTOS CONTINUOS 100% POLIESTER, RESITENCIA A TRACAO = 21 KN/M                                                                                                                                                                                                                                                                                                                                                                                                       </t>
  </si>
  <si>
    <t xml:space="preserve">GEOTEXTIL NAO TECIDO AGULHADO DE FILAMENTOS CONTINUOS 100% POLIESTER, RESITENCIA A TRACAO = 26 KN/M                                                                                                                                                                                                                                                                                                                                                                                                       </t>
  </si>
  <si>
    <t xml:space="preserve">GEOTEXTIL NAO TECIDO AGULHADO DE FILAMENTOS CONTINUOS 100% POLIESTER, RESITENCIA A TRACAO = 31 KN/M                                                                                                                                                                                                                                                                                                                                                                                                       </t>
  </si>
  <si>
    <t xml:space="preserve">GERADOR PORTATIL MONOFASICO, POTENCIA 5500 VA, MOTOR A GASOLINA, POTENCIA DO MOTOR 13 CV                                                                                                                                                                                                                                                                                                                                                                                                                  </t>
  </si>
  <si>
    <t xml:space="preserve">GESSEIRO (HORISTA)                                                                                                                                                                                                                                                                                                                                                                                                                                                                                        </t>
  </si>
  <si>
    <t xml:space="preserve">GESSEIRO (MENSALISTA)                                                                                                                                                                                                                                                                                                                                                                                                                                                                                     </t>
  </si>
  <si>
    <t xml:space="preserve">GESSO COLA, EM PO, PARA FIXACAO DE MOLDURAS, SANCAS E BLOCOS DE GESSO                                                                                                                                                                                                                                                                                                                                                                                                                                     </t>
  </si>
  <si>
    <t xml:space="preserve">GESSO EM PO PARA REVESTIMENTOS/MOLDURAS/SANCAS E USO GERAL                                                                                                                                                                                                                                                                                                                                                                                                                                                </t>
  </si>
  <si>
    <t xml:space="preserve">GESSO PROJETADO                                                                                                                                                                                                                                                                                                                                                                                                                                                                                           </t>
  </si>
  <si>
    <t xml:space="preserve">GONZO DE EMBUTIR, EM LATAO / ZAMAC, *20 X 48* MM, PARA JANELA BASCULANTE / PIVOTANTE, JOGO COM 4 PECAS (PAR)  - INCLUI PARAFUSOS                                                                                                                                                                                                                                                                                                                                                                          </t>
  </si>
  <si>
    <t xml:space="preserve">GONZO DE SOBREPOR, EM LATAO / ZAMAC, PARA JANELA PIVOTANTE - INCLUI PARAFUSOS                                                                                                                                                                                                                                                                                                                                                                                                                             </t>
  </si>
  <si>
    <t xml:space="preserve">GRADE DE DISCOS COM CONTROLE REMOTO, REBOCAVEL, COM 24 DISCOS 24" X 6 MM, COM PNEUS PARA TRANSPORTE                                                                                                                                                                                                                                                                                                                                                                                                       </t>
  </si>
  <si>
    <t xml:space="preserve">GRADE DE DISCOS MECANICA 20X24" COM 20 DISCOS 24" X 6MM  COM PNEUS PARA TRANSPORTE                                                                                                                                                                                                                                                                                                                                                                                                                        </t>
  </si>
  <si>
    <t xml:space="preserve">GRAMA BATATAIS EM PLACAS, SEM PLANTIO                                                                                                                                                                                                                                                                                                                                                                                                                                                                     </t>
  </si>
  <si>
    <t xml:space="preserve">GRAMA ESMERALDA OU SAO CARLOS OU CURITIBANA, EM PLACAS, SEM PLANTIO                                                                                                                                                                                                                                                                                                                                                                                                                                       </t>
  </si>
  <si>
    <t xml:space="preserve">GRAMPO DE ACO POLIDO 1 " X 9                                                                                                                                                                                                                                                                                                                                                                                                                                                                              </t>
  </si>
  <si>
    <t xml:space="preserve">GRAMPO DE ACO POLIDO 7/8 " X 9                                                                                                                                                                                                                                                                                                                                                                                                                                                                            </t>
  </si>
  <si>
    <t xml:space="preserve">GRAMPO LINHA VIVA DE LATAO ESTANHADO, DIAMETRO DO CONDUTOR PRINCIPAL DE 10 A 120 MM2, DIAMETRO DA DERIVACAO DE 10 A 70 MM2                                                                                                                                                                                                                                                                                                                                                                                </t>
  </si>
  <si>
    <t xml:space="preserve">GRAMPO METALICO TIPO OLHAL PARA HASTE DE ATERRAMENTO DE 1/2'', CONDUTOR DE *10* A 50 MM2                                                                                                                                                                                                                                                                                                                                                                                                                  </t>
  </si>
  <si>
    <t xml:space="preserve">GRAMPO METALICO TIPO OLHAL PARA HASTE DE ATERRAMENTO DE 1'', CONDUTOR DE *10* A 50 MM2                                                                                                                                                                                                                                                                                                                                                                                                                    </t>
  </si>
  <si>
    <t xml:space="preserve">GRAMPO METALICO TIPO OLHAL PARA HASTE DE ATERRAMENTO DE 3/4'', CONDUTOR DE *10* A 50 MM2                                                                                                                                                                                                                                                                                                                                                                                                                  </t>
  </si>
  <si>
    <t xml:space="preserve">GRAMPO METALICO TIPO OLHAL PARA HASTE DE ATERRAMENTO DE 5/8'', CONDUTOR DE *10* A 50 MM2                                                                                                                                                                                                                                                                                                                                                                                                                  </t>
  </si>
  <si>
    <t xml:space="preserve">GRAMPO METALICO TIPO U PARA HASTE DE ATERRAMENTO DE ATE 3/4'', CONDUTOR DE 10 A 25 MM2                                                                                                                                                                                                                                                                                                                                                                                                                    </t>
  </si>
  <si>
    <t xml:space="preserve">GRAMPO METALICO TIPO U PARA HASTE DE ATERRAMENTO DE ATE 5/8'', CONDUTOR DE 10 A 25 MM2                                                                                                                                                                                                                                                                                                                                                                                                                    </t>
  </si>
  <si>
    <t xml:space="preserve">GRAMPO PARALELO METALICO PARA CABO DE 6 A 50 MM2, COM 2 PARAFUSOS                                                                                                                                                                                                                                                                                                                                                                                                                                         </t>
  </si>
  <si>
    <t xml:space="preserve">GRANALHA DE ACO, ANGULAR (GRIT), PARA JATEAMENTO, PENEIRA 0,117 A 1,00 MM, (SAE G-40 A G-80)                                                                                                                                                                                                                                                                                                                                                                                                              </t>
  </si>
  <si>
    <t xml:space="preserve">GRANALHA DE ACO, ANGULAR (GRIT), PARA JATEAMENTO, PENEIRA 1,41 A 1,19 MM (SAE G16)                                                                                                                                                                                                                                                                                                                                                                                                                        </t>
  </si>
  <si>
    <t xml:space="preserve">GRANALHA DE ACO, ESFERICA (SHOT), PARA JATEAMENTO, PENEIRA 0,40 A 1,00 MM (SAE S-170 A S-280)                                                                                                                                                                                                                                                                                                                                                                                                             </t>
  </si>
  <si>
    <t xml:space="preserve">GRANALHA DE ACO, ESFERICA (SHOT), PARA JATEAMENTO, PENEIRA 1,19 A 1,00 MM  (SAE S390)                                                                                                                                                                                                                                                                                                                                                                                                                     </t>
  </si>
  <si>
    <t xml:space="preserve">GRANILHA/ GRANA/ PEDRISCO OU AGREGADO EM MARMORE/ GRANITO/ QUARTZO E CALCARIO, PRETO, CINZA, PALHA OU BRANCO                                                                                                                                                                                                                                                                                                                                                                                              </t>
  </si>
  <si>
    <t xml:space="preserve">GRANITO PARA BANCADA, POLIDO, TIPO ANDORINHA/ QUARTZ/ CASTELO/ CORUMBA OU OUTROS EQUIVALENTES DA REGIAO, E=  *2,5* CM                                                                                                                                                                                                                                                                                                                                                                                     </t>
  </si>
  <si>
    <t xml:space="preserve">GRAUTE CIMENTICIO PARA USO GERAL                                                                                                                                                                                                                                                                                                                                                                                                                                                                          </t>
  </si>
  <si>
    <t xml:space="preserve">GRAXA LUBRIFICANTE A BASE DE LITIO, DE MULTIPLAS APLICACOES E CONTENDO ADITIVOS DE EXTREMA PRESSAO (GRAU DE VISCOSIDADE NLGI 2)                                                                                                                                                                                                                                                                                                                                                                           </t>
  </si>
  <si>
    <t xml:space="preserve">GRELHA FIXA, EM PVC BRANCA, QUADRADA, 150 X 150 MM, PARA RALOS E CAIXAS                                                                                                                                                                                                                                                                                                                                                                                                                                   </t>
  </si>
  <si>
    <t xml:space="preserve">GRELHA FIXA, PVC CROMADA, REDONDA, 150 MM, PARA RALOS E CAIXAS                                                                                                                                                                                                                                                                                                                                                                                                                                            </t>
  </si>
  <si>
    <t xml:space="preserve">GRELHA FOFO ARTICULADA, CARGA MAXIMA 1,5 T, *300 X 1000* MM, E= *15* MM                                                                                                                                                                                                                                                                                                                                                                                                                                   </t>
  </si>
  <si>
    <t xml:space="preserve">GRELHA FOFO SIMPLES COM REQUADRO, CARGA MAXIMA  12,5 T, *300 X 1000* MM, E= *15* MM, AREA ESTACIONAMENTO CARRO PASSEIO                                                                                                                                                                                                                                                                                                                                                                                    </t>
  </si>
  <si>
    <t xml:space="preserve">GRELHA FOFO SIMPLES COM REQUADRO, CARGA MAXIMA 1,5 T, 150 X 1000 MM, E= *15* MM                                                                                                                                                                                                                                                                                                                                                                                                                           </t>
  </si>
  <si>
    <t xml:space="preserve">GRELHA FOFO SIMPLES COM REQUADRO, CARGA MAXIMA 1,5 T, 200 X 1000 MM, E= *15* MM                                                                                                                                                                                                                                                                                                                                                                                                                           </t>
  </si>
  <si>
    <t xml:space="preserve">GRUA ASCENCIONAL, LANCA DE 30 M, CAPACIDADE DE 1,0 T A 30 M, ALTURA ATE 39 M                                                                                                                                                                                                                                                                                                                                                                                                                              </t>
  </si>
  <si>
    <t xml:space="preserve">GRUA ASCENCIONAL, LANCA DE 42 M, CAPACIDADE DE 1,5 T A 30 M, ALTURA ATE 39 M                                                                                                                                                                                                                                                                                                                                                                                                                              </t>
  </si>
  <si>
    <t xml:space="preserve">GRUA ASCENCIONAL, LANCA DE 50 M, CAPACIDADE DE 2,33 T A 30 M, ALTURA ATE 48 M                                                                                                                                                                                                                                                                                                                                                                                                                             </t>
  </si>
  <si>
    <t xml:space="preserve">GRUPO GERADOR A GASOLINA, POTENCIA NOMINAL 2,2 KW, TENSAO DE SAIDA 110/220 V, MOTOR POTENCIA 6,5 HP                                                                                                                                                                                                                                                                                                                                                                                                       </t>
  </si>
  <si>
    <t xml:space="preserve">GRUPO GERADOR DE SOLDA ELETRICA, COM MAQUINA DE SOLDA, ATE 400 AMPERES E GERADOR A DIESEL 30 CV, MOTOR 4 CILINDROS, TANQUE COMBUST., CARENAGEM DE PROTECAO SOBRE RODAS                                                                                                                                                                                                                                                                                                                                    </t>
  </si>
  <si>
    <t xml:space="preserve">GRUPO GERADOR DE SOLDA ELETRICA, COM MAQUINA DE SOLDA, ATE 400 AMPERES E GERADOR A DIESEL 60 CV, MOTOR 4 CILINDROS, TANQUE COMBUST., CARENAGEM DE PROTECAO SOBRE RODAS                                                                                                                                                                                                                                                                                                                                    </t>
  </si>
  <si>
    <t xml:space="preserve">GRUPO GERADOR DIESEL, COM CARENAGEM, POTENCIA STANDART ENTRE 100 E 110 KVA, VELOCIDADE DE 1800 RPM, FREQUENCIA DE 60 HZ                                                                                                                                                                                                                                                                                                                                                                                   </t>
  </si>
  <si>
    <t xml:space="preserve">GRUPO GERADOR DIESEL, COM CARENAGEM, POTENCIA STANDART ENTRE 140 E 150 KVA, VELOCIDADE DE 1800 RPM, FREQUENCIA DE 60 HZ                                                                                                                                                                                                                                                                                                                                                                                   </t>
  </si>
  <si>
    <t xml:space="preserve">GRUPO GERADOR DIESEL, COM CARENAGEM, POTENCIA STANDART ENTRE 210 E 220 KVA, VELOCIDADE DE 1800 RPM, FREQUENCIA DE 60 HZ                                                                                                                                                                                                                                                                                                                                                                                   </t>
  </si>
  <si>
    <t xml:space="preserve">GRUPO GERADOR DIESEL, COM CARENAGEM, POTENCIA STANDART ENTRE 250 E 260 KVA, VELOCIDADE DE 1800 RPM, FREQUENCIA DE 60 HZ                                                                                                                                                                                                                                                                                                                                                                                   </t>
  </si>
  <si>
    <t xml:space="preserve">GRUPO GERADOR DIESEL, COM CARENAGEM, POTENCIA STANDART ENTRE 50 E 55 KVA, VELOCIDADE DE 1800 RPM, FREQUENCIA DE 60 HZ                                                                                                                                                                                                                                                                                                                                                                                     </t>
  </si>
  <si>
    <t xml:space="preserve">GRUPO GERADOR DIESEL, SEM CARENAGEM, POTENCIA STANDART ENTRE 100 E 110 KVA, VELOCIDADE DE 1800 RPM, FREQUENCIA DE 60 HZ                                                                                                                                                                                                                                                                                                                                                                                   </t>
  </si>
  <si>
    <t xml:space="preserve">GRUPO GERADOR DIESEL, SEM CARENAGEM, POTENCIA STANDART ENTRE 210 E 220 KVA, VELOCIDADE DE 1800 RPM, FREQUENCIA DE 60 HZ                                                                                                                                                                                                                                                                                                                                                                                   </t>
  </si>
  <si>
    <t xml:space="preserve">GRUPO GERADOR DIESEL, SEM CARENAGEM, POTENCIA STANDART ENTRE 250 E 260 KVA, VELOCIDADE DE 1800 RPM, FREQUENCIA DE 60 HZ                                                                                                                                                                                                                                                                                                                                                                                   </t>
  </si>
  <si>
    <t xml:space="preserve">GRUPO GERADOR DIESEL, SEM CARENAGEM, POTENCIA STANDART ENTRE 80 E 90 KVA, VELOCIDADE DE 1800 RPM, FREQUENCIA DE 60 HZ                                                                                                                                                                                                                                                                                                                                                                                     </t>
  </si>
  <si>
    <t xml:space="preserve">GRUPO GERADOR ESTACIONARIO SILENCIADO, POTENCIA 50 KVA, MOTOR  DIESEL                                                                                                                                                                                                                                                                                                                                                                                                                                     </t>
  </si>
  <si>
    <t xml:space="preserve">GRUPO GERADOR ESTACIONARIO, MOTOR DIESEL POTENCIA 170 KVA                                                                                                                                                                                                                                                                                                                                                                                                                                                 </t>
  </si>
  <si>
    <t xml:space="preserve">GRUPO GERADOR ESTACIONARIO, POTENCIA 150 KVA, MOTOR DIESEL                                                                                                                                                                                                                                                                                                                                                                                                                                                </t>
  </si>
  <si>
    <t xml:space="preserve">GRUPO GERADOR ESTACIONARIO, SILENCIADO, POTENCIA 180 KVA, MOTOR  DIESEL                                                                                                                                                                                                                                                                                                                                                                                                                                   </t>
  </si>
  <si>
    <t xml:space="preserve">GRUPO GERADOR REBOCAVEL, POTENCIA *66* KVA, MOTOR A DIESEL                                                                                                                                                                                                                                                                                                                                                                                                                                                </t>
  </si>
  <si>
    <t xml:space="preserve">GUARNICAO / ALIZAR / VISTA LISA EM MADEIRA MACICA, PARA PORTA  , E = *1* CM, L = *5* CM, CEDRINHO / ANGELIM COMERCIAL / TAURI/ CURUPIXA / PEROBA / CUMARU OU EQUIVALENTE DA REGIAO                                                                                                                                                                                                                                                                                                                        </t>
  </si>
  <si>
    <t xml:space="preserve">GUARNICAO / ALIZAR / VISTA LISA EM MADEIRA MACICA, PARA PORTA , E = *1* CM, L = *5* CM,  PINUS /EUCALIPTO / VIROLA OU EQUIVALENTE DA REGIAO                                                                                                                                                                                                                                                                                                                                                               </t>
  </si>
  <si>
    <t xml:space="preserve">GUARNICAO / ALIZAR / VISTA, E = *1,5* CM, L = *5,0* CM, EM POLIESTIRENO, BRANCO (JOGO PARA 1 FACE)                                                                                                                                                                                                                                                                                                                                                                                                        </t>
  </si>
  <si>
    <t xml:space="preserve">GUARNICAO / MOLDURA / ARREMATE DE ACABAMENTO PARA ESQUADRIA, EM ALUMINIO PERFIL 25, ACABAMENTO ANODIZADO BRANCO OU BRILHANTE, PARA 1 FACE                                                                                                                                                                                                                                                                                                                                                                 </t>
  </si>
  <si>
    <t xml:space="preserve">GUARNICAO/ALIZAR/VISTA, E = *1,3* CM, L = *5,0* CM HASTE REGULAVEL = *35* MM, EM MDF/PVC WOOD/ POLIESTIRENO OU MADEIRA LAMINADA, PRIMER BRANCO (JOGO PARA 1 FACE)                                                                                                                                                                                                                                                                                                                                         </t>
  </si>
  <si>
    <t xml:space="preserve">GUARNICAO/ALIZAR/VISTA, E = *1,3* CM, L = *7,0* CM, EM POLIESTIRENO, BRANCO (JOGO PARA 1 FACE)                                                                                                                                                                                                                                                                                                                                                                                                            </t>
  </si>
  <si>
    <t xml:space="preserve">GUINCHO DE ALAVANCA MANUAL, CAPACIDADE DE 1,6 T, COM 20 M DE CABO DE ACO (AQUISICAO)                                                                                                                                                                                                                                                                                                                                                                                                                      </t>
  </si>
  <si>
    <t xml:space="preserve">GUINCHO DE ALAVANCA MANUAL, CAPACIDADE 3,2 T COM 20 M DE CABO DE ACO DIAMETRO 16,3 MM                                                                                                                                                                                                                                                                                                                                                                                                                     </t>
  </si>
  <si>
    <t xml:space="preserve">GUINCHO ELETRICO DE COLUNA, CAPACIDADE 400 KG, COM MOTO FREIO, MOTOR TRIFASICO DE 1,25 CV                                                                                                                                                                                                                                                                                                                                                                                                                 </t>
  </si>
  <si>
    <t xml:space="preserve">GUINDASTE HIDRAULICO AUTOPROPELIDO, COM LANCA TELESCOPICA 28,80 M, CAPACIDADE MAXIMA 30 T, POTENCIA 97 KW, TRACAO  4 X 4                                                                                                                                                                                                                                                                                                                                                                                  </t>
  </si>
  <si>
    <t xml:space="preserve">GUINDASTE HIDRAULICO AUTOPROPELIDO, COM LANCA TELESCOPICA 40 M, CAPACIDADE MAXIMA 60 T, POTENCIA 260 KW, TRACAO  6 X 6                                                                                                                                                                                                                                                                                                                                                                                    </t>
  </si>
  <si>
    <t xml:space="preserve">GUINDASTE HIDRAULICO AUTOPROPELIDO, COM LANCA TELESCOPICA 50 M, CAPACIDADE MAXIMA 100 T, POTENCIA 350 KW,  TRACAO 10 X 6                                                                                                                                                                                                                                                                                                                                                                                  </t>
  </si>
  <si>
    <t xml:space="preserve">GUINDAUTO HIDRAULICO, CAPACIDADE MAXIMA DE CARGA 10000 KG, MOMENTO MAXIMO DE CARGA 23 TM , ALCANCE MAXIMO HORIZONTAL 11,80 M, PARA MONTAGEM SOBRE CHASSI DE CAMINHAO PBT MINIMO 15000 KG (INCLUI MONTAGEM, NAO INCLUI CAMINHAO)                                                                                                                                                                                                                                                                           </t>
  </si>
  <si>
    <t xml:space="preserve">GUINDAUTO HIDRAULICO, CAPACIDADE MAXIMA DE CARGA 14340 KG, MOMENTO MAXIMO DE CARGA 42,3 TM, ALCANCE MAXIMO HORIZONTAL 16,80 M, PARA MONTAGEM SOBRE CHASSI DE CAMINHAO PBT MINIMO 23000 KG (INCLUI MONTAGEM, NAO INCLUI CAMINHAO)                                                                                                                                                                                                                                                                          </t>
  </si>
  <si>
    <t xml:space="preserve">GUINDAUTO HIDRAULICO, CAPACIDADE MAXIMA DE CARGA 30000 KG, MOMENTO MAXIMO DE CARGA 92,2 TM , ALCANCE MAXIMO HORIZONTAL  22,00 M, PARA MONTAGEM SOBRE CHASSI DE CAMINHAO PBT MINIMO 30000 KG (INCLUI MONTAGEM, NAO INCLUI CAMINHAO)                                                                                                                                                                                                                                                                        </t>
  </si>
  <si>
    <t xml:space="preserve">GUINDAUTO HIDRAULICO, CAPACIDADE MAXIMA DE CARGA 3300 KG, MOMENTO MAXIMO DE CARGA 5,8 TM , ALCANCE MAXIMO HORIZONTAL  7,60 M, PARA MONTAGEM SOBRE CHASSI DE CAMINHAO PBT MINIMO 8000 KG (INCLUI MONTAGEM, NAO INCLUI CAMINHAO)                                                                                                                                                                                                                                                                            </t>
  </si>
  <si>
    <t xml:space="preserve">GUINDAUTO HIDRAULICO, CAPACIDADE MAXIMA DE CARGA 6200 KG, MOMENTO MAXIMO DE CARGA 11,7 TM , ALCANCE MAXIMO HORIZONTAL  9,70 M, PARA MONTAGEM SOBRE CHASSI DE CAMINHAO PBT MINIMO 13000 KG (INCLUI MONTAGEM, NAO INCLUI CAMINHAO)                                                                                                                                                                                                                                                                          </t>
  </si>
  <si>
    <t xml:space="preserve">GUINDAUTO HIDRAULICO, CAPACIDADE MAXIMA DE CARGA 8500 KG, MOMENTO MAXIMO DE CARGA 30,4 TM , ALCANCE MAXIMO HORIZONTAL  14,30 M, PARA MONTAGEM SOBRE CHASSI DE CAMINHAO PBT MINIMO 23000 KG (INCLUI MONTAGEM, NAO INCLUI CAMINHAO)                                                                                                                                                                                                                                                                         </t>
  </si>
  <si>
    <t xml:space="preserve">HASTE ANCORA EM ACO GALVANIZADO, DIMENSOES 16 MM X 2000 MM                                                                                                                                                                                                                                                                                                                                                                                                                                                </t>
  </si>
  <si>
    <t xml:space="preserve">HASTE DE ATERRAMENTO EM ACO COM 3,00 M DE COMPRIMENTO E DN = 3/4", REVESTIDA COM BAIXA CAMADA DE COBRE, SEM CONECTOR                                                                                                                                                                                                                                                                                                                                                                                      </t>
  </si>
  <si>
    <t xml:space="preserve">HASTE DE ATERRAMENTO EM ACO COM 3,00 M DE COMPRIMENTO E DN = 5/8", REVESTIDA COM BAIXA CAMADA DE COBRE, COM CONECTOR TIPO GRAMPO                                                                                                                                                                                                                                                                                                                                                                          </t>
  </si>
  <si>
    <t xml:space="preserve">HASTE DE ATERRAMENTO EM ACO COM 3,00 M DE COMPRIMENTO E DN = 5/8", REVESTIDA COM BAIXA CAMADA DE COBRE, SEM CONECTOR                                                                                                                                                                                                                                                                                                                                                                                      </t>
  </si>
  <si>
    <t xml:space="preserve">HASTE DE ATERRAMENTO EM ACO GALVANIZADO TIPO CANTONEIRA COM 2,00 M DE COMPRIMENTO, 25 X 25 MM E CHAPA DE 3/16"                                                                                                                                                                                                                                                                                                                                                                                            </t>
  </si>
  <si>
    <t xml:space="preserve">HASTE RETA PARA GANCHO DE FERRO GALVANIZADO, COM ROSCA 1/4 " X 30 CM PARA FIXACAO DE TELHA METALICA, INCLUI PORCA E ARRUELAS DE VEDACAO                                                                                                                                                                                                                                                                                                                                                                   </t>
  </si>
  <si>
    <t xml:space="preserve">HASTE RETA PARA GANCHO DE FERRO GALVANIZADO, COM ROSCA 1/4 " X 40 CM PARA FIXACAO DE TELHA DE FIBROCIMENTO, INCLUI PORCA SEXTAVADA DE  ZINCO                                                                                                                                                                                                                                                                                                                                                              </t>
  </si>
  <si>
    <t xml:space="preserve">HASTE RETA PARA GANCHO DE FERRO GALVANIZADO, COM ROSCA 5/16" X 35 CM PARA FIXACAO DE TELHA DE FIBROCIMENTO, INCLUI PORCA E ARRUELAS DE VEDACAO                                                                                                                                                                                                                                                                                                                                                            </t>
  </si>
  <si>
    <t xml:space="preserve">HASTE RETA PARA GANCHO DE FERRO GALVANIZADO, COM ROSCA 5/16" X 40 CM PARA FIXACAO DE TELHA DE FIBROCIMENTO, INCLUI PORCA SEXTAVADA DE  ZINCO                                                                                                                                                                                                                                                                                                                                                              </t>
  </si>
  <si>
    <t xml:space="preserve">HASTE RETA PARA GANCHO DE FERRO GALVANIZADO, COM ROSCA 5/16" X 45 CM PARA FIXACAO DE TELHA DE FIBROCIMENTO, INCLUI PORCA E ARRUELAS DE VEDACAO                                                                                                                                                                                                                                                                                                                                                            </t>
  </si>
  <si>
    <t xml:space="preserve">HIDRANTE DE COLUNA COMPLETO, EM FERRO FUNDIDO, DN = 100 MM, COM REGISTRO, CUNHA DE BORRACHA, CURVA DESSIMETRICA, EXTREMIDADE E TAMPAS (INCLUI KIT FIXACAO)                                                                                                                                                                                                                                                                                                                                                </t>
  </si>
  <si>
    <t xml:space="preserve">HIDRANTE DE COLUNA COMPLETO, EM FERRO FUNDIDO, DN = 75 MM, COM REGISTRO, CUNHA DE BORRACHA, CURVA DESSIMETRICA, EXTREMIDADE E TAMPAS (INCLUI KIT FIXACAO)                                                                                                                                                                                                                                                                                                                                                 </t>
  </si>
  <si>
    <t xml:space="preserve">HIDRANTE SUBTERRANEO, EM FERRO FUNDIDO, COM CURVA CURTA E CAIXA, DN 75 MM                                                                                                                                                                                                                                                                                                                                                                                                                                 </t>
  </si>
  <si>
    <t xml:space="preserve">HIDRANTE SUBTERRANEO, EM FERRO FUNDIDO, COM CURVA LONGA E CAIXA, DN 75 MM                                                                                                                                                                                                                                                                                                                                                                                                                                 </t>
  </si>
  <si>
    <t xml:space="preserve">HIDROJATEADORA PARA DESOBSTRUCAO DE REDES E GALERIAS, TANQUE 7000 L, BOMBA TRIPLEX 120 KGF/CM2 128 L/MIN (INCLUI MONTAGEM, NAO INCLUI CAMINHAO)                                                                                                                                                                                                                                                                                                                                                           </t>
  </si>
  <si>
    <t xml:space="preserve">HIDROJATEADORA PARA DESOBSTRUCAO DE REDES E GALERIAS, TANQUE 7000 L, BOMBA TRIPLEX 140 KGF/CM2 260 L/MIN ALIMENTADA POR MOTOR INDEPENDENTE A DIESEL POTENCIA 125 CV (INCLUI MONTAGEM, NAO INCLUI CAMINHAO)                                                                                                                                                                                                                                                                                                </t>
  </si>
  <si>
    <t xml:space="preserve">HIDROMETRO MULTIJATO / MEDIDOR DE AGUA, DN 1 1/2", VAZAO MAXIMA DE 20 M3/H, PARA AGUA POTAVEL FRIA, RELOJOARIA PLANA, CLASSE B, HORIZONTAL (SEM CONEXOES)                                                                                                                                                                                                                                                                                                                                                 </t>
  </si>
  <si>
    <t xml:space="preserve">HIDROMETRO MULTIJATO / MEDIDOR DE AGUA, DN 1", VAZAO MAXIMA DE 10 M3/H, PARA AGUA POTAVEL FRIA, RELOJOARIA PLANA, CLASSE B, HORIZONTAL (SEM CONEXOES)                                                                                                                                                                                                                                                                                                                                                     </t>
  </si>
  <si>
    <t xml:space="preserve">HIDROMETRO MULTIJATO / MEDIDOR DE AGUA, DN 1", VAZAO MAXIMA DE 7 M3/H, PARA AGUA POTAVEL FRIA, RELOJOARIA PLANA, CLASSE B, HORIZONTAL (SEM CONEXOES)                                                                                                                                                                                                                                                                                                                                                      </t>
  </si>
  <si>
    <t xml:space="preserve">HIDROMETRO MULTIJATO / MEDIDOR DE AGUA, DN 2", VAZAO MAXIMA DE 30 M3/H, PARA AGUA POTAVEL FRIA, RELOJOARIA PLANA, CLASSE B, HORIZONTAL (SEM CONEXOES)                                                                                                                                                                                                                                                                                                                                                     </t>
  </si>
  <si>
    <t xml:space="preserve">HIDROMETRO UNIJATO / MEDIDOR DE AGUA, DN 1/2", VAZAO MAXIMA DE 1,5 M3/H, PARA AGUA POTAVEL FRIA, RELOJOARIA PLANA, CLASSE B, HORIZONTAL (SEM CONEXOES)                                                                                                                                                                                                                                                                                                                                                    </t>
  </si>
  <si>
    <t xml:space="preserve">HIDROMETRO UNIJATO / MEDIDOR DE AGUA, DN 1/2", VAZAO MAXIMA DE 3 M3/H, PARA AGUA POTAVEL FRIA, RELOJOARIA PLANA, CLASSE B, HORIZONTAL (SEM CONEXOES)                                                                                                                                                                                                                                                                                                                                                      </t>
  </si>
  <si>
    <t xml:space="preserve">HIDROMETRO UNIJATO / MEDIDOR DE AGUA, DN 3/4", VAZAO MAXIMA DE 5 M3/H, PARA AGUA POTAVEL FRIA, RELOJOARIA PLANA, CLASSE B, HORIZONTAL (SEM CONEXOES)0,                                                                                                                                                                                                                                                                                                                                                    </t>
  </si>
  <si>
    <t xml:space="preserve">HIDROMETRO WOLTMANN, DN 2", VAZAO MAXIMA DE 50 M3/H, PARA AGUA POTAVEL FRIA, RELOJOARIA PLANA, TURBINA HORIZONTAL, EQUIPADO COM TELIMETRIA (SEM CONEXOES)                                                                                                                                                                                                                                                                                                                                                 </t>
  </si>
  <si>
    <t xml:space="preserve">HIDROMETRO WOLTMANN, DN 3", VAZAO MAXIMA DE 80 M3/H, PARA AGUA POTAVEL FRIA, RELOJOARIA PLANA, TURBINA HORIZONTAL, EQUIPADO COM TELIMETRIA (SEM CONEXOES)                                                                                                                                                                                                                                                                                                                                                 </t>
  </si>
  <si>
    <t xml:space="preserve">IGNITOR PARA LAMPADA DE VAPOR DE SODIO / VAPOR METALICO ATE 2000 W, TENSAO DE PULSO ENTRE 600 A 750 V                                                                                                                                                                                                                                                                                                                                                                                                     </t>
  </si>
  <si>
    <t xml:space="preserve">IGNITOR PARA LAMPADA DE VAPOR DE SODIO / VAPOR METALICO ATE 400 W, TENSAO DE PULSO ENTRE 3000 A 4500 V                                                                                                                                                                                                                                                                                                                                                                                                    </t>
  </si>
  <si>
    <t xml:space="preserve">IGNITOR PARA LAMPADA DE VAPOR DE SODIO / VAPOR METALICO ATE 400 W, TENSAO DE PULSO ENTRE 580 A 750 V                                                                                                                                                                                                                                                                                                                                                                                                      </t>
  </si>
  <si>
    <t xml:space="preserve">IMPERMEABILIZADOR (HORISTA)                                                                                                                                                                                                                                                                                                                                                                                                                                                                               </t>
  </si>
  <si>
    <t xml:space="preserve">IMPERMEABILIZADOR (MENSALISTA)                                                                                                                                                                                                                                                                                                                                                                                                                                                                            </t>
  </si>
  <si>
    <t xml:space="preserve">IMPERMEABILIZANTE FLEXIVEL BRANCO DE BASE ACRILICA PARA COBERTURAS                                                                                                                                                                                                                                                                                                                                                                                                                                        </t>
  </si>
  <si>
    <t xml:space="preserve">IMPERMEABILIZANTE INCOLOR,  BASE SILICONE, PARA TRATAMENTO DE FACHADAS, TELHAS, PEDRAS E OUTRAS SUPERFICIES                                                                                                                                                                                                                                                                                                                                                                                               </t>
  </si>
  <si>
    <t xml:space="preserve">IMUNIZANTE PARA MADEIRA, INCOLOR                                                                                                                                                                                                                                                                                                                                                                                                                                                                          </t>
  </si>
  <si>
    <t xml:space="preserve">INSTALADOR DE TUBULACOES (TUBOS/EQUIPAMENTOS) (MENSALISTA)                                                                                                                                                                                                                                                                                                                                                                                                                                                </t>
  </si>
  <si>
    <t xml:space="preserve">INSTALADOR DE TUBULACOES - TUBOS/EQUIPAMENTOS (HORISTA)                                                                                                                                                                                                                                                                                                                                                                                                                                                   </t>
  </si>
  <si>
    <t xml:space="preserve">INTERRUPTOR BIPOLAR SIMPLES 10 A, 250 V (APENAS MODULO)                                                                                                                                                                                                                                                                                                                                                                                                                                                   </t>
  </si>
  <si>
    <t xml:space="preserve">INTERRUPTOR BIPOLAR 10A, 250V, CONJUNTO MONTADO PARA EMBUTIR 4" X 2" (PLACA + SUPORTE + MODULO)                                                                                                                                                                                                                                                                                                                                                                                                           </t>
  </si>
  <si>
    <t xml:space="preserve">INTERRUPTOR INTERMEDIARIO 10 A, 250 V (APENAS MODULO)                                                                                                                                                                                                                                                                                                                                                                                                                                                     </t>
  </si>
  <si>
    <t xml:space="preserve">INTERRUPTOR INTERMEDIARIO 10A, 250V, CONJUNTO MONTADO PARA EMBUTIR 4" X 2" (PLACA + SUPORTE + MODULO)                                                                                                                                                                                                                                                                                                                                                                                                     </t>
  </si>
  <si>
    <t xml:space="preserve">INTERRUPTOR PARALELO + TOMADA 2P+T 10A, 250V, CONJUNTO MONTADO PARA EMBUTIR 4" X 2" (PLACA + SUPORTE + MODULOS)                                                                                                                                                                                                                                                                                                                                                                                           </t>
  </si>
  <si>
    <t xml:space="preserve">INTERRUPTOR PARALELO 10A, 250V (APENAS MODULO)                                                                                                                                                                                                                                                                                                                                                                                                                                                            </t>
  </si>
  <si>
    <t xml:space="preserve">INTERRUPTOR PARALELO 10A, 250V, CONJUNTO MONTADO PARA EMBUTIR 4" X 2" (PLACA + SUPORTE + MODULO)                                                                                                                                                                                                                                                                                                                                                                                                          </t>
  </si>
  <si>
    <t xml:space="preserve">INTERRUPTOR SIMPLES + INTERRUPTOR PARALELO + TOMADA 2P+T 10A, 250V, CONJUNTO MONTADO PARA EMBUTIR 4" X 2" (PLACA + SUPORTE + MODULOS)                                                                                                                                                                                                                                                                                                                                                                     </t>
  </si>
  <si>
    <t xml:space="preserve">INTERRUPTOR SIMPLES + INTERRUPTOR PARALELO 10A, 250V, CONJUNTO MONTADO PARA EMBUTIR 4" X 2" (PLACA + SUPORTE + MODULOS)                                                                                                                                                                                                                                                                                                                                                                                   </t>
  </si>
  <si>
    <t xml:space="preserve">INTERRUPTOR SIMPLES + TOMADA 2P+T 10A, 250V, CONJUNTO MONTADO PARA EMBUTIR 4" X 2" (PLACA + SUPORTE + MODULOS)                                                                                                                                                                                                                                                                                                                                                                                            </t>
  </si>
  <si>
    <t xml:space="preserve">INTERRUPTOR SIMPLES + 2 INTERRUPTORES PARALELOS 10A, 250V, CONJUNTO MONTADO PARA EMBUTIR 4" X 2" (PLACA + SUPORTE + MODULOS)                                                                                                                                                                                                                                                                                                                                                                              </t>
  </si>
  <si>
    <t xml:space="preserve">INTERRUPTOR SIMPLES 10A, 250V (APENAS MODULO)                                                                                                                                                                                                                                                                                                                                                                                                                                                             </t>
  </si>
  <si>
    <t xml:space="preserve">INTERRUPTOR SIMPLES 10A, 250V, CONJUNTO MONTADO PARA EMBUTIR 4" X 2" (PLACA + SUPORTE + MODULO)                                                                                                                                                                                                                                                                                                                                                                                                           </t>
  </si>
  <si>
    <t xml:space="preserve">INTERRUPTOR SIMPLES 10A, 250V, CONJUNTO MONTADO PARA SOBREPOR 4" X 2" (CAIXA + MODULO)                                                                                                                                                                                                                                                                                                                                                                                                                    </t>
  </si>
  <si>
    <t xml:space="preserve">INTERRUPTOR SIMPLES 10A, 250V, CONJUNTO MONTADO PARA SOBREPOR 4" X 2" (CAIXA + 2 MODULOS)                                                                                                                                                                                                                                                                                                                                                                                                                 </t>
  </si>
  <si>
    <t xml:space="preserve">INTERRUPTORES PARALELOS (2 MODULOS) + TOMADA 2P+T 10A, 250V, CONJUNTO MONTADO PARA EMBUTIR 4" X 2" (PLACA + SUPORTE + MODULOS)                                                                                                                                                                                                                                                                                                                                                                            </t>
  </si>
  <si>
    <t xml:space="preserve">INTERRUPTORES PARALELOS (2 MODULOS) 10A, 250V, CONJUNTO MONTADO PARA EMBUTIR 4" X 2" (PLACA + SUPORTE + MODULOS)                                                                                                                                                                                                                                                                                                                                                                                          </t>
  </si>
  <si>
    <t xml:space="preserve">INTERRUPTORES PARALELOS (3 MODULOS) 10A, 250V, CONJUNTO MONTADO PARA EMBUTIR 4" X 2" (PLACA + SUPORTE + MODULO)                                                                                                                                                                                                                                                                                                                                                                                           </t>
  </si>
  <si>
    <t xml:space="preserve">INTERRUPTORES SIMPLES (2 MODULOS) + TOMADA 2P+T 10A, 250V, CONJUNTO MONTADO PARA EMBUTIR 4" X 2" (PLACA + SUPORTE + MODULOS)                                                                                                                                                                                                                                                                                                                                                                              </t>
  </si>
  <si>
    <t xml:space="preserve">INTERRUPTORES SIMPLES (2 MODULOS) + 1 INTERRUPTOR PARALELO 10A, 250V, CONJUNTO MONTADO PARA EMBUTIR 4" X 2" (PLACA + SUPORTE + MODULOS)                                                                                                                                                                                                                                                                                                                                                                   </t>
  </si>
  <si>
    <t xml:space="preserve">INTERRUPTORES SIMPLES (2 MODULOS) 10A, 250V, CONJUNTO MONTADO PARA EMBUTIR 4" X 2" (PLACA + SUPORTE + MODULOS)                                                                                                                                                                                                                                                                                                                                                                                            </t>
  </si>
  <si>
    <t xml:space="preserve">INTERRUPTORES SIMPLES (3 MODULOS) 10A, 250V, CONJUNTO MONTADO PARA EMBUTIR 4" X 2" (PLACA + SUPORTE + MODULOS)                                                                                                                                                                                                                                                                                                                                                                                            </t>
  </si>
  <si>
    <t xml:space="preserve">INVERSOR DE SOLDA MONOFASICO DE 160 A, POTENCIA DE 5400 W, TENSAO DE 220 V, TURBO VENTILADO, PROTECAO POR FUSIVEL TERMICO, PARA ELETRODOS DE 2,0 A 4,0 MM                                                                                                                                                                                                                                                                                                                                                 </t>
  </si>
  <si>
    <t xml:space="preserve">ISOLADOR DE PORCELANA SUSPENSO, DISCO TIPO GARFO OLHAL, DIAMETRO DE 152 MM, PARA TENSAO DE *15* KV                                                                                                                                                                                                                                                                                                                                                                                                        </t>
  </si>
  <si>
    <t xml:space="preserve">ISOLADOR DE PORCELANA, TIPO BUCHA, PARA TENSAO DE *15* KV                                                                                                                                                                                                                                                                                                                                                                                                                                                 </t>
  </si>
  <si>
    <t xml:space="preserve">ISOLADOR DE PORCELANA, TIPO BUCHA, PARA TENSAO DE *35* KV                                                                                                                                                                                                                                                                                                                                                                                                                                                 </t>
  </si>
  <si>
    <t xml:space="preserve">ISOLADOR DE PORCELANA, TIPO PINO MONOCORPO, PARA TENSAO DE *15* KV                                                                                                                                                                                                                                                                                                                                                                                                                                        </t>
  </si>
  <si>
    <t xml:space="preserve">ISOLADOR DE PORCELANA, TIPO PINO MONOCORPO, PARA TENSAO DE *35* KV                                                                                                                                                                                                                                                                                                                                                                                                                                        </t>
  </si>
  <si>
    <t xml:space="preserve">ISOLADOR DE PORCELANA, TIPO ROLDANA, DIMENSOES DE *72* X *72* MM, PARA USO EM BAIXA TENSAO                                                                                                                                                                                                                                                                                                                                                                                                                </t>
  </si>
  <si>
    <t xml:space="preserve">JANELA BASCULANTE EM MADEIRA PINUS/ EUCALIPTO/ TAUARI/ VIROLA OU EQUIVALENTE DA REGIAO, *60 X 60*, CAIXA DO BATENTE/ MARCO E = *10* CM, 2 BASCULAS PARA VIDRO, COM FERRAGENS (SEM VIDRO, SEM GUARNICAO/ALIZAR E SEM ACABAMENTO)                                                                                                                                                                                                                                                                           </t>
  </si>
  <si>
    <t xml:space="preserve">JANELA BASCULANTE EM MADEIRA PINUS/ EUCALIPTO/ TAUARI/ VIROLA OU EQUIVALENTE DA REGIAO, CAIXA DO BATENTE/ MARCO *10* CM, *2* FOLHAS BASCULANTES PARA VIDRO, COM FERRAGENS (SEM VIDRO, SEM GUARNICAO/ALIZAR E SEM ACABAMENTO)                                                                                                                                                                                                                                                                              </t>
  </si>
  <si>
    <t xml:space="preserve">JANELA BASCULANTE, ACO, COM BATENTE/REQUADRO, 60 X 60 CM (SEM VIDROS)                                                                                                                                                                                                                                                                                                                                                                                                                                     </t>
  </si>
  <si>
    <t xml:space="preserve">JANELA BASCULANTE, EM ALUMINIO PERFIL 20, 80 X 60 CM (A X L), 4 FLS (1 FIXA E 3 MOVEIS), ACABAMENTO BRANCO OU BRILHANTE, BATENTE DE 3 A 4 CM, COM VIDRO 4 MM, SEM GUARNICAO                                                                                                                                                                                                                                                                                                                               </t>
  </si>
  <si>
    <t xml:space="preserve">JANELA DE ABRIR EM MADEIRA IMBUIA/CEDRO ARANA/CEDRO ROSA OU EQUIVALENTE DA REGIAO, CAIXA DO BATENTE/MARCO *10* CM, 2 FOLHAS DE ABRIR TIPO VENEZIANA E 2 FOLHAS DE ABRIR PARA VIDRO, COM GUARNICAO/ALIZAR, COM FERRAGENS, (SEM VIDRO E SEM ACABAMENTO)                                                                                                                                                                                                                                                     </t>
  </si>
  <si>
    <t xml:space="preserve">JANELA DE ABRIR EM MADEIRA PINUS/EUCALIPTO/ TAUARI/ VIROLA OU EQUIVALENTE DA REGIAO, CAIXA DO BATENTE/MARCO *10* CM, 2 FOLHAS DE ABRIR TIPO VENEZIANA E 2 FOLHAS GUILHOTINA PARA VIDRO, COM FERRAGENS (SEM VIDRO,SEM GUARNICAO/ALIZAR E SEM ACABAMENTO)                                                                                                                                                                                                                                                   </t>
  </si>
  <si>
    <t xml:space="preserve">JANELA DE CORRER, ACO, BATENTE/REQUADRO DE 6 A 14 CM, COM DIVISAO HORIZ , PINT ANTICORROSIVA, SEM VIDRO, BANDEIRA COM BASCULA, 4 FLS, 120 X 150 CM (A X L)                                                                                                                                                                                                                                                                                                                                                </t>
  </si>
  <si>
    <t xml:space="preserve">JANELA DE CORRER, EM ALUMINIO PEFIL 25, 100 X 200 CM (A X L), 4 FLS, SEM BANDEIRA, ACABAMENTO BRANCO OU BRILHANTE, BATENTE DE 6 A 7 CM, COM VIDRO 4 MM, SEM GUARNICAO/ALIZAR                                                                                                                                                                                                                                                                                                                              </t>
  </si>
  <si>
    <t xml:space="preserve">JANELA DE CORRER, EM ALUMINIO PERFIL 25, 100 X 120 CM (A X L), 2 FLS MOVEIS, SEM BANDEIRA, ACABAMENTO BRANCO OU BRILHANTE, BATENTE DE 6 A 7 CM, COM VIDRO 4 MM, SEM GUARNICAO                                                                                                                                                                                                                                                                                                                             </t>
  </si>
  <si>
    <t xml:space="preserve">JANELA DE CORRER, EM ALUMINIO PERFIL 25, 100 X 150 CM (A X L), 2 FLS MOVEIS, SEM BANDEIRA, ACABAMENTO BRANCO OU BRILHANTE, BATENTE DE 6 A 7 CM, COM VIDRO 4 MM, SEM GUARNICAO                                                                                                                                                                                                                                                                                                                             </t>
  </si>
  <si>
    <t xml:space="preserve">JANELA DE CORRER, EM ALUMINIO PERFIL 25, 100 X 150 CM (A X L), 4 FLS MOVEIS, SEM BANDEIRA, ACABAMENTO BRANCO OU BRILHANTE, BATENTE DE 6 A 7 CM, COM VIDRO 4 MM, SEM GUARNICAO/ALIZAR                                                                                                                                                                                                                                                                                                                      </t>
  </si>
  <si>
    <t xml:space="preserve">JANELA DE CORRER, EM ALUMINIO PERFIL 25, 120 X 150 CM (A X L), 4 FLS, BANDEIRA COM BASCULA, ACABAMENTO BRANCO OU BRILHANTE, BATENTE/REQUADRO DE 6 A 14 CM, COM VIDRO 4 MM, SEM GUARNICAO/ALIZAR                                                                                                                                                                                                                                                                                                           </t>
  </si>
  <si>
    <t xml:space="preserve">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                                                                                                                                                                                                  </t>
  </si>
  <si>
    <t xml:space="preserve">JANELA DE 6 FOLHAS DE CORRER EM MADEIRA IMBUIA/CEDRO ARANA/CEDRO ROSA OU EQUIVALENTE DA REGIAO, CAIXA DO BATENTE/MARCO *10* CM, 2 FOLHAS DE CORRER VENEZIANA, 2 FOLHAS FIXAS VENEZIANA E 2 FOLHAS DE CORRER PARA VIDRO, COM FERRAGENS (SEM VIDRO, SEM ACABAMENTO E SEM GUARNICAO/ALIZAR)                                                                                                                                                                                                                  </t>
  </si>
  <si>
    <t xml:space="preserve">JANELA DE 6 FOLHAS DE CORRER EM MADEIRA PINUS/ EUCALIPTO/ TAUARI/ VIROLA OU  EQUIVALENTE DA REGIAO, CAIXA DO BATENTE/MARCO *10* CM, 2 FOLHAS DE CORRER VENEZIANA, 2 FOLHAS FIXAS VENEZIANA E 2 FOLHAS DE CORRER PARA VIDRO, COM FERRAGENS (SEM VIDRO, SEM ACABAMENTO E SEM GUARNICAO/ALIZAR)                                                                                                                                                                                                              </t>
  </si>
  <si>
    <t xml:space="preserve">JANELA EM MADEIRA CEDRINHO/ ANGELIM COMERCIAL/ CURUPIXA/ CUMARU OU EQUIVALENTE DA REGIAO, CAIXA DO BATENTE/MARCO *10* CM, 2 FOLHAS DE ABRIR TIPO VENEZIANA E 2 FOLHAS GUILHOTINA PARA VIDRO, COM GUARNICAO/ALIZAR, COM FERRAGENS (SEM VIDRO E SEM ACABAMENTO)                                                                                                                                                                                                                                             </t>
  </si>
  <si>
    <t xml:space="preserve">JANELA FIXA, EM ALUMINIO PERFIL 20, 60  X 80 CM (A X L), BATENTE/REQUADRO DE 3 A 14 CM, COM VIDRO 4 MM, SEM GUARNICAO/ALIZAR, ACABAMENTO ALUM BRANCO OU BRILHANTE                                                                                                                                                                                                                                                                                                                                         </t>
  </si>
  <si>
    <t xml:space="preserve">JANELA INTEGRADA VENEZIANA EM ALUMINIO PERFIL 25, 120 X 120 CM (A X L), 2 FLS ( 2 VIDROS) E VENEZIANA COM ACIONAMENTO MANUAL, SEM BANDEIRA, ACABAMENTO BRILHANTE, BATENTE DE 11,50 A 12,50 CM, COM VIDRO 4 MM, INCLUSO GUARNICAO                                                                                                                                                                                                                                                                          </t>
  </si>
  <si>
    <t xml:space="preserve">JANELA MAXIM AR EM MADEIRA CEDRINHO/ ANGELIM COMERCIAL/ CURUPIXA/ CUMARU OU EQUIVALENTE DA REGIAO, CAIXA DO BATENTE/MARCO *10* CM, 1 FOLHA  PARA VIDRO, COM GUARNICAO/ALIZAR, COM FERRAGENS, (SEM VIDRO E SEM ACABAMENTO)                                                                                                                                                                                                                                                                                 </t>
  </si>
  <si>
    <t xml:space="preserve">JANELA MAXIM AR, EM ALUMINIO PERFIL 25, 60 X 80 CM (A X L), ACABAMENTO BRANCO OU BRILHANTE, BATENTE DE 4 A 5 CM, COM VIDRO 4 MM, SEM GUARNICAO/ALIZAR                                                                                                                                                                                                                                                                                                                                                     </t>
  </si>
  <si>
    <t xml:space="preserve">JANELA VENEZIANA DE CORRER, EM ALUMINIO PERFIL 25, 100 X 120 CM (A X L), 3 FLS (2 VENEZIANAS E 1 VIDRO), SEM BANDEIRA, ACABAMENTO BRANCO OU BRILHANTE, BATENTE DE 8 A 9 CM, COM VIDRO 4 MM, SEM GUARNICAO/ALIZAR                                                                                                                                                                                                                                                                                          </t>
  </si>
  <si>
    <t xml:space="preserve">JANELA VENEZIANA DE CORRER, EM ALUMINIO PERFIL 25, 100 X 150 CM (A X L), 6 FLS (4 VENEZIANAS E 2 VIDROS), SEM BANDEIRA, ACABAMENTO BRANCO OU BRILHANTE, BATENTE DE 8 A 9 CM, COM VIDRO 4 MM, SEM GUARNICAO / ALIZAR                                                                                                                                                                                                                                                                                       </t>
  </si>
  <si>
    <t xml:space="preserve">JARDINEIRO (HORISTA)                                                                                                                                                                                                                                                                                                                                                                                                                                                                                      </t>
  </si>
  <si>
    <t xml:space="preserve">JARDINEIRO (MENSALISTA)                                                                                                                                                                                                                                                                                                                                                                                                                                                                                   </t>
  </si>
  <si>
    <t xml:space="preserve">JOELHO CPVC, SOLDAVEL, 45 GRAUS, 15 MM, PARA AGUA QUENTE                                                                                                                                                                                                                                                                                                                                                                                                                                                  </t>
  </si>
  <si>
    <t xml:space="preserve">JOELHO CPVC, SOLDAVEL, 45 GRAUS, 22 MM, PARA AGUA QUENTE                                                                                                                                                                                                                                                                                                                                                                                                                                                  </t>
  </si>
  <si>
    <t xml:space="preserve">JOELHO CPVC, SOLDAVEL, 45 GRAUS, 28 MM, PARA AGUA QUENTE                                                                                                                                                                                                                                                                                                                                                                                                                                                  </t>
  </si>
  <si>
    <t xml:space="preserve">JOELHO CPVC, SOLDAVEL, 45 GRAUS, 35 MM, PARA AGUA QUENTE                                                                                                                                                                                                                                                                                                                                                                                                                                                  </t>
  </si>
  <si>
    <t xml:space="preserve">JOELHO CPVC, SOLDAVEL, 45 GRAUS, 42 MM, PARA AGUA QUENTE                                                                                                                                                                                                                                                                                                                                                                                                                                                  </t>
  </si>
  <si>
    <t xml:space="preserve">JOELHO CPVC, SOLDAVEL, 45 GRAUS, 54 MM, PARA AGUA QUENTE                                                                                                                                                                                                                                                                                                                                                                                                                                                  </t>
  </si>
  <si>
    <t xml:space="preserve">JOELHO CPVC, SOLDAVEL, 45 GRAUS, 73 MM, PARA AGUA QUENTE                                                                                                                                                                                                                                                                                                                                                                                                                                                  </t>
  </si>
  <si>
    <t xml:space="preserve">JOELHO CPVC, SOLDAVEL, 45 GRAUS, 89 MM, PARA AGUA QUENTE                                                                                                                                                                                                                                                                                                                                                                                                                                                  </t>
  </si>
  <si>
    <t xml:space="preserve">JOELHO CPVC, SOLDAVEL, 90 GRAUS, 114 MM, PARA AGUA QUENTE                                                                                                                                                                                                                                                                                                                                                                                                                                                 </t>
  </si>
  <si>
    <t xml:space="preserve">JOELHO CPVC, SOLDAVEL, 90 GRAUS, 15 MM, PARA AGUA QUENTE                                                                                                                                                                                                                                                                                                                                                                                                                                                  </t>
  </si>
  <si>
    <t xml:space="preserve">JOELHO CPVC, SOLDAVEL, 90 GRAUS, 22 MM, PARA AGUA QUENTE                                                                                                                                                                                                                                                                                                                                                                                                                                                  </t>
  </si>
  <si>
    <t xml:space="preserve">JOELHO CPVC, SOLDAVEL, 90 GRAUS, 28 MM, PARA AGUA QUENTE                                                                                                                                                                                                                                                                                                                                                                                                                                                  </t>
  </si>
  <si>
    <t xml:space="preserve">JOELHO CPVC, SOLDAVEL, 90 GRAUS, 35 MM, PARA AGUA QUENTE                                                                                                                                                                                                                                                                                                                                                                                                                                                  </t>
  </si>
  <si>
    <t xml:space="preserve">JOELHO CPVC, SOLDAVEL, 90 GRAUS, 42 MM, PARA AGUA QUENTE                                                                                                                                                                                                                                                                                                                                                                                                                                                  </t>
  </si>
  <si>
    <t xml:space="preserve">JOELHO CPVC, SOLDAVEL, 90 GRAUS, 54 MM, PARA AGUA QUENTE                                                                                                                                                                                                                                                                                                                                                                                                                                                  </t>
  </si>
  <si>
    <t xml:space="preserve">JOELHO CPVC, SOLDAVEL, 90 GRAUS, 73 MM, PARA AGUA QUENTE                                                                                                                                                                                                                                                                                                                                                                                                                                                  </t>
  </si>
  <si>
    <t xml:space="preserve">JOELHO CPVC, SOLDAVEL, 90 GRAUS, 89 MM, PARA AGUA QUENTE                                                                                                                                                                                                                                                                                                                                                                                                                                                  </t>
  </si>
  <si>
    <t xml:space="preserve">JOELHO DE REDUCAO, PVC SOLDAVEL, 90 GRAUS, 25 MM X 20 MM, COR MARROM, PARA AGUA FRIA PREDIAL                                                                                                                                                                                                                                                                                                                                                                                                              </t>
  </si>
  <si>
    <t xml:space="preserve">JOELHO DE REDUCAO, PVC SOLDAVEL, 90 GRAUS, 32 MM X 25 MM, COR MARROM, PARA AGUA FRIA PREDIAL                                                                                                                                                                                                                                                                                                                                                                                                              </t>
  </si>
  <si>
    <t xml:space="preserve">JOELHO DE REDUCAO, PVC, ROSCAVEL, 90 GRAUS, 1" X 3/4", COR BRANCA, PARA AGUA FRIA PREDIAL                                                                                                                                                                                                                                                                                                                                                                                                                 </t>
  </si>
  <si>
    <t xml:space="preserve">JOELHO DE REDUCAO, PVC, ROSCAVEL, 90 GRAUS, 3/4" X 1/2", COR BRANCA, PARA AGUA FRIA PREDIAL                                                                                                                                                                                                                                                                                                                                                                                                               </t>
  </si>
  <si>
    <t xml:space="preserve">JOELHO DE TRANSICAO, CPVC, SOLDAVEL, 90 GRAUS, 15 MM X 1/2", PARA AGUA QUENTE                                                                                                                                                                                                                                                                                                                                                                                                                             </t>
  </si>
  <si>
    <t xml:space="preserve">JOELHO DE TRANSICAO, CPVC, SOLDAVEL, 90 GRAUS, 22 MM X 1/2", PARA AGUA QUENTE                                                                                                                                                                                                                                                                                                                                                                                                                             </t>
  </si>
  <si>
    <t xml:space="preserve">JOELHO DE TRANSICAO, CPVC, SOLDAVEL, 90 GRAUS, 22 MM X 3/4", PARA AGUA QUENTE                                                                                                                                                                                                                                                                                                                                                                                                                             </t>
  </si>
  <si>
    <t xml:space="preserve">JOELHO PPR 45 GRAUS, SOLDAVEL, F/F, DN 20 MM, PARA AGUA QUENTE PREDIAL                                                                                                                                                                                                                                                                                                                                                                                                                                    </t>
  </si>
  <si>
    <t xml:space="preserve">JOELHO PPR 45 GRAUS, SOLDAVEL, F/F, DN 25 MM, PARA AGUA QUENTE PREDIAL                                                                                                                                                                                                                                                                                                                                                                                                                                    </t>
  </si>
  <si>
    <t xml:space="preserve">JOELHO PPR 45 GRAUS, SOLDAVEL, F/F, DN 40 MM, PARA AQUA QUENTE E FRIA PREDIAL                                                                                                                                                                                                                                                                                                                                                                                                                             </t>
  </si>
  <si>
    <t xml:space="preserve">JOELHO PPR 45 GRAUS, SOLDAVEL, F/F, DN 50 MM, PARA AQUA QUENTE E FRIA PREDIAL                                                                                                                                                                                                                                                                                                                                                                                                                             </t>
  </si>
  <si>
    <t xml:space="preserve">JOELHO PPR 45 GRAUS, SOLDAVEL, F/F, DN 63 MM, PARA AQUA QUENTE E FRIA PREDIAL                                                                                                                                                                                                                                                                                                                                                                                                                             </t>
  </si>
  <si>
    <t xml:space="preserve">JOELHO PPR 45 GRAUS, SOLDAVEL, F/F, DN 75 MM, PARA AQUA QUENTE E FRIA PREDIAL                                                                                                                                                                                                                                                                                                                                                                                                                             </t>
  </si>
  <si>
    <t xml:space="preserve">JOELHO PPR 45 GRAUS, SOLDAVEL, F/F, DN 90 MM, PARA AQUA QUENTE E FRIA PREDIAL                                                                                                                                                                                                                                                                                                                                                                                                                             </t>
  </si>
  <si>
    <t xml:space="preserve">JOELHO PPR, 45 GRAUS, SOLDAVEL, F/F, DN 32 MM, PARA AGUA QUENTE PREDIAL                                                                                                                                                                                                                                                                                                                                                                                                                                   </t>
  </si>
  <si>
    <t xml:space="preserve">JOELHO PPR, 90 GRAUS, SOLDAVEL, F/F, DN 110 MM, PARA AGUA QUENTE PREDIAL                                                                                                                                                                                                                                                                                                                                                                                                                                  </t>
  </si>
  <si>
    <t xml:space="preserve">JOELHO PPR, 90 GRAUS, SOLDAVEL, F/F, DN 20 MM, PARA AGUA QUENTE PREDIAL                                                                                                                                                                                                                                                                                                                                                                                                                                   </t>
  </si>
  <si>
    <t xml:space="preserve">JOELHO PPR, 90 GRAUS, SOLDAVEL, F/F, DN 25 MM, PARA AGUA QUENTE PREDIAL                                                                                                                                                                                                                                                                                                                                                                                                                                   </t>
  </si>
  <si>
    <t xml:space="preserve">JOELHO PPR, 90 GRAUS, SOLDAVEL, F/F, DN 32 MM, PARA AGUA QUENTE PREDIAL                                                                                                                                                                                                                                                                                                                                                                                                                                   </t>
  </si>
  <si>
    <t xml:space="preserve">JOELHO PPR, 90 GRAUS, SOLDAVEL, F/F, DN 40 MM, PARA AGUA QUENTE PREDIAL                                                                                                                                                                                                                                                                                                                                                                                                                                   </t>
  </si>
  <si>
    <t xml:space="preserve">JOELHO PPR, 90 GRAUS, SOLDAVEL, F/F, DN 50 MM, PARA AGUA QUENTE PREDIAL                                                                                                                                                                                                                                                                                                                                                                                                                                   </t>
  </si>
  <si>
    <t xml:space="preserve">JOELHO PPR, 90 GRAUS, SOLDAVEL, F/F, DN 63 MM, PARA AGUA QUENTE PREDIAL                                                                                                                                                                                                                                                                                                                                                                                                                                   </t>
  </si>
  <si>
    <t xml:space="preserve">JOELHO PPR, 90 GRAUS, SOLDAVEL, F/F, DN 75 MM, PARA AGUA QUENTE PREDIAL                                                                                                                                                                                                                                                                                                                                                                                                                                   </t>
  </si>
  <si>
    <t xml:space="preserve">JOELHO PPR, 90 GRAUS, SOLDAVEL, F/F, DN 90 MM, PARA AGUA QUENTE PREDIAL                                                                                                                                                                                                                                                                                                                                                                                                                                   </t>
  </si>
  <si>
    <t xml:space="preserve">JOELHO PVC COM VISITA, 90 GRAUS, DN 100 X 50 MM, SERIE NORMAL, PARA ESGOTO PREDIAL                                                                                                                                                                                                                                                                                                                                                                                                                        </t>
  </si>
  <si>
    <t xml:space="preserve">JOELHO PVC, COM BOLSA E ANEL, 90 GRAUS, DN 40 X *38* MM, SERIE NORMAL, PARA ESGOTO PREDIAL                                                                                                                                                                                                                                                                                                                                                                                                                </t>
  </si>
  <si>
    <t xml:space="preserve">JOELHO PVC, ROSCAVEL, 45 GRAUS, 1/2", COR BRANCA, PARA AGUA FRIA PREDIAL                                                                                                                                                                                                                                                                                                                                                                                                                                  </t>
  </si>
  <si>
    <t xml:space="preserve">JOELHO PVC, ROSCAVEL, 45 GRAUS, 1", COR BRANCA, PARA AGUA FRIA PREDIAL                                                                                                                                                                                                                                                                                                                                                                                                                                    </t>
  </si>
  <si>
    <t xml:space="preserve">JOELHO PVC, ROSCAVEL, 45 GRAUS, 3/4", COR BRANCA, PARA AGUA FRIA PREDIAL                                                                                                                                                                                                                                                                                                                                                                                                                                  </t>
  </si>
  <si>
    <t xml:space="preserve">JOELHO PVC, ROSCAVEL, 90 GRAUS, 1/2", COR BRANCA, PARA AGUA FRIA PREDIAL                                                                                                                                                                                                                                                                                                                                                                                                                                  </t>
  </si>
  <si>
    <t xml:space="preserve">JOELHO PVC, ROSCAVEL, 90 GRAUS, 1", COR BRANCA, PARA AGUA FRIA PREDIAL                                                                                                                                                                                                                                                                                                                                                                                                                                    </t>
  </si>
  <si>
    <t xml:space="preserve">JOELHO PVC, ROSCAVEL, 90 GRAUS, 3/4", COR BRANCA, PARA AGUA FRIA PREDIAL                                                                                                                                                                                                                                                                                                                                                                                                                                  </t>
  </si>
  <si>
    <t xml:space="preserve">JOELHO PVC, SOLDAVEL COM ROSCA, 90 GRAUS, 20 MM X 1/2", COR MARROM, PARA AGUA FRIA PREDIAL                                                                                                                                                                                                                                                                                                                                                                                                                </t>
  </si>
  <si>
    <t xml:space="preserve">JOELHO PVC, SOLDAVEL COM ROSCA, 90 GRAUS, 25 MM X 1/2", COR MARROM, PARA AGUA FRIA PREDIAL                                                                                                                                                                                                                                                                                                                                                                                                                </t>
  </si>
  <si>
    <t xml:space="preserve">JOELHO PVC, SOLDAVEL COM ROSCA, 90 GRAUS, 25 MM X 3/4", COR MARROM, PARA AGUA FRIA PREDIAL                                                                                                                                                                                                                                                                                                                                                                                                                </t>
  </si>
  <si>
    <t xml:space="preserve">JOELHO PVC, SOLDAVEL COM ROSCA, 90 GRAUS, 32 MM X 3/4", COR MARROM, PARA AGUA FRIA PREDIAL                                                                                                                                                                                                                                                                                                                                                                                                                </t>
  </si>
  <si>
    <t xml:space="preserve">JOELHO PVC, SOLDAVEL, BB, 45 GRAUS, DN 40 MM, PARA ESGOTO PREDIAL                                                                                                                                                                                                                                                                                                                                                                                                                                         </t>
  </si>
  <si>
    <t xml:space="preserve">JOELHO PVC, SOLDAVEL, BB, 90 GRAUS, SEM ANEL, DN 40 MM, PARA ESGOTO PREDIAL SECUNDARIO                                                                                                                                                                                                                                                                                                                                                                                                                    </t>
  </si>
  <si>
    <t xml:space="preserve">JOELHO PVC, SOLDAVEL, COM BUCHA DE LATAO, 90 GRAUS, 20 MM X 1/2", PARA AGUA FRIA PREDIAL                                                                                                                                                                                                                                                                                                                                                                                                                  </t>
  </si>
  <si>
    <t xml:space="preserve">JOELHO PVC, SOLDAVEL, COM BUCHA DE LATAO, 90 GRAUS, 25 MM X 1/2", PARA AGUA FRIA PREDIAL                                                                                                                                                                                                                                                                                                                                                                                                                  </t>
  </si>
  <si>
    <t xml:space="preserve">JOELHO PVC, SOLDAVEL, COM BUCHA DE LATAO, 90 GRAUS, 25 MM X 3/4", PARA AGUA FRIA PREDIAL                                                                                                                                                                                                                                                                                                                                                                                                                  </t>
  </si>
  <si>
    <t xml:space="preserve">JOELHO PVC, SOLDAVEL, COM BUCHA DE LATAO, 90 GRAUS, 32 MM X 3/4", PARA AGUA FRIA PREDIAL                                                                                                                                                                                                                                                                                                                                                                                                                  </t>
  </si>
  <si>
    <t xml:space="preserve">JOELHO PVC, SOLDAVEL, PB, 45 GRAUS, DN 100 MM, PARA ESGOTO PREDIAL                                                                                                                                                                                                                                                                                                                                                                                                                                        </t>
  </si>
  <si>
    <t xml:space="preserve">JOELHO PVC, SOLDAVEL, PB, 45 GRAUS, DN 150 MM, PARA ESGOTO PREDIAL                                                                                                                                                                                                                                                                                                                                                                                                                                        </t>
  </si>
  <si>
    <t xml:space="preserve">JOELHO PVC, SOLDAVEL, PB, 45 GRAUS, DN 40 MM, PARA ESGOTO PREDIAL                                                                                                                                                                                                                                                                                                                                                                                                                                         </t>
  </si>
  <si>
    <t xml:space="preserve">JOELHO PVC, SOLDAVEL, PB, 45 GRAUS, DN 50 MM, PARA ESGOTO PREDIAL                                                                                                                                                                                                                                                                                                                                                                                                                                         </t>
  </si>
  <si>
    <t xml:space="preserve">JOELHO PVC, SOLDAVEL, PB, 45 GRAUS, DN 75 MM, PARA ESGOTO PREDIAL                                                                                                                                                                                                                                                                                                                                                                                                                                         </t>
  </si>
  <si>
    <t xml:space="preserve">JOELHO PVC, SOLDAVEL, PB, 90 GRAUS, DN 100 MM, PARA ESGOTO PREDIAL                                                                                                                                                                                                                                                                                                                                                                                                                                        </t>
  </si>
  <si>
    <t xml:space="preserve">JOELHO PVC, SOLDAVEL, PB, 90 GRAUS, DN 150 MM, PARA ESGOTO PREDIAL                                                                                                                                                                                                                                                                                                                                                                                                                                        </t>
  </si>
  <si>
    <t xml:space="preserve">JOELHO PVC, SOLDAVEL, PB, 90 GRAUS, DN 40 MM, PARA ESGOTO PREDIAL                                                                                                                                                                                                                                                                                                                                                                                                                                         </t>
  </si>
  <si>
    <t xml:space="preserve">JOELHO PVC, SOLDAVEL, PB, 90 GRAUS, DN 50 MM, PARA ESGOTO PREDIAL                                                                                                                                                                                                                                                                                                                                                                                                                                         </t>
  </si>
  <si>
    <t xml:space="preserve">JOELHO PVC, SOLDAVEL, PB, 90 GRAUS, DN 75 MM, PARA ESGOTO PREDIAL                                                                                                                                                                                                                                                                                                                                                                                                                                         </t>
  </si>
  <si>
    <t xml:space="preserve">JOELHO PVC, SOLDAVEL, 90 GRAUS, 110 MM, COR MARROM, PARA AGUA FRIA PREDIAL                                                                                                                                                                                                                                                                                                                                                                                                                                </t>
  </si>
  <si>
    <t xml:space="preserve">JOELHO PVC, SOLDAVEL, 90 GRAUS, 20 MM, COR MARROM, PARA AGUA FRIA PREDIAL                                                                                                                                                                                                                                                                                                                                                                                                                                 </t>
  </si>
  <si>
    <t xml:space="preserve">JOELHO PVC, SOLDAVEL, 90 GRAUS, 25 MM, COR MARROM, PARA AGUA FRIA PREDIAL                                                                                                                                                                                                                                                                                                                                                                                                                                 </t>
  </si>
  <si>
    <t xml:space="preserve">JOELHO PVC, SOLDAVEL, 90 GRAUS, 32 MM, COR MARROM, PARA AGUA FRIA PREDIAL                                                                                                                                                                                                                                                                                                                                                                                                                                 </t>
  </si>
  <si>
    <t xml:space="preserve">JOELHO PVC, SOLDAVEL, 90 GRAUS, 40 MM, COR MARROM, PARA AGUA FRIA PREDIAL                                                                                                                                                                                                                                                                                                                                                                                                                                 </t>
  </si>
  <si>
    <t xml:space="preserve">JOELHO PVC, SOLDAVEL, 90 GRAUS, 50 MM, COR MARROM, PARA AGUA FRIA PREDIAL                                                                                                                                                                                                                                                                                                                                                                                                                                 </t>
  </si>
  <si>
    <t xml:space="preserve">JOELHO PVC, SOLDAVEL, 90 GRAUS, 60 MM, COR MARROM, PARA AGUA FRIA PREDIAL                                                                                                                                                                                                                                                                                                                                                                                                                                 </t>
  </si>
  <si>
    <t xml:space="preserve">JOELHO PVC, SOLDAVEL, 90 GRAUS, 85 MM, COR MARROM, PARA AGUA FRIA PREDIAL                                                                                                                                                                                                                                                                                                                                                                                                                                 </t>
  </si>
  <si>
    <t xml:space="preserve">JOELHO PVC, 90 GRAUS, ROSCAVEL, 1 1/4", COR BRANCA, AGUA FRIA PREDIAL                                                                                                                                                                                                                                                                                                                                                                                                                                     </t>
  </si>
  <si>
    <t xml:space="preserve">JOELHO/COTOVELO 90 GRAUS, METALICO, PARA CONEXAO COM ANEL DESLIZANTE, DN 16 MM, EM TUBO PEX PARA INST. AGUA QUENTE/FRIA                                                                                                                                                                                                                                                                                                                                                                                   </t>
  </si>
  <si>
    <t xml:space="preserve">JOELHO/COTOVELO 90 GRAUS, METALICO, PARA CONEXAO COM ANEL DESLIZANTE, DN 20 MM, EM TUBO PEX PARA INST. AGUA QUENTE/FRIA                                                                                                                                                                                                                                                                                                                                                                                   </t>
  </si>
  <si>
    <t xml:space="preserve">JOELHO/COTOVELO 90 GRAUS, METALICO, PARA CONEXAO COM ANEL DESLIZANTE, DN 25 MM, EM TUBO PEX PARA INST. AGUA QUENTE/FRIA                                                                                                                                                                                                                                                                                                                                                                                   </t>
  </si>
  <si>
    <t xml:space="preserve">JOELHO/COTOVELO 90 GRAUS, METALICO, PARA CONEXAO COM ANEL DESLIZANTE, DN 32 MM, EM TUBO PEX PARA INST. AGUA QUENTE/FRIA                                                                                                                                                                                                                                                                                                                                                                                   </t>
  </si>
  <si>
    <t xml:space="preserve">JOELHO/COTOVELO 90 GRAUS, PLASTICO, PARA CONEXAO COM CRIMPAGEM, DN 16 MM, EM TUBO PEX PARA INST. AGUA QUENTE/FRIA                                                                                                                                                                                                                                                                                                                                                                                         </t>
  </si>
  <si>
    <t xml:space="preserve">JOELHO/COTOVELO 90 GRAUS, PLASTICO, PARA CONEXAO COM CRIMPAGEM, DN 20 MM, EM TUBO PEX PARA INST. AGUA QUENTE/FRIA                                                                                                                                                                                                                                                                                                                                                                                         </t>
  </si>
  <si>
    <t xml:space="preserve">JOELHO/COTOVELO 90 GRAUS, PLASTICO, PARA CONEXAO COM CRIMPAGEM, DN 25 MM, EM TUBO PEX PARA INST. AGUA QUENTE/FRIA                                                                                                                                                                                                                                                                                                                                                                                         </t>
  </si>
  <si>
    <t xml:space="preserve">JOELHO/COTOVELO 90 GRAUS, ROSCA FEMEA TERMINAL, METALICO, PARA CONEXAO COM ANEL DESLIZANTE, DN 16 MM X 1/2", EM TUBO PEX PARA INST. AGUA QUENTE/FRIA                                                                                                                                                                                                                                                                                                                                                      </t>
  </si>
  <si>
    <t xml:space="preserve">JOELHO/COTOVELO 90 GRAUS, ROSCA FEMEA TERMINAL, METALICO, PARA CONEXAO COM ANEL DESLIZANTE, DN 20 MM X 1/2", EM TUBO PEX PARA INST. AGUA QUENTE/FRIA                                                                                                                                                                                                                                                                                                                                                      </t>
  </si>
  <si>
    <t xml:space="preserve">JOELHO/COTOVELO 90 GRAUS, ROSCA FEMEA TERMINAL, METALICO, PARA CONEXAO COM ANEL DESLIZANTE, DN 20 MM X 3/4", EM TUBO PEX PARA INST. AGUA QUENTE/FRIA                                                                                                                                                                                                                                                                                                                                                      </t>
  </si>
  <si>
    <t xml:space="preserve">JOELHO/COTOVELO 90 GRAUS, ROSCA FEMEA TERMINAL, METALICO, PARA CONEXAO COM ANEL DESLIZANTE, DN 25 MM X 3/4", EM TUBO PEX PARA INST. AGUA QUENTE/FRIA                                                                                                                                                                                                                                                                                                                                                      </t>
  </si>
  <si>
    <t xml:space="preserve">JOELHO/COTOVELO 90 GRAUS, ROSCA FEMEA TERMINAL, PLASTICO, PARA CONEXAO COM CRIMPAGEM, DN 16 MM X 1/2", EM TUBO PEX PARA INST. AGUA QUENTE/FRIA                                                                                                                                                                                                                                                                                                                                                            </t>
  </si>
  <si>
    <t xml:space="preserve">JOELHO/COTOVELO 90 GRAUS, ROSCA FEMEA TERMINAL, PLASTICO, PARA CONEXAO COM CRIMPAGEM, DN 20 MM X 1/2", EM TUBO PEX PARA INST. AGUA QUENTE/FRIA                                                                                                                                                                                                                                                                                                                                                            </t>
  </si>
  <si>
    <t xml:space="preserve">JOELHO/COTOVELO 90 GRAUS, ROSCA FEMEA TERMINAL, PLASTICO, PARA CONEXAO COM CRIMPAGEM, DN 20 MM X 3/4", EM TUBO PEX PARA INST. AGUA QUENTE/FRIA                                                                                                                                                                                                                                                                                                                                                            </t>
  </si>
  <si>
    <t xml:space="preserve">JOELHO/COTOVELO 90 GRAUS, ROSCA FEMEA TERMINAL, PLASTICO, PARA CONEXAO COM CRIMPAGEM, DN 25 MM X 1/2", EM TUBO PEX PARA INST. AGUA QUENTE/FRIA                                                                                                                                                                                                                                                                                                                                                            </t>
  </si>
  <si>
    <t xml:space="preserve">JOELHO, PVC SERIE R, 45 GRAUS, DN 100 MM, PARA ESGOTO PREDIAL                                                                                                                                                                                                                                                                                                                                                                                                                                             </t>
  </si>
  <si>
    <t xml:space="preserve">JOELHO, PVC SERIE R, 45 GRAUS, DN 150 MM, PARA ESGOTO PREDIAL                                                                                                                                                                                                                                                                                                                                                                                                                                             </t>
  </si>
  <si>
    <t xml:space="preserve">JOELHO, PVC SERIE R, 45 GRAUS, DN 40 MM, PARA ESGOTO PREDIAL                                                                                                                                                                                                                                                                                                                                                                                                                                              </t>
  </si>
  <si>
    <t xml:space="preserve">JOELHO, PVC SERIE R, 45 GRAUS, DN 50 MM, PARA ESGOTO PREDIAL                                                                                                                                                                                                                                                                                                                                                                                                                                              </t>
  </si>
  <si>
    <t xml:space="preserve">JOELHO, PVC SERIE R, 45 GRAUS, DN 75 MM, PARA ESGOTO PREDIAL                                                                                                                                                                                                                                                                                                                                                                                                                                              </t>
  </si>
  <si>
    <t xml:space="preserve">JOELHO, PVC SERIE R, 90 GRAUS, DN 100 MM, PARA ESGOTO PREDIAL                                                                                                                                                                                                                                                                                                                                                                                                                                             </t>
  </si>
  <si>
    <t xml:space="preserve">JOELHO, PVC SERIE R, 90 GRAUS, DN 150 MM, PARA ESGOTO PREDIAL                                                                                                                                                                                                                                                                                                                                                                                                                                             </t>
  </si>
  <si>
    <t xml:space="preserve">JOELHO, PVC SERIE R, 90 GRAUS, DN 40 MM, PARA ESGOTO PREDIAL                                                                                                                                                                                                                                                                                                                                                                                                                                              </t>
  </si>
  <si>
    <t xml:space="preserve">JOELHO, PVC SERIE R, 90 GRAUS, DN 50 MM, PARA ESGOTO PREDIAL                                                                                                                                                                                                                                                                                                                                                                                                                                              </t>
  </si>
  <si>
    <t xml:space="preserve">JOELHO, PVC SERIE R, 90 GRAUS, DN 75 MM, PARA ESGOTO PREDIAL                                                                                                                                                                                                                                                                                                                                                                                                                                              </t>
  </si>
  <si>
    <t xml:space="preserve">JOELHO, PVC SOLDAVEL, 45 GRAUS, 20 MM, COR MARROM, PARA AGUA FRIA PREDIAL                                                                                                                                                                                                                                                                                                                                                                                                                                 </t>
  </si>
  <si>
    <t xml:space="preserve">JOELHO, PVC SOLDAVEL, 45 GRAUS, 25 MM, COR MARROM, PARA AGUA FRIA PREDIAL                                                                                                                                                                                                                                                                                                                                                                                                                                 </t>
  </si>
  <si>
    <t xml:space="preserve">JOELHO, PVC SOLDAVEL, 45 GRAUS, 32 MM, COR MARROM, PARA AGUA FRIA PREDIAL                                                                                                                                                                                                                                                                                                                                                                                                                                 </t>
  </si>
  <si>
    <t xml:space="preserve">JOELHO, PVC SOLDAVEL, 45 GRAUS, 40 MM, COR MARROM, PARA AGUA FRIA PREDIAL                                                                                                                                                                                                                                                                                                                                                                                                                                 </t>
  </si>
  <si>
    <t xml:space="preserve">JOELHO, PVC SOLDAVEL, 45 GRAUS, 50 MM, COR MARROM, PARA AGUA FRIA PREDIAL                                                                                                                                                                                                                                                                                                                                                                                                                                 </t>
  </si>
  <si>
    <t xml:space="preserve">JOELHO, PVC SOLDAVEL, 45 GRAUS, 60 MM, COR MARROM, PARA AGUA FRIA PREDIAL                                                                                                                                                                                                                                                                                                                                                                                                                                 </t>
  </si>
  <si>
    <t xml:space="preserve">JOELHO, PVC SOLDAVEL, 45 GRAUS, 75 MM, COR MARROM, PARA AGUA FRIA PREDIAL                                                                                                                                                                                                                                                                                                                                                                                                                                 </t>
  </si>
  <si>
    <t xml:space="preserve">JOELHO, PVC SOLDAVEL, 45 GRAUS, 85 MM, COR MARROM, PARA AGUA FRIA PREDIAL                                                                                                                                                                                                                                                                                                                                                                                                                                 </t>
  </si>
  <si>
    <t xml:space="preserve">JOELHO, PVC SOLDAVEL, 90 GRAUS, 75 MM, COR MARROM, PARA AGUA FRIA PREDIAL                                                                                                                                                                                                                                                                                                                                                                                                                                 </t>
  </si>
  <si>
    <t xml:space="preserve">JOGO DE TRANQUETA E ROSETA QUADRADA DE SOBREPOR SEM FUROS, EM LATAO CROMADO, *50 X 50* MM, PARA FECHADURA DE PORTA DE BANHEIRO                                                                                                                                                                                                                                                                                                                                                                            </t>
  </si>
  <si>
    <t xml:space="preserve">JOGO DE TRANQUETA E ROSETA REDONDA DE SOBREPOR SEM FUROS, EM LATAO CROMADO, DIAMETRO *50* MM, PARA FECHADURA DE PORTA DE BANHEIRO                                                                                                                                                                                                                                                                                                                                                                         </t>
  </si>
  <si>
    <t xml:space="preserve">JUNCAO DE REDUCAO INVERTIDA, PVC SOLDAVEL, 100 X 50 MM, SERIE NORMAL PARA ESGOTO PREDIAL                                                                                                                                                                                                                                                                                                                                                                                                                  </t>
  </si>
  <si>
    <t xml:space="preserve">JUNCAO DE REDUCAO INVERTIDA, PVC SOLDAVEL, 100 X 75 MM, SERIE NORMAL PARA ESGOTO PREDIAL                                                                                                                                                                                                                                                                                                                                                                                                                  </t>
  </si>
  <si>
    <t xml:space="preserve">JUNCAO DE REDUCAO INVERTIDA, PVC SOLDAVEL, 75 X 50 MM, SERIE NORMAL PARA ESGOTO PREDIAL                                                                                                                                                                                                                                                                                                                                                                                                                   </t>
  </si>
  <si>
    <t xml:space="preserve">JUNCAO DUPLA, PVC SERIE R, DN 100 X 100 X 100 MM, PARA ESGOTO PREDIAL                                                                                                                                                                                                                                                                                                                                                                                                                                     </t>
  </si>
  <si>
    <t xml:space="preserve">JUNCAO DUPLA, PVC SOLDAVEL, DN 100 X 100 X 100 MM , SERIE NORMAL PARA ESGOTO PREDIAL                                                                                                                                                                                                                                                                                                                                                                                                                      </t>
  </si>
  <si>
    <t xml:space="preserve">JUNCAO INVERTIDA, PVC SOLDAVEL, 75 X 75 MM, SERIE NORMAL PARA ESGOTO PREDIAL                                                                                                                                                                                                                                                                                                                                                                                                                              </t>
  </si>
  <si>
    <t xml:space="preserve">JUNCAO SIMPLES DE REDUCAO, PVC, DN 100 X 50 MM, SERIE NORMAL PARA ESGOTO PREDIAL                                                                                                                                                                                                                                                                                                                                                                                                                          </t>
  </si>
  <si>
    <t xml:space="preserve">JUNCAO SIMPLES DE REDUCAO, PVC, DN 100 X 75 MM, SERIE NORMAL PARA ESGOTO PREDIAL                                                                                                                                                                                                                                                                                                                                                                                                                          </t>
  </si>
  <si>
    <t xml:space="preserve">JUNCAO SIMPLES, PVC SERIE R, DN 100 X 100 MM, PARA ESGOTO PREDIAL                                                                                                                                                                                                                                                                                                                                                                                                                                         </t>
  </si>
  <si>
    <t xml:space="preserve">JUNCAO SIMPLES, PVC SERIE R, DN 100 X 75 MM, PARA ESGOTO PREDIAL                                                                                                                                                                                                                                                                                                                                                                                                                                          </t>
  </si>
  <si>
    <t xml:space="preserve">JUNCAO SIMPLES, PVC SERIE R, DN 150 X 100 MM, PARA ESGOTO PREDIAL                                                                                                                                                                                                                                                                                                                                                                                                                                         </t>
  </si>
  <si>
    <t xml:space="preserve">JUNCAO SIMPLES, PVC SERIE R, DN 150 X 150 MM, PARA ESGOTO PREDIAL                                                                                                                                                                                                                                                                                                                                                                                                                                         </t>
  </si>
  <si>
    <t xml:space="preserve">JUNCAO SIMPLES, PVC SERIE R, DN 40 X 40 MM, PARA ESGOTO PREDIAL                                                                                                                                                                                                                                                                                                                                                                                                                                           </t>
  </si>
  <si>
    <t xml:space="preserve">JUNCAO SIMPLES, PVC SERIE R, DN 50 X 50 MM, PARA ESGOTO PREDIAL                                                                                                                                                                                                                                                                                                                                                                                                                                           </t>
  </si>
  <si>
    <t xml:space="preserve">JUNCAO SIMPLES, PVC SERIE R, DN 75 X 75 MM, PARA ESGOTO PREDIAL                                                                                                                                                                                                                                                                                                                                                                                                                                           </t>
  </si>
  <si>
    <t xml:space="preserve">JUNCAO SIMPLES, PVC, 45 GRAUS, DN 100 X 100 MM, SERIE NORMAL PARA ESGOTO PREDIAL                                                                                                                                                                                                                                                                                                                                                                                                                          </t>
  </si>
  <si>
    <t xml:space="preserve">JUNCAO SIMPLES, PVC, 45 GRAUS, DN 40 X 40 MM, SERIE NORMAL PARA ESGOTO PREDIAL                                                                                                                                                                                                                                                                                                                                                                                                                            </t>
  </si>
  <si>
    <t xml:space="preserve">JUNCAO SIMPLES, PVC, 45 GRAUS, DN 50 X 50 MM, SERIE NORMAL PARA ESGOTO PREDIAL                                                                                                                                                                                                                                                                                                                                                                                                                            </t>
  </si>
  <si>
    <t xml:space="preserve">JUNCAO SIMPLES, PVC, 45 GRAUS, DN 75 X 75 MM, SERIE NORMAL PARA ESGOTO PREDIAL                                                                                                                                                                                                                                                                                                                                                                                                                            </t>
  </si>
  <si>
    <t xml:space="preserve">JUNCAO 2 GARRAS PARA FITA PERFURADA                                                                                                                                                                                                                                                                                                                                                                                                                                                                       </t>
  </si>
  <si>
    <t xml:space="preserve">JUNCAO, PVC, 45 GRAUS, JE, BBB, DN 150 MM, PARA TUBO CORRUGADO E/OU LISO, REDE COLETORA DE ESGOTO                                                                                                                                                                                                                                                                                                                                                                                                         </t>
  </si>
  <si>
    <t xml:space="preserve">JUNTA DE EXPANSAO BRONZE/LATAO (REF 900), PONTA X PONTA, 35 MM                                                                                                                                                                                                                                                                                                                                                                                                                                            </t>
  </si>
  <si>
    <t xml:space="preserve">JUNTA DE EXPANSAO BRONZE/LATAO (REF 900), PONTA X PONTA, 42 MM                                                                                                                                                                                                                                                                                                                                                                                                                                            </t>
  </si>
  <si>
    <t xml:space="preserve">JUNTA DE EXPANSAO BRONZE/LATAO (REF 900), PONTA X PONTA, 54 MM                                                                                                                                                                                                                                                                                                                                                                                                                                            </t>
  </si>
  <si>
    <t xml:space="preserve">JUNTA DE EXPANSAO BRONZE/LATAO (REF 900), PONTA X PONTA, 66 MM                                                                                                                                                                                                                                                                                                                                                                                                                                            </t>
  </si>
  <si>
    <t xml:space="preserve">JUNTA DE EXPANSAO DE COBRE (REF 900), PONTA X PONTA, 15 MM                                                                                                                                                                                                                                                                                                                                                                                                                                                </t>
  </si>
  <si>
    <t xml:space="preserve">JUNTA DE EXPANSAO DE COBRE (REF 900), PONTA X PONTA, 22 MM                                                                                                                                                                                                                                                                                                                                                                                                                                                </t>
  </si>
  <si>
    <t xml:space="preserve">JUNTA DE EXPANSAO DE COBRE (REF 900), PONTA X PONTA, 28 MM                                                                                                                                                                                                                                                                                                                                                                                                                                                </t>
  </si>
  <si>
    <t xml:space="preserve">JUNTA DILATACAO ELASTICA PARA CONCRETO (FUGENBAND) O-12, ATE 5 MCA                                                                                                                                                                                                                                                                                                                                                                                                                                        </t>
  </si>
  <si>
    <t xml:space="preserve">JUNTA DILATACAO ELASTICA PARA CONCRETO (FUGENBAND) O-22, ATE 30 MCA                                                                                                                                                                                                                                                                                                                                                                                                                                       </t>
  </si>
  <si>
    <t xml:space="preserve">JUNTA DILATACAO ELASTICA PARA CONCRETO (FUGENBAND) O-35/10, ATE 100 MCA                                                                                                                                                                                                                                                                                                                                                                                                                                   </t>
  </si>
  <si>
    <t xml:space="preserve">JUNTA DILATACAO ELASTICA PARA CONCRETO (FUGENBAND) O-35/6, ATE 100 MCA                                                                                                                                                                                                                                                                                                                                                                                                                                    </t>
  </si>
  <si>
    <t xml:space="preserve">JUNTA PLASTICA DE DILATACAO PARA PISOS, COR CINZA, 10 X 4,5 MM (ALTURA X ESPESSURA)                                                                                                                                                                                                                                                                                                                                                                                                                       </t>
  </si>
  <si>
    <t xml:space="preserve">JUNTA PLASTICA DE DILATACAO PARA PISOS, COR CINZA, 17 X 3 MM (ALTURA X ESPESSURA)                                                                                                                                                                                                                                                                                                                                                                                                                         </t>
  </si>
  <si>
    <t xml:space="preserve">JUNTA PLASTICA DE DILATACAO PARA PISOS, COR CINZA, 27 X 3 MM (ALTURA X ESPESSURA)                                                                                                                                                                                                                                                                                                                                                                                                                         </t>
  </si>
  <si>
    <t xml:space="preserve">KIT ACESSORIOS PARA COMPRESSOR DE AR, 5 PECAS (PISTOLAS PINTURA, LIMPEZA E PULVERIZACAO, CALIBRADOR E MANGUEIRA)                                                                                                                                                                                                                                                                                                                                                                                          </t>
  </si>
  <si>
    <t xml:space="preserve">KIT CAVALETE, PVC, COM REGISTRO, PARA HIDROMETRO, BITOLAS 1/2" OU 3/4" - COMPLETO                                                                                                                                                                                                                                                                                                                                                                                                                         </t>
  </si>
  <si>
    <t xml:space="preserve">KIT CHASSI COZINHA, CUBA SIMPLES SEM MAQUINA LAVAR LOUCA, INSTAL. PEX, QUADRO METALICO C/ TRAVESSA C/ FURO P/ESGOTO DN 50 MM E FUROS SUPERIORES P/AGUA, *340* X *650* MM (L X H), P/ CONEXAO COM ANEL DESLIZANTE (CONJUNTO COMPLETO)                                                                                                                                                                                                                                                                      </t>
  </si>
  <si>
    <t xml:space="preserve">KIT CHASSI COZINHA, CUBA SIMPLES SEM MAQUINA LAVAR LOUCA, INSTAL. PEX, QUADRO METALICO C/ TRAVESSA COM FURO P/ESGOTO DN 50 MM E FUROS SUPERIORES P/AGUA, *340* X *650* MM (L X H), P/ CONEXAO COM CRIMPAGEM (CONJUNTO COMPLETO)                                                                                                                                                                                                                                                                           </t>
  </si>
  <si>
    <t xml:space="preserve">KIT CHASSI TANQUE E MAQUINA LAVAR ROUPA, INSTAL. PEX, QUADRO METALICO C/ TRAVESSA C/ FURO P/ ESGOTO DN 50 MM, FURO LATERAL P/ MAQUINA E FUROS SUPERIORES P/ AGUA, *344* X *442* MM (L X H), P/ CONEXAO COM ANEL DESLIZANTE (CONJUNTO COMPLETO)                                                                                                                                                                                                                                                            </t>
  </si>
  <si>
    <t xml:space="preserve">KIT CHASSI TANQUE E MAQUINA LAVAR ROUPA, INSTAL. PEX, QUADRO METALICO C/ TRAVESSA C/ FURO P/ ESGOTO DN 50 MM, FURO LATERAL P/MAQUINA E FUROS SUPERIORES P/AGUA, *344* X *442* MM (L X H), P/ CONEXAO COM CRIMPAGEM (CONJUNTO COMPLETO)                                                                                                                                                                                                                                                                    </t>
  </si>
  <si>
    <t xml:space="preserve">KIT CHUVEIRO, INSTAL. PEX, QUADRO METALICO C/ 2 TRAVESSAS, SUPERIOR C/ ESPERA P/ CHUVEIRO, INFERIOR C/ 2 REGISTROS DE PRESSAO 1/2 ", *390* X *900* MM (L X H), CONEXAO COM ANEL DESLIZANTE (CONJUNTO COMPLETO)                                                                                                                                                                                                                                                                                            </t>
  </si>
  <si>
    <t xml:space="preserve">KIT CHUVEIRO, INSTAL. PEX, QUADRO METALICO C/2 TRAVESSAS, SUPERIOR C/ ESPERA P/ CHUVEIRO E INFERIOR C/2 REGISTROS DE PRESSAO 1/2 ", *390* X *900* MM (L X H), CONEXAO COM CRIMPAGEM (CONJUNTO COMPLETO)                                                                                                                                                                                                                                                                                                   </t>
  </si>
  <si>
    <t xml:space="preserve">KIT DE ACESSORIOS PARA BANHEIRO EM METAL CROMADO, 5 PECAS                                                                                                                                                                                                                                                                                                                                                                                                                                                 </t>
  </si>
  <si>
    <t xml:space="preserve">KIT DE MATERIAIS PARA BRACADEIRA PARA FIXACAO EM POSTE CIRCULAR, CONTEM TRES FIXADORES E UM ROLO DE FITA DE 3 M EM ACO CARBONO                                                                                                                                                                                                                                                                                                                                                                            </t>
  </si>
  <si>
    <t xml:space="preserve">KIT DE PROTECAO ARSTOP PARA AR CONDICIONADO, TOMADA PADRAO 2P+T 20 A, COM DISJUNTOR UNIPOLAR DIN 20A                                                                                                                                                                                                                                                                                                                                                                                                      </t>
  </si>
  <si>
    <t xml:space="preserve">KIT PORTA PRONTA DE MADEIRA, FOLHA LEVE (NBR 15930) DE 600 X 2100 MM OU 700 X 2100 MM, DE 35 MM A 40 MM DE ESPESSURA, COM MARCO EM ACO, NUCLEO COLMEIA, CAPA LISA EM HDF, ACABAMENTO MELAMINICO BRANCO (INCLUI MARCO, ALIZARES, DOBRADICAS E FECHADURA)                                                                                                                                                                                                                                                   </t>
  </si>
  <si>
    <t xml:space="preserve">KIT PORTA PRONTA DE MADEIRA, FOLHA LEVE (NBR 15930) DE 600 X 2100 MM OU 700 X 2100 MM, DE 35 MM A 40 MM DE ESPESSURA, NUCLEO COLMEIA, ESTRUTURA USINADA PARA FECHADURA, CAPA LISA EM HDF, ACABAMENTO EM PRIMER PARA PINTURA (INCLUI MARCO, ALIZARES E DOBRADICAS)                                                                                                                                                                                                                                         </t>
  </si>
  <si>
    <t xml:space="preserve">KIT PORTA PRONTA DE MADEIRA, FOLHA LEVE (NBR 15930) DE 800 X 2100 MM, DE 35 MM A 40 MM DE ESPESSURA, COM MARCO EM ACO, NUCLEO COLMEIA, CAPA LISA EM HDF, ACABAMENTO MELAMINICO BRANCO (INCLUI MARCO, ALIZARES, DOBRADICAS E FECHADURA)                                                                                                                                                                                                                                                                    </t>
  </si>
  <si>
    <t xml:space="preserve">KIT PORTA PRONTA DE MADEIRA, FOLHA LEVE (NBR 15930) DE 800 X 2100 MM, DE 35 MM A 40 MM DE ESPESSURA, NUCLEO COLMEIA, ESTRUTURA USINADA PARA FECHADURA, CAPA LISA EM HDF, ACABAMENTO EM PRIMER PARA PINTURA (INCLUI MARCO, ALIZARES E DOBRADICAS)                                                                                                                                                                                                                                                          </t>
  </si>
  <si>
    <t xml:space="preserve">KIT PORTA PRONTA DE MADEIRA, FOLHA LEVE (NBR 15930) DE 900 X 2100 MM, DE 35 MM A 40 MM DE ESPESSURA, COM MARCO EM ACO, NUCLEO COLMEIA, CAPA LISA EM HDF, ACABAMENTO MELAMINICO BRANCO (INCLUI MARCO, ALIZARES, DOBRADICAS E FECHADURA)                                                                                                                                                                                                                                                                    </t>
  </si>
  <si>
    <t xml:space="preserve">KIT PORTA PRONTA DE MADEIRA, FOLHA LEVE (NBR 15930) DE 900 X 2100 MM, DE 35 MM A 40 MM DE ESPESSURA, NUCLEO COLMEIA, ESTRUTURA USINADA PARA FECHADURA, CAPA LISA EM HDF, ACABAMENTO EM PRIMER PARA PINTURA (INCLUI MARCO, ALIZARES E DOBRADICAS)                                                                                                                                                                                                                                                          </t>
  </si>
  <si>
    <t xml:space="preserve">KIT PORTA PRONTA DE MADEIRA, FOLHA MEDIA (NBR 15930) DE 600 X 2100 MM OU 700 X 2100 MM, DE 35 MM A 40 MM DE ESPESSURA, NUCLEO SEMI-SOLIDO (SARRAFEADO), ESTRUTURA USINADA PARA FECHADURA, CAPA LISA EM HDF, ACABAMENTO MELAMINICO BRANCO (INCLUI MARCO, ALIZARES E DOBRADICAS)                                                                                                                                                                                                                            </t>
  </si>
  <si>
    <t xml:space="preserve">KIT PORTA PRONTA DE MADEIRA, FOLHA MEDIA (NBR 15930) DE 600 X 2100 MM, DE 35 MM A 40 MM DE ESPESSURA, NUCLEO SEMI-SOLIDO (SARRAFEADO), ESTRUTURA USINADA PARA FECHADURA, CAPA LISA EM HDF, ACABAMENTO EM PRIMER PARA PINTURA (INCLUI MARCO, ALIZARES E DOBRADICAS)                                                                                                                                                                                                                                        </t>
  </si>
  <si>
    <t xml:space="preserve">KIT PORTA PRONTA DE MADEIRA, FOLHA MEDIA (NBR 15930) DE 700 X 2100 MM, DE 35 MM A 40 MM DE ESPESSURA, NUCLEO SEMI-SOLIDO (SARRAFEADO), ESTRUTURA USINADA PARA FECHADURA, CAPA LISA EM HDF, ACABAMENTO EM PRIMER PARA PINTURA (INCLUI MARCO, ALIZARES E DOBRADICAS)                                                                                                                                                                                                                                        </t>
  </si>
  <si>
    <t xml:space="preserve">KIT PORTA PRONTA DE MADEIRA, FOLHA MEDIA (NBR 15930) DE 800 X 2100 MM, DE 35 MM A 40 MM DE ESPESSURA,  NUCLEO SEMI-SOLIDO (SARRAFEADO), ESTRUTURA USINADA PARA FECHADURA, CAPA LISA EM HDF, ACABAMENTO EM PRIMER PARA PINTURA (INCLUI MARCO, ALIZARES E DOBRADICAS)                                                                                                                                                                                                                                       </t>
  </si>
  <si>
    <t xml:space="preserve">KIT PORTA PRONTA DE MADEIRA, FOLHA MEDIA (NBR 15930) DE 800 X 2100 MM, DE 35 MM A 40 MM DE ESPESSURA, NUCLEO SEMI-SOLIDO (SARRAFEADO), ESTRUTURA USINADA PARA FECHADURA, CAPA LISA EM HDF, ACABAMENTO MELAMINICO BRANCO (INCLUI MARCO, ALIZARES E DOBRADICAS)                                                                                                                                                                                                                                             </t>
  </si>
  <si>
    <t xml:space="preserve">KIT PORTA PRONTA DE MADEIRA, FOLHA MEDIA (NBR 15930) DE 900 X 2100 MM, DE 35 MM A 40 MM DE ESPESSURA, NUCLEO SEMI-SOLIDO (SARRAFEADO), ESTRUTURA USINADA PARA FECHADURA, CAPA LISA EM HDF, ACABAMENTO EM PRIMER PARA PINTURA (INCLUI MARCO, ALIZARES E DOBRADICAS)                                                                                                                                                                                                                                        </t>
  </si>
  <si>
    <t xml:space="preserve">KIT PORTA PRONTA DE MADEIRA, FOLHA MEDIA (NBR 15930) DE 900 X 2100 MM, DE 35 MM A 40 MM DE ESPESSURA, NUCLEO SEMI-SOLIDO (SARRAFEADO), ESTRUTURA USINADA PARA FECHADURA, CAPA LISA EM HDF, ACABAMENTO MELAMINICO BRANCO (INCLUI MARCO, ALIZARES E DOBRADICAS)                                                                                                                                                                                                                                             </t>
  </si>
  <si>
    <t xml:space="preserve">KIT PORTA PRONTA DE MADEIRA, FOLHA PESADA (NBR 15930) DE 800 X 2100 MM, DE 40 MM  A 45 MM DE ESPESSURA, NUCLEO SOLIDO, CAPA LISA EM HDF, ACABAMENTO MELAMINICO BRANCO (INCLUI MARCO, ALIZARES, DOBRADICAS E FECHADURA EXTERNA)                                                                                                                                                                                                                                                                            </t>
  </si>
  <si>
    <t xml:space="preserve">KIT PORTA PRONTA DE MADEIRA, FOLHA PESADA (NBR 15930) DE 800 X 2100 MM, DE 40 MM A 45 MM DE ESPESSURA , NUCLEO SOLIDO, ESTRUTURA USINADA PARA FECHADURA, CAPA LISA EM HDF, ACABAMENTO EM LAMINADO NATURAL COM VERNIZ (INCLUI MARCO, ALIZARES E DOBRADICAS)                                                                                                                                                                                                                                                </t>
  </si>
  <si>
    <t xml:space="preserve">KIT PORTA PRONTA DE MADEIRA, FOLHA PESADA (NBR 15930) DE 800 X 2100 MM, DE 40 MM A 45 MM DE ESPESSURA, COM MARCO EM ACO, NUCLEO SOLIDO, CAPA LISA EM HDF, ACABAMENTO MELAMINICO BRANCO (INCLUI MARCO, ALIZARES, DOBRADICAS E FECHADURA)                                                                                                                                                                                                                                                                   </t>
  </si>
  <si>
    <t xml:space="preserve">KIT PORTA PRONTA DE MADEIRA, FOLHA PESADA (NBR 15930) DE 900 X 2100 MM, DE 40 MM  A 45 MM DE ESPESSURA, NUCLEO SOLIDO, CAPA LISA EM HDF, ACABAMENTO MELAMINICO BRANCO (INCLUI MARCO, ALIZARES, DOBRADICAS E FECHADURA EXTERNA)                                                                                                                                                                                                                                                                            </t>
  </si>
  <si>
    <t xml:space="preserve">KIT PORTA PRONTA DE MADEIRA, FOLHA PESADA (NBR 15930) DE 900 X 2100 MM, DE 40 MM A 45 MM DE ESPESSURA , NUCLEO SOLIDO, ESTRUTURA USINADA PARA FECHADURA, CAPA LISA EM HDF, ACABAMENTO EM LAMINADO NATURAL COM VERNIZ (INCLUI MARCO, ALIZARES E DOBRADICAS)                                                                                                                                                                                                                                                </t>
  </si>
  <si>
    <t xml:space="preserve">KIT PORTA PRONTA DE MADEIRA, FOLHA PESADA (NBR 15930) DE 900 X 2100 MM, DE 40 MM A 45 MM DE ESPESSURA, COM MARCO EM ACO, NUCLEO SOLIDO, CAPA LISA EM HDF, ACABAMENTO MELAMINICO BRANCO (INCLUI MARCO, ALIZARES, DOBRADICAS E FECHADURA)                                                                                                                                                                                                                                                                   </t>
  </si>
  <si>
    <t xml:space="preserve">LADRILHO HIDRAULICO, *20 x 20* CM, E= 2 CM, PADRAO COPACABANA, 2 CORES (PRETO E BRANCO)                                                                                                                                                                                                                                                                                                                                                                                                                   </t>
  </si>
  <si>
    <t xml:space="preserve">LAJE PRE-MOLDADA CONVENCIONAL (LAJOTAS + VIGOTAS) PARA FORRO, UNIDIRECIONAL, SOBRECARGA DE 100 KG/M2, VAO ATE 4,00 M (SEM COLOCACAO)                                                                                                                                                                                                                                                                                                                                                                      </t>
  </si>
  <si>
    <t xml:space="preserve">LAJE PRE-MOLDADA CONVENCIONAL (LAJOTAS + VIGOTAS) PARA FORRO, UNIDIRECIONAL, SOBRECARGA DE 100 KG/M2, VAO ATE 4,50 M (SEM COLOCACAO)                                                                                                                                                                                                                                                                                                                                                                      </t>
  </si>
  <si>
    <t xml:space="preserve">LAJE PRE-MOLDADA CONVENCIONAL (LAJOTAS + VIGOTAS) PARA FORRO, UNIDIRECIONAL, SOBRECARGA 100 KG/M2, VAO ATE 5,00 M (SEM COLOCACAO)                                                                                                                                                                                                                                                                                                                                                                         </t>
  </si>
  <si>
    <t xml:space="preserve">LAJE PRE-MOLDADA CONVENCIONAL (LAJOTAS + VIGOTAS) PARA PISO, UNIDIRECIONAL, SOBRECARGA DE 200 KG/M2, VAO ATE 3,50 M (SEM COLOCACAO)                                                                                                                                                                                                                                                                                                                                                                       </t>
  </si>
  <si>
    <t xml:space="preserve">LAJE PRE-MOLDADA CONVENCIONAL (LAJOTAS + VIGOTAS) PARA PISO, UNIDIRECIONAL, SOBRECARGA DE 200 KG/M2, VAO ATE 4,50 M (SEM COLOCACAO)                                                                                                                                                                                                                                                                                                                                                                       </t>
  </si>
  <si>
    <t xml:space="preserve">LAJE PRE-MOLDADA CONVENCIONAL (LAJOTAS + VIGOTAS) PARA PISO, UNIDIRECIONAL, SOBRECARGA DE 200 KG/M2, VAO ATE 5,00 M (SEM COLOCACAO)                                                                                                                                                                                                                                                                                                                                                                       </t>
  </si>
  <si>
    <t xml:space="preserve">LAJE PRE-MOLDADA CONVENCIONAL (LAJOTAS + VIGOTAS) PARA PISO, UNIDIRECIONAL, SOBRECARGA DE 350 KG/M2, VAO ATE 4,50 M (SEM COLOCACAO)                                                                                                                                                                                                                                                                                                                                                                       </t>
  </si>
  <si>
    <t xml:space="preserve">LAJE PRE-MOLDADA CONVENCIONAL (LAJOTAS + VIGOTAS) PARA PISO, UNIDIRECIONAL, SOBRECARGA DE 350 KG/M2, VAO ATE 5,00 M (SEM COLOCACAO)                                                                                                                                                                                                                                                                                                                                                                       </t>
  </si>
  <si>
    <t xml:space="preserve">LAJE PRE-MOLDADA CONVENCIONAL (LAJOTAS + VIGOTAS) PARA PISO, UNIDIRECIONAL, SOBRECARGA 350 KG/M2 VAO ATE 3,50 M (SEM COLOCACAO)                                                                                                                                                                                                                                                                                                                                                                           </t>
  </si>
  <si>
    <t xml:space="preserve">LAJE PRE-MOLDADA DE TRANSICAO EXCENTRICA EM CONCRETO ARMADO, DN 1200 MM, FURO CIRCULAR DN 600 MM, ESPESSURA 12 CM                                                                                                                                                                                                                                                                                                                                                                                         </t>
  </si>
  <si>
    <t xml:space="preserve">LAJE PRE-MOLDADA DE TRANSICAO EXCENTRICA EM CONCRETO ARMADO, DN 1500 MM, FURO CIRCULAR DN 530 MM, ESPESSURA 15 CM                                                                                                                                                                                                                                                                                                                                                                                         </t>
  </si>
  <si>
    <t xml:space="preserve">LAJE PRE-MOLDADA TRELICADA (LAJOTAS + VIGOTAS) PARA FORRO, UNIDIRECIONAL, SOBRECARGA DE 100 KG/M2, VAO ATE 6,00 M (SEM COLOCACAO)                                                                                                                                                                                                                                                                                                                                                                         </t>
  </si>
  <si>
    <t xml:space="preserve">LAJE PRE-MOLDADA TRELICADA (LAJOTAS + VIGOTAS) PARA PISO, UNIDIRECIONAL, SOBRECARGA DE 200 KG/M2, VAO ATE 6,00 M (SEM COLOCACAO)                                                                                                                                                                                                                                                                                                                                                                          </t>
  </si>
  <si>
    <t xml:space="preserve">LAMBRI EM ALUMINIO, DE APROXIMADAMENTE 0,6 KG/M, COM APROXIMADAMENTE 168,0 MM DE LARGURA, 6,0 MM DE ALTURA E 6,0 M DE EXTENSAO                                                                                                                                                                                                                                                                                                                                                                            </t>
  </si>
  <si>
    <t xml:space="preserve">LAMPADA FLUORESCENTE COMPACTA BRANCA 135 W, BASE E40 (127/220 V)                                                                                                                                                                                                                                                                                                                                                                                                                                          </t>
  </si>
  <si>
    <t xml:space="preserve">LAMPADA FLUORESCENTE COMPACTA 2U BRANCA 15 W, BASE E27 (127/220 V)                                                                                                                                                                                                                                                                                                                                                                                                                                        </t>
  </si>
  <si>
    <t xml:space="preserve">LAMPADA FLUORESCENTE COMPACTA 2U/3U BRANCA 9/10 W, BASE E27 (127/220 V)                                                                                                                                                                                                                                                                                                                                                                                                                                   </t>
  </si>
  <si>
    <t xml:space="preserve">LAMPADA FLUORESCENTE COMPACTA 3U BRANCA 20 W, BASE E27 (127/220 V)                                                                                                                                                                                                                                                                                                                                                                                                                                        </t>
  </si>
  <si>
    <t xml:space="preserve">LAMPADA FLUORESCENTE ESPIRAL BRANCA 45 W, BASE E27 (127/220 V)                                                                                                                                                                                                                                                                                                                                                                                                                                            </t>
  </si>
  <si>
    <t xml:space="preserve">LAMPADA FLUORESCENTE ESPIRAL BRANCA 65 W, BASE E27 (127/220 V)                                                                                                                                                                                                                                                                                                                                                                                                                                            </t>
  </si>
  <si>
    <t xml:space="preserve">LAMPADA FLUORESCENTE TUBULAR T10, DE 20 OU 40 W, BIVOLT                                                                                                                                                                                                                                                                                                                                                                                                                                                   </t>
  </si>
  <si>
    <t xml:space="preserve">LAMPADA FLUORESCENTE TUBULAR T5 DE 14 W, BIVOLT                                                                                                                                                                                                                                                                                                                                                                                                                                                           </t>
  </si>
  <si>
    <t xml:space="preserve">LAMPADA FLUORESCENTE TUBULAR T8 DE 16/18 W, BIVOLT                                                                                                                                                                                                                                                                                                                                                                                                                                                        </t>
  </si>
  <si>
    <t xml:space="preserve">LAMPADA FLUORESCENTE TUBULAR T8 DE 32/36 W, BIVOLT                                                                                                                                                                                                                                                                                                                                                                                                                                                        </t>
  </si>
  <si>
    <t xml:space="preserve">LAMPADA LED TIPO DICROICA BIVOLT, LUZ BRANCA, 5 W (BASE GU10)                                                                                                                                                                                                                                                                                                                                                                                                                                             </t>
  </si>
  <si>
    <t xml:space="preserve">LAMPADA LED TUBULAR BIVOLT 18/20 W, BASE G13                                                                                                                                                                                                                                                                                                                                                                                                                                                              </t>
  </si>
  <si>
    <t xml:space="preserve">LAMPADA LED TUBULAR BIVOLT 9/10 W, BASE G13                                                                                                                                                                                                                                                                                                                                                                                                                                                               </t>
  </si>
  <si>
    <t xml:space="preserve">LAMPADA LED 10 W BIVOLT BRANCA, FORMATO TRADICIONAL (BASE E27)                                                                                                                                                                                                                                                                                                                                                                                                                                            </t>
  </si>
  <si>
    <t xml:space="preserve">LAMPADA LED 6 W BIVOLT BRANCA, FORMATO TRADICIONAL (BASE E27)                                                                                                                                                                                                                                                                                                                                                                                                                                             </t>
  </si>
  <si>
    <t xml:space="preserve">LAMPADA VAPOR DE SODIO OVOIDE 150 W (BASE E40)                                                                                                                                                                                                                                                                                                                                                                                                                                                            </t>
  </si>
  <si>
    <t xml:space="preserve">LAMPADA VAPOR DE SODIO OVOIDE 250 W (BASE E40)                                                                                                                                                                                                                                                                                                                                                                                                                                                            </t>
  </si>
  <si>
    <t xml:space="preserve">LAMPADA VAPOR DE SODIO OVOIDE 400 W (BASE E40)                                                                                                                                                                                                                                                                                                                                                                                                                                                            </t>
  </si>
  <si>
    <t xml:space="preserve">LAMPADA VAPOR MERCURIO 125 W (BASE E27)                                                                                                                                                                                                                                                                                                                                                                                                                                                                   </t>
  </si>
  <si>
    <t xml:space="preserve">LAMPADA VAPOR MERCURIO 250 W (BASE E40)                                                                                                                                                                                                                                                                                                                                                                                                                                                                   </t>
  </si>
  <si>
    <t xml:space="preserve">LAMPADA VAPOR MERCURIO 400 W (BASE E40)                                                                                                                                                                                                                                                                                                                                                                                                                                                                   </t>
  </si>
  <si>
    <t xml:space="preserve">LAMPADA VAPOR METALICO OVOIDE 150 W, BASE E27/E40                                                                                                                                                                                                                                                                                                                                                                                                                                                         </t>
  </si>
  <si>
    <t xml:space="preserve">LAMPADA VAPOR METALICO TUBULAR 400 W (BASE E40)                                                                                                                                                                                                                                                                                                                                                                                                                                                           </t>
  </si>
  <si>
    <t xml:space="preserve">LAVADORA DE ALTA PRESSAO (LAVA - JATO) PARA AGUA FRIA, PRESSAO DE OPERACAO ENTRE 1400 E 1900 LIB/POL2, VAZAO MAXIMA ENTRE  400 E 700 L/H, POTENCIA DE OPERACAO ENTRE 2,50 E 3,00 CV                                                                                                                                                                                                                                                                                                                       </t>
  </si>
  <si>
    <t xml:space="preserve">LAVATORIO / CUBA DE EMBUTIR, OVAL, DE LOUCA BRANCA, SEM LADRAO, DIMENSOES *50 X 35* CM (L X C)                                                                                                                                                                                                                                                                                                                                                                                                            </t>
  </si>
  <si>
    <t xml:space="preserve">LAVATORIO / CUBA DE EMBUTIR, OVAL, DE LOUCA COLORIDA, SEM LADRAO, DIMENSOES *50 X 35* CM (L X C)                                                                                                                                                                                                                                                                                                                                                                                                          </t>
  </si>
  <si>
    <t xml:space="preserve">LAVATORIO / CUBA DE SOBREPOR, OVAL PEQUENA, DE LOUCA BRANCA, SEM LADRAO, DIMENSOES *44 X 31* CM (L X C)                                                                                                                                                                                                                                                                                                                                                                                                   </t>
  </si>
  <si>
    <t xml:space="preserve">LAVATORIO / CUBA DE SOBREPOR, RETANGULAR, DE LOUCA BRANCA, COM LADRAO, DIMENSOES *52 X 45* CM (L X C)                                                                                                                                                                                                                                                                                                                                                                                                     </t>
  </si>
  <si>
    <t xml:space="preserve">LAVATORIO / CUBA DE SOBREPOR, RETANGULAR, DE LOUCA COLORIDA, COM LADRAO, DIMENSOES *52 X 45* CM (L X C)                                                                                                                                                                                                                                                                                                                                                                                                   </t>
  </si>
  <si>
    <t xml:space="preserve">LAVATORIO DE CANTO DE LOUCA BRANCA, SUSPENSO (SEM COLUNA), DIMENSOES *40 X 30* CM (L X C)                                                                                                                                                                                                                                                                                                                                                                                                                 </t>
  </si>
  <si>
    <t xml:space="preserve">LAVATORIO DE LOUCA BRANCA, COM COLUNA, DIMENSOES *44 X 35* CM (L X C)                                                                                                                                                                                                                                                                                                                                                                                                                                     </t>
  </si>
  <si>
    <t xml:space="preserve">LAVATORIO DE LOUCA BRANCA, COM COLUNA, DIMENSOES *54 X 44* CM (L X C)                                                                                                                                                                                                                                                                                                                                                                                                                                     </t>
  </si>
  <si>
    <t xml:space="preserve">LAVATORIO DE LOUCA BRANCA, SUSPENSO (SEM COLUNA), DIMENSOES *40 X 30* CM                                                                                                                                                                                                                                                                                                                                                                                                                                  </t>
  </si>
  <si>
    <t xml:space="preserve">LAVATORIO DE LOUCA COLORIDA, COM COLUNA, DIMENSOES *54 X 44* CM (L X C)                                                                                                                                                                                                                                                                                                                                                                                                                                   </t>
  </si>
  <si>
    <t xml:space="preserve">LAVATORIO DE LOUCA COLORIDA, SUSPENSO (SEM COLUNA), DIMENSOES *40 X 30* CM (L X C)                                                                                                                                                                                                                                                                                                                                                                                                                        </t>
  </si>
  <si>
    <t xml:space="preserve">LETRA ACO INOX (AISI 304), CHAPA NUM. 22, RECORTADO, H= 20 CM (SEM RELEVO)                                                                                                                                                                                                                                                                                                                                                                                                                                </t>
  </si>
  <si>
    <t xml:space="preserve">LEVANTADOR DE JANELA GUILHOTINA, EM LATAO CROMADO                                                                                                                                                                                                                                                                                                                                                                                                                                                         </t>
  </si>
  <si>
    <t xml:space="preserve">LIMPA VIDROS COM PULVERIZADOR                                                                                                                                                                                                                                                                                                                                                                                                                                                                             </t>
  </si>
  <si>
    <t xml:space="preserve">LIMPADORA A SUCCAO, TANQUE 12000 L, BASCULAMENTO HIDRAULICO, BOMBA 12 M3/MIN 95% VACUO (INCLUI MONTAGEM, NAO INCLUI CAMINHAO)                                                                                                                                                                                                                                                                                                                                                                             </t>
  </si>
  <si>
    <t xml:space="preserve">LIMPADORA DE SUCCAO TANQUE 7000 L, BOMBA 12 M3/MIN 95% VACUO (INCLUI MONTAGEM, NAO INCLUI CAMINHAO)                                                                                                                                                                                                                                                                                                                                                                                                       </t>
  </si>
  <si>
    <t xml:space="preserve">LIMPADORA DE SUCCAO, TANQUE 11000 L, BOMBA 340 M3/MIN (INCLUI MONTAGEM, NAO INCLUI CAMINHAO)                                                                                                                                                                                                                                                                                                                                                                                                              </t>
  </si>
  <si>
    <t xml:space="preserve">LIMPADORA DE SUCCAO, TANQUE 5500 L, BOMBA 60M3/MIN, VACUO 500 MBAR (INCLUI MONTAGEM, NAO INCLUI CAMINHAO)                                                                                                                                                                                                                                                                                                                                                                                                 </t>
  </si>
  <si>
    <t xml:space="preserve">LINHA DE PEDREIRO LISA 100 M                                                                                                                                                                                                                                                                                                                                                                                                                                                                              </t>
  </si>
  <si>
    <t xml:space="preserve">LIXA D'AGUA EM FOLHA, GRAO 100                                                                                                                                                                                                                                                                                                                                                                                                                                                                            </t>
  </si>
  <si>
    <t xml:space="preserve">LIXA EM FOLHA PARA FERRO, NUMERO 150                                                                                                                                                                                                                                                                                                                                                                                                                                                                      </t>
  </si>
  <si>
    <t xml:space="preserve">LIXA EM FOLHA PARA PAREDE OU MADEIRA, NUMERO 120, COR VERMELHA                                                                                                                                                                                                                                                                                                                                                                                                                                            </t>
  </si>
  <si>
    <t xml:space="preserve">LIXADEIRA ELETRICA ANGULAR PARA CONCRETO, POTENCIA 1.400 W, PRATO DIAMANTADO DE 5''                                                                                                                                                                                                                                                                                                                                                                                                                       </t>
  </si>
  <si>
    <t xml:space="preserve">LIXADEIRA ELETRICA ANGULAR, PARA DISCO DE 7 " (180 MM), POTENCIA DE 2.200 W, *5.000* RPM, 220 V                                                                                                                                                                                                                                                                                                                                                                                                           </t>
  </si>
  <si>
    <t xml:space="preserve">LIXEIRA DUPLA, COM CAPACIDADE VOLUMETRICA DE 60L*, FABRICADA EM TUBO DE ACO CARBONO, CESTOS EM CHAPA DE ACO E PINTURA NO PROCESSO ELETROSTATICO - PARA ACADEMIA AO AR LIVRE / ACADEMIA DA TERCEIRA IDADE - ATI                                                                                                                                                                                                                                                                                            </t>
  </si>
  <si>
    <t xml:space="preserve">LOCACAO DE ANDAIME METALICO TIPO FACHADEIRO, PECAS COM APROXIMADAMENTE 1,20 M DE LARGURA E 2,0 M DE ALTURA, INCLUINDO DIAGONAIS EM X, BARRAS DE LIGACAO, SAPATAS E DEMAIS ITENS NECESSARIOS A MONTAGEM (NAO INCLUI INSTALACAO)                                                                                                                                                                                                                                                                            </t>
  </si>
  <si>
    <t xml:space="preserve">LOCACAO DE ANDAIME METALICO TUBULAR DE ENCAIXE, TIPO DE TORRE, CADA PAINEL COM LARGURA DE 1 ATE 1,5 M E ALTURA DE *1,00* M, INCLUINDO DIAGONAL, BARRAS DE LIGACAO, SAPATAS OU RODIZIOS E DEMAIS ITENS NECESSARIOS A MONTAGEM (NAO INCLUI INSTALACAO)                                                                                                                                                                                                                                                      </t>
  </si>
  <si>
    <t xml:space="preserve">LOCACAO DE ANDAIME SUSPENSO OU BALANCIM MANUAL, CAPACIDADE DE CARGA TOTAL DE APROXIMADAMENTE 250 KG/M2, PLATAFORMA DE 1,50 M X 0,80 M (C X L), CABO DE 45 M                                                                                                                                                                                                                                                                                                                                               </t>
  </si>
  <si>
    <t xml:space="preserve">LOCACAO DE APRUMADOR METALICO DE PILAR, COM ALTURA E ANGULO REGULAVEIS, EXTENSAO DE *1,50* A *2,80* M                                                                                                                                                                                                                                                                                                                                                                                                     </t>
  </si>
  <si>
    <t xml:space="preserve">LOCACAO DE BARRA DE ANCORAGEM DE 0,80 A 1,20 M DE EXTENSAO, COM ROSCA DE 5/8", INCLUINDO PORCA E FLANGE                                                                                                                                                                                                                                                                                                                                                                                                   </t>
  </si>
  <si>
    <t xml:space="preserve">LOCACAO DE BOMBA SUBMERSIVEL PARA DRENAGEM E ESGOTAMENTO, MOTOR ELETRICO TRIFASICO, POTENCIA DE 1 CV, DIAMETRO DE RECALQUE DE 2". FAIXA DE OPERACAO Q=25 M3/H (+ OU - 1 M3/H) E AMT=2 M, Q=12 M3/H (+ OU - 2 M3/H) E AMT = 12 M (+ OU - 2 M)                                                                                                                                                                                                                                                              </t>
  </si>
  <si>
    <t xml:space="preserve">LOCACAO DE BOMBA SUBMERSIVEL PARA DRENAGEM E ESGOTAMENTO, MOTOR ELETRICO TRIFASICO, POTENCIA DE 2 CV, DIAMETRO DE RECALQUE DE 2", FAIXA DE OPERACAO Q=35 M3/H (+ OU - 3 M3/H) E AMT=2 M, Q=13 M3/H (+ OU - 3 M3/H) E AMT = 17 M (+ OU - 3 M)                                                                                                                                                                                                                                                              </t>
  </si>
  <si>
    <t xml:space="preserve">LOCACAO DE BOMBA SUBMERSIVEL PARA DRENAGEM E ESGOTAMENTO, MOTOR ELETRICO TRIFASICO, POTENCIA DE 2 CV, DIAMETRO DE RECALQUE DE 3". FAIXA DE OPERACAO Q=70 M3/H (+ OU - 2 M3/H) E AMT=2 M, Q=9,5 M3/H (+ OU - 3,5 M3/H) E AMT = 10 M (+ OU - 2 M)                                                                                                                                                                                                                                                           </t>
  </si>
  <si>
    <t xml:space="preserve">LOCACAO DE BOMBA SUBMERSIVEL PARA DRENAGEM E ESGOTAMENTO, MOTOR ELETRICO TRIFASICO, POTENCIA DE 3 CV, DIAMETRO DE RECALQUE DE 2", FAIXA DE OPERACAO Q=84 M3/H (+ OU - 2,5 M3/H) E AMT=2 M, Q=9,1 M3/H (+ OU - 2 M3/H) E AMT = 12 M (+ OU - 2 M)                                                                                                                                                                                                                                                           </t>
  </si>
  <si>
    <t xml:space="preserve">LOCACAO DE BOMBA SUBMERSIVEL PARA DRENAGEM E ESGOTAMENTO, MOTOR ELETRICO TRIFASICO, POTENCIA DE 4 CV, DIAMETRO DE RECALQUE DE 3". FAIXA DE OPERACAO Q=60 M3/H (+ OU - 1 M3/H) E AMT=2 M, Q=11 M3/H (+ OU - 1 M3/H) E AMT = 23 M (+ OU - 1 M)                                                                                                                                                                                                                                                              </t>
  </si>
  <si>
    <t xml:space="preserve">LOCACAO DE CONTAINER 2,30 X 4,30 M, ALT. 2,50 M, P/ SANITARIO, C/ 5 BACIAS, 1 LAVATORIO E 4 MICTORIOS (NAO INCLUI MOBILIZACAO/DESMOBILIZACAO)                                                                                                                                                                                                                                                                                                                                                             </t>
  </si>
  <si>
    <t xml:space="preserve">LOCACAO DE CONTAINER 2,30 X 4,30 M, ALT. 2,50 M, PARA SANITARIO, COM 3 BACIAS, 4 CHUVEIROS, 1 LAVATORIO E 1 MICTORIO (NAO INCLUI MOBILIZACAO/DESMOBILIZACAO)                                                                                                                                                                                                                                                                                                                                              </t>
  </si>
  <si>
    <t xml:space="preserve">LOCACAO DE CONTAINER 2,30 X 6,00 M, ALT. 2,50 M, COM 1 SANITARIO, PARA ESCRITORIO, COMPLETO, SEM DIVISORIAS INTERNAS (NAO INCLUI MOBILIZACAO/DESMOBILIZACAO)                                                                                                                                                                                                                                                                                                                                              </t>
  </si>
  <si>
    <t xml:space="preserve">LOCACAO DE CONTAINER 2,30 X 6,00 M, ALT. 2,50 M, PARA ESCRITORIO, SEM DIVISORIAS INTERNAS E SEM SANITARIO (NAO INCLUI MOBILIZACAO/DESMOBILIZACAO)                                                                                                                                                                                                                                                                                                                                                         </t>
  </si>
  <si>
    <t xml:space="preserve">LOCACAO DE CONTAINER 2,30 X 6,00 M, ALT. 2,50 M, PARA SANITARIO, COM 4 BACIAS, 8 CHUVEIROS,1 LAVATORIO E 1 MICTORIO (NAO INCLUI MOBILIZACAO/DESMOBILIZACAO)                                                                                                                                                                                                                                                                                                                                               </t>
  </si>
  <si>
    <t xml:space="preserve">LOCACAO DE CRUZETA, SIMPLES, PARA ESCORA METALICA, COMPRIMENTO ENTRE 50 A 60 CM, PARA ESCORA DE 1,80 A 3,20 METROS E TUBO EXTERNO ATE 48 MM DE DIAMETRO                                                                                                                                                                                                                                                                                                                                                   </t>
  </si>
  <si>
    <t xml:space="preserve">LOCACAO DE ESCORA METALICA TELESCOPICA, COM ALTURA REGULAVEL DE *1,80* A *3,20* M, COM CAPACIDADE DE CARGA DE NO MINIMO 1000 KGF (10 KN), INCLUSO TRIPE E FORCADO                                                                                                                                                                                                                                                                                                                                         </t>
  </si>
  <si>
    <t xml:space="preserve">LOCACAO DE FORMA PLASTICA PARA LAJE NERVURADA, DIMENSOES *60* X *60* X *16* CM                                                                                                                                                                                                                                                                                                                                                                                                                            </t>
  </si>
  <si>
    <t xml:space="preserve">LOCACAO DE GRUPO GERADOR *80 A 125* KVA, MOTOR DIESEL, REBOCAVEL, ACIONAMENTO MANUAL                                                                                                                                                                                                                                                                                                                                                                                                                      </t>
  </si>
  <si>
    <t xml:space="preserve">LOCACAO DE GRUPO GERADOR ACIMA DE * 125 ATE 180* KVA, MOTOR DIESEL, REBOCAVEL, ACIONAMENTO MANUAL                                                                                                                                                                                                                                                                                                                                                                                                         </t>
  </si>
  <si>
    <t xml:space="preserve">LOCACAO DE GRUPO GERADOR DE *260* KVA, DIESEL REBOCAVEL, ACIONAMENTO MANUAL                                                                                                                                                                                                                                                                                                                                                                                                                               </t>
  </si>
  <si>
    <t xml:space="preserve">LOCACAO DE NIVEL OPTICO, COM PRECISAO DE 0,7 MM, AUMENTO DE 32X                                                                                                                                                                                                                                                                                                                                                                                                                                           </t>
  </si>
  <si>
    <t xml:space="preserve">LOCACAO DE TEODOLITO ELETRONICO, PRECISAO ANGULAR DE 5 A 7 SEGUNDOS, INCLUINDO TRIPE                                                                                                                                                                                                                                                                                                                                                                                                                      </t>
  </si>
  <si>
    <t xml:space="preserve">LOCACAO DE TORRE METALICA COMPLETA PARA UMA CARGA DE 8 TF (80 KN)  E PE DIREITO DE 6 M, INCLUINDO MODULOS , DIAGONAIS, SAPATAS E FORCADOS                                                                                                                                                                                                                                                                                                                                                                 </t>
  </si>
  <si>
    <t xml:space="preserve">LOCACAO DE VIGA SANDUICHE METALICA VAZADA PARA TRAVAMENTO DE PILARES, ALTURA DE *8* CM, LARGURA DE *6* CM E EXTENSAO DE 2 M                                                                                                                                                                                                                                                                                                                                                                               </t>
  </si>
  <si>
    <t xml:space="preserve">LONA PLASTICA EXTRA FORTE PRETA, E = 200 MICRA                                                                                                                                                                                                                                                                                                                                                                                                                                                            </t>
  </si>
  <si>
    <t xml:space="preserve">LONA PLASTICA PESADA PRETA, E = 150 MICRA                                                                                                                                                                                                                                                                                                                                                                                                                                                                 </t>
  </si>
  <si>
    <t xml:space="preserve">LUBRIFICANTE REDUTOR DE TORQUE E ARRASTO DE ALTO DESEMPENHO, PARA PERFURACAO HORIZONTAL DIRECIONAL, HDD                                                                                                                                                                                                                                                                                                                                                                                                   </t>
  </si>
  <si>
    <t xml:space="preserve">LUMINARIA ABERTA P/ ILUMINACAO PUBLICA, TIPO X-57 PETERCO OU EQUIV                                                                                                                                                                                                                                                                                                                                                                                                                                        </t>
  </si>
  <si>
    <t xml:space="preserve">LUMINARIA ARANDELA TIPO MEIA-LUA COM VIDRO FOSCO *30 X 15* CM, PARA 1 LAMPADA, BASE E27, POTENCIA MAXIMA 40/60 W (NAO INCLUI LAMPADA)                                                                                                                                                                                                                                                                                                                                                                     </t>
  </si>
  <si>
    <t xml:space="preserve">LUMINARIA DE EMBUTIR EM CHAPA DE ACO PARA 2 LAMPADAS FLUORESCENTES DE 14 W COM REFLETOR E ALETAS EM ALUMINIO, COMPLETA (INCLUI REATOR E LAMPADAS)                                                                                                                                                                                                                                                                                                                                                         </t>
  </si>
  <si>
    <t xml:space="preserve">LUMINARIA DE EMBUTIR EM CHAPA DE ACO PARA 4 LAMPADAS FLUORESCENTES DE 14 W *60 X 60 CM* ALETADA (NAO INCLUI REATOR E LAMPADAS)                                                                                                                                                                                                                                                                                                                                                                            </t>
  </si>
  <si>
    <t xml:space="preserve">LUMINARIA DE EMERGENCIA 30 LEDS, POTENCIA 2 W, BATERIA DE LITIO, AUTONOMIA DE 6 HORAS                                                                                                                                                                                                                                                                                                                                                                                                                     </t>
  </si>
  <si>
    <t xml:space="preserve">LUMINARIA DE LED PARA ILUMINACAO PUBLICA, DE 138 W ATE 180 W, INVOLUCRO EM ALUMINIO OU ACO INOX                                                                                                                                                                                                                                                                                                                                                                                                           </t>
  </si>
  <si>
    <t xml:space="preserve">LUMINARIA DE LED PARA ILUMINACAO PUBLICA, DE 181 W ATE 239 W, INVOLUCRO EM ALUMINIO OU ACO INOX                                                                                                                                                                                                                                                                                                                                                                                                           </t>
  </si>
  <si>
    <t xml:space="preserve">LUMINARIA DE LED PARA ILUMINACAO PUBLICA, DE 240 W ATE 350 W, INVOLUCRO EM ALUMINIO OU ACO INOX                                                                                                                                                                                                                                                                                                                                                                                                           </t>
  </si>
  <si>
    <t xml:space="preserve">LUMINARIA DE LED PARA ILUMINACAO PUBLICA, DE 33 W ATE 50 W, INVOLUCRO EM ALUMINIO OU ACO INOX                                                                                                                                                                                                                                                                                                                                                                                                             </t>
  </si>
  <si>
    <t xml:space="preserve">LUMINARIA DE LED PARA ILUMINACAO PUBLICA, DE 51 W ATE 67 W, INVOLUCRO EM ALUMINIO OU ACO INOX                                                                                                                                                                                                                                                                                                                                                                                                             </t>
  </si>
  <si>
    <t xml:space="preserve">LUMINARIA DE LED PARA ILUMINACAO PUBLICA, DE 68 W ATE 97 W, INVOLUCRO EM ALUMINIO OU ACO INOX                                                                                                                                                                                                                                                                                                                                                                                                             </t>
  </si>
  <si>
    <t xml:space="preserve">LUMINARIA DE LED PARA ILUMINACAO PUBLICA, DE 98 W ATE 137 W, INVOLUCRO EM ALUMINIO OU ACO INOX                                                                                                                                                                                                                                                                                                                                                                                                            </t>
  </si>
  <si>
    <t xml:space="preserve">LUMINARIA DE SOBREPOR EM CHAPA DE ACO COM ALETAS PLASTICAS, PARA 1 LAMPADA, BASE E27, POTENCIA MAXIMA 40/60 W (NAO INCLUI LAMPADA)                                                                                                                                                                                                                                                                                                                                                                        </t>
  </si>
  <si>
    <t xml:space="preserve">LUMINARIA DE SOBREPOR EM CHAPA DE ACO COM ALETAS PLASTICAS, PARA 2 LAMPADAS, BASE E27, POTENCIA MAXIMA 40/60 W (NAO INCLUI LAMPADAS)                                                                                                                                                                                                                                                                                                                                                                      </t>
  </si>
  <si>
    <t xml:space="preserve">LUMINARIA DE SOBREPOR EM CHAPA DE ACO PARA 1 LAMPADA FLUORESCENTE DE *18* W, ALETADA, COMPLETA (LAMPADA E REATOR INCLUSOS)                                                                                                                                                                                                                                                                                                                                                                                </t>
  </si>
  <si>
    <t xml:space="preserve">LUMINARIA DE SOBREPOR EM CHAPA DE ACO PARA 1 LAMPADA FLUORESCENTE DE *18* W, PERFIL COMERCIAL (NAO INCLUI REATOR E LAMPADA)                                                                                                                                                                                                                                                                                                                                                                               </t>
  </si>
  <si>
    <t xml:space="preserve">LUMINARIA DE SOBREPOR EM CHAPA DE ACO PARA 1 LAMPADA FLUORESCENTE DE *36* W, ALETADA, COMPLETA (LAMPADA E REATOR INCLUSOS)                                                                                                                                                                                                                                                                                                                                                                                </t>
  </si>
  <si>
    <t xml:space="preserve">LUMINARIA DE SOBREPOR EM CHAPA DE ACO PARA 1 LAMPADA FLUORESCENTE DE *36* W, PERFIL COMERCIAL (NAO INCLUI REATOR E LAMPADA)                                                                                                                                                                                                                                                                                                                                                                               </t>
  </si>
  <si>
    <t xml:space="preserve">LUMINARIA DE SOBREPOR EM CHAPA DE ACO PARA 2 LAMPADAS FLUORESCENTES DE *18* W, ALETADA, COMPLETA (LAMPADAS E REATOR INCLUSOS)                                                                                                                                                                                                                                                                                                                                                                             </t>
  </si>
  <si>
    <t xml:space="preserve">LUMINARIA DE SOBREPOR EM CHAPA DE ACO PARA 2 LAMPADAS FLUORESCENTES DE *18* W, PERFIL COMERCIAL (NAO INCLUI REATOR E LAMPADAS)                                                                                                                                                                                                                                                                                                                                                                            </t>
  </si>
  <si>
    <t xml:space="preserve">LUMINARIA DE SOBREPOR EM CHAPA DE ACO PARA 2 LAMPADAS FLUORESCENTES DE *36* W, ALETADA, COMPLETA (LAMPADAS E REATOR INCLUSOS)                                                                                                                                                                                                                                                                                                                                                                             </t>
  </si>
  <si>
    <t xml:space="preserve">LUMINARIA DE SOBREPOR EM CHAPA DE ACO PARA 2 LAMPADAS FLUORESCENTES DE *36* W, PERFIL COMERCIAL (NAO INCLUI REATOR E LAMPADAS)                                                                                                                                                                                                                                                                                                                                                                            </t>
  </si>
  <si>
    <t xml:space="preserve">LUMINARIA DE TETO PLAFON/PLAFONIER EM PLASTICO COM BASE E27, POTENCIA MAXIMA 60 W (NAO INCLUI LAMPADA)                                                                                                                                                                                                                                                                                                                                                                                                    </t>
  </si>
  <si>
    <t xml:space="preserve">LUMINARIA DUPLA P/SINALIZACAO, TIPO WETZEL AS-2/110 OU EQUIV                                                                                                                                                                                                                                                                                                                                                                                                                                              </t>
  </si>
  <si>
    <t xml:space="preserve">LUMINARIA HERMETICA IP-65 PARA 2 DUAS LAMPADAS DE 14/16/18/20 W (NAO INCLUI REATOR E LAMPADAS)                                                                                                                                                                                                                                                                                                                                                                                                            </t>
  </si>
  <si>
    <t xml:space="preserve">LUMINARIA HERMETICA IP-65 PARA 2 DUAS LAMPADAS DE 28/32/36/40 W (NAO INCLUI REATOR E LAMPADAS)                                                                                                                                                                                                                                                                                                                                                                                                            </t>
  </si>
  <si>
    <t xml:space="preserve">LUMINARIA LED PLAFON REDONDO DE SOBREPOR BIVOLT 12/13 W,  D = *17* CM                                                                                                                                                                                                                                                                                                                                                                                                                                     </t>
  </si>
  <si>
    <t xml:space="preserve">LUMINARIA LED REFLETOR RETANGULAR BIVOLT, LUZ BRANCA, 10 W                                                                                                                                                                                                                                                                                                                                                                                                                                                </t>
  </si>
  <si>
    <t xml:space="preserve">LUMINARIA LED REFLETOR RETANGULAR BIVOLT, LUZ BRANCA, 30 W                                                                                                                                                                                                                                                                                                                                                                                                                                                </t>
  </si>
  <si>
    <t xml:space="preserve">LUMINARIA LED REFLETOR RETANGULAR BIVOLT, LUZ BRANCA, 50 W                                                                                                                                                                                                                                                                                                                                                                                                                                                </t>
  </si>
  <si>
    <t xml:space="preserve">LUMINARIA PLAFON REDONDO COM VIDRO FOSCO DIAMETRO *25* CM, PARA 1 LAMPADA, BASE E27, POTENCIA MAXIMA 40/60 W (NAO INCLUI LAMPADA)                                                                                                                                                                                                                                                                                                                                                                         </t>
  </si>
  <si>
    <t xml:space="preserve">LUMINARIA PLAFON REDONDO COM VIDRO FOSCO DIAMETRO *30* CM, PARA 2 LAMPADAS, BASE E27, POTENCIA MAXIMA 40/60 W (NAO INCLUI LAMPADAS)                                                                                                                                                                                                                                                                                                                                                                       </t>
  </si>
  <si>
    <t xml:space="preserve">LUMINARIA PROVA DE TEMPO PETERCO Y.31/1                                                                                                                                                                                                                                                                                                                                                                                                                                                                   </t>
  </si>
  <si>
    <t xml:space="preserve">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                                                                                                                                                                                   </t>
  </si>
  <si>
    <t xml:space="preserve">LUMINARIA SPOT DE SOBREPOR EM ALUMINIO COM ALETA PLASTICA PARA 1 LAMPADA, BASE E27, POTENCIA MAXIMA 40/60 W (NAO INCLUI LAMPADA)                                                                                                                                                                                                                                                                                                                                                                          </t>
  </si>
  <si>
    <t xml:space="preserve">LUMINARIA SPOT DE SOBREPOR EM ALUMINIO COM ALETA PLASTICA PARA 2 LAMPADAS, BASE E27, POTENCIA MAXIMA 40/60 W (NAO INCLUI LAMPADA)                                                                                                                                                                                                                                                                                                                                                                         </t>
  </si>
  <si>
    <t xml:space="preserve">LUMINARIA TIPO TARTARUGA A PROVA DE TEMPO, GASES, VAPOR E PO, EM ALUMINIO, COM GRADE, BASE E27, POTENCIA MAXIMA 100 W - REF Y 25/1 (NAO INCLUI LAMPADA)                                                                                                                                                                                                                                                                                                                                                   </t>
  </si>
  <si>
    <t xml:space="preserve">LUMINARIA TIPO TARTARUGA PARA AREA EXTERNA EM ALUMINIO, COM GRADE, PARA 1 LAMPADA, BASE E27, POTENCIA MAXIMA 40/60 W (NAO INCLUI LAMPADA)                                                                                                                                                                                                                                                                                                                                                                 </t>
  </si>
  <si>
    <t xml:space="preserve">LUVA CPVC, SOLDAVEL, 114 MM, PARA AGUA QUENTE PREDIAL                                                                                                                                                                                                                                                                                                                                                                                                                                                     </t>
  </si>
  <si>
    <t xml:space="preserve">LUVA CPVC, SOLDAVEL, 15 MM, PARA AGUA QUENTE PREDIAL                                                                                                                                                                                                                                                                                                                                                                                                                                                      </t>
  </si>
  <si>
    <t xml:space="preserve">LUVA CPVC, SOLDAVEL, 22 MM, PARA AGUA QUENTE PREDIAL                                                                                                                                                                                                                                                                                                                                                                                                                                                      </t>
  </si>
  <si>
    <t xml:space="preserve">LUVA CPVC, SOLDAVEL, 28 MM, PARA AGUA QUENTE PREDIAL                                                                                                                                                                                                                                                                                                                                                                                                                                                      </t>
  </si>
  <si>
    <t xml:space="preserve">LUVA CPVC, SOLDAVEL, 35 MM, PARA AGUA QUENTE PREDIAL                                                                                                                                                                                                                                                                                                                                                                                                                                                      </t>
  </si>
  <si>
    <t xml:space="preserve">LUVA CPVC, SOLDAVEL, 42 MM, PARA AGUA QUENTE PREDIAL                                                                                                                                                                                                                                                                                                                                                                                                                                                      </t>
  </si>
  <si>
    <t xml:space="preserve">LUVA CPVC, SOLDAVEL, 54 MM, PARA AGUA QUENTE PREDIAL                                                                                                                                                                                                                                                                                                                                                                                                                                                      </t>
  </si>
  <si>
    <t xml:space="preserve">LUVA CPVC, SOLDAVEL, 73 MM, PARA AGUA QUENTE PREDIAL                                                                                                                                                                                                                                                                                                                                                                                                                                                      </t>
  </si>
  <si>
    <t xml:space="preserve">LUVA CPVC, SOLDAVEL, 89 MM, PARA AGUA QUENTE PREDIAL                                                                                                                                                                                                                                                                                                                                                                                                                                                      </t>
  </si>
  <si>
    <t xml:space="preserve">LUVA DE BORRACHA ISOLANTE PARA ALTA TENSAO, RESISTENTE A OZONIO, TENSAO DE ENSAIO 2,5 KV (PAR)                                                                                                                                                                                                                                                                                                                                                                                                            </t>
  </si>
  <si>
    <t xml:space="preserve">LUVA DE COBRE (REF 600) SEM ANEL DE SOLDA, BOLSA X BOLSA, 104 MM                                                                                                                                                                                                                                                                                                                                                                                                                                          </t>
  </si>
  <si>
    <t xml:space="preserve">LUVA DE COBRE (REF 600) SEM ANEL DE SOLDA, BOLSA X BOLSA, 15 MM                                                                                                                                                                                                                                                                                                                                                                                                                                           </t>
  </si>
  <si>
    <t xml:space="preserve">LUVA DE COBRE (REF 600) SEM ANEL DE SOLDA, BOLSA X BOLSA, 22 MM                                                                                                                                                                                                                                                                                                                                                                                                                                           </t>
  </si>
  <si>
    <t xml:space="preserve">LUVA DE COBRE (REF 600) SEM ANEL DE SOLDA, BOLSA X BOLSA, 28 MM                                                                                                                                                                                                                                                                                                                                                                                                                                           </t>
  </si>
  <si>
    <t xml:space="preserve">LUVA DE COBRE (REF 600) SEM ANEL DE SOLDA, BOLSA X BOLSA, 35 MM                                                                                                                                                                                                                                                                                                                                                                                                                                           </t>
  </si>
  <si>
    <t xml:space="preserve">LUVA DE COBRE (REF 600) SEM ANEL DE SOLDA, BOLSA X BOLSA, 42 MM                                                                                                                                                                                                                                                                                                                                                                                                                                           </t>
  </si>
  <si>
    <t xml:space="preserve">LUVA DE COBRE (REF 600) SEM ANEL DE SOLDA, BOLSA X BOLSA, 54 MM                                                                                                                                                                                                                                                                                                                                                                                                                                           </t>
  </si>
  <si>
    <t xml:space="preserve">LUVA DE COBRE (REF 600) SEM ANEL DE SOLDA, BOLSA X BOLSA, 66 MM                                                                                                                                                                                                                                                                                                                                                                                                                                           </t>
  </si>
  <si>
    <t xml:space="preserve">LUVA DE COBRE (REF 600) SEM ANEL DE SOLDA, BOLSA X BOLSA, 79 MM                                                                                                                                                                                                                                                                                                                                                                                                                                           </t>
  </si>
  <si>
    <t xml:space="preserve">LUVA DE CORRER PARA TUBO ROSCAVEL, PVC, 1 1/2", PARA AGUA FRIA PREDIAL                                                                                                                                                                                                                                                                                                                                                                                                                                    </t>
  </si>
  <si>
    <t xml:space="preserve">LUVA DE CORRER PARA TUBO ROSCAVEL, PVC, 1/2", PARA AGUA FRIA PREDIAL                                                                                                                                                                                                                                                                                                                                                                                                                                      </t>
  </si>
  <si>
    <t xml:space="preserve">LUVA DE CORRER PARA TUBO ROSCAVEL, PVC, 3/4", PARA AGUA FRIA PREDIAL                                                                                                                                                                                                                                                                                                                                                                                                                                      </t>
  </si>
  <si>
    <t xml:space="preserve">LUVA DE CORRER PARA TUBO SOLDAVEL, PVC, 20 MM, PARA AGUA FRIA PREDIAL                                                                                                                                                                                                                                                                                                                                                                                                                                     </t>
  </si>
  <si>
    <t xml:space="preserve">LUVA DE CORRER PARA TUBO SOLDAVEL, PVC, 25 MM, PARA AGUA FRIA PREDIAL                                                                                                                                                                                                                                                                                                                                                                                                                                     </t>
  </si>
  <si>
    <t xml:space="preserve">LUVA DE CORRER PARA TUBO SOLDAVEL, PVC, 32 MM, PARA AGUA FRIA PREDIAL                                                                                                                                                                                                                                                                                                                                                                                                                                     </t>
  </si>
  <si>
    <t xml:space="preserve">LUVA DE CORRER PARA TUBO SOLDAVEL, PVC, 40 MM, PARA AGUA FRIA PREDIAL                                                                                                                                                                                                                                                                                                                                                                                                                                     </t>
  </si>
  <si>
    <t xml:space="preserve">LUVA DE CORRER PARA TUBO SOLDAVEL, PVC, 50 MM, PARA AGUA FRIA PREDIAL                                                                                                                                                                                                                                                                                                                                                                                                                                     </t>
  </si>
  <si>
    <t xml:space="preserve">LUVA DE CORRER PARA TUBO SOLDAVEL, PVC, 60 MM, PARA AGUA FRIA PREDIAL                                                                                                                                                                                                                                                                                                                                                                                                                                     </t>
  </si>
  <si>
    <t xml:space="preserve">LUVA DE CORRER PVC, JE, DN 250 MM, PARA REDE COLETORA DE ESGOTO                                                                                                                                                                                                                                                                                                                                                                                                                                           </t>
  </si>
  <si>
    <t xml:space="preserve">LUVA DE CORRER, CPVC, SOLDAVEL, 15 MM, PARA AGUA QUENTE PREDIAL                                                                                                                                                                                                                                                                                                                                                                                                                                           </t>
  </si>
  <si>
    <t xml:space="preserve">LUVA DE CORRER, CPVC, SOLDAVEL, 22 MM, PARA AGUA QUENTE PREDIAL                                                                                                                                                                                                                                                                                                                                                                                                                                           </t>
  </si>
  <si>
    <t xml:space="preserve">LUVA DE CORRER, CPVC, SOLDAVEL, 28 MM, PARA AGUA QUENTE PREDIAL                                                                                                                                                                                                                                                                                                                                                                                                                                           </t>
  </si>
  <si>
    <t xml:space="preserve">LUVA DE CORRER, CPVC, SOLDAVEL, 35 MM, PARA AGUA QUENTE PREDIAL                                                                                                                                                                                                                                                                                                                                                                                                                                           </t>
  </si>
  <si>
    <t xml:space="preserve">LUVA DE CORRER, CPVC, SOLDAVEL, 42 MM, PARA AGUA QUENTE PREDIAL                                                                                                                                                                                                                                                                                                                                                                                                                                           </t>
  </si>
  <si>
    <t xml:space="preserve">LUVA DE CORRER, PVC SERIE R, 100 MM, PARA ESGOTO PREDIAL                                                                                                                                                                                                                                                                                                                                                                                                                                                  </t>
  </si>
  <si>
    <t xml:space="preserve">LUVA DE CORRER, PVC SERIE R, 150 MM, PARA ESGOTO PREDIAL                                                                                                                                                                                                                                                                                                                                                                                                                                                  </t>
  </si>
  <si>
    <t xml:space="preserve">LUVA DE CORRER, PVC SERIE R, 75 MM, PARA ESGOTO PREDIAL                                                                                                                                                                                                                                                                                                                                                                                                                                                   </t>
  </si>
  <si>
    <t xml:space="preserve">LUVA DE CORRER, PVC, DN 100 MM, PARA ESGOTO PREDIAL                                                                                                                                                                                                                                                                                                                                                                                                                                                       </t>
  </si>
  <si>
    <t xml:space="preserve">LUVA DE CORRER, PVC, DN 50 MM, PARA ESGOTO PREDIAL                                                                                                                                                                                                                                                                                                                                                                                                                                                        </t>
  </si>
  <si>
    <t xml:space="preserve">LUVA DE CORRER, PVC, DN 75 MM, PARA ESGOTO PREDIAL                                                                                                                                                                                                                                                                                                                                                                                                                                                        </t>
  </si>
  <si>
    <t xml:space="preserve">LUVA DE FERRO GALVANIZADO, COM ROSCA BSP MACHO/FEMEA, DE 3/4"                                                                                                                                                                                                                                                                                                                                                                                                                                             </t>
  </si>
  <si>
    <t xml:space="preserve">LUVA DE FERRO GALVANIZADO, COM ROSCA BSP, DE 1 1/2"                                                                                                                                                                                                                                                                                                                                                                                                                                                       </t>
  </si>
  <si>
    <t xml:space="preserve">LUVA DE FERRO GALVANIZADO, COM ROSCA BSP, DE 1 1/4"                                                                                                                                                                                                                                                                                                                                                                                                                                                       </t>
  </si>
  <si>
    <t xml:space="preserve">LUVA DE FERRO GALVANIZADO, COM ROSCA BSP, DE 1/2"                                                                                                                                                                                                                                                                                                                                                                                                                                                         </t>
  </si>
  <si>
    <t xml:space="preserve">LUVA DE FERRO GALVANIZADO, COM ROSCA BSP, DE 1"                                                                                                                                                                                                                                                                                                                                                                                                                                                           </t>
  </si>
  <si>
    <t xml:space="preserve">LUVA DE FERRO GALVANIZADO, COM ROSCA BSP, DE 2 1/2"                                                                                                                                                                                                                                                                                                                                                                                                                                                       </t>
  </si>
  <si>
    <t xml:space="preserve">LUVA DE FERRO GALVANIZADO, COM ROSCA BSP, DE 2"                                                                                                                                                                                                                                                                                                                                                                                                                                                           </t>
  </si>
  <si>
    <t xml:space="preserve">LUVA DE FERRO GALVANIZADO, COM ROSCA BSP, DE 3/4"                                                                                                                                                                                                                                                                                                                                                                                                                                                         </t>
  </si>
  <si>
    <t xml:space="preserve">LUVA DE FERRO GALVANIZADO, COM ROSCA BSP, DE 3"                                                                                                                                                                                                                                                                                                                                                                                                                                                           </t>
  </si>
  <si>
    <t xml:space="preserve">LUVA DE FERRO GALVANIZADO, COM ROSCA BSP, DE 4"                                                                                                                                                                                                                                                                                                                                                                                                                                                           </t>
  </si>
  <si>
    <t xml:space="preserve">LUVA DE FERRO GALVANIZADO, COM ROSCA BSP, DE 5"                                                                                                                                                                                                                                                                                                                                                                                                                                                           </t>
  </si>
  <si>
    <t xml:space="preserve">LUVA DE FERRO GALVANIZADO, COM ROSCA BSP, DE 6"                                                                                                                                                                                                                                                                                                                                                                                                                                                           </t>
  </si>
  <si>
    <t xml:space="preserve">LUVA DE PRESSAO, EM PVC, DE 20 MM, PARA ELETRODUTO FLEXIVEL                                                                                                                                                                                                                                                                                                                                                                                                                                               </t>
  </si>
  <si>
    <t xml:space="preserve">LUVA DE PRESSAO, EM PVC, DE 25 MM, PARA ELETRODUTO FLEXIVEL                                                                                                                                                                                                                                                                                                                                                                                                                                               </t>
  </si>
  <si>
    <t xml:space="preserve">LUVA DE PRESSAO, EM PVC, DE 32 MM, PARA ELETRODUTO FLEXIVEL                                                                                                                                                                                                                                                                                                                                                                                                                                               </t>
  </si>
  <si>
    <t xml:space="preserve">LUVA DE REDUCAO DE FERRO GALVANIZADO, COM ROSCA BSP MACHO/FEMEA, DE 1 1/2" X 1"                                                                                                                                                                                                                                                                                                                                                                                                                           </t>
  </si>
  <si>
    <t xml:space="preserve">LUVA DE REDUCAO DE FERRO GALVANIZADO, COM ROSCA BSP MACHO/FEMEA, DE 1" X 1/2"                                                                                                                                                                                                                                                                                                                                                                                                                             </t>
  </si>
  <si>
    <t xml:space="preserve">LUVA DE REDUCAO DE FERRO GALVANIZADO, COM ROSCA BSP MACHO/FEMEA, DE 1" X 3/4"                                                                                                                                                                                                                                                                                                                                                                                                                             </t>
  </si>
  <si>
    <t xml:space="preserve">LUVA DE REDUCAO DE FERRO GALVANIZADO, COM ROSCA BSP MACHO/FEMEA, DE 3/4" X 1/2"                                                                                                                                                                                                                                                                                                                                                                                                                           </t>
  </si>
  <si>
    <t xml:space="preserve">LUVA DE REDUCAO DE FERRO GALVANIZADO, COM ROSCA BSP, DE 1 1/2" X 1 1/4"                                                                                                                                                                                                                                                                                                                                                                                                                                   </t>
  </si>
  <si>
    <t xml:space="preserve">LUVA DE REDUCAO DE FERRO GALVANIZADO, COM ROSCA BSP, DE 1 1/2" X 1/2"                                                                                                                                                                                                                                                                                                                                                                                                                                     </t>
  </si>
  <si>
    <t xml:space="preserve">LUVA DE REDUCAO DE FERRO GALVANIZADO, COM ROSCA BSP, DE 1 1/2" X 1"                                                                                                                                                                                                                                                                                                                                                                                                                                       </t>
  </si>
  <si>
    <t xml:space="preserve">LUVA DE REDUCAO DE FERRO GALVANIZADO, COM ROSCA BSP, DE 1 1/2" X 3/4"                                                                                                                                                                                                                                                                                                                                                                                                                                     </t>
  </si>
  <si>
    <t xml:space="preserve">LUVA DE REDUCAO DE FERRO GALVANIZADO, COM ROSCA BSP, DE 1 1/4" X 1/2"                                                                                                                                                                                                                                                                                                                                                                                                                                     </t>
  </si>
  <si>
    <t xml:space="preserve">LUVA DE REDUCAO DE FERRO GALVANIZADO, COM ROSCA BSP, DE 1 1/4" X 1"                                                                                                                                                                                                                                                                                                                                                                                                                                       </t>
  </si>
  <si>
    <t xml:space="preserve">LUVA DE REDUCAO DE FERRO GALVANIZADO, COM ROSCA BSP, DE 1 1/4" X 3/4"                                                                                                                                                                                                                                                                                                                                                                                                                                     </t>
  </si>
  <si>
    <t xml:space="preserve">LUVA DE REDUCAO DE FERRO GALVANIZADO, COM ROSCA BSP, DE 1" X 1/2"                                                                                                                                                                                                                                                                                                                                                                                                                                         </t>
  </si>
  <si>
    <t xml:space="preserve">LUVA DE REDUCAO DE FERRO GALVANIZADO, COM ROSCA BSP, DE 1" X 3/4"                                                                                                                                                                                                                                                                                                                                                                                                                                         </t>
  </si>
  <si>
    <t xml:space="preserve">LUVA DE REDUCAO DE FERRO GALVANIZADO, COM ROSCA BSP, DE 2 1/2" X 1 1/2"                                                                                                                                                                                                                                                                                                                                                                                                                                   </t>
  </si>
  <si>
    <t xml:space="preserve">LUVA DE REDUCAO DE FERRO GALVANIZADO, COM ROSCA BSP, DE 2 1/2" X 2"                                                                                                                                                                                                                                                                                                                                                                                                                                       </t>
  </si>
  <si>
    <t xml:space="preserve">LUVA DE REDUCAO DE FERRO GALVANIZADO, COM ROSCA BSP, DE 2" X 1 1/2"                                                                                                                                                                                                                                                                                                                                                                                                                                       </t>
  </si>
  <si>
    <t xml:space="preserve">LUVA DE REDUCAO DE FERRO GALVANIZADO, COM ROSCA BSP, DE 2" X 1 1/4"                                                                                                                                                                                                                                                                                                                                                                                                                                       </t>
  </si>
  <si>
    <t xml:space="preserve">LUVA DE REDUCAO DE FERRO GALVANIZADO, COM ROSCA BSP, DE 2" X 1"                                                                                                                                                                                                                                                                                                                                                                                                                                           </t>
  </si>
  <si>
    <t xml:space="preserve">LUVA DE REDUCAO DE FERRO GALVANIZADO, COM ROSCA BSP, DE 3/4" X 1/2"                                                                                                                                                                                                                                                                                                                                                                                                                                       </t>
  </si>
  <si>
    <t xml:space="preserve">LUVA DE REDUCAO DE FERRO GALVANIZADO, COM ROSCA BSP, DE 3" X 1 1/2"                                                                                                                                                                                                                                                                                                                                                                                                                                       </t>
  </si>
  <si>
    <t xml:space="preserve">LUVA DE REDUCAO DE FERRO GALVANIZADO, COM ROSCA BSP, DE 3" X 2 1/2"                                                                                                                                                                                                                                                                                                                                                                                                                                       </t>
  </si>
  <si>
    <t xml:space="preserve">LUVA DE REDUCAO DE FERRO GALVANIZADO, COM ROSCA BSP, DE 3" X 2"                                                                                                                                                                                                                                                                                                                                                                                                                                           </t>
  </si>
  <si>
    <t xml:space="preserve">LUVA DE REDUCAO DE FERRO GALVANIZADO, COM ROSCA BSP, DE 4" X 2 1/2"                                                                                                                                                                                                                                                                                                                                                                                                                                       </t>
  </si>
  <si>
    <t xml:space="preserve">LUVA DE REDUCAO DE FERRO GALVANIZADO, COM ROSCA BSP, DE 4" X 2"                                                                                                                                                                                                                                                                                                                                                                                                                                           </t>
  </si>
  <si>
    <t xml:space="preserve">LUVA DE REDUCAO DE FERRO GALVANIZADO, COM ROSCA BSP, DE 4" X 3"                                                                                                                                                                                                                                                                                                                                                                                                                                           </t>
  </si>
  <si>
    <t xml:space="preserve">LUVA DE REDUCAO EM ACO CARBONO, COM ENCAIXE PARA SOLDA DN SW, PRESSAO 3.000 LBS,  3/4 " X 1/2"                                                                                                                                                                                                                                                                                                                                                                                                            </t>
  </si>
  <si>
    <t xml:space="preserve">LUVA DE REDUCAO EM ACO CARBONO, COM ENCAIXE PARA SOLDA DN SW, PRESSAO 3.000 LBS, DN 1 1/2" X 1 1/4"                                                                                                                                                                                                                                                                                                                                                                                                       </t>
  </si>
  <si>
    <t xml:space="preserve">LUVA DE REDUCAO EM ACO CARBONO, COM ENCAIXE PARA SOLDA DN SW, PRESSAO 3.000 LBS, DN 1 1/4"  X 1"                                                                                                                                                                                                                                                                                                                                                                                                          </t>
  </si>
  <si>
    <t xml:space="preserve">LUVA DE REDUCAO EM ACO CARBONO, COM ENCAIXE PARA SOLDA DN SW, PRESSAO 3.000 LBS, DN 1" X 3/4"                                                                                                                                                                                                                                                                                                                                                                                                             </t>
  </si>
  <si>
    <t xml:space="preserve">LUVA DE REDUCAO EM ACO CARBONO, COM ENCAIXE PARA SOLDA DN SW, PRESSAO 3.000 LBS, DN 2 1/2" X 2"                                                                                                                                                                                                                                                                                                                                                                                                           </t>
  </si>
  <si>
    <t xml:space="preserve">LUVA DE REDUCAO EM ACO CARBONO, COM ENCAIXE PARA SOLDA DN SW, PRESSAO 3.000 LBS, DN 2" X 1 1/2"                                                                                                                                                                                                                                                                                                                                                                                                           </t>
  </si>
  <si>
    <t xml:space="preserve">LUVA DE REDUCAO EM ACO CARBONO, COM ENCAIXE PARA SOLDA DN SW, PRESSAO 3.000 LBS, DN 3" X 2 1/2"                                                                                                                                                                                                                                                                                                                                                                                                           </t>
  </si>
  <si>
    <t xml:space="preserve">LUVA DE REDUCAO ROSCAVEL, PVC, 1" X 3/4", PARA AGUA FRIA PREDIAL                                                                                                                                                                                                                                                                                                                                                                                                                                          </t>
  </si>
  <si>
    <t xml:space="preserve">LUVA DE REDUCAO ROSCAVEL, PVC, 3/4" X 1/2", PARA AGUA FRIA PREDIAL                                                                                                                                                                                                                                                                                                                                                                                                                                        </t>
  </si>
  <si>
    <t xml:space="preserve">LUVA DE REDUCAO SOLDAVEL, PVC, 25 MM X 20 MM, PARA AGUA FRIA PREDIAL                                                                                                                                                                                                                                                                                                                                                                                                                                      </t>
  </si>
  <si>
    <t xml:space="preserve">LUVA DE REDUCAO SOLDAVEL, PVC, 32 MM X 25 MM, PARA AGUA FRIA PREDIAL                                                                                                                                                                                                                                                                                                                                                                                                                                      </t>
  </si>
  <si>
    <t xml:space="preserve">LUVA DE REDUCAO SOLDAVEL, PVC, 40 MM X 32 MM, PARA AGUA FRIA PREDIAL                                                                                                                                                                                                                                                                                                                                                                                                                                      </t>
  </si>
  <si>
    <t xml:space="preserve">LUVA DE REDUCAO SOLDAVEL, PVC, 60 MM X 50 MM, PARA AGUA FRIA PREDIAL                                                                                                                                                                                                                                                                                                                                                                                                                                      </t>
  </si>
  <si>
    <t xml:space="preserve">LUVA DE REDUCAO, SOLDAVEL, PVC, 50 X 25 MM, PARA AGUA FRIA PREDIAL                                                                                                                                                                                                                                                                                                                                                                                                                                        </t>
  </si>
  <si>
    <t xml:space="preserve">LUVA DE TRANSICAO DE CPVC X PVC, SOLDAVEL, 22 X 25 MM, PARA AGUA QUENTE                                                                                                                                                                                                                                                                                                                                                                                                                                   </t>
  </si>
  <si>
    <t xml:space="preserve">LUVA DE TRANSICAO, CPVC, SOLDAVEL, 42 MM X 1 1/2", PARA AGUA QUENTE                                                                                                                                                                                                                                                                                                                                                                                                                                       </t>
  </si>
  <si>
    <t xml:space="preserve">LUVA DE TRANSICAO, CPVC, SOLDAVEL, 54 MM X 2", PARA AGUA QUENTE PREDIAL                                                                                                                                                                                                                                                                                                                                                                                                                                   </t>
  </si>
  <si>
    <t xml:space="preserve">LUVA DE TRANSICAO, CPVC, 15 MM X 1/2", PARA AGUA QUENTE PREDIAL                                                                                                                                                                                                                                                                                                                                                                                                                                           </t>
  </si>
  <si>
    <t xml:space="preserve">LUVA DE TRANSICAO, CPVC, 22 MM X 1/2", PARA AGUA QUENTE                                                                                                                                                                                                                                                                                                                                                                                                                                                   </t>
  </si>
  <si>
    <t xml:space="preserve">LUVA EM ACO CARBONO, SOLDAVEL, PRESSAO 3.000 LBS, DN 1 1/2"                                                                                                                                                                                                                                                                                                                                                                                                                                               </t>
  </si>
  <si>
    <t xml:space="preserve">LUVA EM ACO CARBONO, SOLDAVEL, PRESSAO 3.000 LBS, DN 1 1/4"                                                                                                                                                                                                                                                                                                                                                                                                                                               </t>
  </si>
  <si>
    <t xml:space="preserve">LUVA EM ACO CARBONO, SOLDAVEL, PRESSAO 3.000 LBS, DN 1/2"                                                                                                                                                                                                                                                                                                                                                                                                                                                 </t>
  </si>
  <si>
    <t xml:space="preserve">LUVA EM ACO CARBONO, SOLDAVEL, PRESSAO 3.000 LBS, DN 1"                                                                                                                                                                                                                                                                                                                                                                                                                                                   </t>
  </si>
  <si>
    <t xml:space="preserve">LUVA EM ACO CARBONO, SOLDAVEL, PRESSAO 3.000 LBS, DN 2 1/2"                                                                                                                                                                                                                                                                                                                                                                                                                                               </t>
  </si>
  <si>
    <t xml:space="preserve">LUVA EM ACO CARBONO, SOLDAVEL, PRESSAO 3.000 LBS, DN 2"                                                                                                                                                                                                                                                                                                                                                                                                                                                   </t>
  </si>
  <si>
    <t xml:space="preserve">LUVA EM ACO CARBONO, SOLDAVEL, PRESSAO 3.000 LBS, DN 3/4"                                                                                                                                                                                                                                                                                                                                                                                                                                                 </t>
  </si>
  <si>
    <t xml:space="preserve">LUVA EM ACO CARBONO, SOLDAVEL, PRESSAO 3.000 LBS, DN 3"                                                                                                                                                                                                                                                                                                                                                                                                                                                   </t>
  </si>
  <si>
    <t xml:space="preserve">LUVA EM PVC RIGIDO ROSCAVEL, DE 1 1/2", PARA ELETRODUTO                                                                                                                                                                                                                                                                                                                                                                                                                                                   </t>
  </si>
  <si>
    <t xml:space="preserve">LUVA EM PVC RIGIDO ROSCAVEL, DE 1 1/4", PARA ELETRODUTO                                                                                                                                                                                                                                                                                                                                                                                                                                                   </t>
  </si>
  <si>
    <t xml:space="preserve">LUVA EM PVC RIGIDO ROSCAVEL, DE 1/2", PARA ELETRODUTO                                                                                                                                                                                                                                                                                                                                                                                                                                                     </t>
  </si>
  <si>
    <t xml:space="preserve">LUVA EM PVC RIGIDO ROSCAVEL, DE 1", PARA ELETRODUTO                                                                                                                                                                                                                                                                                                                                                                                                                                                       </t>
  </si>
  <si>
    <t xml:space="preserve">LUVA EM PVC RIGIDO ROSCAVEL, DE 2 1/2", PARA ELETRODUTO                                                                                                                                                                                                                                                                                                                                                                                                                                                   </t>
  </si>
  <si>
    <t xml:space="preserve">LUVA EM PVC RIGIDO ROSCAVEL, DE 2", PARA ELETRODUTO                                                                                                                                                                                                                                                                                                                                                                                                                                                       </t>
  </si>
  <si>
    <t xml:space="preserve">LUVA EM PVC RIGIDO ROSCAVEL, DE 3/4", PARA ELETRODUTO                                                                                                                                                                                                                                                                                                                                                                                                                                                     </t>
  </si>
  <si>
    <t xml:space="preserve">LUVA EM PVC RIGIDO ROSCAVEL, DE 3", PARA ELETRODUTO                                                                                                                                                                                                                                                                                                                                                                                                                                                       </t>
  </si>
  <si>
    <t xml:space="preserve">LUVA EM PVC RIGIDO ROSCAVEL, DE 4", PARA ELETRODUTO                                                                                                                                                                                                                                                                                                                                                                                                                                                       </t>
  </si>
  <si>
    <t xml:space="preserve">LUVA PASSANTE DE COBRE (REF 601) SEM ANEL DE SOLDA, BOLSA 15 MM                                                                                                                                                                                                                                                                                                                                                                                                                                           </t>
  </si>
  <si>
    <t xml:space="preserve">LUVA PASSANTE DE COBRE (REF 601) SEM ANEL DE SOLDA, BOLSA 22 MM                                                                                                                                                                                                                                                                                                                                                                                                                                           </t>
  </si>
  <si>
    <t xml:space="preserve">LUVA PASSANTE DE COBRE (REF 601) SEM ANEL DE SOLDA, BOLSA 28 MM                                                                                                                                                                                                                                                                                                                                                                                                                                           </t>
  </si>
  <si>
    <t xml:space="preserve">LUVA PASSANTE DE COBRE (REF 601) SEM ANEL DE SOLDA, BOLSA 35 MM                                                                                                                                                                                                                                                                                                                                                                                                                                           </t>
  </si>
  <si>
    <t xml:space="preserve">LUVA PASSANTE DE COBRE (REF 601) SEM ANEL DE SOLDA, BOLSA 42 MM                                                                                                                                                                                                                                                                                                                                                                                                                                           </t>
  </si>
  <si>
    <t xml:space="preserve">LUVA PASSANTE DE COBRE (REF 601) SEM ANEL DE SOLDA, BOLSA 54 MM                                                                                                                                                                                                                                                                                                                                                                                                                                           </t>
  </si>
  <si>
    <t xml:space="preserve">LUVA PASSANTE DE COBRE (REF 601) SEM ANEL DE SOLDA, BOLSA 66 MM                                                                                                                                                                                                                                                                                                                                                                                                                                           </t>
  </si>
  <si>
    <t xml:space="preserve">LUVA PVC SOLDAVEL, 110 MM, PARA AGUA FRIA PREDIAL                                                                                                                                                                                                                                                                                                                                                                                                                                                         </t>
  </si>
  <si>
    <t xml:space="preserve">LUVA PVC SOLDAVEL, 20 MM, PARA AGUA FRIA PREDIAL                                                                                                                                                                                                                                                                                                                                                                                                                                                          </t>
  </si>
  <si>
    <t xml:space="preserve">LUVA PVC SOLDAVEL, 25 MM, PARA AGUA FRIA PREDIAL                                                                                                                                                                                                                                                                                                                                                                                                                                                          </t>
  </si>
  <si>
    <t xml:space="preserve">LUVA PVC SOLDAVEL, 32 MM, PARA AGUA FRIA PREDIAL                                                                                                                                                                                                                                                                                                                                                                                                                                                          </t>
  </si>
  <si>
    <t xml:space="preserve">LUVA PVC SOLDAVEL, 40 MM, PARA AGUA FRIA PREDIAL                                                                                                                                                                                                                                                                                                                                                                                                                                                          </t>
  </si>
  <si>
    <t xml:space="preserve">LUVA PVC SOLDAVEL, 50 MM, PARA AGUA FRIA PREDIAL                                                                                                                                                                                                                                                                                                                                                                                                                                                          </t>
  </si>
  <si>
    <t xml:space="preserve">LUVA PVC SOLDAVEL, 60 MM, PARA AGUA FRIA PREDIAL                                                                                                                                                                                                                                                                                                                                                                                                                                                          </t>
  </si>
  <si>
    <t xml:space="preserve">LUVA PVC SOLDAVEL, 75 MM, PARA AGUA FRIA PREDIAL                                                                                                                                                                                                                                                                                                                                                                                                                                                          </t>
  </si>
  <si>
    <t xml:space="preserve">LUVA PVC SOLDAVEL, 85 MM, PARA AGUA FRIA PREDIAL                                                                                                                                                                                                                                                                                                                                                                                                                                                          </t>
  </si>
  <si>
    <t xml:space="preserve">LUVA PVC, ROSCAVEL, 1 1/2",  AGUA FRIA PREDIAL                                                                                                                                                                                                                                                                                                                                                                                                                                                            </t>
  </si>
  <si>
    <t xml:space="preserve">LUVA PVC, ROSCAVEL, 1/2", AGUA FRIA PREDIAL                                                                                                                                                                                                                                                                                                                                                                                                                                                               </t>
  </si>
  <si>
    <t xml:space="preserve">LUVA PVC, ROSCAVEL, 1", AGUA FRIA PREDIAL                                                                                                                                                                                                                                                                                                                                                                                                                                                                 </t>
  </si>
  <si>
    <t xml:space="preserve">LUVA PVC, ROSCAVEL, 3/4", AGUA FRIA PREDIAL                                                                                                                                                                                                                                                                                                                                                                                                                                                               </t>
  </si>
  <si>
    <t xml:space="preserve">LUVA RASPA DE COURO, CANO CURTO (PUNHO *7* CM)                                                                                                                                                                                                                                                                                                                                                                                                                                                            </t>
  </si>
  <si>
    <t xml:space="preserve">LUVA SIMPLES PPR, F/F, SOLDAVEL, DN 110 MM, PARA AGUA QUENTE PREDIAL                                                                                                                                                                                                                                                                                                                                                                                                                                      </t>
  </si>
  <si>
    <t xml:space="preserve">LUVA SIMPLES PPR, F/F, SOLDAVEL, DN 20 MM, PARA AGUA QUENTE PREDIAL                                                                                                                                                                                                                                                                                                                                                                                                                                       </t>
  </si>
  <si>
    <t xml:space="preserve">LUVA SIMPLES PPR, F/F, SOLDAVEL, DN 25 MM, PARA AGUA QUENTE PREDIAL                                                                                                                                                                                                                                                                                                                                                                                                                                       </t>
  </si>
  <si>
    <t xml:space="preserve">LUVA SIMPLES PPR, F/F, SOLDAVEL, DN 32 MM, PARA AGUA QUENTE PREDIAL                                                                                                                                                                                                                                                                                                                                                                                                                                       </t>
  </si>
  <si>
    <t xml:space="preserve">LUVA SIMPLES PPR, F/F, SOLDAVEL, DN 40 MM, PARA AGUA QUENTE PREDIAL                                                                                                                                                                                                                                                                                                                                                                                                                                       </t>
  </si>
  <si>
    <t xml:space="preserve">LUVA SIMPLES PPR, F/F, SOLDAVEL, DN 50 MM, PARA AGUA QUENTE PREDIAL                                                                                                                                                                                                                                                                                                                                                                                                                                       </t>
  </si>
  <si>
    <t xml:space="preserve">LUVA SIMPLES PPR, F/F, SOLDAVEL, DN 63 MM, PARA AGUA QUENTE PREDIAL                                                                                                                                                                                                                                                                                                                                                                                                                                       </t>
  </si>
  <si>
    <t xml:space="preserve">LUVA SIMPLES PPR, F/F, SOLDAVEL, DN 75 MM, PARA AGUA QUENTE PREDIAL                                                                                                                                                                                                                                                                                                                                                                                                                                       </t>
  </si>
  <si>
    <t xml:space="preserve">LUVA SIMPLES PPR, F/F, SOLDAVEL, DN 90 MM, PARA AGUA QUENTE PREDIAL                                                                                                                                                                                                                                                                                                                                                                                                                                       </t>
  </si>
  <si>
    <t xml:space="preserve">LUVA SIMPLES, PVC SERIE R, 100 MM, PARA ESGOTO PREDIAL                                                                                                                                                                                                                                                                                                                                                                                                                                                    </t>
  </si>
  <si>
    <t xml:space="preserve">LUVA SIMPLES, PVC SERIE R, 150 MM, PARA ESGOTO PREDIAL                                                                                                                                                                                                                                                                                                                                                                                                                                                    </t>
  </si>
  <si>
    <t xml:space="preserve">LUVA SIMPLES, PVC SERIE R, 40 MM, PARA ESGOTO PREDIAL                                                                                                                                                                                                                                                                                                                                                                                                                                                     </t>
  </si>
  <si>
    <t xml:space="preserve">LUVA SIMPLES, PVC SERIE R, 50 MM, PARA ESGOTO PREDIAL                                                                                                                                                                                                                                                                                                                                                                                                                                                     </t>
  </si>
  <si>
    <t xml:space="preserve">LUVA SIMPLES, PVC SERIE R, 75 MM, PARA ESGOTO PREDIAL                                                                                                                                                                                                                                                                                                                                                                                                                                                     </t>
  </si>
  <si>
    <t xml:space="preserve">LUVA SIMPLES, PVC, SOLDAVEL, DN 100 MM, SERIE NORMAL, PARA ESGOTO PREDIAL                                                                                                                                                                                                                                                                                                                                                                                                                                 </t>
  </si>
  <si>
    <t xml:space="preserve">LUVA SIMPLES, PVC, SOLDAVEL, DN 150 MM, SERIE NORMAL, PARA ESGOTO PREDIAL                                                                                                                                                                                                                                                                                                                                                                                                                                 </t>
  </si>
  <si>
    <t xml:space="preserve">LUVA SIMPLES, PVC, SOLDAVEL, DN 40 MM, SERIE NORMAL, PARA ESGOTO PREDIAL                                                                                                                                                                                                                                                                                                                                                                                                                                  </t>
  </si>
  <si>
    <t xml:space="preserve">LUVA SIMPLES, PVC, SOLDAVEL, DN 50 MM, SERIE NORMAL, PARA ESGOTO PREDIAL                                                                                                                                                                                                                                                                                                                                                                                                                                  </t>
  </si>
  <si>
    <t xml:space="preserve">LUVA SIMPLES, PVC, SOLDAVEL, DN 75 MM, SERIE NORMAL, PARA ESGOTO PREDIAL                                                                                                                                                                                                                                                                                                                                                                                                                                  </t>
  </si>
  <si>
    <t xml:space="preserve">LUVA SOLDAVEL COM BUCHA DE LATAO, PVC, 20 MM X 1/2"                                                                                                                                                                                                                                                                                                                                                                                                                                                       </t>
  </si>
  <si>
    <t xml:space="preserve">LUVA SOLDAVEL COM BUCHA DE LATAO, PVC, 25 MM X 1/2"                                                                                                                                                                                                                                                                                                                                                                                                                                                       </t>
  </si>
  <si>
    <t xml:space="preserve">LUVA SOLDAVEL COM BUCHA DE LATAO, PVC, 25 MM X 3/4"                                                                                                                                                                                                                                                                                                                                                                                                                                                       </t>
  </si>
  <si>
    <t xml:space="preserve">LUVA SOLDAVEL COM BUCHA DE LATAO, PVC, 32 MM X 1"                                                                                                                                                                                                                                                                                                                                                                                                                                                         </t>
  </si>
  <si>
    <t xml:space="preserve">LUVA SOLDAVEL COM ROSCA, PVC, 20 MM X 1/2", PARA AGUA FRIA PREDIAL                                                                                                                                                                                                                                                                                                                                                                                                                                        </t>
  </si>
  <si>
    <t xml:space="preserve">LUVA SOLDAVEL COM ROSCA, PVC, 25 MM X 1/2", PARA AGUA FRIA PREDIAL                                                                                                                                                                                                                                                                                                                                                                                                                                        </t>
  </si>
  <si>
    <t xml:space="preserve">LUVA SOLDAVEL COM ROSCA, PVC, 25 MM X 3/4", PARA AGUA FRIA PREDIAL                                                                                                                                                                                                                                                                                                                                                                                                                                        </t>
  </si>
  <si>
    <t xml:space="preserve">LUVA SOLDAVEL COM ROSCA, PVC, 32 MM X 1", PARA AGUA FRIA PREDIAL                                                                                                                                                                                                                                                                                                                                                                                                                                          </t>
  </si>
  <si>
    <t xml:space="preserve">LUVA SOLDAVEL COM ROSCA, PVC, 40 MM X 1 1/4", PARA AGUA FRIA PREDIAL                                                                                                                                                                                                                                                                                                                                                                                                                                      </t>
  </si>
  <si>
    <t xml:space="preserve">LUVA SOLDAVEL COM ROSCA, PVC, 50 MM X 1 1/2", PARA AGUA FRIA PREDIAL                                                                                                                                                                                                                                                                                                                                                                                                                                      </t>
  </si>
  <si>
    <t xml:space="preserve">LUVA/UNIAO DE REDUCAO METALICA, PARA CONEXAO COM ANEL DESLIZANTE, DN 20 X 16 MM, EM TUBO PEX PARA INST. AGUA QUENTE/FRIA                                                                                                                                                                                                                                                                                                                                                                                  </t>
  </si>
  <si>
    <t xml:space="preserve">LUVA/UNIAO DE REDUCAO METALICA, PARA CONEXAO COM ANEL DESLIZANTE, DN 25 X 16 MM, EM TUBO PEX PARA INST. AGUA QUENTE/FRIA                                                                                                                                                                                                                                                                                                                                                                                  </t>
  </si>
  <si>
    <t xml:space="preserve">LUVA/UNIAO DE REDUCAO METALICA, PARA CONEXAO COM ANEL DESLIZANTE, DN 25 X 20 MM, EM TUBO PEX PARA INST. AGUA QUENTE/FRIA                                                                                                                                                                                                                                                                                                                                                                                  </t>
  </si>
  <si>
    <t xml:space="preserve">LUVA/UNIAO DE REDUCAO METALICA, PARA CONEXAO COM ANEL DESLIZANTE, DN 32 X 25 MM, EM TUBO PEX PARA INST. AGUA QUENTE/FRIA                                                                                                                                                                                                                                                                                                                                                                                  </t>
  </si>
  <si>
    <t xml:space="preserve">LUVA/UNIAO DE REDUCAO, PLASTICA, PARA CONEXAO COM CRIMPAGEM, DN 20 X 16 MM, EM TUBO PEX PARA INST. AGUA QUENTE/FRIA                                                                                                                                                                                                                                                                                                                                                                                       </t>
  </si>
  <si>
    <t xml:space="preserve">LUVA/UNIAO DE REDUCAO, PLASTICA, PARA CONEXAO COM CRIMPAGEM, DN 25 X 16 MM, EM TUBO PEX PARA INST. AGUA QUENTE/FRIA                                                                                                                                                                                                                                                                                                                                                                                       </t>
  </si>
  <si>
    <t xml:space="preserve">LUVA/UNIAO DE REDUCAO, PLASTICA, PARA CONEXAO COM CRIMPAGEM, DN 32 X 25 MM, EM TUBO PEX PARA INST. AGUA QUENTE/FRIA                                                                                                                                                                                                                                                                                                                                                                                       </t>
  </si>
  <si>
    <t xml:space="preserve">LUVA/UNIAO METALICA, PARA CONEXAO COM ANEL DESLIZANTE, DN 16 MM, EM TUBO PEX PARA INST. AGUA QUENTE/FRIA                                                                                                                                                                                                                                                                                                                                                                                                  </t>
  </si>
  <si>
    <t xml:space="preserve">LUVA/UNIAO METALICA, PARA CONEXAO COM ANEL DESLIZANTE, DN 20 MM, EM TUBO PEX PARA INST. AGUA QUENTE/FRIA                                                                                                                                                                                                                                                                                                                                                                                                  </t>
  </si>
  <si>
    <t xml:space="preserve">LUVA/UNIAO METALICA, PARA CONEXAO COM ANEL DESLIZANTE, DN 25 MM, EM TUBO PEX PARA INST. AGUA QUENTE/FRIA                                                                                                                                                                                                                                                                                                                                                                                                  </t>
  </si>
  <si>
    <t xml:space="preserve">LUVA/UNIAO METALICA, PARA CONEXAO COM ANEL DESLIZANTE, DN 32 MM, EM TUBO PEX PARA INST. AGUA QUENTE/FRIA                                                                                                                                                                                                                                                                                                                                                                                                  </t>
  </si>
  <si>
    <t xml:space="preserve">LUVA/UNIAO, PLASTICA, PARA CONEXAO COM CRIMPAGEM, DN 16 MM, EM TUBO PEX PARA INST. AGUA QUENTE/FRIA                                                                                                                                                                                                                                                                                                                                                                                                       </t>
  </si>
  <si>
    <t xml:space="preserve">LUVA/UNIAO, PLASTICA, PARA CONEXAO COM CRIMPAGEM, DN 20 MM, EM TUBO PEX PARA INST. AGUA QUENTE/FRIA                                                                                                                                                                                                                                                                                                                                                                                                       </t>
  </si>
  <si>
    <t xml:space="preserve">LUVA/UNIAO, PLASTICA, PARA CONEXAO COM CRIMPAGEM, DN 25 MM, EM TUBO PEX PARA INST. AGUA QUENTE/FRIA                                                                                                                                                                                                                                                                                                                                                                                                       </t>
  </si>
  <si>
    <t xml:space="preserve">LUVA/UNIAO, PLASTICA, PARA CONEXAO COM CRIMPAGEM, DN 32 MM, EM TUBO PEX PARA INST. AGUA QUENTE/FRIA                                                                                                                                                                                                                                                                                                                                                                                                       </t>
  </si>
  <si>
    <t xml:space="preserve">LUVA, PEAD PE 100,  DE 400 MM, PARA ELETROFUSAO                                                                                                                                                                                                                                                                                                                                                                                                                                                           </t>
  </si>
  <si>
    <t xml:space="preserve">LUVA, PEAD PE 100,  DE 63 MM, PARA ELETROFUSAO                                                                                                                                                                                                                                                                                                                                                                                                                                                            </t>
  </si>
  <si>
    <t xml:space="preserve">LUVA, PEAD PE 100, DE 125 MM, PARA ELETROFUSAO                                                                                                                                                                                                                                                                                                                                                                                                                                                            </t>
  </si>
  <si>
    <t xml:space="preserve">LUVA, PEAD PE 100, DE 20 MM, PARA ELETROFUSAO                                                                                                                                                                                                                                                                                                                                                                                                                                                             </t>
  </si>
  <si>
    <t xml:space="preserve">LUVA, PEAD PE 100, DE 200 MM, PARA ELETROFUSAO                                                                                                                                                                                                                                                                                                                                                                                                                                                            </t>
  </si>
  <si>
    <t xml:space="preserve">LUVA, PEAD PE 100, DE 32 MM, PARA ELETROFUSAO                                                                                                                                                                                                                                                                                                                                                                                                                                                             </t>
  </si>
  <si>
    <t xml:space="preserve">MACANETA ALAVANCA RETA OCA, EM ZAMAC COM ACABAMENTO CROMADO, COMPRIMENTO APROX DE 15 CM                                                                                                                                                                                                                                                                                                                                                                                                                   </t>
  </si>
  <si>
    <t xml:space="preserve">MACANETA ALAVANCA, RETA SIMPLES / OCA, CROMADA, COMPRIMENTO DE 10 A 16 CM, ACABAMENTO PADRAO POPULAR - SOMENTE MACANETAS                                                                                                                                                                                                                                                                                                                                                                                  </t>
  </si>
  <si>
    <t xml:space="preserve">MACANETA BOLA, EM ZAMAC COM ACABAMENTO CROMADO, DIAMETRO DE APROX 2 1/2"                                                                                                                                                                                                                                                                                                                                                                                                                                  </t>
  </si>
  <si>
    <t xml:space="preserve">MACARICO DE SOLDA 201 PARA EXTENSAO GLP OU ACETILENO                                                                                                                                                                                                                                                                                                                                                                                                                                                      </t>
  </si>
  <si>
    <t xml:space="preserve">MACARIQUEIRO (HORISTA)                                                                                                                                                                                                                                                                                                                                                                                                                                                                                    </t>
  </si>
  <si>
    <t xml:space="preserve">MACARIQUEIRO (MENSALISTA)                                                                                                                                                                                                                                                                                                                                                                                                                                                                                 </t>
  </si>
  <si>
    <t xml:space="preserve">MADEIRA ROLICA TRATADA, D = 12 A 15 CM, H = 3,00 M, EM EUCALIPTO OU EQUIVALENTE DA REGIAO                                                                                                                                                                                                                                                                                                                                                                                                                 </t>
  </si>
  <si>
    <t xml:space="preserve">MADEIRA ROLICA TRATADA, D = 16 A 20 CM, H = 6,00 M, EM EUCALIPTO OU EQUIVALENTE DA REGIAO                                                                                                                                                                                                                                                                                                                                                                                                                 </t>
  </si>
  <si>
    <t xml:space="preserve">MADEIRA ROLICA TRATADA, D = 25 A 29 CM, H = 6,50 M, EM EUCALIPTO OU EQUIVALENTE DA REGIAO                                                                                                                                                                                                                                                                                                                                                                                                                 </t>
  </si>
  <si>
    <t xml:space="preserve">MADEIRA ROLICA TRATADA, D = 30 A 34 CM, H = 6,50 M, EM EUCALIPTO OU EQUIVALENTE DA REGIAO                                                                                                                                                                                                                                                                                                                                                                                                                 </t>
  </si>
  <si>
    <t xml:space="preserve">MADEIRA SERRADA EM PINUS, MISTA OU EQUIVALENTE DA REGIAO - BRUTA                                                                                                                                                                                                                                                                                                                                                                                                                                          </t>
  </si>
  <si>
    <t xml:space="preserve">MANGOTE DE SEGURANCA EM RASPA DE COURO                                                                                                                                                                                                                                                                                                                                                                                                                                                                    </t>
  </si>
  <si>
    <t xml:space="preserve">MANGUEIRA CRISTAL PARA NIVEL, LISA, PVC TRANSPARENTE, 3/8" X1,5 MM                                                                                                                                                                                                                                                                                                                                                                                                                                        </t>
  </si>
  <si>
    <t xml:space="preserve">MANGUEIRA CRISTAL PARA NIVEL, LISA, PVC TRANSPARENTE, 5/16" X1 MM                                                                                                                                                                                                                                                                                                                                                                                                                                         </t>
  </si>
  <si>
    <t xml:space="preserve">MANGUEIRA CRISTAL TRANCADA, PVC COM REFORCO, COM PRESSAO DE TRABALHO (PT) 250 LBS/POL2, DE 3/4" X *2,8* MM                                                                                                                                                                                                                                                                                                                                                                                                </t>
  </si>
  <si>
    <t xml:space="preserve">MANGUEIRA CRISTAL TRANCADA, PVC COM REFORCO, PRESSAO DE TRABALHO (PT) 250 LBS/POL2, DE 1" X *3,4* MM                                                                                                                                                                                                                                                                                                                                                                                                      </t>
  </si>
  <si>
    <t xml:space="preserve">MANGUEIRA CRISTAL, LISA, PVC TRANSPARENTE, 1/2" X 2 MM                                                                                                                                                                                                                                                                                                                                                                                                                                                    </t>
  </si>
  <si>
    <t xml:space="preserve">MANGUEIRA CRISTAL, LISA, PVC TRANSPARENTE, 1/4" X1 MM                                                                                                                                                                                                                                                                                                                                                                                                                                                     </t>
  </si>
  <si>
    <t xml:space="preserve">MANGUEIRA CRISTAL, LISA, PVC TRANSPARENTE, 1/4" X1,5 MM                                                                                                                                                                                                                                                                                                                                                                                                                                                   </t>
  </si>
  <si>
    <t xml:space="preserve">MANGUEIRA CRISTAL, LISA, PVC TRANSPARENTE, 3/4" X 2 MM                                                                                                                                                                                                                                                                                                                                                                                                                                                    </t>
  </si>
  <si>
    <t xml:space="preserve">MANGUEIRA DE INCENDIO, TIPO 1, DE 1 1/2", COMPRIMENTO = 15 M, TECIDO EM FIO DE POLIESTER E TUBO INTERNO EM BORRACHA SINTETICA, COM UNIOES ENGATE RAPIDO                                                                                                                                                                                                                                                                                                                                                   </t>
  </si>
  <si>
    <t xml:space="preserve">MANGUEIRA DE INCENDIO, TIPO 1, DE 1 1/2", COMPRIMENTO = 20 M, TECIDO EM FIO DE POLIESTER E TUBO INTERNO EM BORRACHA SINTETICA, COM UNIOES ENGATE RAPIDO                                                                                                                                                                                                                                                                                                                                                   </t>
  </si>
  <si>
    <t xml:space="preserve">MANGUEIRA DE INCENDIO, TIPO 1, DE 1 1/2", COMPRIMENTO = 25 M, TECIDO EM FIO DE POLIESTER E TUBO INTERNO EM BORRACHA SINTETICA, COM UNIOES ENGATE RAPIDO                                                                                                                                                                                                                                                                                                                                                   </t>
  </si>
  <si>
    <t xml:space="preserve">MANGUEIRA DE INCENDIO, TIPO 1, DE 1 1/2", COMPRIMENTO = 30 M, TECIDO EM FIO DE POLIESTER E TUBO INTERNO EM BORRACHA SINTETICA, COM UNIOES ENGATE RAPIDO                                                                                                                                                                                                                                                                                                                                                   </t>
  </si>
  <si>
    <t xml:space="preserve">MANGUEIRA DE INCENDIO, TIPO 2, DE 1 1/2", COMPRIMENTO = 15 M, TECIDO EM FIO DE POLIESTER E TUBO INTERNO EM BORRACHA SINTETICA, COM UNIOES ENGATE RAPIDO                                                                                                                                                                                                                                                                                                                                                   </t>
  </si>
  <si>
    <t xml:space="preserve">MANGUEIRA DE INCENDIO, TIPO 2, DE 1 1/2", COMPRIMENTO = 20 M, TECIDO EM FIO DE POLIESTER E TUBO INTERNO EM BORRACHA SINTETICA, COM UNIOES                                                                                                                                                                                                                                                                                                                                                                 </t>
  </si>
  <si>
    <t xml:space="preserve">MANGUEIRA DE INCENDIO, TIPO 2, DE 1 1/2", COMPRIMENTO = 25 M, TECIDO EM FIO DE POLIESTER E TUBO INTERNO EM BORRACHA SINTETICA, COM UNIOES                                                                                                                                                                                                                                                                                                                                                                 </t>
  </si>
  <si>
    <t xml:space="preserve">MANGUEIRA DE INCENDIO, TIPO 2, DE 1 1/2", COMPRIMENTO = 30 M, TECIDO EM FIO DE POLIESTER E TUBO INTERNO EM BORRACHA SINTETICA, COM UNIOES                                                                                                                                                                                                                                                                                                                                                                 </t>
  </si>
  <si>
    <t xml:space="preserve">MANGUEIRA DE INCENDIO, TIPO 2, DE 2 1/2", COMPRIMENTO = 15 M, TECIDO EM FIO DE POLIESTER E TUBO INTERNO EM BORRACHA SINTETICA, COM UNIOES ENGATE RAPIDO                                                                                                                                                                                                                                                                                                                                                   </t>
  </si>
  <si>
    <t xml:space="preserve">MANGUEIRA DE INCENDIO, TIPO 2, DE 2 1/2", COMPRIMENTO = 20 M, TECIDO EM FIO DE POLIESTER E TUBO INTERNO EM BORRACHA SINTETICA, COM UNIOES                                                                                                                                                                                                                                                                                                                                                                 </t>
  </si>
  <si>
    <t xml:space="preserve">MANGUEIRA DE INCENDIO, TIPO 2, DE 2 1/2", COMPRIMENTO = 25 M, TECIDO EM FIO DE POLIESTER E TUBO INTERNO EM BORRACHA SINTETICA, COM UNIOES ENGATE RAPIDO                                                                                                                                                                                                                                                                                                                                                   </t>
  </si>
  <si>
    <t xml:space="preserve">MANGUEIRA DE INCENDIO, TIPO 2, DE 2 1/2", COMPRIMENTO = 30 M, TECIDO EM FIO DE POLIESTER E TUBO INTERNO EM BORRACHA SINTETICA, COM UNIOES ENGATE RAPIDO                                                                                                                                                                                                                                                                                                                                                   </t>
  </si>
  <si>
    <t xml:space="preserve">MANGUEIRA DE PVC FLEXIVEL,TIPO FLAT/ACHATADA, COR LARANJA, D = 1 1/2" (40 MM), PARA CONDUCAO DE AGUA, SERVICOS LEVES E MEDIOS                                                                                                                                                                                                                                                                                                                                                                             </t>
  </si>
  <si>
    <t xml:space="preserve">MANGUEIRA PARA GAS - GLP, PVC, TRANCADA, DIAMETRO DE 3/8", COMPRIMENTO DE 1M (NORMATIZADA)                                                                                                                                                                                                                                                                                                                                                                                                                </t>
  </si>
  <si>
    <t xml:space="preserve">MANIPULADOR TELESCOPICO, POTENCIA DE 101 HP, CAPACIDADE DE CARGA DE 3.500 KG, ALTURA MAXIMA DE ELEVACAO DE 12 M                                                                                                                                                                                                                                                                                                                                                                                           </t>
  </si>
  <si>
    <t xml:space="preserve">MANIPULADOR TELESCOPICO, POTENCIA DE 85 HP, CAPACIDADE DE CARGA DE 3.500 KG, ALTURA MAXIMA DE ELEVACAO DE 12,3 M                                                                                                                                                                                                                                                                                                                                                                                          </t>
  </si>
  <si>
    <t xml:space="preserve">MANOMETRO COM CAIXA EM ACO PINTADO, ESCALA *10* KGF/CM2 (*10* BAR), DIAMETRO NOMINAL DE *63* MM, CONEXAO DE 1/4"                                                                                                                                                                                                                                                                                                                                                                                          </t>
  </si>
  <si>
    <t xml:space="preserve">MANOMETRO COM CAIXA EM ACO PINTADO, ESCALA *10* KGF/CM2 (*10* BAR), DIAMETRO NOMINAL DE 100 MM, CONEXAO DE 1/2"                                                                                                                                                                                                                                                                                                                                                                                           </t>
  </si>
  <si>
    <t xml:space="preserve">MANTA / LENCOL DE BORRACHA, SBR, ANTIRRUIDO, E = 5 MM                                                                                                                                                                                                                                                                                                                                                                                                                                                     </t>
  </si>
  <si>
    <t xml:space="preserve">MANTA ALUMINIZADA NAS DUAS FACES, PARA SUBCOBERTURA,  E = *2* MM                                                                                                                                                                                                                                                                                                                                                                                                                                          </t>
  </si>
  <si>
    <t xml:space="preserve">MANTA ALUMINIZADA 1 FACE PARA SUBCOBERTURA, E = *1* MM                                                                                                                                                                                                                                                                                                                                                                                                                                                    </t>
  </si>
  <si>
    <t xml:space="preserve">MANTA ANTIRRUIDO DE POLIESTER (PET) PARA CONTRAPISO E = *8* MM                                                                                                                                                                                                                                                                                                                                                                                                                                            </t>
  </si>
  <si>
    <t xml:space="preserve">MANTA ASFALTICA ELASTOMERICA EM POLIESTER ALUMINIZADA 3 MM, TIPO III, CLASSE B (NBR 9952)                                                                                                                                                                                                                                                                                                                                                                                                                 </t>
  </si>
  <si>
    <t xml:space="preserve">MANTA ASFALTICA ELASTOMERICA EM POLIESTER 3 MM, TIPO III, CLASSE B, ACABAMENTO PP (NBR 9952)                                                                                                                                                                                                                                                                                                                                                                                                              </t>
  </si>
  <si>
    <t xml:space="preserve">MANTA ASFALTICA ELASTOMERICA EM POLIESTER 4 MM, TIPO III, CLASSE B, ACABAMENTO PP (NBR 9952)                                                                                                                                                                                                                                                                                                                                                                                                              </t>
  </si>
  <si>
    <t xml:space="preserve">MANTA ASFALTICA ELASTOMERICA EM POLIESTER 5 MM, TIPO III, CLASSE B, ACABAMENTO PP (NBR 9952)                                                                                                                                                                                                                                                                                                                                                                                                              </t>
  </si>
  <si>
    <t xml:space="preserve">MANTA ASFALTICA ELASTOMERICA TIPO GLASS 3 MM, TIPO II, CLASSE C, ACABAMENTO PP (NBR 9952)                                                                                                                                                                                                                                                                                                                                                                                                                 </t>
  </si>
  <si>
    <t xml:space="preserve">MANTA DE POLIETILENO EXPANDIDO (PEBD) ANTICHAMAS, E = 8 MM                                                                                                                                                                                                                                                                                                                                                                                                                                                </t>
  </si>
  <si>
    <t xml:space="preserve">MANTA DE POLIETILENO EXPANDIDO (PEBD), E = 5 MM                                                                                                                                                                                                                                                                                                                                                                                                                                                           </t>
  </si>
  <si>
    <t xml:space="preserve">MANTA DE POLIETILENO EXPANDIDO, COM 1 FACE METALIZADA PARA SUBCOBERTURA,  E = *5* MM                                                                                                                                                                                                                                                                                                                                                                                                                      </t>
  </si>
  <si>
    <t xml:space="preserve">MANTA GEOTEXTIL TECIDO DE LAMINETES DE POLIPROPILENO, RESISTENCIA A TRACAO = *25* KN/M                                                                                                                                                                                                                                                                                                                                                                                                                    </t>
  </si>
  <si>
    <t xml:space="preserve">MANTA LIQUIDA DE BASE ASFALTICA MODIFICADA COM A ADICAO DE ELASTOMEROS DILUIDOS EM SOLVENTE ORGANICO, APLICACAO A FRIO (MEMBRANA IMPERMEABILIZANTE ASFASTICA)                                                                                                                                                                                                                                                                                                                                             </t>
  </si>
  <si>
    <t xml:space="preserve">MANTA TERMOPLASTICA, PEAD, GEOMEMBRANA LISA, E = 0,50 MM  ( NBR 15352)                                                                                                                                                                                                                                                                                                                                                                                                                                    </t>
  </si>
  <si>
    <t xml:space="preserve">MANTA TERMOPLASTICA, PEAD, GEOMEMBRANA LISA, E = 0,75 MM (NBR 15352)                                                                                                                                                                                                                                                                                                                                                                                                                                      </t>
  </si>
  <si>
    <t xml:space="preserve">MANTA TERMOPLASTICA, PEAD, GEOMEMBRANA LISA, E = 0,80 MM (NBR 15352)                                                                                                                                                                                                                                                                                                                                                                                                                                      </t>
  </si>
  <si>
    <t xml:space="preserve">MANTA TERMOPLASTICA, PEAD, GEOMEMBRANA LISA, E = 1,00 MM (NBR 15352)                                                                                                                                                                                                                                                                                                                                                                                                                                      </t>
  </si>
  <si>
    <t xml:space="preserve">MANTA TERMOPLASTICA, PEAD, GEOMEMBRANA LISA, E = 1,50 MM (NBR 15352)                                                                                                                                                                                                                                                                                                                                                                                                                                      </t>
  </si>
  <si>
    <t xml:space="preserve">MANTA TERMOPLASTICA, PEAD, GEOMEMBRANA LISA, E = 2,00 MM (NBR 15352)                                                                                                                                                                                                                                                                                                                                                                                                                                      </t>
  </si>
  <si>
    <t xml:space="preserve">MANTA TERMOPLASTICA, PEAD, GEOMEMBRANA LISA, E = 2,50 MM (NBR 15352)                                                                                                                                                                                                                                                                                                                                                                                                                                      </t>
  </si>
  <si>
    <t xml:space="preserve">MANTA TERMOPLASTICA, PEAD, GEOMEMBRANA TEXTURIZADA EM AMBAS AS FACES, E = 0,50 MM ( NBR 15352)                                                                                                                                                                                                                                                                                                                                                                                                            </t>
  </si>
  <si>
    <t xml:space="preserve">MANTA TERMOPLASTICA, PEAD, GEOMEMBRANA TEXTURIZADA EM AMBAS AS FACES, E = 0,75 MM ( NBR 15352)                                                                                                                                                                                                                                                                                                                                                                                                            </t>
  </si>
  <si>
    <t xml:space="preserve">MANTA TERMOPLASTICA, PEAD, GEOMEMBRANA TEXTURIZADA EM AMBAS AS FACES, E = 0,80 MM ( NBR 15352)                                                                                                                                                                                                                                                                                                                                                                                                            </t>
  </si>
  <si>
    <t xml:space="preserve">MANTA TERMOPLASTICA, PEAD, GEOMEMBRANA TEXTURIZADA EM AMBAS AS FACES, E = 1,00 MM ( NBR 15352)                                                                                                                                                                                                                                                                                                                                                                                                            </t>
  </si>
  <si>
    <t xml:space="preserve">MANTA TERMOPLASTICA, PEAD, GEOMEMBRANA TEXTURIZADA EM AMBAS AS FACES, E = 1,50 MM ( NBR 15352)                                                                                                                                                                                                                                                                                                                                                                                                            </t>
  </si>
  <si>
    <t xml:space="preserve">MANTA TERMOPLASTICA, PEAD, GEOMEMBRANA TEXTURIZADA EM AMBAS AS FACES, E = 2,00 MM ( NBR 15352)                                                                                                                                                                                                                                                                                                                                                                                                            </t>
  </si>
  <si>
    <t xml:space="preserve">MANTA TERMOPLASTICA, PEAD, GEOMEMBRANA TEXTURIZADA EM AMBAS AS FACES, E = 2,50 MM ( NBR 15352)                                                                                                                                                                                                                                                                                                                                                                                                            </t>
  </si>
  <si>
    <t xml:space="preserve">MAQUINA DE 40 MM PARA FECHADURA DE EMBUTIR EXTERNA, EM ACO INOX                                                                                                                                                                                                                                                                                                                                                                                                                                           </t>
  </si>
  <si>
    <t xml:space="preserve">MAQUINA DE 40 MM PARA FECHADURA, PARA PORTA DE BANHEIRO, EM ACO INOX                                                                                                                                                                                                                                                                                                                                                                                                                                      </t>
  </si>
  <si>
    <t xml:space="preserve">MAQUINA DE 40 MM PARA FECHADURA, PARA PORTA INTERNA, EM ACO INOX                                                                                                                                                                                                                                                                                                                                                                                                                                          </t>
  </si>
  <si>
    <t xml:space="preserve">MAQUINA DE 55 MM PARA FECHADURA DE EMBUTIR EXTERNA, EM ACO INOX                                                                                                                                                                                                                                                                                                                                                                                                                                           </t>
  </si>
  <si>
    <t xml:space="preserve">MAQUINA DE 55 MM PARA FECHADURA, PARA PORTA DE BANHEIRO, EM ACO INOX                                                                                                                                                                                                                                                                                                                                                                                                                                      </t>
  </si>
  <si>
    <t xml:space="preserve">MAQUINA DE 55 MM PARA FECHADURA, PARA PORTA INTERNA, EM ACO INOX                                                                                                                                                                                                                                                                                                                                                                                                                                          </t>
  </si>
  <si>
    <t xml:space="preserve">MAQUINA DEMARCADORA DE FAIXA DE TRAFEGO A FRIO, AUTOPROPELIDA, MOTOR DIESEL 38 HP                                                                                                                                                                                                                                                                                                                                                                                                                         </t>
  </si>
  <si>
    <t xml:space="preserve">MAQUINA MANUAL TIPO PRENSA PARA PRODUCAO DE BLOCOS E PAVIMENTOS DE CONCRETO, COM MOTOR ELETRICO TRIFASICO PARA VIBRACAO, POTENCIA TOTAL INSTALADA DE 1,5 KW                                                                                                                                                                                                                                                                                                                                               </t>
  </si>
  <si>
    <t xml:space="preserve">MAQUINA PARA CORTE COM DISCO ABRASIVO DE DIAMETRO DE 18'' (450 MM), COM MOTOR ELETRICO TRIFASICO DE 10 CV                                                                                                                                                                                                                                                                                                                                                                                                 </t>
  </si>
  <si>
    <t xml:space="preserve">MAQUINA TIPO VASO/TANQUE/JATO DE PRESSAO PORTATIL P/ JATEAMENTO, CONTROLE AUTOMATICO E REMOTO, CAMARA DE 1 SAIDA, 280 L, DIAM. *670* MM, BICO JATO CURTO VENTURI 5/16", MANGUEIRA 1" DE 10 M, COMPLETA (VALVULAS POP UP E DOSADORA, FUNDO CONICO ETC)                                                                                                                                                                                                                                                     </t>
  </si>
  <si>
    <t xml:space="preserve">MAQUINA TRANSFORMADORA MONOFASICA PARA SOLDA ELETRICA, TENSAO DE 220 V, FREQUENCIA DE 60 HZ, FAIXA DE CORRENTE ENTRE 80 A (+/- 10 A) E 250 A, POTENCIA ENTRE 14,00 KVA E 15,0 KVA, CICLO DE TRABALHO ENTRE 10% E 20% A 250 A                                                                                                                                                                                                                                                                              </t>
  </si>
  <si>
    <t xml:space="preserve">MARCENEIRO (HORISTA)                                                                                                                                                                                                                                                                                                                                                                                                                                                                                      </t>
  </si>
  <si>
    <t xml:space="preserve">MARCENEIRO (MENSALISTA)                                                                                                                                                                                                                                                                                                                                                                                                                                                                                   </t>
  </si>
  <si>
    <t xml:space="preserve">MARMORISTA / GRANITEIRO (HORISTA)                                                                                                                                                                                                                                                                                                                                                                                                                                                                         </t>
  </si>
  <si>
    <t xml:space="preserve">MARMORISTA / GRANITEIRO (MENSALISTA)                                                                                                                                                                                                                                                                                                                                                                                                                                                                      </t>
  </si>
  <si>
    <t xml:space="preserve">MARTELO DE SOLDADOR/PICADOR DE SOLDA                                                                                                                                                                                                                                                                                                                                                                                                                                                                      </t>
  </si>
  <si>
    <t xml:space="preserve">MARTELO DEMOLIDOR PNEUMATICO MANUAL, COM REDUCAO DE VIBRACAO, PESO DE 21 KG                                                                                                                                                                                                                                                                                                                                                                                                                               </t>
  </si>
  <si>
    <t xml:space="preserve">MARTELO DEMOLIDOR PNEUMATICO MANUAL, COM REDUCAO DE VIBRACAO, PESO DE 31,5 KG                                                                                                                                                                                                                                                                                                                                                                                                                             </t>
  </si>
  <si>
    <t xml:space="preserve">MARTELO DEMOLIDOR PNEUMATICO MANUAL, PADRAO, PESO DE 32 KG                                                                                                                                                                                                                                                                                                                                                                                                                                                </t>
  </si>
  <si>
    <t xml:space="preserve">MARTELO DEMOLIDOR PNEUMATICO MANUAL, PESO  DE 28 KG, COM SILENCIADOR                                                                                                                                                                                                                                                                                                                                                                                                                                      </t>
  </si>
  <si>
    <t xml:space="preserve">MARTELO PERFURADOR PNEUMATICO MANUAL, DE SUPERFICIE, COM AVANCO DE COLUNA, PESO DE 22 KG                                                                                                                                                                                                                                                                                                                                                                                                                  </t>
  </si>
  <si>
    <t xml:space="preserve">MARTELO PERFURADOR PNEUMATICO MANUAL, HASTE 25 X 75 MM, 21 KG                                                                                                                                                                                                                                                                                                                                                                                                                                             </t>
  </si>
  <si>
    <t xml:space="preserve">MARTELO PERFURADOR PNEUMATICO MANUAL, PESO DE 25 KG, COM SILENCIADOR                                                                                                                                                                                                                                                                                                                                                                                                                                      </t>
  </si>
  <si>
    <t xml:space="preserve">MASCARA DE SEGURANCA PARA SOLDA COM ESCUDO DE CELERON E CARNEIRA DE PLASTICO COM REGULAGEM                                                                                                                                                                                                                                                                                                                                                                                                                </t>
  </si>
  <si>
    <t xml:space="preserve">MASSA ACRILICA PARA SUPERFICIES INTERNAS E EXTERNAS                                                                                                                                                                                                                                                                                                                                                                                                                                                       </t>
  </si>
  <si>
    <t xml:space="preserve">MASSA CORRIDA PARA SUPERFICIES DE AMBIENTES INTERNOS                                                                                                                                                                                                                                                                                                                                                                                                                                                      </t>
  </si>
  <si>
    <t xml:space="preserve">MASSA DE REJUNTE EM PO PARA DRYWALL, A BASE DE GESSO, SECAGEM RAPIDA, PARA TRATAMENTO DE JUNTAS DE CHAPA DE GESSO (NECESSITA ADICAO DE AGUA)                                                                                                                                                                                                                                                                                                                                                              </t>
  </si>
  <si>
    <t xml:space="preserve">MASSA DE REJUNTE PRONTA PARA TRATAMENTO DE JUNTAS DE CHAPA DE GESSO PARA DRYWALL, SEM ADICAO DE AGUA                                                                                                                                                                                                                                                                                                                                                                                                      </t>
  </si>
  <si>
    <t xml:space="preserve">MASSA EPOXI BICOMPONENTE (MASSA + CATALIZADOR)                                                                                                                                                                                                                                                                                                                                                                                                                                                            </t>
  </si>
  <si>
    <t xml:space="preserve">MASSA EPOXI BICOMPONENTE PARA REPAROS                                                                                                                                                                                                                                                                                                                                                                                                                                                                     </t>
  </si>
  <si>
    <t xml:space="preserve">MASSA PARA MADEIRA - INTERIOR E EXTERIOR                                                                                                                                                                                                                                                                                                                                                                                                                                                                  </t>
  </si>
  <si>
    <t xml:space="preserve">MASSA PARA VIDRO                                                                                                                                                                                                                                                                                                                                                                                                                                                                                          </t>
  </si>
  <si>
    <t xml:space="preserve">MASSA PLASTICA PARA MARMORE/GRANITO                                                                                                                                                                                                                                                                                                                                                                                                                                                                       </t>
  </si>
  <si>
    <t xml:space="preserve">MASSA PREMIUM PARA TEXTURA LISA DE BASE ACRILICA, USO INTERNO E EXTERNO                                                                                                                                                                                                                                                                                                                                                                                                                                   </t>
  </si>
  <si>
    <t xml:space="preserve">MASSA PREMIUM PARA TEXTURA RUSTICA DE BASE ACRILICA, COR BRANCA, USO INTERNO E EXTERNO                                                                                                                                                                                                                                                                                                                                                                                                                    </t>
  </si>
  <si>
    <t xml:space="preserve">MASTRO SIMPLES GALVANIZADO DIAMETRO NOMINAL 1 1/2"                                                                                                                                                                                                                                                                                                                                                                                                                                                        </t>
  </si>
  <si>
    <t xml:space="preserve">MASTRO SIMPLES GALVANIZADO DIAMETRO NOMINAL 2"                                                                                                                                                                                                                                                                                                                                                                                                                                                            </t>
  </si>
  <si>
    <t xml:space="preserve">MASTRO TELESCOPICO DE 4 METROS (3 M X DN= 2" + 1 M X DN= 1 1/2")                                                                                                                                                                                                                                                                                                                                                                                                                                          </t>
  </si>
  <si>
    <t xml:space="preserve">MASTRO TELESCOPICO GALVANIZADO 5 METROS (3 M X DN= 2" + 2 M X DN= 1 1/2")                                                                                                                                                                                                                                                                                                                                                                                                                                 </t>
  </si>
  <si>
    <t xml:space="preserve">MASTRO TELESCOPICO GALVANIZADO 6 METROS (3 M X DN= 2" + 3 M X DN= 1Â½")                                                                                                                                                                                                                                                                                                                                                                                                                                   </t>
  </si>
  <si>
    <t xml:space="preserve">MASTRO TELESCOPICO GALVANIZADO 7 METROS (6 M X DN= 2" + 1 M X DN= 1 1/2")                                                                                                                                                                                                                                                                                                                                                                                                                                 </t>
  </si>
  <si>
    <t xml:space="preserve">MASTRO TELESCOPICO GALVANIZADO 9 METROS (6 M X DN= 2" + 3 M X DN= 1 1/2")                                                                                                                                                                                                                                                                                                                                                                                                                                 </t>
  </si>
  <si>
    <t xml:space="preserve">MATERIAL FILTRANTE (PEDREGULHO) 0,6 A 25,46 MM (POSTO PEDREIRA/FORNECEDOR, SEM FRETE)                                                                                                                                                                                                                                                                                                                                                                                                                     </t>
  </si>
  <si>
    <t xml:space="preserve">MATERIAL FILTRANTE (PEDREGULHO) 38 A 25,4 MM (POSTO PEDREIRA/FORNECEDOR, SEM FRETE)                                                                                                                                                                                                                                                                                                                                                                                                                       </t>
  </si>
  <si>
    <t xml:space="preserve">MECANICO DE EQUIPAMENTOS PESADOS (HORISTA)                                                                                                                                                                                                                                                                                                                                                                                                                                                                </t>
  </si>
  <si>
    <t xml:space="preserve">MECANICO DE EQUIPAMENTOS PESADOS (MENSALISTA)                                                                                                                                                                                                                                                                                                                                                                                                                                                             </t>
  </si>
  <si>
    <t xml:space="preserve">MECANICO DE REFRIGERACAO (HORISTA)                                                                                                                                                                                                                                                                                                                                                                                                                                                                        </t>
  </si>
  <si>
    <t xml:space="preserve">MECANICO DE REFRIGERACAO (MENSALISTA)                                                                                                                                                                                                                                                                                                                                                                                                                                                                     </t>
  </si>
  <si>
    <t xml:space="preserve">MEDIDOR DE NIVEL ESTATICO E DINAMICO PARA POCO, COMPRIMENTO DE 200 M                                                                                                                                                                                                                                                                                                                                                                                                                                      </t>
  </si>
  <si>
    <t xml:space="preserve">MEIA CANA DE MADEIRA CEDRINHO OU EQUIVALENTE DA REGIAO, ACABAMENTO PARA FORRO PAULISTA, *2,5 X 2,5* CM                                                                                                                                                                                                                                                                                                                                                                                                    </t>
  </si>
  <si>
    <t xml:space="preserve">MEIA CANA DE MADEIRA PINUS OU EQUIVALENTE DA REGIAO, ACABAMENTO PARA FORRO PAULISTA, *2,5 X 2,5* CM                                                                                                                                                                                                                                                                                                                                                                                                       </t>
  </si>
  <si>
    <t xml:space="preserve">MEIA CANALETA DE CONCRETO ESTRUTURAL 14 X 19 X 19 CM, FBK 14 MPA (NBR 6136)                                                                                                                                                                                                                                                                                                                                                                                                                               </t>
  </si>
  <si>
    <t xml:space="preserve">MEIA CANALETA DE CONCRETO ESTRUTURAL 14 X 19 X 19 CM, FBK 4,5 MPA (NBR 6136)                                                                                                                                                                                                                                                                                                                                                                                                                              </t>
  </si>
  <si>
    <t xml:space="preserve">MEIO BLOCO DE CONCRETO ESTRUTURAL 14 X 19 X 14 CM, FBK 14 MPA (NBR 6136)                                                                                                                                                                                                                                                                                                                                                                                                                                  </t>
  </si>
  <si>
    <t xml:space="preserve">MEIO BLOCO DE CONCRETO ESTRUTURAL 14 X 19 X 14 CM, FBK 4,5 MPA (NBR 6136)                                                                                                                                                                                                                                                                                                                                                                                                                                 </t>
  </si>
  <si>
    <t xml:space="preserve">MEIO BLOCO DE CONCRETO ESTRUTURAL 14 X 19 X 19 CM, FBK 14 MPA (NBR 6136)                                                                                                                                                                                                                                                                                                                                                                                                                                  </t>
  </si>
  <si>
    <t xml:space="preserve">MEIO BLOCO DE CONCRETO ESTRUTURAL 14 X 19 X 19 CM, FBK 4,5 MPA (NBR 6136)                                                                                                                                                                                                                                                                                                                                                                                                                                 </t>
  </si>
  <si>
    <t xml:space="preserve">MEIO BLOCO DE CONCRETO ESTRUTURAL 14 X 19 X 34 CM, FBK 14 MPA (NBR 6136)                                                                                                                                                                                                                                                                                                                                                                                                                                  </t>
  </si>
  <si>
    <t xml:space="preserve">MEIO BLOCO DE VEDACAO DE CONCRETO APARENTE 14 X 19 X 19 CM  (CLASSE C - NBR 6136)                                                                                                                                                                                                                                                                                                                                                                                                                         </t>
  </si>
  <si>
    <t xml:space="preserve">MEIO BLOCO DE VEDACAO DE CONCRETO APARENTE 19 X 19 X 19 CM (CLASSE C - NBR 6136)                                                                                                                                                                                                                                                                                                                                                                                                                          </t>
  </si>
  <si>
    <t xml:space="preserve">MEIO BLOCO DE VEDACAO DE CONCRETO APARENTE 9  X 19 X 19 CM (CLASSE C - NBR 6136)                                                                                                                                                                                                                                                                                                                                                                                                                          </t>
  </si>
  <si>
    <t xml:space="preserve">MEIO BLOCO DE VEDACAO DE CONCRETO 14 X 19 X 19 CM (CLASSE C - NBR 6136)                                                                                                                                                                                                                                                                                                                                                                                                                                   </t>
  </si>
  <si>
    <t xml:space="preserve">MEIO BLOCO DE VEDACAO DE CONCRETO 19 X 19 X 19 CM (CLASSE C - NBR 6136)                                                                                                                                                                                                                                                                                                                                                                                                                                   </t>
  </si>
  <si>
    <t xml:space="preserve">MEIO BLOCO DE VEDACAO DE CONCRETO 9 X 19 X 19 CM (CLASSE C - NBR 6136)                                                                                                                                                                                                                                                                                                                                                                                                                                    </t>
  </si>
  <si>
    <t xml:space="preserve">MEIO-FIO OU GUIA DE CONCRETO PRE MOLDADO, COMP 1 M, *30 X 10/12* CM (H X L1/L2)                                                                                                                                                                                                                                                                                                                                                                                                                           </t>
  </si>
  <si>
    <t xml:space="preserve">MEIO-FIO OU GUIA DE CONCRETO PRE MOLDADO, COMP 80 CM, *30 X 10/10* (H X L1/L2)                                                                                                                                                                                                                                                                                                                                                                                                                            </t>
  </si>
  <si>
    <t xml:space="preserve">MEIO-FIO OU GUIA DE CONCRETO PRE-MOLDADO, COMP *39* CM, *19 X 6,5/6,5* CM (H X L1/L2)                                                                                                                                                                                                                                                                                                                                                                                                                     </t>
  </si>
  <si>
    <t xml:space="preserve">MEIO-FIO OU GUIA DE CONCRETO PRE-MOLDADO, COMP 1 M, *20 X 12/15* CM (H X L1/L2)                                                                                                                                                                                                                                                                                                                                                                                                                           </t>
  </si>
  <si>
    <t xml:space="preserve">MEIO-FIO OU GUIA DE CONCRETO PRE-MOLDADO, COMP 80 CM, *25 X 08/08* CM (H X L1/L2)                                                                                                                                                                                                                                                                                                                                                                                                                         </t>
  </si>
  <si>
    <t xml:space="preserve">MEIO-FIO OU GUIA DE CONCRETO PRE-MOLDADO, TIPO CHAPEU PARA BOCA DE LOBO,  DIMENSOES *1,20* X 0,15 X 0,30 M                                                                                                                                                                                                                                                                                                                                                                                                </t>
  </si>
  <si>
    <t xml:space="preserve">MEIO-FIO OU GUIA DE CONCRETO, PRE-MOLDADO, COMP 1 M, *30 X 12/15* CM (H X L1/L2)                                                                                                                                                                                                                                                                                                                                                                                                                          </t>
  </si>
  <si>
    <t xml:space="preserve">MEIO-FIO OU GUIA DE CONCRETO, PRE-MOLDADO, COMP 1 M, *30 X 15* CM (H X L)                                                                                                                                                                                                                                                                                                                                                                                                                                 </t>
  </si>
  <si>
    <t xml:space="preserve">MEIO-FIO OU GUIA DE CONCRETO, PRE-MOLDADO, COMP 80 CM, *45 X 12/18* CM (H X L1/L2)                                                                                                                                                                                                                                                                                                                                                                                                                        </t>
  </si>
  <si>
    <t xml:space="preserve">MEMBRANA IMPERMEABILIZANTE A BASE DE POLIUREIA, BICOMPONENTE, APLICACAO A FRIO                                                                                                                                                                                                                                                                                                                                                                                                                            </t>
  </si>
  <si>
    <t xml:space="preserve">MEMBRANA IMPERMEABILIZANTE A BASE DE POLIURETANO                                                                                                                                                                                                                                                                                                                                                                                                                                                          </t>
  </si>
  <si>
    <t xml:space="preserve">MEMBRANA IMPERMEABILIZANTE ACRILICA MONOCOMPONENTE                                                                                                                                                                                                                                                                                                                                                                                                                                                        </t>
  </si>
  <si>
    <t xml:space="preserve">MESA VIBRATORIA COM DIMENSOES DE 2,0 X 1,0 M, COM MOTOR ELETRICO DE 2 POLOS E POTENCIA DE 3 CV                                                                                                                                                                                                                                                                                                                                                                                                            </t>
  </si>
  <si>
    <t xml:space="preserve">MESTRE DE OBRAS (HORISTA)                                                                                                                                                                                                                                                                                                                                                                                                                                                                                 </t>
  </si>
  <si>
    <t xml:space="preserve">MESTRE DE OBRAS (MENSALISTA)                                                                                                                                                                                                                                                                                                                                                                                                                                                                              </t>
  </si>
  <si>
    <t xml:space="preserve">METACAULIM DE ALTA REATIVIDADE/CAULIM CALCINADO                                                                                                                                                                                                                                                                                                                                                                                                                                                           </t>
  </si>
  <si>
    <t xml:space="preserve">MICRO-TRATOR CORTADOR DE GRAMA COM LARGURA DO CORTE DE 107 CM, COM  2 LAMINAS E DESCARTE LATERAL                                                                                                                                                                                                                                                                                                                                                                                                          </t>
  </si>
  <si>
    <t xml:space="preserve">MICROESFERAS DE VIDRO PARA SINALIZACAO HORIZONTAL VIARIA, TIPO I-B (PREMIX) - NBR  16184                                                                                                                                                                                                                                                                                                                                                                                                                  </t>
  </si>
  <si>
    <t xml:space="preserve">MICROESFERAS DE VIDRO PARA SINALIZACAO HORIZONTAL VIARIA, TIPO II-A (DROP-ON) - NBR  16184                                                                                                                                                                                                                                                                                                                                                                                                                </t>
  </si>
  <si>
    <t xml:space="preserve">MICTORIO COLETIVO ACO INOX (AISI 304), E = 0,8 MM, DE *100 X 40 X 30* CM (C X A X P)                                                                                                                                                                                                                                                                                                                                                                                                                      </t>
  </si>
  <si>
    <t xml:space="preserve">MICTORIO COLETIVO ACO INOX (AISI 304), E = 0,8 MM, DE *100 X 50 X 35* CM (C X A X P)                                                                                                                                                                                                                                                                                                                                                                                                                      </t>
  </si>
  <si>
    <t xml:space="preserve">MICTORIO INDIVIDUAL ACO INOX (AISI 304), E = 0,8 MM, DE *50  X 45  X 35* (C X A X P)                                                                                                                                                                                                                                                                                                                                                                                                                      </t>
  </si>
  <si>
    <t xml:space="preserve">MICTORIO INDIVIDUAL, SIFONADO, DE LOUCA BRANCA, SEM COMPLEMENTOS                                                                                                                                                                                                                                                                                                                                                                                                                                          </t>
  </si>
  <si>
    <t xml:space="preserve">MICTORIO INDIVIDUAL, SIFONADO, VALVULA EMBUTIDA, DE LOUCA BRANCA, SEM COMPLEMENTOS - PADRAO ALTO                                                                                                                                                                                                                                                                                                                                                                                                          </t>
  </si>
  <si>
    <t xml:space="preserve">MINICAPTOR, EM ACO GALVANIZADO A FOGO, FIXACAO COM ROSCA SOBERBA OU MECANICA, H=600 MM X DN=10 MM                                                                                                                                                                                                                                                                                                                                                                                                         </t>
  </si>
  <si>
    <t xml:space="preserve">MINICAPTOR, EM ACO GALVANIZADO A FOGO, FIXACAO HORIZONTAL COM BANDEIRA A 20 CM, H=600 MM E X DN=10 MM                                                                                                                                                                                                                                                                                                                                                                                                     </t>
  </si>
  <si>
    <t xml:space="preserve">MINICAPTOR, EM ACO GALVANIZADO A FOGO, FIXACAO HORIZONTAL DE 1 FUROS, SEM BANDEIRA, H=300 MM X DN=10 MM                                                                                                                                                                                                                                                                                                                                                                                                   </t>
  </si>
  <si>
    <t xml:space="preserve">MINICAPTOR, EM ACO GALVANIZADO A FOGO, FIXACAO HORIZONTAL DE 2 FUROS, SEM BANDEIRA, H=600 MM X DN=10 MM                                                                                                                                                                                                                                                                                                                                                                                                   </t>
  </si>
  <si>
    <t xml:space="preserve">MINICAPTOR, EM ACO GALVANIZADO A FOGO,Â  FIXACAO COM ROSCA SOBERBA OU MECANICA, H=300 MM X DN=10 MM                                                                                                                                                                                                                                                                                                                                                                                                       </t>
  </si>
  <si>
    <t xml:space="preserve">MINICAPTOR, EM ACO GALVANIZADO A FOGO,Â  FIXACAO HORIZONTAL COM BANDEIRA A 20 CM, H=300 MM E X DN=10 MM                                                                                                                                                                                                                                                                                                                                                                                                   </t>
  </si>
  <si>
    <t xml:space="preserve">MINICAPTORES DE INSERCAO, EM ACO GALVANIZADO A FOGO, H=300 MM X DN=10 MM                                                                                                                                                                                                                                                                                                                                                                                                                                  </t>
  </si>
  <si>
    <t xml:space="preserve">MINICAPTORES DE INSERCAO, EM ACO GALVANIZADO A FOGO, H=600,MM X DN=10,MM                                                                                                                                                                                                                                                                                                                                                                                                                                  </t>
  </si>
  <si>
    <t xml:space="preserve">MINICARREGADEIRA SOBRE RODAS, POTENCIA LIQUIDA DE *47* HP, CAPACIDADE NOMINAL DE OPERACAO DE *646* KG                                                                                                                                                                                                                                                                                                                                                                                                     </t>
  </si>
  <si>
    <t xml:space="preserve">MINICARREGADEIRA SOBRE RODAS, POTENCIA LIQUIDA DE *72* HP, CAPACIDADE NOMINAL DE OPERACAO DE *1200* KG                                                                                                                                                                                                                                                                                                                                                                                                    </t>
  </si>
  <si>
    <t xml:space="preserve">MINIESCAVADEIRA SOBRE ESTEIRAS, POTENCIA LIQUIDA DE *30* HP, PESO OPERACIONAL DE *3.500* KG                                                                                                                                                                                                                                                                                                                                                                                                               </t>
  </si>
  <si>
    <t xml:space="preserve">MINIESCAVADEIRA SOBRE ESTEIRAS, POTENCIA LIQUIDA DE *42* HP, PESO OPERACIONAL DE *4.500* KG                                                                                                                                                                                                                                                                                                                                                                                                               </t>
  </si>
  <si>
    <t xml:space="preserve">MINIESCAVADEIRA SOBRE ESTEIRAS, POTENCIA LIQUIDA DE *42* HP, PESO OPERACIONAL DE *5.300* KG                                                                                                                                                                                                                                                                                                                                                                                                               </t>
  </si>
  <si>
    <t xml:space="preserve">MINUTERIA ELETRONICA COLETIVA COM POTENCIA MAXIMA RESISTIVA PARA LAMPADAS FLUORESCENTES DE *300* W ( 110 V ) / *600* W ( 110 V )                                                                                                                                                                                                                                                                                                                                                                          </t>
  </si>
  <si>
    <t xml:space="preserve">MISTURADOR DE ARGAMASSA, EIXO HORIZONTAL, CAPACIDADE DE MISTURA 160 KG, MOTOR ELETRICO TRIFASICO 220/380 V, POTENCIA 3 CV                                                                                                                                                                                                                                                                                                                                                                                 </t>
  </si>
  <si>
    <t xml:space="preserve">MISTURADOR DE ARGAMASSA, EIXO HORIZONTAL, CAPACIDADE DE MISTURA 300 KG, MOTOR ELETRICO TRIFASICO 220/380 V, POTENCIA 5 CV                                                                                                                                                                                                                                                                                                                                                                                 </t>
  </si>
  <si>
    <t xml:space="preserve">MISTURADOR DE ARGAMASSA, EIXO HORIZONTAL, CAPACIDADE DE MISTURA 600 KG, MOTOR ELETRICO TRIFASICO 220/380 V, POTENCIA 7,5 CV                                                                                                                                                                                                                                                                                                                                                                               </t>
  </si>
  <si>
    <t xml:space="preserve">MISTURADOR DE METAL CROMADO DE PAREDE PARA LAVATORIO (REF 1878)                                                                                                                                                                                                                                                                                                                                                                                                                                           </t>
  </si>
  <si>
    <t xml:space="preserve">MISTURADOR DE METAL CROMADO, DE MESA/BANCADA, COM BICA BAIXA, PARA LAVATORIO (REF 1875)                                                                                                                                                                                                                                                                                                                                                                                                                   </t>
  </si>
  <si>
    <t xml:space="preserve">MISTURADOR DE PAREDE, DE METAL CROMADO, PARA COZINHA, BICA ALTA MOVEL, COM AREJADOR ARTICULADO (REF 1258)                                                                                                                                                                                                                                                                                                                                                                                                 </t>
  </si>
  <si>
    <t xml:space="preserve">MISTURADOR DUPLO HORIZONTAL DE ALTA TURBULENCIA, CAPACIDADE / VOLUME 2 X 500 LITROS, MOTORES ELETRICOS MINIMO 5 CV CADA,  PARA NATA CIMENTO, ARGAMASSA E OUTROS                                                                                                                                                                                                                                                                                                                                           </t>
  </si>
  <si>
    <t xml:space="preserve">MISTURADOR MANUAL DE TINTAS PARA FURADEIRA, HASTE METALICA *60* CM, COM HELICE  (MEXEDOR DE TINTA)                                                                                                                                                                                                                                                                                                                                                                                                        </t>
  </si>
  <si>
    <t xml:space="preserve">MISTURADOR METALICO, BASE PARA CHUVEIRO/BANHEIRA, 1/2 " OU 3/4 ", SOLDAVEL OU ROSCAVEL (NAO INCLUI ACABAMENTOS)                                                                                                                                                                                                                                                                                                                                                                                           </t>
  </si>
  <si>
    <t xml:space="preserve">MISTURADOR MONOCOMANDO PARA CHUVEIRO, BASE BRUTA, METALICO COM ACABAMENTO CROMADO                                                                                                                                                                                                                                                                                                                                                                                                                         </t>
  </si>
  <si>
    <t xml:space="preserve">MOLA HIDRAULICA AEREA, PARA PORTAS DE ATE 1.100 MM E PESO DE ATE 85 KG, COM CORPO EM ALUMINIO E BRACO EM ACO, SEM BRACO DE PARADA                                                                                                                                                                                                                                                                                                                                                                         </t>
  </si>
  <si>
    <t xml:space="preserve">MOLA HIDRAULICA AEREA, PARA PORTAS DE ATE 850 MM E PESO DE ATE 50 KG, COM CORPO EM ALUMINIO E BRACO EM ACO, SEM BRACO DE PARADA                                                                                                                                                                                                                                                                                                                                                                           </t>
  </si>
  <si>
    <t xml:space="preserve">MOLA HIDRAULICA AEREA, PARA PORTAS DE ATE 950 MM E PESO DE ATE 65 KG, COM CORPO EM ALUMINIO E BRACO EM ACO, SEM BRACO DE PARADA                                                                                                                                                                                                                                                                                                                                                                           </t>
  </si>
  <si>
    <t xml:space="preserve">MOLA HIDRAULICA DE PISO, PARA PORTAS DE ATE 1100 MM E PESO DE ATE 120 KG, COM CORPO EM ACO INOX                                                                                                                                                                                                                                                                                                                                                                                                           </t>
  </si>
  <si>
    <t xml:space="preserve">MONTADOR DE ELETROELETRONICOS (HORISTA)                                                                                                                                                                                                                                                                                                                                                                                                                                                                   </t>
  </si>
  <si>
    <t xml:space="preserve">MONTADOR DE ELETROELETRONICOS (MENSALISTA)                                                                                                                                                                                                                                                                                                                                                                                                                                                                </t>
  </si>
  <si>
    <t xml:space="preserve">MONTADOR DE ESTRUTURAS METALICAS (MENSALISTA)                                                                                                                                                                                                                                                                                                                                                                                                                                                             </t>
  </si>
  <si>
    <t xml:space="preserve">MONTADOR DE ESTRUTURAS METALICAS HORISTA                                                                                                                                                                                                                                                                                                                                                                                                                                                                  </t>
  </si>
  <si>
    <t xml:space="preserve">MONTADOR DE MAQUINAS (HORISTA)                                                                                                                                                                                                                                                                                                                                                                                                                                                                            </t>
  </si>
  <si>
    <t xml:space="preserve">MONTADOR DE MAQUINAS (MENSALISTA)                                                                                                                                                                                                                                                                                                                                                                                                                                                                         </t>
  </si>
  <si>
    <t xml:space="preserve">MOTOBOMBA AUTOESCORVANTE MOTOR A GASOLINA, POTENCIA 6,0HP, BOCAIS 3" X 3", HM/Q = 5 MCA / 24 M3/H A 52,5 MCA / 5,0 M3/H                                                                                                                                                                                                                                                                                                                                                                                   </t>
  </si>
  <si>
    <t xml:space="preserve">MOTOBOMBA AUTOESCORVANTE MOTOR ELETRICO TRIFASICO 7,4HP BOCA DIAMETRO DE SUCCAO X RECLAQUE: 2"X2", HM/ Q = 10 M / 73,5 M3/H A 28 M / 8,2 M3 /H                                                                                                                                                                                                                                                                                                                                                            </t>
  </si>
  <si>
    <t xml:space="preserve">MOTOBOMBA AUTOESCORVANTE POTENCIA 5,42 HP, BOCAIS SUCCAO X RECALQUE 2" X 2", A GASOLINA, DIAMETRO DO ROTOR 122 MM HM/Q = 6 MCA / 33,0 M3/H A 28 MCA / 8,0 M3/H                                                                                                                                                                                                                                                                                                                                            </t>
  </si>
  <si>
    <t xml:space="preserve">MOTOBOMBA CENTRIFUGA, MOTOR A GASOLINA, POTENCIA 5,42 HP, BOCAIS 1 1/2" X 1", DIAMETRO ROTOR 143 MM HM/Q = 6 MCA / 16,8 M3/H A 38 MCA / 6,6 M3/H                                                                                                                                                                                                                                                                                                                                                          </t>
  </si>
  <si>
    <t xml:space="preserve">MOTOBOMBA TRASH (PARA AGUA SUJA) AUTO ESCORVANTE, MOTOR GASOLINA DE 6,41 HP, DIAMETROS DE SUCCAO X RECALQUE: 3" X 3", HM/Q: 10/60 A 23/0                                                                                                                                                                                                                                                                                                                                                                  </t>
  </si>
  <si>
    <t xml:space="preserve">MOTONIVELADORA POTENCIA BASICA LIQUIDA (PRIMEIRA MARCHA) 125 HP , PESO BRUTO 13843 KG, LARGURA DA LAMINA DE 3,7 M                                                                                                                                                                                                                                                                                                                                                                                         </t>
  </si>
  <si>
    <t xml:space="preserve">MOTONIVELADORA POTENCIA BASICA LIQUIDA (PRIMEIRA MARCHA) 171 HP, PESO BRUTO 14768 KG, LARGURA DA LAMINA DE 3,7 M                                                                                                                                                                                                                                                                                                                                                                                          </t>
  </si>
  <si>
    <t xml:space="preserve">MOTONIVELADORA POTENCIA BASICA LIQUIDA (PRIMEIRA MARCHA) 186 HP, PESO BRUTO 15785 KG, LARGURA DA LAMINA DE 4,3 M                                                                                                                                                                                                                                                                                                                                                                                          </t>
  </si>
  <si>
    <t xml:space="preserve">MOTOR A DIESEL PARA VIBRADOR DE IMERSAO, DE *4,7* CV                                                                                                                                                                                                                                                                                                                                                                                                                                                      </t>
  </si>
  <si>
    <t xml:space="preserve">MOTOR A GASOLINA PARA VIBRADOR DE IMERSAO, 4 TEMPOS, DE 5,5 CV                                                                                                                                                                                                                                                                                                                                                                                                                                            </t>
  </si>
  <si>
    <t xml:space="preserve">MOTOR ELETRICO PARA VIBRADOR DE IMERSAO, DE 2 CV, MONOFASICO, 110/220 V                                                                                                                                                                                                                                                                                                                                                                                                                                   </t>
  </si>
  <si>
    <t xml:space="preserve">MOTOR ELETRICO PARA VIBRADOR DE IMERSAO, DE 2 CV, TRIFASICO, 220/380 V                                                                                                                                                                                                                                                                                                                                                                                                                                    </t>
  </si>
  <si>
    <t xml:space="preserve">MOTORISTA DE CAMINHAO (HORISTA)                                                                                                                                                                                                                                                                                                                                                                                                                                                                           </t>
  </si>
  <si>
    <t xml:space="preserve">MOTORISTA DE CAMINHAO (MENSALISTA)                                                                                                                                                                                                                                                                                                                                                                                                                                                                        </t>
  </si>
  <si>
    <t xml:space="preserve">MOTORISTA DE CAMINHAO BETONEIRA (HORISTA)                                                                                                                                                                                                                                                                                                                                                                                                                                                                 </t>
  </si>
  <si>
    <t xml:space="preserve">MOTORISTA DE CAMINHAO-BASCULANTE (HORISTA)                                                                                                                                                                                                                                                                                                                                                                                                                                                                </t>
  </si>
  <si>
    <t xml:space="preserve">MOTORISTA DE CAMINHAO-BASCULANTE (MENSALISTA)                                                                                                                                                                                                                                                                                                                                                                                                                                                             </t>
  </si>
  <si>
    <t xml:space="preserve">MOTORISTA DE CAMINHAO-CARRETA (HORISTA)                                                                                                                                                                                                                                                                                                                                                                                                                                                                   </t>
  </si>
  <si>
    <t xml:space="preserve">MOTORISTA DE CAMINHAO-CARRETA (MENSALISTA)                                                                                                                                                                                                                                                                                                                                                                                                                                                                </t>
  </si>
  <si>
    <t xml:space="preserve">MOTORISTA DE CARRO DE PASSEIO (HORISTA)                                                                                                                                                                                                                                                                                                                                                                                                                                                                   </t>
  </si>
  <si>
    <t xml:space="preserve">MOTORISTA DE CARRO DE PASSEIO (MENSALISTA)                                                                                                                                                                                                                                                                                                                                                                                                                                                                </t>
  </si>
  <si>
    <t xml:space="preserve">MOTORISTA OPERADOR DE CAMINHAO COM MUNCK (HORISTA)                                                                                                                                                                                                                                                                                                                                                                                                                                                        </t>
  </si>
  <si>
    <t xml:space="preserve">MOTORISTA OPERADOR DE CAMINHAO COM MUNCK (MENSALISTA)                                                                                                                                                                                                                                                                                                                                                                                                                                                     </t>
  </si>
  <si>
    <t xml:space="preserve">MOURAO CONCRETO CURVO, SECAO "T", H = 2,80 M + CURVA COM 0,45 M, COM FUROS PARA FIOS                                                                                                                                                                                                                                                                                                                                                                                                                      </t>
  </si>
  <si>
    <t xml:space="preserve">MOURAO DE CONCRETO CURVO, *10 X 10* CM, H= *2,60* M + CURVA DE 0,40 M                                                                                                                                                                                                                                                                                                                                                                                                                                     </t>
  </si>
  <si>
    <t xml:space="preserve">MOURAO DE CONCRETO RETO, SECAO QUADARA *10 X 10* CM, H= *2,30* M                                                                                                                                                                                                                                                                                                                                                                                                                                          </t>
  </si>
  <si>
    <t xml:space="preserve">MOURAO DE CONCRETO RETO, SECAO QUADRADA, *10 X 10* CM, H= 3,00 M                                                                                                                                                                                                                                                                                                                                                                                                                                          </t>
  </si>
  <si>
    <t xml:space="preserve">MOURAO DE CONCRETO RETO, TIPO ESTICADOR, *10 X 10* CM, H= 2,50 M                                                                                                                                                                                                                                                                                                                                                                                                                                          </t>
  </si>
  <si>
    <t xml:space="preserve">MOURAO ROLICO DE MADEIRA TRATADA, D = 16 A 20 CM, H = 2,20 M, EM EUCALIPTO OU EQUIVALENTE DA REGIAO (PARA CERCA)                                                                                                                                                                                                                                                                                                                                                                                          </t>
  </si>
  <si>
    <t xml:space="preserve">MOURAO ROLICO DE MADEIRA TRATADA, D = 8 A 11 CM, H = 2,20 M, EM EUCALIPTO OU EQUIVALENTE DA REGIAO (PARA CERCA)                                                                                                                                                                                                                                                                                                                                                                                           </t>
  </si>
  <si>
    <t xml:space="preserve">MUDA DE ARBUSTO FLORIFERO, CLUSIA/GARDENIA/MOREIA BRANCA/ AZALEIA OU EQUIVALENTE DA REGIAO, H= *50 A 70* CM                                                                                                                                                                                                                                                                                                                                                                                               </t>
  </si>
  <si>
    <t xml:space="preserve">MUDA DE ARBUSTO FOLHAGEM, SANSAO-DO-CAMPO OU EQUIVALENTE DA REGIAO, H= *50 A 70* CM                                                                                                                                                                                                                                                                                                                                                                                                                       </t>
  </si>
  <si>
    <t xml:space="preserve">MUDA DE ARBUSTO, BUXINHO, H= *50* CM                                                                                                                                                                                                                                                                                                                                                                                                                                                                      </t>
  </si>
  <si>
    <t xml:space="preserve">MUDA DE ARBUSTO, PINGO DE OURO/ VIOLETEIRA, H = *10 A 20* CM                                                                                                                                                                                                                                                                                                                                                                                                                                              </t>
  </si>
  <si>
    <t xml:space="preserve">MUDA DE ARVORE ORNAMENTAL, OITI/AROEIRA SALSA/ANGICO/IPE/JACARANDA OU EQUIVALENTE  DA REGIAO, H= *1* M                                                                                                                                                                                                                                                                                                                                                                                                    </t>
  </si>
  <si>
    <t xml:space="preserve">MUDA DE ARVORE ORNAMENTAL, OITI/AROEIRA SALSA/ANGICO/IPE/JACARANDA OU EQUIVALENTE  DA REGIAO, H= *2* M                                                                                                                                                                                                                                                                                                                                                                                                    </t>
  </si>
  <si>
    <t xml:space="preserve">MUDA DE PALMEIRA ARECA, H= *1,50* M                                                                                                                                                                                                                                                                                                                                                                                                                                                                       </t>
  </si>
  <si>
    <t xml:space="preserve">MUDA DE RASTEIRA/FORRACAO, AMENDOIM RASTEIRO/ONZE HORAS/AZULZINHA/IMPATIENS OU EQUIVALENTE DA REGIAO                                                                                                                                                                                                                                                                                                                                                                                                      </t>
  </si>
  <si>
    <t xml:space="preserve">MULTIEXERCITADOR COM SEIS FUNCOES, EM TUBO DE ACO CARBONO, PINTURA NO PROCESSO ELETROSTATICO - EQUIPAMENTO DE GINASTICA PARA ACADEMIA AO AR LIVRE / ACADEMIA DA TERCEIRA IDADE - ATI                                                                                                                                                                                                                                                                                                                      </t>
  </si>
  <si>
    <t xml:space="preserve">NIPLE DE FERRO GALVANIZADO, COM ROSCA BSP, DE 1 1/2"                                                                                                                                                                                                                                                                                                                                                                                                                                                      </t>
  </si>
  <si>
    <t xml:space="preserve">NIPLE DE FERRO GALVANIZADO, COM ROSCA BSP, DE 1 1/4"                                                                                                                                                                                                                                                                                                                                                                                                                                                      </t>
  </si>
  <si>
    <t xml:space="preserve">NIPLE DE FERRO GALVANIZADO, COM ROSCA BSP, DE 1/2"                                                                                                                                                                                                                                                                                                                                                                                                                                                        </t>
  </si>
  <si>
    <t xml:space="preserve">NIPLE DE FERRO GALVANIZADO, COM ROSCA BSP, DE 1"                                                                                                                                                                                                                                                                                                                                                                                                                                                          </t>
  </si>
  <si>
    <t xml:space="preserve">NIPLE DE FERRO GALVANIZADO, COM ROSCA BSP, DE 2 1/2"                                                                                                                                                                                                                                                                                                                                                                                                                                                      </t>
  </si>
  <si>
    <t xml:space="preserve">NIPLE DE FERRO GALVANIZADO, COM ROSCA BSP, DE 2"                                                                                                                                                                                                                                                                                                                                                                                                                                                          </t>
  </si>
  <si>
    <t xml:space="preserve">NIPLE DE FERRO GALVANIZADO, COM ROSCA BSP, DE 3/4"                                                                                                                                                                                                                                                                                                                                                                                                                                                        </t>
  </si>
  <si>
    <t xml:space="preserve">NIPLE DE FERRO GALVANIZADO, COM ROSCA BSP, DE 3"                                                                                                                                                                                                                                                                                                                                                                                                                                                          </t>
  </si>
  <si>
    <t xml:space="preserve">NIPLE DE FERRO GALVANIZADO, COM ROSCA BSP, DE 4"                                                                                                                                                                                                                                                                                                                                                                                                                                                          </t>
  </si>
  <si>
    <t xml:space="preserve">NIPLE DE FERRO GALVANIZADO, COM ROSCA BSP, DE 5"                                                                                                                                                                                                                                                                                                                                                                                                                                                          </t>
  </si>
  <si>
    <t xml:space="preserve">NIPLE DE FERRO GALVANIZADO, COM ROSCA BSP, DE 6"                                                                                                                                                                                                                                                                                                                                                                                                                                                          </t>
  </si>
  <si>
    <t xml:space="preserve">NIPLE DE REDUCAO DE FERRO GALVANIZADO, COM ROSCA BSP, DE 1 1/2" X 1 1/4"                                                                                                                                                                                                                                                                                                                                                                                                                                  </t>
  </si>
  <si>
    <t xml:space="preserve">NIPLE DE REDUCAO DE FERRO GALVANIZADO, COM ROSCA BSP, DE 1 1/2" X 1"                                                                                                                                                                                                                                                                                                                                                                                                                                      </t>
  </si>
  <si>
    <t xml:space="preserve">NIPLE DE REDUCAO DE FERRO GALVANIZADO, COM ROSCA BSP, DE 1 1/2" X 3/4"                                                                                                                                                                                                                                                                                                                                                                                                                                    </t>
  </si>
  <si>
    <t xml:space="preserve">NIPLE DE REDUCAO DE FERRO GALVANIZADO, COM ROSCA BSP, DE 1 1/4" X 1/2"                                                                                                                                                                                                                                                                                                                                                                                                                                    </t>
  </si>
  <si>
    <t xml:space="preserve">NIPLE DE REDUCAO DE FERRO GALVANIZADO, COM ROSCA BSP, DE 1 1/4" X 1"                                                                                                                                                                                                                                                                                                                                                                                                                                      </t>
  </si>
  <si>
    <t xml:space="preserve">NIPLE DE REDUCAO DE FERRO GALVANIZADO, COM ROSCA BSP, DE 1 1/4" X 3/4"                                                                                                                                                                                                                                                                                                                                                                                                                                    </t>
  </si>
  <si>
    <t xml:space="preserve">NIPLE DE REDUCAO DE FERRO GALVANIZADO, COM ROSCA BSP, DE 1/2" X 1/4"                                                                                                                                                                                                                                                                                                                                                                                                                                      </t>
  </si>
  <si>
    <t xml:space="preserve">NIPLE DE REDUCAO DE FERRO GALVANIZADO, COM ROSCA BSP, DE 1" X 1/2"                                                                                                                                                                                                                                                                                                                                                                                                                                        </t>
  </si>
  <si>
    <t xml:space="preserve">NIPLE DE REDUCAO DE FERRO GALVANIZADO, COM ROSCA BSP, DE 1" X 3/4"                                                                                                                                                                                                                                                                                                                                                                                                                                        </t>
  </si>
  <si>
    <t xml:space="preserve">NIPLE DE REDUCAO DE FERRO GALVANIZADO, COM ROSCA BSP, DE 2 1/2" X 2"                                                                                                                                                                                                                                                                                                                                                                                                                                      </t>
  </si>
  <si>
    <t xml:space="preserve">NIPLE DE REDUCAO DE FERRO GALVANIZADO, COM ROSCA BSP, DE 2" X 1 1/2"                                                                                                                                                                                                                                                                                                                                                                                                                                      </t>
  </si>
  <si>
    <t xml:space="preserve">NIPLE DE REDUCAO DE FERRO GALVANIZADO, COM ROSCA BSP, DE 2" X 1 1/4"                                                                                                                                                                                                                                                                                                                                                                                                                                      </t>
  </si>
  <si>
    <t xml:space="preserve">NIPLE DE REDUCAO DE FERRO GALVANIZADO, COM ROSCA BSP, DE 2" X 1"                                                                                                                                                                                                                                                                                                                                                                                                                                          </t>
  </si>
  <si>
    <t xml:space="preserve">NIPLE DE REDUCAO DE FERRO GALVANIZADO, COM ROSCA BSP, DE 3/4" X 1/2"                                                                                                                                                                                                                                                                                                                                                                                                                                      </t>
  </si>
  <si>
    <t xml:space="preserve">NIPLE DE REDUCAO DE FERRO GALVANIZADO, COM ROSCA BSP, DE 3" X 2 1/2"                                                                                                                                                                                                                                                                                                                                                                                                                                      </t>
  </si>
  <si>
    <t xml:space="preserve">NIPLE DE REDUCAO DE FERRO GALVANIZADO, COM ROSCA BSP, DE 3" X 2"                                                                                                                                                                                                                                                                                                                                                                                                                                          </t>
  </si>
  <si>
    <t xml:space="preserve">NIPLE SEXTAVADO EM ACO CARBONO, COM ROSCA BSP, PRESSAO 3.000 LBS, DN 1 1/2"                                                                                                                                                                                                                                                                                                                                                                                                                               </t>
  </si>
  <si>
    <t xml:space="preserve">NIPLE SEXTAVADO EM ACO CARBONO, COM ROSCA BSP, PRESSAO 3.000 LBS, DN 1 1/4"                                                                                                                                                                                                                                                                                                                                                                                                                               </t>
  </si>
  <si>
    <t xml:space="preserve">NIPLE SEXTAVADO EM ACO CARBONO, COM ROSCA BSP, PRESSAO 3.000 LBS, DN 1/2"                                                                                                                                                                                                                                                                                                                                                                                                                                 </t>
  </si>
  <si>
    <t xml:space="preserve">NIPLE SEXTAVADO EM ACO CARBONO, COM ROSCA BSP, PRESSAO 3.000 LBS, DN 1"                                                                                                                                                                                                                                                                                                                                                                                                                                   </t>
  </si>
  <si>
    <t xml:space="preserve">NIPLE SEXTAVADO EM ACO CARBONO, COM ROSCA BSP, PRESSAO 3.000 LBS, DN 2 1/2"                                                                                                                                                                                                                                                                                                                                                                                                                               </t>
  </si>
  <si>
    <t xml:space="preserve">NIPLE SEXTAVADO EM ACO CARBONO, COM ROSCA BSP, PRESSAO 3.000 LBS, DN 2"                                                                                                                                                                                                                                                                                                                                                                                                                                   </t>
  </si>
  <si>
    <t xml:space="preserve">NIPLE SEXTAVADO EM ACO CARBONO, COM ROSCA BSP, PRESSAO 3.000 LBS, DN 3/4"                                                                                                                                                                                                                                                                                                                                                                                                                                 </t>
  </si>
  <si>
    <t xml:space="preserve">NIVELADOR (HORISTA)                                                                                                                                                                                                                                                                                                                                                                                                                                                                                       </t>
  </si>
  <si>
    <t xml:space="preserve">NIVELADOR (MENSALISTA)                                                                                                                                                                                                                                                                                                                                                                                                                                                                                    </t>
  </si>
  <si>
    <t xml:space="preserve">NOBREAK TRIFASICO, DE 10 KVA FATOR DE POTENCIA DE 0,8, AUTONOMIA MINIMA DE 30 MINUTOS A PLENA CARGA                                                                                                                                                                                                                                                                                                                                                                                                       </t>
  </si>
  <si>
    <t xml:space="preserve">NOBREAK TRIFASICO, DE 15 KVA FATOR DE POTENCIA DE 0,8, AUTONOMIA MINIMA DE 30 MINUTOS A PLENA CARGA                                                                                                                                                                                                                                                                                                                                                                                                       </t>
  </si>
  <si>
    <t xml:space="preserve">NOBREAK TRIFASICO, DE 20 KVA FATOR DE POTENCIA DE 0,8, AUTONOMIA MINIMA DE 30 MINUTOS A PLENA CARGA                                                                                                                                                                                                                                                                                                                                                                                                       </t>
  </si>
  <si>
    <t xml:space="preserve">NOBREAK TRIFASICO, DE 25 KVA FATOR DE POTENCIA DE 0,8, AUTONOMIA MINIMA DE 30 MINUTOS A PLENA CARGA                                                                                                                                                                                                                                                                                                                                                                                                       </t>
  </si>
  <si>
    <t xml:space="preserve">NOBREAK TRIFASICO, DE 5 KVA FATOR DE POTENCIA DE 0,8, AUTONOMIA MINIMA DE 30 MINUTOS A PLENA CARGA                                                                                                                                                                                                                                                                                                                                                                                                        </t>
  </si>
  <si>
    <t xml:space="preserve">NUMERO / ALGARISMO PARA RESIDENCIA (FACHADA), EM ZAMAC, COM ALTURA DE APROX *45* MM, INCLUSIVE PARAFUSOS                                                                                                                                                                                                                                                                                                                                                                                                  </t>
  </si>
  <si>
    <t xml:space="preserve">NUMERO / ALGARISMO PARA RESIDENCIA (FACHADA), EM ZAMAC, COM ALTURA DE APROX 125 MM, INCLUSIVE PARAFUSOS                                                                                                                                                                                                                                                                                                                                                                                                   </t>
  </si>
  <si>
    <t xml:space="preserve">OCULOS DE SEGURANCA CONTRA IMPACTOS COM LENTE INCOLOR, ARMACAO NYLON, COM PROTECAO UVA E UVB                                                                                                                                                                                                                                                                                                                                                                                                              </t>
  </si>
  <si>
    <t xml:space="preserve">OLEO DIESEL COMBUSTIVEL COMUM METROPOLITANO S-10 OU S-500                                                                                                                                                                                                                                                                                                                                                                                                                                                 </t>
  </si>
  <si>
    <t xml:space="preserve">OLEO LUBRIFICANTE MINERAL MONOVISCOSO, SAE 40, PARA MOTORES DE EQUIPAMENTOS PESADOS (CAMINHOES, TRATORES, RETROS E ETC)                                                                                                                                                                                                                                                                                                                                                                                   </t>
  </si>
  <si>
    <t xml:space="preserve">OLHO MAGICO PARA PORTAS, EM LATAO, COM LENTE DE POLICARBONATO, ANGULO DE *200* GRAUS, ESPESSURA ENTRE *25 E 46* MM, INCLUINDO FECHO JANELA                                                                                                                                                                                                                                                                                                                                                                </t>
  </si>
  <si>
    <t xml:space="preserve">OPERADOR DE BATE-ESTACAS (HORISTA)                                                                                                                                                                                                                                                                                                                                                                                                                                                                        </t>
  </si>
  <si>
    <t xml:space="preserve">OPERADOR DE BATE-ESTACAS (MENSALISTA)                                                                                                                                                                                                                                                                                                                                                                                                                                                                     </t>
  </si>
  <si>
    <t xml:space="preserve">OPERADOR DE BETONEIRA (CAMINHAO) (MENSALISTA)                                                                                                                                                                                                                                                                                                                                                                                                                                                             </t>
  </si>
  <si>
    <t xml:space="preserve">OPERADOR DE BETONEIRA ESTACIONARIA / MISTURADOR (HORISTA)                                                                                                                                                                                                                                                                                                                                                                                                                                                 </t>
  </si>
  <si>
    <t xml:space="preserve">OPERADOR DE BETONEIRA ESTACIONARIA / MISTURADOR (MENSALISTA)                                                                                                                                                                                                                                                                                                                                                                                                                                              </t>
  </si>
  <si>
    <t xml:space="preserve">OPERADOR DE COMPRESSOR DE AR OU COMPRESSORISTA (HORISTA)                                                                                                                                                                                                                                                                                                                                                                                                                                                  </t>
  </si>
  <si>
    <t xml:space="preserve">OPERADOR DE COMPRESSOR DE AR OU COMPRESSORISTA (MENSALISTA)                                                                                                                                                                                                                                                                                                                                                                                                                                               </t>
  </si>
  <si>
    <t xml:space="preserve">OPERADOR DE DEMARCADORA DE FAIXAS DE TRAFEGO (HORISTA)                                                                                                                                                                                                                                                                                                                                                                                                                                                    </t>
  </si>
  <si>
    <t xml:space="preserve">OPERADOR DE DEMARCADORA DE FAIXAS DE TRAFEGO (MENSALISTA)                                                                                                                                                                                                                                                                                                                                                                                                                                                 </t>
  </si>
  <si>
    <t xml:space="preserve">OPERADOR DE ESCAVADEIRA (HORISTA)                                                                                                                                                                                                                                                                                                                                                                                                                                                                         </t>
  </si>
  <si>
    <t xml:space="preserve">OPERADOR DE ESCAVADEIRA (MENSALISTA)                                                                                                                                                                                                                                                                                                                                                                                                                                                                      </t>
  </si>
  <si>
    <t xml:space="preserve">OPERADOR DE GUINCHO OU GUINCHEIRO (HORISTA)                                                                                                                                                                                                                                                                                                                                                                                                                                                               </t>
  </si>
  <si>
    <t xml:space="preserve">OPERADOR DE GUINCHO OU GUINCHEIRO (MENSALISTA)                                                                                                                                                                                                                                                                                                                                                                                                                                                            </t>
  </si>
  <si>
    <t xml:space="preserve">OPERADOR DE GUINDASTE (HORISTA)                                                                                                                                                                                                                                                                                                                                                                                                                                                                           </t>
  </si>
  <si>
    <t xml:space="preserve">OPERADOR DE GUINDASTE (MENSALISTA)                                                                                                                                                                                                                                                                                                                                                                                                                                                                        </t>
  </si>
  <si>
    <t xml:space="preserve">OPERADOR DE JATO ABRASIVO OU JATISTA (HORISTA)                                                                                                                                                                                                                                                                                                                                                                                                                                                            </t>
  </si>
  <si>
    <t xml:space="preserve">OPERADOR DE JATO ABRASIVO OU JATISTA (MENSALISTA)                                                                                                                                                                                                                                                                                                                                                                                                                                                         </t>
  </si>
  <si>
    <t xml:space="preserve">OPERADOR DE MAQUINAS E TRATORES DIVERSOS - TERRAPLANAGEM (HORISTA)                                                                                                                                                                                                                                                                                                                                                                                                                                        </t>
  </si>
  <si>
    <t xml:space="preserve">OPERADOR DE MAQUINAS E TRATORES DIVERSOS - TERRAPLANAGEM (MENSALISTA)                                                                                                                                                                                                                                                                                                                                                                                                                                     </t>
  </si>
  <si>
    <t xml:space="preserve">OPERADOR DE MARTELETE OU MARTELETEIRO (HORISTA)                                                                                                                                                                                                                                                                                                                                                                                                                                                           </t>
  </si>
  <si>
    <t xml:space="preserve">OPERADOR DE MARTELETE OU MARTELETEIRO (MENSALISTA)                                                                                                                                                                                                                                                                                                                                                                                                                                                        </t>
  </si>
  <si>
    <t xml:space="preserve">OPERADOR DE MOTO SCRAPER (HORISTA)                                                                                                                                                                                                                                                                                                                                                                                                                                                                        </t>
  </si>
  <si>
    <t xml:space="preserve">OPERADOR DE MOTO SCRAPER (MENSALISTA)                                                                                                                                                                                                                                                                                                                                                                                                                                                                     </t>
  </si>
  <si>
    <t xml:space="preserve">OPERADOR DE MOTONIVELADORA (HORISTA)                                                                                                                                                                                                                                                                                                                                                                                                                                                                      </t>
  </si>
  <si>
    <t xml:space="preserve">OPERADOR DE MOTONIVELADORA (MENSALISTA)                                                                                                                                                                                                                                                                                                                                                                                                                                                                   </t>
  </si>
  <si>
    <t xml:space="preserve">OPERADOR DE PA CARREGADEIRA (HORISTA)                                                                                                                                                                                                                                                                                                                                                                                                                                                                     </t>
  </si>
  <si>
    <t xml:space="preserve">OPERADOR DE PA CARREGADEIRA (MENSALISTA)                                                                                                                                                                                                                                                                                                                                                                                                                                                                  </t>
  </si>
  <si>
    <t xml:space="preserve">OPERADOR DE PAVIMENTADORA / MESA VIBROACABADORA (HORISTA)                                                                                                                                                                                                                                                                                                                                                                                                                                                 </t>
  </si>
  <si>
    <t xml:space="preserve">OPERADOR DE PAVIMENTADORA / MESA VIBROACABADORA (MENSALISTA)                                                                                                                                                                                                                                                                                                                                                                                                                                              </t>
  </si>
  <si>
    <t xml:space="preserve">OPERADOR DE ROLO COMPACTADOR (HORISTA)                                                                                                                                                                                                                                                                                                                                                                                                                                                                    </t>
  </si>
  <si>
    <t xml:space="preserve">OPERADOR DE ROLO COMPACTADOR (MENSALISTA)                                                                                                                                                                                                                                                                                                                                                                                                                                                                 </t>
  </si>
  <si>
    <t xml:space="preserve">OPERADOR DE USINA DE ASFALTO, DE SOLOS OU DE CONCRETO (HORISTA)                                                                                                                                                                                                                                                                                                                                                                                                                                           </t>
  </si>
  <si>
    <t xml:space="preserve">OPERADOR DE USINA DE ASFALTO, DE SOLOS OU DE CONCRETO (MENSALISTA)                                                                                                                                                                                                                                                                                                                                                                                                                                        </t>
  </si>
  <si>
    <t xml:space="preserve">OXIGENIO, RECARGA PARA CILINDRO DE CONJUNTO OXICORTE GRANDE                                                                                                                                                                                                                                                                                                                                                                                                                                               </t>
  </si>
  <si>
    <t xml:space="preserve">PA CARREGADEIRA SOBRE RODAS, POTENCIA BRUTA *127* CV, CAPACIDADE DA CACAMBA DE 2,0 A 2,4 M3, PESO OPERACIONAL MAXIMO DE 10330 KG                                                                                                                                                                                                                                                                                                                                                                          </t>
  </si>
  <si>
    <t xml:space="preserve">PA CARREGADEIRA SOBRE RODAS, POTENCIA LIQUIDA 128 HP, CAPACIDADE DA CACAMBA DE 1,7 A 2,8 M3, PESO OPERACIONAL MAXIMO DE 11632 KG                                                                                                                                                                                                                                                                                                                                                                          </t>
  </si>
  <si>
    <t xml:space="preserve">PA CARREGADEIRA SOBRE RODAS, POTENCIA LIQUIDA 197 HP, CAPACIDADE DA CACAMBA DE 2,5 A 3,5 M3, PESO OPERACIONAL MAXIMO DE 18338 KG                                                                                                                                                                                                                                                                                                                                                                          </t>
  </si>
  <si>
    <t xml:space="preserve">PA CARREGADEIRA SOBRE RODAS, POTENCIA LIQUIDA 213 HP, CAPACIDADE DA CACAMBA DE 1,9 A 3,5 M3, PESO OPERACIONAL MAXIMO DE 19234 KG                                                                                                                                                                                                                                                                                                                                                                          </t>
  </si>
  <si>
    <t xml:space="preserve">PA CARREGADEIRA SOBRE RODAS, POTENCIA 152 HP, CAPACIDADE DA CACAMBA DE 1,53 A 2,30 M3, PESO OPERACIONAL MAXIMO DE 10216 KG                                                                                                                                                                                                                                                                                                                                                                                </t>
  </si>
  <si>
    <t xml:space="preserve">PA DE LIXO PLASTICA, CABO LONGO                                                                                                                                                                                                                                                                                                                                                                                                                                                                           </t>
  </si>
  <si>
    <t xml:space="preserve">PAINEL DE LA DE VIDRO SEM REVESTIMENTO PSI 20, E = 25 MM, DE 1200 X 600 MM                                                                                                                                                                                                                                                                                                                                                                                                                                </t>
  </si>
  <si>
    <t xml:space="preserve">PAINEL DE LA DE VIDRO SEM REVESTIMENTO PSI 20, E = 50 MM, DE 1200 X 600 MM                                                                                                                                                                                                                                                                                                                                                                                                                                </t>
  </si>
  <si>
    <t xml:space="preserve">PAINEL DE LA DE VIDRO SEM REVESTIMENTO PSI 40, E = 25 MM, DE 1200 X 600 MM                                                                                                                                                                                                                                                                                                                                                                                                                                </t>
  </si>
  <si>
    <t xml:space="preserve">PAINEL DE LA DE VIDRO SEM REVESTIMENTO PSI 40, E = 50 MM, DE 1200 X 600 MM                                                                                                                                                                                                                                                                                                                                                                                                                                </t>
  </si>
  <si>
    <t xml:space="preserve">PAINEL ESTRUTURAL PARA LAJE SECA REVESTIDO EM PLACA CIMENTICIA, DE 1,20 X 2,50 M, E = 23 MM                                                                                                                                                                                                                                                                                                                                                                                                               </t>
  </si>
  <si>
    <t xml:space="preserve">PAINEL ESTRUTURAL PARA LAJE SECA REVESTIDO EM PLACA CIMENTICIA, DE 1,20 X 2,50 M, E = 40 MM                                                                                                                                                                                                                                                                                                                                                                                                               </t>
  </si>
  <si>
    <t xml:space="preserve">PAINEL ESTRUTURAL PARA LAJE SECA REVESTIDO EM PLACA CIMENTICIA, DE 1,20 X 2,50 M, E = 55 MM                                                                                                                                                                                                                                                                                                                                                                                                               </t>
  </si>
  <si>
    <t xml:space="preserve">PAINEL TERMOISOLANTE PARA FECHAMENTOS VERTICAIS (INCLUI PARAFUSOS DE FIXACAO) REVESTIDO EM ACO GALVALUME, LARGURA UTIL DE 1100 MM, REVESTIMENTO COM ESPESSURA DE 0,50 MM, COM PRE-PINTURA NAS DUAS FACES, NUCLEO EM POLIURETANO (PUR) COM ESPESSURA 40/50 MM                                                                                                                                                                                                                                              </t>
  </si>
  <si>
    <t xml:space="preserve">PAINEL TERMOISOLANTE PARA FECHAMENTOS VERTICAIS (INCLUI PARAFUSOS DE FIXACAO) REVESTIDO EM ACO GALVALUME, LARGURA UTIL DE 1100 MM, REVESTIMENTO COM ESPESSURA DE 0,50 MM, COM PRE-PINTURA NAS DUAS FACES, NUCLEO EM POLIURETANO (PUR) COM ESPESSURA 70/80 MM                                                                                                                                                                                                                                              </t>
  </si>
  <si>
    <t xml:space="preserve">PAPEL KRAFT BETUMADO                                                                                                                                                                                                                                                                                                                                                                                                                                                                                      </t>
  </si>
  <si>
    <t xml:space="preserve">PAPELEIRA DE PAREDE EM METAL CROMADO SEM TAMPA                                                                                                                                                                                                                                                                                                                                                                                                                                                            </t>
  </si>
  <si>
    <t xml:space="preserve">PAPELEIRA PLASTICA TIPO DISPENSER PARA PAPEL HIGIENICO ROLAO                                                                                                                                                                                                                                                                                                                                                                                                                                              </t>
  </si>
  <si>
    <t xml:space="preserve">PAR DE TABELAS DE BASQUETE EM COMPENSADO NAVAL, OFICIAL, 1800 X 1200 MM, INCLUINDO ARO DE METAL E REDE EM POLIPROPILENO 100% (SEM SUPORTE DE FIXACAO)                                                                                                                                                                                                                                                                                                                                                     </t>
  </si>
  <si>
    <t xml:space="preserve">PARA-RAIOS DE DISTRIBUICAO, TENSAO NOMINAL 15 KV, CORRENTE NOMINAL DE DESCARGA 5 KA                                                                                                                                                                                                                                                                                                                                                                                                                       </t>
  </si>
  <si>
    <t xml:space="preserve">PARA-RAIOS DE DISTRIBUICAO, TENSAO NOMINAL 30 KV, CORRENTE NOMINAL DE DESCARGA 10 KA                                                                                                                                                                                                                                                                                                                                                                                                                      </t>
  </si>
  <si>
    <t xml:space="preserve">PARA-RAIOS TIPO FRANKLIN 350 MM, EM LATAO CROMADO, DUAS DESCIDAS, PARA PROTECAO DE EDIFICACOES CONTRA DESCARGAS ATMOSFERICAS                                                                                                                                                                                                                                                                                                                                                                              </t>
  </si>
  <si>
    <t xml:space="preserve">PARAFUSO CABECA TROMBETA E PONTA AGULHA (GN55), COMPRIMENTO 55 MM, EM ACO FOSFATIZADO, PARA FIXAR CHAPA DE GESSO EM PERFIL DRYWALL METALICO MAXIMO 0,7 MM                                                                                                                                                                                                                                                                                                                                                 </t>
  </si>
  <si>
    <t xml:space="preserve">PARAFUSO DE ACO ZINCADO COM ROSCA SOBERBA, CABECA CHATA E FENDA SIMPLES, DIAMETRO 2,5 MM, COMPRIMENTO * 9,5 * MM                                                                                                                                                                                                                                                                                                                                                                                          </t>
  </si>
  <si>
    <t xml:space="preserve">PARAFUSO DE ACO ZINCADO COM ROSCA SOBERBA, CABECA CHATA E FENDA SIMPLES, DIAMETRO 4,2 MM, COMPRIMENTO * 32 * MM                                                                                                                                                                                                                                                                                                                                                                                           </t>
  </si>
  <si>
    <t xml:space="preserve">PARAFUSO DE ACO ZINCADO COM ROSCA SOBERBA, CABECA CHATA E FENDA SIMPLES, DIAMETRO 4,8 MM, COMPRIMENTO 45 MM                                                                                                                                                                                                                                                                                                                                                                                               </t>
  </si>
  <si>
    <t xml:space="preserve">PARAFUSO DE FERRO POLIDO, SEXTAVADO, COM ROSCA PARCIAL, DIAMETRO 5/8", COMPRIMENTO 6", COM PORCA E ARRUELA DE PRESSAO MEDIA                                                                                                                                                                                                                                                                                                                                                                               </t>
  </si>
  <si>
    <t xml:space="preserve">PARAFUSO DE LATAO COM ACABAMENTO CROMADO PARA FIXAR PECA SANITARIA, INCLUI PORCA CEGA, ARRUELA E BUCHA DE NYLON TAMANHO S-10                                                                                                                                                                                                                                                                                                                                                                              </t>
  </si>
  <si>
    <t xml:space="preserve">PARAFUSO DE LATAO COM ROSCA SOBERBA, CABECA CHATA E FENDA SIMPLES, DIAMETRO 2,5 MM, COMPRIMENTO 12 MM                                                                                                                                                                                                                                                                                                                                                                                                     </t>
  </si>
  <si>
    <t xml:space="preserve">PARAFUSO DE LATAO COM ROSCA SOBERBA, CABECA CHATA E FENDA SIMPLES, DIAMETRO 3,2 MM, COMPRIMENTO 16 MM                                                                                                                                                                                                                                                                                                                                                                                                     </t>
  </si>
  <si>
    <t xml:space="preserve">PARAFUSO DE LATAO COM ROSCA SOBERBA, CABECA CHATA E FENDA SIMPLES, DIAMETRO 4,8 MM, COMPRIMENTO 65 MM                                                                                                                                                                                                                                                                                                                                                                                                     </t>
  </si>
  <si>
    <t xml:space="preserve">PARAFUSO DRY WALL, EM ACO FOSFATIZADO, CABECA TROMBETA E PONTA AGULHA (TA), COMPRIMENTO 25 MM                                                                                                                                                                                                                                                                                                                                                                                                             </t>
  </si>
  <si>
    <t xml:space="preserve">PARAFUSO DRY WALL, EM ACO FOSFATIZADO, CABECA TROMBETA E PONTA AGULHA (TA), COMPRIMENTO 35 MM                                                                                                                                                                                                                                                                                                                                                                                                             </t>
  </si>
  <si>
    <t xml:space="preserve">PARAFUSO DRY WALL, EM ACO FOSFATIZADO, CABECA TROMBETA E PONTA AGULHA (TA), COMPRIMENTO 45 MM                                                                                                                                                                                                                                                                                                                                                                                                             </t>
  </si>
  <si>
    <t xml:space="preserve">PARAFUSO DRY WALL, EM ACO FOSFATIZADO, CABECA TROMBETA E PONTA BROCA (TB), COMPRIMENTO 25 MM                                                                                                                                                                                                                                                                                                                                                                                                              </t>
  </si>
  <si>
    <t xml:space="preserve">PARAFUSO DRY WALL, EM ACO FOSFATIZADO, CABECA TROMBETA E PONTA BROCA (TB), COMPRIMENTO 35 MM                                                                                                                                                                                                                                                                                                                                                                                                              </t>
  </si>
  <si>
    <t xml:space="preserve">PARAFUSO DRY WALL, EM ACO FOSFATIZADO, CABECA TROMBETA E PONTA BROCA (TB), COMPRIMENTO 45 MM                                                                                                                                                                                                                                                                                                                                                                                                              </t>
  </si>
  <si>
    <t xml:space="preserve">PARAFUSO DRY WALL, EM ACO ZINCADO, CABECA LENTILHA E PONTA AGULHA (LA), LARGURA 4,2 MM, COMPRIMENTO 13 MM                                                                                                                                                                                                                                                                                                                                                                                                 </t>
  </si>
  <si>
    <t xml:space="preserve">PARAFUSO DRY WALL, EM ACO ZINCADO, CABECA LENTILHA E PONTA BROCA (LB), LARGURA 4,2 MM, COMPRIMENTO 13 MM                                                                                                                                                                                                                                                                                                                                                                                                  </t>
  </si>
  <si>
    <t xml:space="preserve">PARAFUSO EM ACO GALVANIZADO, TIPO MAQUINA, SEXTAVADO, SEM PORCA, DIAMETRO 1/2", COMPRIMENTO 2"                                                                                                                                                                                                                                                                                                                                                                                                            </t>
  </si>
  <si>
    <t xml:space="preserve">PARAFUSO FRANCES METRICO ZINCADO, DIAMETRO 12 MM, COMPRIMENTO 140MM, COM PORCA SEXTAVADA E ARRUELA DE PRESSAO MEDIA                                                                                                                                                                                                                                                                                                                                                                                       </t>
  </si>
  <si>
    <t xml:space="preserve">PARAFUSO FRANCES METRICO ZINCADO, DIAMETRO 12 MM, COMPRIMENTO 150 MM, COM PORCA SEXTAVADA E ARRUELA DE PRESSAO MEDIA                                                                                                                                                                                                                                                                                                                                                                                      </t>
  </si>
  <si>
    <t xml:space="preserve">PARAFUSO FRANCES M16 EM ACO GALVANIZADO, COMPRIMENTO = 150 MM, DIAMETRO = 16 MM, CABECA ABAULADA                                                                                                                                                                                                                                                                                                                                                                                                          </t>
  </si>
  <si>
    <t xml:space="preserve">PARAFUSO FRANCES M16 EM ACO GALVANIZADO, COMPRIMENTO = 45 MM, DIAMETRO = 16 MM, CABECA ABAULADA                                                                                                                                                                                                                                                                                                                                                                                                           </t>
  </si>
  <si>
    <t xml:space="preserve">PARAFUSO FRANCES ZINCADO, DIAMETRO 1/2'', COMPRIMENTO 2'', COM PORCA E ARRUELA                                                                                                                                                                                                                                                                                                                                                                                                                            </t>
  </si>
  <si>
    <t xml:space="preserve">PARAFUSO FRANCES ZINCADO, DIAMETRO 1/2", COMPRIMENTO 12", COM PORCA E ARRUELA LISA MEDIA                                                                                                                                                                                                                                                                                                                                                                                                                  </t>
  </si>
  <si>
    <t xml:space="preserve">PARAFUSO FRANCES ZINCADO, DIAMETRO 1/2", COMPRIMENTO 15", COM PORCA E ARRUELA LISA MEDIA                                                                                                                                                                                                                                                                                                                                                                                                                  </t>
  </si>
  <si>
    <t xml:space="preserve">PARAFUSO FRANCES ZINCADO, DIAMETRO 1/2", COMPRIMENTO 4", COM PORCA E ARRUELA                                                                                                                                                                                                                                                                                                                                                                                                                              </t>
  </si>
  <si>
    <t xml:space="preserve">PARAFUSO M16 EM ACO GALVANIZADO, COMPRIMENTO = 125 MM, DIAMETRO = 16 MM, ROSCA MAQUINA, CABECA QUADRADA                                                                                                                                                                                                                                                                                                                                                                                                   </t>
  </si>
  <si>
    <t xml:space="preserve">PARAFUSO M16 EM ACO GALVANIZADO, COMPRIMENTO = 150 MM, DIAMETRO = 16 MM, ROSCA MAQUINA, CABECA QUADRADA                                                                                                                                                                                                                                                                                                                                                                                                   </t>
  </si>
  <si>
    <t xml:space="preserve">PARAFUSO M16 EM ACO GALVANIZADO, COMPRIMENTO = 200 MM, DIAMETRO = 16 MM, ROSCA MAQUINA, CABECA QUADRADA                                                                                                                                                                                                                                                                                                                                                                                                   </t>
  </si>
  <si>
    <t xml:space="preserve">PARAFUSO M16 EM ACO GALVANIZADO, COMPRIMENTO = 250 MM, DIAMETRO = 16 MM, ROSCA MAQUINA, CABECA QUADRADA                                                                                                                                                                                                                                                                                                                                                                                                   </t>
  </si>
  <si>
    <t xml:space="preserve">PARAFUSO M16 EM ACO GALVANIZADO, COMPRIMENTO = 300 MM, DIAMETRO = 16 MM, ROSCA DUPLA                                                                                                                                                                                                                                                                                                                                                                                                                      </t>
  </si>
  <si>
    <t xml:space="preserve">PARAFUSO M16 EM ACO GALVANIZADO, COMPRIMENTO = 300 MM, DIAMETRO = 16 MM, ROSCA MAQUINA, CABECA QUADRADA                                                                                                                                                                                                                                                                                                                                                                                                   </t>
  </si>
  <si>
    <t xml:space="preserve">PARAFUSO M16 EM ACO GALVANIZADO, COMPRIMENTO = 350 MM, DIAMETRO = 16 MM, ROSCA MAQUINA, CABECA QUADRADA                                                                                                                                                                                                                                                                                                                                                                                                   </t>
  </si>
  <si>
    <t xml:space="preserve">PARAFUSO M16 EM ACO GALVANIZADO, COMPRIMENTO = 400 MM, DIAMETRO = 16 MM, ROSCA DUPLA                                                                                                                                                                                                                                                                                                                                                                                                                      </t>
  </si>
  <si>
    <t xml:space="preserve">PARAFUSO M16 EM ACO GALVANIZADO, COMPRIMENTO = 450 MM, DIAMETRO = 16 MM, ROSCA MAQUINA, CABECA QUADRADA                                                                                                                                                                                                                                                                                                                                                                                                   </t>
  </si>
  <si>
    <t xml:space="preserve">PARAFUSO M16 EM ACO GALVANIZADO, COMPRIMENTO = 500 MM, DIAMETRO = 16 MM, ROSCA MAQUINA, COM CABECA SEXTAVADA E PORCA                                                                                                                                                                                                                                                                                                                                                                                      </t>
  </si>
  <si>
    <t xml:space="preserve">PARAFUSO NIQUELADO COM ACABAMENTO CROMADO PARA FIXAR PECA SANITARIA, INCLUI PORCA CEGA, ARRUELA E BUCHA DE NYLON TAMANHO S-10                                                                                                                                                                                                                                                                                                                                                                             </t>
  </si>
  <si>
    <t xml:space="preserve">PARAFUSO NIQUELADO 3 1/2" COM ACABAMENTO CROMADO PARA FIXAR PECA SANITARIA, INCLUI PORCA CEGA, ARRUELA E BUCHA DE NYLON TAMANHO S-8                                                                                                                                                                                                                                                                                                                                                                       </t>
  </si>
  <si>
    <t xml:space="preserve">PARAFUSO ROSCA SOBERBA ZINCADO CABECA CHATA FENDA SIMPLES 3,2 X 20 MM (3/4 ")                                                                                                                                                                                                                                                                                                                                                                                                                             </t>
  </si>
  <si>
    <t xml:space="preserve">PARAFUSO ROSCA SOBERBA ZINCADO CABECA CHATA FENDA SIMPLES 3,5 X 25 MM (1 ")                                                                                                                                                                                                                                                                                                                                                                                                                               </t>
  </si>
  <si>
    <t xml:space="preserve">PARAFUSO ROSCA SOBERBA ZINCADO CABECA CHATA FENDA SIMPLES 3,8 X 30 MM (1.1/4 ")                                                                                                                                                                                                                                                                                                                                                                                                                           </t>
  </si>
  <si>
    <t xml:space="preserve">PARAFUSO ROSCA SOBERBA ZINCADO CABECA CHATA FENDA SIMPLES 4,8 X 40 MM (1.1/2 ")                                                                                                                                                                                                                                                                                                                                                                                                                           </t>
  </si>
  <si>
    <t xml:space="preserve">PARAFUSO ROSCA SOBERBA ZINCADO CABECA CHATA FENDA SIMPLES 5,5 X 50 MM (2 ")                                                                                                                                                                                                                                                                                                                                                                                                                               </t>
  </si>
  <si>
    <t xml:space="preserve">PARAFUSO ROSCA SOBERBA ZINCADO CABECA CHATA FENDA SIMPLES 5,5 X 65 MM (2.1/2 ")                                                                                                                                                                                                                                                                                                                                                                                                                           </t>
  </si>
  <si>
    <t xml:space="preserve">PARAFUSO ZINCADO ROSCA SOBERBA 5/16 " X 120 MM PARA TELHA FIBROCIMENTO                                                                                                                                                                                                                                                                                                                                                                                                                                    </t>
  </si>
  <si>
    <t xml:space="preserve">PARAFUSO ZINCADO ROSCA SOBERBA, CABECA SEXTAVADA, 5/16 " X 110 MM, PARA FIXACAO DE TELHA EM MADEIRA                                                                                                                                                                                                                                                                                                                                                                                                       </t>
  </si>
  <si>
    <t xml:space="preserve">PARAFUSO ZINCADO ROSCA SOBERBA, CABECA SEXTAVADA, 5/16 " X 150 MM, PARA FIXACAO DE TELHA EM MADEIRA                                                                                                                                                                                                                                                                                                                                                                                                       </t>
  </si>
  <si>
    <t xml:space="preserve">PARAFUSO ZINCADO ROSCA SOBERBA, CABECA SEXTAVADA, 5/16 " X 180 MM, PARA FIXACAO DE TELHA EM MADEIRA                                                                                                                                                                                                                                                                                                                                                                                                       </t>
  </si>
  <si>
    <t xml:space="preserve">PARAFUSO ZINCADO ROSCA SOBERBA, CABECA SEXTAVADA, 5/16 " X 200 MM, PARA FIXACAO DE TELHA EM MADEIRA                                                                                                                                                                                                                                                                                                                                                                                                       </t>
  </si>
  <si>
    <t xml:space="preserve">PARAFUSO ZINCADO ROSCA SOBERBA, CABECA SEXTAVADA, 5/16 " X 230 MM, PARA FIXACAO DE TELHA EM MADEIRA                                                                                                                                                                                                                                                                                                                                                                                                       </t>
  </si>
  <si>
    <t xml:space="preserve">PARAFUSO ZINCADO ROSCA SOBERBA, CABECA SEXTAVADA, 5/16 " X 250 MM, PARA FIXACAO DE TELHA EM MADEIRA                                                                                                                                                                                                                                                                                                                                                                                                       </t>
  </si>
  <si>
    <t xml:space="preserve">PARAFUSO ZINCADO ROSCA SOBERBA, CABECA SEXTAVADA, 5/16 " X 50 MM, PARA FIXACAO DE TELHA EM MADEIRA                                                                                                                                                                                                                                                                                                                                                                                                        </t>
  </si>
  <si>
    <t xml:space="preserve">PARAFUSO ZINCADO ROSCA SOBERBA, CABECA SEXTAVADA, 5/16 " X 85 MM, PARA FIXACAO DE TELHA EM MADEIRA                                                                                                                                                                                                                                                                                                                                                                                                        </t>
  </si>
  <si>
    <t xml:space="preserve">PARAFUSO ZINCADO 5/16 " X 250 MM PARA FIXACAO DE TELHA DE FIBROCIMENTO CANALETE 49, INCLUI BUCHA NYLON S-10                                                                                                                                                                                                                                                                                                                                                                                               </t>
  </si>
  <si>
    <t xml:space="preserve">PARAFUSO ZINCADO 5/16 " X 85 MM PARA FIXACAO DE TELHA DE FIBROCIMENTO CANALETE 90, INCLUI BUCHA NYLON S-10                                                                                                                                                                                                                                                                                                                                                                                                </t>
  </si>
  <si>
    <t xml:space="preserve">PARAFUSO ZINCADO, AUTOBROCANTE, FLANGEADO, 4,2 MM X 19 MM                                                                                                                                                                                                                                                                                                                                                                                                                                                 </t>
  </si>
  <si>
    <t xml:space="preserve">PARAFUSO ZINCADO, SEXTAVADO, COM ROSCA INTEIRA, DIAMETRO 1/4", COMPRIMENTO 1/2"                                                                                                                                                                                                                                                                                                                                                                                                                           </t>
  </si>
  <si>
    <t xml:space="preserve">PARAFUSO ZINCADO, SEXTAVADO, COM ROSCA INTEIRA, DIAMETRO 3/8", COMPRIMENTO 2"                                                                                                                                                                                                                                                                                                                                                                                                                             </t>
  </si>
  <si>
    <t xml:space="preserve">PARAFUSO ZINCADO, SEXTAVADO, COM ROSCA INTEIRA, DIAMETRO 5/8", COMPRIMENTO 2 1/4"                                                                                                                                                                                                                                                                                                                                                                                                                         </t>
  </si>
  <si>
    <t xml:space="preserve">PARAFUSO ZINCADO, SEXTAVADO, COM ROSCA INTEIRA, DIAMETRO 5/8", COMPRIMENTO 3", COM PORCA E ARRUELA DE PRESSAO MEDIA                                                                                                                                                                                                                                                                                                                                                                                       </t>
  </si>
  <si>
    <t xml:space="preserve">PARAFUSO ZINCADO, SEXTAVADO, COM ROSCA SOBERBA, DIAMETRO 5/16", COMPRIMENTO 40 MM                                                                                                                                                                                                                                                                                                                                                                                                                         </t>
  </si>
  <si>
    <t xml:space="preserve">PARAFUSO ZINCADO, SEXTAVADO, COM ROSCA SOBERBA, DIAMETRO 5/16", COMPRIMENTO 80 MM                                                                                                                                                                                                                                                                                                                                                                                                                         </t>
  </si>
  <si>
    <t xml:space="preserve">PARAFUSO ZINCADO, SEXTAVADO, GRAU 5, ROSCA INTEIRA, DIAMETRO 1 1/2", COMPRIMENTO 4"                                                                                                                                                                                                                                                                                                                                                                                                                       </t>
  </si>
  <si>
    <t xml:space="preserve">PARAFUSO, ASTM A307 - GRAU A, SEXTAVADO, ZINCADO, DIAMETRO 3/8" (9,52 MM), COMPRIMENTO 1 " (25,4 MM)                                                                                                                                                                                                                                                                                                                                                                                                      </t>
  </si>
  <si>
    <t xml:space="preserve">PARAFUSO, COMUM, ASTM A307, SEXTAVADO, DIAMETRO 1/2" (12,7 MM), COMPRIMENTO 1" (25,4 MM)                                                                                                                                                                                                                                                                                                                                                                                                                  </t>
  </si>
  <si>
    <t xml:space="preserve">PARALELEPIPEDO GRANITICO OU BASALTICO, PARA PAVIMENTACAO, SEM FRETE (VARIACAO REGIONAL DE PECAS POR M2)                                                                                                                                                                                                                                                                                                                                                                                                   </t>
  </si>
  <si>
    <t xml:space="preserve">PASTA LUBRIFICANTE PARA TUBOS E CONEXOES COM JUNTA ELASTICA, EMBALAGEM DE *400* GR (USO EM PVC, ACO, POLIETILENO E OUTROS)                                                                                                                                                                                                                                                                                                                                                                                </t>
  </si>
  <si>
    <t xml:space="preserve">PASTA PARA SOLDA DE TUBOS E CONEXOES DE COBRE (EMBALAGEM COM 250 G)                                                                                                                                                                                                                                                                                                                                                                                                                                       </t>
  </si>
  <si>
    <t xml:space="preserve">PASTA VEDA JUNTAS/ROSCA, EMBALAGEM DE *500* G, PARA INSTALACOES DE AGUA, GAS E OUTROS                                                                                                                                                                                                                                                                                                                                                                                                                     </t>
  </si>
  <si>
    <t xml:space="preserve">PASTILHA CERAMICA/PORCELANA, REVEST INT/EXT E  PISCINA, CORES BRANCA OU FRIAS, SOLIDAS, SEM MESCLAGEM/MISTURA, ACABAMENTO LISO *2,5 X 2,5* CM                                                                                                                                                                                                                                                                                                                                                             </t>
  </si>
  <si>
    <t xml:space="preserve">PASTILHA CERAMICA/PORCELANA, REVEST INT/EXT E  PISCINA, CORES BRANCA OU FRIAS, SOLIDAS, SEM MESCLAGEM/MISTURA, ACABAMENTO LISO *5 X 5* CM                                                                                                                                                                                                                                                                                                                                                                 </t>
  </si>
  <si>
    <t xml:space="preserve">PASTILHA CERAMICA/PORCELANA, REVEST INT/EXT E  PISCINA, CORES LISAS/SOLIDAS, QUENTES, SEM MESCLAGEM/MISTURA, *2,5 X 2,5* CM                                                                                                                                                                                                                                                                                                                                                                               </t>
  </si>
  <si>
    <t xml:space="preserve">PASTILHA CERAMICA/PORCELANA, REVEST INT/EXT E  PISCINA, CORES LISAS/SOLIDAS, QUENTES, SEM MESCLAGEM/MISTURA, *5 X 5* CM                                                                                                                                                                                                                                                                                                                                                                                   </t>
  </si>
  <si>
    <t xml:space="preserve">PASTILHEIRO (HORISTA)                                                                                                                                                                                                                                                                                                                                                                                                                                                                                     </t>
  </si>
  <si>
    <t xml:space="preserve">PASTILHEIRO (MENSALISTA)                                                                                                                                                                                                                                                                                                                                                                                                                                                                                  </t>
  </si>
  <si>
    <t xml:space="preserve">PATCH CORD (CABO DE REDE), CATEGORIA 5 E (CAT 5E) UTP, 24 AWG, 4 PARES, EXTENSAO DE 1,50 M                                                                                                                                                                                                                                                                                                                                                                                                                </t>
  </si>
  <si>
    <t xml:space="preserve">PATCH CORD (CABO DE REDE), CATEGORIA 5 E (CAT 5E) UTP, 24 AWG, 4 PARES, EXTENSAO DE 2,50 M                                                                                                                                                                                                                                                                                                                                                                                                                </t>
  </si>
  <si>
    <t xml:space="preserve">PATCH CORD (CABO DE REDE), CATEGORIA 6 (CAT 6) UTP, 23 AWG, 4 PARES, EXTENSAO DE 1,50 M                                                                                                                                                                                                                                                                                                                                                                                                                   </t>
  </si>
  <si>
    <t xml:space="preserve">PATCH CORD (CABO DE REDE), CATEGORIA 6 (CAT 6) UTP, 23 AWG, 4 PARES, EXTENSAO DE 2,50 M                                                                                                                                                                                                                                                                                                                                                                                                                   </t>
  </si>
  <si>
    <t xml:space="preserve">PATCH PANEL, 24 PORTAS, CATEGORIA 5E, COM RACKS DE 19" DE LARGURA E 1 U DE ALTURA                                                                                                                                                                                                                                                                                                                                                                                                                         </t>
  </si>
  <si>
    <t xml:space="preserve">PATCH PANEL, 24 PORTAS, CATEGORIA 6, COM RACKS DE 19" DE LARGURA E 1 U DE ALTURA                                                                                                                                                                                                                                                                                                                                                                                                                          </t>
  </si>
  <si>
    <t xml:space="preserve">PATCH PANEL, 48 PORTAS, CATEGORIA 5E, COM RACKS DE 19" DE LARGURA E 2 U DE ALTURA                                                                                                                                                                                                                                                                                                                                                                                                                         </t>
  </si>
  <si>
    <t xml:space="preserve">PATCH PANEL, 48 PORTAS, CATEGORIA 6, COM RACKS DE 19" DE LARGURA E 2 U DE ALTURA                                                                                                                                                                                                                                                                                                                                                                                                                          </t>
  </si>
  <si>
    <t xml:space="preserve">PEDRA ARDOSIA, CINZA, *40 X 40* CM, E= *1 CM                                                                                                                                                                                                                                                                                                                                                                                                                                                              </t>
  </si>
  <si>
    <t xml:space="preserve">PEDRA ARDOSIA, CINZA, 20  X  40 CM,  E=  *1 CM                                                                                                                                                                                                                                                                                                                                                                                                                                                            </t>
  </si>
  <si>
    <t xml:space="preserve">PEDRA ARDOSIA, CINZA, 30  X  30,  E= *1 CM                                                                                                                                                                                                                                                                                                                                                                                                                                                                </t>
  </si>
  <si>
    <t xml:space="preserve">PEDRA BRITADA GRADUADA, CLASSIFICADA (POSTO PEDREIRA/FORNECEDOR, SEM FRETE)                                                                                                                                                                                                                                                                                                                                                                                                                               </t>
  </si>
  <si>
    <t xml:space="preserve">PEDRA BRITADA N. 0, OU PEDRISCO (4,8 A 9,5 MM) POSTO PEDREIRA/FORNECEDOR, SEM FRETE                                                                                                                                                                                                                                                                                                                                                                                                                       </t>
  </si>
  <si>
    <t xml:space="preserve">PEDRA BRITADA N. 1 (9,5 a 19 MM) POSTO PEDREIRA/FORNECEDOR, SEM FRETE                                                                                                                                                                                                                                                                                                                                                                                                                                     </t>
  </si>
  <si>
    <t xml:space="preserve">PEDRA BRITADA N. 2 (19 A 38 MM) POSTO PEDREIRA/FORNECEDOR, SEM FRETE                                                                                                                                                                                                                                                                                                                                                                                                                                      </t>
  </si>
  <si>
    <t xml:space="preserve">PEDRA BRITADA N. 3 (38 A 50 MM) POSTO PEDREIRA/FORNECEDOR, SEM FRETE                                                                                                                                                                                                                                                                                                                                                                                                                                      </t>
  </si>
  <si>
    <t xml:space="preserve">PEDRA BRITADA N. 4 (50 A 76 MM) POSTO PEDREIRA/FORNECEDOR, SEM FRETE                                                                                                                                                                                                                                                                                                                                                                                                                                      </t>
  </si>
  <si>
    <t xml:space="preserve">PEDRA BRITADA N. 5 (76 A 100 MM) POSTO PEDREIRA/FORNECEDOR, SEM FRETE                                                                                                                                                                                                                                                                                                                                                                                                                                     </t>
  </si>
  <si>
    <t xml:space="preserve">PEDRA BRITADA OU BICA CORRIDA, NAO CLASSIFICADA (POSTO PEDREIRA/FORNECEDOR, SEM FRETE)                                                                                                                                                                                                                                                                                                                                                                                                                    </t>
  </si>
  <si>
    <t xml:space="preserve">PEDRA DE MAO OU PEDRA RACHAO PARA ARRIMO/FUNDACAO (POSTO PEDREIRA/FORNECEDOR, SEM FRETE)                                                                                                                                                                                                                                                                                                                                                                                                                  </t>
  </si>
  <si>
    <t xml:space="preserve">PEDRA GRANITICA OU BASALTICA IRREGULAR, FAIXA GRANULOMETRICA 100 A 150 MM PARA PAVIMENTACAO OU CALCAMENTO POLIEDRICO, POSTO PEDREIRA / FORNECEDOR (SEM FRETE)                                                                                                                                                                                                                                                                                                                                             </t>
  </si>
  <si>
    <t xml:space="preserve">PEDRA GRANITICA OU BASALTO, CACO, RETALHO, CAVACO, TIPO MIRACEMA, MADEIRA, PADUANA, RACHINHA, SANTA ISABEL OU OUTRAS SIMILARES, E=  *1,0 A *2,0 CM                                                                                                                                                                                                                                                                                                                                                        </t>
  </si>
  <si>
    <t xml:space="preserve">PEDRA GRANITICA, SERRADA, TIPO MIRACEMA, MADEIRA, PADUANA, RACHINHA, SANTA ISABEL OU OUTRAS SIMILARES, *11,5 X  *23 CM, E=  *1,0 A *2,0 CM                                                                                                                                                                                                                                                                                                                                                                </t>
  </si>
  <si>
    <t xml:space="preserve">PEDRA PORTUGUESA  OU PETIT PAVE, BRANCA OU PRETA                                                                                                                                                                                                                                                                                                                                                                                                                                                          </t>
  </si>
  <si>
    <t xml:space="preserve">PEDRA QUARTZITO OU CALCARIO LAMINADO, CACO, TIPO CARIRI, ITACOLOMI, LAGOA SANTA, LUMINARIA, PIRENOPOLIS, SAO TOME OU OUTRAS SIMILARES DA REGIAO, E=  *1,5 A *2,5 CM                                                                                                                                                                                                                                                                                                                                       </t>
  </si>
  <si>
    <t xml:space="preserve">PEDRA QUARTZITO OU CALCARIO LAMINADO, SERRADA, TIPO CARIRI, ITACOLOMI, LAGOA SANTA, LUMINARIA, PIRENOPOLIS, SAO TOME OU OUTRAS SIMILARES DA REGIAO, *20 X *40 CM, E=  *1,5 A *2,5 CM                                                                                                                                                                                                                                                                                                                      </t>
  </si>
  <si>
    <t xml:space="preserve">PEDREGULHO OU PICARRA DE JAZIDA, AO NATURAL, PARA BASE DE PAVIMENTACAO (RETIRADO NA JAZIDA, SEM TRANSPORTE)                                                                                                                                                                                                                                                                                                                                                                                               </t>
  </si>
  <si>
    <t xml:space="preserve">PEDREIRO (HORISTA)                                                                                                                                                                                                                                                                                                                                                                                                                                                                                        </t>
  </si>
  <si>
    <t xml:space="preserve">PEDREIRO (MENSALISTA)                                                                                                                                                                                                                                                                                                                                                                                                                                                                                     </t>
  </si>
  <si>
    <t xml:space="preserve">PEITORIL EM MARMORE, POLIDO, BRANCO COMUM, L= *15* CM, E=  *2,0* CM, COM PINGADEIRA                                                                                                                                                                                                                                                                                                                                                                                                                       </t>
  </si>
  <si>
    <t xml:space="preserve">PEITORIL EM MARMORE, POLIDO, BRANCO COMUM, L= *15* CM, E=  *3* CM, CORTE RETO                                                                                                                                                                                                                                                                                                                                                                                                                             </t>
  </si>
  <si>
    <t xml:space="preserve">PEITORIL PRE-MOLDADO EM GRANILITE, MARMORITE OU GRANITINA, L = *15* CM                                                                                                                                                                                                                                                                                                                                                                                                                                    </t>
  </si>
  <si>
    <t xml:space="preserve">PEITORIL/ SOLEIRA EM MARMORE, POLIDO, BRANCO COMUM, L= *25* CM, E=  *3* CM, CORTE RETO                                                                                                                                                                                                                                                                                                                                                                                                                    </t>
  </si>
  <si>
    <t xml:space="preserve">PELICULA REFLETIVA, GT 7 ANOS PARA SINALIZACAO VERTICAL                                                                                                                                                                                                                                                                                                                                                                                                                                                   </t>
  </si>
  <si>
    <t xml:space="preserve">PENDURAL OU PRESILHA REGULADORA, EM ACO GALVANIZADO, COM CORPO, MOLA E REBITE, PARA PERFIL TIPO CANALETA DE ESTRUTURA EM FORROS DRYWALL                                                                                                                                                                                                                                                                                                                                                                   </t>
  </si>
  <si>
    <t xml:space="preserve">PENDURAL OU REGULADOR, COM MOLA, EM ACO GALVANIZADO, PARA PERFIL TIPO T CLICADO DE FORROS REMOVIVEL                                                                                                                                                                                                                                                                                                                                                                                                       </t>
  </si>
  <si>
    <t xml:space="preserve">PENEIRA ROTATIVA COM MOTOR ELETRICO TRIFASICO DE 2 CV, CILINDRO DE 1 M X 0,60 M, COM FUROS DE 3,17 MM                                                                                                                                                                                                                                                                                                                                                                                                     </t>
  </si>
  <si>
    <t xml:space="preserve">PERFIL CANALETA, FORMATO C, EM ACO ZINCADO, PARA ESTRUTURA FORRO DRYWALL, E = 0,5 MM, *46 X 18* (L X H), COMPRIMENTO 3 M                                                                                                                                                                                                                                                                                                                                                                                  </t>
  </si>
  <si>
    <t xml:space="preserve">PERFIL CANTONEIRA L, LISA, EM ACO, 25 X 30 MM, E = 0,5 MM, PARA ESTRUTURA DRYWALL                                                                                                                                                                                                                                                                                                                                                                                                                         </t>
  </si>
  <si>
    <t xml:space="preserve">PERFIL CANTONEIRA L, PERFURADA, EM ACO, 23 X 23 MM, E = 0,5 MM, PARA ESTRUTURA DRYWALL                                                                                                                                                                                                                                                                                                                                                                                                                    </t>
  </si>
  <si>
    <t xml:space="preserve">PERFIL CARTOLA DE ACO GALVANIZADO, *20 X 30 X 10* MM, E =  0,8 MM                                                                                                                                                                                                                                                                                                                                                                                                                                         </t>
  </si>
  <si>
    <t xml:space="preserve">PERFIL DE ALUMINIO ANODIZADO                                                                                                                                                                                                                                                                                                                                                                                                                                                                              </t>
  </si>
  <si>
    <t xml:space="preserve">PERFIL DE BORRACHA EPDM MACICO *12 X 15* MM PARA ESQUADRIAS                                                                                                                                                                                                                                                                                                                                                                                                                                               </t>
  </si>
  <si>
    <t xml:space="preserve">PERFIL ELASTOMERICO PRE-FORMADO EM EPMD, PARA JUNTA DE DILATACAO DE PISOS COM POUCA SOLICITACAO, 15 MM DE LARGURA, MOVIMENTACAO DE *11 A 19* MM                                                                                                                                                                                                                                                                                                                                                           </t>
  </si>
  <si>
    <t xml:space="preserve">PERFIL ELASTOMERICO PRE-FORMADO EM EPMD, PARA JUNTA DE DILATACAO DE USO GERAL EM MEDIAS SOLICITACOES, 8 MM DE LARGURA, MOVIMENTACAO DE *5 A 11* MM                                                                                                                                                                                                                                                                                                                                                        </t>
  </si>
  <si>
    <t xml:space="preserve">PERFIL EM ALUMINIO, FORMATO U, ABAS IGUAIS, LARGURA DE 25,4 MM (1"), ESPESSURA DE 2,38 MM (3/32") E PESO LINEAR DE APROXIMADAMENTE 0,460 KG/M                                                                                                                                                                                                                                                                                                                                                             </t>
  </si>
  <si>
    <t xml:space="preserve">PERFIL GUIA, FORMATO U, EM ACO ZINCADO, PARA ESTRUTURA PAREDE DRYWALL, E = 0,5 MM, 48  X 3000 MM (L X C)                                                                                                                                                                                                                                                                                                                                                                                                  </t>
  </si>
  <si>
    <t xml:space="preserve">PERFIL GUIA, FORMATO U, EM ACO ZINCADO, PARA ESTRUTURA PAREDE DRYWALL, E = 0,5 MM, 70 X 3000 MM (L X C)                                                                                                                                                                                                                                                                                                                                                                                                   </t>
  </si>
  <si>
    <t xml:space="preserve">PERFIL GUIA, FORMATO U, EM ACO ZINCADO, PARA ESTRUTURA PAREDE DRYWALL, E = 0,5 MM, 90 X 3000 MM (L X C)                                                                                                                                                                                                                                                                                                                                                                                                   </t>
  </si>
  <si>
    <t xml:space="preserve">PERFIL LONGARINA (PRINCIPAL), T CLICADO, EM ACO, BRANCO NAS FACES APARENTES, PARA FORRO REMOVIVEL, 24 X 32 X 3750 MM (L X H X C                                                                                                                                                                                                                                                                                                                                                                           </t>
  </si>
  <si>
    <t xml:space="preserve">PERFIL MONTANTE, FORMATO C, EM ACO ZINCADO, PARA ESTRUTURA PAREDE DRYWALL, E = 0,5 MM, 48 X 3000 MM (L X C)                                                                                                                                                                                                                                                                                                                                                                                               </t>
  </si>
  <si>
    <t xml:space="preserve">PERFIL MONTANTE, FORMATO C, EM ACO ZINCADO, PARA ESTRUTURA PAREDE DRYWALL, E = 0,5 MM, 70 X 3000 MM (L X C)                                                                                                                                                                                                                                                                                                                                                                                               </t>
  </si>
  <si>
    <t xml:space="preserve">PERFIL MONTANTE, FORMATO C, EM ACO ZINCADO, PARA ESTRUTURA PAREDE DRYWALL, E = 0,5 MM, 90 X 3000 MM (L X C)                                                                                                                                                                                                                                                                                                                                                                                               </t>
  </si>
  <si>
    <t xml:space="preserve">PERFIL RODAPE DE IMPERMEABILIZACAO, FORMATO L, EM ACO ZINCADO, PARA ESTRUTURA DRYWALL, E = 0,5 MM, 220 X 3000 MM (H X C)                                                                                                                                                                                                                                                                                                                                                                                  </t>
  </si>
  <si>
    <t xml:space="preserve">PERFIL TABICA ABERTA, PERFURADA, FORMATO Z, EM ACO GALVANIZADO NATURAL, LARGURA APROXIMADA 40 MM, PARA ESTRUTURA FORRO DRYWALL                                                                                                                                                                                                                                                                                                                                                                            </t>
  </si>
  <si>
    <t xml:space="preserve">PERFIL TABICA FECHADA, LISA, FORMATO Z, EM ACO GALVANIZADO NATURAL, LARGURA TOTAL NA HORIZONTAL *40* MM, PARA ESTRUTURA FORRO DRYWALL                                                                                                                                                                                                                                                                                                                                                                     </t>
  </si>
  <si>
    <t xml:space="preserve">PERFIL TIPO CANTONEIRA EM L, EM ACO GALVANIZADO, BRANCO, PARA FORRO REMOVIVEL, *23* X 3000 MM (L X C)                                                                                                                                                                                                                                                                                                                                                                                                     </t>
  </si>
  <si>
    <t xml:space="preserve">PERFIL TRAVESSA (SECUNDARIO), T CLICADO, EM ACO GALVANIZADO , BRANCO, PARA FORRO REMOVIVEL, 24 X 1250 MM (L X C)                                                                                                                                                                                                                                                                                                                                                                                          </t>
  </si>
  <si>
    <t xml:space="preserve">PERFIL TRAVESSA (SECUNDARIO), T CLICADO, EM ACO GALVANIZADO, BRANCO, PARA FORRO REMOVIVEL, 24 X 625 MM (L X C)                                                                                                                                                                                                                                                                                                                                                                                            </t>
  </si>
  <si>
    <t xml:space="preserve">PERFILADO PERFURADO DUPLO 38 X 76 MM, CHAPA 22                                                                                                                                                                                                                                                                                                                                                                                                                                                            </t>
  </si>
  <si>
    <t xml:space="preserve">PERFILADO PERFURADO SIMPLES 38 X 38 MM, CHAPA 22                                                                                                                                                                                                                                                                                                                                                                                                                                                          </t>
  </si>
  <si>
    <t xml:space="preserve">PERFILADO PERFURADO 19 X 38 MM, CHAPA 22                                                                                                                                                                                                                                                                                                                                                                                                                                                                  </t>
  </si>
  <si>
    <t xml:space="preserve">PERFURATRIZ COM TORRE METALICA PARA EXECUCAO DE ESTACA HELICE CONTINUA, PROFUNDIDADE MAXIMA DE 30 M, DIAMETRO MAXIMO DE 800 MM, POTENCIA INSTALADA DE 268 HP, MESA ROTATIVA COM TORQUE MAXIMO DE 170 KNM                                                                                                                                                                                                                                                                                                  </t>
  </si>
  <si>
    <t xml:space="preserve">PERFURATRIZ COM TORRE METALICA PARA EXECUCAO DE ESTACA HELICE CONTINUA, PROFUNDIDADE MAXIMA DE 32 M, DIAMETRO MAXIMO DE 1000 MM, POTENCIA INSTALADA DE 350 HP, MESA ROTATIVA COM TORQUE MAXIMO DE 263 KNM                                                                                                                                                                                                                                                                                                 </t>
  </si>
  <si>
    <t xml:space="preserve">PERFURATRIZ HIDRAULICA COM TRADO CURTO ACOPLADO, PROFUNDIDADE MAXIMA DE 20 M, DIAMETRO MAXIMO DE 1500 MM, POTENCIA INSTALADA DE 137 HP, MESA ROTATIVA COM TORQUE MAXIMO DE 30 KNM (INCLUI MONTAGEM, NAO INCLUI CAMINHAO)                                                                                                                                                                                                                                                                                  </t>
  </si>
  <si>
    <t xml:space="preserve">PERFURATRIZ MANUAL, TORQUE MAXIMO 55 KGF.M, POTENCIA 5 CV, COM DIAMETRO MAXIMO 8 1/2" (INCLUI SUPORTE/CHASSI TIPO MESA)                                                                                                                                                                                                                                                                                                                                                                                   </t>
  </si>
  <si>
    <t xml:space="preserve">PERFURATRIZ MANUAL, TORQUE MAXIMO 83 N.M, POTENCIA 5 CV, COM DIAMETRO MAXIMO 4" (NAO INCLUI SUPORTE / CHASSI)                                                                                                                                                                                                                                                                                                                                                                                             </t>
  </si>
  <si>
    <t xml:space="preserve">PERFURATRIZ MANUAL, TORQUE MAXIMO 83 N.M, POTENCIA 5 CV, COM DIAMETRO MAXIMO 4", PARA SOLO GRAMPEADO (INCLUI SUPORTE OU CHASSI TIPO MESA)                                                                                                                                                                                                                                                                                                                                                                 </t>
  </si>
  <si>
    <t xml:space="preserve">PERFURATRIZ PNEUMATICA MANUAL DE PESO MEDIO, 18KG, COMPRIMENTO DE CURSO DE 6 M, DIAMETRO DO PISTAO DE 5,5 CM                                                                                                                                                                                                                                                                                                                                                                                              </t>
  </si>
  <si>
    <t xml:space="preserve">PERFURATRIZ SOBRE ESTEIRA, TORQUE MAXIMO DE 600 KGF, POTENCIA ENTRE 50 E 60 HP, DIAMETRO MAXIMO DE 10"                                                                                                                                                                                                                                                                                                                                                                                                    </t>
  </si>
  <si>
    <t xml:space="preserve">PERFURATRIZ SOBRE ESTEIRA, TORQUE MAXIMO 600 KGF, PESO MEDIO 1000 KG, POTENCIA 20 HP, DIAMETRO MAXIMO 10"                                                                                                                                                                                                                                                                                                                                                                                                 </t>
  </si>
  <si>
    <t xml:space="preserve">PICAPE CABINE SIMPLES COM MOTOR 1.6 FLEX, CAMBIO MANUAL, POTENCIA 101/104 CV, 2 PORTAS                                                                                                                                                                                                                                                                                                                                                                                                                    </t>
  </si>
  <si>
    <t xml:space="preserve">PILAR QUADRADO NAO APARELHADO *10 X 10* CM, EM MACARANDUBA/MASSARANDUBA, ANGELIM OU EQUIVALENTE DA REGIAO - BRUTA                                                                                                                                                                                                                                                                                                                                                                                         </t>
  </si>
  <si>
    <t xml:space="preserve">PILAR QUADRADO NAO APARELHADO *15 X 15* CM, EM MACARANDUBA/MASSARANDUBA, ANGELIM OU EQUIVALENTE DA REGIAO - BRUTA                                                                                                                                                                                                                                                                                                                                                                                         </t>
  </si>
  <si>
    <t xml:space="preserve">PILAR QUADRADO NAO APARELHADO *20 X 20* CM, EM MACARANDUBA/MASSARANDUBA, ANGELIM OU EQUIVALENTE DA REGIAO - BRUTA                                                                                                                                                                                                                                                                                                                                                                                         </t>
  </si>
  <si>
    <t xml:space="preserve">PINCEL CHATO (TRINCHA) CERDAS GRIS 1.1/2 " (38 MM)                                                                                                                                                                                                                                                                                                                                                                                                                                                        </t>
  </si>
  <si>
    <t xml:space="preserve">PINGADEIRA PLASTICA PARA TELHA DE FIBROCIMENTO CANALETE 49/KALHETA OU CANALETE 90/KALHETAO                                                                                                                                                                                                                                                                                                                                                                                                                </t>
  </si>
  <si>
    <t xml:space="preserve">PINO DE ACO COM ARRUELA CONICA, DIAMETRO ARRUELA = *23* MM E COMP HASTE = *27* MM (ACAO INDIRETA)                                                                                                                                                                                                                                                                                                                                                                                                         </t>
  </si>
  <si>
    <t xml:space="preserve">PINO DE ACO COM FURO, HASTE = 27 MM (ACAO DIRETA)                                                                                                                                                                                                                                                                                                                                                                                                                                                         </t>
  </si>
  <si>
    <t xml:space="preserve">PINO DE ACO COM ROSCA 1/4 ", COMPRIMENTO DA HASTE = 30 MM E ROSCA = 20 MM (ACAO DIRETA)                                                                                                                                                                                                                                                                                                                                                                                                                   </t>
  </si>
  <si>
    <t xml:space="preserve">PINO DE ACO LISO 1/4 ", HASTE = *36,5* MM (ACAO DIRETA)                                                                                                                                                                                                                                                                                                                                                                                                                                                   </t>
  </si>
  <si>
    <t xml:space="preserve">PINO DE ACO LISO 1/4 ", HASTE = *53* MM (ACAO DIRETA)                                                                                                                                                                                                                                                                                                                                                                                                                                                     </t>
  </si>
  <si>
    <t xml:space="preserve">PINO GUIA RETO, EM LATAO, CHAPA COM 3 MM DE ESPESSURA E GUIA COM ROLETE DE 9 MM                                                                                                                                                                                                                                                                                                                                                                                                                           </t>
  </si>
  <si>
    <t xml:space="preserve">PINO ROSCA EXTERNA, EM ACO GALVANIZADO, PARA ISOLADOR DE 15KV, DIAMETRO 25 MM, COMPRIMENTO *290* MM                                                                                                                                                                                                                                                                                                                                                                                                       </t>
  </si>
  <si>
    <t xml:space="preserve">PINO ROSCA EXTERNA, EM ACO GALVANIZADO, PARA ISOLADOR DE 25KV, DIAMETRO 35MM, COMPRIMENTO *320* MM                                                                                                                                                                                                                                                                                                                                                                                                        </t>
  </si>
  <si>
    <t xml:space="preserve">PINTOR (HORISTA)                                                                                                                                                                                                                                                                                                                                                                                                                                                                                          </t>
  </si>
  <si>
    <t xml:space="preserve">PINTOR (MENSALISTA)                                                                                                                                                                                                                                                                                                                                                                                                                                                                                       </t>
  </si>
  <si>
    <t xml:space="preserve">PINTOR DE LETREIROS (HORISTA)                                                                                                                                                                                                                                                                                                                                                                                                                                                                             </t>
  </si>
  <si>
    <t xml:space="preserve">PINTOR DE LETREIROS (MENSALISTA)                                                                                                                                                                                                                                                                                                                                                                                                                                                                          </t>
  </si>
  <si>
    <t xml:space="preserve">PINTOR PARA TINTA EPOXI (HORISTA)                                                                                                                                                                                                                                                                                                                                                                                                                                                                         </t>
  </si>
  <si>
    <t xml:space="preserve">PINTOR PARA TINTA EPOXI (MENSALISTA)                                                                                                                                                                                                                                                                                                                                                                                                                                                                      </t>
  </si>
  <si>
    <t xml:space="preserve">PISO DE BORRACHA CANELADO EM PLACAS 50 X 50 CM, E = *3,5* MM, PARA COLA                                                                                                                                                                                                                                                                                                                                                                                                                                   </t>
  </si>
  <si>
    <t xml:space="preserve">PISO DE BORRACHA ESPORTIVO EM PLACAS 50 X 50 CM, E = 15 MM, PARA ARGAMASSA, PRETO                                                                                                                                                                                                                                                                                                                                                                                                                         </t>
  </si>
  <si>
    <t xml:space="preserve">PISO DE BORRACHA FRISADO OU PASTILHADO, PRETO, EM PLACAS 50 X 50 CM, E = 7 MM, PARA ARGAMASSA                                                                                                                                                                                                                                                                                                                                                                                                             </t>
  </si>
  <si>
    <t xml:space="preserve">PISO DE BORRACHA PASTILHADO EM PLACAS 50 X 50 CM, E = *3,5* MM, PARA COLA, PRETO                                                                                                                                                                                                                                                                                                                                                                                                                          </t>
  </si>
  <si>
    <t xml:space="preserve">PISO DE BORRACHA PASTILHADO EM PLACAS 50 X 50 CM, E = 15 MM, PARA ARGAMASSA, PRETO                                                                                                                                                                                                                                                                                                                                                                                                                        </t>
  </si>
  <si>
    <t xml:space="preserve">PISO ELEVADO COM 2 PLACAS DE ACO COM ENCHIMENTO DE CONCRETO CELULAR, INCLUSO BASE/HASTE/CRUZETAS, 60 X 60 CM, H = *28* CM, RESISTENCIA CARGA CONCENTRADA 496 KG (COM COLOCACAO)                                                                                                                                                                                                                                                                                                                           </t>
  </si>
  <si>
    <t xml:space="preserve">PISO EM CERAMICA ESMALTADA EXTRA, COR LISA, PEI MAIOR OU IGUAL A 4, FORMATO MAIOR QUE 2025 CM2                                                                                                                                                                                                                                                                                                                                                                                                            </t>
  </si>
  <si>
    <t xml:space="preserve">PISO EM CERAMICA ESMALTADA EXTRA, COR LISA, PEI MAIOR OU IGUAL A 4, FORMATO MENOR OU IGUAL A 2025 CM2                                                                                                                                                                                                                                                                                                                                                                                                     </t>
  </si>
  <si>
    <t xml:space="preserve">PISO EM CERAMICA ESMALTADA, COMERCIAL (PADRAO POPULAR), COR LISA, PEI MAIOR OU IGUAL A 3, FORMATO MENOR OU IGUAL A 2025 CM2                                                                                                                                                                                                                                                                                                                                                                               </t>
  </si>
  <si>
    <t xml:space="preserve">PISO EM GRANILITE, MARMORITE OU GRANITINA, AGREGADO COR PRETO, CINZA, PALHA OU BRANCO, E=  *8* MM (INCLUSO EXECUCAO)                                                                                                                                                                                                                                                                                                                                                                                      </t>
  </si>
  <si>
    <t xml:space="preserve">PISO EM GRANITO, POLIDO, TIPO AMENDOA/ AMARELO CAPRI/ AMARELO DOURADO CARIOCA OU OUTROS EQUIVALENTES DA REGIAO, FORMATO MENOR OU IGUAL A 3025 CM2, E=  *2* CM                                                                                                                                                                                                                                                                                                                                             </t>
  </si>
  <si>
    <t xml:space="preserve">PISO EM GRANITO, POLIDO, TIPO ANDORINHA/ QUARTZ/ CASTELO/ CORUMBA OU OUTROS EQUIVALENTES DA REGIAO, FORMATO MENOR OU IGUAL A 3025 CM2, E=  *2* CM                                                                                                                                                                                                                                                                                                                                                         </t>
  </si>
  <si>
    <t xml:space="preserve">PISO EM GRANITO, POLIDO, TIPO MARFIM, DALLAS, CARAVELAS OU OUTROS EQUIVALENTES DA REGIAO, FORMATO MENOR OU IGUAL A 3025 CM2, E=  *2*CM                                                                                                                                                                                                                                                                                                                                                                    </t>
  </si>
  <si>
    <t xml:space="preserve">PISO EM GRANITO, POLIDO, TIPO PRETO SAO GABRIEL/ TIJUCA OU OUTROS EQUIVALENTES DA REGIAO, FORMATO MENOR OU IGUAL A 3025 CM2, E=  *2* CM                                                                                                                                                                                                                                                                                                                                                                   </t>
  </si>
  <si>
    <t xml:space="preserve">PISO EM PORCELANATO RETIFICADO EXTRA, LISO, MONOCOLOR, ACETINADO OU POLIDO, FORMATO MENOR OU IGUAL A 2025 CM2                                                                                                                                                                                                                                                                                                                                                                                             </t>
  </si>
  <si>
    <t xml:space="preserve">PISO EM PORCELANATO, BORDA RETA, EXTRA, LISO, MONOCOLOR, ACETINADO OU POLIDO, FORMATO MAIOR QUE 2025 CM2                                                                                                                                                                                                                                                                                                                                                                                                  </t>
  </si>
  <si>
    <t xml:space="preserve">PISO EM REGUA VINILICA SEMIFLEXIVEL, ENCAIXE CLICADO, E = 4 MM (SEM COLOCACAO)                                                                                                                                                                                                                                                                                                                                                                                                                            </t>
  </si>
  <si>
    <t xml:space="preserve">PISO EPOXI AUTONIVELANTE, ESPESSURA *4* MM (INCLUSO EXECUCAO)                                                                                                                                                                                                                                                                                                                                                                                                                                             </t>
  </si>
  <si>
    <t xml:space="preserve">PISO EPOXI MULTILAYER, ESPESSURA *2* MM (INCLUSO EXECUCAO)                                                                                                                                                                                                                                                                                                                                                                                                                                                </t>
  </si>
  <si>
    <t xml:space="preserve">PISO FULGET (GRANITO LAVADO) EM PLACAS DE *40 X 40* CM, E = 2,0 CM (SEM COLOCACAO)                                                                                                                                                                                                                                                                                                                                                                                                                        </t>
  </si>
  <si>
    <t xml:space="preserve">PISO FULGET (GRANITO LAVADO) EM PLACAS DE *75 X 75* CM, E = 2,0 CM (SEM COLOCACAO)                                                                                                                                                                                                                                                                                                                                                                                                                        </t>
  </si>
  <si>
    <t xml:space="preserve">PISO FULGET (GRANITO LAVADO) MOLDADO IN LOCO (INCLUSO EXECUCAO)                                                                                                                                                                                                                                                                                                                                                                                                                                           </t>
  </si>
  <si>
    <t xml:space="preserve">PISO INDUSTRIAL EM CONCRETO ARMADO DE ACABAMENTO POLIDO, ESPESSURA 12 CM (CIMENTO QUEIMADO) (INCLUSO EXECUCAO)                                                                                                                                                                                                                                                                                                                                                                                            </t>
  </si>
  <si>
    <t xml:space="preserve">PISO KORODUR (INCLUSO EXECUCAO)                                                                                                                                                                                                                                                                                                                                                                                                                                                                           </t>
  </si>
  <si>
    <t xml:space="preserve">PISO TATIL ALERTA OU DIRECIONAL, DE BORRACHA, COLORIDO, 25 X 25 CM, E = 5 MM, PARA COLA                                                                                                                                                                                                                                                                                                                                                                                                                   </t>
  </si>
  <si>
    <t xml:space="preserve">PISO TATIL DE ALERTA OU DIRECIONAL DE BORRACHA, PRETO, 25 X 25 CM, E = 5 MM, PARA COLA                                                                                                                                                                                                                                                                                                                                                                                                                    </t>
  </si>
  <si>
    <t xml:space="preserve">PISO TATIL DE ALERTA OU DIRECIONAL, DE BORRACHA, COLORIDO, 25 X 25 CM, E = 12 MM, PARA ARGAMASSA                                                                                                                                                                                                                                                                                                                                                                                                          </t>
  </si>
  <si>
    <t xml:space="preserve">PISO TATIL DE ALERTA OU DIRECIONAL, DE BORRACHA, PRETO, 25 X 25 CM, E = 12 MM, PARA ARGAMASSA                                                                                                                                                                                                                                                                                                                                                                                                             </t>
  </si>
  <si>
    <t xml:space="preserve">PISO/ REVESTIMENTO EM GRANITO, POLIDO, TIPO ANDORINHA/ QUARTZ/ CASTELO/ CORUMBA OU OUTROS EQUIVALENTES DA REGIAO, FORMATO MAIOR OU IGUAL A 3025 CM2, E = *2*CM                                                                                                                                                                                                                                                                                                                                            </t>
  </si>
  <si>
    <t xml:space="preserve">PISO/ REVESTIMENTO EM MARMORE, POLIDO, BRANCO COMUM, FORMATO MAIOR OU IGUAL A 3025 CM2, E = *2* CM                                                                                                                                                                                                                                                                                                                                                                                                        </t>
  </si>
  <si>
    <t xml:space="preserve">PISO/ REVESTIMENTO EM MARMORE, POLIDO, BRANCO COMUM, FORMATO MENOR OU IGUAL A 3025 CM2, E = *2* CM                                                                                                                                                                                                                                                                                                                                                                                                        </t>
  </si>
  <si>
    <t xml:space="preserve">PLACA / CHAPA DE GESSO ACARTONADO, ACABAMENTO VINILICO LISO EM UMA DAS FACES, COR BRANCA, BORDA QUADRADA, E = 9,5 MM, *625 X 1250* MM (L X C), PARA FORRO REMOVIVEL                                                                                                                                                                                                                                                                                                                                       </t>
  </si>
  <si>
    <t xml:space="preserve">PLACA / CHAPA DE GESSO ACARTONADO, ACABAMENTO VINILICO LISO EM UMA DAS FACES, COR BRANCA, BORDA QUADRADA, E = 9,5 MM, *625 X 625* MM (L X C), PARA FORRO REMOVIVEL                                                                                                                                                                                                                                                                                                                                        </t>
  </si>
  <si>
    <t xml:space="preserve">PLACA / CHAPA DE GESSO ACARTONADO, RESISTENTE A UMIDADE (RU), COR VERDE, E = 12,5 MM, 1200 X 1800 MM (L X C)                                                                                                                                                                                                                                                                                                                                                                                              </t>
  </si>
  <si>
    <t xml:space="preserve">PLACA / CHAPA DE GESSO ACARTONADO, RESISTENTE A UMIDADE (RU), COR VERDE, E = 12,5 MM, 1200 X 2400 MM (L X C)                                                                                                                                                                                                                                                                                                                                                                                              </t>
  </si>
  <si>
    <t xml:space="preserve">PLACA / CHAPA DE GESSO ACARTONADO, RESISTENTE A UMIDADE (RU), COR VERDE, E = 15 MM, 1200 X 2400 MM (L X C)                                                                                                                                                                                                                                                                                                                                                                                                </t>
  </si>
  <si>
    <t xml:space="preserve">PLACA / CHAPA DE GESSO ACARTONADO, RESISTENTE AO FOGO (RF), COR ROSA, E = 12,5 MM, 1200 X 1800 MM (L X C)                                                                                                                                                                                                                                                                                                                                                                                                 </t>
  </si>
  <si>
    <t xml:space="preserve">PLACA / CHAPA DE GESSO ACARTONADO, RESISTENTE AO FOGO (RF), COR ROSA, E = 12,5 MM, 1200 X 2400 MM (L X C)                                                                                                                                                                                                                                                                                                                                                                                                 </t>
  </si>
  <si>
    <t xml:space="preserve">PLACA / CHAPA DE GESSO ACARTONADO, RESISTENTE AO FOGO (RF), COR ROSA, E = 15 MM, 1200 X 2400 MM (L X C)                                                                                                                                                                                                                                                                                                                                                                                                   </t>
  </si>
  <si>
    <t xml:space="preserve">PLACA / CHAPA DE GESSO ACARTONADO, STANDARD (ST), COR BRANCA, E = 12,5 MM, 1200 X 1800 MM (L X C)                                                                                                                                                                                                                                                                                                                                                                                                         </t>
  </si>
  <si>
    <t xml:space="preserve">PLACA / CHAPA DE GESSO ACARTONADO, STANDARD (ST), COR BRANCA, E = 12,5 MM, 1200 X 2400 MM (L X C)                                                                                                                                                                                                                                                                                                                                                                                                         </t>
  </si>
  <si>
    <t xml:space="preserve">PLACA / CHAPA DE GESSO ACARTONADO, STANDARD (ST), COR BRANCA, E = 15 MM, 1200 X 2400 MM (L X C)                                                                                                                                                                                                                                                                                                                                                                                                           </t>
  </si>
  <si>
    <t xml:space="preserve">PLACA CIMENTICIA LISA E = 10 MM, DE 1,20 X *2,50* M (SEM AMIANTO)                                                                                                                                                                                                                                                                                                                                                                                                                                         </t>
  </si>
  <si>
    <t xml:space="preserve">PLACA CIMENTICIA LISA E = 6 MM, DE 1,20 X *2,50* M (SEM AMIANTO)                                                                                                                                                                                                                                                                                                                                                                                                                                          </t>
  </si>
  <si>
    <t xml:space="preserve">PLACA DE ACO ESMALTADA PARA  IDENTIFICACAO DE RUA, *45 CM X 20* CM                                                                                                                                                                                                                                                                                                                                                                                                                                        </t>
  </si>
  <si>
    <t xml:space="preserve">PLACA DE ACRILICO TRANSPARENTE ADESIVADA PARA SINALIZACAO DE PORTAS, BORDA POLIDA, DE *25 X 8*, E = 6 MM (NAO INCLUI ACESSORIOS PARA FIXACAO)                                                                                                                                                                                                                                                                                                                                                             </t>
  </si>
  <si>
    <t xml:space="preserve">PLACA DE FIBRA MINERAL PARA FORRO, DE 1250 X 625 MM, E = 15 MM, BORDA RETA, COM PINTURA ANTIMOFO (NAO INCLUI PERFIS)                                                                                                                                                                                                                                                                                                                                                                                      </t>
  </si>
  <si>
    <t xml:space="preserve">PLACA DE FIBRA MINERAL PARA FORRO, DE 625 X 625 MM, E = 15 MM, BORDA REBAIXADA PARA PERFIL 24 MM, COM PINTURA ANTIMOFO (NAO INCLUI PERFIS)                                                                                                                                                                                                                                                                                                                                                                </t>
  </si>
  <si>
    <t xml:space="preserve">PLACA DE FIBRA MINERAL PARA FORRO, DE 625 X 625 MM, E = 15 MM, BORDA RETA, COM PINTURA ANTIMOFO (NAO INCLUI PERFIS)                                                                                                                                                                                                                                                                                                                                                                                       </t>
  </si>
  <si>
    <t xml:space="preserve">PLACA DE GESSO PARA FORRO, *60 X 60* CM, ESPESSURA DE 12 MM (SEM COLOCACAO)                                                                                                                                                                                                                                                                                                                                                                                                                               </t>
  </si>
  <si>
    <t xml:space="preserve">PLACA DE INAUGURACAO EM BRONZE *35X 50*CM                                                                                                                                                                                                                                                                                                                                                                                                                                                                 </t>
  </si>
  <si>
    <t xml:space="preserve">PLACA DE INAUGURACAO METALICA, *40* CM X *60* CM                                                                                                                                                                                                                                                                                                                                                                                                                                                          </t>
  </si>
  <si>
    <t xml:space="preserve">PLACA DE OBRA (PARA CONSTRUCAO CIVIL) EM CHAPA GALVANIZADA *N. 22*, ADESIVADA, DE *2,4 X 1,2* M (SEM POSTES PARA FIXACAO)                                                                                                                                                                                                                                                                                                                                                                                 </t>
  </si>
  <si>
    <t xml:space="preserve">PLACA DE SINALIZACAO DE SEGURANCA CONTRA INCENDIO - ALERTA, TRIANGULAR, BASE DE *30* CM, EM PVC *2* MM ANTI-CHAMAS (SIMBOLOS, CORES E PICTOGRAMAS CONFORME NBR 16820)                                                                                                                                                                                                                                                                                                                                     </t>
  </si>
  <si>
    <t xml:space="preserve">PLACA DE SINALIZACAO DE SEGURANCA CONTRA INCENDIO, FOTOLUMINESCENTE, QUADRADA, *14 X 14* CM, EM PVC *2* MM ANTI-CHAMAS (SIMBOLOS, CORES E PICTOGRAMAS CONFORME NBR 16820)                                                                                                                                                                                                                                                                                                                                 </t>
  </si>
  <si>
    <t xml:space="preserve">PLACA DE SINALIZACAO DE SEGURANCA CONTRA INCENDIO, FOTOLUMINESCENTE, QUADRADA, *20 X 20* CM, EM PVC *2* MM ANTI-CHAMAS (SIMBOLOS, CORES E PICTOGRAMAS CONFORME NBR 16820)                                                                                                                                                                                                                                                                                                                                 </t>
  </si>
  <si>
    <t xml:space="preserve">PLACA DE SINALIZACAO DE SEGURANCA CONTRA INCENDIO, FOTOLUMINESCENTE, RETANGULAR, *12 X 40* CM, EM PVC *2* MM ANTI-CHAMAS (SIMBOLOS, CORES E PICTOGRAMAS CONFORME NBR 16820)                                                                                                                                                                                                                                                                                                                               </t>
  </si>
  <si>
    <t xml:space="preserve">PLACA DE SINALIZACAO DE SEGURANCA CONTRA INCENDIO, FOTOLUMINESCENTE, RETANGULAR, *13 X 26* CM, EM PVC *2* MM ANTI-CHAMAS (SIMBOLOS, CORES E PICTOGRAMAS CONFORME NBR 16820)                                                                                                                                                                                                                                                                                                                               </t>
  </si>
  <si>
    <t xml:space="preserve">PLACA DE SINALIZACAO DE SEGURANCA CONTRA INCENDIO, FOTOLUMINESCENTE, RETANGULAR, *20 X 40* CM, EM PVC *2* MM ANTI-CHAMAS (SIMBOLOS, CORES E PICTOGRAMAS CONFORME NBR 16820)                                                                                                                                                                                                                                                                                                                               </t>
  </si>
  <si>
    <t xml:space="preserve">PLACA DE SINALIZACAO EM CHAPA DE ACO NUM 16 COM PINTURA REFLETIVA                                                                                                                                                                                                                                                                                                                                                                                                                                         </t>
  </si>
  <si>
    <t xml:space="preserve">PLACA DE SINALIZACAO EM CHAPA DE ALUMINIO COM PINTURA REFLETIVA, E = 2 MM                                                                                                                                                                                                                                                                                                                                                                                                                                 </t>
  </si>
  <si>
    <t xml:space="preserve">PLACA DE VENTILACAO PARA TELHA DE FIBROCIMENTO CANALETE 49 KALHETA                                                                                                                                                                                                                                                                                                                                                                                                                                        </t>
  </si>
  <si>
    <t xml:space="preserve">PLACA DE VENTILACAO PARA TELHA DE FIBROCIMENTO, CANALETE 90 OU KALHETAO                                                                                                                                                                                                                                                                                                                                                                                                                                   </t>
  </si>
  <si>
    <t xml:space="preserve">PLACA NUMERACAO RESIDENCIAL EM CHAPA GALVANIZADA ESMALTADA 12 X 18 CM                                                                                                                                                                                                                                                                                                                                                                                                                                     </t>
  </si>
  <si>
    <t xml:space="preserve">PLACA ORIENTATIVA SOBRE EXERCICIOS, 2,00 M X 1,00 M ( CHAPA GALVANIZADA #20), ESTRUTURA EM TUBOS REDONDOS DE ACO CARBONO, PINTURA NO PROCESSO ELETROSTATICO, ADESIVO FRENTE E VERSO - PARA ACADEMIA AO AR LIVRE / ACADEMIA DA TERCEIRA IDADE - ATI                                                                                                                                                                                                                                                        </t>
  </si>
  <si>
    <t xml:space="preserve">PLACA VINILICA SEMIFLEXIVEL PARA PISOS, E = 3,2 MM, 30 X 30 CM (SEM COLOCACAO)                                                                                                                                                                                                                                                                                                                                                                                                                            </t>
  </si>
  <si>
    <t xml:space="preserve">PLACA VINILICA SEMIFLEXIVEL PARA REVESTIMENTO DE PISOS E PAREDES, E = 2 MM (SEM COLOCACAO)                                                                                                                                                                                                                                                                                                                                                                                                                </t>
  </si>
  <si>
    <t xml:space="preserve">PLACA/TAMPA CEGA EM LATAO ESCOVADO PARA CONDULETE EM LIGA DE ALUMINIO 4 X 4"                                                                                                                                                                                                                                                                                                                                                                                                                              </t>
  </si>
  <si>
    <t xml:space="preserve">PLUG OU BUJAO DE FERRO GALVANIZADO, DE 1 1/2"                                                                                                                                                                                                                                                                                                                                                                                                                                                             </t>
  </si>
  <si>
    <t xml:space="preserve">PLUG OU BUJAO DE FERRO GALVANIZADO, DE 1 1/4"                                                                                                                                                                                                                                                                                                                                                                                                                                                             </t>
  </si>
  <si>
    <t xml:space="preserve">PLUG OU BUJAO DE FERRO GALVANIZADO, DE 1/2"                                                                                                                                                                                                                                                                                                                                                                                                                                                               </t>
  </si>
  <si>
    <t xml:space="preserve">PLUG OU BUJAO DE FERRO GALVANIZADO, DE 1"                                                                                                                                                                                                                                                                                                                                                                                                                                                                 </t>
  </si>
  <si>
    <t xml:space="preserve">PLUG OU BUJAO DE FERRO GALVANIZADO, DE 2 1/2"                                                                                                                                                                                                                                                                                                                                                                                                                                                             </t>
  </si>
  <si>
    <t xml:space="preserve">PLUG OU BUJAO DE FERRO GALVANIZADO, DE 2"                                                                                                                                                                                                                                                                                                                                                                                                                                                                 </t>
  </si>
  <si>
    <t xml:space="preserve">PLUG OU BUJAO DE FERRO GALVANIZADO, DE 3/4"                                                                                                                                                                                                                                                                                                                                                                                                                                                               </t>
  </si>
  <si>
    <t xml:space="preserve">PLUG OU BUJAO DE FERRO GALVANIZADO, DE 3"                                                                                                                                                                                                                                                                                                                                                                                                                                                                 </t>
  </si>
  <si>
    <t xml:space="preserve">PLUG OU BUJAO DE FERRO GALVANIZADO, DE 4"                                                                                                                                                                                                                                                                                                                                                                                                                                                                 </t>
  </si>
  <si>
    <t xml:space="preserve">PLUG PVC, JE, DN 100 MM, PARA REDE COLETORA ESGOTO                                                                                                                                                                                                                                                                                                                                                                                                                                                        </t>
  </si>
  <si>
    <t xml:space="preserve">PLUG PVC, JE, DN 150 MM, PARA REDE COLETORA ESGOTO                                                                                                                                                                                                                                                                                                                                                                                                                                                        </t>
  </si>
  <si>
    <t xml:space="preserve">PO DE MARMORE (POSTO PEDREIRA/FORNECEDOR, SEM FRETE)                                                                                                                                                                                                                                                                                                                                                                                                                                                      </t>
  </si>
  <si>
    <t xml:space="preserve">PO DE PEDRA (POSTO PEDREIRA/FORNECEDOR, SEM FRETE)                                                                                                                                                                                                                                                                                                                                                                                                                                                        </t>
  </si>
  <si>
    <t xml:space="preserve">POCEIRO / ESCAVADOR DE VALAS E TUBULOES (HORISTA)                                                                                                                                                                                                                                                                                                                                                                                                                                                         </t>
  </si>
  <si>
    <t xml:space="preserve">POCEIRO / ESCAVADOR DE VALAS E TUBULOES (MENSALISTA)                                                                                                                                                                                                                                                                                                                                                                                                                                                      </t>
  </si>
  <si>
    <t xml:space="preserve">POLIDORA DE PISO (POLITRIZ) ELETRICA, MOTOR MONOFASICO DE 4 HP, PESO DE 100 KG, DIAMETRO DO TRABALHO DE 450 MM                                                                                                                                                                                                                                                                                                                                                                                            </t>
  </si>
  <si>
    <t xml:space="preserve">POLIESTIRENO EXPANDIDO/EPS (ISOPOR), PEROLAS, PARA CONCRETO LEVE                                                                                                                                                                                                                                                                                                                                                                                                                                          </t>
  </si>
  <si>
    <t xml:space="preserve">POLIESTIRENO EXPANDIDO/EPS (ISOPOR), TIPO 2F, BLOCO                                                                                                                                                                                                                                                                                                                                                                                                                                                       </t>
  </si>
  <si>
    <t xml:space="preserve">POLIESTIRENO EXPANDIDO/EPS (ISOPOR), TIPO 2F, PLACA, ISOLAMENTO TERMOACUSTICO, E = 10 MM, 1000 X 500 MM                                                                                                                                                                                                                                                                                                                                                                                                   </t>
  </si>
  <si>
    <t xml:space="preserve">POLIESTIRENO EXPANDIDO/EPS (ISOPOR), TIPO 2F, PLACA, ISOLAMENTO TERMOACUSTICO, E = 20 MM, 1000 X 500 MM                                                                                                                                                                                                                                                                                                                                                                                                   </t>
  </si>
  <si>
    <t xml:space="preserve">POLIESTIRENO EXPANDIDO/EPS (ISOPOR), TIPO 2F, PLACA, ISOLAMENTO TERMOACUSTICO, E = 50 MM, 1000 X 500 MM                                                                                                                                                                                                                                                                                                                                                                                                   </t>
  </si>
  <si>
    <t xml:space="preserve">POLVORA NEGRA                                                                                                                                                                                                                                                                                                                                                                                                                                                                                             </t>
  </si>
  <si>
    <t xml:space="preserve">PONTALETE *7,5 X 7,5* CM EM PINUS, MISTA OU EQUIVALENTE DA REGIAO - BRUTA                                                                                                                                                                                                                                                                                                                                                                                                                                 </t>
  </si>
  <si>
    <t xml:space="preserve">PONTEIRO PARA MARTELO ROMPEDOR, DIAMETRO = *28* MM, COMPRIMENTO = *520* MM, ENCAIXE  SEXTAVADO                                                                                                                                                                                                                                                                                                                                                                                                            </t>
  </si>
  <si>
    <t xml:space="preserve">PORCA OLHAL EM ACO GALVANIZADO, ESPESSURA 16MM, ABERTURA 21MM                                                                                                                                                                                                                                                                                                                                                                                                                                             </t>
  </si>
  <si>
    <t xml:space="preserve">PORCA OLHAL M 16,  EM ACO GALVANIZADO, DIAMETRO = 16 MM                                                                                                                                                                                                                                                                                                                                                                                                                                                   </t>
  </si>
  <si>
    <t xml:space="preserve">PORCA UNIAO/JUNCAO ZINCADA SEXTAVADA 1/4 ", CHAVE 7/16 ", COMPRIMENTO = 25 MM                                                                                                                                                                                                                                                                                                                                                                                                                             </t>
  </si>
  <si>
    <t xml:space="preserve">PORCA ZINCADA, QUADRADA, DIAMETRO 3/8"                                                                                                                                                                                                                                                                                                                                                                                                                                                                    </t>
  </si>
  <si>
    <t xml:space="preserve">PORCA ZINCADA, QUADRADA, DIAMETRO 5/8"                                                                                                                                                                                                                                                                                                                                                                                                                                                                    </t>
  </si>
  <si>
    <t xml:space="preserve">PORCA ZINCADA, SEXTAVADA, DIAMETRO 1/2"                                                                                                                                                                                                                                                                                                                                                                                                                                                                   </t>
  </si>
  <si>
    <t xml:space="preserve">PORCA ZINCADA, SEXTAVADA, DIAMETRO 1/4"                                                                                                                                                                                                                                                                                                                                                                                                                                                                   </t>
  </si>
  <si>
    <t xml:space="preserve">PORCA ZINCADA, SEXTAVADA, DIAMETRO 1"                                                                                                                                                                                                                                                                                                                                                                                                                                                                     </t>
  </si>
  <si>
    <t xml:space="preserve">PORCA ZINCADA, SEXTAVADA, DIAMETRO 3/8"                                                                                                                                                                                                                                                                                                                                                                                                                                                                   </t>
  </si>
  <si>
    <t xml:space="preserve">PORCA ZINCADA, SEXTAVADA, DIAMETRO 5/16"                                                                                                                                                                                                                                                                                                                                                                                                                                                                  </t>
  </si>
  <si>
    <t xml:space="preserve">PORCA ZINCADA, SEXTAVADA, DIAMETRO 5/8"                                                                                                                                                                                                                                                                                                                                                                                                                                                                   </t>
  </si>
  <si>
    <t xml:space="preserve">PORTA CADEADO EM ACO GALVANIZADO, COMPRIMENTO DE 3  1/2"                                                                                                                                                                                                                                                                                                                                                                                                                                                  </t>
  </si>
  <si>
    <t xml:space="preserve">PORTA CORTA-FOGO SIMPLES PARA SAIDA DE EMERGENCIA, 1 FOLHA DE ABRIR, 5 CM, ACABAMENTO NATURAL / SEM PINTURA, COM FECHADURA TIPO TRINCO, DOBRADICAS E BATENTE, VAO LUZ DE 90 X 210 CM, CLASSE P-90 (NBR 11742)                                                                                                                                                                                                                                                                                             </t>
  </si>
  <si>
    <t xml:space="preserve">PORTA DE ABRIR / GIRO, DE MADEIRA FOLHA MEDIA (NBR 15930) DE 1000 X 2100 MM, DE 35 MM A 40 MM DE ESPESSURA, NUCLEO SEMI-SOLIDO (SARRAFEADO), CAPA LISA EM HDF, ACABAMENTO EM LAMINADO NATURAL PARA VERNIZ                                                                                                                                                                                                                                                                                                 </t>
  </si>
  <si>
    <t xml:space="preserve">PORTA DE ABRIR / GIRO, DE MADEIRA FOLHA MEDIA (NBR 15930) DE 1000 X 2100 MM, DE 35 MM A 40 MM DE ESPESSURA, NUCLEO SEMI-SOLIDO (SARRAFEADO), CAPA LISA EM HDF, ACABAMENTO EM PRIMER PARA PINTURA                                                                                                                                                                                                                                                                                                          </t>
  </si>
  <si>
    <t xml:space="preserve">PORTA DE ABRIR / GIRO, DE MADEIRA FOLHA MEDIA (NBR 15930) DE 700 X 2100 MM, DE 35 MM A 40 MM DE ESPESSURA, NUCLEO SEMI-SOLIDO (SARRAFEADO), CAPA FRISADA EM HDF, ACABAMENTO MELAMINICO EM PADRAO MADEIRA                                                                                                                                                                                                                                                                                                  </t>
  </si>
  <si>
    <t xml:space="preserve">PORTA DE ABRIR / GIRO, DE MADEIRA FOLHA MEDIA (NBR 15930) DE 700 X 2100 MM, DE 35 MM A 40 MM DE ESPESSURA, NUCLEO SEMI-SOLIDO (SARRAFEADO), CAPA LISA EM HDF, ACABAMENTO EM LAMINADO NATURAL PARA VERNIZ                                                                                                                                                                                                                                                                                                  </t>
  </si>
  <si>
    <t xml:space="preserve">PORTA DE ABRIR / GIRO, DE MADEIRA FOLHA MEDIA (NBR 15930) DE 800 X 2100 MM, DE 35 MM A 40 MM DE ESPESSURA, NUCLEO SEMI-SOLIDO (SARRAFEADO), CAPA FRISADA EM HDF, ACABAMENTO MELAMINICO EM PADRAO MADEIRA                                                                                                                                                                                                                                                                                                  </t>
  </si>
  <si>
    <t xml:space="preserve">PORTA DE ABRIR / GIRO, DE MADEIRA FOLHA MEDIA (NBR 15930) DE 800 X 2100 MM, DE 35 MM A 40 MM DE ESPESSURA, NUCLEO SEMI-SOLIDO (SARRAFEADO), CAPA LISA EM HDF, ACABAMENTO EM LAMINADO NATURAL PARA VERNIZ                                                                                                                                                                                                                                                                                                  </t>
  </si>
  <si>
    <t xml:space="preserve">PORTA DE ABRIR / GIRO, DE MADEIRA FOLHA MEDIA (NBR 15930) DE 900 X 2100 MM, DE 35 MM A 40 MM DE ESPESSURA, NUCLEO SEMI-SOLIDO (SARRAFEADO), CAPA LISA EM HDF, ACABAMENTO EM LAMINADO NATURAL PARA VERNIZ                                                                                                                                                                                                                                                                                                  </t>
  </si>
  <si>
    <t xml:space="preserve">PORTA DE ABRIR / GIRO, EM GRADIL FERRO, COM BARRA CHATA 3 CM X 1/4", COM REQUADRO E GUARNICAO - COMPLETO - ACABAMENTO NATURAL                                                                                                                                                                                                                                                                                                                                                                             </t>
  </si>
  <si>
    <t xml:space="preserve">PORTA DE ABRIR EM ALUMINIO COM DIVISAO HORIZONTAL  PARA VIDROS,  ACABAMENTO ANODIZADO NATURAL, VIDROS INCLUSOS, SEM GUARNICAO/ALIZAR/VISTA , 87 X 210 CM                                                                                                                                                                                                                                                                                                                                                  </t>
  </si>
  <si>
    <t xml:space="preserve">PORTA DE ABRIR EM ALUMINIO COM LAMBRI HORIZONTAL/LAMINADA, ACABAMENTO ANODIZADO NATURAL, SEM GUARNICAO/ALIZAR/VISTA                                                                                                                                                                                                                                                                                                                                                                                       </t>
  </si>
  <si>
    <t xml:space="preserve">PORTA DE ABRIR EM ALUMINIO TIPO VENEZIANA, ACABAMENTO ANODIZADO NATURAL, SEM GUARNICAO/ALIZAR/VISTA                                                                                                                                                                                                                                                                                                                                                                                                       </t>
  </si>
  <si>
    <t xml:space="preserve">PORTA DE CORRER EM ALUMINIO, DUAS FOLHAS MOVEIS COM VIDRO, FECHADURA E PUXADOR EMBUTIDO, ACABAMENTO ANODIZADO NATURAL, SEM GUARNICAO/ALIZAR/VISTA                                                                                                                                                                                                                                                                                                                                                         </t>
  </si>
  <si>
    <t xml:space="preserve">PORTA DE ENROLAR MANUAL COMPLETA, ARTICULADA RAIADA LARGA, EM ACO GALVANIZADO NATURAL, CHAPA NUMERO 24 (SEM INSTALACAO)                                                                                                                                                                                                                                                                                                                                                                                   </t>
  </si>
  <si>
    <t xml:space="preserve">PORTA DE ENROLAR MANUAL COMPLETA, PERFIL MEIA CANA CEGA, EM ACO GALVANIZADO COM PINTURA ELETROSTATICA, CHAPA NUMERO 24 " (SEM INSTALACAO)                                                                                                                                                                                                                                                                                                                                                                 </t>
  </si>
  <si>
    <t xml:space="preserve">PORTA DE ENROLAR MANUAL COMPLETA, PERFIL MEIA CANA CEGA, EM ACO GALVANIZADO NATURAL, CHAPA NUMERO 24 (SEM INSTALACAO)                                                                                                                                                                                                                                                                                                                                                                                     </t>
  </si>
  <si>
    <t xml:space="preserve">PORTA DE ENROLAR MANUAL COMPLETA, PERFIL MEIA CANA VAZADA TIJOLINHO, EM ACO GALVANIZADO NATURAL, CHAPA NUMERO 24 (SEM INSTALACAO)                                                                                                                                                                                                                                                                                                                                                                         </t>
  </si>
  <si>
    <t xml:space="preserve">PORTA DE MADEIRA QUADRICULADA PARA VIDRO, DE CORRER (EUCALIPTO OU EQUIVALENTE REGIONAL), E = *3,5* CM                                                                                                                                                                                                                                                                                                                                                                                                     </t>
  </si>
  <si>
    <t xml:space="preserve">PORTA DE MADEIRA TIPO VENEZIANA (EUCALIPTO OU EQUIVALENTE REGIONAL), E = *3,5* CM                                                                                                                                                                                                                                                                                                                                                                                                                         </t>
  </si>
  <si>
    <t xml:space="preserve">PORTA DE MADEIRA-DE-LEI QUADRICULADA PARA VIDRO, DE CORRER (ANGELIM OU EQUIVALENTE REGIONAL), E = *3,5* CM                                                                                                                                                                                                                                                                                                                                                                                                </t>
  </si>
  <si>
    <t xml:space="preserve">PORTA DE MADEIRA-DE-LEI TIPO VENEZIANA (ANGELIM OU EQUIVALENTE REGIONAL), E = *3,5* CM                                                                                                                                                                                                                                                                                                                                                                                                                    </t>
  </si>
  <si>
    <t xml:space="preserve">PORTA DE MADEIRA, FOLHA LEVE (NBR 15930) DE 600 X 2100 MM, DE 35 MM A 40 MM DE ESPESSURA, NUCLEO COLMEIA, CAPA LISA EM HDF, ACABAMENTO EM PRIMER PARA PINTURA                                                                                                                                                                                                                                                                                                                                             </t>
  </si>
  <si>
    <t xml:space="preserve">PORTA DE MADEIRA, FOLHA LEVE (NBR 15930) DE 700 X 2100 MM, DE 35 MM A 40 MM DE ESPESSURA, NUCLEO COLMEIA, CAPA LISA EM HDF, ACABAMENTO EM PRIMER PARA PINTURA                                                                                                                                                                                                                                                                                                                                             </t>
  </si>
  <si>
    <t xml:space="preserve">PORTA DE MADEIRA, FOLHA LEVE (NBR 15930) DE 800 X 2100 MM, DE 35 MM A 40 MM DE ESPESSURA, NUCLEO COLMEIA, CAPA LISA EM HDF, ACABAMENTO EM PRIMER PARA PINTURA                                                                                                                                                                                                                                                                                                                                             </t>
  </si>
  <si>
    <t xml:space="preserve">PORTA DE MADEIRA, FOLHA LEVE (NBR 15930), DE 600 X 2100 MM, E = 35 MM, NUCLEO COLMEIA, CAPA LISA EM HDF, ACABAMENTO MELAMINICO EM PADRAO MADEIRA                                                                                                                                                                                                                                                                                                                                                          </t>
  </si>
  <si>
    <t xml:space="preserve">PORTA DE MADEIRA, FOLHA MEDIA (NBR 15930) DE 600 X 2100 MM, DE 35 MM A 40 MM DE ESPESSURA, NUCLEO SEMI-SOLIDO (SARRAFEADO), CAPA FRISADA EM HDF, ACABAMENTO MELAMINICO EM PADRAO MADEIRA                                                                                                                                                                                                                                                                                                                  </t>
  </si>
  <si>
    <t xml:space="preserve">PORTA DE MADEIRA, FOLHA MEDIA (NBR 15930) DE 600 X 2100 MM, DE 35 MM A 40 MM DE ESPESSURA, NUCLEO SEMI-SOLIDO (SARRAFEADO), CAPA LISA EM HDF, ACABAMENTO EM PRIMER PARA PINTURA                                                                                                                                                                                                                                                                                                                           </t>
  </si>
  <si>
    <t xml:space="preserve">PORTA DE MADEIRA, FOLHA MEDIA (NBR 15930) DE 600 X 2100 MM, DE 35 MM A 40 MM DE ESPESSURA, NUCLEO SEMI-SOLIDO (SARRAFEADO), CAPA LISA EM HDF, ACABAMENTO LAMINADO NATURAL PARA VERNIZ                                                                                                                                                                                                                                                                                                                     </t>
  </si>
  <si>
    <t xml:space="preserve">PORTA DE MADEIRA, FOLHA MEDIA (NBR 15930) DE 700 X 2100 MM, DE 35 MM A 40 MM DE ESPESSURA, NUCLEO SEMI-SOLIDO (SARRAFEADO), CAPA LISA EM HDF, ACABAMENTO EM PRIMER PARA PINTURA                                                                                                                                                                                                                                                                                                                           </t>
  </si>
  <si>
    <t xml:space="preserve">PORTA DE MADEIRA, FOLHA MEDIA (NBR 15930) DE 800 X 2100 MM, DE 35 MM A 40 MM DE ESPESSURA, NUCLEO SEMI-SOLIDO (SARRAFEADO), CAPA LISA EM HDF, ACABAMENTO EM PRIMER PARA PINTURA                                                                                                                                                                                                                                                                                                                           </t>
  </si>
  <si>
    <t xml:space="preserve">PORTA DE MADEIRA, FOLHA MEDIA (NBR 15930) DE 900 X 2100 MM, DE 35 MM A 40 MM DE ESPESSURA, NUCLEO SEMI-SOLIDO (SARRAFEADO), CAPA LISA EM HDF, ACABAMENTO EM PRIMER PARA PINTURA                                                                                                                                                                                                                                                                                                                           </t>
  </si>
  <si>
    <t xml:space="preserve">PORTA DE MADEIRA, FOLHA PESADA (NBR 15930) DE 800 X 2100 MM, DE 40 MM A 45 MM DE ESPESSURA, NUCLEO SOLIDO, CAPA LISA EM HDF, ACABAMENTO EM LAMINADO NATURAL PARA VERNIZ                                                                                                                                                                                                                                                                                                                                   </t>
  </si>
  <si>
    <t xml:space="preserve">PORTA DE MADEIRA, FOLHA PESADA (NBR 15930) DE 800 X 2100 MM, DE 40 MM A 45 MM DE ESPESSURA, NUCLEO SOLIDO, CAPA LISA EM HDF, ACABAMENTO EM PRIMER PARA PINTURA                                                                                                                                                                                                                                                                                                                                            </t>
  </si>
  <si>
    <t xml:space="preserve">PORTA DE MADEIRA, FOLHA PESADA (NBR 15930) DE 900 X 2100 MM, DE 40 MM A 45 MM DE ESPESSURA, NUCLEO SOLIDO, CAPA LISA EM HDF, ACABAMENTO EM LAMINADO NATURAL PARA VERNIZ                                                                                                                                                                                                                                                                                                                                   </t>
  </si>
  <si>
    <t xml:space="preserve">PORTA DE MADEIRA, FOLHA PESADA (NBR 15930) DE 900 X 2100 MM, DE 40 MM A 45 MM DE ESPESSURA, NUCLEO SOLIDO, CAPA LISA EM HDF, ACABAMENTO EM PRIMER PARA PINTURA                                                                                                                                                                                                                                                                                                                                            </t>
  </si>
  <si>
    <t xml:space="preserve">PORTA DENTE PARA  FRESADORA                                                                                                                                                                                                                                                                                                                                                                                                                                                                               </t>
  </si>
  <si>
    <t xml:space="preserve">PORTA GRADE DE ENROLAR MANUAL COMPLETA, PERFIL TUBULAR TIJOLINHO 3/4 ", EM ACO GALVANIZADO NATURAL (SEM INSTALACAO)                                                                                                                                                                                                                                                                                                                                                                                       </t>
  </si>
  <si>
    <t xml:space="preserve">PORTA TOALHA BANHO EM METAL CROMADO, TIPO BARRA                                                                                                                                                                                                                                                                                                                                                                                                                                                           </t>
  </si>
  <si>
    <t xml:space="preserve">PORTA TOALHA ROSTO EM METAL CROMADO, TIPO ARGOLA                                                                                                                                                                                                                                                                                                                                                                                                                                                          </t>
  </si>
  <si>
    <t xml:space="preserve">PORTA VIDRO TEMPERADO INCOLOR, 2 FOLHAS DE CORRER, E = 10 MM (SEM FERRAGENS E SEM COLOCACAO)                                                                                                                                                                                                                                                                                                                                                                                                              </t>
  </si>
  <si>
    <t xml:space="preserve">PORTAO BASCULANTE, MANUAL, EM ACO GALVANIZADO, CHAPA 26, TIPO LAMBRIL, COM REQUADRO, ACABAMENTO NATURAL                                                                                                                                                                                                                                                                                                                                                                                                   </t>
  </si>
  <si>
    <t xml:space="preserve">PORTAO DE ABRIR / GIRO, EM GRADIL DE METALON REDONDO DE 3/4"  VERTICAL, COM REQUADRO, ACABAMENTO NATURAL - COMPLETO                                                                                                                                                                                                                                                                                                                                                                                       </t>
  </si>
  <si>
    <t xml:space="preserve">PORTAO DE CORRER EM CHAPA TIPO PAINEL LAMBRIL QUADRADO, COM PORTA SOCIAL COMPLETA INCLUIDA, COM REQUADRO, ACABAMENTO NATURAL, COM TRILHOS E ROLDANAS                                                                                                                                                                                                                                                                                                                                                      </t>
  </si>
  <si>
    <t xml:space="preserve">PORTAO DE CORRER EM GRADIL FIXO DE BARRA DE FERRO CHATA DE 3 X 1/4" NA VERTICAL, SEM REQUADRO, ACABAMENTO NATURAL, COM TRILHOS E ROLDANAS                                                                                                                                                                                                                                                                                                                                                                 </t>
  </si>
  <si>
    <t xml:space="preserve">POSTE CONICO CONTINUO EM ACO GALVANIZADO, CURVO, BRACO DUPLO, FLANGEADO,  H = 9 M, DIAMETRO INFERIOR = *135* MM                                                                                                                                                                                                                                                                                                                                                                                           </t>
  </si>
  <si>
    <t xml:space="preserve">POSTE CONICO CONTINUO EM ACO GALVANIZADO, CURVO, BRACO SIMPLES, ENGASTADO,  H = 9 M, DIAMETRO INFERIOR = *135* MM                                                                                                                                                                                                                                                                                                                                                                                         </t>
  </si>
  <si>
    <t xml:space="preserve">POSTE CONICO CONTINUO EM ACO GALVANIZADO, CURVO, BRACO SIMPLES, FLANGEADO,  H = 9 M, DIAMETRO INFERIOR = *135* MM                                                                                                                                                                                                                                                                                                                                                                                         </t>
  </si>
  <si>
    <t xml:space="preserve">POSTE CONICO CONTINUO EM ACO GALVANIZADO, CURVO, BRACO SIMPLES, FLANGEADO, H = 7 M, DIAMETRO INFERIOR = *125* MM                                                                                                                                                                                                                                                                                                                                                                                          </t>
  </si>
  <si>
    <t xml:space="preserve">POSTE CONICO CONTINUO EM ACO GALVANIZADO, RETO, ENGASTADO,  H = 7 M, DIAMETRO INFERIOR = *125* MM                                                                                                                                                                                                                                                                                                                                                                                                         </t>
  </si>
  <si>
    <t xml:space="preserve">POSTE CONICO CONTINUO EM ACO GALVANIZADO, RETO, ENGASTADO,  H = 9 M, DIAMETRO INFERIOR = *145* MM                                                                                                                                                                                                                                                                                                                                                                                                         </t>
  </si>
  <si>
    <t xml:space="preserve">POSTE CONICO CONTINUO EM ACO GALVANIZADO, RETO, FLANGEADO,  H = 3 M, DIAMETRO INFERIOR = *95* MM                                                                                                                                                                                                                                                                                                                                                                                                          </t>
  </si>
  <si>
    <t xml:space="preserve">POSTE DE CONCRETO ARMADO DE SECAO CIRCULAR, EXTENSAO DE 10,00 M, RESISTENCIA DE 150 A 200 DAN, TIPO C-14                                                                                                                                                                                                                                                                                                                                                                                                  </t>
  </si>
  <si>
    <t xml:space="preserve">POSTE DE CONCRETO ARMADO DE SECAO CIRCULAR, EXTENSAO DE 11,00 M, RESISTENCIA DE 200 A 300 DAN, TIPO C-14                                                                                                                                                                                                                                                                                                                                                                                                  </t>
  </si>
  <si>
    <t xml:space="preserve">POSTE DE CONCRETO ARMADO DE SECAO CIRCULAR, EXTENSAO DE 11,00 M, RESISTENCIA DE 300 A 400 DAN, TIPO C-17                                                                                                                                                                                                                                                                                                                                                                                                  </t>
  </si>
  <si>
    <t xml:space="preserve">POSTE DE CONCRETO ARMADO DE SECAO CIRCULAR, EXTENSAO DE 13,00 M, RESISTENCIA DE 1000 DAN, TIPO C-23                                                                                                                                                                                                                                                                                                                                                                                                       </t>
  </si>
  <si>
    <t xml:space="preserve">POSTE DE CONCRETO ARMADO DE SECAO CIRCULAR, EXTENSAO DE 13,00 M, RESISTENCIA DE 1500 DAN, TIPO C-29                                                                                                                                                                                                                                                                                                                                                                                                       </t>
  </si>
  <si>
    <t xml:space="preserve">POSTE DE CONCRETO ARMADO DE SECAO CIRCULAR, EXTENSAO DE 13,00 M, RESISTENCIA DE 2000 DAN, TIPO C-29                                                                                                                                                                                                                                                                                                                                                                                                       </t>
  </si>
  <si>
    <t xml:space="preserve">POSTE DE CONCRETO ARMADO DE SECAO CIRCULAR, EXTENSAO DE 13,00 M, RESISTENCIA DE 2500 DAN, TIPO C-29                                                                                                                                                                                                                                                                                                                                                                                                       </t>
  </si>
  <si>
    <t xml:space="preserve">POSTE DE CONCRETO ARMADO DE SECAO CIRCULAR, EXTENSAO DE 13,00 M, RESISTENCIA DE 3000 DAN, TIPO C-29                                                                                                                                                                                                                                                                                                                                                                                                       </t>
  </si>
  <si>
    <t xml:space="preserve">POSTE DE CONCRETO ARMADO DE SECAO CIRCULAR, EXTENSAO DE 14,00 M, RESISTENCIA DE 1000 DAN, TIPO C-23                                                                                                                                                                                                                                                                                                                                                                                                       </t>
  </si>
  <si>
    <t xml:space="preserve">POSTE DE CONCRETO ARMADO DE SECAO CIRCULAR, EXTENSAO DE 14,00 M, RESISTENCIA DE 1500 DAN, TIPO C-29                                                                                                                                                                                                                                                                                                                                                                                                       </t>
  </si>
  <si>
    <t xml:space="preserve">POSTE DE CONCRETO ARMADO DE SECAO CIRCULAR, EXTENSAO DE 14,00 M, RESISTENCIA DE 2000 DAN, TIPO C-29                                                                                                                                                                                                                                                                                                                                                                                                       </t>
  </si>
  <si>
    <t xml:space="preserve">POSTE DE CONCRETO ARMADO DE SECAO CIRCULAR, EXTENSAO DE 14,00 M, RESISTENCIA DE 2500 DAN, TIPO C-29                                                                                                                                                                                                                                                                                                                                                                                                       </t>
  </si>
  <si>
    <t xml:space="preserve">POSTE DE CONCRETO ARMADO DE SECAO CIRCULAR, EXTENSAO DE 14,00 M, RESISTENCIA DE 300 A 400 DAN, TIPO C-17                                                                                                                                                                                                                                                                                                                                                                                                  </t>
  </si>
  <si>
    <t xml:space="preserve">POSTE DE CONCRETO ARMADO DE SECAO CIRCULAR, EXTENSAO DE 14,00 M, RESISTENCIA DE 3000 DAN, TIPO C-29                                                                                                                                                                                                                                                                                                                                                                                                       </t>
  </si>
  <si>
    <t xml:space="preserve">POSTE DE CONCRETO ARMADO DE SECAO CIRCULAR, EXTENSAO DE 15,00 M, RESISTENCIA DE 1000 DAN, TIPO C-23                                                                                                                                                                                                                                                                                                                                                                                                       </t>
  </si>
  <si>
    <t xml:space="preserve">POSTE DE CONCRETO ARMADO DE SECAO CIRCULAR, EXTENSAO DE 15,00 M, RESISTENCIA DE 1500 DAN, TIPO C-29                                                                                                                                                                                                                                                                                                                                                                                                       </t>
  </si>
  <si>
    <t xml:space="preserve">POSTE DE CONCRETO ARMADO DE SECAO CIRCULAR, EXTENSAO DE 15,00 M, RESISTENCIA DE 2000 DAN, TIPO C-29                                                                                                                                                                                                                                                                                                                                                                                                       </t>
  </si>
  <si>
    <t xml:space="preserve">POSTE DE CONCRETO ARMADO DE SECAO CIRCULAR, EXTENSAO DE 15,00 M, RESISTENCIA DE 2500 DAN, TIPO C-29                                                                                                                                                                                                                                                                                                                                                                                                       </t>
  </si>
  <si>
    <t xml:space="preserve">POSTE DE CONCRETO ARMADO DE SECAO CIRCULAR, EXTENSAO DE 15,00 M, RESISTENCIA DE 3000 DAN, TIPO C-29                                                                                                                                                                                                                                                                                                                                                                                                       </t>
  </si>
  <si>
    <t xml:space="preserve">POSTE DE CONCRETO ARMADO DE SECAO CIRCULAR, EXTENSAO DE 9,00 M, RESISTENCIA DE 200 A 300 DAN, TIPO C-14                                                                                                                                                                                                                                                                                                                                                                                                   </t>
  </si>
  <si>
    <t xml:space="preserve">POSTE DE CONCRETO ARMADO DE SECAO CIRCULAR, EXTENSAO DE 9,00 M, RESISTENCIA DE 300 A 400 DAN, TIPO C-17                                                                                                                                                                                                                                                                                                                                                                                                   </t>
  </si>
  <si>
    <t xml:space="preserve">POSTE DE CONCRETO ARMADO DE SECAO DUPLO T, EXTENSAO DE 10,00 M, RESISTENCIA DE 1000 DAN, TIPO B-1,5                                                                                                                                                                                                                                                                                                                                                                                                       </t>
  </si>
  <si>
    <t xml:space="preserve">POSTE DE CONCRETO ARMADO DE SECAO DUPLO T, EXTENSAO DE 10,00 M, RESISTENCIA DE 150 DAN, TIPO D                                                                                                                                                                                                                                                                                                                                                                                                            </t>
  </si>
  <si>
    <t xml:space="preserve">POSTE DE CONCRETO ARMADO DE SECAO DUPLO T, EXTENSAO DE 10,00 M, RESISTENCIA DE 300 A 400 DAN, TIPO B OU D                                                                                                                                                                                                                                                                                                                                                                                                 </t>
  </si>
  <si>
    <t xml:space="preserve">POSTE DE CONCRETO ARMADO DE SECAO DUPLO T, EXTENSAO DE 10,00 M, RESISTENCIA DE 600 DAN, TIPO B                                                                                                                                                                                                                                                                                                                                                                                                            </t>
  </si>
  <si>
    <t xml:space="preserve">POSTE DE CONCRETO ARMADO DE SECAO DUPLO T, EXTENSAO DE 11,00 M, RESISTENCIA DE 1000 DAN, TIPO B-1,5                                                                                                                                                                                                                                                                                                                                                                                                       </t>
  </si>
  <si>
    <t xml:space="preserve">POSTE DE CONCRETO ARMADO DE SECAO DUPLO T, EXTENSAO DE 11,00 M, RESISTENCIA DE 150 DAN, TIPO D                                                                                                                                                                                                                                                                                                                                                                                                            </t>
  </si>
  <si>
    <t xml:space="preserve">POSTE DE CONCRETO ARMADO DE SECAO DUPLO T, EXTENSAO DE 11,00 M, RESISTENCIA DE 1500 DAN, TIPO B-3,0                                                                                                                                                                                                                                                                                                                                                                                                       </t>
  </si>
  <si>
    <t xml:space="preserve">POSTE DE CONCRETO ARMADO DE SECAO DUPLO T, EXTENSAO DE 11,00 M, RESISTENCIA DE 200 DAN, TIPO D                                                                                                                                                                                                                                                                                                                                                                                                            </t>
  </si>
  <si>
    <t xml:space="preserve">POSTE DE CONCRETO ARMADO DE SECAO DUPLO T, EXTENSAO DE 11,00 M, RESISTENCIA DE 2000 DAN, TIPO B-4,5                                                                                                                                                                                                                                                                                                                                                                                                       </t>
  </si>
  <si>
    <t xml:space="preserve">POSTE DE CONCRETO ARMADO DE SECAO DUPLO T, EXTENSAO DE 11,00 M, RESISTENCIA DE 300 DAN, TIPO B                                                                                                                                                                                                                                                                                                                                                                                                            </t>
  </si>
  <si>
    <t xml:space="preserve">POSTE DE CONCRETO ARMADO DE SECAO DUPLO T, EXTENSAO DE 11,00 M, RESISTENCIA DE 600 DAN, TIPO B                                                                                                                                                                                                                                                                                                                                                                                                            </t>
  </si>
  <si>
    <t xml:space="preserve">POSTE DE CONCRETO ARMADO DE SECAO DUPLO T, EXTENSAO DE 12,00 M, RESISTENCIA DE 1000 DAN, TIPO B-1,5                                                                                                                                                                                                                                                                                                                                                                                                       </t>
  </si>
  <si>
    <t xml:space="preserve">POSTE DE CONCRETO ARMADO DE SECAO DUPLO T, EXTENSAO DE 12,00 M, RESISTENCIA DE 150 DAN, TIPO D                                                                                                                                                                                                                                                                                                                                                                                                            </t>
  </si>
  <si>
    <t xml:space="preserve">POSTE DE CONCRETO ARMADO DE SECAO DUPLO T, EXTENSAO DE 12,00 M, RESISTENCIA DE 1500 DAN, TIPO B-3,0                                                                                                                                                                                                                                                                                                                                                                                                       </t>
  </si>
  <si>
    <t xml:space="preserve">POSTE DE CONCRETO ARMADO DE SECAO DUPLO T, EXTENSAO DE 12,00 M, RESISTENCIA DE 300 A 400 DAN, TIPO B OU D                                                                                                                                                                                                                                                                                                                                                                                                 </t>
  </si>
  <si>
    <t xml:space="preserve">POSTE DE CONCRETO ARMADO DE SECAO DUPLO T, EXTENSAO DE 12,00 M, RESISTENCIA DE 3000 DAN, TIPO B-6,0                                                                                                                                                                                                                                                                                                                                                                                                       </t>
  </si>
  <si>
    <t xml:space="preserve">POSTE DE CONCRETO ARMADO DE SECAO DUPLO T, EXTENSAO DE 12,00 M, RESISTENCIA DE 600 DAN, TIPO B                                                                                                                                                                                                                                                                                                                                                                                                            </t>
  </si>
  <si>
    <t xml:space="preserve">POSTE DE CONCRETO ARMADO DE SECAO DUPLO T, EXTENSAO DE 13,00 M, RESISTENCIA DE 1000 DAN, TIPO B-1,5                                                                                                                                                                                                                                                                                                                                                                                                       </t>
  </si>
  <si>
    <t xml:space="preserve">POSTE DE CONCRETO ARMADO DE SECAO DUPLO T, EXTENSAO DE 13,00 M, RESISTENCIA DE 1500 DAN, TIPO B-3,0                                                                                                                                                                                                                                                                                                                                                                                                       </t>
  </si>
  <si>
    <t xml:space="preserve">POSTE DE CONCRETO ARMADO DE SECAO DUPLO T, EXTENSAO DE 13,00 M, RESISTENCIA DE 2000 DAN, TIPO B-4,5                                                                                                                                                                                                                                                                                                                                                                                                       </t>
  </si>
  <si>
    <t xml:space="preserve">POSTE DE CONCRETO ARMADO DE SECAO DUPLO T, EXTENSAO DE 13,00 M, RESISTENCIA DE 300 DAN, TIPO B                                                                                                                                                                                                                                                                                                                                                                                                            </t>
  </si>
  <si>
    <t xml:space="preserve">POSTE DE CONCRETO ARMADO DE SECAO DUPLO T, EXTENSAO DE 13,00 M, RESISTENCIA DE 600 DAN, TIPO B                                                                                                                                                                                                                                                                                                                                                                                                            </t>
  </si>
  <si>
    <t xml:space="preserve">POSTE DE CONCRETO ARMADO DE SECAO DUPLO T, EXTENSAO DE 15,00 M, RESISTENCIA DE 1500 DAN, TIPO B-3,0                                                                                                                                                                                                                                                                                                                                                                                                       </t>
  </si>
  <si>
    <t xml:space="preserve">POSTE DE CONCRETO ARMADO DE SECAO DUPLO T, EXTENSAO DE 15,00 M, RESISTENCIA DE 2000 DAN, TIPO B-4,5                                                                                                                                                                                                                                                                                                                                                                                                       </t>
  </si>
  <si>
    <t xml:space="preserve">POSTE DE CONCRETO ARMADO DE SECAO DUPLO T, EXTENSAO DE 8,00 M, RESISTENCIA DE 150 DAN, TIPO D                                                                                                                                                                                                                                                                                                                                                                                                             </t>
  </si>
  <si>
    <t xml:space="preserve">POSTE DE CONCRETO ARMADO DE SECAO DUPLO T, EXTENSAO DE 9,00 M, RESISTENCIA DE 1000 DAN, TIPO B-1,5                                                                                                                                                                                                                                                                                                                                                                                                        </t>
  </si>
  <si>
    <t xml:space="preserve">POSTE DE CONCRETO ARMADO DE SECAO DUPLO T, EXTENSAO DE 9,00 M, RESISTENCIA DE 150 DAN, TIPO D                                                                                                                                                                                                                                                                                                                                                                                                             </t>
  </si>
  <si>
    <t xml:space="preserve">POSTE DE CONCRETO ARMADO DE SECAO DUPLO T, EXTENSAO DE 9,00 M, RESISTENCIA DE 300 A 400 DAN, TIPO B OU D                                                                                                                                                                                                                                                                                                                                                                                                  </t>
  </si>
  <si>
    <t xml:space="preserve">POSTE DE CONCRETO ARMADO DE SECAO DUPLO T, EXTENSAO DE 9,00 M, RESISTENCIA DE 600 DAN, TIPO B                                                                                                                                                                                                                                                                                                                                                                                                             </t>
  </si>
  <si>
    <t xml:space="preserve">POSTE DECORATIVO PARA JARDIM EM ACO TUBULAR, SEM LUMINARIA, H = *2,5* M                                                                                                                                                                                                                                                                                                                                                                                                                                   </t>
  </si>
  <si>
    <t xml:space="preserve">POSTE ROLICO DE MADEIRA TRATADA, D = 20 A 25 CM, H = 12,00 M, EM EUCALIPTO OU EQUIVALENTE DA REGIAO                                                                                                                                                                                                                                                                                                                                                                                                       </t>
  </si>
  <si>
    <t xml:space="preserve">POSTES METALICOS AUTOPORTANTES, CONICO OU TELESCOPICO, PARA SPDA, ALTURA 10 METROS LIVRES                                                                                                                                                                                                                                                                                                                                                                                                                 </t>
  </si>
  <si>
    <t xml:space="preserve">POSTES METALICOS AUTOPORTANTES, CONICO OU TELESCOPICO, PARA SPDA, ALTURA 12 METROS LIVRES                                                                                                                                                                                                                                                                                                                                                                                                                 </t>
  </si>
  <si>
    <t xml:space="preserve">POSTES METALICOS AUTOPORTANTES, CONICO OU TELESCOPICO, PARA SPDA, ALTURA 15 METROS LIVRES                                                                                                                                                                                                                                                                                                                                                                                                                 </t>
  </si>
  <si>
    <t xml:space="preserve">POSTES METALICOS AUTOPORTANTES, CONICO OU TELESCOPICO, PARA SPDA, ALTURA 20 METROS LIVRES                                                                                                                                                                                                                                                                                                                                                                                                                 </t>
  </si>
  <si>
    <t xml:space="preserve">POZOLANA DE CLASSE  C                                                                                                                                                                                                                                                                                                                                                                                                                                                                                     </t>
  </si>
  <si>
    <t xml:space="preserve">PRANCHA APARELHADA *4 X 30* CM, EM MACARANDUBA/MASSARANDUBA, ANGELIM OU EQUIVALENTE DA REGIAO                                                                                                                                                                                                                                                                                                                                                                                                             </t>
  </si>
  <si>
    <t xml:space="preserve">PRANCHA NAO APARELHADA *6 X 25* CM, EM MACARANDUBA/MASSARANDUBA, ANGELIM OU EQUIVALENTE DA REGIAO - BRUTA                                                                                                                                                                                                                                                                                                                                                                                                 </t>
  </si>
  <si>
    <t xml:space="preserve">PRANCHA NAO APARELHADA *6 X 30* CM, EM MACARANDUBA/MASSARANDUBA, ANGELIM OU EQUIVALENTE DA REGIAO - BRUTA                                                                                                                                                                                                                                                                                                                                                                                                 </t>
  </si>
  <si>
    <t xml:space="preserve">PRANCHA NAO APARELHADA *6 X 40* CM, EM MACARANDUBA/MASSARANDUBA, ANGELIM OU EQUIVALENTE DA REGIAO - BRUTA                                                                                                                                                                                                                                                                                                                                                                                                 </t>
  </si>
  <si>
    <t xml:space="preserve">PRANCHAO APARELHADO *7,5 X 23* CM, EM MACARANDUBA/MASSARANDUBA, ANGELIM OU EQUIVALENTE DA REGIAO                                                                                                                                                                                                                                                                                                                                                                                                          </t>
  </si>
  <si>
    <t xml:space="preserve">PRANCHAO APARELHADO *8 X 30* CM, EM MACARANDUBA/MASSARANDUBA, ANGELIM OU EQUIVALENTE DA REGIAO                                                                                                                                                                                                                                                                                                                                                                                                            </t>
  </si>
  <si>
    <t xml:space="preserve">PRANCHAO NAO APARELHADO *7,5 X 23* CM, EM MACARANDUBA/MASSARANDUBA, ANGELIM OU EQUIVALENTE DA REGIAO - BRUTA                                                                                                                                                                                                                                                                                                                                                                                              </t>
  </si>
  <si>
    <t xml:space="preserve">PRANCHAO NAO APARELHADO *8 X 30* CM, EM MACARANDUBA/MASSARANDUBA, ANGELIM OU EQUIVALENTE DA REGIAO - BRUTA                                                                                                                                                                                                                                                                                                                                                                                                </t>
  </si>
  <si>
    <t xml:space="preserve">PREGO DE ACO POLIDO COM CABECA DUPLA 17 X 27 (2 1/2 X 11)                                                                                                                                                                                                                                                                                                                                                                                                                                                 </t>
  </si>
  <si>
    <t xml:space="preserve">PREGO DE ACO POLIDO COM CABECA 10 X 10 (7/8 X 17)                                                                                                                                                                                                                                                                                                                                                                                                                                                         </t>
  </si>
  <si>
    <t xml:space="preserve">PREGO DE ACO POLIDO COM CABECA 10 X 11 (1 X 17)                                                                                                                                                                                                                                                                                                                                                                                                                                                           </t>
  </si>
  <si>
    <t xml:space="preserve">PREGO DE ACO POLIDO COM CABECA 12 X 12                                                                                                                                                                                                                                                                                                                                                                                                                                                                    </t>
  </si>
  <si>
    <t xml:space="preserve">PREGO DE ACO POLIDO COM CABECA 14 X 18 (1 1/2 X 14)                                                                                                                                                                                                                                                                                                                                                                                                                                                       </t>
  </si>
  <si>
    <t xml:space="preserve">PREGO DE ACO POLIDO COM CABECA 15 X 15 (1 1/4 X 13)                                                                                                                                                                                                                                                                                                                                                                                                                                                       </t>
  </si>
  <si>
    <t xml:space="preserve">PREGO DE ACO POLIDO COM CABECA 15 X 18 (1 1/2 X 13)                                                                                                                                                                                                                                                                                                                                                                                                                                                       </t>
  </si>
  <si>
    <t xml:space="preserve">PREGO DE ACO POLIDO COM CABECA 16 X 24 (2 1/4 X 12)                                                                                                                                                                                                                                                                                                                                                                                                                                                       </t>
  </si>
  <si>
    <t xml:space="preserve">PREGO DE ACO POLIDO COM CABECA 16 X 27 (2 1/2 X 12)                                                                                                                                                                                                                                                                                                                                                                                                                                                       </t>
  </si>
  <si>
    <t xml:space="preserve">PREGO DE ACO POLIDO COM CABECA 17 X 21 (2 X 11)                                                                                                                                                                                                                                                                                                                                                                                                                                                           </t>
  </si>
  <si>
    <t xml:space="preserve">PREGO DE ACO POLIDO COM CABECA 17 X 24 (2 1/4 X 11)                                                                                                                                                                                                                                                                                                                                                                                                                                                       </t>
  </si>
  <si>
    <t xml:space="preserve">PREGO DE ACO POLIDO COM CABECA 17 X 27 (2 1/2 X 11)                                                                                                                                                                                                                                                                                                                                                                                                                                                       </t>
  </si>
  <si>
    <t xml:space="preserve">PREGO DE ACO POLIDO COM CABECA 17 X 30 (2 3/4 X 11)                                                                                                                                                                                                                                                                                                                                                                                                                                                       </t>
  </si>
  <si>
    <t xml:space="preserve">PREGO DE ACO POLIDO COM CABECA 18 X 24 (2 1/4 X 10)                                                                                                                                                                                                                                                                                                                                                                                                                                                       </t>
  </si>
  <si>
    <t xml:space="preserve">PREGO DE ACO POLIDO COM CABECA 18 X 27 (2 1/2 X 10)                                                                                                                                                                                                                                                                                                                                                                                                                                                       </t>
  </si>
  <si>
    <t xml:space="preserve">PREGO DE ACO POLIDO COM CABECA 18 X 30 (2 3/4 X 10)                                                                                                                                                                                                                                                                                                                                                                                                                                                       </t>
  </si>
  <si>
    <t xml:space="preserve">PREGO DE ACO POLIDO COM CABECA 19  X 36 (3 1/4  X  9)                                                                                                                                                                                                                                                                                                                                                                                                                                                     </t>
  </si>
  <si>
    <t xml:space="preserve">PREGO DE ACO POLIDO COM CABECA 19 X 33 (3 X 9)                                                                                                                                                                                                                                                                                                                                                                                                                                                            </t>
  </si>
  <si>
    <t xml:space="preserve">PREGO DE ACO POLIDO COM CABECA 22 X 48 (4 1/4 X 5)                                                                                                                                                                                                                                                                                                                                                                                                                                                        </t>
  </si>
  <si>
    <t xml:space="preserve">PREGO DE ACO POLIDO SEM CABECA 15 X 15 (1 1/4 X 13)                                                                                                                                                                                                                                                                                                                                                                                                                                                       </t>
  </si>
  <si>
    <t xml:space="preserve">PRESSAO DE PERNAS TRIPLO, EM TUBO DE ACO CARBONO, PINTURA NO PROCESSO ELETROSTATICO - EQUIPAMENTO DE GINASTICA PARA ACADEMIA AO AR LIVRE / ACADEMIA DA TERCEIRA IDADE - ATI                                                                                                                                                                                                                                                                                                                               </t>
  </si>
  <si>
    <t xml:space="preserve">PRIMER DE POLIURETANO                                                                                                                                                                                                                                                                                                                                                                                                                                                                                     </t>
  </si>
  <si>
    <t xml:space="preserve">PRIMER EPOXI / EPOXIDICO                                                                                                                                                                                                                                                                                                                                                                                                                                                                                  </t>
  </si>
  <si>
    <t xml:space="preserve">PRIMER PARA MANTA ASFALTICA A BASE DE ASFALTO MODIFICADO DILUIDO EM SOLVENTE, APLICACAO A FRIO                                                                                                                                                                                                                                                                                                                                                                                                            </t>
  </si>
  <si>
    <t xml:space="preserve">PROJETOR DE ARGAMASSA, CAPACIDADE DE PROJECAO 1,5 M3/H, ALCANCE DA PROJECAO 30 ATE 60 M, MOTOR ELETRICO TRIFASICO                                                                                                                                                                                                                                                                                                                                                                                         </t>
  </si>
  <si>
    <t xml:space="preserve">PROJETOR DE ARGAMASSA, CAPACIDADE DE PROJECAO 2,0 M3/H, ALCANCE DA PROJECAO ATE 50 M, MOTOR ELETRICO TRIFASICO                                                                                                                                                                                                                                                                                                                                                                                            </t>
  </si>
  <si>
    <t xml:space="preserve">PROJETOR PNEUMATICO DE ARGAMASSA PARA CHAPISCO E REBOCO COM RECIPIENTE ACOPLADO, TIPO CANEQUNHA, COM VOLUME DE 1,50 L, SEM COMPRESSOR                                                                                                                                                                                                                                                                                                                                                                     </t>
  </si>
  <si>
    <t xml:space="preserve">PROLONGADOR/EXTENSOR PARA ROLO DE PINTURA 3 M                                                                                                                                                                                                                                                                                                                                                                                                                                                             </t>
  </si>
  <si>
    <t xml:space="preserve">PROLONGAMENTO / PROLONGADOR PARA CAIXA SIFONADA, PVC, 100 MM X 200 MM (NBR 5688)                                                                                                                                                                                                                                                                                                                                                                                                                          </t>
  </si>
  <si>
    <t xml:space="preserve">PROLONGAMENTO / PROLONGADOR PARA CAIXA SIFONADA, PVC, 150 MM X 150 MM (NBR 5688)                                                                                                                                                                                                                                                                                                                                                                                                                          </t>
  </si>
  <si>
    <t xml:space="preserve">PROLONGAMENTO / PROLONGADOR PARA CAIXA SIFONADA, PVC, 150 MM X 200 MM (NBR 5688)                                                                                                                                                                                                                                                                                                                                                                                                                          </t>
  </si>
  <si>
    <t xml:space="preserve">PROTETOR AUDITIVO TIPO CONCHA COM ABAFADOR DE RUIDOS, ATENUACAO ACIMA DE 22 DB                                                                                                                                                                                                                                                                                                                                                                                                                            </t>
  </si>
  <si>
    <t xml:space="preserve">PROTETOR AUDITIVO TIPO PLUG DE INSERCAO COM CORDAO, ATENUACAO SUPERIOR A 15 DB                                                                                                                                                                                                                                                                                                                                                                                                                            </t>
  </si>
  <si>
    <t xml:space="preserve">PROTETOR SOLAR FPS 30, EMBALAGEM 2 LITROS                                                                                                                                                                                                                                                                                                                                                                                                                                                                 </t>
  </si>
  <si>
    <t xml:space="preserve">PROTETOR/PONTEIRA PLASTICA PARA PONTA DE VERGALHAO DE ATE 1", TIPO PROTETOR DE ESPERA                                                                                                                                                                                                                                                                                                                                                                                                                     </t>
  </si>
  <si>
    <t xml:space="preserve">PRUMO DE CENTRO EM ACO *400* G                                                                                                                                                                                                                                                                                                                                                                                                                                                                            </t>
  </si>
  <si>
    <t xml:space="preserve">PRUMO DE PAREDE EM ACO 700 A 750 G                                                                                                                                                                                                                                                                                                                                                                                                                                                                        </t>
  </si>
  <si>
    <t xml:space="preserve">PULSADOR CAMPAINHA 10A, 250V (APENAS MODULO)                                                                                                                                                                                                                                                                                                                                                                                                                                                              </t>
  </si>
  <si>
    <t xml:space="preserve">PULSADOR CAMPAINHA 10A, 250V, CONJUNTO MONTADO PARA EMBUTIR 4" X 2" (PLACA + SUPORTE + MODULO)                                                                                                                                                                                                                                                                                                                                                                                                            </t>
  </si>
  <si>
    <t xml:space="preserve">PULSADOR MINUTERIA 10A, 250V (APENAS MODULO)                                                                                                                                                                                                                                                                                                                                                                                                                                                              </t>
  </si>
  <si>
    <t xml:space="preserve">PULSADOR MINUTERIA 10A, 250V, CONJUNTO MONTADO PARA EMBUTIR 4" X 2" (PLACA + SUPORTE + MODULO)                                                                                                                                                                                                                                                                                                                                                                                                            </t>
  </si>
  <si>
    <t xml:space="preserve">PUXADOR DE EMBUTIR TIPO CONCHA, COM FURO PARA CHAVE, EM LATAO CROMADO,  COMPRIMENTO DE APROX *100* MM E LARGURA DE APROX *40* MM                                                                                                                                                                                                                                                                                                                                                                          </t>
  </si>
  <si>
    <t xml:space="preserve">PUXADOR TIPO ALCA, EM ZAMAC CROMADO, COM COMPRIMENTO DE APROX 150 MM, COM ROSETA PARA PORTAS DE MADEIRAS, INCLUINDO PARAFUSOS                                                                                                                                                                                                                                                                                                                                                                             </t>
  </si>
  <si>
    <t xml:space="preserve">PUXADOR TIPO ALCA, EM ZAMAC CROMADO, COM ROSETAS, COMPRIMENTO DE APROX *100* MM, PARA PORTAS E JANELAS DE MADEIRA, INCLUINDO PARAFUSOS                                                                                                                                                                                                                                                                                                                                                                    </t>
  </si>
  <si>
    <t xml:space="preserve">PUXADOR TUBULAR RETO DUPLO, EM ALUMINIO CROMADO, COMPRIMENTO DE APROX 400 MM E DIAMETRO DE 25 MM (1")                                                                                                                                                                                                                                                                                                                                                                                                     </t>
  </si>
  <si>
    <t xml:space="preserve">PUXADOR TUBULAR RETO SIMPLES, EM ALUMINIO CROMADO, COM COMPRIMENTO DE APROX 400 MM E DIAMETRO DE 25 MM                                                                                                                                                                                                                                                                                                                                                                                                    </t>
  </si>
  <si>
    <t xml:space="preserve">QUADRO DE DISTRIBUICAO COM BARRAMENTO TRIFASICO, DE EMBUTIR, EM CHAPA DE ACO GALVANIZADO, PARA 12 DISJUNTORES DIN, 100 A                                                                                                                                                                                                                                                                                                                                                                                  </t>
  </si>
  <si>
    <t xml:space="preserve">QUADRO DE DISTRIBUICAO COM BARRAMENTO TRIFASICO, DE EMBUTIR, EM CHAPA DE ACO GALVANIZADO, PARA 18 DISJUNTORES DIN, 100 A, INCLUINDO BARRAMENTO                                                                                                                                                                                                                                                                                                                                                            </t>
  </si>
  <si>
    <t xml:space="preserve">QUADRO DE DISTRIBUICAO COM BARRAMENTO TRIFASICO, DE EMBUTIR, EM CHAPA DE ACO GALVANIZADO, PARA 24 DISJUNTORES DIN, 100 A                                                                                                                                                                                                                                                                                                                                                                                  </t>
  </si>
  <si>
    <t xml:space="preserve">QUADRO DE DISTRIBUICAO COM BARRAMENTO TRIFASICO, DE EMBUTIR, EM CHAPA DE ACO GALVANIZADO, PARA 28 DISJUNTORES DIN, 100 A                                                                                                                                                                                                                                                                                                                                                                                  </t>
  </si>
  <si>
    <t xml:space="preserve">QUADRO DE DISTRIBUICAO COM BARRAMENTO TRIFASICO, DE EMBUTIR, EM CHAPA DE ACO GALVANIZADO, PARA 30 DISJUNTORES DIN, 150 A                                                                                                                                                                                                                                                                                                                                                                                  </t>
  </si>
  <si>
    <t xml:space="preserve">QUADRO DE DISTRIBUICAO COM BARRAMENTO TRIFASICO, DE EMBUTIR, EM CHAPA DE ACO GALVANIZADO, PARA 30 DISJUNTORES DIN, 225 A                                                                                                                                                                                                                                                                                                                                                                                  </t>
  </si>
  <si>
    <t xml:space="preserve">QUADRO DE DISTRIBUICAO COM BARRAMENTO TRIFASICO, DE EMBUTIR, EM CHAPA DE ACO GALVANIZADO, PARA 36 DISJUNTORES DIN, 100 A                                                                                                                                                                                                                                                                                                                                                                                  </t>
  </si>
  <si>
    <t xml:space="preserve">QUADRO DE DISTRIBUICAO COM BARRAMENTO TRIFASICO, DE EMBUTIR, EM CHAPA DE ACO GALVANIZADO, PARA 40 DISJUNTORES DIN, 100 A                                                                                                                                                                                                                                                                                                                                                                                  </t>
  </si>
  <si>
    <t xml:space="preserve">QUADRO DE DISTRIBUICAO COM BARRAMENTO TRIFASICO, DE EMBUTIR, EM CHAPA DE ACO GALVANIZADO, PARA 48 DISJUNTORES DIN, 100 A                                                                                                                                                                                                                                                                                                                                                                                  </t>
  </si>
  <si>
    <t xml:space="preserve">QUADRO DE DISTRIBUICAO COM BARRAMENTO TRIFASICO, DE SOBREPOR, EM CHAPA DE ACO GALVANIZADO, PARA *42* DISJUNTORES DIN, 100 A                                                                                                                                                                                                                                                                                                                                                                               </t>
  </si>
  <si>
    <t xml:space="preserve">QUADRO DE DISTRIBUICAO COM BARRAMENTO TRIFASICO, DE SOBREPOR, EM CHAPA DE ACO GALVANIZADO, PARA 12 DISJUNTORES DIN, 100 A                                                                                                                                                                                                                                                                                                                                                                                 </t>
  </si>
  <si>
    <t xml:space="preserve">QUADRO DE DISTRIBUICAO COM BARRAMENTO TRIFASICO, DE SOBREPOR, EM CHAPA DE ACO GALVANIZADO, PARA 18 DISJUNTORES DIN, 100 A                                                                                                                                                                                                                                                                                                                                                                                 </t>
  </si>
  <si>
    <t xml:space="preserve">QUADRO DE DISTRIBUICAO COM BARRAMENTO TRIFASICO, DE SOBREPOR, EM CHAPA DE ACO GALVANIZADO, PARA 28 DISJUNTORES DIN, 100 A                                                                                                                                                                                                                                                                                                                                                                                 </t>
  </si>
  <si>
    <t xml:space="preserve">QUADRO DE DISTRIBUICAO COM BARRAMENTO TRIFASICO, DE SOBREPOR, EM CHAPA DE ACO GALVANIZADO, PARA 30 DISJUNTORES DIN, 100 A                                                                                                                                                                                                                                                                                                                                                                                 </t>
  </si>
  <si>
    <t xml:space="preserve">QUADRO DE DISTRIBUICAO COM BARRAMENTO TRIFASICO, DE SOBREPOR, EM CHAPA DE ACO GALVANIZADO, PARA 36 DISJUNTORES DIN, 100 A                                                                                                                                                                                                                                                                                                                                                                                 </t>
  </si>
  <si>
    <t xml:space="preserve">QUADRO DE DISTRIBUICAO COM BARRAMENTO TRIFASICO, DE SOBREPOR, EM CHAPA DE ACO GALVANIZADO, PARA 48 DISJUNTORES DIN, 100 A                                                                                                                                                                                                                                                                                                                                                                                 </t>
  </si>
  <si>
    <t xml:space="preserve">QUADRO DE DISTRIBUICAO, EM PVC, DE EMBUTIR, COM BARRAMENTO TERRA / NEUTRO, PARA 12 DISJUNTORES NEMA OU 16 DISJUNTORES DIN                                                                                                                                                                                                                                                                                                                                                                                 </t>
  </si>
  <si>
    <t xml:space="preserve">QUADRO DE DISTRIBUICAO, EM PVC, DE EMBUTIR, COM BARRAMENTO TERRA / NEUTRO, PARA 18 DISJUNTORES NEMA OU 24 DISJUNTORES DIN                                                                                                                                                                                                                                                                                                                                                                                 </t>
  </si>
  <si>
    <t xml:space="preserve">QUADRO DE DISTRIBUICAO, EM PVC, DE EMBUTIR, COM BARRAMENTO TERRA / NEUTRO, PARA 27 DISJUNTORES NEMA OU 36 DISJUNTORES DIN                                                                                                                                                                                                                                                                                                                                                                                 </t>
  </si>
  <si>
    <t xml:space="preserve">QUADRO DE DISTRIBUICAO, EM PVC, DE EMBUTIR, COM BARRAMENTO TERRA / NEUTRO, PARA 48 DISJUNTORES DIN                                                                                                                                                                                                                                                                                                                                                                                                        </t>
  </si>
  <si>
    <t xml:space="preserve">QUADRO DE DISTRIBUICAO, EM PVC, DE EMBUTIR, COM BARRAMENTO TERRA / NEUTRO, PARA 6 DISJUNTORES NEMA OU 8 DISJUNTORES DIN                                                                                                                                                                                                                                                                                                                                                                                   </t>
  </si>
  <si>
    <t xml:space="preserve">QUADRO DE DISTRIBUICAO, SEM BARRAMENTO, EM PVC, DE EMBUTIR, PARA 12 DISJUNTORES NEMA OU 16 DISJUNTORES DIN                                                                                                                                                                                                                                                                                                                                                                                                </t>
  </si>
  <si>
    <t xml:space="preserve">QUADRO DE DISTRIBUICAO, SEM BARRAMENTO, EM PVC, DE EMBUTIR, PARA 18 DISJUNTORES NEMA OU 24 DISJUNTORES DIN                                                                                                                                                                                                                                                                                                                                                                                                </t>
  </si>
  <si>
    <t xml:space="preserve">QUADRO DE DISTRIBUICAO, SEM BARRAMENTO, EM PVC, DE EMBUTIR, PARA 27 DISJUNTORES NEMA OU 36 DISJUNTORES DIN                                                                                                                                                                                                                                                                                                                                                                                                </t>
  </si>
  <si>
    <t xml:space="preserve">QUADRO DE DISTRIBUICAO, SEM BARRAMENTO, EM PVC, DE EMBUTIR, PARA 3 DISJUNTORES NEMA OU 4 DISJUNTORES DIN                                                                                                                                                                                                                                                                                                                                                                                                  </t>
  </si>
  <si>
    <t xml:space="preserve">QUADRO DE DISTRIBUICAO, SEM BARRAMENTO, EM PVC, DE EMBUTIR, PARA 6 DISJUNTORES NEMA OU 8 DISJUNTORES DIN                                                                                                                                                                                                                                                                                                                                                                                                  </t>
  </si>
  <si>
    <t xml:space="preserve">QUADRO DE DISTRIBUICAO, SEM BARRAMENTO, EM PVC, DE SOBREPOR,  PARA 3 DISJUNTORES NEMA OU 4 DISJUNTORES DIN                                                                                                                                                                                                                                                                                                                                                                                                </t>
  </si>
  <si>
    <t xml:space="preserve">QUADRO DE DISTRIBUICAO, SEM BARRAMENTO, EM PVC, DE SOBREPOR, PARA 12 DISJUNTORES NEMA OU 16 DISJUNTORES DIN                                                                                                                                                                                                                                                                                                                                                                                               </t>
  </si>
  <si>
    <t xml:space="preserve">QUADRO DE DISTRIBUICAO, SEM BARRAMENTO, EM PVC, DE SOBREPOR, PARA 18 DISJUNTORES NEMA OU 24 DISJUNTORES DIN                                                                                                                                                                                                                                                                                                                                                                                               </t>
  </si>
  <si>
    <t xml:space="preserve">QUADRO DE DISTRIBUICAO, SEM BARRAMENTO, EM PVC, DE SOBREPOR, PARA 27 DISJUNTORES NEMA OU 36 DISJUNTORES DIN                                                                                                                                                                                                                                                                                                                                                                                               </t>
  </si>
  <si>
    <t xml:space="preserve">QUADRO DE DISTRIBUICAO, SEM BARRAMENTO, EM PVC, DE SOBREPOR, PARA 6 DISJUNTORES NEMA OU 8 DISJUNTORES DIN                                                                                                                                                                                                                                                                                                                                                                                                 </t>
  </si>
  <si>
    <t xml:space="preserve">RACK DE PISO PARA SERVIDOR, ABERTO, EM COLUNA, 44U X *570* MM                                                                                                                                                                                                                                                                                                                                                                                                                                             </t>
  </si>
  <si>
    <t xml:space="preserve">RACK DE PISO PARA SERVIDOR, FECHADO, 44U, COM PORTA, 44U X *570* MM                                                                                                                                                                                                                                                                                                                                                                                                                                       </t>
  </si>
  <si>
    <t xml:space="preserve">RALO FOFO COM REQUADRO, QUADRADO 150 X 150 MM                                                                                                                                                                                                                                                                                                                                                                                                                                                             </t>
  </si>
  <si>
    <t xml:space="preserve">RALO FOFO COM REQUADRO, QUADRADO 200 X 200 MM                                                                                                                                                                                                                                                                                                                                                                                                                                                             </t>
  </si>
  <si>
    <t xml:space="preserve">RALO FOFO COM REQUADRO, QUADRADO 250 X 250 MM                                                                                                                                                                                                                                                                                                                                                                                                                                                             </t>
  </si>
  <si>
    <t xml:space="preserve">RALO FOFO COM REQUADRO, QUADRADO 300 X 300 MM                                                                                                                                                                                                                                                                                                                                                                                                                                                             </t>
  </si>
  <si>
    <t xml:space="preserve">RALO FOFO COM REQUADRO, QUADRADO 400 X 400 MM                                                                                                                                                                                                                                                                                                                                                                                                                                                             </t>
  </si>
  <si>
    <t xml:space="preserve">RALO FOFO SEMIESFERICO, 100 MM, PARA LAJES/ CALHAS                                                                                                                                                                                                                                                                                                                                                                                                                                                        </t>
  </si>
  <si>
    <t xml:space="preserve">RALO FOFO SEMIESFERICO, 150 MM, PARA LAJES/ CALHAS                                                                                                                                                                                                                                                                                                                                                                                                                                                        </t>
  </si>
  <si>
    <t xml:space="preserve">RALO FOFO SEMIESFERICO, 200 MM, PARA LAJES/ CALHAS                                                                                                                                                                                                                                                                                                                                                                                                                                                        </t>
  </si>
  <si>
    <t xml:space="preserve">RALO FOFO SEMIESFERICO, 75 MM, PARA LAJES/ CALHAS                                                                                                                                                                                                                                                                                                                                                                                                                                                         </t>
  </si>
  <si>
    <t xml:space="preserve">RALO SECO / RALO DE PASSAGEM EM PVC, QUADRADO, 100 X 100 X 53 MM, SAIDA 40 MM, COM GRELHA BRANCA                                                                                                                                                                                                                                                                                                                                                                                                          </t>
  </si>
  <si>
    <t xml:space="preserve">RALO SECO CONICO, PVC, 100 X 40 MM,  COM GRELHA REDONDA BRANCA                                                                                                                                                                                                                                                                                                                                                                                                                                            </t>
  </si>
  <si>
    <t xml:space="preserve">RALO SECO CONICO, PVC, 100 X 40 MM, COM GRELHA QUADRADA BRANCA                                                                                                                                                                                                                                                                                                                                                                                                                                            </t>
  </si>
  <si>
    <t xml:space="preserve">RALO SIFONADO CILINDRICO, PVC, 100 X 40 MM,  COM GRELHA REDONDA BRANCA                                                                                                                                                                                                                                                                                                                                                                                                                                    </t>
  </si>
  <si>
    <t xml:space="preserve">RALO SIFONADO QUADRADO, PVC, 100 X 53 MM, SAIDA 40 MM, COM GRELHA QUADRADA BRANCA                                                                                                                                                                                                                                                                                                                                                                                                                         </t>
  </si>
  <si>
    <t xml:space="preserve">RALO SIFONADO REDONDO CONICO, PVC, 100 X 40 MM, COM GRELHA REDONDA BRANCA                                                                                                                                                                                                                                                                                                                                                                                                                                 </t>
  </si>
  <si>
    <t xml:space="preserve">REATOR ELETRONICO BIVOLT PARA 1 LAMPADA FLUORESCENTE DE 18/20 W                                                                                                                                                                                                                                                                                                                                                                                                                                           </t>
  </si>
  <si>
    <t xml:space="preserve">REATOR ELETRONICO BIVOLT PARA 1 LAMPADA FLUORESCENTE DE 36/40 W                                                                                                                                                                                                                                                                                                                                                                                                                                           </t>
  </si>
  <si>
    <t xml:space="preserve">REATOR ELETRONICO BIVOLT PARA 2 LAMPADAS FLUORESCENTES DE 14 W                                                                                                                                                                                                                                                                                                                                                                                                                                            </t>
  </si>
  <si>
    <t xml:space="preserve">REATOR ELETRONICO BIVOLT PARA 2 LAMPADAS FLUORESCENTES DE 18/20 W                                                                                                                                                                                                                                                                                                                                                                                                                                         </t>
  </si>
  <si>
    <t xml:space="preserve">REATOR ELETRONICO BIVOLT PARA 2 LAMPADAS FLUORESCENTES DE 36/40 W                                                                                                                                                                                                                                                                                                                                                                                                                                         </t>
  </si>
  <si>
    <t xml:space="preserve">REATOR INTERNO/INTEGRADO PARA LAMPADA VAPOR METALICO 400 W, ALTO FATOR DE POTENCIA                                                                                                                                                                                                                                                                                                                                                                                                                        </t>
  </si>
  <si>
    <t xml:space="preserve">REBITE DE REPUXO EM ALUMINIO VAZADO, DIAMETRO 3,2 X 8 MM DE COMPRIMENTO (1KG = 1025 UNIDADES)                                                                                                                                                                                                                                                                                                                                                                                                             </t>
  </si>
  <si>
    <t xml:space="preserve">REBOLO ABRASIVO RETO DE USO GERAL GRAO 36, DE 6 X 1 " ( DIAMETRO X ALTURA)                                                                                                                                                                                                                                                                                                                                                                                                                                </t>
  </si>
  <si>
    <t xml:space="preserve">REBOLO ABRASIVO RETO DE USO GERAL GRAO 36, DE 6 X 3/4 " (DIAMETRO X ALTURA)                                                                                                                                                                                                                                                                                                                                                                                                                               </t>
  </si>
  <si>
    <t xml:space="preserve">RECICLADORA DE ASFALTO A FRIO SOBRE RODAS, LARG. FRESAGEM 2,00 M, POT. 315 KW/422 HP                                                                                                                                                                                                                                                                                                                                                                                                                      </t>
  </si>
  <si>
    <t xml:space="preserve">REDUCAO EXCENTRICA PVC, DN 100 X 50 MM, PARA ESGOTO PREDIAL                                                                                                                                                                                                                                                                                                                                                                                                                                               </t>
  </si>
  <si>
    <t xml:space="preserve">REDUCAO EXCENTRICA PVC, DN 100 X 75 MM, PARA ESGOTO PREDIAL                                                                                                                                                                                                                                                                                                                                                                                                                                               </t>
  </si>
  <si>
    <t xml:space="preserve">REDUCAO EXCENTRICA PVC, DN 75 X 50 MM, PARA ESGOTO PREDIAL                                                                                                                                                                                                                                                                                                                                                                                                                                                </t>
  </si>
  <si>
    <t xml:space="preserve">REDUCAO EXCENTRICA PVC, SERIE R, DN 100 X 75 MM, PARA ESGOTO PREDIAL                                                                                                                                                                                                                                                                                                                                                                                                                                      </t>
  </si>
  <si>
    <t xml:space="preserve">REDUCAO EXCENTRICA PVC, SERIE R, DN 150 X 100 MM, PARA ESGOTO PREDIAL                                                                                                                                                                                                                                                                                                                                                                                                                                     </t>
  </si>
  <si>
    <t xml:space="preserve">REDUCAO EXCENTRICA PVC, SERIE R, DN 75 X 50 MM, PARA ESGOTO PREDIAL                                                                                                                                                                                                                                                                                                                                                                                                                                       </t>
  </si>
  <si>
    <t xml:space="preserve">REDUCAO FIXA TIPO STORZ, ENGATE RAPIDO 2.1/2" X 1.1/2", EM LATAO, PARA INSTALACAO PREDIAL COMBATE A INCENDIO PREDIAL                                                                                                                                                                                                                                                                                                                                                                                      </t>
  </si>
  <si>
    <t xml:space="preserve">REDUCAO PVC PBA, JE, PB, DN 100 X 50 / DE 110 X 60 MM, PARA REDE DE AGUA                                                                                                                                                                                                                                                                                                                                                                                                                                  </t>
  </si>
  <si>
    <t xml:space="preserve">REDUCAO PVC PBA, JE, PB, DN 100 X 75 / DE 110 X 85 MM, PARA REDE DE AGUA                                                                                                                                                                                                                                                                                                                                                                                                                                  </t>
  </si>
  <si>
    <t xml:space="preserve">REDUCAO PVC PBA, JE, PB, DN 75 X 50 / DE 85 X 60 MM, PARA REDE DE AGUA                                                                                                                                                                                                                                                                                                                                                                                                                                    </t>
  </si>
  <si>
    <t xml:space="preserve">REFLETOR REDONDO EM ALUMINIO ANODIZADO PARA LAMPADA VAPOR DE MERCURIO/SODIO, CORPO EM ALUMINIO COM PINTURA EPOXI, PARA LAMPADA E-27 DE 300 W, COM SUPORTE REDONDO E ALCA REGULAVEL PARA FIXACAO.                                                                                                                                                                                                                                                                                                          </t>
  </si>
  <si>
    <t xml:space="preserve">REGISTRO DE ESFERA DE PASSEIO, PVC PARA POLIETILENO, 20 MM                                                                                                                                                                                                                                                                                                                                                                                                                                                </t>
  </si>
  <si>
    <t xml:space="preserve">REGISTRO DE ESFERA PVC, COM BORBOLETA, COM ROSCA EXTERNA, DE 1/2"                                                                                                                                                                                                                                                                                                                                                                                                                                         </t>
  </si>
  <si>
    <t xml:space="preserve">REGISTRO DE ESFERA PVC, COM BORBOLETA, COM ROSCA EXTERNA, DE 3/4"                                                                                                                                                                                                                                                                                                                                                                                                                                         </t>
  </si>
  <si>
    <t xml:space="preserve">REGISTRO DE ESFERA PVC, COM CABECA QUADRADA, COM ROSCA EXTERNA, 1/2"                                                                                                                                                                                                                                                                                                                                                                                                                                      </t>
  </si>
  <si>
    <t xml:space="preserve">REGISTRO DE ESFERA PVC, COM CABECA QUADRADA, COM ROSCA EXTERNA, 3/4"                                                                                                                                                                                                                                                                                                                                                                                                                                      </t>
  </si>
  <si>
    <t xml:space="preserve">REGISTRO DE ESFERA, PVC, COM VOLANTE, VS, ROSCAVEL, DN 1 1/2", COM CORPO DIVIDIDO                                                                                                                                                                                                                                                                                                                                                                                                                         </t>
  </si>
  <si>
    <t xml:space="preserve">REGISTRO DE ESFERA, PVC, COM VOLANTE, VS, ROSCAVEL, DN 1 1/4", COM CORPO DIVIDIDO                                                                                                                                                                                                                                                                                                                                                                                                                         </t>
  </si>
  <si>
    <t xml:space="preserve">REGISTRO DE ESFERA, PVC, COM VOLANTE, VS, ROSCAVEL, DN 1/2", COM CORPO DIVIDIDO                                                                                                                                                                                                                                                                                                                                                                                                                           </t>
  </si>
  <si>
    <t xml:space="preserve">REGISTRO DE ESFERA, PVC, COM VOLANTE, VS, ROSCAVEL, DN 1", COM CORPO DIVIDIDO                                                                                                                                                                                                                                                                                                                                                                                                                             </t>
  </si>
  <si>
    <t xml:space="preserve">REGISTRO DE ESFERA, PVC, COM VOLANTE, VS, ROSCAVEL, DN 2", COM CORPO DIVIDIDO                                                                                                                                                                                                                                                                                                                                                                                                                             </t>
  </si>
  <si>
    <t xml:space="preserve">REGISTRO DE ESFERA, PVC, COM VOLANTE, VS, ROSCAVEL, DN 3/4", COM CORPO DIVIDIDO                                                                                                                                                                                                                                                                                                                                                                                                                           </t>
  </si>
  <si>
    <t xml:space="preserve">REGISTRO DE ESFERA, PVC, COM VOLANTE, VS, SOLDAVEL, DN 20 MM, COM CORPO DIVIDIDO                                                                                                                                                                                                                                                                                                                                                                                                                          </t>
  </si>
  <si>
    <t xml:space="preserve">REGISTRO DE ESFERA, PVC, COM VOLANTE, VS, SOLDAVEL, DN 25 MM, COM CORPO DIVIDIDO                                                                                                                                                                                                                                                                                                                                                                                                                          </t>
  </si>
  <si>
    <t xml:space="preserve">REGISTRO DE ESFERA, PVC, COM VOLANTE, VS, SOLDAVEL, DN 32 MM, COM CORPO DIVIDIDO                                                                                                                                                                                                                                                                                                                                                                                                                          </t>
  </si>
  <si>
    <t xml:space="preserve">REGISTRO DE ESFERA, PVC, COM VOLANTE, VS, SOLDAVEL, DN 40 MM, COM CORPO DIVIDIDO                                                                                                                                                                                                                                                                                                                                                                                                                          </t>
  </si>
  <si>
    <t xml:space="preserve">REGISTRO DE ESFERA, PVC, COM VOLANTE, VS, SOLDAVEL, DN 50 MM, COM CORPO DIVIDIDO                                                                                                                                                                                                                                                                                                                                                                                                                          </t>
  </si>
  <si>
    <t xml:space="preserve">REGISTRO DE ESFERA, PVC, COM VOLANTE, VS, SOLDAVEL, DN 60 MM, COM CORPO DIVIDIDO                                                                                                                                                                                                                                                                                                                                                                                                                          </t>
  </si>
  <si>
    <t xml:space="preserve">REGISTRO DE PRESSAO PVC, ROSCAVEL, VOLANTE SIMPLES, DE 1/2"                                                                                                                                                                                                                                                                                                                                                                                                                                               </t>
  </si>
  <si>
    <t xml:space="preserve">REGISTRO DE PRESSAO PVC, ROSCAVEL, VOLANTE SIMPLES, DE 3/4"                                                                                                                                                                                                                                                                                                                                                                                                                                               </t>
  </si>
  <si>
    <t xml:space="preserve">REGISTRO DE PRESSAO PVC, SOLDAVEL, VOLANTE SIMPLES, DE 20 MM                                                                                                                                                                                                                                                                                                                                                                                                                                              </t>
  </si>
  <si>
    <t xml:space="preserve">REGISTRO DE PRESSAO PVC, SOLDAVEL, VOLANTE SIMPLES, DE 25 MM                                                                                                                                                                                                                                                                                                                                                                                                                                              </t>
  </si>
  <si>
    <t xml:space="preserve">REGISTRO GAVETA BRUTO EM LATAO FORJADO, BITOLA 1 " (REF 1509)                                                                                                                                                                                                                                                                                                                                                                                                                                             </t>
  </si>
  <si>
    <t xml:space="preserve">REGISTRO GAVETA BRUTO EM LATAO FORJADO, BITOLA 1 1/2 " (REF 1509)                                                                                                                                                                                                                                                                                                                                                                                                                                         </t>
  </si>
  <si>
    <t xml:space="preserve">REGISTRO GAVETA BRUTO EM LATAO FORJADO, BITOLA 1 1/4 " (REF 1509)                                                                                                                                                                                                                                                                                                                                                                                                                                         </t>
  </si>
  <si>
    <t xml:space="preserve">REGISTRO GAVETA BRUTO EM LATAO FORJADO, BITOLA 1/2 " (REF 1509)                                                                                                                                                                                                                                                                                                                                                                                                                                           </t>
  </si>
  <si>
    <t xml:space="preserve">REGISTRO GAVETA BRUTO EM LATAO FORJADO, BITOLA 2 " (REF 1509)                                                                                                                                                                                                                                                                                                                                                                                                                                             </t>
  </si>
  <si>
    <t xml:space="preserve">REGISTRO GAVETA BRUTO EM LATAO FORJADO, BITOLA 2 1/2 " (REF 1509)                                                                                                                                                                                                                                                                                                                                                                                                                                         </t>
  </si>
  <si>
    <t xml:space="preserve">REGISTRO GAVETA BRUTO EM LATAO FORJADO, BITOLA 3 " (REF 1509)                                                                                                                                                                                                                                                                                                                                                                                                                                             </t>
  </si>
  <si>
    <t xml:space="preserve">REGISTRO GAVETA BRUTO EM LATAO FORJADO, BITOLA 3/4 " (REF 1509)                                                                                                                                                                                                                                                                                                                                                                                                                                           </t>
  </si>
  <si>
    <t xml:space="preserve">REGISTRO GAVETA BRUTO EM LATAO FORJADO, BITOLA 4 " (REF 1509)                                                                                                                                                                                                                                                                                                                                                                                                                                             </t>
  </si>
  <si>
    <t xml:space="preserve">REGISTRO GAVETA COM ACABAMENTO E CANOPLA CROMADOS, SIMPLES, BITOLA 1 " (REF 1509)                                                                                                                                                                                                                                                                                                                                                                                                                         </t>
  </si>
  <si>
    <t xml:space="preserve">REGISTRO GAVETA COM ACABAMENTO E CANOPLA CROMADOS, SIMPLES, BITOLA 1 1/2 " (REF 1509)                                                                                                                                                                                                                                                                                                                                                                                                                     </t>
  </si>
  <si>
    <t xml:space="preserve">REGISTRO GAVETA COM ACABAMENTO E CANOPLA CROMADOS, SIMPLES, BITOLA 1 1/4 " (REF 1509)                                                                                                                                                                                                                                                                                                                                                                                                                     </t>
  </si>
  <si>
    <t xml:space="preserve">REGISTRO GAVETA COM ACABAMENTO E CANOPLA CROMADOS, SIMPLES, BITOLA 1/2 " (REF 1509)                                                                                                                                                                                                                                                                                                                                                                                                                       </t>
  </si>
  <si>
    <t xml:space="preserve">REGISTRO GAVETA COM ACABAMENTO E CANOPLA CROMADOS, SIMPLES, BITOLA 3/4 " (REF 1509)                                                                                                                                                                                                                                                                                                                                                                                                                       </t>
  </si>
  <si>
    <t xml:space="preserve">REGISTRO OU REGULADOR DE GAS COZINHA, VAZAO DE 2 KG/H, 2,8 KPA                                                                                                                                                                                                                                                                                                                                                                                                                                            </t>
  </si>
  <si>
    <t xml:space="preserve">REGISTRO OU VALVULA GLOBO ANGULAR EM LATAO, PARA HIDRANTES EM INSTALACAO PREDIAL DE INCENDIO, 45 GRAUS, DIAMETRO DE 2 1/2", COM VOLANTE, CLASSE DE PRESSAO DE ATE 200 PSI                                                                                                                                                                                                                                                                                                                                 </t>
  </si>
  <si>
    <t xml:space="preserve">REGISTRO PRESSAO BRUTO EM LATAO FORJADO, BITOLA 1/2 " (REF 1400)                                                                                                                                                                                                                                                                                                                                                                                                                                          </t>
  </si>
  <si>
    <t xml:space="preserve">REGISTRO PRESSAO BRUTO EM LATAO FORJADO, BITOLA 3/4 " (REF 1400)                                                                                                                                                                                                                                                                                                                                                                                                                                          </t>
  </si>
  <si>
    <t xml:space="preserve">REGISTRO PRESSAO COM ACABAMENTO E CANOPLA CROMADA, SIMPLES, BITOLA 1/2 " (REF 1416)                                                                                                                                                                                                                                                                                                                                                                                                                       </t>
  </si>
  <si>
    <t xml:space="preserve">REGISTRO PRESSAO COM ACABAMENTO E CANOPLA CROMADA, SIMPLES, BITOLA 3/4 " (REF 1416)                                                                                                                                                                                                                                                                                                                                                                                                                       </t>
  </si>
  <si>
    <t xml:space="preserve">REGUA DE ALUMINIO PARA PEDREIRO 2 X 1 "                                                                                                                                                                                                                                                                                                                                                                                                                                                                   </t>
  </si>
  <si>
    <t xml:space="preserve">REGUA VIBRADORA DUPLA PARA CONCRETO A GASOLINA 5,5 HP, PESO DE 60 KG, COMPRIMENTO 4 M                                                                                                                                                                                                                                                                                                                                                                                                                     </t>
  </si>
  <si>
    <t xml:space="preserve">REGUA VIBRATORIA DE CONCRETO TRELICADA, EQUIPADA COM MOTOR A GASOLINA DE 9 HP                                                                                                                                                                                                                                                                                                                                                                                                                             </t>
  </si>
  <si>
    <t xml:space="preserve">REJUNTE CIMENTICIO, QUALQUER COR                                                                                                                                                                                                                                                                                                                                                                                                                                                                          </t>
  </si>
  <si>
    <t xml:space="preserve">REJUNTE EPOXI, QUALQUER COR                                                                                                                                                                                                                                                                                                                                                                                                                                                                               </t>
  </si>
  <si>
    <t xml:space="preserve">RELE FOTOELETRICO INTERNO E EXTERNO BIVOLT 1000 W, DE CONECTOR, SEM BASE                                                                                                                                                                                                                                                                                                                                                                                                                                  </t>
  </si>
  <si>
    <t xml:space="preserve">RELE TERMICO BIMETAL PARA USO EM MOTORES TRIFASICOS, TENSAO 380 V, POTENCIA ATE 15 CV, CORRENTE NOMINAL MAXIMA 22 A                                                                                                                                                                                                                                                                                                                                                                                       </t>
  </si>
  <si>
    <t xml:space="preserve">RESINA ACRILICA PREMIUM BASE AGUA - COR BRANCA                                                                                                                                                                                                                                                                                                                                                                                                                                                            </t>
  </si>
  <si>
    <t xml:space="preserve">RESPIRADOR DESCARTAVEL SEM VALVULA DE EXALACAO, PFF 1                                                                                                                                                                                                                                                                                                                                                                                                                                                     </t>
  </si>
  <si>
    <t xml:space="preserve">RETARDO PARA CORDEL DETONANTE                                                                                                                                                                                                                                                                                                                                                                                                                                                                             </t>
  </si>
  <si>
    <t xml:space="preserve">RETROESCAVADEIRA SOBRE RODAS COM CARREGADEIRA, TRACAO 4 X 2, POTENCIA LIQUIDA 79 HP, PESO OPERACIONAL MINIMO DE 6570 KG, CAPACIDADE DA CARREGADEIRA DE 1,00 M3 E DA  RETROESCAVADEIRA MINIMA DE 0,20 M3, PROFUNDIDADE DE ESCAVACAO MAXIMA DE 4,37 M                                                                                                                                                                                                                                                       </t>
  </si>
  <si>
    <t xml:space="preserve">RETROESCAVADEIRA SOBRE RODAS COM CARREGADEIRA, TRACAO 4 X 4, POTENCIA LIQUIDA 72 HP, PESO OPERACIONAL MINIMO DE 7140 KG, CAPACIDADE MINIMA DA CARREGADEIRA DE 0,79 M3 E DA RETROESCAVADEIRA MINIMA DE 0,18 M3, PROFUNDIDADE DE ESCAVACAO MAXIMA DE 4,50 M                                                                                                                                                                                                                                                 </t>
  </si>
  <si>
    <t xml:space="preserve">RETROESCAVADEIRA SOBRE RODAS COM CARREGADEIRA, TRACAO 4 X 4, POTENCIA LIQUIDA 88 HP, PESO OPERACIONAL MINIMO DE 6674 KG, CAPACIDADE DA CARREGADEIRA DE 1,00 M3 E DA  RETROESCAVADEIRA MINIMA DE 0,26 M3, PROFUNDIDADE DE ESCAVACAO MAXIMA DE 4,37 M                                                                                                                                                                                                                                                       </t>
  </si>
  <si>
    <t xml:space="preserve">REVESTIMENTO DE PAREDE EM GRANILITE, MARMORITE OU GRANITINA - ESP = 5 MM (INCLUSO EXECUCAO)                                                                                                                                                                                                                                                                                                                                                                                                               </t>
  </si>
  <si>
    <t xml:space="preserve">REVESTIMENTO DE PAREDE EM GRANILITE, MARMORITE OU GRANITINA COLORIDO - ESP = 5 MM (INCLUSO EXECUCAO)                                                                                                                                                                                                                                                                                                                                                                                                      </t>
  </si>
  <si>
    <t xml:space="preserve">REVESTIMENTO EM CERAMICA ESMALTADA COMERCIAL, PEI MENOR OU IGUAL A 3, FORMATO MENOR OU IGUAL A 2025 CM2                                                                                                                                                                                                                                                                                                                                                                                                   </t>
  </si>
  <si>
    <t xml:space="preserve">REVESTIMENTO EM CERAMICA ESMALTADA EXTRA, PEI MAIOR OU IGUAL 4, FORMATO MAIOR A 2025 CM2                                                                                                                                                                                                                                                                                                                                                                                                                  </t>
  </si>
  <si>
    <t xml:space="preserve">REVESTIMENTO EM CERAMICA ESMALTADA EXTRA, PEI MENOR OU IGUAL A 3, FORMATO MENOR OU IGUAL A 2025 CM2                                                                                                                                                                                                                                                                                                                                                                                                       </t>
  </si>
  <si>
    <t xml:space="preserve">REVESTIMENTO EPOXI DE ALTA RESISTENCIA QUIMICA, ISENTO DE SOLVENTES, BICOMPONENTE                                                                                                                                                                                                                                                                                                                                                                                                                         </t>
  </si>
  <si>
    <t xml:space="preserve">REVESTIMENTO PARA ESCADA EM GRANILITE, MARMORITE OU GRANITINA ESP = 8 MM (INCLUSO EXECUCAO)                                                                                                                                                                                                                                                                                                                                                                                                               </t>
  </si>
  <si>
    <t xml:space="preserve">RIPA APARELHADA *1,5 X 5* CM, EM MACARANDUBA/MASSARANDUBA, ANGELIM OU EQUIVALENTE DA REGIAO                                                                                                                                                                                                                                                                                                                                                                                                               </t>
  </si>
  <si>
    <t xml:space="preserve">RIPA NAO APARELHADA *1 X 3* CM, EM MACARANDUBA/MASSARANDUBA, ANGELIM OU EQUIVALENTE DA REGIAO - BRUTA                                                                                                                                                                                                                                                                                                                                                                                                     </t>
  </si>
  <si>
    <t xml:space="preserve">RIPA NAO APARELHADA, *1,5 X 5* CM, EM MACARANDUBA/MASSARANDUBA, ANGELIM OU EQUIVALENTE DA REGIAO - BRUTA                                                                                                                                                                                                                                                                                                                                                                                                  </t>
  </si>
  <si>
    <t xml:space="preserve">RODAFORRO EM PVC, PARA FORRO DE PVC, COMPRIMENTO 6 M                                                                                                                                                                                                                                                                                                                                                                                                                                                      </t>
  </si>
  <si>
    <t xml:space="preserve">RODAPE ARDOSIA, CINZA, 10 CM, E= *1CM                                                                                                                                                                                                                                                                                                                                                                                                                                                                     </t>
  </si>
  <si>
    <t xml:space="preserve">RODAPE DE BORRACHA LISO, H = 70 MM, E = *2* MM, PARA ARGAMASSA, PRETO                                                                                                                                                                                                                                                                                                                                                                                                                                     </t>
  </si>
  <si>
    <t xml:space="preserve">RODAPE DE MADEIRA MACICA CUMARU/IPE CHAMPANHE OU EQUIVALENTE DA REGIAO, *1,5 X 7 CM                                                                                                                                                                                                                                                                                                                                                                                                                       </t>
  </si>
  <si>
    <t xml:space="preserve">RODAPE EM MARMORE, POLIDO, BRANCO COMUM, L= *7* CM, E=  *2* CM, CORTE RETO                                                                                                                                                                                                                                                                                                                                                                                                                                </t>
  </si>
  <si>
    <t xml:space="preserve">RODAPE EM POLIESTIRENO, BRANCO, H = *5* CM, E = *1,5* CM                                                                                                                                                                                                                                                                                                                                                                                                                                                  </t>
  </si>
  <si>
    <t xml:space="preserve">RODAPE OU RODABANCADA EM GRANITO, POLIDO, TIPO ANDORINHA/ QUARTZ/ CASTELO/ CORUMBA OU OUTROS EQUIVALENTES DA REGIAO, H= 10 CM, E=  *2,0* CM                                                                                                                                                                                                                                                                                                                                                               </t>
  </si>
  <si>
    <t xml:space="preserve">RODAPE PLANO PARA PISO VINILICO, H = 5 CM                                                                                                                                                                                                                                                                                                                                                                                                                                                                 </t>
  </si>
  <si>
    <t xml:space="preserve">RODAPE PRE-MOLDADO DE GRANILITE, MARMORITE OU GRANITINA L = 10 CM                                                                                                                                                                                                                                                                                                                                                                                                                                         </t>
  </si>
  <si>
    <t xml:space="preserve">RODIZIO TIPO NAPOLEAO PARA JANELAS DE CORRER, EM ZAMAC, COMPRIMENTO DE APROX 60 CM, COM ROLAMENTO EM ACO                                                                                                                                                                                                                                                                                                                                                                                                  </t>
  </si>
  <si>
    <t xml:space="preserve">RODO PARA CHAO 40 CM COM CABO                                                                                                                                                                                                                                                                                                                                                                                                                                                                             </t>
  </si>
  <si>
    <t xml:space="preserve">ROLDANA CONCAVA DUPLA, 4 RODAS, EM ZAMAC COM CHAPA DE LATAO, ROLAMENTOS EM ACO, PARA PORTAS E JANELAS DE CORRER                                                                                                                                                                                                                                                                                                                                                                                           </t>
  </si>
  <si>
    <t xml:space="preserve">ROLDANA CONCAVA DUPLA, 4 RODAS, PARA PORTA DE CORRER, EM ZAMAC COM CHAPA DE ACO,  ROLAMENTO INTERNO BLINDADO DE ACO REVESTIDO EM NYLON                                                                                                                                                                                                                                                                                                                                                                    </t>
  </si>
  <si>
    <t xml:space="preserve">ROLDANA PLASTICA COM PREGO, TAMANHO 30 X 30 MM, PARA INSTALACAO ELETRICA APARENTE                                                                                                                                                                                                                                                                                                                                                                                                                         </t>
  </si>
  <si>
    <t xml:space="preserve">ROLO COMPACTADOR DE PNEUS, ESTATICO, PRESSAO VARIAVEL, POTENCIA 110 HP, PESO SEM/COM LASTRO 10,8/27 T, LARGURA DE ROLAGEM 2,30 M                                                                                                                                                                                                                                                                                                                                                                          </t>
  </si>
  <si>
    <t xml:space="preserve">ROLO COMPACTADOR DE PNEUS, ESTATICO, PRESSAO VARIAVEL, POTENCIA 111 HP, PESO SEM/COM LASTRO 9,5/26,0 T, LARGURA DE ROLAGEM 1,90 M                                                                                                                                                                                                                                                                                                                                                                         </t>
  </si>
  <si>
    <t xml:space="preserve">ROLO COMPACTADOR PE DE CARNEIRO VIBRATORIO, POTENCIA 125 HP, PESO OPERACIONAL SEM/COM LASTRO 11,95/13,30 T, IMPACTO DINAMICO 38,5/22,5 T, LARGURA DE TRABALHO 2,15 M                                                                                                                                                                                                                                                                                                                                      </t>
  </si>
  <si>
    <t xml:space="preserve">ROLO COMPACTADOR PE DE CARNEIRO VIBRATORIO, POTENCIA 80 HP, PESO OPERACIONAL SEM/COM LASTRO 7,4/8,8 T, LARGURA DE TRABALHO 1,68 M                                                                                                                                                                                                                                                                                                                                                                         </t>
  </si>
  <si>
    <t xml:space="preserve">ROLO COMPACTADOR VIBRATORIO DE UM CILINDRO LISO DE ACO, POTENCIA 125 HP, PESO SEM/COM LASTRO 10,75/12,92 T, IMPACTO DINAMICO 31,5/18,5 T, LARGURA TRABALHO 2,15 M                                                                                                                                                                                                                                                                                                                                         </t>
  </si>
  <si>
    <t xml:space="preserve">ROLO COMPACTADOR VIBRATORIO DE UM CILINDRO, ACO LISO, POTENCIA 80 HP, PESO OPERACIONAL MAXIMO 8,1 T, IMPACTO DINAMICO 16,15/9,5 T, LARGURA TRABALHO 1,68 M                                                                                                                                                                                                                                                                                                                                                </t>
  </si>
  <si>
    <t xml:space="preserve">ROLO COMPACTADOR VIBRATORIO PE DE CARNEIRO, COM CONTROLE REMOTO POR RADIO, POTENCIA  12,5 KW, PESO OPERACIONAL DE 1,675 T, LARGURA DE TRABALHO 0,85 M                                                                                                                                                                                                                                                                                                                                                     </t>
  </si>
  <si>
    <t xml:space="preserve">ROLO COMPACTADOR VIBRATORIO REBOCAVEL, CILINDRO DE ACO LISO, POTENCIA DE TRACAO DE 65 CV, PESO DE 4,7 T, IMPACTO DINAMICO TOTAL DE 18,3 T, LARGURA DO ROLO 1,67 M                                                                                                                                                                                                                                                                                                                                         </t>
  </si>
  <si>
    <t xml:space="preserve">ROLO COMPACTADOR VIBRATORIO TANDEM, ACO LISO, POTENCIA 125 HP, PESO SEM/COM LASTRO 10,20/11,65 T, LARGURA DE TRABALHO 1,73 M                                                                                                                                                                                                                                                                                                                                                                              </t>
  </si>
  <si>
    <t xml:space="preserve">ROLO COMPACTADOR VIBRATORIO TANDEM, ACO LISO, POTENCIA 58 CV, PESO SEM/COM LASTRO 6,5/9,4 T, LARGURA DE TRABALHO 1,20 M                                                                                                                                                                                                                                                                                                                                                                                   </t>
  </si>
  <si>
    <t xml:space="preserve">ROLO DE ESPUMA POLIESTER 23 CM (SEM CABO)                                                                                                                                                                                                                                                                                                                                                                                                                                                                 </t>
  </si>
  <si>
    <t xml:space="preserve">ROLO DE LA DE CARNEIRO 23 CM (SEM CABO)                                                                                                                                                                                                                                                                                                                                                                                                                                                                   </t>
  </si>
  <si>
    <t xml:space="preserve">ROMPEDOR ELETRICO PESO 26 KG, POTENCIA OPERACIONAL DE 2,5 KW                                                                                                                                                                                                                                                                                                                                                                                                                                              </t>
  </si>
  <si>
    <t xml:space="preserve">ROSETA QUADRADA, SEM FUROS, EM ACO INOX POLIDO, LARGURA APROXIMADA DE 50 MM, PARA FECHADURA DE PORTA - PARAFUSOS INCLUIDOS                                                                                                                                                                                                                                                                                                                                                                                </t>
  </si>
  <si>
    <t xml:space="preserve">ROSETA REDONDA DE SOBREPOR, SEM FUROS, EM ACO INOX POLIDO, DIAMETRO APROXIMADO DE 50 MM, PARA FECHADURA DE PORTA - PARAFUSOS INCLUIDOS                                                                                                                                                                                                                                                                                                                                                                    </t>
  </si>
  <si>
    <t xml:space="preserve">ROTACAO DIAGONAL DUPLA, APARELHO TRIPLO, EM TUBO DE ACO CARBONO, PINTURA NO PROCESSO ELETROSTATICO - EQUIPAMENTO DE GINASTICA PARA ACADEMIA AO AR LIVRE / ACADEMIA DA TERCEIRA IDADE - ATI                                                                                                                                                                                                                                                                                                                </t>
  </si>
  <si>
    <t xml:space="preserve">ROTACAO VERTICAL DUPLO, EM TUBO DE ACO CARBONO, PINTURA NO PROCESSO ELETROSTATICO - EQUIPAMENTO DE GINASTICA PARA ACADEMIA AO AR LIVRE / ACADEMIA DA TERCEIRA IDADE - ATI                                                                                                                                                                                                                                                                                                                                 </t>
  </si>
  <si>
    <t xml:space="preserve">RUFO EXTERNO DE CHAPA DE ACO GALVANIZADA NUM 26, CORTE 25 CM                                                                                                                                                                                                                                                                                                                                                                                                                                              </t>
  </si>
  <si>
    <t xml:space="preserve">RUFO EXTERNO DE CHAPA DE ACO GALVANIZADA NUM 26, CORTE 28 CM                                                                                                                                                                                                                                                                                                                                                                                                                                              </t>
  </si>
  <si>
    <t xml:space="preserve">RUFO EXTERNO/INTERNO DE CHAPA DE ACO GALVANIZADA NUM 26, CORTE 33 CM                                                                                                                                                                                                                                                                                                                                                                                                                                      </t>
  </si>
  <si>
    <t xml:space="preserve">RUFO INTERNO DE CHAPA DE ACO GALVANIZADA NUM 26, CORTE 50 CM                                                                                                                                                                                                                                                                                                                                                                                                                                              </t>
  </si>
  <si>
    <t xml:space="preserve">RUFO INTERNO/EXTERNO DE CHAPA DE ACO GALVANIZADA NUM 24, CORTE 25 CM                                                                                                                                                                                                                                                                                                                                                                                                                                      </t>
  </si>
  <si>
    <t xml:space="preserve">RUFO PARA TELHA ESTRUTURAL DE FIBROCIMENTO 1 ABA (SEM AMIANTO)                                                                                                                                                                                                                                                                                                                                                                                                                                            </t>
  </si>
  <si>
    <t xml:space="preserve">RUFO PARA TELHA ONDULADA DE FIBROCIMENTO, E = 6 MM, ABA *260* MM, COMPRIMENTO 1100 MM (SEM AMIANTO)                                                                                                                                                                                                                                                                                                                                                                                                       </t>
  </si>
  <si>
    <t xml:space="preserve">SABONETEIRA DE PAREDE EM METAL CROMADO                                                                                                                                                                                                                                                                                                                                                                                                                                                                    </t>
  </si>
  <si>
    <t xml:space="preserve">SABONETEIRA PLASTICA TIPO DISPENSER PARA SABONETE LIQUIDO COM RESERVATORIO 800 A 1500 ML                                                                                                                                                                                                                                                                                                                                                                                                                  </t>
  </si>
  <si>
    <t xml:space="preserve">SACO DE RAFIA PARA ENTULHO, NOVO, LISO (SEM CLICHE), *60 x 90* CM                                                                                                                                                                                                                                                                                                                                                                                                                                         </t>
  </si>
  <si>
    <t xml:space="preserve">SAIBRO PARA ARGAMASSA (COLETADO NO COMERCIO)                                                                                                                                                                                                                                                                                                                                                                                                                                                              </t>
  </si>
  <si>
    <t xml:space="preserve">SAPATILHA EM ACO GALVANIZADO PARA CABOS COM DIAMETRO NOMINAL ATE 5/8"                                                                                                                                                                                                                                                                                                                                                                                                                                     </t>
  </si>
  <si>
    <t xml:space="preserve">SARRAFO *2,5 X 10* CM EM PINUS, MISTA OU EQUIVALENTE DA REGIAO - BRUTA                                                                                                                                                                                                                                                                                                                                                                                                                                    </t>
  </si>
  <si>
    <t xml:space="preserve">SARRAFO *2,5 X 5* CM EM PINUS, MISTA OU EQUIVALENTE DA REGIAO - BRUTA                                                                                                                                                                                                                                                                                                                                                                                                                                     </t>
  </si>
  <si>
    <t xml:space="preserve">SARRAFO *2,5 X 7,5* CM EM PINUS, MISTA OU EQUIVALENTE DA REGIAO - BRUTA                                                                                                                                                                                                                                                                                                                                                                                                                                   </t>
  </si>
  <si>
    <t xml:space="preserve">SARRAFO APARELHADO *2 X 10* CM, EM MACARANDUBA/MASSARANDUBA, ANGELIM OU EQUIVALENTE DA REGIAO                                                                                                                                                                                                                                                                                                                                                                                                             </t>
  </si>
  <si>
    <t xml:space="preserve">SARRAFO NAO APARELHADO *2,5 X 10* CM, EM MACARANDUBA/MASSARANDUBA, ANGELIM OU EQUIVALENTE DA REGIAO - BRUTA                                                                                                                                                                                                                                                                                                                                                                                               </t>
  </si>
  <si>
    <t xml:space="preserve">SARRAFO NAO APARELHADO *2,5 X 5* CM, EM MACARANDUBA/MASSARANDUBA, ANGELIM, PEROBA-ROSA OU EQUIVALENTE DA REGIAO - BRUTA                                                                                                                                                                                                                                                                                                                                                                                   </t>
  </si>
  <si>
    <t xml:space="preserve">SARRAFO NAO APARELHADO *2,5 X 7* CM, EM MACARANDUBA/MASSARANDUBA, ANGELIM, PEROBA-ROSA OU EQUIVALENTE DA REGIAO - BRUTA                                                                                                                                                                                                                                                                                                                                                                                   </t>
  </si>
  <si>
    <t xml:space="preserve">SEGURO - HORISTA (COLETADO CAIXA - ENCARGOS COMPLEMENTARES)                                                                                                                                                                                                                                                                                                                                                                                                                                               </t>
  </si>
  <si>
    <t xml:space="preserve">SEGURO - MENSALISTA (COLETADO CAIXA - ENCARGOS COMPLEMENTARES)                                                                                                                                                                                                                                                                                                                                                                                                                                            </t>
  </si>
  <si>
    <t xml:space="preserve">SEIXO ROLADO PARA APLICACAO EM CONCRETO (POSTO PEDREIRA/FORNECEDOR, SEM FRETE)                                                                                                                                                                                                                                                                                                                                                                                                                            </t>
  </si>
  <si>
    <t xml:space="preserve">SELADOR ACRILICO OPACO PREMIUM INTERIOR/EXTERIOR                                                                                                                                                                                                                                                                                                                                                                                                                                                          </t>
  </si>
  <si>
    <t xml:space="preserve">SELADOR HORIZONTAL PARA FITA DE ACO 1 "                                                                                                                                                                                                                                                                                                                                                                                                                                                                   </t>
  </si>
  <si>
    <t xml:space="preserve">SELANTE A BASE DE ALCATRAO E POLIURETANO PARA JUNTAS HORIZONTAIS                                                                                                                                                                                                                                                                                                                                                                                                                                          </t>
  </si>
  <si>
    <t xml:space="preserve">SELANTE ACRILICO PARA TRATAMENTO / ACABAMENTO SUPERFICIAL DE CONCRETO ESTAMPADO, APARENTE, PEDRAS E OUTROS                                                                                                                                                                                                                                                                                                                                                                                                </t>
  </si>
  <si>
    <t xml:space="preserve">SELANTE DE BASE ASFALTICA PARA VEDACAO                                                                                                                                                                                                                                                                                                                                                                                                                                                                    </t>
  </si>
  <si>
    <t xml:space="preserve">SELANTE ELASTICO MONOCOMPONENTE A BASE DE POLIURETANO (PU) PARA JUNTAS DIVERSAS                                                                                                                                                                                                                                                                                                                                                                                                                           </t>
  </si>
  <si>
    <t xml:space="preserve">SELANTE MONOCOMPONENTE A BASE DE SILICONE DE BAIXO MODULO, PARA JUNTAS DE PAVIMENTACAO                                                                                                                                                                                                                                                                                                                                                                                                                    </t>
  </si>
  <si>
    <t xml:space="preserve">SELANTE TIPO VEDA CALHA PARA METAL E FIBROCIMENTO                                                                                                                                                                                                                                                                                                                                                                                                                                                         </t>
  </si>
  <si>
    <t xml:space="preserve">SELIM PVC, COM TRAVA, JE, 90 GRAUS, DN 125 X 100 MM OU 150 X 100 MM, PARA REDE COLETORA ESGOTO                                                                                                                                                                                                                                                                                                                                                                                                            </t>
  </si>
  <si>
    <t xml:space="preserve">SEMIRREBOQUE COM DOIS EIXOS EM TANDEM TIPO BASCULANTE COM CACAMBA METALICA 14 M3  (INCLUI MONTAGEM, NAO INCLUI CAVALO MECANICO)                                                                                                                                                                                                                                                                                                                                                                           </t>
  </si>
  <si>
    <t xml:space="preserve">SEMIRREBOQUE COM TRES EIXOS EM TANDEM TIPO BASCULANTE COM CACAMBA METALICA 18 M3 (INCLUI MONTAGEM, NAO INCLUI CAVALO MECANICO)                                                                                                                                                                                                                                                                                                                                                                            </t>
  </si>
  <si>
    <t xml:space="preserve">SEMIRREBOQUE COM TRES EIXOS, PARA TRANSPORTE DE CARGA SECA, DIMENSOES APROXIMADAS 2,60 X 12,50 X 0,50 M (NAO INCLUI CAVALO MECANICO)                                                                                                                                                                                                                                                                                                                                                                      </t>
  </si>
  <si>
    <t xml:space="preserve">SENSOR DE PRESENCA BIVOLT COM FOTOCELULA PARA QUALQUER TIPO DE LAMPADA, POTENCIA MAXIMA *1000* W, USO EXTERNO                                                                                                                                                                                                                                                                                                                                                                                             </t>
  </si>
  <si>
    <t xml:space="preserve">SENSOR DE PRESENCA BIVOLT DE PAREDE COM FOTOCELULA PARA QUALQUER TIPO DE LAMPADA POTENCIA MAXIMA *1000* W, USO INTERNO                                                                                                                                                                                                                                                                                                                                                                                    </t>
  </si>
  <si>
    <t xml:space="preserve">SENSOR DE PRESENCA BIVOLT DE PAREDE SEM FOTOCELULA PARA QUALQUER TIPO DE LAMPADA POTENCIA MAXIMA *1000* W, USO INTERNO                                                                                                                                                                                                                                                                                                                                                                                    </t>
  </si>
  <si>
    <t xml:space="preserve">SENSOR DE PRESENCA BIVOLT DE TETO COM FOTOCELULA PARA QUALQUER TIPO DE LAMPADA POTENCIA MAXIMA *1000* W, USO INTERNO                                                                                                                                                                                                                                                                                                                                                                                      </t>
  </si>
  <si>
    <t xml:space="preserve">SENSOR DE PRESENCA BIVOLT DE TETO SEM FOTOCELULA PARA QUALQUER TIPO DE LAMPADA POTENCIA MAXIMA *900* W, USO INTERNO                                                                                                                                                                                                                                                                                                                                                                                       </t>
  </si>
  <si>
    <t xml:space="preserve">SERRA CIRCULAR DE BANCADA COM MOTOR ELETRICO, POTENCIA DE *1600* W, PARA DISCO DE DIAMETRO DE 10" (250 MM)                                                                                                                                                                                                                                                                                                                                                                                                </t>
  </si>
  <si>
    <t xml:space="preserve">SERRA CIRCULAR DE BANCADA, MODELO PICA-PAU, DIAMETRO DE 350 MM. CARACTERISTICAS DO MOTOR: TRIFASICO, POTENCIA DE 5 HP, FREQUENCIA DE 60 HZ                                                                                                                                                                                                                                                                                                                                                                </t>
  </si>
  <si>
    <t xml:space="preserve">SERRALHEIRO (HORISTA)                                                                                                                                                                                                                                                                                                                                                                                                                                                                                     </t>
  </si>
  <si>
    <t xml:space="preserve">SERRALHEIRO (MENSALISTA)                                                                                                                                                                                                                                                                                                                                                                                                                                                                                  </t>
  </si>
  <si>
    <t xml:space="preserve">SERVENTE DE OBRAS (HORISTA)                                                                                                                                                                                                                                                                                                                                                                                                                                                                               </t>
  </si>
  <si>
    <t xml:space="preserve">SERVENTE DE OBRAS (MENSALISTA)                                                                                                                                                                                                                                                                                                                                                                                                                                                                            </t>
  </si>
  <si>
    <t xml:space="preserve">SIFAO / TUBO SINFONADO EXTENSIVEL/SANFONADO, UNIVERSAL/ SIMPLES, ENTRE *50 A 70* CM, DE PLASTICO BRANCO                                                                                                                                                                                                                                                                                                                                                                                                   </t>
  </si>
  <si>
    <t xml:space="preserve">SIFAO EM METAL CROMADO PARA PIA AMERICANA, 1.1/2 X 1.1/2 "                                                                                                                                                                                                                                                                                                                                                                                                                                                </t>
  </si>
  <si>
    <t xml:space="preserve">SIFAO EM METAL CROMADO PARA PIA AMERICANA, 1.1/2 X 2 "                                                                                                                                                                                                                                                                                                                                                                                                                                                    </t>
  </si>
  <si>
    <t xml:space="preserve">SIFAO EM METAL CROMADO PARA PIA OU LAVATORIO, 1 X 1.1/2 "                                                                                                                                                                                                                                                                                                                                                                                                                                                 </t>
  </si>
  <si>
    <t xml:space="preserve">SIFAO EM METAL CROMADO PARA TANQUE, 1.1/4 X 1.1/2 "                                                                                                                                                                                                                                                                                                                                                                                                                                                       </t>
  </si>
  <si>
    <t xml:space="preserve">SIFAO PLASTICO EXTENSIVEL UNIVERSAL, TIPO COPO                                                                                                                                                                                                                                                                                                                                                                                                                                                            </t>
  </si>
  <si>
    <t xml:space="preserve">SIFAO PLASTICO TIPO COPO PARA PIA AMERICANA 1.1/2 X 1.1/2 "                                                                                                                                                                                                                                                                                                                                                                                                                                               </t>
  </si>
  <si>
    <t xml:space="preserve">SIFAO PLASTICO TIPO COPO PARA PIA OU LAVATORIO, 1 X 1.1/2 "                                                                                                                                                                                                                                                                                                                                                                                                                                               </t>
  </si>
  <si>
    <t xml:space="preserve">SIFAO PLASTICO TIPO COPO PARA TANQUE, 1.1/4 X 1.1/2 "                                                                                                                                                                                                                                                                                                                                                                                                                                                     </t>
  </si>
  <si>
    <t xml:space="preserve">SILICA ATIVA PARA ADICAO EM CONCRETO E  ARGAMASSA                                                                                                                                                                                                                                                                                                                                                                                                                                                         </t>
  </si>
  <si>
    <t xml:space="preserve">SILICONE ACETICO USO GERAL INCOLOR 280 G                                                                                                                                                                                                                                                                                                                                                                                                                                                                  </t>
  </si>
  <si>
    <t xml:space="preserve">SIMULADOR DE CAMINHADA TRIPLO, EM TUBO DE ACO CARBONO, PINTURA NO PROCESSO ELETROSTATICO - EQUIPAMENTO DE GINASTICA PARA ACADEMIA AO AR LIVRE / ACADEMIA DA TERCEIRA IDADE - ATI                                                                                                                                                                                                                                                                                                                          </t>
  </si>
  <si>
    <t xml:space="preserve">SIMULADOR DE CAVALGADA TRIPLO, EM TUBO DE ACO CARBONO, PINTURA NO PROCESSO ELETROSTATICO - EQUIPAMENTO DE GINASTICA PARA ACADEMIA AO AR LIVRE / ACADEMIA DA TERCEIRA IDADE - ATI                                                                                                                                                                                                                                                                                                                          </t>
  </si>
  <si>
    <t xml:space="preserve">SIMULADOR DE REMO INDIVIDUAL, EM TUBO DE ACO CARBONO, PINTURA NO PROCESSO ELETROSTATICO - EQUIPAMENTO DE GINASTICA PARA ACADEMIA AO AR LIVRE / ACADEMIA DA TERCEIRA IDADE - ATI                                                                                                                                                                                                                                                                                                                           </t>
  </si>
  <si>
    <t xml:space="preserve">SINALIZADOR NOTURNO SIMPLES PARA PARA-RAIOS, SEM RELE FOTOELETRICO                                                                                                                                                                                                                                                                                                                                                                                                                                        </t>
  </si>
  <si>
    <t xml:space="preserve">SISAL EM FIBRA / ESTOPA SISAL PARA GESSO                                                                                                                                                                                                                                                                                                                                                                                                                                                                  </t>
  </si>
  <si>
    <t xml:space="preserve">SOLDA EM BARRA DE ESTANHO-CHUMBO 50/50                                                                                                                                                                                                                                                                                                                                                                                                                                                                    </t>
  </si>
  <si>
    <t xml:space="preserve">SOLDA EM VARETA FOSCOPER, D = *2,5* MM  X COMPRIMENTO 500 MM                                                                                                                                                                                                                                                                                                                                                                                                                                              </t>
  </si>
  <si>
    <t xml:space="preserve">SOLDA ESTANHO/COBRE PARA CONEXOES DE COBRE, FIO 2,5 MM, CARRETEL 500 GR (SEM CHUMBO)                                                                                                                                                                                                                                                                                                                                                                                                                      </t>
  </si>
  <si>
    <t xml:space="preserve">SOLDADOR (HORISTA)                                                                                                                                                                                                                                                                                                                                                                                                                                                                                        </t>
  </si>
  <si>
    <t xml:space="preserve">SOLDADOR (MENSALISTA)                                                                                                                                                                                                                                                                                                                                                                                                                                                                                     </t>
  </si>
  <si>
    <t xml:space="preserve">SOLDADOR ELETRICO (PARA SOLDA A SER TESTADA COM RAIOS "X") (HORISTA)                                                                                                                                                                                                                                                                                                                                                                                                                                      </t>
  </si>
  <si>
    <t xml:space="preserve">SOLDADOR ELETRICO (PARA SOLDA A SER TESTADA COM RAIOS "X") (MENSALISTA)                                                                                                                                                                                                                                                                                                                                                                                                                                   </t>
  </si>
  <si>
    <t xml:space="preserve">SOLEIRA EM GRANITO, POLIDO, TIPO ANDORINHA/ QUARTZ/ CASTELO/ CORUMBA OU OUTROS EQUIVALENTES DA REGIAO, L= *15* CM, E=  *2,0* CM                                                                                                                                                                                                                                                                                                                                                                           </t>
  </si>
  <si>
    <t xml:space="preserve">SOLEIRA PRE-MOLDADA EM GRANILITE, MARMORITE OU GRANITINA, L = *15 CM                                                                                                                                                                                                                                                                                                                                                                                                                                      </t>
  </si>
  <si>
    <t xml:space="preserve">SOLEIRA/ PEITORIL EM MARMORE, POLIDO, BRANCO COMUM, L= *15* CM, E=  *2* CM,  CORTE RETO                                                                                                                                                                                                                                                                                                                                                                                                                   </t>
  </si>
  <si>
    <t xml:space="preserve">SOLEIRA/ TABEIRA EM MARMORE, POLIDO, BRANCO COMUM, L= 5 CM, E=  *2,0* CM                                                                                                                                                                                                                                                                                                                                                                                                                                  </t>
  </si>
  <si>
    <t xml:space="preserve">SOLUCAO ASFALTICA ELASTOMERICA PARA IMPRIMACAO, APLICACAO A FRIO                                                                                                                                                                                                                                                                                                                                                                                                                                          </t>
  </si>
  <si>
    <t xml:space="preserve">SOLUCAO PREPARADORA / LIMPADORA PARA PVC, FRASCO COM 1000 CM3                                                                                                                                                                                                                                                                                                                                                                                                                                             </t>
  </si>
  <si>
    <t xml:space="preserve">SOQUETE DE BAQUELITE BASE E27, PARA LAMPADAS                                                                                                                                                                                                                                                                                                                                                                                                                                                              </t>
  </si>
  <si>
    <t xml:space="preserve">SOQUETE DE PORCELANA BASE E27, FIXO DE TETO, PARA LAMPADAS                                                                                                                                                                                                                                                                                                                                                                                                                                                </t>
  </si>
  <si>
    <t xml:space="preserve">SOQUETE DE PORCELANA BASE E27, PARA USO AO TEMPO, PARA LAMPADAS                                                                                                                                                                                                                                                                                                                                                                                                                                           </t>
  </si>
  <si>
    <t xml:space="preserve">SOQUETE DE PVC / TERMOPLASTICO BASE E27, COM CHAVE, PARA LAMPADAS                                                                                                                                                                                                                                                                                                                                                                                                                                         </t>
  </si>
  <si>
    <t xml:space="preserve">SOQUETE DE PVC / TERMOPLASTICO BASE E27, COM RABICHO, PARA LAMPADAS                                                                                                                                                                                                                                                                                                                                                                                                                                       </t>
  </si>
  <si>
    <t xml:space="preserve">SPRINKLER TIPO PENDENTE, BULBO AMARELO DE RESPOSTA RAPIDA, 79 GRAUS CELSIUS, ACABAMENTO CROMADO, D = 20 MM (3/4")                                                                                                                                                                                                                                                                                                                                                                                         </t>
  </si>
  <si>
    <t xml:space="preserve">SPRINKLER TIPO PENDENTE, BULBO AMARELO DE RESPOSTA RAPIDA, 79 GRAUS CELSIUS, ACABAMENTO NATURAL OU CROMADO, D = 15 MM (1/2")                                                                                                                                                                                                                                                                                                                                                                              </t>
  </si>
  <si>
    <t xml:space="preserve">SPRINKLER TIPO PENDENTE, BULBO AMARELO DE RESPOSTA RAPIDA, 79 GRAUS CELSIUS, ACABAMENTO NATURAL, D = 20 MM (3/4")                                                                                                                                                                                                                                                                                                                                                                                         </t>
  </si>
  <si>
    <t xml:space="preserve">SPRINKLER TIPO PENDENTE, BULBO VERMELHO DE RESPOSTA RAPIDA, 68 GRAUS CELSIUS, ACABAMENTO CROMADO, D = 15 MM (1/2")                                                                                                                                                                                                                                                                                                                                                                                        </t>
  </si>
  <si>
    <t xml:space="preserve">SPRINKLER TIPO PENDENTE, BULBO VERMELHO DE RESPOSTA RAPIDA, 68 GRAUS CELSIUS, ACABAMENTO CROMADO, D = 20 MM (3/4")                                                                                                                                                                                                                                                                                                                                                                                        </t>
  </si>
  <si>
    <t xml:space="preserve">SPRINKLER TIPO PENDENTE, BULBO VERMELHO DE RESPOSTA RAPIDA, 68 GRAUS CELSIUS, ACABAMENTO NATURAL, D = 20 MM (3/4")                                                                                                                                                                                                                                                                                                                                                                                        </t>
  </si>
  <si>
    <t xml:space="preserve">SPRINKLER TIPO PENDENTE, BULBO VERMELHO RESPOSTA RAPIDA, 68 GRAUS CELSIUS, ACABAMENTO NATURAL, D = 15 MM (1/2")                                                                                                                                                                                                                                                                                                                                                                                           </t>
  </si>
  <si>
    <t xml:space="preserve">SUPORTE "Y" PARA FITA PERFURADA                                                                                                                                                                                                                                                                                                                                                                                                                                                                           </t>
  </si>
  <si>
    <t xml:space="preserve">SUPORTE DE FIXACAO PARA ESPELHO / PLACA 4" X 2", PARA 3 MODULOS, PARA INSTALACAO DE TOMADAS E INTERRUPTORES (SOMENTE SUPORTE)                                                                                                                                                                                                                                                                                                                                                                             </t>
  </si>
  <si>
    <t xml:space="preserve">SUPORTE DE FIXACAO PARA ESPELHO / PLACA 4" X 4", PARA 6 MODULOS, PARA INSTALACAO DE TOMADAS E INTERRUPTORES (SOMENTE SUPORTE)                                                                                                                                                                                                                                                                                                                                                                             </t>
  </si>
  <si>
    <t xml:space="preserve">SUPORTE EM ACO GALVANIZADO PARA TRANSFORMADOR PARA POSTE DUPLO T 185 X 95 MM, CHAPA DE 5/16"                                                                                                                                                                                                                                                                                                                                                                                                              </t>
  </si>
  <si>
    <t xml:space="preserve">SUPORTE GUIA SIMPLES COM ROLDANA EM POLIPROPILENO PARA CHUMBAR, H = 20 CM                                                                                                                                                                                                                                                                                                                                                                                                                                 </t>
  </si>
  <si>
    <t xml:space="preserve">SUPORTE ISOLADOR REFORCADO DIAMETRO NOMINAL 5/16", COM ROSCA SOBERBA E BUCHA                                                                                                                                                                                                                                                                                                                                                                                                                              </t>
  </si>
  <si>
    <t xml:space="preserve">SUPORTE ISOLADOR SIMPLES DIAMETRO NOMINAL 5/16", COM ROSCA SOBERBA E BUCHA                                                                                                                                                                                                                                                                                                                                                                                                                                </t>
  </si>
  <si>
    <t xml:space="preserve">SUPORTE MAO-FRANCESA EM ACO, ABAS IGUAIS 30 CM, CAPACIDADE MINIMA 60 KG, BRANCO                                                                                                                                                                                                                                                                                                                                                                                                                           </t>
  </si>
  <si>
    <t xml:space="preserve">SUPORTE MAO-FRANCESA EM ACO, ABAS IGUAIS 40 CM, CAPACIDADE MINIMA 70 KG, BRANCO                                                                                                                                                                                                                                                                                                                                                                                                                           </t>
  </si>
  <si>
    <t xml:space="preserve">SUPORTE METALICO PARA CALHA PLUVIAL, ZINCADO, DOBRADO, DIAMETRO ENTRE 119 E 170 MM, PARA DRENAGEM PLUVIAL PREDIAL                                                                                                                                                                                                                                                                                                                                                                                         </t>
  </si>
  <si>
    <t xml:space="preserve">SUPORTE PARA TUBO DIAMETRO NOMINAL 2", COM ROSCA MECANICA                                                                                                                                                                                                                                                                                                                                                                                                                                                 </t>
  </si>
  <si>
    <t xml:space="preserve">SURF DUPLO, EM TUBO DE ACO CARBONO, PINTURA NO PROCESSO ELETROSTATICO - EQUIPAMENTO DE GINASTICA PARA ACADEMIA AO AR LIVRE / ACADEMIA DA TERCEIRA IDADE - ATI                                                                                                                                                                                                                                                                                                                                             </t>
  </si>
  <si>
    <t xml:space="preserve">TABUA *2,5 X 15 CM EM PINUS, MISTA OU EQUIVALENTE DA REGIAO - BRUTA                                                                                                                                                                                                                                                                                                                                                                                                                                       </t>
  </si>
  <si>
    <t xml:space="preserve">TABUA *2,5 X 23* CM EM PINUS, MISTA OU EQUIVALENTE DA REGIAO - BRUTA                                                                                                                                                                                                                                                                                                                                                                                                                                      </t>
  </si>
  <si>
    <t xml:space="preserve">TABUA *2,5 X 30 CM EM PINUS, MISTA OU EQUIVALENTE DA REGIAO - BRUTA                                                                                                                                                                                                                                                                                                                                                                                                                                       </t>
  </si>
  <si>
    <t xml:space="preserve">TABUA APARELHADA *2,5 X 15* CM, EM MACARANDUBA/MASSARANDUBA, ANGELIM OU EQUIVALENTE DA REGIAO                                                                                                                                                                                                                                                                                                                                                                                                             </t>
  </si>
  <si>
    <t xml:space="preserve">TABUA APARELHADA *2,5 X 25* CM, EM MACARANDUBA/MASSARANDUBA, ANGELIM OU EQUIVALENTE DA REGIAO                                                                                                                                                                                                                                                                                                                                                                                                             </t>
  </si>
  <si>
    <t xml:space="preserve">TABUA APARELHADA *2,5 X 30* CM, EM MACARANDUBA/MASSARANDUBA, ANGELIM OU EQUIVALENTE DA REGIAO                                                                                                                                                                                                                                                                                                                                                                                                             </t>
  </si>
  <si>
    <t xml:space="preserve">TABUA DE  MADEIRA PARA PISO, CUMARU/IPE CHAMPANHE OU EQUIVALENTE DA REGIAO, ENCAIXE MACHO/FEMEA, *10 X 2* CM                                                                                                                                                                                                                                                                                                                                                                                              </t>
  </si>
  <si>
    <t xml:space="preserve">TABUA DE  MADEIRA PARA PISO, CUMARU/IPE CHAMPANHE OU EQUIVALENTE DA REGIAO, ENCAIXE MACHO/FEMEA, *15 X 2* CM                                                                                                                                                                                                                                                                                                                                                                                              </t>
  </si>
  <si>
    <t xml:space="preserve">TABUA DE  MADEIRA PARA PISO, IPE (CERNE) OU EQUIVALENTE DA REGIAO, ENCAIXE MACHO/FEMEA, *20 X 2* CM                                                                                                                                                                                                                                                                                                                                                                                                       </t>
  </si>
  <si>
    <t xml:space="preserve">TABUA NAO APARELHADA *2,5 X 15* CM, EM MACARANDUBA/MASSARANDUBA, ANGELIM OU EQUIVALENTE DA REGIAO - BRUTA                                                                                                                                                                                                                                                                                                                                                                                                 </t>
  </si>
  <si>
    <t xml:space="preserve">TABUA NAO APARELHADA *2,5 X 20* CM, EM MACARANDUBA/MASSARANDUBA, ANGELIM OU EQUIVALENTE DA REGIAO - BRUTA                                                                                                                                                                                                                                                                                                                                                                                                 </t>
  </si>
  <si>
    <t xml:space="preserve">TABUA NAO APARELHADA *2,5 X 30* CM, EM MACARANDUBA/MASSARANDUBA, ANGELIM OU EQUIVALENTE DA REGIAO - BRUTA                                                                                                                                                                                                                                                                                                                                                                                                 </t>
  </si>
  <si>
    <t xml:space="preserve">TACO DE MADEIRA PARA PISO, IPE (CERNE) OU EQUIVALENTE DA REGIAO, 7 X 42 CM, E = 2 CM                                                                                                                                                                                                                                                                                                                                                                                                                      </t>
  </si>
  <si>
    <t xml:space="preserve">TALABARTE DE SEGURANCA, 2 MOSQUETOES TRAVA DUPLA *53* MM DE ABERTURA, COM ABSORVEDOR DE ENERGIA                                                                                                                                                                                                                                                                                                                                                                                                           </t>
  </si>
  <si>
    <t xml:space="preserve">TALHA ELETRICA 3 T, VELOCIDADE  2,1 M / MIN, POTENCIA 1,3 KW                                                                                                                                                                                                                                                                                                                                                                                                                                              </t>
  </si>
  <si>
    <t xml:space="preserve">TALHA MANUAL DE CORRENTE, CAPACIDADE DE 1 T COM ELEVACAO DE 3 M                                                                                                                                                                                                                                                                                                                                                                                                                                           </t>
  </si>
  <si>
    <t xml:space="preserve">TALHA MANUAL DE CORRENTE, CAPACIDADE DE 2 T COM ELEVACAO DE 3 M                                                                                                                                                                                                                                                                                                                                                                                                                                           </t>
  </si>
  <si>
    <t xml:space="preserve">TALHADEIRA COM PUNHO DE PROTECAO *20 X 250* MM                                                                                                                                                                                                                                                                                                                                                                                                                                                            </t>
  </si>
  <si>
    <t xml:space="preserve">TAMPA CEGA EM PVC PARA CONDULETE 4 X 2"                                                                                                                                                                                                                                                                                                                                                                                                                                                                   </t>
  </si>
  <si>
    <t xml:space="preserve">TAMPA DE CONCRETO ARMADO PARA FOSSA SEPTICA, DIAMETRO NOMINAL DE 3,00 M E ESPESSURA MINIMA DE 100 MM                                                                                                                                                                                                                                                                                                                                                                                                      </t>
  </si>
  <si>
    <t xml:space="preserve">TAMPA DE CONCRETO ARMADO PARA FOSSA, D = *0,90* M, E = 0,05 M                                                                                                                                                                                                                                                                                                                                                                                                                                             </t>
  </si>
  <si>
    <t xml:space="preserve">TAMPA DE CONCRETO ARMADO PARA FOSSA, D = *1,10* M, E = 0,05 M                                                                                                                                                                                                                                                                                                                                                                                                                                             </t>
  </si>
  <si>
    <t xml:space="preserve">TAMPA DE CONCRETO ARMADO PARA FOSSA, D = *1,35* M, E = 0,05 M                                                                                                                                                                                                                                                                                                                                                                                                                                             </t>
  </si>
  <si>
    <t xml:space="preserve">TAMPA DE CONCRETO ARMADO PARA FOSSA, D = 1,50 M, E = 0,05 M                                                                                                                                                                                                                                                                                                                                                                                                                                               </t>
  </si>
  <si>
    <t xml:space="preserve">TAMPA DE CONCRETO ARMADO PARA FOSSA, D = 2,00 M, E = 0,05 M                                                                                                                                                                                                                                                                                                                                                                                                                                               </t>
  </si>
  <si>
    <t xml:space="preserve">TAMPA DE CONCRETO ARMADO PARA FOSSA, D = 2,50 M, E = 0,05 M                                                                                                                                                                                                                                                                                                                                                                                                                                               </t>
  </si>
  <si>
    <t xml:space="preserve">TAMPA DE CONCRETO ARMADO PARA POCO DE INSPECAO, COM FURO E TAMPINHA, DIAMETRO NOMINAL DE 3,00 M E ESPESSURA MINIMA DE 100 MM                                                                                                                                                                                                                                                                                                                                                                              </t>
  </si>
  <si>
    <t xml:space="preserve">TAMPA DE CONCRETO ARMADO PARA POCO, COM  FURO E TAMPINHA, D = *0,90* M, E = 0,05 M                                                                                                                                                                                                                                                                                                                                                                                                                        </t>
  </si>
  <si>
    <t xml:space="preserve">TAMPA DE CONCRETO ARMADO PARA POCO, COM  FURO E TAMPINHA, D = *1,10* M, E = 0,05 M                                                                                                                                                                                                                                                                                                                                                                                                                        </t>
  </si>
  <si>
    <t xml:space="preserve">TAMPA DE CONCRETO ARMADO PARA POCO, COM  FURO E TAMPINHA, D = *1,35* M, E = 0,05 M                                                                                                                                                                                                                                                                                                                                                                                                                        </t>
  </si>
  <si>
    <t xml:space="preserve">TAMPA DE CONCRETO ARMADO PARA POCO, COM  FURO E TAMPINHA, D = 1,50 M, E = 0,05 M                                                                                                                                                                                                                                                                                                                                                                                                                          </t>
  </si>
  <si>
    <t xml:space="preserve">TAMPA DE CONCRETO ARMADO PARA POCO, COM  FURO E TAMPINHA, D = 2,00 M, E = 0,05 M                                                                                                                                                                                                                                                                                                                                                                                                                          </t>
  </si>
  <si>
    <t xml:space="preserve">TAMPA DE CONCRETO ARMADO PARA POCO, COM  FURO E TAMPINHA, D = 2,50 M, E = 0,05 M                                                                                                                                                                                                                                                                                                                                                                                                                          </t>
  </si>
  <si>
    <t xml:space="preserve">TAMPA PARA CONDULETE, EM PVC, PARA TOMADA HEXAGONAL                                                                                                                                                                                                                                                                                                                                                                                                                                                       </t>
  </si>
  <si>
    <t xml:space="preserve">TAMPA PARA CONDULETE, EM PVC, PARA 1 INTERRUPTOR                                                                                                                                                                                                                                                                                                                                                                                                                                                          </t>
  </si>
  <si>
    <t xml:space="preserve">TAMPA PARA CONDULETE, EM PVC, PARA 1 MODULO RJ                                                                                                                                                                                                                                                                                                                                                                                                                                                            </t>
  </si>
  <si>
    <t xml:space="preserve">TAMPA PARA CONDULETE, EM PVC, PARA 2 MODULOS RJ                                                                                                                                                                                                                                                                                                                                                                                                                                                           </t>
  </si>
  <si>
    <t xml:space="preserve">TAMPAO / CAP, ROSCA MACHO, DN 1", PARA TUBO PEX PARA INST. AGUA QUENTE/FRIA                                                                                                                                                                                                                                                                                                                                                                                                                               </t>
  </si>
  <si>
    <t xml:space="preserve">TAMPAO / CAP, ROSCA MACHO, DN 3/4", PARA TUBO PEX PARA INST. AGUA QUENTE/FRIA                                                                                                                                                                                                                                                                                                                                                                                                                             </t>
  </si>
  <si>
    <t xml:space="preserve">TAMPAO / TERMINAL / PLUG, D = 1 1/4" , PARA DUTO CORRUGADO PEAD (CABEAMENTO SUBTERRANEO)                                                                                                                                                                                                                                                                                                                                                                                                                  </t>
  </si>
  <si>
    <t xml:space="preserve">TAMPAO / TERMINAL / PLUG, D = 2" , PARA DUTO CORRUGADO PEAD (CABEAMENTO SUBTERRANEO)                                                                                                                                                                                                                                                                                                                                                                                                                      </t>
  </si>
  <si>
    <t xml:space="preserve">TAMPAO / TERMINAL / PLUG, D = 3" , PARA DUTO CORRUGADO PEAD (CABEAMENTO SUBTERRANEO)                                                                                                                                                                                                                                                                                                                                                                                                                      </t>
  </si>
  <si>
    <t xml:space="preserve">TAMPAO / TERMINAL / PLUG, D = 4" , PARA DUTO CORRUGADO PEAD (CABEAMENTO SUBTERRANEO)                                                                                                                                                                                                                                                                                                                                                                                                                      </t>
  </si>
  <si>
    <t xml:space="preserve">TAMPAO COM CORRENTE, EM LATAO, ENGATE RAPIDO 1 1/2", PARA INSTALACAO PREDIAL DE COMBATE A INCENDIO                                                                                                                                                                                                                                                                                                                                                                                                        </t>
  </si>
  <si>
    <t xml:space="preserve">TAMPAO COM CORRENTE, EM LATAO, ENGATE RAPIDO 2 1/2", PARA INSTALACAO PREDIAL DE COMBATE A INCENDIO                                                                                                                                                                                                                                                                                                                                                                                                        </t>
  </si>
  <si>
    <t xml:space="preserve">TAMPAO FOFO SIMPLES COM BASE / REQUADRO, CLASSE A15 CARGA MAX. 1,5 T, 300 X 300 MM (COM INSCRICAO EM RELEVO DO TIPO DE REDE)                                                                                                                                                                                                                                                                                                                                                                              </t>
  </si>
  <si>
    <t xml:space="preserve">TAMPAO FOFO SIMPLES COM BASE / REQUADRO, CLASSE A15 CARGA MAX. 1,5 T, 400 X 400 MM (COM INSCRICAO EM RELEVO DO TIPO DE REDE)                                                                                                                                                                                                                                                                                                                                                                              </t>
  </si>
  <si>
    <t xml:space="preserve">TAMPAO FOFO SIMPLES COM BASE / REQUADRO, CLASSE A15 CARGA MAX. 1,5 T, 400 X 600 MM (COM INSCRICAO EM RELEVO DO TIPO DE REDE)                                                                                                                                                                                                                                                                                                                                                                              </t>
  </si>
  <si>
    <t xml:space="preserve">TAMPAO FOFO SIMPLES COM BASE / REQUADRO, CLASSE B125 CARGA MAX. 12,5 T, REDONDO, TAMPA 500 MM (COM INSCRICAO EM RELEVO DO TIPO DE REDE)                                                                                                                                                                                                                                                                                                                                                                   </t>
  </si>
  <si>
    <t xml:space="preserve">TAMPAO FOFO SIMPLES COM BASE / REQUADRO, CLASSE B125 CARGA MAX. 12,5 T, REDONDO, TAMPA 600 MM (COM INSCRICAO EM RELEVO DO TIPO DE REDE)                                                                                                                                                                                                                                                                                                                                                                   </t>
  </si>
  <si>
    <t xml:space="preserve">TAMPAO FOFO SIMPLES COM BASE / REQUADRO, CLASSE D400 CARGA MAX. 40 T, REDONDO, TAMPA 900 MM (COM INSCRICAO EM RELEVO DO TIPO DE REDE)                                                                                                                                                                                                                                                                                                                                                                     </t>
  </si>
  <si>
    <t xml:space="preserve">TAMPAO FOFO SIMPLES COM BASE / REQUADRO, R-2, CLASSE A15 CARGA MAX. 1,5 T, 550 X 1100 MM (COM INSCRICAO EM RELEVO DO TIPO DE REDE)                                                                                                                                                                                                                                                                                                                                                                        </t>
  </si>
  <si>
    <t xml:space="preserve">TANQUE ACO INOXIDAVEL (ACO 304) COM ESFREGADOR E VALVULA, DE *50 X 40 X 22* CM                                                                                                                                                                                                                                                                                                                                                                                                                            </t>
  </si>
  <si>
    <t xml:space="preserve">TANQUE DE ACO CARBONO NAO REVESTIDO, PARA TRANSPORTE DE AGUA COM CAPACIDADE DE 10 M3, COM BOMBA CENTRIFUGA POR TOMADA DE FORCA, VAZAO MAXIMA *75* M3/H (INCLUI MONTAGEM, NAO INCLUI CAMINHAO)                                                                                                                                                                                                                                                                                                             </t>
  </si>
  <si>
    <t xml:space="preserve">TANQUE DE ACO PARA TRANSPORTE DE AGUA COM CAPACIDADE DE 14 M3 (INCLUI MONTAGEM, NAO INCLUI CAMINHAO)                                                                                                                                                                                                                                                                                                                                                                                                      </t>
  </si>
  <si>
    <t xml:space="preserve">TANQUE DE ACO PARA TRANSPORTE DE AGUA COM CAPACIDADE DE 4 M3 (INCLUI MONTAGEM, NAO INCLUI CAMINHAO)                                                                                                                                                                                                                                                                                                                                                                                                       </t>
  </si>
  <si>
    <t xml:space="preserve">TANQUE DE ACO PARA TRANSPORTE DE AGUA COM CAPACIDADE DE 6 M3 (INCLUI MONTAGEM, NAO INCLUI CAMINHAO)                                                                                                                                                                                                                                                                                                                                                                                                       </t>
  </si>
  <si>
    <t xml:space="preserve">TANQUE DE ACO PARA TRANSPORTE DE AGUA COM CAPACIDADE DE 8 M3 (INCLUI MONTAGEM, NAO INCLUI CAMINHAO)                                                                                                                                                                                                                                                                                                                                                                                                       </t>
  </si>
  <si>
    <t xml:space="preserve">TANQUE DE ASFALTO ESTACIONARIO COM MACARICO, CAPACIDADE 20.000 L                                                                                                                                                                                                                                                                                                                                                                                                                                          </t>
  </si>
  <si>
    <t xml:space="preserve">TANQUE DE ASFALTO ESTACIONARIO COM SERPENTINA, CAPACIDADE 20.000 L                                                                                                                                                                                                                                                                                                                                                                                                                                        </t>
  </si>
  <si>
    <t xml:space="preserve">TANQUE DE ASFALTO ESTACIONARIO COM SERPENTINA, CAPACIDADE 30.000 L                                                                                                                                                                                                                                                                                                                                                                                                                                        </t>
  </si>
  <si>
    <t xml:space="preserve">TANQUE DE LOUCA BRANCA, COM COLUNA, *30* L                                                                                                                                                                                                                                                                                                                                                                                                                                                                </t>
  </si>
  <si>
    <t xml:space="preserve">TANQUE DE LOUCA BRANCA, SUSPENSO, *20* L                                                                                                                                                                                                                                                                                                                                                                                                                                                                  </t>
  </si>
  <si>
    <t xml:space="preserve">TANQUE DUPLO EM MARMORE SINTETICO COM CUBA LISA E ESFREGADOR, *110 X 60* CM                                                                                                                                                                                                                                                                                                                                                                                                                               </t>
  </si>
  <si>
    <t xml:space="preserve">TANQUE SIMPLES EM MARMORE SINTETICO COM COLUNA, CAPACIDADE *22* L, *60 X 46* CM                                                                                                                                                                                                                                                                                                                                                                                                                           </t>
  </si>
  <si>
    <t xml:space="preserve">TANQUE SIMPLES EM MARMORE SINTETICO DE FIXAR NA PAREDE, CAPACIDADE *22* L, *60 X 46* CM                                                                                                                                                                                                                                                                                                                                                                                                                   </t>
  </si>
  <si>
    <t xml:space="preserve">TANQUE SIMPLES EM MARMORE SINTETICO SUSPENSO, CAPACIDADE *38* L, *60 X 60* CM                                                                                                                                                                                                                                                                                                                                                                                                                             </t>
  </si>
  <si>
    <t xml:space="preserve">TARIFA "A" ENTRE  0 E 20M3 FORNECIMENTO  D'AGUA                                                                                                                                                                                                                                                                                                                                                                                                                                                           </t>
  </si>
  <si>
    <t xml:space="preserve">TARJETA LIVRE / OCUPADO PARA PORTA DE BANHEIRO, CORPO EM ZAMAC E ESPELHO EM LATAO                                                                                                                                                                                                                                                                                                                                                                                                                         </t>
  </si>
  <si>
    <t xml:space="preserve">TARUGO DELIMITADOR DE PROFUNDIDADE EM ESPUMA DE POLIETILENO DE BAIXA DENSIDADE 10 MM, CINZA                                                                                                                                                                                                                                                                                                                                                                                                               </t>
  </si>
  <si>
    <t xml:space="preserve">TE CPVC, SOLDAVEL, 90 GRAUS, 114 MM, PARA AGUA QUENTE PREDIAL                                                                                                                                                                                                                                                                                                                                                                                                                                             </t>
  </si>
  <si>
    <t xml:space="preserve">TE CPVC, SOLDAVEL, 90 GRAUS, 15 MM, PARA AGUA QUENTE PREDIAL                                                                                                                                                                                                                                                                                                                                                                                                                                              </t>
  </si>
  <si>
    <t xml:space="preserve">TE CPVC, SOLDAVEL, 90 GRAUS, 22 MM, PARA AGUA QUENTE PREDIAL                                                                                                                                                                                                                                                                                                                                                                                                                                              </t>
  </si>
  <si>
    <t xml:space="preserve">TE CPVC, SOLDAVEL, 90 GRAUS, 28 MM, PARA AGUA QUENTE PREDIAL                                                                                                                                                                                                                                                                                                                                                                                                                                              </t>
  </si>
  <si>
    <t xml:space="preserve">TE CPVC, SOLDAVEL, 90 GRAUS, 35 MM, PARA AGUA QUENTE PREDIAL                                                                                                                                                                                                                                                                                                                                                                                                                                              </t>
  </si>
  <si>
    <t xml:space="preserve">TE CPVC, SOLDAVEL, 90 GRAUS, 42 MM, PARA AGUA QUENTE PREDIAL                                                                                                                                                                                                                                                                                                                                                                                                                                              </t>
  </si>
  <si>
    <t xml:space="preserve">TE CPVC, SOLDAVEL, 90 GRAUS, 54 MM, PARA AGUA QUENTE PREDIAL                                                                                                                                                                                                                                                                                                                                                                                                                                              </t>
  </si>
  <si>
    <t xml:space="preserve">TE CPVC, SOLDAVEL, 90 GRAUS, 73 MM, PARA AGUA QUENTE PREDIAL                                                                                                                                                                                                                                                                                                                                                                                                                                              </t>
  </si>
  <si>
    <t xml:space="preserve">TE CPVC, SOLDAVEL, 90 GRAUS, 89 MM, PARA AGUA QUENTE PREDIAL                                                                                                                                                                                                                                                                                                                                                                                                                                              </t>
  </si>
  <si>
    <t xml:space="preserve">TE DE COBRE (REF 611) SEM ANEL DE SOLDA, BOLSA X BOLSA X BOLSA, 104 MM                                                                                                                                                                                                                                                                                                                                                                                                                                    </t>
  </si>
  <si>
    <t xml:space="preserve">TE DE COBRE (REF 611) SEM ANEL DE SOLDA, BOLSA X BOLSA X BOLSA, 15 MM                                                                                                                                                                                                                                                                                                                                                                                                                                     </t>
  </si>
  <si>
    <t xml:space="preserve">TE DE COBRE (REF 611) SEM ANEL DE SOLDA, BOLSA X BOLSA X BOLSA, 22 MM                                                                                                                                                                                                                                                                                                                                                                                                                                     </t>
  </si>
  <si>
    <t xml:space="preserve">TE DE COBRE (REF 611) SEM ANEL DE SOLDA, BOLSA X BOLSA X BOLSA, 28 MM                                                                                                                                                                                                                                                                                                                                                                                                                                     </t>
  </si>
  <si>
    <t xml:space="preserve">TE DE COBRE (REF 611) SEM ANEL DE SOLDA, BOLSA X BOLSA X BOLSA, 35 MM                                                                                                                                                                                                                                                                                                                                                                                                                                     </t>
  </si>
  <si>
    <t xml:space="preserve">TE DE COBRE (REF 611) SEM ANEL DE SOLDA, BOLSA X BOLSA X BOLSA, 42 MM                                                                                                                                                                                                                                                                                                                                                                                                                                     </t>
  </si>
  <si>
    <t xml:space="preserve">TE DE COBRE (REF 611) SEM ANEL DE SOLDA, BOLSA X BOLSA X BOLSA, 54 MM                                                                                                                                                                                                                                                                                                                                                                                                                                     </t>
  </si>
  <si>
    <t xml:space="preserve">TE DE COBRE (REF 611) SEM ANEL DE SOLDA, BOLSA X BOLSA X BOLSA, 66 MM                                                                                                                                                                                                                                                                                                                                                                                                                                     </t>
  </si>
  <si>
    <t xml:space="preserve">TE DE COBRE (REF 611) SEM ANEL DE SOLDA, BOLSA X BOLSA X BOLSA, 79 MM                                                                                                                                                                                                                                                                                                                                                                                                                                     </t>
  </si>
  <si>
    <t xml:space="preserve">TE DE FERRO GALVANIZADO, DE 1 1/2"                                                                                                                                                                                                                                                                                                                                                                                                                                                                        </t>
  </si>
  <si>
    <t xml:space="preserve">TE DE FERRO GALVANIZADO, DE 1 1/4"                                                                                                                                                                                                                                                                                                                                                                                                                                                                        </t>
  </si>
  <si>
    <t xml:space="preserve">TE DE FERRO GALVANIZADO, DE 1/2"                                                                                                                                                                                                                                                                                                                                                                                                                                                                          </t>
  </si>
  <si>
    <t xml:space="preserve">TE DE FERRO GALVANIZADO, DE 1"                                                                                                                                                                                                                                                                                                                                                                                                                                                                            </t>
  </si>
  <si>
    <t xml:space="preserve">TE DE FERRO GALVANIZADO, DE 2 1/2"                                                                                                                                                                                                                                                                                                                                                                                                                                                                        </t>
  </si>
  <si>
    <t xml:space="preserve">TE DE FERRO GALVANIZADO, DE 2"                                                                                                                                                                                                                                                                                                                                                                                                                                                                            </t>
  </si>
  <si>
    <t xml:space="preserve">TE DE FERRO GALVANIZADO, DE 3/4"                                                                                                                                                                                                                                                                                                                                                                                                                                                                          </t>
  </si>
  <si>
    <t xml:space="preserve">TE DE FERRO GALVANIZADO, DE 3"                                                                                                                                                                                                                                                                                                                                                                                                                                                                            </t>
  </si>
  <si>
    <t xml:space="preserve">TE DE FERRO GALVANIZADO, DE 4"                                                                                                                                                                                                                                                                                                                                                                                                                                                                            </t>
  </si>
  <si>
    <t xml:space="preserve">TE DE FERRO GALVANIZADO, DE 5"                                                                                                                                                                                                                                                                                                                                                                                                                                                                            </t>
  </si>
  <si>
    <t xml:space="preserve">TE DE FERRO GALVANIZADO, DE 6"                                                                                                                                                                                                                                                                                                                                                                                                                                                                            </t>
  </si>
  <si>
    <t xml:space="preserve">TE DE INSPECAO, PVC,  100 X 75 MM, SERIE NORMAL PARA ESGOTO PREDIAL                                                                                                                                                                                                                                                                                                                                                                                                                                       </t>
  </si>
  <si>
    <t xml:space="preserve">TE DE INSPECAO, PVC, SERIE R, 100 X 75 MM, PARA ESGOTO PREDIAL                                                                                                                                                                                                                                                                                                                                                                                                                                            </t>
  </si>
  <si>
    <t xml:space="preserve">TE DE INSPECAO, PVC, SERIE R, 150 X 100 MM, PARA ESGOTO PREDIAL                                                                                                                                                                                                                                                                                                                                                                                                                                           </t>
  </si>
  <si>
    <t xml:space="preserve">TE DE INSPECAO, PVC, SERIE R, 75 X 75 MM, PARA ESGOTO PREDIAL                                                                                                                                                                                                                                                                                                                                                                                                                                             </t>
  </si>
  <si>
    <t xml:space="preserve">TE DE REDUCAO COM ROSCA, PVC, 90 GRAUS, 1 X 3/4", PARA AGUA FRIA PREDIAL                                                                                                                                                                                                                                                                                                                                                                                                                                  </t>
  </si>
  <si>
    <t xml:space="preserve">TE DE REDUCAO COM ROSCA, PVC, 90 GRAUS, 1.1/2" X 3/4", AGUA FRIA PREDIAL                                                                                                                                                                                                                                                                                                                                                                                                                                  </t>
  </si>
  <si>
    <t xml:space="preserve">TE DE REDUCAO COM ROSCA, PVC, 90 GRAUS, 3/4 X 1/2", PARA AGUA FRIA PREDIAL                                                                                                                                                                                                                                                                                                                                                                                                                                </t>
  </si>
  <si>
    <t xml:space="preserve">TE DE REDUCAO DE FERRO GALVANIZADO, COM ROSCA BSP, DE 1 1/2" X 1"                                                                                                                                                                                                                                                                                                                                                                                                                                         </t>
  </si>
  <si>
    <t xml:space="preserve">TE DE REDUCAO DE FERRO GALVANIZADO, COM ROSCA BSP, DE 1 1/2" X 3/4"                                                                                                                                                                                                                                                                                                                                                                                                                                       </t>
  </si>
  <si>
    <t xml:space="preserve">TE DE REDUCAO DE FERRO GALVANIZADO, COM ROSCA BSP, DE 1 1/4" X 3/4"                                                                                                                                                                                                                                                                                                                                                                                                                                       </t>
  </si>
  <si>
    <t xml:space="preserve">TE DE REDUCAO DE FERRO GALVANIZADO, COM ROSCA BSP, DE 1" X 1/2"                                                                                                                                                                                                                                                                                                                                                                                                                                           </t>
  </si>
  <si>
    <t xml:space="preserve">TE DE REDUCAO DE FERRO GALVANIZADO, COM ROSCA BSP, DE 1" X 3/4"                                                                                                                                                                                                                                                                                                                                                                                                                                           </t>
  </si>
  <si>
    <t xml:space="preserve">TE DE REDUCAO DE FERRO GALVANIZADO, COM ROSCA BSP, DE 2 1/2" X 1 1/2"                                                                                                                                                                                                                                                                                                                                                                                                                                     </t>
  </si>
  <si>
    <t xml:space="preserve">TE DE REDUCAO DE FERRO GALVANIZADO, COM ROSCA BSP, DE 2 1/2" X 1 1/4"                                                                                                                                                                                                                                                                                                                                                                                                                                     </t>
  </si>
  <si>
    <t xml:space="preserve">TE DE REDUCAO DE FERRO GALVANIZADO, COM ROSCA BSP, DE 2 1/2" X 1"                                                                                                                                                                                                                                                                                                                                                                                                                                         </t>
  </si>
  <si>
    <t xml:space="preserve">TE DE REDUCAO DE FERRO GALVANIZADO, COM ROSCA BSP, DE 2 1/2" X 2"                                                                                                                                                                                                                                                                                                                                                                                                                                         </t>
  </si>
  <si>
    <t xml:space="preserve">TE DE REDUCAO DE FERRO GALVANIZADO, COM ROSCA BSP, DE 2" X 1 1/2"                                                                                                                                                                                                                                                                                                                                                                                                                                         </t>
  </si>
  <si>
    <t xml:space="preserve">TE DE REDUCAO DE FERRO GALVANIZADO, COM ROSCA BSP, DE 2" X 1 1/4"                                                                                                                                                                                                                                                                                                                                                                                                                                         </t>
  </si>
  <si>
    <t xml:space="preserve">TE DE REDUCAO DE FERRO GALVANIZADO, COM ROSCA BSP, DE 2" X 1"                                                                                                                                                                                                                                                                                                                                                                                                                                             </t>
  </si>
  <si>
    <t xml:space="preserve">TE DE REDUCAO DE FERRO GALVANIZADO, COM ROSCA BSP, DE 3/4" X 1/2"                                                                                                                                                                                                                                                                                                                                                                                                                                         </t>
  </si>
  <si>
    <t xml:space="preserve">TE DE REDUCAO DE FERRO GALVANIZADO, COM ROSCA BSP, DE 3" X 1 1/2"                                                                                                                                                                                                                                                                                                                                                                                                                                         </t>
  </si>
  <si>
    <t xml:space="preserve">TE DE REDUCAO DE FERRO GALVANIZADO, COM ROSCA BSP, DE 3" X 1 1/4"                                                                                                                                                                                                                                                                                                                                                                                                                                         </t>
  </si>
  <si>
    <t xml:space="preserve">TE DE REDUCAO DE FERRO GALVANIZADO, COM ROSCA BSP, DE 3" X 1"                                                                                                                                                                                                                                                                                                                                                                                                                                             </t>
  </si>
  <si>
    <t xml:space="preserve">TE DE REDUCAO DE FERRO GALVANIZADO, COM ROSCA BSP, DE 3" X 2 1/2"                                                                                                                                                                                                                                                                                                                                                                                                                                         </t>
  </si>
  <si>
    <t xml:space="preserve">TE DE REDUCAO DE FERRO GALVANIZADO, COM ROSCA BSP, DE 3" X 2"                                                                                                                                                                                                                                                                                                                                                                                                                                             </t>
  </si>
  <si>
    <t xml:space="preserve">TE DE REDUCAO DE FERRO GALVANIZADO, COM ROSCA BSP, DE 4" X 2"                                                                                                                                                                                                                                                                                                                                                                                                                                             </t>
  </si>
  <si>
    <t xml:space="preserve">TE DE REDUCAO DE FERRO GALVANIZADO, COM ROSCA BSP, DE 4" X 3"                                                                                                                                                                                                                                                                                                                                                                                                                                             </t>
  </si>
  <si>
    <t xml:space="preserve">TE DE REDUCAO, CPVC, 22 X 15 MM, PARA AGUA QUENTE PREDIAL                                                                                                                                                                                                                                                                                                                                                                                                                                                 </t>
  </si>
  <si>
    <t xml:space="preserve">TE DE REDUCAO, CPVC, 28 X 22 MM, PARA AGUA QUENTE PREDIAL                                                                                                                                                                                                                                                                                                                                                                                                                                                 </t>
  </si>
  <si>
    <t xml:space="preserve">TE DE REDUCAO, CPVC, 35 X 28 MM, PARA AGUA QUENTE PREDIAL                                                                                                                                                                                                                                                                                                                                                                                                                                                 </t>
  </si>
  <si>
    <t xml:space="preserve">TE DE REDUCAO, CPVC, 42 X 35 MM, PARA AGUA QUENTE PREDIAL                                                                                                                                                                                                                                                                                                                                                                                                                                                 </t>
  </si>
  <si>
    <t xml:space="preserve">TE DE REDUCAO, PVC, SOLDAVEL, 90 GRAUS, 110 MM X 60 MM, PARA AGUA FRIA PREDIAL                                                                                                                                                                                                                                                                                                                                                                                                                            </t>
  </si>
  <si>
    <t xml:space="preserve">TE DE REDUCAO, PVC, SOLDAVEL, 90 GRAUS, 25 MM X 20 MM, PARA AGUA FRIA PREDIAL                                                                                                                                                                                                                                                                                                                                                                                                                             </t>
  </si>
  <si>
    <t xml:space="preserve">TE DE REDUCAO, PVC, SOLDAVEL, 90 GRAUS, 32 MM X 25 MM, PARA AGUA FRIA PREDIAL                                                                                                                                                                                                                                                                                                                                                                                                                             </t>
  </si>
  <si>
    <t xml:space="preserve">TE DE REDUCAO, PVC, SOLDAVEL, 90 GRAUS, 40 MM X 32 MM, PARA AGUA FRIA PREDIAL                                                                                                                                                                                                                                                                                                                                                                                                                             </t>
  </si>
  <si>
    <t xml:space="preserve">TE DE REDUCAO, PVC, SOLDAVEL, 90 GRAUS, 50 MM X 20 MM, PARA AGUA FRIA PREDIAL                                                                                                                                                                                                                                                                                                                                                                                                                             </t>
  </si>
  <si>
    <t xml:space="preserve">TE DE REDUCAO, PVC, SOLDAVEL, 90 GRAUS, 50 MM X 25 MM, PARA AGUA FRIA PREDIAL                                                                                                                                                                                                                                                                                                                                                                                                                             </t>
  </si>
  <si>
    <t xml:space="preserve">TE DE REDUCAO, PVC, SOLDAVEL, 90 GRAUS, 50 MM X 32 MM, PARA AGUA FRIA PREDIAL                                                                                                                                                                                                                                                                                                                                                                                                                             </t>
  </si>
  <si>
    <t xml:space="preserve">TE DE REDUCAO, PVC, SOLDAVEL, 90 GRAUS, 50 MM X 40 MM, PARA AGUA FRIA PREDIAL                                                                                                                                                                                                                                                                                                                                                                                                                             </t>
  </si>
  <si>
    <t xml:space="preserve">TE DE REDUCAO, PVC, SOLDAVEL, 90 GRAUS, 75 MM X 50 MM, PARA AGUA FRIA PREDIAL                                                                                                                                                                                                                                                                                                                                                                                                                             </t>
  </si>
  <si>
    <t xml:space="preserve">TE DE REDUCAO, PVC, SOLDAVEL, 90 GRAUS, 85 MM X 60 MM, PARA AGUA FRIA PREDIAL                                                                                                                                                                                                                                                                                                                                                                                                                             </t>
  </si>
  <si>
    <t xml:space="preserve">TE DE SERVICO INTEGRADO, EM POLIPROPILENO (PP), PARA TUBOS EM PEAD/PVC, 60 X 20 MM - LIGACAO PREDIAL DE AGUA                                                                                                                                                                                                                                                                                                                                                                                              </t>
  </si>
  <si>
    <t xml:space="preserve">TE DE SERVICO INTEGRADO, EM POLIPROPILENO (PP), PARA TUBOS EM PEAD/PVC, 60 X 32 MM - LIGACAO PREDIAL DE AGUA                                                                                                                                                                                                                                                                                                                                                                                              </t>
  </si>
  <si>
    <t xml:space="preserve">TE DE SERVICO INTEGRADO, EM POLIPROPILENO (PP), PARA TUBOS EM PEAD, 63 X 20 MM - LIGACAO PREDIAL DE AGUA                                                                                                                                                                                                                                                                                                                                                                                                  </t>
  </si>
  <si>
    <t xml:space="preserve">TE DE SERVICO, PEAD PE 100, DE 125 X 20 MM, PARA ELETROFUSAO                                                                                                                                                                                                                                                                                                                                                                                                                                              </t>
  </si>
  <si>
    <t xml:space="preserve">TE DE SERVICO, PEAD PE 100, DE 125 X 32 MM, PARA ELETROFUSAO                                                                                                                                                                                                                                                                                                                                                                                                                                              </t>
  </si>
  <si>
    <t xml:space="preserve">TE DE SERVICO, PEAD PE 100, DE 125 X 63 MM, PARA ELETROFUSAO                                                                                                                                                                                                                                                                                                                                                                                                                                              </t>
  </si>
  <si>
    <t xml:space="preserve">TE DE SERVICO, PEAD PE 100, DE 200 X 20 MM, PARA ELETROFUSAO                                                                                                                                                                                                                                                                                                                                                                                                                                              </t>
  </si>
  <si>
    <t xml:space="preserve">TE DE SERVICO, PEAD PE 100, DE 200 X 32 MM, PARA ELETROFUSAO                                                                                                                                                                                                                                                                                                                                                                                                                                              </t>
  </si>
  <si>
    <t xml:space="preserve">TE DE SERVICO, PEAD PE 100, DE 200 X 63 MM, PARA ELETROFUSAO                                                                                                                                                                                                                                                                                                                                                                                                                                              </t>
  </si>
  <si>
    <t xml:space="preserve">TE DE SERVICO, PEAD PE 100, DE 63 X 20 MM, PARA ELETROFUSAO                                                                                                                                                                                                                                                                                                                                                                                                                                               </t>
  </si>
  <si>
    <t xml:space="preserve">TE DE SERVICO, PEAD PE 100, DE 63 X 32 MM, PARA ELETROFUSAO                                                                                                                                                                                                                                                                                                                                                                                                                                               </t>
  </si>
  <si>
    <t xml:space="preserve">TE DE SERVICO, PEAD PE 100, DE 63 X 63 MM, PARA ELETROFUSAO                                                                                                                                                                                                                                                                                                                                                                                                                                               </t>
  </si>
  <si>
    <t xml:space="preserve">TE DE TRANSICAO, CPVC, SOLDAVEL, 15 MM X 1/2", PARA AGUA QUENTE                                                                                                                                                                                                                                                                                                                                                                                                                                           </t>
  </si>
  <si>
    <t xml:space="preserve">TE DE TRANSICAO, CPVC, SOLDAVEL, 22 MM X 1/2", PARA AGUA QUENTE                                                                                                                                                                                                                                                                                                                                                                                                                                           </t>
  </si>
  <si>
    <t xml:space="preserve">TE DUPLA CURVA BRONZE/LATAO (REF 764) SEM ANEL DE SOLDA, ROSCA F X BOLSA X ROSCA F, 1/2" X 15 X 1/2"                                                                                                                                                                                                                                                                                                                                                                                                      </t>
  </si>
  <si>
    <t xml:space="preserve">TE DUPLA CURVA BRONZE/LATAO (REF 764) SEM ANEL DE SOLDA, ROSCA F X BOLSA X ROSCA F, 3/4" X 22 X 3/4"                                                                                                                                                                                                                                                                                                                                                                                                      </t>
  </si>
  <si>
    <t xml:space="preserve">TE METALICO, PARA CONEXAO COM ANEL DESLIZANTE, DN 16 MM, EM TUBO PEX PARA INST. AGUA QUENTE/FRIA                                                                                                                                                                                                                                                                                                                                                                                                          </t>
  </si>
  <si>
    <t xml:space="preserve">TE METALICO, PARA CONEXAO COM ANEL DESLIZANTE, DN 20 MM, EM TUBO PEX PARA INST. AGUA QUENTE/FRIA                                                                                                                                                                                                                                                                                                                                                                                                          </t>
  </si>
  <si>
    <t xml:space="preserve">TE METALICO, PARA CONEXAO COM ANEL DESLIZANTE, DN 25 MM, EM TUBO PEX PARA INST. AGUA QUENTE/FRIA                                                                                                                                                                                                                                                                                                                                                                                                          </t>
  </si>
  <si>
    <t xml:space="preserve">TE METALICO, PARA CONEXAO COM ANEL DESLIZANTE, DN 32 MM, EM TUBO PEX PARA INST. AGUA QUENTE/FRIA                                                                                                                                                                                                                                                                                                                                                                                                          </t>
  </si>
  <si>
    <t xml:space="preserve">TE MISTURADOR COM INSERTO METALICO, FEMEA, PPR, DN 25 MM X 3/4", PARA AGUA QUENTE E FRIA PREDIAL                                                                                                                                                                                                                                                                                                                                                                                                          </t>
  </si>
  <si>
    <t xml:space="preserve">TE MISTURADOR DE TRANSICAO, CPVC, COM ROSCA, 22 MM X 3/4", PARA AGUA QUENTE                                                                                                                                                                                                                                                                                                                                                                                                                               </t>
  </si>
  <si>
    <t xml:space="preserve">TE MISTURADOR, CPVC, SOLDAVEL, 15 MM, PARA AGUA QUENTE                                                                                                                                                                                                                                                                                                                                                                                                                                                    </t>
  </si>
  <si>
    <t xml:space="preserve">TE MISTURADOR, CPVC, SOLDAVEL, 22 MM, PARA AGUA QUENTE                                                                                                                                                                                                                                                                                                                                                                                                                                                    </t>
  </si>
  <si>
    <t xml:space="preserve">TE MISTURADOR, PPR, F/M/M, DN 20 X 20 MM, PARA AGUA QUENTE PREDIAL                                                                                                                                                                                                                                                                                                                                                                                                                                        </t>
  </si>
  <si>
    <t xml:space="preserve">TE MISTURADOR, PPR, F/M/M, DN 25 X 25 MM, PARA AGUA QUENTE PREDIAL                                                                                                                                                                                                                                                                                                                                                                                                                                        </t>
  </si>
  <si>
    <t xml:space="preserve">TE NORMAL, PPR, F/F/F, SOLDAVEL, 90 GRAUS, DN 110 X 110 X 110 MM, PARA AGUA QUENTE PREDIAL                                                                                                                                                                                                                                                                                                                                                                                                                </t>
  </si>
  <si>
    <t xml:space="preserve">TE NORMAL, PPR, F/F/F, SOLDAVEL, 90 GRAUS, DN 20 X 20 X 20 MM, PARA AGUA QUENTE PREDIAL                                                                                                                                                                                                                                                                                                                                                                                                                   </t>
  </si>
  <si>
    <t xml:space="preserve">TE NORMAL, PPR, F/F/F, SOLDAVEL, 90 GRAUS, DN 25 X 25 X 25 MM, PARA AGUA QUENTE PREDIAL                                                                                                                                                                                                                                                                                                                                                                                                                   </t>
  </si>
  <si>
    <t xml:space="preserve">TE NORMAL, PPR, F/F/F, SOLDAVEL, 90 GRAUS, DN 32 X 32 X 32 MM, PARA AGUA QUENTE PREDIAL                                                                                                                                                                                                                                                                                                                                                                                                                   </t>
  </si>
  <si>
    <t xml:space="preserve">TE NORMAL, PPR, F/F/F, SOLDAVEL, 90 GRAUS, DN 40 X 40 X 40 MM, PARA AGUA QUENTE PREDIAL                                                                                                                                                                                                                                                                                                                                                                                                                   </t>
  </si>
  <si>
    <t xml:space="preserve">TE NORMAL, PPR, F/F/F, SOLDAVEL, 90 GRAUS, DN 50 X 50 X 50 MM, PARA AGUA QUENTE PREDIAL                                                                                                                                                                                                                                                                                                                                                                                                                   </t>
  </si>
  <si>
    <t xml:space="preserve">TE NORMAL, PPR, F/F/F, SOLDAVEL, 90 GRAUS, DN 63 X 63 X 63 MM, PARA AGUA QUENTE PREDIAL                                                                                                                                                                                                                                                                                                                                                                                                                   </t>
  </si>
  <si>
    <t xml:space="preserve">TE NORMAL, PPR, F/F/F, SOLDAVEL, 90 GRAUS, DN 75 X 75 X 75 MM, PARA AGUA QUENTE PREDIAL                                                                                                                                                                                                                                                                                                                                                                                                                   </t>
  </si>
  <si>
    <t xml:space="preserve">TE NORMAL, PPR, F/F/F, SOLDAVEL, 90 GRAUS, DN 90 X 90 X 90 MM, PARA AGUA QUENTE PREDIAL                                                                                                                                                                                                                                                                                                                                                                                                                   </t>
  </si>
  <si>
    <t xml:space="preserve">TE PVC ROSCAVEL 90 GRAUS, 1", PARA  AGUA FRIA PREDIAL                                                                                                                                                                                                                                                                                                                                                                                                                                                     </t>
  </si>
  <si>
    <t xml:space="preserve">TE PVC SOLDAVEL, BBB, 90 GRAUS, DN 40 MM, PARA ESGOTO SECUNDARIO PREDIAL                                                                                                                                                                                                                                                                                                                                                                                                                                  </t>
  </si>
  <si>
    <t xml:space="preserve">TE PVC, ROSCAVEL, 90 GRAUS, 1 1/2", AGUA FRIA PREDIAL                                                                                                                                                                                                                                                                                                                                                                                                                                                     </t>
  </si>
  <si>
    <t xml:space="preserve">TE PVC, ROSCAVEL, 90 GRAUS, 1/2",  AGUA FRIA PREDIAL                                                                                                                                                                                                                                                                                                                                                                                                                                                      </t>
  </si>
  <si>
    <t xml:space="preserve">TE PVC, ROSCAVEL, 90 GRAUS, 2",  AGUA FRIA PREDIAL                                                                                                                                                                                                                                                                                                                                                                                                                                                        </t>
  </si>
  <si>
    <t xml:space="preserve">TE PVC, ROSCAVEL, 90 GRAUS, 3/4", AGUA FRIA PREDIAL                                                                                                                                                                                                                                                                                                                                                                                                                                                       </t>
  </si>
  <si>
    <t xml:space="preserve">TE PVC, SOLDAVEL, COM BUCHA DE LATAO NA BOLSA CENTRAL, 90 GRAUS, 20 MM X 1/2", PARA AGUA FRIA PREDIAL                                                                                                                                                                                                                                                                                                                                                                                                     </t>
  </si>
  <si>
    <t xml:space="preserve">TE PVC, SOLDAVEL, COM BUCHA DE LATAO NA BOLSA CENTRAL, 90 GRAUS, 25 MM X 1/2", PARA AGUA FRIA PREDIAL                                                                                                                                                                                                                                                                                                                                                                                                     </t>
  </si>
  <si>
    <t xml:space="preserve">TE PVC, SOLDAVEL, COM BUCHA DE LATAO NA BOLSA CENTRAL, 90 GRAUS, 25 MM X 3/4", PARA AGUA FRIA PREDIAL                                                                                                                                                                                                                                                                                                                                                                                                     </t>
  </si>
  <si>
    <t xml:space="preserve">TE PVC, SOLDAVEL, COM BUCHA DE LATAO NA BOLSA CENTRAL, 90 GRAUS, 32 MM X 3/4", PARA AGUA FRIA PREDIAL                                                                                                                                                                                                                                                                                                                                                                                                     </t>
  </si>
  <si>
    <t xml:space="preserve">TE PVC, SOLDAVEL, COM ROSCA NA BOLSA CENTRAL, 90 GRAUS, 20 MM X 1/2", PARA AGUA FRIA PREDIAL                                                                                                                                                                                                                                                                                                                                                                                                              </t>
  </si>
  <si>
    <t xml:space="preserve">TE PVC, SOLDAVEL, COM ROSCA NA BOLSA CENTRAL, 90 GRAUS, 25 MM X 1/2", PARA AGUA FRIA PREDIAL                                                                                                                                                                                                                                                                                                                                                                                                              </t>
  </si>
  <si>
    <t xml:space="preserve">TE PVC, SOLDAVEL, COM ROSCA NA BOLSA CENTRAL, 90 GRAUS, 25 MM X 3/4", PARA AGUA FRIA PREDIAL                                                                                                                                                                                                                                                                                                                                                                                                              </t>
  </si>
  <si>
    <t xml:space="preserve">TE PVC, SOLDAVEL, COM ROSCA NA BOLSA CENTRAL, 90 GRAUS, 32 MM X 3/4", PARA AGUA FRIA PREDIAL                                                                                                                                                                                                                                                                                                                                                                                                              </t>
  </si>
  <si>
    <t xml:space="preserve">TE RANHURADO EM FERRO FUNDIDO, DN 50 (2")                                                                                                                                                                                                                                                                                                                                                                                                                                                                 </t>
  </si>
  <si>
    <t xml:space="preserve">TE RANHURADO EM FERRO FUNDIDO, DN 65 (2 1/2")                                                                                                                                                                                                                                                                                                                                                                                                                                                             </t>
  </si>
  <si>
    <t xml:space="preserve">TE RANHURADO EM FERRO FUNDIDO, DN 80 (3")                                                                                                                                                                                                                                                                                                                                                                                                                                                                 </t>
  </si>
  <si>
    <t xml:space="preserve">TE ROSCA FEMEA, METALICO, PARA CONEXAO COM ANEL DESLIZANTE, DN 16 MM X 1/2", EM TUBO PEX PARA INST. AGUA QUENTE/FRIA                                                                                                                                                                                                                                                                                                                                                                                      </t>
  </si>
  <si>
    <t xml:space="preserve">TE ROSCA FEMEA, METALICO, PARA CONEXAO COM ANEL DESLIZANTE, DN 20 MM X 1/2", EM TUBO PEX PARA INST. AGUA QUENTE/FRIA                                                                                                                                                                                                                                                                                                                                                                                      </t>
  </si>
  <si>
    <t xml:space="preserve">TE ROSCA FEMEA, METALICO, PARA CONEXAO COM ANEL DESLIZANTE, DN 25 MM X 3/4", EM TUBO PEX PARA INST. AGUA QUENTE/FRIA                                                                                                                                                                                                                                                                                                                                                                                      </t>
  </si>
  <si>
    <t xml:space="preserve">TE SANITARIO DE REDUCAO, PVC, DN 100 X 50 MM, SERIE NORMAL, PARA ESGOTO PREDIAL                                                                                                                                                                                                                                                                                                                                                                                                                           </t>
  </si>
  <si>
    <t xml:space="preserve">TE SANITARIO DE REDUCAO, PVC, DN 100 X 75 MM, SERIE NORMAL PARA ESGOTO PREDIAL                                                                                                                                                                                                                                                                                                                                                                                                                            </t>
  </si>
  <si>
    <t xml:space="preserve">TE SANITARIO, PVC, DN 100 X 100 MM, SERIE NORMAL, PARA ESGOTO PREDIAL                                                                                                                                                                                                                                                                                                                                                                                                                                     </t>
  </si>
  <si>
    <t xml:space="preserve">TE SANITARIO, PVC, DN 40 X 40 MM, SERIE NORMAL, PARA ESGOTO PREDIAL                                                                                                                                                                                                                                                                                                                                                                                                                                       </t>
  </si>
  <si>
    <t xml:space="preserve">TE SANITARIO, PVC, DN 50 X 50 MM, SERIE NORMAL, PARA ESGOTO PREDIAL                                                                                                                                                                                                                                                                                                                                                                                                                                       </t>
  </si>
  <si>
    <t xml:space="preserve">TE SANITARIO, PVC, DN 75 X 75 MM, SERIE NORMAL PARA ESGOTO PREDIAL                                                                                                                                                                                                                                                                                                                                                                                                                                        </t>
  </si>
  <si>
    <t xml:space="preserve">TE SOLDAVEL, PVC, 90 GRAUS, 110 MM, PARA AGUA FRIA PREDIAL (NBR 5648)                                                                                                                                                                                                                                                                                                                                                                                                                                     </t>
  </si>
  <si>
    <t xml:space="preserve">TE SOLDAVEL, PVC, 90 GRAUS, 20 MM, PARA AGUA FRIA PREDIAL (NBR 5648)                                                                                                                                                                                                                                                                                                                                                                                                                                      </t>
  </si>
  <si>
    <t xml:space="preserve">TE SOLDAVEL, PVC, 90 GRAUS, 25 MM, PARA AGUA FRIA PREDIAL (NBR 5648)                                                                                                                                                                                                                                                                                                                                                                                                                                      </t>
  </si>
  <si>
    <t xml:space="preserve">TE SOLDAVEL, PVC, 90 GRAUS, 32 MM, PARA AGUA FRIA PREDIAL (NBR 5648)                                                                                                                                                                                                                                                                                                                                                                                                                                      </t>
  </si>
  <si>
    <t xml:space="preserve">TE SOLDAVEL, PVC, 90 GRAUS, 40 MM, PARA AGUA FRIA PREDIAL (NBR 5648)                                                                                                                                                                                                                                                                                                                                                                                                                                      </t>
  </si>
  <si>
    <t xml:space="preserve">TE SOLDAVEL, PVC, 90 GRAUS, 60 MM, PARA AGUA FRIA PREDIAL (NBR 5648)                                                                                                                                                                                                                                                                                                                                                                                                                                      </t>
  </si>
  <si>
    <t xml:space="preserve">TE SOLDAVEL, PVC, 90 GRAUS, 75 MM, PARA AGUA FRIA PREDIAL (NBR 5648)                                                                                                                                                                                                                                                                                                                                                                                                                                      </t>
  </si>
  <si>
    <t xml:space="preserve">TE SOLDAVEL, PVC, 90 GRAUS, 85 MM, PARA AGUA FRIA PREDIAL (NBR 5648)                                                                                                                                                                                                                                                                                                                                                                                                                                      </t>
  </si>
  <si>
    <t xml:space="preserve">TE SOLDAVEL, PVC, 90 GRAUS,50 MM, PARA AGUA FRIA PREDIAL (NBR 5648)                                                                                                                                                                                                                                                                                                                                                                                                                                       </t>
  </si>
  <si>
    <t xml:space="preserve">TE 45 GRAUS DE FERRO GALVANIZADO, COM ROSCA BSP, DE 1 1/2"                                                                                                                                                                                                                                                                                                                                                                                                                                                </t>
  </si>
  <si>
    <t xml:space="preserve">TE 45 GRAUS DE FERRO GALVANIZADO, COM ROSCA BSP, DE 1 1/4"                                                                                                                                                                                                                                                                                                                                                                                                                                                </t>
  </si>
  <si>
    <t xml:space="preserve">TE 45 GRAUS DE FERRO GALVANIZADO, COM ROSCA BSP, DE 1/2"                                                                                                                                                                                                                                                                                                                                                                                                                                                  </t>
  </si>
  <si>
    <t xml:space="preserve">TE 45 GRAUS DE FERRO GALVANIZADO, COM ROSCA BSP, DE 1"                                                                                                                                                                                                                                                                                                                                                                                                                                                    </t>
  </si>
  <si>
    <t xml:space="preserve">TE 45 GRAUS DE FERRO GALVANIZADO, COM ROSCA BSP, DE 2 1/2"                                                                                                                                                                                                                                                                                                                                                                                                                                                </t>
  </si>
  <si>
    <t xml:space="preserve">TE 45 GRAUS DE FERRO GALVANIZADO, COM ROSCA BSP, DE 2"                                                                                                                                                                                                                                                                                                                                                                                                                                                    </t>
  </si>
  <si>
    <t xml:space="preserve">TE 45 GRAUS DE FERRO GALVANIZADO, COM ROSCA BSP, DE 3/4"                                                                                                                                                                                                                                                                                                                                                                                                                                                  </t>
  </si>
  <si>
    <t xml:space="preserve">TE 45 GRAUS DE FERRO GALVANIZADO, COM ROSCA BSP, DE 3"                                                                                                                                                                                                                                                                                                                                                                                                                                                    </t>
  </si>
  <si>
    <t xml:space="preserve">TE 45 GRAUS DE FERRO GALVANIZADO, COM ROSCA BSP, DE 4"                                                                                                                                                                                                                                                                                                                                                                                                                                                    </t>
  </si>
  <si>
    <t xml:space="preserve">TE 90 GRAUS EM ACO CARBONO, SOLDAVEL, PRESSAO 3.000 LBS, DN 1 1/2"                                                                                                                                                                                                                                                                                                                                                                                                                                        </t>
  </si>
  <si>
    <t xml:space="preserve">TE 90 GRAUS EM ACO CARBONO, SOLDAVEL, PRESSAO 3.000 LBS, DN 1 1/4"                                                                                                                                                                                                                                                                                                                                                                                                                                        </t>
  </si>
  <si>
    <t xml:space="preserve">TE 90 GRAUS EM ACO CARBONO, SOLDAVEL, PRESSAO 3.000 LBS, DN 1/2"                                                                                                                                                                                                                                                                                                                                                                                                                                          </t>
  </si>
  <si>
    <t xml:space="preserve">TE 90 GRAUS EM ACO CARBONO, SOLDAVEL, PRESSAO 3.000 LBS, DN 1"                                                                                                                                                                                                                                                                                                                                                                                                                                            </t>
  </si>
  <si>
    <t xml:space="preserve">TE 90 GRAUS EM ACO CARBONO, SOLDAVEL, PRESSAO 3.000 LBS, DN 2 1/2"                                                                                                                                                                                                                                                                                                                                                                                                                                        </t>
  </si>
  <si>
    <t xml:space="preserve">TE 90 GRAUS EM ACO CARBONO, SOLDAVEL, PRESSAO 3.000 LBS, DN 2"                                                                                                                                                                                                                                                                                                                                                                                                                                            </t>
  </si>
  <si>
    <t xml:space="preserve">TE 90 GRAUS EM ACO CARBONO, SOLDAVEL, PRESSAO 3.000 LBS, DN 3/4"                                                                                                                                                                                                                                                                                                                                                                                                                                          </t>
  </si>
  <si>
    <t xml:space="preserve">TE 90 GRAUS EM ACO CARBONO, SOLDAVEL, PRESSAO 3.000 LBS, DN 3"                                                                                                                                                                                                                                                                                                                                                                                                                                            </t>
  </si>
  <si>
    <t xml:space="preserve">TE, PLASTICO, DN 16 MM, PARA CONEXAO COM CRIMPAGEM, EM TUBO PEX PARA INST. AGUA QUENTE/FRIA                                                                                                                                                                                                                                                                                                                                                                                                               </t>
  </si>
  <si>
    <t xml:space="preserve">TE, PLASTICO, DN 20 MM, PARA CONEXAO COM CRIMPAGEM, EM TUBO PEX PARA INST. AGUA QUENTE/FRIA                                                                                                                                                                                                                                                                                                                                                                                                               </t>
  </si>
  <si>
    <t xml:space="preserve">TE, PLASTICO, DN 25 MM, PARA CONEXAO COM CRIMPAGEM, EM TUBO PEX PARA INST. AGUA QUENTE/FRIA                                                                                                                                                                                                                                                                                                                                                                                                               </t>
  </si>
  <si>
    <t xml:space="preserve">TE, PLASTICO, DN 32 MM, PARA CONEXAO COM CRIMPAGEM, EM TUBO PEX PARA INST. AGUA QUENTE/FRIA                                                                                                                                                                                                                                                                                                                                                                                                               </t>
  </si>
  <si>
    <t xml:space="preserve">TE, PVC, SERIE R, 100 X 100 MM, PARA ESGOTO PREDIAL                                                                                                                                                                                                                                                                                                                                                                                                                                                       </t>
  </si>
  <si>
    <t xml:space="preserve">TE, PVC, SERIE R, 100 X 75 MM, PARA ESGOTO PREDIAL                                                                                                                                                                                                                                                                                                                                                                                                                                                        </t>
  </si>
  <si>
    <t xml:space="preserve">TE, PVC, SERIE R, 150 X 100 MM, PARA ESGOTO PREDIAL                                                                                                                                                                                                                                                                                                                                                                                                                                                       </t>
  </si>
  <si>
    <t xml:space="preserve">TE, PVC, SERIE R, 150 X 150 MM, PARA ESGOTO PREDIAL                                                                                                                                                                                                                                                                                                                                                                                                                                                       </t>
  </si>
  <si>
    <t xml:space="preserve">TE, PVC, SERIE R, 75 X 75 MM, PARA ESGOTO PREDIAL                                                                                                                                                                                                                                                                                                                                                                                                                                                         </t>
  </si>
  <si>
    <t xml:space="preserve">TE, PVC, 90 GRAUS, BBB, JE, DN 200 MM, PARA REDE COLETORA ESGOTO                                                                                                                                                                                                                                                                                                                                                                                                                                          </t>
  </si>
  <si>
    <t xml:space="preserve">TECNICO DE EDIFICACOES (HORISTA)                                                                                                                                                                                                                                                                                                                                                                                                                                                                          </t>
  </si>
  <si>
    <t xml:space="preserve">TECNICO DE EDIFICACOES (MENSALISTA)                                                                                                                                                                                                                                                                                                                                                                                                                                                                       </t>
  </si>
  <si>
    <t xml:space="preserve">TECNICO EM LABORATORIO E CAMPO DE CONSTRUCAO CIVIL (HORISTA)                                                                                                                                                                                                                                                                                                                                                                                                                                              </t>
  </si>
  <si>
    <t xml:space="preserve">TECNICO EM LABORATORIO E CAMPO DE CONSTRUCAO CIVIL (MENSALISTA)                                                                                                                                                                                                                                                                                                                                                                                                                                           </t>
  </si>
  <si>
    <t xml:space="preserve">TECNICO EM SEGURANCA DO TRABALHO (HORISTA)                                                                                                                                                                                                                                                                                                                                                                                                                                                                </t>
  </si>
  <si>
    <t xml:space="preserve">TECNICO EM SEGURANCA DO TRABALHO (MENSALISTA)                                                                                                                                                                                                                                                                                                                                                                                                                                                             </t>
  </si>
  <si>
    <t xml:space="preserve">TECNICO EM SONDAGEM (HORISTA)                                                                                                                                                                                                                                                                                                                                                                                                                                                                             </t>
  </si>
  <si>
    <t xml:space="preserve">TECNICO EM SONDAGEM (MENSALISTA)                                                                                                                                                                                                                                                                                                                                                                                                                                                                          </t>
  </si>
  <si>
    <t xml:space="preserve">TELA ARAME GALVANIZADO REVESTIDO COM POLIMERO, MALHA HEXAGONAL DUPLA TORCAO, 8 X 10 CM (ZN/AL REVESTIDO COM POLIMERO), FIO *2,4* MM                                                                                                                                                                                                                                                                                                                                                                       </t>
  </si>
  <si>
    <t xml:space="preserve">TELA DE ACO SOLDADA GALVANIZADA/ZINCADA PARA ALVENARIA, FIO  D = *1,20 A 1,70* MM, MALHA 15 X 15 MM, (C X L) *50 X 12* CM                                                                                                                                                                                                                                                                                                                                                                                 </t>
  </si>
  <si>
    <t xml:space="preserve">TELA DE ACO SOLDADA GALVANIZADA/ZINCADA PARA ALVENARIA, FIO  D = *1,20 A 1,70* MM, MALHA 15 X 15 MM, (C X L) *50 X 17,5* CM                                                                                                                                                                                                                                                                                                                                                                               </t>
  </si>
  <si>
    <t xml:space="preserve">TELA DE ACO SOLDADA GALVANIZADA/ZINCADA PARA ALVENARIA, FIO D = *1,20 A 1,70* MM, MALHA 15 X 15 MM, (C X L) *50 X 10,5* CM                                                                                                                                                                                                                                                                                                                                                                                </t>
  </si>
  <si>
    <t xml:space="preserve">TELA DE ACO SOLDADA GALVANIZADA/ZINCADA PARA ALVENARIA, FIO D = *1,20 A 1,70* MM, MALHA 15 X 15 MM, (C X L) *50 X 6* CM                                                                                                                                                                                                                                                                                                                                                                                   </t>
  </si>
  <si>
    <t xml:space="preserve">TELA DE ACO SOLDADA GALVANIZADA/ZINCADA PARA ALVENARIA, FIO D = *1,20 A 1,70* MM, MALHA 15 X 15 MM, (C X L) *50 X 7,5* CM                                                                                                                                                                                                                                                                                                                                                                                 </t>
  </si>
  <si>
    <t xml:space="preserve">TELA DE ACO SOLDADA GALVANIZADA/ZINCADA PARA ALVENARIA, FIO D = *1,24 MM, MALHA 25 X 25 MM                                                                                                                                                                                                                                                                                                                                                                                                                </t>
  </si>
  <si>
    <t xml:space="preserve">TELA DE ACO SOLDADA NERVURADA, CA-60, L-159, (1,69 KG/M2), DIAMETRO DO FIO = 4,5 MM, LARGURA = 2,45 M, ESPACAMENTO DA MALHA = 30 X 10 CM                                                                                                                                                                                                                                                                                                                                                                  </t>
  </si>
  <si>
    <t xml:space="preserve">TELA DE ACO SOLDADA NERVURADA, CA-60, Q-113, (1,8 KG/M2), DIAMETRO DO FIO = 3,8 MM, LARGURA = 2,45 M, ESPACAMENTO DA MALHA = 10 X 10 CM                                                                                                                                                                                                                                                                                                                                                                   </t>
  </si>
  <si>
    <t xml:space="preserve">TELA DE ACO SOLDADA NERVURADA, CA-60, Q-138, (2,20 KG/M2), DIAMETRO DO FIO = 4,2 MM, LARGURA = 2,45 M, ESPACAMENTO DA MALHA = 10  X 10 CM                                                                                                                                                                                                                                                                                                                                                                 </t>
  </si>
  <si>
    <t xml:space="preserve">TELA DE ACO SOLDADA NERVURADA, CA-60, Q-159, (2,52 KG/M2), DIAMETRO DO FIO = 4,5 MM, LARGURA =  2,45 M, ESPACAMENTO DA MALHA = 10 X 10 CM                                                                                                                                                                                                                                                                                                                                                                 </t>
  </si>
  <si>
    <t xml:space="preserve">TELA DE ACO SOLDADA NERVURADA, CA-60, Q-196, (3,11 KG/M2), DIAMETRO DO FIO = 5,0 MM, LARGURA = 2,45 M, ESPACAMENTO DA MALHA = 10 X 10 CM                                                                                                                                                                                                                                                                                                                                                                  </t>
  </si>
  <si>
    <t xml:space="preserve">TELA DE ACO SOLDADA NERVURADA, CA-60, Q-283 (4,48 KG/M2), DIAMETRO DO FIO = 6,0 MM, LARGURA = 2,45 X 6,00 M DE COMPRIMENTO, ESPACAMENTO DA MALHA = 10 X 10 CM                                                                                                                                                                                                                                                                                                                                             </t>
  </si>
  <si>
    <t xml:space="preserve">TELA DE ACO SOLDADA NERVURADA, CA-60, Q-61, (0,97 KG/M2), DIAMETRO DO FIO = 3,4 MM, LARGURA = 2,45 M, ESPACAMENTO DA MALHA = 15 X 15 CM                                                                                                                                                                                                                                                                                                                                                                   </t>
  </si>
  <si>
    <t xml:space="preserve">TELA DE ACO SOLDADA NERVURADA, CA-60, Q-92, (1,48 KG/M2), DIAMETRO DO FIO = 4,2 MM, LARGURA = 2,45 X 60 M DE COMPRIMENTO, ESPACAMENTO DA MALHA = 15  X 15 CM                                                                                                                                                                                                                                                                                                                                              </t>
  </si>
  <si>
    <t xml:space="preserve">TELA DE ACO SOLDADA NERVURADA, CA-60, T-196, (2,11 KG/M2), DIAMETRO DO FIO = 5,0 MM, LARGURA = 2,45 M, ESPACAMENTO DA MALHA = 30 X 10 CM                                                                                                                                                                                                                                                                                                                                                                  </t>
  </si>
  <si>
    <t xml:space="preserve">TELA DE ANIAGEM ( JUTA)                                                                                                                                                                                                                                                                                                                                                                                                                                                                                   </t>
  </si>
  <si>
    <t xml:space="preserve">TELA DE ARAME GALVANIZADA QUADRANGULAR / LOSANGULAR, FIO 2,11 MM (14 BWG), MALHA 5 X 5 CM, H = 2 M                                                                                                                                                                                                                                                                                                                                                                                                        </t>
  </si>
  <si>
    <t xml:space="preserve">TELA DE ARAME GALVANIZADA QUADRANGULAR / LOSANGULAR, FIO 2,11 MM (14 BWG), MALHA 8 X 8 CM, H = 2 M                                                                                                                                                                                                                                                                                                                                                                                                        </t>
  </si>
  <si>
    <t xml:space="preserve">TELA DE ARAME GALVANIZADA QUADRANGULAR / LOSANGULAR, FIO 2,77 MM (12 BWG), MALHA 10 X 10 CM, H = 2 M                                                                                                                                                                                                                                                                                                                                                                                                      </t>
  </si>
  <si>
    <t xml:space="preserve">TELA DE ARAME GALVANIZADA QUADRANGULAR / LOSANGULAR, FIO 2,77 MM (12 BWG), MALHA 5 X 5 CM, H = 2 M                                                                                                                                                                                                                                                                                                                                                                                                        </t>
  </si>
  <si>
    <t xml:space="preserve">TELA DE ARAME GALVANIZADA QUADRANGULAR / LOSANGULAR, FIO 2,77 MM (12 BWG), MALHA 8 X 8 CM, H = 2 M                                                                                                                                                                                                                                                                                                                                                                                                        </t>
  </si>
  <si>
    <t xml:space="preserve">TELA DE ARAME GALVANIZADA QUADRANGULAR / LOSANGULAR, FIO 3,4 MM (10 BWG), MALHA 5 X 5 CM, H = 2 M                                                                                                                                                                                                                                                                                                                                                                                                         </t>
  </si>
  <si>
    <t xml:space="preserve">TELA DE ARAME GALVANIZADA QUADRANGULAR / LOSANGULAR, FIO 4,19 MM (8 BWG), MALHA 5 X 5 CM, H = 2 M                                                                                                                                                                                                                                                                                                                                                                                                         </t>
  </si>
  <si>
    <t xml:space="preserve">TELA DE ARAME GALVANIZADA REVESTIDA EM PVC, QUADRANGULAR / LOSANGULAR, FIO 2,11 MM (14 BWG), BITOLA FINAL = *2,8* MM, MALHA *8 X 8* CM, H = 2 M                                                                                                                                                                                                                                                                                                                                                           </t>
  </si>
  <si>
    <t xml:space="preserve">TELA DE ARAME GALVANIZADA REVESTIDA EM PVC, QUADRANGULAR / LOSANGULAR, FIO 2,77 MM (12 BWG), BITOLA FINAL = *3,8* MM, MALHA 7,5 X 7,5 CM, H = 2 M                                                                                                                                                                                                                                                                                                                                                         </t>
  </si>
  <si>
    <t xml:space="preserve">TELA DE ARAME GALVANIZADA, HEXAGONAL, FIO 0,56 MM (24 BWG), MALHA 1/2", H = 1 M                                                                                                                                                                                                                                                                                                                                                                                                                           </t>
  </si>
  <si>
    <t xml:space="preserve">TELA DE ARAME ONDULADA, FIO *2,77* MM (12 BWG), MALHA 5 X 5 CM, H = 2 M                                                                                                                                                                                                                                                                                                                                                                                                                                   </t>
  </si>
  <si>
    <t xml:space="preserve">TELA DE FIBRA DE VIDRO, ACABAMENTO ANTI-ALCALINO, MALHA 10 X 10 MM                                                                                                                                                                                                                                                                                                                                                                                                                                        </t>
  </si>
  <si>
    <t xml:space="preserve">TELA EM MALHA HEXAGONAL DE DUPLA TORCAO 8 X 10 CM (ZN/AL REVESTIDO COM POLIMERO), FIO 2,7 MM, COM GEOMANTA OU BIOMANTA, DIMENSOES 4,0 X 2,0 X 0,6 M, COM INCLINACAO DE 70 GRAUS, PARA SOLO REFORCADO                                                                                                                                                                                                                                                                                                      </t>
  </si>
  <si>
    <t xml:space="preserve">TELA EM METAL PARA ESTUQUE (DEPLOYE)                                                                                                                                                                                                                                                                                                                                                                                                                                                                      </t>
  </si>
  <si>
    <t xml:space="preserve">TELA FACHADEIRA EM POLIETILENO, ROLO DE 3 X 100 M (L X C), COR BRANCA, SEM LOGOMARCA - PARA PROTECAO DE OBRAS                                                                                                                                                                                                                                                                                                                                                                                             </t>
  </si>
  <si>
    <t xml:space="preserve">TELA PLASTICA LARANJA, TIPO TAPUME PARA SINALIZACAO, MALHA RETANGULAR, ROLO 1.20 X 50 M (L X C)                                                                                                                                                                                                                                                                                                                                                                                                           </t>
  </si>
  <si>
    <t xml:space="preserve">TELA PLASTICA TECIDA LISTRADA BRANCA E LARANJA, TIPO GUARDA CORPO, EM POLIETILENO MONOFILADO, ROLO 1,20 X 50 M (L X C)                                                                                                                                                                                                                                                                                                                                                                                    </t>
  </si>
  <si>
    <t xml:space="preserve">TELHA CERAMICA TIPO AMERICANA, COMPRIMENTO DE *45* CM, RENDIMENTO DE *12* TELHAS/M2                                                                                                                                                                                                                                                                                                                                                                                                                       </t>
  </si>
  <si>
    <t xml:space="preserve">TELHA DE BARRO / CERAMICA, NAO ESMALTADA, TIPO COLONIAL, CANAL, PLAN, PAULISTA, COMPRIMENTO DE *44 A 50* CM, RENDIMENTO DE COBERTURA DE *26* TELHAS/M2                                                                                                                                                                                                                                                                                                                                                    </t>
  </si>
  <si>
    <t xml:space="preserve">TELHA DE BARRO / CERAMICA, NAO ESMALTADA, TIPO ROMANA, AMERICANA, PORTUGUESA, FRANCESA, COMPRIMENTO DE *41* CM,  RENDIMENTO DE *16* TELHAS/M2                                                                                                                                                                                                                                                                                                                                                             </t>
  </si>
  <si>
    <t xml:space="preserve">TELHA DE CONCRETO TIPO CLASSICA, COR CINZA, COMPRIMENTO DE *42* CM,  RENDIMENTO DE *10* TELHAS/M2                                                                                                                                                                                                                                                                                                                                                                                                         </t>
  </si>
  <si>
    <t xml:space="preserve">TELHA DE FIBRA DE VIDRO ONDULADA INCOLOR, E = 0,6 MM, DE *0,50 X 2,44* M                                                                                                                                                                                                                                                                                                                                                                                                                                  </t>
  </si>
  <si>
    <t xml:space="preserve">TELHA DE FIBROCIMENTO E = 6 MM, DE 3,00 X 1,06 M (SEM AMIANTO)                                                                                                                                                                                                                                                                                                                                                                                                                                            </t>
  </si>
  <si>
    <t xml:space="preserve">TELHA DE FIBROCIMENTO E = 6 MM, DE 4,10 X 1,06 M (SEM AMIANTO)                                                                                                                                                                                                                                                                                                                                                                                                                                            </t>
  </si>
  <si>
    <t xml:space="preserve">TELHA DE FIBROCIMENTO E = 6 MM, DE 4,60 X 1,06 M (SEM AMIANTO)                                                                                                                                                                                                                                                                                                                                                                                                                                            </t>
  </si>
  <si>
    <t xml:space="preserve">TELHA DE FIBROCIMENTO E = 8 MM, DE 3,00 X 1,06 M (SEM AMIANTO)                                                                                                                                                                                                                                                                                                                                                                                                                                            </t>
  </si>
  <si>
    <t xml:space="preserve">TELHA DE FIBROCIMENTO E = 8 MM, DE 4,10 X 1,06 M (SEM AMIANTO)                                                                                                                                                                                                                                                                                                                                                                                                                                            </t>
  </si>
  <si>
    <t xml:space="preserve">TELHA DE FIBROCIMENTO E = 8 MM, DE 4,60 X 1,06 M (SEM AMIANTO)                                                                                                                                                                                                                                                                                                                                                                                                                                            </t>
  </si>
  <si>
    <t xml:space="preserve">TELHA DE FIBROCIMENTO ONDULADA E = 4 MM, DE 1,22 X 0,50 M (SEM AMIANTO)                                                                                                                                                                                                                                                                                                                                                                                                                                   </t>
  </si>
  <si>
    <t xml:space="preserve">TELHA DE FIBROCIMENTO ONDULADA E = 4 MM, DE 2,13 X 0,50 M (SEM AMIANTO)                                                                                                                                                                                                                                                                                                                                                                                                                                   </t>
  </si>
  <si>
    <t xml:space="preserve">TELHA DE FIBROCIMENTO ONDULADA E = 4 MM, DE 2,44 X 0,50 M (SEM AMIANTO)                                                                                                                                                                                                                                                                                                                                                                                                                                   </t>
  </si>
  <si>
    <t xml:space="preserve">TELHA DE FIBROCIMENTO ONDULADA E = 6 MM, DE 1,53 X 1,10 M (SEM AMIANTO)                                                                                                                                                                                                                                                                                                                                                                                                                                   </t>
  </si>
  <si>
    <t xml:space="preserve">TELHA DE FIBROCIMENTO ONDULADA E = 6 MM, DE 1,83 X 1,10 M (SEM AMIANTO)                                                                                                                                                                                                                                                                                                                                                                                                                                   </t>
  </si>
  <si>
    <t xml:space="preserve">TELHA DE FIBROCIMENTO ONDULADA E = 6 MM, DE 2,44 X 1,10 M (SEM AMIANTO)                                                                                                                                                                                                                                                                                                                                                                                                                                   </t>
  </si>
  <si>
    <t xml:space="preserve">TELHA DE FIBROCIMENTO ONDULADA E = 6 MM, DE 3,66 X 1,10 M (SEM AMIANTO)                                                                                                                                                                                                                                                                                                                                                                                                                                   </t>
  </si>
  <si>
    <t xml:space="preserve">TELHA DE FIBROCIMENTO ONDULADA E = 8 MM, DE 1,53 X 1,10 M (SEM AMIANTO)                                                                                                                                                                                                                                                                                                                                                                                                                                   </t>
  </si>
  <si>
    <t xml:space="preserve">TELHA DE FIBROCIMENTO ONDULADA E = 8 MM, DE 1,83 X 1,10 M (SEM AMIANTO)                                                                                                                                                                                                                                                                                                                                                                                                                                   </t>
  </si>
  <si>
    <t xml:space="preserve">TELHA DE FIBROCIMENTO ONDULADA E = 8 MM, DE 2,44 X 1,10 M (SEM AMIANTO)                                                                                                                                                                                                                                                                                                                                                                                                                                   </t>
  </si>
  <si>
    <t xml:space="preserve">TELHA DE FIBROCIMENTO ONDULADA E = 8 MM, DE 3,66 X 1,10 M (SEM AMIANTO)                                                                                                                                                                                                                                                                                                                                                                                                                                   </t>
  </si>
  <si>
    <t xml:space="preserve">TELHA DE VIDRO TIPO FRANCESA, *39 X 23* CM                                                                                                                                                                                                                                                                                                                                                                                                                                                                </t>
  </si>
  <si>
    <t xml:space="preserve">TELHA ESTRUTURAL DE FIBROCIMENTO 1 ABA, DE 0,52 X 2,00 M (SEM AMIANTO)                                                                                                                                                                                                                                                                                                                                                                                                                                    </t>
  </si>
  <si>
    <t xml:space="preserve">TELHA ESTRUTURAL DE FIBROCIMENTO 1 ABA, DE 0,52 X 2,50 M (SEM AMIANTO)                                                                                                                                                                                                                                                                                                                                                                                                                                    </t>
  </si>
  <si>
    <t xml:space="preserve">TELHA ESTRUTURAL DE FIBROCIMENTO 1 ABA, DE 0,52 X 3,60 M (SEM AMIANTO)                                                                                                                                                                                                                                                                                                                                                                                                                                    </t>
  </si>
  <si>
    <t xml:space="preserve">TELHA ESTRUTURAL DE FIBROCIMENTO 1 ABA, DE 0,52 X 4,00 M (SEM AMIANTO)                                                                                                                                                                                                                                                                                                                                                                                                                                    </t>
  </si>
  <si>
    <t xml:space="preserve">TELHA ESTRUTURAL DE FIBROCIMENTO 1 ABA, DE 0,52 X 5,00 M (SEM AMIANTO)                                                                                                                                                                                                                                                                                                                                                                                                                                    </t>
  </si>
  <si>
    <t xml:space="preserve">TELHA ESTRUTURAL DE FIBROCIMENTO 1 ABA, DE 0,52 X 5,50 M (SEM AMIANTO)                                                                                                                                                                                                                                                                                                                                                                                                                                    </t>
  </si>
  <si>
    <t xml:space="preserve">TELHA ESTRUTURAL DE FIBROCIMENTO 1 ABA, DE 0,52 X 6,50 M (SEM AMIANTO)                                                                                                                                                                                                                                                                                                                                                                                                                                    </t>
  </si>
  <si>
    <t xml:space="preserve">TELHA ESTRUTURAL DE FIBROCIMENTO 1 ABA, DE 0,52 X 7,20 M (SEM AMIANTO)                                                                                                                                                                                                                                                                                                                                                                                                                                    </t>
  </si>
  <si>
    <t xml:space="preserve">TELHA ESTRUTURAL DE FIBROCIMENTO 2 ABAS, DE 1,00 X 3,00 M (SEM AMIANTO)                                                                                                                                                                                                                                                                                                                                                                                                                                   </t>
  </si>
  <si>
    <t xml:space="preserve">TELHA ESTRUTURAL DE FIBROCIMENTO 2 ABAS, DE 1,00 X 4,60 M (SEM AMIANTO)                                                                                                                                                                                                                                                                                                                                                                                                                                   </t>
  </si>
  <si>
    <t xml:space="preserve">TELHA ESTRUTURAL DE FIBROCIMENTO 2 ABAS, DE 1,00 X 6,00 M (SEM AMIANTO)                                                                                                                                                                                                                                                                                                                                                                                                                                   </t>
  </si>
  <si>
    <t xml:space="preserve">TELHA ESTRUTURAL DE FIBROCIMENTO 2 ABAS, DE 1,00 X 7,40 M (SEM AMIANTO)                                                                                                                                                                                                                                                                                                                                                                                                                                   </t>
  </si>
  <si>
    <t xml:space="preserve">TELHA ESTRUTURAL DE FIBROCIMENTO 2 ABAS, DE 1,00 X 8,20 M (SEM AMIANTO)                                                                                                                                                                                                                                                                                                                                                                                                                                   </t>
  </si>
  <si>
    <t xml:space="preserve">TELHA ESTRUTURAL DE FIBROCIMENTO 2 ABAS, DE 1,00 X 9,20 M (SEM AMIANTO)                                                                                                                                                                                                                                                                                                                                                                                                                                   </t>
  </si>
  <si>
    <t xml:space="preserve">TELHA GALVALUME COM ISOLAMENTO TERMOACUSTICO EM ESPUMA RIGIDA DE POLIURETANO (PU) INJETADO, ESPESSURA DE 30 MM, DENSIDADE DE 35 KG/M3, REVESTIMENTO EM TELHA TRAPEZOIDAL NAS DUAS FACES COM ESPESSURA DE 0,50 MM CADA, ACABAMENTO NATURAL (NAO INCLUI ACESSORIOS DE FIXACAO)                                                                                                                                                                                                                              </t>
  </si>
  <si>
    <t xml:space="preserve">TELHA ONDULADA EM ACO ZINCADO, ALTURA DE 17 MM, ESPESSURA DE 0,50 MM, LARGURA UTIL DE APROXIMADAMENTE 985 MM, SEM PINTURA                                                                                                                                                                                                                                                                                                                                                                                 </t>
  </si>
  <si>
    <t xml:space="preserve">TELHA TERMOISOLANTE REVESTIDA EM ACO GALVALUME, FACE SUPERIOR TRAPEZOIDAL E FACE INFERIOR PLANA (NAO INCLUI ACESSORIOS DE FIXACAO), REVEST COM ESPESSURA DE 0,50 MM, COM PRE-PINTURA DE COR BRANCA NAS DUAS FACES, NUCLEO EM POLIIOCIANURATO (PIR) COM ESPESSURA DE 50 MM                                                                                                                                                                                                                                 </t>
  </si>
  <si>
    <t xml:space="preserve">TELHA TERMOISOLANTE REVESTIDA EM ACO GALVANIZADO, FACE SUPERIOR EM TELHA TRAPEZOIDAL E FACE INFERIOR EM CHAPA PLANA (SEM ACESSORIOS DE FIXACAO), REVESTIMENTO COM ESPESSURA DE 0,50 MM COM PRE-PINTURA NAS DUAS FACES, NUCLEO EM POLIESTIRENO (EPS) DE 30 MM                                                                                                                                                                                                                                              </t>
  </si>
  <si>
    <t xml:space="preserve">TELHA TERMOISOLANTE REVESTIDA EM ACO GALVANIZADO, FACE SUPERIOR EM TELHA TRAPEZOIDAL E FACE INFERIOR EM CHAPA PLANA (SEM ACESSORIOS DE FIXACAO), REVESTIMENTO COM ESPESSURA DE 0,50 MM COM PRE-PINTURA NAS DUAS FACES, NUCLEO EM POLIESTIRENO (EPS) DE 50 MM                                                                                                                                                                                                                                              </t>
  </si>
  <si>
    <t xml:space="preserve">TELHA TERMOISOLANTE REVESTIDA EM ACO GALVANIZADO, FACES SUPERIOR E INFERIOR EM TELHA TRAPEZOIDAL (SEM ACESSORIOS DE FIXACAO), REVESTIMENTO COM ESPESSURA DE 0,50 MM COM PRE-PINTURA NAS DUAS FACES, NUCLEO EM POLIESTIRENO (EPS) DE 50 MM                                                                                                                                                                                                                                                                 </t>
  </si>
  <si>
    <t xml:space="preserve">TELHA TRAPEZOIDAL EM ACO ZINCADO, SEM PINTURA, ALTURA DE APROXIMADAMENTE 40 MM, ESPESSURA DE 0,50 MM E LARGURA UTIL DE 980 MM                                                                                                                                                                                                                                                                                                                                                                             </t>
  </si>
  <si>
    <t xml:space="preserve">TELHA TRAPEZOIDAL EM ALUMINIO, ALTURA DE *38* MM E ESPESSURA DE 0,5 MM (LARGURA TOTAL DE 1056 MM E COMPRIMENTO DE 5000 MM)                                                                                                                                                                                                                                                                                                                                                                                </t>
  </si>
  <si>
    <t xml:space="preserve">TELHA TRAPEZOIDAL EM ALUMINIO, ALTURA DE *38* MM E ESPESSURA DE 0,7 MM (LARGURA TOTAL DE 1056 MM E COMPRIMENTO DE 5000 MM)                                                                                                                                                                                                                                                                                                                                                                                </t>
  </si>
  <si>
    <t xml:space="preserve">TELHA VIDRO TIPO CANAL OU COLONIAL, C = 46 A 50 CM                                                                                                                                                                                                                                                                                                                                                                                                                                                        </t>
  </si>
  <si>
    <t xml:space="preserve">TELHADOR  (MENSALISTA)                                                                                                                                                                                                                                                                                                                                                                                                                                                                                    </t>
  </si>
  <si>
    <t xml:space="preserve">TELHADOR (HORISTA)                                                                                                                                                                                                                                                                                                                                                                                                                                                                                        </t>
  </si>
  <si>
    <t xml:space="preserve">TERMINAL A COMPRESSAO EM COBRE ESTANHADO PARA CABO 10 MM2, 1 FURO E 1 COMPRESSAO, PARA PARAFUSO DE FIXACAO M6                                                                                                                                                                                                                                                                                                                                                                                             </t>
  </si>
  <si>
    <t xml:space="preserve">TERMINAL A COMPRESSAO EM COBRE ESTANHADO PARA CABO 120 MM2, 1 FURO E 1 COMPRESSAO, PARA PARAFUSO DE FIXACAO M12                                                                                                                                                                                                                                                                                                                                                                                           </t>
  </si>
  <si>
    <t xml:space="preserve">TERMINAL A COMPRESSAO EM COBRE ESTANHADO PARA CABO 16 MM2, 1 FURO E 1 COMPRESSAO, PARA PARAFUSO DE FIXACAO M6                                                                                                                                                                                                                                                                                                                                                                                             </t>
  </si>
  <si>
    <t xml:space="preserve">TERMINAL A COMPRESSAO EM COBRE ESTANHADO PARA CABO 2,5 MM2, 1 FURO E 1 COMPRESSAO, PARA PARAFUSO DE FIXACAO M5                                                                                                                                                                                                                                                                                                                                                                                            </t>
  </si>
  <si>
    <t xml:space="preserve">TERMINAL A COMPRESSAO EM COBRE ESTANHADO PARA CABO 25 MM2, 1 FURO E 1 COMPRESSAO, PARA PARAFUSO DE FIXACAO M8                                                                                                                                                                                                                                                                                                                                                                                             </t>
  </si>
  <si>
    <t xml:space="preserve">TERMINAL A COMPRESSAO EM COBRE ESTANHADO PARA CABO 35 MM2, 1 FURO E 1 COMPRESSAO, PARA PARAFUSO DE FIXACAO M8                                                                                                                                                                                                                                                                                                                                                                                             </t>
  </si>
  <si>
    <t xml:space="preserve">TERMINAL A COMPRESSAO EM COBRE ESTANHADO PARA CABO 4 MM2, 1 FURO E 1 COMPRESSAO, PARA PARAFUSO DE FIXACAO M5                                                                                                                                                                                                                                                                                                                                                                                              </t>
  </si>
  <si>
    <t xml:space="preserve">TERMINAL A COMPRESSAO EM COBRE ESTANHADO PARA CABO 50 MM2, 1 FURO E 1 COMPRESSAO, PARA PARAFUSO DE FIXACAO M8                                                                                                                                                                                                                                                                                                                                                                                             </t>
  </si>
  <si>
    <t xml:space="preserve">TERMINAL A COMPRESSAO EM COBRE ESTANHADO PARA CABO 6 MM2, 1 FURO E 1 COMPRESSAO, PARA PARAFUSO DE FIXACAO M6                                                                                                                                                                                                                                                                                                                                                                                              </t>
  </si>
  <si>
    <t xml:space="preserve">TERMINAL A COMPRESSAO EM COBRE ESTANHADO PARA CABO 70 MM2, 1 FURO E 1 COMPRESSAO, PARA PARAFUSO DE FIXACAO M10                                                                                                                                                                                                                                                                                                                                                                                            </t>
  </si>
  <si>
    <t xml:space="preserve">TERMINAL A COMPRESSAO EM COBRE ESTANHADO PARA CABO 95 MM2, 1 FURO E 1 COMPRESSAO, PARA PARAFUSO DE FIXACAO M12                                                                                                                                                                                                                                                                                                                                                                                            </t>
  </si>
  <si>
    <t xml:space="preserve">TERMINAL DE VENTILACAO, 100 MM, SERIE NORMAL, ESGOTO PREDIAL                                                                                                                                                                                                                                                                                                                                                                                                                                              </t>
  </si>
  <si>
    <t xml:space="preserve">TERMINAL DE VENTILACAO, 50 MM, SERIE NORMAL, ESGOTO PREDIAL                                                                                                                                                                                                                                                                                                                                                                                                                                               </t>
  </si>
  <si>
    <t xml:space="preserve">TERMINAL DE VENTILACAO, 75 MM, SERIE NORMAL, ESGOTO PREDIAL                                                                                                                                                                                                                                                                                                                                                                                                                                               </t>
  </si>
  <si>
    <t xml:space="preserve">TERMINAL METALICO A PRESSAO PARA 1 CABO DE 120 MM2, COM 1 FURO DE FIXACAO                                                                                                                                                                                                                                                                                                                                                                                                                                 </t>
  </si>
  <si>
    <t xml:space="preserve">TERMINAL METALICO A PRESSAO PARA 1 CABO DE 150 A 185 MM2, COM 2 FUROS PARA FIXACAO                                                                                                                                                                                                                                                                                                                                                                                                                        </t>
  </si>
  <si>
    <t xml:space="preserve">TERMINAL METALICO A PRESSAO PARA 1 CABO DE 150 MM2, COM 1 FURO DE FIXACAO                                                                                                                                                                                                                                                                                                                                                                                                                                 </t>
  </si>
  <si>
    <t xml:space="preserve">TERMINAL METALICO A PRESSAO PARA 1 CABO DE 16 A 25 MM2, COM 2 FUROS PARA FIXACAO                                                                                                                                                                                                                                                                                                                                                                                                                          </t>
  </si>
  <si>
    <t xml:space="preserve">TERMINAL METALICO A PRESSAO PARA 1 CABO DE 16 MM2, COM 1 FURO DE FIXACAO                                                                                                                                                                                                                                                                                                                                                                                                                                  </t>
  </si>
  <si>
    <t xml:space="preserve">TERMINAL METALICO A PRESSAO PARA 1 CABO DE 185 MM2, COM 1 FURO DE FIXACAO                                                                                                                                                                                                                                                                                                                                                                                                                                 </t>
  </si>
  <si>
    <t xml:space="preserve">TERMINAL METALICO A PRESSAO PARA 1 CABO DE 240 MM2, COM 1 FURO DE FIXACAO                                                                                                                                                                                                                                                                                                                                                                                                                                 </t>
  </si>
  <si>
    <t xml:space="preserve">TERMINAL METALICO A PRESSAO PARA 1 CABO DE 25 A 35 MM2, COM 2 FUROS PARA FIXACAO                                                                                                                                                                                                                                                                                                                                                                                                                          </t>
  </si>
  <si>
    <t xml:space="preserve">TERMINAL METALICO A PRESSAO PARA 1 CABO DE 25 MM2, COM 1 FURO DE FIXACAO                                                                                                                                                                                                                                                                                                                                                                                                                                  </t>
  </si>
  <si>
    <t xml:space="preserve">TERMINAL METALICO A PRESSAO PARA 1 CABO DE 300 MM2, COM 1 FURO DE FIXACAO                                                                                                                                                                                                                                                                                                                                                                                                                                 </t>
  </si>
  <si>
    <t xml:space="preserve">TERMINAL METALICO A PRESSAO PARA 1 CABO DE 35 MM2, COM 1 FURO DE FIXACAO                                                                                                                                                                                                                                                                                                                                                                                                                                  </t>
  </si>
  <si>
    <t xml:space="preserve">TERMINAL METALICO A PRESSAO PARA 1 CABO DE 50 A 70 MM2, COM 2 FUROS PARA FIXACAO                                                                                                                                                                                                                                                                                                                                                                                                                          </t>
  </si>
  <si>
    <t xml:space="preserve">TERMINAL METALICO A PRESSAO PARA 1 CABO DE 50 MM2, COM 1 FURO DE FIXACAO                                                                                                                                                                                                                                                                                                                                                                                                                                  </t>
  </si>
  <si>
    <t xml:space="preserve">TERMINAL METALICO A PRESSAO PARA 1 CABO DE 6 A 10 MM2, COM 1 FURO DE FIXACAO                                                                                                                                                                                                                                                                                                                                                                                                                              </t>
  </si>
  <si>
    <t xml:space="preserve">TERMINAL METALICO A PRESSAO PARA 1 CABO DE 70 MM2, COM 1 FURO DE FIXACAO                                                                                                                                                                                                                                                                                                                                                                                                                                  </t>
  </si>
  <si>
    <t xml:space="preserve">TERMINAL METALICO A PRESSAO PARA 1 CABO DE 95 A 120 MM2, COM 2 FUROS PARA FIXACAO                                                                                                                                                                                                                                                                                                                                                                                                                         </t>
  </si>
  <si>
    <t xml:space="preserve">TERMINAL METALICO A PRESSAO PARA 1 CABO DE 95 MM2, COM 1 FURO DE FIXACAO                                                                                                                                                                                                                                                                                                                                                                                                                                  </t>
  </si>
  <si>
    <t xml:space="preserve">TERMINAL METALICO A PRESSAO 1 CABO, PARA CABOS DE 4 A 10 MM2, COM 2 FUROS PARA FIXACAO                                                                                                                                                                                                                                                                                                                                                                                                                    </t>
  </si>
  <si>
    <t xml:space="preserve">TERMOFUSORA PARA TUBOS E CONEXOES EM PPR COM DIAMETROS DE 20 A 63 MM, POTENCIA DE 800 W, TENSAO 220 V                                                                                                                                                                                                                                                                                                                                                                                                     </t>
  </si>
  <si>
    <t xml:space="preserve">TERMOFUSORA PARA TUBOS E CONEXOES EM PPR COM DIAMETROS DE 75 A 110 MM, POTENCIA DE *1100* W, TENSAO 220 V                                                                                                                                                                                                                                                                                                                                                                                                 </t>
  </si>
  <si>
    <t xml:space="preserve">TERRA VEGETAL (ENSACADA)                                                                                                                                                                                                                                                                                                                                                                                                                                                                                  </t>
  </si>
  <si>
    <t xml:space="preserve">TERRA VEGETAL (GRANEL)                                                                                                                                                                                                                                                                                                                                                                                                                                                                                    </t>
  </si>
  <si>
    <t xml:space="preserve">TESTEIRA ANTIDERRAPANTE PARA PISO VINILICO *5 X 2,5* CM, E = 2 MM                                                                                                                                                                                                                                                                                                                                                                                                                                         </t>
  </si>
  <si>
    <t xml:space="preserve">TIL CONDOMINIAL, PVC, DN 100 X 100 MM, PARA REDE COLETORA DE ESGOTO                                                                                                                                                                                                                                                                                                                                                                                                                                       </t>
  </si>
  <si>
    <t xml:space="preserve">TIL PARA LIGACAO PREDIAL, EM PVC, JE, BBB, DN 100 X 100 MM, PARA REDE COLETORA ESGOTO                                                                                                                                                                                                                                                                                                                                                                                                                     </t>
  </si>
  <si>
    <t xml:space="preserve">TIL RADIAL, PVC, JE, BBB, DN 300 X 200 MM, PARA REDE COLETORA DE ESGOTO (NBR 10.569)                                                                                                                                                                                                                                                                                                                                                                                                                      </t>
  </si>
  <si>
    <t xml:space="preserve">TINTA / REVESTIMENTO A BASE DE RESINA EPOXI COM ALCATRAO, BICOMPONENTE                                                                                                                                                                                                                                                                                                                                                                                                                                    </t>
  </si>
  <si>
    <t xml:space="preserve">TINTA A BASE DE RESINA ACRILICA EMULSIONADA EM AGUA, PARA SINALIZACAO HORIZONTAL VIARIA (NBR 13699:2012)                                                                                                                                                                                                                                                                                                                                                                                                  </t>
  </si>
  <si>
    <t xml:space="preserve">TINTA A OLEO BRILHANTE, PARA MADEIRAS E METAIS                                                                                                                                                                                                                                                                                                                                                                                                                                                            </t>
  </si>
  <si>
    <t xml:space="preserve">TINTA ACRILICA A BASE DE SOLVENTE, PARA SINALIZACAO HORIZONTAL VIARIA (NBR 11862)                                                                                                                                                                                                                                                                                                                                                                                                                         </t>
  </si>
  <si>
    <t xml:space="preserve">TINTA ACRILICA PREMIUM PARA PISO                                                                                                                                                                                                                                                                                                                                                                                                                                                                          </t>
  </si>
  <si>
    <t xml:space="preserve">TINTA ASFALTICA IMPERMEABILIZANTE DILUIDA EM SOLVENTE, PARA MATERIAIS CIMENTICIOS, METAL E MADEIRA                                                                                                                                                                                                                                                                                                                                                                                                        </t>
  </si>
  <si>
    <t xml:space="preserve">TINTA ASFALTICA IMPERMEABILIZANTE DISPERSA EM AGUA, PARA MATERIAIS CIMENTICIOS                                                                                                                                                                                                                                                                                                                                                                                                                            </t>
  </si>
  <si>
    <t xml:space="preserve">TINTA BORRACHA CLORADA, ACABAMENTO SEMIBRILHO, QUALQUER COR                                                                                                                                                                                                                                                                                                                                                                                                                                               </t>
  </si>
  <si>
    <t xml:space="preserve">TINTA EPOXI BASE AGUA PREMIUM, BRANCA                                                                                                                                                                                                                                                                                                                                                                                                                                                                     </t>
  </si>
  <si>
    <t xml:space="preserve">TINTA ESMALTE BASE AGUA PREMIUM ACETINADO                                                                                                                                                                                                                                                                                                                                                                                                                                                                 </t>
  </si>
  <si>
    <t xml:space="preserve">TINTA ESMALTE BASE AGUA PREMIUM BRILHANTE                                                                                                                                                                                                                                                                                                                                                                                                                                                                 </t>
  </si>
  <si>
    <t xml:space="preserve">TINTA ESMALTE SINTETICO PREMIUM ACETINADO                                                                                                                                                                                                                                                                                                                                                                                                                                                                 </t>
  </si>
  <si>
    <t xml:space="preserve">TINTA ESMALTE SINTETICO PREMIUM BRILHANTE                                                                                                                                                                                                                                                                                                                                                                                                                                                                 </t>
  </si>
  <si>
    <t xml:space="preserve">TINTA ESMALTE SINTETICO PREMIUM DE DUPLA ACAO GRAFITE FOSCO PARA SUPERFICIES METALICAS FERROSAS                                                                                                                                                                                                                                                                                                                                                                                                           </t>
  </si>
  <si>
    <t xml:space="preserve">TINTA ESMALTE SINTETICO PREMIUM DE EFEITO PROTETOR DE SUPERFICIE METALICA ALUMINIO                                                                                                                                                                                                                                                                                                                                                                                                                        </t>
  </si>
  <si>
    <t xml:space="preserve">TINTA ESMALTE SINTETICO PREMIUM FOSCO                                                                                                                                                                                                                                                                                                                                                                                                                                                                     </t>
  </si>
  <si>
    <t xml:space="preserve">TINTA ESMALTE SINTETICO STANDARD ACETINADO                                                                                                                                                                                                                                                                                                                                                                                                                                                                </t>
  </si>
  <si>
    <t xml:space="preserve">TINTA ESMALTE SINTETICO STANDARD BRILHANTE                                                                                                                                                                                                                                                                                                                                                                                                                                                                </t>
  </si>
  <si>
    <t xml:space="preserve">TINTA ESMALTE SINTETICO STANDARD FOSCO                                                                                                                                                                                                                                                                                                                                                                                                                                                                    </t>
  </si>
  <si>
    <t xml:space="preserve">TINTA LATEX ACRILICA ECONOMICA, COR BRANCA                                                                                                                                                                                                                                                                                                                                                                                                                                                                </t>
  </si>
  <si>
    <t xml:space="preserve">TINTA LATEX ACRILICA PREMIUM, COR BRANCO FOSCO                                                                                                                                                                                                                                                                                                                                                                                                                                                            </t>
  </si>
  <si>
    <t xml:space="preserve">TINTA LATEX ACRILICA STANDARD, COR BRANCA                                                                                                                                                                                                                                                                                                                                                                                                                                                                 </t>
  </si>
  <si>
    <t xml:space="preserve">TINTA LATEX ACRILICA SUPER PREMIUM, COR BRANCO FOSCO                                                                                                                                                                                                                                                                                                                                                                                                                                                      </t>
  </si>
  <si>
    <t xml:space="preserve">TINTA MINERAL IMPERMEAVEL EM PO, BRANCA                                                                                                                                                                                                                                                                                                                                                                                                                                                                   </t>
  </si>
  <si>
    <t xml:space="preserve">TINTA/RESINA ACRILICA PREMIUM PARA CERAMICA, PEDRAS E OUTROS                                                                                                                                                                                                                                                                                                                                                                                                                                              </t>
  </si>
  <si>
    <t xml:space="preserve">TIRANTE COM ELO, EM ARAME GALVANIZADO RIGIDO, NUMERO 10, COMPRIMENTO 2000 MM, PARA PENDURAL DE FORRO REMOVIVEL                                                                                                                                                                                                                                                                                                                                                                                            </t>
  </si>
  <si>
    <t xml:space="preserve">TIRANTE EM FERRO GALVANIZADO PARA CONTRAVENTAMENTO DE TELHA CANALETE 90, 1/4 " X 400 MM                                                                                                                                                                                                                                                                                                                                                                                                                   </t>
  </si>
  <si>
    <t xml:space="preserve">TOALHEIRO PLASTICO TIPO DISPENSER PARA PAPEL TOALHA INTERFOLHADO                                                                                                                                                                                                                                                                                                                                                                                                                                          </t>
  </si>
  <si>
    <t xml:space="preserve">TOMADA INDUSTRIAL DE EMBUTIR 3P+T 30 A, 440 V, COM TRAVA, COM PLACA                                                                                                                                                                                                                                                                                                                                                                                                                                       </t>
  </si>
  <si>
    <t xml:space="preserve">TOMADA INDUSTRIAL DE EMBUTIR 3P+T 30 A, 440 V, COM TRAVA, SEM PLACA                                                                                                                                                                                                                                                                                                                                                                                                                                       </t>
  </si>
  <si>
    <t xml:space="preserve">TOMADA PARA ANTENA DE TV, CABO COAXIAL DE 9 MM (APENAS MODULO)                                                                                                                                                                                                                                                                                                                                                                                                                                            </t>
  </si>
  <si>
    <t xml:space="preserve">TOMADA PARA ANTENA DE TV, CABO COAXIAL DE 9 MM, CONJUNTO MONTADO PARA EMBUTIR 4" X 2" (PLACA + SUPORTE + MODULO)                                                                                                                                                                                                                                                                                                                                                                                          </t>
  </si>
  <si>
    <t xml:space="preserve">TOMADA RJ11, 2 FIOS (APENAS MODULO)                                                                                                                                                                                                                                                                                                                                                                                                                                                                       </t>
  </si>
  <si>
    <t xml:space="preserve">TOMADA RJ11, 2 FIOS, CONJUNTO MONTADO PARA EMBUTIR 4" X 2" (PLACA + SUPORTE + MODULO)                                                                                                                                                                                                                                                                                                                                                                                                                     </t>
  </si>
  <si>
    <t xml:space="preserve">TOMADA RJ45, 8 FIOS, CAT 5E (APENAS MODULO)                                                                                                                                                                                                                                                                                                                                                                                                                                                               </t>
  </si>
  <si>
    <t xml:space="preserve">TOMADA RJ45, 8 FIOS, CAT 5E, CONJUNTO MONTADO PARA EMBUTIR 4" X 2" (PLACA + SUPORTE + MODULO)                                                                                                                                                                                                                                                                                                                                                                                                             </t>
  </si>
  <si>
    <t xml:space="preserve">TOMADA 2P+T 10A, 250V  (APENAS MODULO)                                                                                                                                                                                                                                                                                                                                                                                                                                                                    </t>
  </si>
  <si>
    <t xml:space="preserve">TOMADA 2P+T 10A, 250V, CONJUNTO MONTADO PARA EMBUTIR 4" X 2" (PLACA + SUPORTE + MODULO)                                                                                                                                                                                                                                                                                                                                                                                                                   </t>
  </si>
  <si>
    <t xml:space="preserve">TOMADA 2P+T 10A, 250V, CONJUNTO MONTADO PARA SOBREPOR 4" X 2" (CAIXA + MODULO)                                                                                                                                                                                                                                                                                                                                                                                                                            </t>
  </si>
  <si>
    <t xml:space="preserve">TOMADA 2P+T 20A 250V, CONJUNTO MONTADO PARA EMBUTIR 4" X 2" (PLACA + SUPORTE + MODULO)                                                                                                                                                                                                                                                                                                                                                                                                                    </t>
  </si>
  <si>
    <t xml:space="preserve">TOMADA 2P+T 20A, 250V  (APENAS MODULO)                                                                                                                                                                                                                                                                                                                                                                                                                                                                    </t>
  </si>
  <si>
    <t xml:space="preserve">TOMADAS (2 MODULOS) 2P+T 10A, 250V, CONJUNTO MONTADO PARA EMBUTIR 4" X 2" (PLACA + SUPORTE + MODULOS)                                                                                                                                                                                                                                                                                                                                                                                                     </t>
  </si>
  <si>
    <t xml:space="preserve">TOPOGRAFO (HORISTA)                                                                                                                                                                                                                                                                                                                                                                                                                                                                                       </t>
  </si>
  <si>
    <t xml:space="preserve">TOPOGRAFO (MENSALISTA)                                                                                                                                                                                                                                                                                                                                                                                                                                                                                    </t>
  </si>
  <si>
    <t xml:space="preserve">TORNEIRA DE BOIA BALAO METALICO, VAZAO TOTAL, PARA CAIXA D'AGUA, AGUA QUENTE, ROSCA 1/2 ", COM HASTE, TORNEIRA E BALAO METALICOS                                                                                                                                                                                                                                                                                                                                                                          </t>
  </si>
  <si>
    <t xml:space="preserve">TORNEIRA DE BOIA BALAO METALICO, VAZAO TOTAL, PARA CAIXA D'AGUA, AGUA QUENTE, ROSCA 3/4 ", COM HASTE, TORNEIRA E BALAO METALICOS                                                                                                                                                                                                                                                                                                                                                                          </t>
  </si>
  <si>
    <t xml:space="preserve">TORNEIRA DE BOIA CONVENCIONAL PARA CAIXA D'AGUA, AGUA FRIA, 1.1/2", COM HASTE E TORNEIRA METALICOS E BALAO PLASTICO                                                                                                                                                                                                                                                                                                                                                                                       </t>
  </si>
  <si>
    <t xml:space="preserve">TORNEIRA DE BOIA CONVENCIONAL PARA CAIXA D'AGUA, AGUA FRIA, 1.1/4", COM HASTE E TORNEIRA METALICOS E BALAO PLASTICO                                                                                                                                                                                                                                                                                                                                                                                       </t>
  </si>
  <si>
    <t xml:space="preserve">TORNEIRA DE BOIA CONVENCIONAL PARA CAIXA D'AGUA, AGUA FRIA, 1/2", COM HASTE E TORNEIRA METALICOS E BALAO PLASTICO                                                                                                                                                                                                                                                                                                                                                                                         </t>
  </si>
  <si>
    <t xml:space="preserve">TORNEIRA DE BOIA CONVENCIONAL PARA CAIXA D'AGUA, AGUA FRIA, 3/4", COM HASTE E TORNEIRA METALICOS E BALAO PLASTICO                                                                                                                                                                                                                                                                                                                                                                                         </t>
  </si>
  <si>
    <t xml:space="preserve">TORNEIRA DE BOIA CONVENCIONAL PARA CAIXA D'AGUA, 1", AGUA FRIA, COM HASTE E TORNEIRA METALICOS E BALAO PLASTICO                                                                                                                                                                                                                                                                                                                                                                                           </t>
  </si>
  <si>
    <t xml:space="preserve">TORNEIRA DE BOIA CONVENCIONAL PARA CAIXA D'AGUA, 2", AGUA FRIA, COM HASTE E TORNEIRA METALICOS E BALAO PLASTICO                                                                                                                                                                                                                                                                                                                                                                                           </t>
  </si>
  <si>
    <t xml:space="preserve">TORNEIRA DE BOIA VAZAO TOTAL PARA CAIXA D'AGUA, AGUA FRIA, BITOLA 1/2", COM HASTE E TORNEIRA METALICOS E BALAO PLASTICO                                                                                                                                                                                                                                                                                                                                                                                   </t>
  </si>
  <si>
    <t xml:space="preserve">TORNEIRA DE BOIA VAZAO TOTAL PARA CAIXA D'AGUA, AGUA FRIA, BITOLA 1", COM HASTE E TORNEIRA METALICOS E BALAO PLASTICO                                                                                                                                                                                                                                                                                                                                                                                     </t>
  </si>
  <si>
    <t xml:space="preserve">TORNEIRA DE BOIA VAZAO TOTAL PARA CAIXA D'AGUA, AGUA FRIA, BITOLA 3/4", COM HASTE E TORNEIRA METALICOS E BALAO PLASTICO                                                                                                                                                                                                                                                                                                                                                                                   </t>
  </si>
  <si>
    <t xml:space="preserve">TORNEIRA DE MESA PARA LAVATORIO, METALICA CROMADA, COM MISTURADOR MONOCOMANDO, BICA BAIXA (REF 2875)                                                                                                                                                                                                                                                                                                                                                                                                      </t>
  </si>
  <si>
    <t xml:space="preserve">TORNEIRA DE MESA PARA LAVATORIO, METALICA CROMADA, COM SENSOR DE APROXIMACAO ELETRICO, BIVOLT                                                                                                                                                                                                                                                                                                                                                                                                             </t>
  </si>
  <si>
    <t xml:space="preserve">TORNEIRA DE MESA/BANCADA, PARA LAVATORIO, FIXA, METALICA CROMADA, PADRAO POPULAR, 1/2 " OU 3/4 " (REF 1193)                                                                                                                                                                                                                                                                                                                                                                                               </t>
  </si>
  <si>
    <t xml:space="preserve">TORNEIRA DE METAL AMARELO, PARA TANQUE / JARDIM, DE PAREDE, COM BICO PLASTICO, CANO CURTO, AREA EXTERNA, PADRAO POPULAR / USO GERAL, 1/2 " OU 3/4 " (REF 1128)                                                                                                                                                                                                                                                                                                                                            </t>
  </si>
  <si>
    <t xml:space="preserve">TORNEIRA DE METAL AMARELO, PARA TANQUE / JARDIM, DE PAREDE, SEM BICO, CANO CURTO, PADRAO POPULAR / USO GERAL, 1/2 " OU 3/4 " (REF 1120)                                                                                                                                                                                                                                                                                                                                                                   </t>
  </si>
  <si>
    <t xml:space="preserve">TORNEIRA METALICA CROMADA CANO CURTO, SEM BICO, SEM AREJADOR, DE PAREDE, PARA TANQUE E USO GERAL, 1/2 " OU 3/4 " (REF 1143)                                                                                                                                                                                                                                                                                                                                                                               </t>
  </si>
  <si>
    <t xml:space="preserve">TORNEIRA METALICA CROMADA DE MESA PARA LAVATORIO, BICA ALTA, COM AREJADOR (REF 1195)                                                                                                                                                                                                                                                                                                                                                                                                                      </t>
  </si>
  <si>
    <t xml:space="preserve">TORNEIRA METALICA CROMADA DE MESA PARA LAVATORIO, COM SENSOR DE PRESENCA A PILHA, COM AREJADOR EMBUTIDO                                                                                                                                                                                                                                                                                                                                                                                                   </t>
  </si>
  <si>
    <t xml:space="preserve">TORNEIRA METALICA CROMADA DE MESA, PARA LAVATORIO, TEMPORIZADA PRESSAO FECHAMENTO AUTOMATICO, BICA BAIXA                                                                                                                                                                                                                                                                                                                                                                                                  </t>
  </si>
  <si>
    <t xml:space="preserve">TORNEIRA METALICA CROMADA DE PAREDE LONGA PARA LAVATORIO, COM AREJADOR, ACIONAMENTO ALAVANCA, 1/4 DE VOLTA (REF 1178)                                                                                                                                                                                                                                                                                                                                                                                     </t>
  </si>
  <si>
    <t xml:space="preserve">TORNEIRA METALICA CROMADA DE PAREDE, PARA COZINHA, BICA MOVEL, COM AREJADOR, 1/2 " OU 3/4 " (REF 1167 / 1168)                                                                                                                                                                                                                                                                                                                                                                                             </t>
  </si>
  <si>
    <t xml:space="preserve">TORNEIRA METALICA CROMADA PARA JARDIM / TANQUE, COM BICO PLASTICO, CANO LONGO, DE PAREDE, PADRAO POPULAR / USO GERAL , 1/2 " OU 3/4 " (REF 1153 / 1130)                                                                                                                                                                                                                                                                                                                                                   </t>
  </si>
  <si>
    <t xml:space="preserve">TORNEIRA METALICA CROMADA PARA TANQUE / JARDIM, SEM BICO , CANO LONGO, DE PAREDE, PADRAO POPULAR / USO GERAL, 1/2 " OU 3/4 " (REF 1126)                                                                                                                                                                                                                                                                                                                                                                   </t>
  </si>
  <si>
    <t xml:space="preserve">TORNEIRA METALICA CROMADA, CANO CURTO, COM AREJADOR, SEM BICO PLASTICO, DE PAREDE, PARA USO GERAL, 1/2 " OU 3/4 " (REF 1152 / 1154)                                                                                                                                                                                                                                                                                                                                                                       </t>
  </si>
  <si>
    <t xml:space="preserve">TORNEIRA METALICA CROMADA, DE MESA/BANCADA, PARA COZINHA, BICA MOVEL, COM AREJADOR, 1/2 " OU 3/4 " (REF 1167 / 1168)                                                                                                                                                                                                                                                                                                                                                                                      </t>
  </si>
  <si>
    <t xml:space="preserve">TORNEIRA METALICA CROMADA, RETA, DE PAREDE, PARA COZINHA, COM AREJADOR, PADRAO POPULAR, 1/2 " OU 3/4 " (REF 1159 / 1160)                                                                                                                                                                                                                                                                                                                                                                                  </t>
  </si>
  <si>
    <t xml:space="preserve">TORNEIRA METALICA CROMADA, RETA, DE PAREDE, PARA COZINHA, SEM BICO, SEM AREJADOR, PADRAO POPULAR, 1/2 " OU 3/4 " (REF 1158)                                                                                                                                                                                                                                                                                                                                                                               </t>
  </si>
  <si>
    <t xml:space="preserve">TORNEIRA PLASTICA DE BOIA CONVENCIONAL PARA CAIXA DE AGUA, AGUA FRIA, 3/4 ", COM HASTE METALICA E COM TORNEIRA E BALAO PLASTICOS (PADRAO POPULAR)                                                                                                                                                                                                                                                                                                                                                         </t>
  </si>
  <si>
    <t xml:space="preserve">TORNEIRA PLASTICA DE BOIA PARA CAIXA DE DESCARGA,  1/2", BALAO E TORNEIRA PLASTICOS, COM HASTE METALICA                                                                                                                                                                                                                                                                                                                                                                                                   </t>
  </si>
  <si>
    <t xml:space="preserve">TORNEIRA PLASTICA DE MESA, BICA MOVEL, PARA COZINHA 1/2 "                                                                                                                                                                                                                                                                                                                                                                                                                                                 </t>
  </si>
  <si>
    <t xml:space="preserve">TORNEIRA PLASTICA PARA TANQUE 1/2 " OU 3/4 " COM BICO PARA MANGUEIRA                                                                                                                                                                                                                                                                                                                                                                                                                                      </t>
  </si>
  <si>
    <t xml:space="preserve">TRANSFORMADOR TRIFASICO DE DISTRIBUICAO, POTENCIA DE 1000 KVA, TENSAO NOMINAL DE 15 KV, TENSAO SECUNDARIA DE 220/127V, EM OLEO ISOLANTE TIPO MINERAL                                                                                                                                                                                                                                                                                                                                                      </t>
  </si>
  <si>
    <t xml:space="preserve">TRANSFORMADOR TRIFASICO DE DISTRIBUICAO, POTENCIA DE 112,5 KVA, TENSAO NOMINAL DE 15 KV, TENSAO SECUNDARIA DE 220/127V, EM OLEO ISOLANTE TIPO MINERAL                                                                                                                                                                                                                                                                                                                                                     </t>
  </si>
  <si>
    <t xml:space="preserve">TRANSFORMADOR TRIFASICO DE DISTRIBUICAO, POTENCIA DE 15 KVA, TENSAO NOMINAL DE 15 KV, TENSAO SECUNDARIA DE 220/127V, EM OLEO ISOLANTE TIPO MINERAL                                                                                                                                                                                                                                                                                                                                                        </t>
  </si>
  <si>
    <t xml:space="preserve">TRANSFORMADOR TRIFASICO DE DISTRIBUICAO, POTENCIA DE 150 KVA, TENSAO NOMINAL DE 15 KV, TENSAO SECUNDARIA DE 220/127V, EM OLEO ISOLANTE TIPO MINERAL                                                                                                                                                                                                                                                                                                                                                       </t>
  </si>
  <si>
    <t xml:space="preserve">TRANSFORMADOR TRIFASICO DE DISTRIBUICAO, POTENCIA DE 1500 KVA, TENSAO NOMINAL DE 15 KV, TENSAO SECUNDARIA DE 220/127V, EM OLEO ISOLANTE TIPO MINERAL                                                                                                                                                                                                                                                                                                                                                      </t>
  </si>
  <si>
    <t xml:space="preserve">TRANSFORMADOR TRIFASICO DE DISTRIBUICAO, POTENCIA DE 225 KVA, TENSAO NOMINAL DE 15 KV, TENSAO SECUNDARIA DE 220/127V, EM OLEO ISOLANTE TIPO MINERAL                                                                                                                                                                                                                                                                                                                                                       </t>
  </si>
  <si>
    <t xml:space="preserve">TRANSFORMADOR TRIFASICO DE DISTRIBUICAO, POTENCIA DE 30 KVA, TENSAO NOMINAL DE 15 KV, TENSAO SECUNDARIA DE 220/127V, EM OLEO ISOLANTE TIPO MINERAL                                                                                                                                                                                                                                                                                                                                                        </t>
  </si>
  <si>
    <t xml:space="preserve">TRANSFORMADOR TRIFASICO DE DISTRIBUICAO, POTENCIA DE 300 KVA, TENSAO NOMINAL DE 15 KV, TENSAO SECUNDARIA DE 220/127V, EM OLEO ISOLANTE TIPO MINERAL                                                                                                                                                                                                                                                                                                                                                       </t>
  </si>
  <si>
    <t xml:space="preserve">TRANSFORMADOR TRIFASICO DE DISTRIBUICAO, POTENCIA DE 45 KVA, TENSAO NOMINAL DE 15 KV, TENSAO SECUNDARIA DE 220/127V, EM OLEO ISOLANTE TIPO MINERAL                                                                                                                                                                                                                                                                                                                                                        </t>
  </si>
  <si>
    <t xml:space="preserve">TRANSFORMADOR TRIFASICO DE DISTRIBUICAO, POTENCIA DE 500 KVA, TENSAO NOMINAL DE 15 KV, TENSAO SECUNDARIA DE 220/127V, EM OLEO ISOLANTE TIPO MINERAL                                                                                                                                                                                                                                                                                                                                                       </t>
  </si>
  <si>
    <t xml:space="preserve">TRANSFORMADOR TRIFASICO DE DISTRIBUICAO, POTENCIA DE 75 KVA, TENSAO NOMINAL DE 15 KV, TENSAO SECUNDARIA DE 220/127V, EM OLEO ISOLANTE TIPO MINERAL                                                                                                                                                                                                                                                                                                                                                        </t>
  </si>
  <si>
    <t xml:space="preserve">TRANSFORMADOR TRIFASICO DE DISTRIBUICAO, POTENCIA DE 750 KVA, TENSAO NOMINAL DE 15 KV, TENSAO SECUNDARIA DE 220/127V, EM OLEO ISOLANTE TIPO MINERAL                                                                                                                                                                                                                                                                                                                                                       </t>
  </si>
  <si>
    <t xml:space="preserve">TRANSPORTE - HORISTA (COLETADO CAIXA - ENCARGOS COMPLEMENTARES)                                                                                                                                                                                                                                                                                                                                                                                                                                           </t>
  </si>
  <si>
    <t xml:space="preserve">TRANSPORTE - MENSALISTA (COLETADO CAIXA - ENCARGOS COMPLEMENTARES)                                                                                                                                                                                                                                                                                                                                                                                                                                        </t>
  </si>
  <si>
    <t xml:space="preserve">TRATOR DE ESTEIRAS, POTENCIA BRUTA DE 133 HP, PESO OPERACIONAL DE 14 T, COM LAMINA COM CAPACIDADE DE 3,00 M3                                                                                                                                                                                                                                                                                                                                                                                              </t>
  </si>
  <si>
    <t xml:space="preserve">TRATOR DE ESTEIRAS, POTENCIA BRUTA DE 347 HP, PESO OPERACIONAL DE 38,5 T, COM ESCARIFICADOR E LAMINA COM CAPACIDADE DE 4,70M3                                                                                                                                                                                                                                                                                                                                                                             </t>
  </si>
  <si>
    <t xml:space="preserve">TRATOR DE ESTEIRAS, POTENCIA DE 100 HP, PESO OPERACIONAL DE 9,4 T, COM LAMINA COM CAPACIDADE DE 2,19 M3                                                                                                                                                                                                                                                                                                                                                                                                   </t>
  </si>
  <si>
    <t xml:space="preserve">TRATOR DE ESTEIRAS, POTENCIA DE 150 HP, PESO OPERACIONAL DE 16,7 T, COM RODA MOTRIZ ELEVADA E LAMINA COM CONTATO DE 3,18M3                                                                                                                                                                                                                                                                                                                                                                                </t>
  </si>
  <si>
    <t xml:space="preserve">TRATOR DE ESTEIRAS, POTENCIA DE 170 HP, PESO OPERACIONAL DE 19 T, COM LAMINA COM CAPACIDADE DE 5,2 M3                                                                                                                                                                                                                                                                                                                                                                                                     </t>
  </si>
  <si>
    <t xml:space="preserve">TRATOR DE ESTEIRAS, POTENCIA DE 347 HP, PESO OPERACIONAL DE 38,5 T, COM LAMINA COM CAPACIDADE DE 8,70M3                                                                                                                                                                                                                                                                                                                                                                                                   </t>
  </si>
  <si>
    <t xml:space="preserve">TRATOR DE ESTEIRAS, POTENCIA NO VOLANTE DE 200 HP, PESO OPERACIONAL DE 20,1 T, COM RODA MOTRIZ ELEVADA E LAMINA COM CAPACIDADE DE 3,89 M3                                                                                                                                                                                                                                                                                                                                                                 </t>
  </si>
  <si>
    <t xml:space="preserve">TRATOR DE ESTEIRAS, POTENCIA 125 HP, PESO OPERACIONAL DE 12,9 T, COM LAMINA COM CAPACIDADE DE 2,7 M3                                                                                                                                                                                                                                                                                                                                                                                                      </t>
  </si>
  <si>
    <t xml:space="preserve">TRATOR DE PNEUS COM POTENCIA DE 105 CV, TRACAO 4 X 4, PESO COM LASTRO DE 5775 KG                                                                                                                                                                                                                                                                                                                                                                                                                          </t>
  </si>
  <si>
    <t xml:space="preserve">TRATOR DE PNEUS COM POTENCIA DE 122 CV, TRACAO 4 X 4, PESO COM LASTRO DE 4510 KG                                                                                                                                                                                                                                                                                                                                                                                                                          </t>
  </si>
  <si>
    <t xml:space="preserve">TRATOR DE PNEUS COM POTENCIA DE 15 CV, PESO COM LASTRO DE 1160 KG                                                                                                                                                                                                                                                                                                                                                                                                                                         </t>
  </si>
  <si>
    <t xml:space="preserve">TRATOR DE PNEUS COM POTENCIA DE 50 CV, TRACAO 4 X 2, PESO COM LASTRO DE 2714 KG                                                                                                                                                                                                                                                                                                                                                                                                                           </t>
  </si>
  <si>
    <t xml:space="preserve">TRATOR DE PNEUS COM POTENCIA DE 85 CV, TRACAO 4 X 4, PESO COM LASTRO DE 4675 KG                                                                                                                                                                                                                                                                                                                                                                                                                           </t>
  </si>
  <si>
    <t xml:space="preserve">TRATOR DE PNEUS COM POTENCIA DE 85 CV, TURBO,  PESO COM LASTRO DE 4900 KG                                                                                                                                                                                                                                                                                                                                                                                                                                 </t>
  </si>
  <si>
    <t xml:space="preserve">TRATOR DE PNEUS COM POTENCIA DE 95 CV, TRACAO 4 X 4, PESO MAXIMO DE 5225 KG                                                                                                                                                                                                                                                                                                                                                                                                                               </t>
  </si>
  <si>
    <t xml:space="preserve">TRAVA / PRENDEDOR DE PORTA, EM LATAO CROMADO, MONTADO EM PISO                                                                                                                                                                                                                                                                                                                                                                                                                                             </t>
  </si>
  <si>
    <t xml:space="preserve">TRAVA-QUEDAS EM ACO PARA CORDA DE 12 MM, EXTENSOR DE 25 X 300 MM, COM MOSQUETAO TIPO GANCHO TRAVA DUPLA                                                                                                                                                                                                                                                                                                                                                                                                   </t>
  </si>
  <si>
    <t xml:space="preserve">TRELICA NERVURADA (ESPACADOR), ALTURA = 120,0 MM, DIAMETRO DOS BANZOS INFERIORES E SUPERIOR = 6,0 MM, DIAMETRO DA DIAGONAL = 4,2 MM                                                                                                                                                                                                                                                                                                                                                                       </t>
  </si>
  <si>
    <t xml:space="preserve">TRILHO PANTOGRAFICO CONCAVO, TIPO U, EM ALUMINIO, COM DIMENSOES DE APROX *35 X 35* MM, PARA ROLDANA DE PORTA DE CORRER                                                                                                                                                                                                                                                                                                                                                                                    </t>
  </si>
  <si>
    <t xml:space="preserve">TRILHO PANTOGRAFICO RETO, EM ALUMINIO, TIPO U, COM DIMENSOES DE *38 X 38* MM PARA PORTA DE CORRER                                                                                                                                                                                                                                                                                                                                                                                                         </t>
  </si>
  <si>
    <t xml:space="preserve">TRILHO QUADRADO FRIZADO PARA RODIZIO (VERGALHAO MACICO), EM ALUMINIO, COM DIMENSOES DE *6 X 6* MM                                                                                                                                                                                                                                                                                                                                                                                                         </t>
  </si>
  <si>
    <t xml:space="preserve">TROLEY MANUAL CAPACIDADE 1 T                                                                                                                                                                                                                                                                                                                                                                                                                                                                              </t>
  </si>
  <si>
    <t xml:space="preserve">TUBO / MANGUEIRA PRETA EM POLIETILENO, LINHA PESADA OU REFORCADA, TIPO ESPAGUETE, PARA INJECAO DE CALDA DE CIMENTO, D = 1/2", ESPESSURA 1,5 MM                                                                                                                                                                                                                                                                                                                                                            </t>
  </si>
  <si>
    <t xml:space="preserve">TUBO ACO CARBONO COM COSTURA, NBR 5580, CLASSE L, DN = 15 MM, E = 2,25 MM, 1,06 KG/M                                                                                                                                                                                                                                                                                                                                                                                                                      </t>
  </si>
  <si>
    <t xml:space="preserve">TUBO ACO CARBONO COM COSTURA, NBR 5580, CLASSE L, DN = 25 MM, E = 2,65 MM, 2,02 KG/M                                                                                                                                                                                                                                                                                                                                                                                                                      </t>
  </si>
  <si>
    <t xml:space="preserve">TUBO ACO CARBONO COM COSTURA, NBR 5580, CLASSE L, DN = 40 MM, E = 3,0 MM, 3,34 KG/M                                                                                                                                                                                                                                                                                                                                                                                                                       </t>
  </si>
  <si>
    <t xml:space="preserve">TUBO ACO CARBONO COM COSTURA, NBR 5580, CLASSE L, DN = 80 MM, E = 3,35 MM, 7,07 KG/M                                                                                                                                                                                                                                                                                                                                                                                                                      </t>
  </si>
  <si>
    <t xml:space="preserve">TUBO ACO CARBONO COM COSTURA, NBR 5580, CLASSE M, DN = 25 MM, E = 3,35 MM, *2,50* KG//M                                                                                                                                                                                                                                                                                                                                                                                                                   </t>
  </si>
  <si>
    <t xml:space="preserve">TUBO ACO CARBONO COM COSTURA, NBR 5580, CLASSE M, DN = 40 MM, E = 3,35 MM, *3,71* KG//M                                                                                                                                                                                                                                                                                                                                                                                                                   </t>
  </si>
  <si>
    <t xml:space="preserve">TUBO ACO CARBONO COM COSTURA, NBR 5580, CLASSE M, DN = 80 MM, E = 4,05 MM, *8,47* KG/M                                                                                                                                                                                                                                                                                                                                                                                                                    </t>
  </si>
  <si>
    <t xml:space="preserve">TUBO ACO CARBONO SEM COSTURA 1 1/2", E= *3,68 MM, SCHEDULE 40, 4,05 KG/M                                                                                                                                                                                                                                                                                                                                                                                                                                  </t>
  </si>
  <si>
    <t xml:space="preserve">TUBO ACO CARBONO SEM COSTURA 1 1/4", E= *3,56 MM, SCHEDULE 40, *3,38* KG/M                                                                                                                                                                                                                                                                                                                                                                                                                                </t>
  </si>
  <si>
    <t xml:space="preserve">TUBO ACO CARBONO SEM COSTURA 1/2", E= *2,77 MM, SCHEDULE 40, *1,27 KG/M                                                                                                                                                                                                                                                                                                                                                                                                                                   </t>
  </si>
  <si>
    <t xml:space="preserve">TUBO ACO CARBONO SEM COSTURA 1/2", E= *3,73 MM, SCHEDULE 80, *1,62 KG/M                                                                                                                                                                                                                                                                                                                                                                                                                                   </t>
  </si>
  <si>
    <t xml:space="preserve">TUBO ACO CARBONO SEM COSTURA 1", E= *3,38 MM, SCHEDULE 40, *2,50* KG/M                                                                                                                                                                                                                                                                                                                                                                                                                                    </t>
  </si>
  <si>
    <t xml:space="preserve">TUBO ACO CARBONO SEM COSTURA 14", E= *11,13 MM, SCHEDULE 40, *94,55 KG/M                                                                                                                                                                                                                                                                                                                                                                                                                                  </t>
  </si>
  <si>
    <t xml:space="preserve">TUBO ACO CARBONO SEM COSTURA 2 1/2", E = 5,16 MM, SCHEDULE 40 (8,62 KG/M)                                                                                                                                                                                                                                                                                                                                                                                                                                 </t>
  </si>
  <si>
    <t xml:space="preserve">TUBO ACO CARBONO SEM COSTURA 2", E= *3,91* MM, SCHEDULE 40, *5,43* KG/M                                                                                                                                                                                                                                                                                                                                                                                                                                   </t>
  </si>
  <si>
    <t xml:space="preserve">TUBO ACO CARBONO SEM COSTURA 20", E= *12,70 MM, SCHEDULE 30, *154,97 KG/M                                                                                                                                                                                                                                                                                                                                                                                                                                 </t>
  </si>
  <si>
    <t xml:space="preserve">TUBO ACO CARBONO SEM COSTURA 20", E= *6,35 MM,  SCHEDULE 10, *78,46 KG/M                                                                                                                                                                                                                                                                                                                                                                                                                                  </t>
  </si>
  <si>
    <t xml:space="preserve">TUBO ACO CARBONO SEM COSTURA 3/4", E= *2,87 MM, SCHEDULE 40, *1,69 KG/M                                                                                                                                                                                                                                                                                                                                                                                                                                   </t>
  </si>
  <si>
    <t xml:space="preserve">TUBO ACO CARBONO SEM COSTURA 3/4", E= *3,91 MM, SCHEDULE 80, *2,19 KG/M.                                                                                                                                                                                                                                                                                                                                                                                                                                  </t>
  </si>
  <si>
    <t xml:space="preserve">TUBO ACO CARBONO SEM COSTURA 3", E= *5,49 MM, SCHEDULE 40, *11,28* KG/M                                                                                                                                                                                                                                                                                                                                                                                                                                   </t>
  </si>
  <si>
    <t xml:space="preserve">TUBO ACO CARBONO SEM COSTURA 4", E= *6,02 MM, SCHEDULE 40, *16,06 KG/M                                                                                                                                                                                                                                                                                                                                                                                                                                    </t>
  </si>
  <si>
    <t xml:space="preserve">TUBO ACO CARBONO SEM COSTURA 4", E= *8,56 MM, SCHEDULE 80, *22,31 KG/M                                                                                                                                                                                                                                                                                                                                                                                                                                    </t>
  </si>
  <si>
    <t xml:space="preserve">TUBO ACO CARBONO SEM COSTURA 5", E= *6,55 MM, SCHEDULE 40, *21,75* KG/M                                                                                                                                                                                                                                                                                                                                                                                                                                   </t>
  </si>
  <si>
    <t xml:space="preserve">TUBO ACO CARBONO SEM COSTURA 6", E= *10,97 MM, SCHEDULE 80, *42,56 KG/M                                                                                                                                                                                                                                                                                                                                                                                                                                   </t>
  </si>
  <si>
    <t xml:space="preserve">TUBO ACO CARBONO SEM COSTURA 6", E= 7,11 MM,  SCHEDULE 40, *28,26 KG/M                                                                                                                                                                                                                                                                                                                                                                                                                                    </t>
  </si>
  <si>
    <t xml:space="preserve">TUBO ACO CARBONO SEM COSTURA 8", E= *12,70 MM, SCHEDULE 80, *64,64 KG/M                                                                                                                                                                                                                                                                                                                                                                                                                                   </t>
  </si>
  <si>
    <t xml:space="preserve">TUBO ACO CARBONO SEM COSTURA 8", E= *6,35 MM,  SCHEDULE 20, *33,27 KG/M                                                                                                                                                                                                                                                                                                                                                                                                                                   </t>
  </si>
  <si>
    <t xml:space="preserve">TUBO ACO CARBONO SEM COSTURA 8", E= *7,04 MM, SCHEDULE 30, *36,75 KG/M                                                                                                                                                                                                                                                                                                                                                                                                                                    </t>
  </si>
  <si>
    <t xml:space="preserve">TUBO ACO CARBONO SEM COSTURA 8", E= *8,18 MM, SCHEDULE 40, *42,55 KG/M                                                                                                                                                                                                                                                                                                                                                                                                                                    </t>
  </si>
  <si>
    <t xml:space="preserve">TUBO ACO GALVANIZADO COM COSTURA, CLASSE LEVE, DN 100 MM ( 4"),  E = 3,75 MM,  *10,55* KG/M (NBR 5580)                                                                                                                                                                                                                                                                                                                                                                                                    </t>
  </si>
  <si>
    <t xml:space="preserve">TUBO ACO GALVANIZADO COM COSTURA, CLASSE LEVE, DN 15 MM ( 1/2"),  E = 2,25 MM,  *1,2* KG/M (NBR 5580)                                                                                                                                                                                                                                                                                                                                                                                                     </t>
  </si>
  <si>
    <t xml:space="preserve">TUBO ACO GALVANIZADO COM COSTURA, CLASSE LEVE, DN 20 MM ( 3/4"),  E = 2,25 MM,  *1,3* KG/M (NBR 5580)                                                                                                                                                                                                                                                                                                                                                                                                     </t>
  </si>
  <si>
    <t xml:space="preserve">TUBO ACO GALVANIZADO COM COSTURA, CLASSE LEVE, DN 25 MM ( 1"),  E = 2,65 MM,  *2,11* KG/M (NBR 5580)                                                                                                                                                                                                                                                                                                                                                                                                      </t>
  </si>
  <si>
    <t xml:space="preserve">TUBO ACO GALVANIZADO COM COSTURA, CLASSE LEVE, DN 32 MM ( 1 1/4"),  E = 2,65 MM,  *2,71* KG/M (NBR 5580)                                                                                                                                                                                                                                                                                                                                                                                                  </t>
  </si>
  <si>
    <t xml:space="preserve">TUBO ACO GALVANIZADO COM COSTURA, CLASSE LEVE, DN 40 MM ( 1 1/2"),  E = 3,00 MM,  *3,48* KG/M (NBR 5580)                                                                                                                                                                                                                                                                                                                                                                                                  </t>
  </si>
  <si>
    <t xml:space="preserve">TUBO ACO GALVANIZADO COM COSTURA, CLASSE LEVE, DN 50 MM ( 2"),  E = 3,00 MM,  *4,40* KG/M (NBR 5580)                                                                                                                                                                                                                                                                                                                                                                                                      </t>
  </si>
  <si>
    <t xml:space="preserve">TUBO ACO GALVANIZADO COM COSTURA, CLASSE LEVE, DN 65 MM ( 2 1/2"),  E = 3,35 MM, * 6,23* KG/M (NBR 5580)                                                                                                                                                                                                                                                                                                                                                                                                  </t>
  </si>
  <si>
    <t xml:space="preserve">TUBO ACO GALVANIZADO COM COSTURA, CLASSE LEVE, DN 80 MM ( 3"),  E = 3,35 MM, *7,32* KG/M (NBR 5580)                                                                                                                                                                                                                                                                                                                                                                                                       </t>
  </si>
  <si>
    <t xml:space="preserve">TUBO ACO GALVANIZADO COM COSTURA, CLASSE MEDIA, DN 1.1/2", E = *3,25* MM, PESO *3,61* KG/M (NBR 5580)                                                                                                                                                                                                                                                                                                                                                                                                     </t>
  </si>
  <si>
    <t xml:space="preserve">TUBO ACO GALVANIZADO COM COSTURA, CLASSE MEDIA, DN 1.1/4", E = *3,25* MM, PESO *3,14* KG/M (NBR 5580)                                                                                                                                                                                                                                                                                                                                                                                                     </t>
  </si>
  <si>
    <t xml:space="preserve">TUBO ACO GALVANIZADO COM COSTURA, CLASSE MEDIA, DN 1/2", E = *2,65* MM, PESO *1,22* KG/M (NBR 5580)                                                                                                                                                                                                                                                                                                                                                                                                       </t>
  </si>
  <si>
    <t xml:space="preserve">TUBO ACO GALVANIZADO COM COSTURA, CLASSE MEDIA, DN 1", E = 3,38 MM, PESO 2,50 KG/M (NBR 5580)                                                                                                                                                                                                                                                                                                                                                                                                             </t>
  </si>
  <si>
    <t xml:space="preserve">TUBO ACO GALVANIZADO COM COSTURA, CLASSE MEDIA, DN 2.1/2", E = *3,65* MM, PESO *6,51* KG/M (NBR 5580)                                                                                                                                                                                                                                                                                                                                                                                                     </t>
  </si>
  <si>
    <t xml:space="preserve">TUBO ACO GALVANIZADO COM COSTURA, CLASSE MEDIA, DN 2", E = *3,65* MM, PESO *5,10* KG/M (NBR 5580)                                                                                                                                                                                                                                                                                                                                                                                                         </t>
  </si>
  <si>
    <t xml:space="preserve">TUBO ACO GALVANIZADO COM COSTURA, CLASSE MEDIA, DN 3/4", E = *2,65* MM, PESO *1,58* KG/M (NBR 5580)                                                                                                                                                                                                                                                                                                                                                                                                       </t>
  </si>
  <si>
    <t xml:space="preserve">TUBO ACO GALVANIZADO COM COSTURA, CLASSE MEDIA, DN 3", E = *4,05* MM, PESO *8,47* KG/M (NBR 5580)                                                                                                                                                                                                                                                                                                                                                                                                         </t>
  </si>
  <si>
    <t xml:space="preserve">TUBO ACO GALVANIZADO COM COSTURA, CLASSE MEDIA, DN 4", E = 4,50* MM, PESO 12,10* KG/M (NBR 5580)                                                                                                                                                                                                                                                                                                                                                                                                          </t>
  </si>
  <si>
    <t xml:space="preserve">TUBO ACO GALVANIZADO COM COSTURA, CLASSE MEDIA, DN 5", E = *5,40* MM, PESO *17,80* KG/M (NBR 5580)                                                                                                                                                                                                                                                                                                                                                                                                        </t>
  </si>
  <si>
    <t xml:space="preserve">TUBO ACO GALVANIZADO COM COSTURA, CLASSE MEDIA, DN 6", E = 4,85* MM, PESO 19,68* KG/M (NBR 5580)                                                                                                                                                                                                                                                                                                                                                                                                          </t>
  </si>
  <si>
    <t xml:space="preserve">TUBO ACO INDUSTRIAL DN 2" (50,8 MM) E=1,50MM, PESO= 1,8237 KG/M                                                                                                                                                                                                                                                                                                                                                                                                                                           </t>
  </si>
  <si>
    <t xml:space="preserve">TUBO COLETOR DE ESGOTO PVC, JEI, DN 100 MM (NBR  7362)                                                                                                                                                                                                                                                                                                                                                                                                                                                    </t>
  </si>
  <si>
    <t xml:space="preserve">TUBO COLETOR DE ESGOTO PVC, JEI, DN 200 MM (NBR 7362)                                                                                                                                                                                                                                                                                                                                                                                                                                                     </t>
  </si>
  <si>
    <t xml:space="preserve">TUBO COLETOR DE ESGOTO PVC, JEI, DN 250 MM (NBR 7362)                                                                                                                                                                                                                                                                                                                                                                                                                                                     </t>
  </si>
  <si>
    <t xml:space="preserve">TUBO COLETOR DE ESGOTO PVC, JEI, DN 300 MM (NBR 7362)                                                                                                                                                                                                                                                                                                                                                                                                                                                     </t>
  </si>
  <si>
    <t xml:space="preserve">TUBO COLETOR DE ESGOTO PVC, JEI, DN 350 MM (NBR 7362)                                                                                                                                                                                                                                                                                                                                                                                                                                                     </t>
  </si>
  <si>
    <t xml:space="preserve">TUBO COLETOR DE ESGOTO PVC, JEI, DN 400 MM (NBR 7362)                                                                                                                                                                                                                                                                                                                                                                                                                                                     </t>
  </si>
  <si>
    <t xml:space="preserve">TUBO COLETOR DE ESGOTO, PVC, JEI, DN 150 MM  (NBR 7362)                                                                                                                                                                                                                                                                                                                                                                                                                                                   </t>
  </si>
  <si>
    <t xml:space="preserve">TUBO CORRUGADO PEAD, PAREDE DUPLA, INTERNA LISA, JEI DN/DI 500 MM (DRENAGEM/ESGOTO)                                                                                                                                                                                                                                                                                                                                                                                                                       </t>
  </si>
  <si>
    <t xml:space="preserve">TUBO CORRUGADO PEAD, PAREDE DUPLA, INTERNA LISA, JEI, DN/DI *1000* MM, PARA SANEAMENTO (DRENAGEM/ESGOTO)                                                                                                                                                                                                                                                                                                                                                                                                  </t>
  </si>
  <si>
    <t xml:space="preserve">TUBO CORRUGADO PEAD, PAREDE DUPLA, INTERNA LISA, JEI, DN/DI *400* MM, PARA SANEAMENTO (DRENAGEM/ESGOTO)                                                                                                                                                                                                                                                                                                                                                                                                   </t>
  </si>
  <si>
    <t xml:space="preserve">TUBO CORRUGADO PEAD, PAREDE DUPLA, INTERNA LISA, JEI, DN/DI *800* MM, PARA SANEAMENTO (DRENAGEM/ESGOTO)                                                                                                                                                                                                                                                                                                                                                                                                   </t>
  </si>
  <si>
    <t xml:space="preserve">TUBO CORRUGADO PEAD, PAREDE DUPLA, INTERNA LISA, JEI, DN/DI 1200 MM, PARA SANEAMENTO (DRENAGEM/ESGOTO)                                                                                                                                                                                                                                                                                                                                                                                                    </t>
  </si>
  <si>
    <t xml:space="preserve">TUBO CORRUGADO PEAD, PAREDE DUPLA, INTERNA LISA, JEI, DN/DI 250 MM, PARA SANEAMENTO (DRENAGEM/ESGOTO)                                                                                                                                                                                                                                                                                                                                                                                                     </t>
  </si>
  <si>
    <t xml:space="preserve">TUBO CORRUGADO PEAD, PAREDE DUPLA, INTERNA LISA, JEI, DN/DI 300 MM, PARA SANEAMENTO (DRENAGEM/ESGOTO)                                                                                                                                                                                                                                                                                                                                                                                                     </t>
  </si>
  <si>
    <t xml:space="preserve">TUBO CORRUGADO PEAD, PAREDE DUPLA, INTERNA LISA, JEI, DN/DI 600 MM, PARA SANEAMENTO (DRENAGEM/ESGOTO)                                                                                                                                                                                                                                                                                                                                                                                                     </t>
  </si>
  <si>
    <t xml:space="preserve">TUBO CPVC SOLDAVEL, 35 MM, AGUA QUENTE PREDIAL (NBR 15884)                                                                                                                                                                                                                                                                                                                                                                                                                                                </t>
  </si>
  <si>
    <t xml:space="preserve">TUBO CPVC, SOLDAVEL, 114 MM, AGUA QUENTE (NBR 15884)                                                                                                                                                                                                                                                                                                                                                                                                                                                      </t>
  </si>
  <si>
    <t xml:space="preserve">TUBO CPVC, SOLDAVEL, 15 MM, AGUA QUENTE PREDIAL (NBR 15884)                                                                                                                                                                                                                                                                                                                                                                                                                                               </t>
  </si>
  <si>
    <t xml:space="preserve">TUBO CPVC, SOLDAVEL, 22 MM, AGUA QUENTE PREDIAL (NBR 15884)                                                                                                                                                                                                                                                                                                                                                                                                                                               </t>
  </si>
  <si>
    <t xml:space="preserve">TUBO CPVC, SOLDAVEL, 28 MM, AGUA QUENTE PREDIAL (NBR 15884)                                                                                                                                                                                                                                                                                                                                                                                                                                               </t>
  </si>
  <si>
    <t xml:space="preserve">TUBO CPVC, SOLDAVEL, 42 MM, AGUA QUENTE PREDIAL (NBR 15884)                                                                                                                                                                                                                                                                                                                                                                                                                                               </t>
  </si>
  <si>
    <t xml:space="preserve">TUBO CPVC, SOLDAVEL, 54 MM, AGUA QUENTE PREDIAL (NBR 15884)                                                                                                                                                                                                                                                                                                                                                                                                                                               </t>
  </si>
  <si>
    <t xml:space="preserve">TUBO CPVC, SOLDAVEL, 73 MM, AGUA QUENTE PREDIAL (NBR 15884)                                                                                                                                                                                                                                                                                                                                                                                                                                               </t>
  </si>
  <si>
    <t xml:space="preserve">TUBO CPVC, SOLDAVEL, 89 MM, AGUA QUENTE PREDIAL (NBR 15884)                                                                                                                                                                                                                                                                                                                                                                                                                                               </t>
  </si>
  <si>
    <t xml:space="preserve">TUBO DE BORRACHA ELASTOMERICA FLEXIVEL, PRETA, PARA ISOLAMENTO TERMICO DE TUBULACAO, DN 1 1/8" (28 MM), E= 32 MM, COEFICIENTE DE CONDUTIVIDADE TERMICA 0,036W/mK, VAPOR DE AGUA MAIOR OU IGUAL A 10.000                                                                                                                                                                                                                                                                                                   </t>
  </si>
  <si>
    <t xml:space="preserve">TUBO DE BORRACHA ELASTOMERICA FLEXIVEL, PRETA, PARA ISOLAMENTO TERMICO DE TUBULACAO, DN 1 3/8" (35 MM), E= 32 MM, COEFICIENTE DE CONDUTIVIDADE TERMICA 0,036W/mK, VAPOR DE AGUA MAIOR OU IGUAL A 10.000                                                                                                                                                                                                                                                                                                   </t>
  </si>
  <si>
    <t xml:space="preserve">TUBO DE BORRACHA ELASTOMERICA FLEXIVEL, PRETA, PARA ISOLAMENTO TERMICO DE TUBULACAO, DN 1 5/8" (42 MM), E= 32 MM, COEFICIENTE DE CONDUTIVIDADE TERMICA 0,036W/mK, VAPOR DE AGUA MAIOR OU IGUAL A 10.000                                                                                                                                                                                                                                                                                                   </t>
  </si>
  <si>
    <t xml:space="preserve">TUBO DE BORRACHA ELASTOMERICA FLEXIVEL, PRETA, PARA ISOLAMENTO TERMICO DE TUBULACAO, DN 1/2" (12 MM), E= 19 MM, COEFICIENTE DE CONDUTIVIDADE TERMICA 0,036W/mK, VAPOR DE AGUA MAIOR OU IGUAL A 10.000                                                                                                                                                                                                                                                                                                     </t>
  </si>
  <si>
    <t xml:space="preserve">TUBO DE BORRACHA ELASTOMERICA FLEXIVEL, PRETA, PARA ISOLAMENTO TERMICO DE TUBULACAO, DN 1/4" (6 MM), E= 9 MM, COEFICIENTE DE CONDUTIVIDADE TERMICA 0,036W/mK, VAPOR DE AGUA MAIOR OU IGUAL A 10.000                                                                                                                                                                                                                                                                                                       </t>
  </si>
  <si>
    <t xml:space="preserve">TUBO DE BORRACHA ELASTOMERICA FLEXIVEL, PRETA, PARA ISOLAMENTO TERMICO DE TUBULACAO, DN 1" (25 MM), E= 32 MM, COEFICIENTE DE CONDUTIVIDADE TERMICA 0,036W/mK, VAPOR DE AGUA MAIOR OU IGUAL A 10.000                                                                                                                                                                                                                                                                                                       </t>
  </si>
  <si>
    <t xml:space="preserve">TUBO DE BORRACHA ELASTOMERICA FLEXIVEL, PRETA, PARA ISOLAMENTO TERMICO DE TUBULACAO, DN 2 1/8" (54 MM), E= 32 MM, COEFICIENTE DE CONDUTIVIDADE TERMICA 0,036W/mK, VAPOR DE AGUA MAIOR OU IGUAL A 10.000                                                                                                                                                                                                                                                                                                   </t>
  </si>
  <si>
    <t xml:space="preserve">TUBO DE BORRACHA ELASTOMERICA FLEXIVEL, PRETA, PARA ISOLAMENTO TERMICO DE TUBULACAO, DN 2 5/8" (*64* MM), E= *32* MM, COEFICIENTE DE CONDUTIVIDADE TERMICA 0,036W/MK, VAPOR DE AGUA MAIOR OU IGUAL A 10.000                                                                                                                                                                                                                                                                                               </t>
  </si>
  <si>
    <t xml:space="preserve">TUBO DE BORRACHA ELASTOMERICA FLEXIVEL, PRETA, PARA ISOLAMENTO TERMICO DE TUBULACAO, DN 3/4" (18 MM), E= 32 MM, COEFICIENTE DE CONDUTIVIDADE TERMICA 0,036W/mK, VAPOR DE AGUA MAIOR OU IGUAL A 10.000                                                                                                                                                                                                                                                                                                     </t>
  </si>
  <si>
    <t xml:space="preserve">TUBO DE BORRACHA ELASTOMERICA FLEXIVEL, PRETA, PARA ISOLAMENTO TERMICO DE TUBULACAO, DN 3/8" (10 MM), E= 19 MM, COEFICIENTE DE CONDUTIVIDADE TERMICA 0,036W/mK, VAPOR DE AGUA MAIOR OU IGUAL A 10.000                                                                                                                                                                                                                                                                                                     </t>
  </si>
  <si>
    <t xml:space="preserve">TUBO DE BORRACHA ELASTOMERICA FLEXIVEL, PRETA, PARA ISOLAMENTO TERMICO DE TUBULACAO, DN 5/8" (15 MM), E= 19 MM, COEFICIENTE DE CONDUTIVIDADE TERMICA 0,036W/MK, VAPOR DE AGUA MAIOR OU IGUAL A 10.000                                                                                                                                                                                                                                                                                                     </t>
  </si>
  <si>
    <t xml:space="preserve">TUBO DE BORRACHA ELASTOMERICA FLEXIVEL, PRETA, PARA ISOLAMENTO TERMICO DE TUBULACAO, DN 7/8" (22 MM), E= 32 MM, COEFICIENTE DE CONDUTIVIDADE TERMICA 0,036W/mK, VAPOR DE AGUA MAIOR OU IGUAL A 10.000                                                                                                                                                                                                                                                                                                     </t>
  </si>
  <si>
    <t xml:space="preserve">TUBO DE COBRE CLASSE "A", DN = 1 " (28 MM), PARA INSTALACOES DE MEDIA PRESSAO PARA GASES COMBUSTIVEIS E MEDICINAIS                                                                                                                                                                                                                                                                                                                                                                                        </t>
  </si>
  <si>
    <t xml:space="preserve">TUBO DE COBRE CLASSE "A", DN = 1 1/2 " (42 MM), PARA INSTALACOES DE MEDIA PRESSAO PARA GASES COMBUSTIVEIS E MEDICINAIS                                                                                                                                                                                                                                                                                                                                                                                    </t>
  </si>
  <si>
    <t xml:space="preserve">TUBO DE COBRE CLASSE "A", DN = 1 1/4 " (35 MM), PARA INSTALACOES DE MEDIA PRESSAO PARA GASES COMBUSTIVEIS E MEDICINAIS                                                                                                                                                                                                                                                                                                                                                                                    </t>
  </si>
  <si>
    <t xml:space="preserve">TUBO DE COBRE CLASSE "A", DN = 1/2 " (15 MM), PARA INSTALACOES DE MEDIA PRESSAO PARA GASES COMBUSTIVEIS E MEDICINAIS                                                                                                                                                                                                                                                                                                                                                                                      </t>
  </si>
  <si>
    <t xml:space="preserve">TUBO DE COBRE CLASSE "A", DN = 2 1/2 " (66 MM), PARA INSTALACOES DE MEDIA PRESSAO PARA GASES COMBUSTIVEIS E MEDICINAIS                                                                                                                                                                                                                                                                                                                                                                                    </t>
  </si>
  <si>
    <t xml:space="preserve">TUBO DE COBRE CLASSE "A", DN = 3 " (79 MM), PARA INSTALACOES DE MEDIA PRESSAO PARA GASES COMBUSTIVEIS E MEDICINAIS                                                                                                                                                                                                                                                                                                                                                                                        </t>
  </si>
  <si>
    <t xml:space="preserve">TUBO DE COBRE CLASSE "A", DN = 3/4 " (22 MM), PARA INSTALACOES DE MEDIA PRESSAO PARA GASES COMBUSTIVEIS E MEDICINAIS                                                                                                                                                                                                                                                                                                                                                                                      </t>
  </si>
  <si>
    <t xml:space="preserve">TUBO DE COBRE CLASSE "A", DN = 4 " (104 MM), PARA INSTALACOES DE MEDIA PRESSAO PARA GASES COMBUSTIVEIS E MEDICINAIS                                                                                                                                                                                                                                                                                                                                                                                       </t>
  </si>
  <si>
    <t xml:space="preserve">TUBO DE COBRE CLASSE "E", DN = 104 MM, PARA INSTALACAO HIDRAULICA PREDIAL                                                                                                                                                                                                                                                                                                                                                                                                                                 </t>
  </si>
  <si>
    <t xml:space="preserve">TUBO DE COBRE CLASSE "E", DN = 15 MM, PARA INSTALACAO HIDRAULICA PREDIAL                                                                                                                                                                                                                                                                                                                                                                                                                                  </t>
  </si>
  <si>
    <t xml:space="preserve">TUBO DE COBRE CLASSE "E", DN = 22 MM, PARA INSTALACAO HIDRAULICA PREDIAL                                                                                                                                                                                                                                                                                                                                                                                                                                  </t>
  </si>
  <si>
    <t xml:space="preserve">TUBO DE COBRE CLASSE "E", DN = 28 MM, PARA INSTALACAO HIDRAULICA PREDIAL                                                                                                                                                                                                                                                                                                                                                                                                                                  </t>
  </si>
  <si>
    <t xml:space="preserve">TUBO DE COBRE CLASSE "E", DN = 35 MM, PARA INSTALACAO HIDRAULICA PREDIAL                                                                                                                                                                                                                                                                                                                                                                                                                                  </t>
  </si>
  <si>
    <t xml:space="preserve">TUBO DE COBRE CLASSE "E", DN = 42 MM, PARA INSTALACAO HIDRAULICA PREDIAL                                                                                                                                                                                                                                                                                                                                                                                                                                  </t>
  </si>
  <si>
    <t xml:space="preserve">TUBO DE COBRE CLASSE "E", DN = 54 MM, PARA INSTALACAO HIDRAULICA PREDIAL                                                                                                                                                                                                                                                                                                                                                                                                                                  </t>
  </si>
  <si>
    <t xml:space="preserve">TUBO DE COBRE CLASSE "E", DN = 66 MM, PARA INSTALACAO HIDRAULICA PREDIAL                                                                                                                                                                                                                                                                                                                                                                                                                                  </t>
  </si>
  <si>
    <t xml:space="preserve">TUBO DE COBRE CLASSE "E", DN = 79 MM, PARA INSTALACAO HIDRAULICA PREDIAL                                                                                                                                                                                                                                                                                                                                                                                                                                  </t>
  </si>
  <si>
    <t xml:space="preserve">TUBO DE COBRE CLASSE "I", DN = 1 " (28 MM), PARA INSTALACOES INDUSTRIAIS DE ALTA PRESSAO E VAPOR                                                                                                                                                                                                                                                                                                                                                                                                          </t>
  </si>
  <si>
    <t xml:space="preserve">TUBO DE COBRE CLASSE "I", DN = 1 1/2 " (42 MM), PARA INSTALACOES INDUSTRIAIS DE ALTA PRESSAO E VAPOR                                                                                                                                                                                                                                                                                                                                                                                                      </t>
  </si>
  <si>
    <t xml:space="preserve">TUBO DE COBRE CLASSE "I", DN = 1 1/4 " (35 MM), PARA INSTALACOES INDUSTRIAIS DE ALTA PRESSAO E VAPOR                                                                                                                                                                                                                                                                                                                                                                                                      </t>
  </si>
  <si>
    <t xml:space="preserve">TUBO DE COBRE CLASSE "I", DN = 1/2 " (15 MM), PARA INSTALACOES INDUSTRIAIS DE ALTA PRESSAO E VAPOR                                                                                                                                                                                                                                                                                                                                                                                                        </t>
  </si>
  <si>
    <t xml:space="preserve">TUBO DE COBRE CLASSE "I", DN = 2 " (54 MM), PARA INSTALACOES INDUSTRIAIS DE ALTA PRESSAO E VAPOR                                                                                                                                                                                                                                                                                                                                                                                                          </t>
  </si>
  <si>
    <t xml:space="preserve">TUBO DE COBRE CLASSE "I", DN = 2 1/2 " (66 MM), PARA INSTALACOES INDUSTRIAIS DE ALTA PRESSAO E VAPOR                                                                                                                                                                                                                                                                                                                                                                                                      </t>
  </si>
  <si>
    <t xml:space="preserve">TUBO DE COBRE CLASSE "I", DN = 3 " (79 MM), PARA INSTALACOES INDUSTRIAIS DE ALTA PRESSAO E VAPOR                                                                                                                                                                                                                                                                                                                                                                                                          </t>
  </si>
  <si>
    <t xml:space="preserve">TUBO DE COBRE CLASSE "I", DN = 3/4 " (22 MM), PARA INSTALACOES INDUSTRIAIS DE ALTA PRESSAO E VAPOR                                                                                                                                                                                                                                                                                                                                                                                                        </t>
  </si>
  <si>
    <t xml:space="preserve">TUBO DE COBRE CLASSE "I", DN = 4" (104 MM), PARA INSTALACOES INDUSTRIAIS DE ALTA PRESSAO E VAPOR                                                                                                                                                                                                                                                                                                                                                                                                          </t>
  </si>
  <si>
    <t xml:space="preserve">TUBO DE COBRE FLEXIVEL, D = 1/2 ", E = 0,79 MM, PARA AR-CONDICIONADO/ INSTALACOES GAS RESIDENCIAIS E COMERCIAIS                                                                                                                                                                                                                                                                                                                                                                                           </t>
  </si>
  <si>
    <t xml:space="preserve">TUBO DE COBRE FLEXIVEL, D = 1/4 ", E = 0,79 MM, PARA AR-CONDICIONADO/ INSTALACOES GAS RESIDENCIAIS E COMERCIAIS                                                                                                                                                                                                                                                                                                                                                                                           </t>
  </si>
  <si>
    <t xml:space="preserve">TUBO DE COBRE FLEXIVEL, D = 3/16 ", E = 0,79 MM, PARA AR-CONDICIONADO/ INSTALACOES GAS RESIDENCIAIS E COMERCIAIS                                                                                                                                                                                                                                                                                                                                                                                          </t>
  </si>
  <si>
    <t xml:space="preserve">TUBO DE COBRE FLEXIVEL, D = 3/4 ", E = 0,79 MM, PARA AR-CONDICIONADO/ INSTALACOES GAS RESIDENCIAIS E COMERCIAIS                                                                                                                                                                                                                                                                                                                                                                                           </t>
  </si>
  <si>
    <t xml:space="preserve">TUBO DE COBRE FLEXIVEL, D = 3/8 ", E = 0,79 MM, PARA AR-CONDICIONADO/ INSTALACOES GAS RESIDENCIAIS E COMERCIAIS                                                                                                                                                                                                                                                                                                                                                                                           </t>
  </si>
  <si>
    <t xml:space="preserve">TUBO DE COBRE FLEXIVEL, D = 5/16 ", E = 0,79 MM, PARA AR-CONDICIONADO/ INSTALACOES GAS RESIDENCIAIS E COMERCIAIS                                                                                                                                                                                                                                                                                                                                                                                          </t>
  </si>
  <si>
    <t xml:space="preserve">TUBO DE COBRE FLEXIVEL, D = 5/8 ", E = 0,79 MM, PARA AR-CONDICIONADO/ INSTALACOES GAS RESIDENCIAIS E COMERCIAIS                                                                                                                                                                                                                                                                                                                                                                                           </t>
  </si>
  <si>
    <t xml:space="preserve">TUBO DE COBRE, CLASSE "A", DN = 2" (54 MM), PARA INSTALACOES DE MEDIA PRESSAO PARA GASES COMBUSTIVEIS E MEDICINAIS                                                                                                                                                                                                                                                                                                                                                                                        </t>
  </si>
  <si>
    <t xml:space="preserve">TUBO DE CONCRETO ARMADO PARA AGUAS PLUVIAIS, CLASSE PA-1, COM ENCAIXE PONTA E BOLSA, DIAMETRO NOMINAL DE = 600 MM                                                                                                                                                                                                                                                                                                                                                                                         </t>
  </si>
  <si>
    <t xml:space="preserve">TUBO DE CONCRETO ARMADO PARA AGUAS PLUVIAIS, CLASSE PA-1, COM ENCAIXE PONTA E BOLSA, DIAMETRO NOMINAL DE 1000 MM                                                                                                                                                                                                                                                                                                                                                                                          </t>
  </si>
  <si>
    <t xml:space="preserve">TUBO DE CONCRETO ARMADO PARA AGUAS PLUVIAIS, CLASSE PA-1, COM ENCAIXE PONTA E BOLSA, DIAMETRO NOMINAL DE 1100 MM                                                                                                                                                                                                                                                                                                                                                                                          </t>
  </si>
  <si>
    <t xml:space="preserve">TUBO DE CONCRETO ARMADO PARA AGUAS PLUVIAIS, CLASSE PA-1, COM ENCAIXE PONTA E BOLSA, DIAMETRO NOMINAL DE 1200 MM                                                                                                                                                                                                                                                                                                                                                                                          </t>
  </si>
  <si>
    <t xml:space="preserve">TUBO DE CONCRETO ARMADO PARA AGUAS PLUVIAIS, CLASSE PA-1, COM ENCAIXE PONTA E BOLSA, DIAMETRO NOMINAL DE 1500 MM                                                                                                                                                                                                                                                                                                                                                                                          </t>
  </si>
  <si>
    <t xml:space="preserve">TUBO DE CONCRETO ARMADO PARA AGUAS PLUVIAIS, CLASSE PA-1, COM ENCAIXE PONTA E BOLSA, DIAMETRO NOMINAL DE 2000 MM                                                                                                                                                                                                                                                                                                                                                                                          </t>
  </si>
  <si>
    <t xml:space="preserve">TUBO DE CONCRETO ARMADO PARA AGUAS PLUVIAIS, CLASSE PA-1, COM ENCAIXE PONTA E BOLSA, DIAMETRO NOMINAL DE 300 MM                                                                                                                                                                                                                                                                                                                                                                                           </t>
  </si>
  <si>
    <t xml:space="preserve">TUBO DE CONCRETO ARMADO PARA AGUAS PLUVIAIS, CLASSE PA-1, COM ENCAIXE PONTA E BOLSA, DIAMETRO NOMINAL DE 400 MM                                                                                                                                                                                                                                                                                                                                                                                           </t>
  </si>
  <si>
    <t xml:space="preserve">TUBO DE CONCRETO ARMADO PARA AGUAS PLUVIAIS, CLASSE PA-1, COM ENCAIXE PONTA E BOLSA, DIAMETRO NOMINAL DE 700 MM                                                                                                                                                                                                                                                                                                                                                                                           </t>
  </si>
  <si>
    <t xml:space="preserve">TUBO DE CONCRETO ARMADO PARA AGUAS PLUVIAIS, CLASSE PA-1, COM ENCAIXE PONTA E BOLSA, DIAMETRO NOMINAL DE 800 MM                                                                                                                                                                                                                                                                                                                                                                                           </t>
  </si>
  <si>
    <t xml:space="preserve">TUBO DE CONCRETO ARMADO PARA AGUAS PLUVIAIS, CLASSE PA-1, COM ENCAIXE PONTA E BOLSA, DIAMETRO NOMINAL DE 900 MM                                                                                                                                                                                                                                                                                                                                                                                           </t>
  </si>
  <si>
    <t xml:space="preserve">TUBO DE CONCRETO ARMADO PARA AGUAS PLUVIAIS, CLASSE PA-2, COM ENCAIXE PONTA E BOLSA, DIAMETRO NOMINAL DE 1000 MM                                                                                                                                                                                                                                                                                                                                                                                          </t>
  </si>
  <si>
    <t xml:space="preserve">TUBO DE CONCRETO ARMADO PARA AGUAS PLUVIAIS, CLASSE PA-2, COM ENCAIXE PONTA E BOLSA, DIAMETRO NOMINAL DE 1100 MM                                                                                                                                                                                                                                                                                                                                                                                          </t>
  </si>
  <si>
    <t xml:space="preserve">TUBO DE CONCRETO ARMADO PARA AGUAS PLUVIAIS, CLASSE PA-2, COM ENCAIXE PONTA E BOLSA, DIAMETRO NOMINAL DE 1200 MM                                                                                                                                                                                                                                                                                                                                                                                          </t>
  </si>
  <si>
    <t xml:space="preserve">TUBO DE CONCRETO ARMADO PARA AGUAS PLUVIAIS, CLASSE PA-2, COM ENCAIXE PONTA E BOLSA, DIAMETRO NOMINAL DE 1500 MM                                                                                                                                                                                                                                                                                                                                                                                          </t>
  </si>
  <si>
    <t xml:space="preserve">TUBO DE CONCRETO ARMADO PARA AGUAS PLUVIAIS, CLASSE PA-2, COM ENCAIXE PONTA E BOLSA, DIAMETRO NOMINAL DE 2000 MM                                                                                                                                                                                                                                                                                                                                                                                          </t>
  </si>
  <si>
    <t xml:space="preserve">TUBO DE CONCRETO ARMADO PARA AGUAS PLUVIAIS, CLASSE PA-2, COM ENCAIXE PONTA E BOLSA, DIAMETRO NOMINAL DE 300 MM                                                                                                                                                                                                                                                                                                                                                                                           </t>
  </si>
  <si>
    <t xml:space="preserve">TUBO DE CONCRETO ARMADO PARA AGUAS PLUVIAIS, CLASSE PA-2, COM ENCAIXE PONTA E BOLSA, DIAMETRO NOMINAL DE 400 MM                                                                                                                                                                                                                                                                                                                                                                                           </t>
  </si>
  <si>
    <t xml:space="preserve">TUBO DE CONCRETO ARMADO PARA AGUAS PLUVIAIS, CLASSE PA-2, COM ENCAIXE PONTA E BOLSA, DIAMETRO NOMINAL DE 500 MM                                                                                                                                                                                                                                                                                                                                                                                           </t>
  </si>
  <si>
    <t xml:space="preserve">TUBO DE CONCRETO ARMADO PARA AGUAS PLUVIAIS, CLASSE PA-2, COM ENCAIXE PONTA E BOLSA, DIAMETRO NOMINAL DE 600 MM                                                                                                                                                                                                                                                                                                                                                                                           </t>
  </si>
  <si>
    <t xml:space="preserve">TUBO DE CONCRETO ARMADO PARA AGUAS PLUVIAIS, CLASSE PA-2, COM ENCAIXE PONTA E BOLSA, DIAMETRO NOMINAL DE 700 MM                                                                                                                                                                                                                                                                                                                                                                                           </t>
  </si>
  <si>
    <t xml:space="preserve">TUBO DE CONCRETO ARMADO PARA AGUAS PLUVIAIS, CLASSE PA-2, COM ENCAIXE PONTA E BOLSA, DIAMETRO NOMINAL DE 800 MM                                                                                                                                                                                                                                                                                                                                                                                           </t>
  </si>
  <si>
    <t xml:space="preserve">TUBO DE CONCRETO ARMADO PARA AGUAS PLUVIAIS, CLASSE PA-2, COM ENCAIXE PONTA E BOLSA, DIAMETRO NOMINAL DE 900 MM                                                                                                                                                                                                                                                                                                                                                                                           </t>
  </si>
  <si>
    <t xml:space="preserve">TUBO DE CONCRETO ARMADO PARA AGUAS PLUVIAIS, CLASSE PA-3, COM ENCAIXE PONTA E BOLSA, DIAMETRO NOMINAL DE 1000 MM                                                                                                                                                                                                                                                                                                                                                                                          </t>
  </si>
  <si>
    <t xml:space="preserve">TUBO DE CONCRETO ARMADO PARA AGUAS PLUVIAIS, CLASSE PA-3, COM ENCAIXE PONTA E BOLSA, DIAMETRO NOMINAL DE 1100 MM                                                                                                                                                                                                                                                                                                                                                                                          </t>
  </si>
  <si>
    <t xml:space="preserve">TUBO DE CONCRETO ARMADO PARA AGUAS PLUVIAIS, CLASSE PA-3, COM ENCAIXE PONTA E BOLSA, DIAMETRO NOMINAL DE 1200 MM                                                                                                                                                                                                                                                                                                                                                                                          </t>
  </si>
  <si>
    <t xml:space="preserve">TUBO DE CONCRETO ARMADO PARA AGUAS PLUVIAIS, CLASSE PA-3, COM ENCAIXE PONTA E BOLSA, DIAMETRO NOMINAL DE 1500 MM                                                                                                                                                                                                                                                                                                                                                                                          </t>
  </si>
  <si>
    <t xml:space="preserve">TUBO DE CONCRETO ARMADO PARA AGUAS PLUVIAIS, CLASSE PA-3, COM ENCAIXE PONTA E BOLSA, DIAMETRO NOMINAL DE 400 MM                                                                                                                                                                                                                                                                                                                                                                                           </t>
  </si>
  <si>
    <t xml:space="preserve">TUBO DE CONCRETO ARMADO PARA AGUAS PLUVIAIS, CLASSE PA-3, COM ENCAIXE PONTA E BOLSA, DIAMETRO NOMINAL DE 500 MM                                                                                                                                                                                                                                                                                                                                                                                           </t>
  </si>
  <si>
    <t xml:space="preserve">TUBO DE CONCRETO ARMADO PARA AGUAS PLUVIAIS, CLASSE PA-3, COM ENCAIXE PONTA E BOLSA, DIAMETRO NOMINAL DE 600 MM                                                                                                                                                                                                                                                                                                                                                                                           </t>
  </si>
  <si>
    <t xml:space="preserve">TUBO DE CONCRETO ARMADO PARA AGUAS PLUVIAIS, CLASSE PA-3, COM ENCAIXE PONTA E BOLSA, DIAMETRO NOMINAL DE 700 MM                                                                                                                                                                                                                                                                                                                                                                                           </t>
  </si>
  <si>
    <t xml:space="preserve">TUBO DE CONCRETO ARMADO PARA AGUAS PLUVIAIS, CLASSE PA-3, COM ENCAIXE PONTA E BOLSA, DIAMETRO NOMINAL DE 800 MM                                                                                                                                                                                                                                                                                                                                                                                           </t>
  </si>
  <si>
    <t xml:space="preserve">TUBO DE CONCRETO ARMADO PARA AGUAS PLUVIAIS, CLASSE PA-3, COM ENCAIXE PONTA E BOLSA, DIAMETRO NOMINAL DE 900 MM                                                                                                                                                                                                                                                                                                                                                                                           </t>
  </si>
  <si>
    <t xml:space="preserve">TUBO DE CONCRETO ARMADO PARA ESGOTO SANITARIO, CLASSE EA-2, COM ENCAIXE PONTA E BOLSA, COM JUNTA ELASTICA, DIAMETRO NOMINAL DE 1000 MM                                                                                                                                                                                                                                                                                                                                                                    </t>
  </si>
  <si>
    <t xml:space="preserve">TUBO DE CONCRETO ARMADO PARA ESGOTO SANITARIO, CLASSE EA-2, COM ENCAIXE PONTA E BOLSA, COM JUNTA ELASTICA, DIAMETRO NOMINAL DE 300 MM                                                                                                                                                                                                                                                                                                                                                                     </t>
  </si>
  <si>
    <t xml:space="preserve">TUBO DE CONCRETO ARMADO PARA ESGOTO SANITARIO, CLASSE EA-2, COM ENCAIXE PONTA E BOLSA, COM JUNTA ELASTICA, DIAMETRO NOMINAL DE 400 MM                                                                                                                                                                                                                                                                                                                                                                     </t>
  </si>
  <si>
    <t xml:space="preserve">TUBO DE CONCRETO ARMADO PARA ESGOTO SANITARIO, CLASSE EA-2, COM ENCAIXE PONTA E BOLSA, COM JUNTA ELASTICA, DIAMETRO NOMINAL DE 500 MM                                                                                                                                                                                                                                                                                                                                                                     </t>
  </si>
  <si>
    <t xml:space="preserve">TUBO DE CONCRETO ARMADO PARA ESGOTO SANITARIO, CLASSE EA-2, COM ENCAIXE PONTA E BOLSA, COM JUNTA ELASTICA, DIAMETRO NOMINAL DE 600 MM                                                                                                                                                                                                                                                                                                                                                                     </t>
  </si>
  <si>
    <t xml:space="preserve">TUBO DE CONCRETO ARMADO PARA ESGOTO SANITARIO, CLASSE EA-2, COM ENCAIXE PONTA E BOLSA, COM JUNTA ELASTICA, DIAMETRO NOMINAL DE 700 MM                                                                                                                                                                                                                                                                                                                                                                     </t>
  </si>
  <si>
    <t xml:space="preserve">TUBO DE CONCRETO ARMADO PARA ESGOTO SANITARIO, CLASSE EA-2, COM ENCAIXE PONTA E BOLSA, COM JUNTA ELASTICA, DIAMETRO NOMINAL DE 800 MM                                                                                                                                                                                                                                                                                                                                                                     </t>
  </si>
  <si>
    <t xml:space="preserve">TUBO DE CONCRETO ARMADO PARA ESGOTO SANITARIO, CLASSE EA-2, COM ENCAIXE PONTA E BOLSA, COM JUNTA ELASTICA, DIAMETRO NOMINAL DE 900 MM                                                                                                                                                                                                                                                                                                                                                                     </t>
  </si>
  <si>
    <t xml:space="preserve">TUBO DE CONCRETO ARMADO PARA ESGOTO SANITARIO, CLASSE EA-3, COM ENCAIXE PONTA E BOLSA, COM JUNTA ELASTICA, DIAMETRO NOMINAL DE 1000 MM                                                                                                                                                                                                                                                                                                                                                                    </t>
  </si>
  <si>
    <t xml:space="preserve">TUBO DE CONCRETO ARMADO PARA ESGOTO SANITARIO, CLASSE EA-3, COM ENCAIXE PONTA E BOLSA, COM JUNTA ELASTICA, DIAMETRO NOMINAL DE 400 MM                                                                                                                                                                                                                                                                                                                                                                     </t>
  </si>
  <si>
    <t xml:space="preserve">TUBO DE CONCRETO ARMADO PARA ESGOTO SANITARIO, CLASSE EA-3, COM ENCAIXE PONTA E BOLSA, COM JUNTA ELASTICA, DIAMETRO NOMINAL DE 500 MM                                                                                                                                                                                                                                                                                                                                                                     </t>
  </si>
  <si>
    <t xml:space="preserve">TUBO DE CONCRETO ARMADO PARA ESGOTO SANITARIO, CLASSE EA-3, COM ENCAIXE PONTA E BOLSA, COM JUNTA ELASTICA, DIAMETRO NOMINAL DE 600 MM                                                                                                                                                                                                                                                                                                                                                                     </t>
  </si>
  <si>
    <t xml:space="preserve">TUBO DE CONCRETO ARMADO PARA ESGOTO SANITARIO, CLASSE EA-3, COM ENCAIXE PONTA E BOLSA, COM JUNTA ELASTICA, DIAMETRO NOMINAL DE 700 MM                                                                                                                                                                                                                                                                                                                                                                     </t>
  </si>
  <si>
    <t xml:space="preserve">TUBO DE CONCRETO ARMADO PARA ESGOTO SANITARIO, CLASSE EA-3, COM ENCAIXE PONTA E BOLSA, COM JUNTA ELASTICA, DIAMETRO NOMINAL DE 800 MM                                                                                                                                                                                                                                                                                                                                                                     </t>
  </si>
  <si>
    <t xml:space="preserve">TUBO DE CONCRETO ARMADO PARA ESGOTO SANITARIO, CLASSE EA-3, COM ENCAIXE PONTA E BOLSA, COM JUNTA ELASTICA, DIAMETRO NOMINAL DE 900 MM                                                                                                                                                                                                                                                                                                                                                                     </t>
  </si>
  <si>
    <t xml:space="preserve">TUBO DE CONCRETO SIMPLES PARA AGUAS PLUVIAIS, CLASSE PS1, COM ENCAIXE MACHO E FEMEA, DIAMETRO NOMINAL DE 200 MM                                                                                                                                                                                                                                                                                                                                                                                           </t>
  </si>
  <si>
    <t xml:space="preserve">TUBO DE CONCRETO SIMPLES PARA AGUAS PLUVIAIS, CLASSE PS1, COM ENCAIXE MACHO E FEMEA, DIAMETRO NOMINAL DE 300 MM                                                                                                                                                                                                                                                                                                                                                                                           </t>
  </si>
  <si>
    <t xml:space="preserve">TUBO DE CONCRETO SIMPLES PARA AGUAS PLUVIAIS, CLASSE PS1, COM ENCAIXE MACHO E FEMEA, DIAMETRO NOMINAL DE 400 MM                                                                                                                                                                                                                                                                                                                                                                                           </t>
  </si>
  <si>
    <t xml:space="preserve">TUBO DE CONCRETO SIMPLES PARA AGUAS PLUVIAIS, CLASSE PS1, COM ENCAIXE MACHO E FEMEA, DIAMETRO NOMINAL DE 500 MM                                                                                                                                                                                                                                                                                                                                                                                           </t>
  </si>
  <si>
    <t xml:space="preserve">TUBO DE CONCRETO SIMPLES PARA AGUAS PLUVIAIS, CLASSE PS1, COM ENCAIXE MACHO E FEMEA, DIAMETRO NOMINAL DE 600 MM                                                                                                                                                                                                                                                                                                                                                                                           </t>
  </si>
  <si>
    <t xml:space="preserve">TUBO DE CONCRETO SIMPLES PARA AGUAS PLUVIAIS, CLASSE PS1, COM ENCAIXE PONTA E BOLSA, DIAMETRO NOMINAL DE 200 MM                                                                                                                                                                                                                                                                                                                                                                                           </t>
  </si>
  <si>
    <t xml:space="preserve">TUBO DE CONCRETO SIMPLES PARA AGUAS PLUVIAIS, CLASSE PS1, COM ENCAIXE PONTA E BOLSA, DIAMETRO NOMINAL DE 300 MM                                                                                                                                                                                                                                                                                                                                                                                           </t>
  </si>
  <si>
    <t xml:space="preserve">TUBO DE CONCRETO SIMPLES PARA AGUAS PLUVIAIS, CLASSE PS1, COM ENCAIXE PONTA E BOLSA, DIAMETRO NOMINAL DE 400 MM                                                                                                                                                                                                                                                                                                                                                                                           </t>
  </si>
  <si>
    <t xml:space="preserve">TUBO DE CONCRETO SIMPLES PARA AGUAS PLUVIAIS, CLASSE PS1, COM ENCAIXE PONTA E BOLSA, DIAMETRO NOMINAL DE 500 MM                                                                                                                                                                                                                                                                                                                                                                                           </t>
  </si>
  <si>
    <t xml:space="preserve">TUBO DE CONCRETO SIMPLES PARA AGUAS PLUVIAIS, CLASSE PS1, COM ENCAIXE PONTA E BOLSA, DIAMETRO NOMINAL DE 600 MM                                                                                                                                                                                                                                                                                                                                                                                           </t>
  </si>
  <si>
    <t xml:space="preserve">TUBO DE CONCRETO SIMPLES PARA AGUAS PLUVIAIS, CLASSE PS2, COM ENCAIXE PONTA E BOLSA, DIAMETRO NOMINAL DE 200 MM                                                                                                                                                                                                                                                                                                                                                                                           </t>
  </si>
  <si>
    <t xml:space="preserve">TUBO DE CONCRETO SIMPLES PARA AGUAS PLUVIAIS, CLASSE PS2, COM ENCAIXE PONTA E BOLSA, DIAMETRO NOMINAL DE 300 MM                                                                                                                                                                                                                                                                                                                                                                                           </t>
  </si>
  <si>
    <t xml:space="preserve">TUBO DE CONCRETO SIMPLES PARA AGUAS PLUVIAIS, CLASSE PS2, COM ENCAIXE PONTA E BOLSA, DIAMETRO NOMINAL DE 400 MM                                                                                                                                                                                                                                                                                                                                                                                           </t>
  </si>
  <si>
    <t xml:space="preserve">TUBO DE CONCRETO SIMPLES PARA AGUAS PLUVIAIS, CLASSE PS2, COM ENCAIXE PONTA E BOLSA, DIAMETRO NOMINAL DE 500 MM                                                                                                                                                                                                                                                                                                                                                                                           </t>
  </si>
  <si>
    <t xml:space="preserve">TUBO DE CONCRETO SIMPLES PARA AGUAS PLUVIAIS, CLASSE PS2, COM ENCAIXE PONTA E BOLSA, DIAMETRO NOMINAL DE 600 MM                                                                                                                                                                                                                                                                                                                                                                                           </t>
  </si>
  <si>
    <t xml:space="preserve">TUBO DE CONCRETO SIMPLES PARA ESGOTO SANITARIO, CLASSE ES, COM ENCAIXE PONTA E BOLSA, COM JUNTA ELASTICA, DIAMETRO NOMINAL DE 400 MM                                                                                                                                                                                                                                                                                                                                                                      </t>
  </si>
  <si>
    <t xml:space="preserve">TUBO DE CONCRETO SIMPLES PARA ESGOTO SANITARIO, CLASSE ES, COM ENCAIXE PONTA E BOLSA, COM JUNTA ELASTICA, DIAMETRO NOMINAL DE 500 MM                                                                                                                                                                                                                                                                                                                                                                      </t>
  </si>
  <si>
    <t xml:space="preserve">TUBO DE CONCRETO SIMPLES PARA ESGOTO SANITARIO, CLASSE ES, COM ENCAIXE PONTA E BOLSA, COM JUNTA ELASTICA, DIAMETRO NOMINAL DE 600 MM                                                                                                                                                                                                                                                                                                                                                                      </t>
  </si>
  <si>
    <t xml:space="preserve">TUBO DE CONCRETO SIMPLES POROSO PARA DRENAGEM (DRENO POROSO), COM ENCAIXE MACHO E FEMEA, DIAMETRO NOMINAL DE 200 MM                                                                                                                                                                                                                                                                                                                                                                                       </t>
  </si>
  <si>
    <t xml:space="preserve">TUBO DE CONCRETO SIMPLES POROSO PARA DRENAGEM (DRENO POROSO), COM ENCAIXE MACHO E FEMEA, DIAMETRO NOMINAL DE 300 MM                                                                                                                                                                                                                                                                                                                                                                                       </t>
  </si>
  <si>
    <t xml:space="preserve">TUBO DE DESCARGA, TIPO BENGALA, PARA LIGACAO CAIXA DE DESCARGA - EMBUTIR, PVC, 40 MM X 150 CM                                                                                                                                                                                                                                                                                                                                                                                                             </t>
  </si>
  <si>
    <t xml:space="preserve">TUBO DE DESCIDA EXTERNO, DE PVC, PARA CAIXA DE DESCARGA EXTERNA ALTA - DIAMETRO DE 40 MM E ALTURA DE APROXIMADAMENTE 1,55 M                                                                                                                                                                                                                                                                                                                                                                               </t>
  </si>
  <si>
    <t xml:space="preserve">TUBO DE ESPUMA DE POLIETILENO EXPANDIDO FLEXIVEL PARA ISOLAMENTO TERMICO DE TUBULACAO DE AR CONDICIONADO, AGUA QUENTE,  DN 1 1/2", E= 10 MM                                                                                                                                                                                                                                                                                                                                                               </t>
  </si>
  <si>
    <t xml:space="preserve">TUBO DE ESPUMA DE POLIETILENO EXPANDIDO FLEXIVEL PARA ISOLAMENTO TERMICO DE TUBULACAO DE AR CONDICIONADO, AGUA QUENTE,  DN 1 1/4", E= 10 MM                                                                                                                                                                                                                                                                                                                                                               </t>
  </si>
  <si>
    <t xml:space="preserve">TUBO DE ESPUMA DE POLIETILENO EXPANDIDO FLEXIVEL PARA ISOLAMENTO TERMICO DE TUBULACAO DE AR CONDICIONADO, AGUA QUENTE,  DN 1 1/8", E= 10 MM                                                                                                                                                                                                                                                                                                                                                               </t>
  </si>
  <si>
    <t xml:space="preserve">TUBO DE ESPUMA DE POLIETILENO EXPANDIDO FLEXIVEL PARA ISOLAMENTO TERMICO DE TUBULACAO DE AR CONDICIONADO, AGUA QUENTE,  DN 1 3/8", E= 10 MM                                                                                                                                                                                                                                                                                                                                                               </t>
  </si>
  <si>
    <t xml:space="preserve">TUBO DE ESPUMA DE POLIETILENO EXPANDIDO FLEXIVEL PARA ISOLAMENTO TERMICO DE TUBULACAO DE AR CONDICIONADO, AGUA QUENTE,  DN 1 5/8", E= 10 MM                                                                                                                                                                                                                                                                                                                                                               </t>
  </si>
  <si>
    <t xml:space="preserve">TUBO DE ESPUMA DE POLIETILENO EXPANDIDO FLEXIVEL PARA ISOLAMENTO TERMICO DE TUBULACAO DE AR CONDICIONADO, AGUA QUENTE,  DN 1/2", E= 10 MM                                                                                                                                                                                                                                                                                                                                                                 </t>
  </si>
  <si>
    <t xml:space="preserve">TUBO DE ESPUMA DE POLIETILENO EXPANDIDO FLEXIVEL PARA ISOLAMENTO TERMICO DE TUBULACAO DE AR CONDICIONADO, AGUA QUENTE,  DN 1/4", E= 10 MM                                                                                                                                                                                                                                                                                                                                                                 </t>
  </si>
  <si>
    <t xml:space="preserve">TUBO DE ESPUMA DE POLIETILENO EXPANDIDO FLEXIVEL PARA ISOLAMENTO TERMICO DE TUBULACAO DE AR CONDICIONADO, AGUA QUENTE,  DN 1", E= 10 MM                                                                                                                                                                                                                                                                                                                                                                   </t>
  </si>
  <si>
    <t xml:space="preserve">TUBO DE ESPUMA DE POLIETILENO EXPANDIDO FLEXIVEL PARA ISOLAMENTO TERMICO DE TUBULACAO DE AR CONDICIONADO, AGUA QUENTE,  DN 3/4", E= 10 MM                                                                                                                                                                                                                                                                                                                                                                 </t>
  </si>
  <si>
    <t xml:space="preserve">TUBO DE ESPUMA DE POLIETILENO EXPANDIDO FLEXIVEL PARA ISOLAMENTO TERMICO DE TUBULACAO DE AR CONDICIONADO, AGUA QUENTE,  DN 3/8", E= 10 MM                                                                                                                                                                                                                                                                                                                                                                 </t>
  </si>
  <si>
    <t xml:space="preserve">TUBO DE ESPUMA DE POLIETILENO EXPANDIDO FLEXIVEL PARA ISOLAMENTO TERMICO DE TUBULACAO DE AR CONDICIONADO, AGUA QUENTE,  DN 7/8", E= 10 MM                                                                                                                                                                                                                                                                                                                                                                 </t>
  </si>
  <si>
    <t xml:space="preserve">TUBO DE POLIETILENO DE ALTA DENSIDADE (PEAD), PE-80, DE = 32 MM X 3,0 MM DE PAREDE, PARA LIGACAO DE AGUA PREDIAL (NBR 15561)                                                                                                                                                                                                                                                                                                                                                                              </t>
  </si>
  <si>
    <t xml:space="preserve">TUBO DE POLIETILENO DE ALTA DENSIDADE, PEAD, PE-80, DE = 1000 MM X 38,5 MM PAREDE, ( SDR 26 - PN 05 ) PARA REDE DE AGUA OU ESGOTO ( NBR 15561)                                                                                                                                                                                                                                                                                                                                                            </t>
  </si>
  <si>
    <t xml:space="preserve">TUBO DE POLIETILENO DE ALTA DENSIDADE, PEAD, PE-80, DE = 110 MM X 10,0 MM PAREDE, ( SDR 11 - PN 12,5 ) PARA REDE DE AGUA OU ESGOTO ( NBR 15561)                                                                                                                                                                                                                                                                                                                                                           </t>
  </si>
  <si>
    <t xml:space="preserve">TUBO DE POLIETILENO DE ALTA DENSIDADE, PEAD, PE-80, DE = 160 MM X 14,6 MM PAREDE, (SDR 11 - PN 12,5 ) PARA REDE DE AGUA OU ESGOTO ( NBR 15561)                                                                                                                                                                                                                                                                                                                                                            </t>
  </si>
  <si>
    <t xml:space="preserve">TUBO DE POLIETILENO DE ALTA DENSIDADE, PEAD, PE-80, DE = 900 MM X 34,7 MM PAREDE, ( SDR 26 - PN 05 ) PARA REDE DE AGUA OU ESGOTO ( NBR 15561)                                                                                                                                                                                                                                                                                                                                                             </t>
  </si>
  <si>
    <t xml:space="preserve">TUBO DE POLIETILENO DE ALTA DENSIDADE, PEAD, PE-80, DE= 200 MM X 18,2 MM PAREDE, ( SDR 11 - PN 12,5 ) PARA REDE DE AGUA OU ESGOTO ( NBR 15561)                                                                                                                                                                                                                                                                                                                                                            </t>
  </si>
  <si>
    <t xml:space="preserve">TUBO DE POLIETILENO DE ALTA DENSIDADE, PEAD, PE-80, DE= 315 MM X 28,7 MM PAREDE, ( SDR 11 - PN 12,5 ) PARA REDE DE AGUA OU ESGOTO ( NBR 15561)                                                                                                                                                                                                                                                                                                                                                            </t>
  </si>
  <si>
    <t xml:space="preserve">TUBO DE POLIETILENO DE ALTA DENSIDADE, PEAD, PE-80, DE= 400 MM X 36,4 MM PAREDE, ( SDR 11 - PN 12,5 ) PARA REDE DE AGUA OU ESGOTO ( NBR 15561)                                                                                                                                                                                                                                                                                                                                                            </t>
  </si>
  <si>
    <t xml:space="preserve">TUBO DE POLIETILENO DE ALTA DENSIDADE, PEAD, PE-80, DE= 50 MM X 4,6 MM PAREDE, (SDR 11 - PN 12,5) PARA REDE DE AGUA OU ESGOTO ( NBR 15561)                                                                                                                                                                                                                                                                                                                                                                </t>
  </si>
  <si>
    <t xml:space="preserve">TUBO DE POLIETILENO DE ALTA DENSIDADE, PEAD, PE-80, DE= 500 MM X 45,5 MM PAREDE, ( SDR 11 - PN 12,5 ) PARA REDE DE AGUA OU ESGOTO ( NBR 15561)                                                                                                                                                                                                                                                                                                                                                            </t>
  </si>
  <si>
    <t xml:space="preserve">TUBO DE POLIETILENO DE ALTA DENSIDADE, PEAD, PE-80, DE= 630 MM X 57,3 MM PAREDE (SDR 11 - PN 12,5 ) PARA REDE DE AGUA OU ESGOTO ( NBR 15561)                                                                                                                                                                                                                                                                                                                                                              </t>
  </si>
  <si>
    <t xml:space="preserve">TUBO DE POLIETILENO DE ALTA DENSIDADE, PEAD, PE-80, DE= 730 MM X 34,1 MM PAREDE, ( SDR 21 - PN 06 ) PARA REDE DE AGUA OU ESGOTO ( NBR 15561)                                                                                                                                                                                                                                                                                                                                                              </t>
  </si>
  <si>
    <t xml:space="preserve">TUBO DE POLIETILENO DE ALTA DENSIDADE, PEAD, PE-80, DE= 75 MM X 6,9 MM PAREDE, ( SRD 11 - PN 12,5 ) PARA REDE DE AGUA OU ESGOTO ( NBR 15561)                                                                                                                                                                                                                                                                                                                                                              </t>
  </si>
  <si>
    <t xml:space="preserve">TUBO DE POLIETILENO DE ALTA DENSIDADE, PEAD, PE-80, DE= 800 MM X 30,8 MM PAREDE, ( SDR 26 - PN 05 ) PARA REDE DE AGUA OU ESGOTO ( NBR 15561)                                                                                                                                                                                                                                                                                                                                                              </t>
  </si>
  <si>
    <t xml:space="preserve">TUBO DE PVC, PBL, TIPO LEVE, DN = 250 MM,  PARA VENTILACAO                                                                                                                                                                                                                                                                                                                                                                                                                                                </t>
  </si>
  <si>
    <t xml:space="preserve">TUBO DE PVC, PBL, TIPO LEVE, DN = 300 MM,  PARA VENTILACAO                                                                                                                                                                                                                                                                                                                                                                                                                                                </t>
  </si>
  <si>
    <t xml:space="preserve">TUBO DE REVESTIMENTO, EM ACO, CORPO SCHEDULE 40, PONTEIRA SCHEDULE 80, ROSQUEAVEL E SEGMENTADO PARA PERFURACAO, DIAMETRO 12" (320 MM)                                                                                                                                                                                                                                                                                                                                                                     </t>
  </si>
  <si>
    <t xml:space="preserve">TUBO DE REVESTIMENTO, EM ACO, CORPO SCHEDULE 40, PONTEIRA SCHEDULE 80, ROSQUEAVEL E SEGMENTADO PARA PERFURACAO, DIAMETRO 14'' (400 MM)                                                                                                                                                                                                                                                                                                                                                                    </t>
  </si>
  <si>
    <t xml:space="preserve">TUBO DE REVESTIMENTO, EM ACO, CORPO SCHEDULE 40, PONTEIRA SCHEDULE 80, ROSQUEAVEL E SEGMENTADO PARA PERFURACAO, DIAMETRO 16'' (450 MM)                                                                                                                                                                                                                                                                                                                                                                    </t>
  </si>
  <si>
    <t xml:space="preserve">TUBO DE REVESTIMENTO, EM ACO, CORPO SCHEDULE 40, PONTEIRA SCHEDULE 80, ROSQUEAVEL E SEGMENTADO PARA PERFURACAO, DIAMETRO 4'' (450 MM)                                                                                                                                                                                                                                                                                                                                                                     </t>
  </si>
  <si>
    <t xml:space="preserve">TUBO DE REVESTIMENTO, EM ACO, CORPO SCHEDULE 40, PONTEIRA SCHEDULE 80, ROSQUEAVEL E SEGMENTADO PARA PERFURACAO, DIAMETRO 6'' (200 MM)                                                                                                                                                                                                                                                                                                                                                                     </t>
  </si>
  <si>
    <t xml:space="preserve">TUBO DE REVESTIMENTO, EM ACO, CORPO SCHEDULE 40, PONTEIRA SCHEDULE 80, ROSQUEAVEL E SEGMENTADO PARA PERFURACAO, DIAMETRO 8'' (200 MM)                                                                                                                                                                                                                                                                                                                                                                     </t>
  </si>
  <si>
    <t xml:space="preserve">TUBO DRENO, CORRUGADO, ESPIRALADO, FLEXIVEL, PERFURADO, EM POLIETILENO DE ALTA DENSIDADE (PEAD), DN *160* MM, (6") PARA DRENAGEM - EM BARRA (NORMA DNIT 093/2006 - EM)                                                                                                                                                                                                                                                                                                                                    </t>
  </si>
  <si>
    <t xml:space="preserve">TUBO DRENO, CORRUGADO, ESPIRALADO, FLEXIVEL, PERFURADO, EM POLIETILENO DE ALTA DENSIDADE (PEAD), DN *200* MM, (8") PARA DRENAGEM - EM BARRA (NORMA DNIT 093/2006 - EM)                                                                                                                                                                                                                                                                                                                                    </t>
  </si>
  <si>
    <t xml:space="preserve">TUBO DRENO, CORRUGADO, ESPIRALADO, FLEXIVEL, PERFURADO, EM POLIETILENO DE ALTA DENSIDADE (PEAD), DN 100 MM, (4") PARA DRENAGEM - EM ROLO (NORMA DNIT 093/2006 - E.M)                                                                                                                                                                                                                                                                                                                                      </t>
  </si>
  <si>
    <t xml:space="preserve">TUBO DRENO, CORRUGADO, ESPIRALADO, FLEXIVEL, PERFURADO, EM POLIETILENO DE ALTA DENSIDADE (PEAD), DN 65 MM, (2 1/2") PARA DRENAGEM - EM ROLO (NORMA DNIT 093/2006 - EM)                                                                                                                                                                                                                                                                                                                                    </t>
  </si>
  <si>
    <t xml:space="preserve">TUBO MONOCAMADA PEX, DN 16 MM, PARA AGUA QUENTE E FRIA                                                                                                                                                                                                                                                                                                                                                                                                                                                    </t>
  </si>
  <si>
    <t xml:space="preserve">TUBO MONOCAMADA PEX, DN 20 MM, PARA AGUA QUENTE E FRIA                                                                                                                                                                                                                                                                                                                                                                                                                                                    </t>
  </si>
  <si>
    <t xml:space="preserve">TUBO MONOCAMADA PEX, DN 25 MM, PARA AGUA QUENTE E FRIA                                                                                                                                                                                                                                                                                                                                                                                                                                                    </t>
  </si>
  <si>
    <t xml:space="preserve">TUBO MONOCAMADA PEX, DN 32 MM, PARA AGUA QUENTE E FRIA                                                                                                                                                                                                                                                                                                                                                                                                                                                    </t>
  </si>
  <si>
    <t xml:space="preserve">TUBO PPR PN 20, DN 20 MM, PARA AGUA QUENTE PREDIAL                                                                                                                                                                                                                                                                                                                                                                                                                                                        </t>
  </si>
  <si>
    <t xml:space="preserve">TUBO PPR PN 20, DN 25 MM, PARA AGUA QUENTE PREDIAL                                                                                                                                                                                                                                                                                                                                                                                                                                                        </t>
  </si>
  <si>
    <t xml:space="preserve">TUBO PPR, CLASSE PN 12, DN 110 MM                                                                                                                                                                                                                                                                                                                                                                                                                                                                         </t>
  </si>
  <si>
    <t xml:space="preserve">TUBO PPR, CLASSE PN 12, DN 32 MM                                                                                                                                                                                                                                                                                                                                                                                                                                                                          </t>
  </si>
  <si>
    <t xml:space="preserve">TUBO PPR, CLASSE PN 12, DN 40 MM                                                                                                                                                                                                                                                                                                                                                                                                                                                                          </t>
  </si>
  <si>
    <t xml:space="preserve">TUBO PPR, CLASSE PN 12, DN 50 MM                                                                                                                                                                                                                                                                                                                                                                                                                                                                          </t>
  </si>
  <si>
    <t xml:space="preserve">TUBO PPR, CLASSE PN 12, DN 63 MM                                                                                                                                                                                                                                                                                                                                                                                                                                                                          </t>
  </si>
  <si>
    <t xml:space="preserve">TUBO PPR, CLASSE PN 12, DN 75 MM                                                                                                                                                                                                                                                                                                                                                                                                                                                                          </t>
  </si>
  <si>
    <t xml:space="preserve">TUBO PPR, CLASSE PN 12, DN 90 MM                                                                                                                                                                                                                                                                                                                                                                                                                                                                          </t>
  </si>
  <si>
    <t xml:space="preserve">TUBO PPR, CLASSE PN 20, SOLDAVEL, DN 32 MM PARA AGUA FRIA OU QUENTE PREDIAL                                                                                                                                                                                                                                                                                                                                                                                                                               </t>
  </si>
  <si>
    <t xml:space="preserve">TUBO PPR, CLASSE PN 25, DN 110 MM, PARA AGUA QUENTE E FRIA PREDIAL                                                                                                                                                                                                                                                                                                                                                                                                                                        </t>
  </si>
  <si>
    <t xml:space="preserve">TUBO PPR, CLASSE PN 25, DN 20 MM, PARA AGUA QUENTE E FRIA PREDIAL                                                                                                                                                                                                                                                                                                                                                                                                                                         </t>
  </si>
  <si>
    <t xml:space="preserve">TUBO PPR, CLASSE PN 25, DN 25 MM, PARA AGUA QUENTE E FRIA PREDIAL                                                                                                                                                                                                                                                                                                                                                                                                                                         </t>
  </si>
  <si>
    <t xml:space="preserve">TUBO PPR, CLASSE PN 25, DN 32 MM, PARA AGUA QUENTE E FRIA PREDIAL                                                                                                                                                                                                                                                                                                                                                                                                                                         </t>
  </si>
  <si>
    <t xml:space="preserve">TUBO PPR, CLASSE PN 25, DN 40 MM, PARA AGUA QUENTE E FRIA PREDIAL                                                                                                                                                                                                                                                                                                                                                                                                                                         </t>
  </si>
  <si>
    <t xml:space="preserve">TUBO PPR, CLASSE PN 25, DN 50 MM, PARA AGUA QUENTE E FRIA PREDIAL                                                                                                                                                                                                                                                                                                                                                                                                                                         </t>
  </si>
  <si>
    <t xml:space="preserve">TUBO PPR, CLASSE PN 25, DN 63 MM, PARA AGUA QUENTE E FRIA PREDIAL                                                                                                                                                                                                                                                                                                                                                                                                                                         </t>
  </si>
  <si>
    <t xml:space="preserve">TUBO PPR, CLASSE PN 25, DN 75 MM, PARA AGUA QUENTE E FRIA PREDIAL                                                                                                                                                                                                                                                                                                                                                                                                                                         </t>
  </si>
  <si>
    <t xml:space="preserve">TUBO PPR, CLASSE PN 25, DN 90 MM, PARA AGUA QUENTE E FRIA PREDIAL                                                                                                                                                                                                                                                                                                                                                                                                                                         </t>
  </si>
  <si>
    <t xml:space="preserve">TUBO PVC  SERIE NORMAL, DN 100 MM, PARA ESGOTO  PREDIAL (NBR 5688)                                                                                                                                                                                                                                                                                                                                                                                                                                        </t>
  </si>
  <si>
    <t xml:space="preserve">TUBO PVC  SERIE NORMAL, DN 150 MM, PARA ESGOTO  PREDIAL (NBR 5688)                                                                                                                                                                                                                                                                                                                                                                                                                                        </t>
  </si>
  <si>
    <t xml:space="preserve">TUBO PVC  SERIE NORMAL, DN 40 MM, PARA ESGOTO  PREDIAL (NBR 5688)                                                                                                                                                                                                                                                                                                                                                                                                                                         </t>
  </si>
  <si>
    <t xml:space="preserve">TUBO PVC CORRUGADO, PAREDE DUPLA, JE, DN 150 MM/ DE 160 MM, REDE COLETORA ESGOTO                                                                                                                                                                                                                                                                                                                                                                                                                          </t>
  </si>
  <si>
    <t xml:space="preserve">TUBO PVC CORRUGADO, PAREDE DUPLA, JE, DN 200 MM/ DE 200 MM, REDE COLETORA ESGOTO                                                                                                                                                                                                                                                                                                                                                                                                                          </t>
  </si>
  <si>
    <t xml:space="preserve">TUBO PVC CORRUGADO, PAREDE DUPLA, JE, DN 250 MM/ DE 250 MM, REDE COLETORA ESGOTO                                                                                                                                                                                                                                                                                                                                                                                                                          </t>
  </si>
  <si>
    <t xml:space="preserve">TUBO PVC CORRUGADO, PAREDE DUPLA, JE, DN 300 MM/ DE 315 MM , REDE COLETORA ESGOTO                                                                                                                                                                                                                                                                                                                                                                                                                         </t>
  </si>
  <si>
    <t xml:space="preserve">TUBO PVC CORRUGADO, PAREDE DUPLA, JE, DN 350 MM/ DE 355 MM, REDE COLETORA ESGOTO                                                                                                                                                                                                                                                                                                                                                                                                                          </t>
  </si>
  <si>
    <t xml:space="preserve">TUBO PVC CORRUGADO, PAREDE DUPLA, JE, DN 400 MM/ DE 400 MM, REDE COLETORA ESGOTO                                                                                                                                                                                                                                                                                                                                                                                                                          </t>
  </si>
  <si>
    <t xml:space="preserve">TUBO PVC DE REVESTIMENTO GEOMECANICO NERVURADO REFORCADO, DN = 150 MM, COMPRIMENTO = 2 M                                                                                                                                                                                                                                                                                                                                                                                                                  </t>
  </si>
  <si>
    <t xml:space="preserve">TUBO PVC DE REVESTIMENTO GEOMECANICO NERVURADO REFORCADO, DN = 200 MM, COMPRIMENTO = 2 M                                                                                                                                                                                                                                                                                                                                                                                                                  </t>
  </si>
  <si>
    <t xml:space="preserve">TUBO PVC DE REVESTIMENTO GEOMECANICO NERVURADO STANDARD, DN = 154 MM, COMPRIMENTO = 2 M                                                                                                                                                                                                                                                                                                                                                                                                                   </t>
  </si>
  <si>
    <t xml:space="preserve">TUBO PVC DE REVESTIMENTO GEOMECANICO NERVURADO STANDARD, DN = 206 MM, COMPRIMENTO = 2 M                                                                                                                                                                                                                                                                                                                                                                                                                   </t>
  </si>
  <si>
    <t xml:space="preserve">TUBO PVC DEFOFO, JEI, 1 MPA, DN 100 MM, PARA REDE DE AGUA (NBR 7665)                                                                                                                                                                                                                                                                                                                                                                                                                                      </t>
  </si>
  <si>
    <t xml:space="preserve">TUBO PVC DEFOFO, JEI, 1 MPA, DN 150 MM, PARA REDE DE  AGUA (NBR 7665)                                                                                                                                                                                                                                                                                                                                                                                                                                     </t>
  </si>
  <si>
    <t xml:space="preserve">TUBO PVC DEFOFO, JEI, 1 MPA, DN 200 MM, PARA REDE DE AGUA (NBR 7665)                                                                                                                                                                                                                                                                                                                                                                                                                                      </t>
  </si>
  <si>
    <t xml:space="preserve">TUBO PVC DEFOFO, JEI, 1 MPA, DN 250 MM, PARA REDE DE AGUA (NBR 7665)                                                                                                                                                                                                                                                                                                                                                                                                                                      </t>
  </si>
  <si>
    <t xml:space="preserve">TUBO PVC DEFOFO, JEI, 1 MPA, DN 300 MM, PARA REDE DE AGUA (NBR 7665)                                                                                                                                                                                                                                                                                                                                                                                                                                      </t>
  </si>
  <si>
    <t xml:space="preserve">TUBO PVC PBA JEI, CLASSE 12, DN 100 MM, PARA REDE DE AGUA (NBR 5647)                                                                                                                                                                                                                                                                                                                                                                                                                                      </t>
  </si>
  <si>
    <t xml:space="preserve">TUBO PVC PBA JEI, CLASSE 12, DN 50 MM, PARA REDE DE AGUA (NBR 5647)                                                                                                                                                                                                                                                                                                                                                                                                                                       </t>
  </si>
  <si>
    <t xml:space="preserve">TUBO PVC PBA JEI, CLASSE 12, DN 75 MM, PARA REDE DE AGUA (NBR 5647)                                                                                                                                                                                                                                                                                                                                                                                                                                       </t>
  </si>
  <si>
    <t xml:space="preserve">TUBO PVC PBA JEI, CLASSE 15, DN 100 MM, PARA REDE DE AGUA (NBR 5647)                                                                                                                                                                                                                                                                                                                                                                                                                                      </t>
  </si>
  <si>
    <t xml:space="preserve">TUBO PVC PBA JEI, CLASSE 15, DN 50 MM, PARA REDE DE AGUA (NBR 5647)                                                                                                                                                                                                                                                                                                                                                                                                                                       </t>
  </si>
  <si>
    <t xml:space="preserve">TUBO PVC PBA JEI, CLASSE 15, DN 75 MM, PARA REDE DE AGUA (NBR 5647)                                                                                                                                                                                                                                                                                                                                                                                                                                       </t>
  </si>
  <si>
    <t xml:space="preserve">TUBO PVC PBA JEI, CLASSE 20, DN 100 MM, PARA REDE DE AGUA (NBR 5647)                                                                                                                                                                                                                                                                                                                                                                                                                                      </t>
  </si>
  <si>
    <t xml:space="preserve">TUBO PVC PBA JEI, CLASSE 20, DN 75 MM, PARA REDE DE AGUA (NBR 5647)                                                                                                                                                                                                                                                                                                                                                                                                                                       </t>
  </si>
  <si>
    <t xml:space="preserve">TUBO PVC ROSCAVEL, 3/4",  AGUA FRIA PREDIAL                                                                                                                                                                                                                                                                                                                                                                                                                                                               </t>
  </si>
  <si>
    <t xml:space="preserve">TUBO PVC SERIE NORMAL, DN 50 MM, PARA ESGOTO PREDIAL (NBR 5688)                                                                                                                                                                                                                                                                                                                                                                                                                                           </t>
  </si>
  <si>
    <t xml:space="preserve">TUBO PVC SERIE NORMAL, DN 75 MM, PARA ESGOTO PREDIAL (NBR 5688)                                                                                                                                                                                                                                                                                                                                                                                                                                           </t>
  </si>
  <si>
    <t xml:space="preserve">TUBO PVC, RIGIDO, CORRUGADO, PERFURADO DN 100 MM, PARA DRENAGEM, SISTEMA IRRIGACAO                                                                                                                                                                                                                                                                                                                                                                                                                        </t>
  </si>
  <si>
    <t xml:space="preserve">TUBO PVC, ROSCAVEL,  2 1/2", AGUA FRIA PREDIAL                                                                                                                                                                                                                                                                                                                                                                                                                                                            </t>
  </si>
  <si>
    <t xml:space="preserve">TUBO PVC, ROSCAVEL,  2", PARA AGUA FRIA PREDIAL                                                                                                                                                                                                                                                                                                                                                                                                                                                           </t>
  </si>
  <si>
    <t xml:space="preserve">TUBO PVC, ROSCAVEL, 1 1/2",  AGUA FRIA PREDIAL                                                                                                                                                                                                                                                                                                                                                                                                                                                            </t>
  </si>
  <si>
    <t xml:space="preserve">TUBO PVC, ROSCAVEL, 1 1/4", AGUA FRIA PREDIAL                                                                                                                                                                                                                                                                                                                                                                                                                                                             </t>
  </si>
  <si>
    <t xml:space="preserve">TUBO PVC, ROSCAVEL, 1/2", AGUA FRIA PREDIAL                                                                                                                                                                                                                                                                                                                                                                                                                                                               </t>
  </si>
  <si>
    <t xml:space="preserve">TUBO PVC, ROSCAVEL, 1", AGUA FRIA PREDIAL                                                                                                                                                                                                                                                                                                                                                                                                                                                                 </t>
  </si>
  <si>
    <t xml:space="preserve">TUBO PVC, SERIE R, DN 100 MM, PARA ESGOTO OU AGUAS PLUVIAIS PREDIAL (NBR 5688)                                                                                                                                                                                                                                                                                                                                                                                                                            </t>
  </si>
  <si>
    <t xml:space="preserve">TUBO PVC, SERIE R, DN 150 MM, PARA ESGOTO OU AGUAS PLUVIAIS PREDIAL (NBR 5688)                                                                                                                                                                                                                                                                                                                                                                                                                            </t>
  </si>
  <si>
    <t xml:space="preserve">TUBO PVC, SERIE R, DN 40 MM, PARA ESGOTO OU AGUAS PLUVIAIS PREDIAL (NBR 5688)                                                                                                                                                                                                                                                                                                                                                                                                                             </t>
  </si>
  <si>
    <t xml:space="preserve">TUBO PVC, SERIE R, DN 50 MM, PARA ESGOTO OU AGUAS PLUVIAIS PREDIAL (NBR 5688)                                                                                                                                                                                                                                                                                                                                                                                                                             </t>
  </si>
  <si>
    <t xml:space="preserve">TUBO PVC, SERIE R, DN 75 MM, PARA ESGOTO OU AGUAS PLUVIAIS PREDIAL (NBR 5688)                                                                                                                                                                                                                                                                                                                                                                                                                             </t>
  </si>
  <si>
    <t xml:space="preserve">TUBO PVC, SOLDAVEL, DE 110 MM, AGUA FRIA (NBR-5648)                                                                                                                                                                                                                                                                                                                                                                                                                                                       </t>
  </si>
  <si>
    <t xml:space="preserve">TUBO PVC, SOLDAVEL, DE 20 MM, AGUA FRIA (NBR-5648)                                                                                                                                                                                                                                                                                                                                                                                                                                                        </t>
  </si>
  <si>
    <t xml:space="preserve">TUBO PVC, SOLDAVEL, DE 25 MM, AGUA FRIA (NBR-5648)                                                                                                                                                                                                                                                                                                                                                                                                                                                        </t>
  </si>
  <si>
    <t xml:space="preserve">TUBO PVC, SOLDAVEL, DE 32 MM, AGUA FRIA (NBR-5648)                                                                                                                                                                                                                                                                                                                                                                                                                                                        </t>
  </si>
  <si>
    <t xml:space="preserve">TUBO PVC, SOLDAVEL, DE 40 MM, AGUA FRIA (NBR-5648)                                                                                                                                                                                                                                                                                                                                                                                                                                                        </t>
  </si>
  <si>
    <t xml:space="preserve">TUBO PVC, SOLDAVEL, DE 50 MM, AGUA FRIA (NBR-5648)                                                                                                                                                                                                                                                                                                                                                                                                                                                        </t>
  </si>
  <si>
    <t xml:space="preserve">TUBO PVC, SOLDAVEL, DE 60 MM, AGUA FRIA (NBR-5648)                                                                                                                                                                                                                                                                                                                                                                                                                                                        </t>
  </si>
  <si>
    <t xml:space="preserve">TUBO PVC, SOLDAVEL, DE 75 MM, AGUA FRIA (NBR-5648)                                                                                                                                                                                                                                                                                                                                                                                                                                                        </t>
  </si>
  <si>
    <t xml:space="preserve">TUBO PVC, SOLDAVEL, DE 85 MM, AGUA FRIA (NBR-5648)                                                                                                                                                                                                                                                                                                                                                                                                                                                        </t>
  </si>
  <si>
    <t xml:space="preserve">TUBO 26" EM CHAPA PRETA, E= 3/16", 147 KG/6 M                                                                                                                                                                                                                                                                                                                                                                                                                                                             </t>
  </si>
  <si>
    <t xml:space="preserve">TUBO 30" EM CHAPA PRETA, E= 1/4", 175 KG/6 M                                                                                                                                                                                                                                                                                                                                                                                                                                                              </t>
  </si>
  <si>
    <t xml:space="preserve">TUBO 30" EM CHAPA PRETA, E= 3/8", 177 KG/6 M                                                                                                                                                                                                                                                                                                                                                                                                                                                              </t>
  </si>
  <si>
    <t xml:space="preserve">UNIAO COM ASSENTO CONICO DE BRONZE, DIAMETRO 1/2"                                                                                                                                                                                                                                                                                                                                                                                                                                                         </t>
  </si>
  <si>
    <t xml:space="preserve">UNIAO COM ASSENTO CONICO DE BRONZE, DIAMETRO 1"                                                                                                                                                                                                                                                                                                                                                                                                                                                           </t>
  </si>
  <si>
    <t xml:space="preserve">UNIAO COM ASSENTO CONICO DE BRONZE, DIAMETRO 2 1/2"                                                                                                                                                                                                                                                                                                                                                                                                                                                       </t>
  </si>
  <si>
    <t xml:space="preserve">UNIAO COM ASSENTO CONICO DE BRONZE, DIAMETRO 2'                                                                                                                                                                                                                                                                                                                                                                                                                                                           </t>
  </si>
  <si>
    <t xml:space="preserve">UNIAO COM ASSENTO CONICO DE BRONZE, DIAMETRO 3/4"                                                                                                                                                                                                                                                                                                                                                                                                                                                         </t>
  </si>
  <si>
    <t xml:space="preserve">UNIAO COM ASSENTO CONICO DE BRONZE, DIAMETRO 3"                                                                                                                                                                                                                                                                                                                                                                                                                                                           </t>
  </si>
  <si>
    <t xml:space="preserve">UNIAO COM ASSENTO CONICO DE BRONZE, DIAMETRO 4"                                                                                                                                                                                                                                                                                                                                                                                                                                                           </t>
  </si>
  <si>
    <t xml:space="preserve">UNIAO COM ASSENTO CONICO DE FERRO LONGO (MACHO-FEMEA), DIAMETRO 1 1/2"                                                                                                                                                                                                                                                                                                                                                                                                                                    </t>
  </si>
  <si>
    <t xml:space="preserve">UNIAO COM ASSENTO CONICO DE FERRO LONGO (MACHO-FEMEA), DIAMETRO 1/2"                                                                                                                                                                                                                                                                                                                                                                                                                                      </t>
  </si>
  <si>
    <t xml:space="preserve">UNIAO COM ASSENTO CONICO DE FERRO LONGO (MACHO-FEMEA), DIAMETRO 1"                                                                                                                                                                                                                                                                                                                                                                                                                                        </t>
  </si>
  <si>
    <t xml:space="preserve">UNIAO COM ASSENTO CONICO DE FERRO LONGO (MACHO-FEMEA), DIAMETRO 2 1/2"                                                                                                                                                                                                                                                                                                                                                                                                                                    </t>
  </si>
  <si>
    <t xml:space="preserve">UNIAO COM ASSENTO CONICO DE FERRO LONGO (MACHO-FEMEA), DIAMETRO 2"                                                                                                                                                                                                                                                                                                                                                                                                                                        </t>
  </si>
  <si>
    <t xml:space="preserve">UNIAO COM ASSENTO CONICO DE FERRO LONGO (MACHO-FEMEA), DIAMETRO 3/4"                                                                                                                                                                                                                                                                                                                                                                                                                                      </t>
  </si>
  <si>
    <t xml:space="preserve">UNIAO COM ASSENTO CONICO DE FERRO LONGO (MACHO-FEMEA), DIAMETRO 3'                                                                                                                                                                                                                                                                                                                                                                                                                                        </t>
  </si>
  <si>
    <t xml:space="preserve">UNIAO COM ASSENTO CONICO DE FERRO LONGO (MACHO-FEMEA), DIAMETRO 4"                                                                                                                                                                                                                                                                                                                                                                                                                                        </t>
  </si>
  <si>
    <t xml:space="preserve">UNIAO COM FLANGE PPR, COM PARAFUSOS, DN 40 MM, PARA AGUA QUENTE PREDIAL                                                                                                                                                                                                                                                                                                                                                                                                                                   </t>
  </si>
  <si>
    <t xml:space="preserve">UNIAO DE FERRO GALVANIZADO, COM ASSENTO CONICO DE BRONZE, DE 1 1/2"                                                                                                                                                                                                                                                                                                                                                                                                                                       </t>
  </si>
  <si>
    <t xml:space="preserve">UNIAO DE FERRO GALVANIZADO, COM ASSENTO CONICO DE BRONZE, DE 1 1/4"                                                                                                                                                                                                                                                                                                                                                                                                                                       </t>
  </si>
  <si>
    <t xml:space="preserve">UNIAO DE FERRO GALVANIZADO, COM ROSCA BSP, COM ASSENTO PLANO, DE 1 1/2"                                                                                                                                                                                                                                                                                                                                                                                                                                   </t>
  </si>
  <si>
    <t xml:space="preserve">UNIAO DE FERRO GALVANIZADO, COM ROSCA BSP, COM ASSENTO PLANO, DE 1 1/4"                                                                                                                                                                                                                                                                                                                                                                                                                                   </t>
  </si>
  <si>
    <t xml:space="preserve">UNIAO DE FERRO GALVANIZADO, COM ROSCA BSP, COM ASSENTO PLANO, DE 1/2"                                                                                                                                                                                                                                                                                                                                                                                                                                     </t>
  </si>
  <si>
    <t xml:space="preserve">UNIAO DE FERRO GALVANIZADO, COM ROSCA BSP, COM ASSENTO PLANO, DE 1"                                                                                                                                                                                                                                                                                                                                                                                                                                       </t>
  </si>
  <si>
    <t xml:space="preserve">UNIAO DE FERRO GALVANIZADO, COM ROSCA BSP, COM ASSENTO PLANO, DE 2 1/2"                                                                                                                                                                                                                                                                                                                                                                                                                                   </t>
  </si>
  <si>
    <t xml:space="preserve">UNIAO DE FERRO GALVANIZADO, COM ROSCA BSP, COM ASSENTO PLANO, DE 2"                                                                                                                                                                                                                                                                                                                                                                                                                                       </t>
  </si>
  <si>
    <t xml:space="preserve">UNIAO DE FERRO GALVANIZADO, COM ROSCA BSP, COM ASSENTO PLANO, DE 3/4"                                                                                                                                                                                                                                                                                                                                                                                                                                     </t>
  </si>
  <si>
    <t xml:space="preserve">UNIAO DE FERRO GALVANIZADO, COM ROSCA BSP, COM ASSENTO PLANO, DE 3"                                                                                                                                                                                                                                                                                                                                                                                                                                       </t>
  </si>
  <si>
    <t xml:space="preserve">UNIAO DE FERRO GALVANIZADO, COM ROSCA BSP, COM ASSENTO PLANO, DE 4"                                                                                                                                                                                                                                                                                                                                                                                                                                       </t>
  </si>
  <si>
    <t xml:space="preserve">UNIAO DUPLA PPR, DN 20 MM, PARA AGUA QUENTE PREDIAL                                                                                                                                                                                                                                                                                                                                                                                                                                                       </t>
  </si>
  <si>
    <t xml:space="preserve">UNIAO EM POLIPROPILENO (PP), PARA TUBO EM PEAD, 20 MM - LIGACAO PREDIAL DE AGUA                                                                                                                                                                                                                                                                                                                                                                                                                           </t>
  </si>
  <si>
    <t xml:space="preserve">UNIAO EM POLIPROPILENO (PP), PARA TUBO EM PEAD, 32 MM - LIGACAO PREDIAL DE AGUA                                                                                                                                                                                                                                                                                                                                                                                                                           </t>
  </si>
  <si>
    <t xml:space="preserve">UNIAO PVC, ROSCAVEL 1/2",  AGUA FRIA PREDIAL                                                                                                                                                                                                                                                                                                                                                                                                                                                              </t>
  </si>
  <si>
    <t xml:space="preserve">UNIAO PVC, ROSCAVEL, 1 1/2",  AGUA FRIA PREDIAL                                                                                                                                                                                                                                                                                                                                                                                                                                                           </t>
  </si>
  <si>
    <t xml:space="preserve">UNIAO PVC, ROSCAVEL, 1",  AGUA FRIA PREDIAL                                                                                                                                                                                                                                                                                                                                                                                                                                                               </t>
  </si>
  <si>
    <t xml:space="preserve">UNIAO PVC, ROSCAVEL, 3/4",  AGUA FRIA PREDIAL                                                                                                                                                                                                                                                                                                                                                                                                                                                             </t>
  </si>
  <si>
    <t xml:space="preserve">UNIAO PVC, SOLDAVEL, 110 MM,  PARA AGUA FRIA PREDIAL                                                                                                                                                                                                                                                                                                                                                                                                                                                      </t>
  </si>
  <si>
    <t xml:space="preserve">UNIAO PVC, SOLDAVEL, 20 MM,  PARA AGUA FRIA PREDIAL                                                                                                                                                                                                                                                                                                                                                                                                                                                       </t>
  </si>
  <si>
    <t xml:space="preserve">UNIAO PVC, SOLDAVEL, 25 MM,  PARA AGUA FRIA PREDIAL                                                                                                                                                                                                                                                                                                                                                                                                                                                       </t>
  </si>
  <si>
    <t xml:space="preserve">UNIAO PVC, SOLDAVEL, 32 MM,  PARA AGUA FRIA PREDIAL                                                                                                                                                                                                                                                                                                                                                                                                                                                       </t>
  </si>
  <si>
    <t xml:space="preserve">UNIAO PVC, SOLDAVEL, 40 MM,  PARA AGUA FRIA PREDIAL                                                                                                                                                                                                                                                                                                                                                                                                                                                       </t>
  </si>
  <si>
    <t xml:space="preserve">UNIAO PVC, SOLDAVEL, 50 MM,  PARA AGUA FRIA PREDIAL                                                                                                                                                                                                                                                                                                                                                                                                                                                       </t>
  </si>
  <si>
    <t xml:space="preserve">UNIAO PVC, SOLDAVEL, 60 MM,  PARA AGUA FRIA PREDIAL                                                                                                                                                                                                                                                                                                                                                                                                                                                       </t>
  </si>
  <si>
    <t xml:space="preserve">UNIAO PVC, SOLDAVEL, 75 MM,  PARA AGUA FRIA PREDIAL                                                                                                                                                                                                                                                                                                                                                                                                                                                       </t>
  </si>
  <si>
    <t xml:space="preserve">UNIAO PVC, SOLDAVEL, 85 MM,  PARA AGUA FRIA PREDIAL                                                                                                                                                                                                                                                                                                                                                                                                                                                       </t>
  </si>
  <si>
    <t xml:space="preserve">UNIAO TIPO STORZ, COM EMPATACAO INTERNA TIPO ANEL DE EXPANSAO, ENGATE RAPIDO 1 1/2", PARA MANGUEIRA DE COMBATE A INCENDIO PREDIAL                                                                                                                                                                                                                                                                                                                                                                         </t>
  </si>
  <si>
    <t xml:space="preserve">UNIAO TIPO STORZ, COM EMPATACAO INTERNA TIPO ANEL DE EXPANSAO, ENGATE RAPIDO 2 1/2", PARA MANGUEIRA DE COMBATE A INCENDIO PREDIAL                                                                                                                                                                                                                                                                                                                                                                         </t>
  </si>
  <si>
    <t xml:space="preserve">UNIAO, CPVC, SOLDAVEL, 15 MM, PARA AGUA QUENTE PREDIAL                                                                                                                                                                                                                                                                                                                                                                                                                                                    </t>
  </si>
  <si>
    <t xml:space="preserve">UNIAO, CPVC, SOLDAVEL, 22 MM, PARA AGUA QUENTE PREDIAL                                                                                                                                                                                                                                                                                                                                                                                                                                                    </t>
  </si>
  <si>
    <t xml:space="preserve">UNIAO, CPVC, SOLDAVEL, 28 MM, PARA AGUA QUENTE PREDIAL                                                                                                                                                                                                                                                                                                                                                                                                                                                    </t>
  </si>
  <si>
    <t xml:space="preserve">UNIAO, CPVC, SOLDAVEL, 35 MM, PARA AGUA QUENTE PREDIAL                                                                                                                                                                                                                                                                                                                                                                                                                                                    </t>
  </si>
  <si>
    <t xml:space="preserve">UNIAO, CPVC, SOLDAVEL, 42 MM, PARA AGUA QUENTE PREDIAL                                                                                                                                                                                                                                                                                                                                                                                                                                                    </t>
  </si>
  <si>
    <t xml:space="preserve">UNIAO, CPVC, SOLDAVEL, 54 MM, PARA AGUA QUENTE PREDIAL                                                                                                                                                                                                                                                                                                                                                                                                                                                    </t>
  </si>
  <si>
    <t xml:space="preserve">UNIAO, CPVC, SOLDAVEL, 73 MM, PARA AGUA QUENTE PREDIAL                                                                                                                                                                                                                                                                                                                                                                                                                                                    </t>
  </si>
  <si>
    <t xml:space="preserve">UNIAO, CPVC, SOLDAVEL, 89 MM, PARA AGUA QUENTE PREDIAL                                                                                                                                                                                                                                                                                                                                                                                                                                                    </t>
  </si>
  <si>
    <t xml:space="preserve">USINA DE ASFALTO A FRIO, CAPACIDADE DE 30 A 40 T/H, ELETRICA, POTENCIA DE 30 CV                                                                                                                                                                                                                                                                                                                                                                                                                           </t>
  </si>
  <si>
    <t xml:space="preserve">USINA DE ASFALTO A FRIO, CAPACIDADE DE 40 A 60 T/H, ELETRICA, POTENCIA DE 30 CV                                                                                                                                                                                                                                                                                                                                                                                                                           </t>
  </si>
  <si>
    <t xml:space="preserve">USINA DE ASFALTO A QUENTE, FIXA, TIPO CONTRA FLUXO, CAPACIDADE DE 100 A 140 T/H, POTENCIA DE 280 KW, COM MISTURADOR EXTERNO ROTATIVO                                                                                                                                                                                                                                                                                                                                                                      </t>
  </si>
  <si>
    <t xml:space="preserve">USINA DE ASFALTO, GRAVIMETRICA, CAPACIDADE DE 150 T/H, POTENCIA DE 400  KW                                                                                                                                                                                                                                                                                                                                                                                                                                </t>
  </si>
  <si>
    <t xml:space="preserve">USINA DE CONCRETO FIXA, CAPACIDADE NOMINAL DE 40 M3/H, SEM SILO                                                                                                                                                                                                                                                                                                                                                                                                                                           </t>
  </si>
  <si>
    <t xml:space="preserve">USINA DE CONCRETO FIXA, CAPACIDADE NOMINAL DE 60 M3/H, SEM SILO                                                                                                                                                                                                                                                                                                                                                                                                                                           </t>
  </si>
  <si>
    <t xml:space="preserve">USINA DE CONCRETO FIXA, CAPACIDADE NOMINAL DE 80 M3/H, SEM SILO                                                                                                                                                                                                                                                                                                                                                                                                                                           </t>
  </si>
  <si>
    <t xml:space="preserve">USINA DE CONCRETO FIXA, CAPACIDADE NOMINAL DE 90 A 120 M3/H, SEM SILO                                                                                                                                                                                                                                                                                                                                                                                                                                     </t>
  </si>
  <si>
    <t xml:space="preserve">USINA DE LAMA ASFALTICA, PROD 30 A 50 T/H, SILO DE AGREGADO 7 M3, RESERVATORIOS PARA EMULSAO E AGUA DE 2,3 M3 CADA, MISTURADOR TIPO PUGG-MILL A SER MONTADO SOBRE CAMINHAO                                                                                                                                                                                                                                                                                                                                </t>
  </si>
  <si>
    <t xml:space="preserve">USINA DE MISTURAS ASFALTICAS A QUENTE, MOVEL, TIPO CONTRA FLUXO, CAPACIDADE DE 40 A 80 T/H                                                                                                                                                                                                                                                                                                                                                                                                                </t>
  </si>
  <si>
    <t xml:space="preserve">USINA MISTURADORA DE SOLOS,  DOSADORES TRIPLOS, CALHA VIBRATORIA CAPACIDADE DE 200 A 500 T/H, POTENCIA DE 75 KW                                                                                                                                                                                                                                                                                                                                                                                           </t>
  </si>
  <si>
    <t xml:space="preserve">VALVULA DE DESCARGA EM METAL CROMADO PARA MICTORIO COM ACIONAMENTO POR PRESSAO E FECHAMENTO AUTOMATICO                                                                                                                                                                                                                                                                                                                                                                                                    </t>
  </si>
  <si>
    <t xml:space="preserve">VALVULA DE DESCARGA METALICA, BASE 1 1/2 " E ACABAMENTO METALICO CROMADO                                                                                                                                                                                                                                                                                                                                                                                                                                  </t>
  </si>
  <si>
    <t xml:space="preserve">VALVULA DE DESCARGA METALICA, BASE 1 1/4 " E ACABAMENTO METALICO CROMADO                                                                                                                                                                                                                                                                                                                                                                                                                                  </t>
  </si>
  <si>
    <t xml:space="preserve">VALVULA DE ESCOAMENTO PARA TANQUE, EM METAL CROMADO, 1.1/2 ", SEM LADRAO, COM TAMPAO PLASTICO                                                                                                                                                                                                                                                                                                                                                                                                             </t>
  </si>
  <si>
    <t xml:space="preserve">VALVULA DE ESFERA BRUTA EM BRONZE, BITOLA 1 " (REF 1552-B)                                                                                                                                                                                                                                                                                                                                                                                                                                                </t>
  </si>
  <si>
    <t xml:space="preserve">VALVULA DE ESFERA BRUTA EM BRONZE, BITOLA 1 1/2 " (REF 1552-B)                                                                                                                                                                                                                                                                                                                                                                                                                                            </t>
  </si>
  <si>
    <t xml:space="preserve">VALVULA DE ESFERA BRUTA EM BRONZE, BITOLA 1 1/4 " (REF 1552-B)                                                                                                                                                                                                                                                                                                                                                                                                                                            </t>
  </si>
  <si>
    <t xml:space="preserve">VALVULA DE ESFERA BRUTA EM BRONZE, BITOLA 1/2 " (REF 1552-B)                                                                                                                                                                                                                                                                                                                                                                                                                                              </t>
  </si>
  <si>
    <t xml:space="preserve">VALVULA DE ESFERA BRUTA EM BRONZE, BITOLA 2 " (REF 1552-B)                                                                                                                                                                                                                                                                                                                                                                                                                                                </t>
  </si>
  <si>
    <t xml:space="preserve">VALVULA DE ESFERA BRUTA EM BRONZE, BITOLA 3/4 " (REF 1552-B)                                                                                                                                                                                                                                                                                                                                                                                                                                              </t>
  </si>
  <si>
    <t xml:space="preserve">VALVULA DE RETENCAO DE BRONZE, PE COM CRIVOS, EXTREMIDADE COM ROSCA, DE 1 1/2", PARA FUNDO DE POCO                                                                                                                                                                                                                                                                                                                                                                                                        </t>
  </si>
  <si>
    <t xml:space="preserve">VALVULA DE RETENCAO DE BRONZE, PE COM CRIVOS, EXTREMIDADE COM ROSCA, DE 1 1/4", PARA FUNDO DE POCO                                                                                                                                                                                                                                                                                                                                                                                                        </t>
  </si>
  <si>
    <t xml:space="preserve">VALVULA DE RETENCAO DE BRONZE, PE COM CRIVOS, EXTREMIDADE COM ROSCA, DE 1", PARA FUNDO DE POCO                                                                                                                                                                                                                                                                                                                                                                                                            </t>
  </si>
  <si>
    <t xml:space="preserve">VALVULA DE RETENCAO DE BRONZE, PE COM CRIVOS, EXTREMIDADE COM ROSCA, DE 2 1/2", PARA FUNDO DE POCO                                                                                                                                                                                                                                                                                                                                                                                                        </t>
  </si>
  <si>
    <t xml:space="preserve">VALVULA DE RETENCAO DE BRONZE, PE COM CRIVOS, EXTREMIDADE COM ROSCA, DE 2", PARA FUNDO DE POCO                                                                                                                                                                                                                                                                                                                                                                                                            </t>
  </si>
  <si>
    <t xml:space="preserve">VALVULA DE RETENCAO DE BRONZE, PE COM CRIVOS, EXTREMIDADE COM ROSCA, DE 3/4", PARA FUNDO DE POCO                                                                                                                                                                                                                                                                                                                                                                                                          </t>
  </si>
  <si>
    <t xml:space="preserve">VALVULA DE RETENCAO DE BRONZE, PE COM CRIVOS, EXTREMIDADE COM ROSCA, DE 3", PARA FUNDO DE POCO                                                                                                                                                                                                                                                                                                                                                                                                            </t>
  </si>
  <si>
    <t xml:space="preserve">VALVULA DE RETENCAO DE BRONZE, PE COM CRIVOS, EXTREMIDADE COM ROSCA, DE 4", PARA FUNDO DE POCO                                                                                                                                                                                                                                                                                                                                                                                                            </t>
  </si>
  <si>
    <t xml:space="preserve">VALVULA DE RETENCAO HORIZONTAL, DE BRONZE (PN-25), 1 1/2", 400 PSI, TAMPA DE PORCA DE UNIAO, EXTREMIDADES COM ROSCA                                                                                                                                                                                                                                                                                                                                                                                       </t>
  </si>
  <si>
    <t xml:space="preserve">VALVULA DE RETENCAO HORIZONTAL, DE BRONZE (PN-25), 1 1/4", 400 PSI, TAMPA DE PORCA DE UNIAO, EXTREMIDADES COM ROSCA                                                                                                                                                                                                                                                                                                                                                                                       </t>
  </si>
  <si>
    <t xml:space="preserve">VALVULA DE RETENCAO HORIZONTAL, DE BRONZE (PN-25), 1/2", 400 PSI, TAMPA DE PORCA DE UNIAO, EXTREMIDADES COM ROSCA                                                                                                                                                                                                                                                                                                                                                                                         </t>
  </si>
  <si>
    <t xml:space="preserve">VALVULA DE RETENCAO HORIZONTAL, DE BRONZE (PN-25), 1", 400 PSI, TAMPA DE PORCA DE UNIAO, EXTREMIDADES COM ROSCA                                                                                                                                                                                                                                                                                                                                                                                           </t>
  </si>
  <si>
    <t xml:space="preserve">VALVULA DE RETENCAO HORIZONTAL, DE BRONZE (PN-25), 2 1/2", 400 PSI, TAMPA DE PORCA DE UNIAO, EXTREMIDADES COM ROSCA                                                                                                                                                                                                                                                                                                                                                                                       </t>
  </si>
  <si>
    <t xml:space="preserve">VALVULA DE RETENCAO HORIZONTAL, DE BRONZE (PN-25), 2", 400 PSI, TAMPA DE PORCA DE UNIAO, EXTREMIDADES COM ROSCA                                                                                                                                                                                                                                                                                                                                                                                           </t>
  </si>
  <si>
    <t xml:space="preserve">VALVULA DE RETENCAO HORIZONTAL, DE BRONZE (PN-25), 3/4", 400 PSI, TAMPA DE PORCA DE UNIAO, EXTREMIDADES COM ROSCA                                                                                                                                                                                                                                                                                                                                                                                         </t>
  </si>
  <si>
    <t xml:space="preserve">VALVULA DE RETENCAO HORIZONTAL, DE BRONZE (PN-25), 3", 400 PSI, TAMPA DE PORCA DE UNIAO, EXTREMIDADES COM ROSCA                                                                                                                                                                                                                                                                                                                                                                                           </t>
  </si>
  <si>
    <t xml:space="preserve">VALVULA DE RETENCAO HORIZONTAL, DE BRONZE (PN-25), 4", 400 PSI, TAMPA DE PORCA DE UNIAO, EXTREMIDADES COM ROSCA                                                                                                                                                                                                                                                                                                                                                                                           </t>
  </si>
  <si>
    <t xml:space="preserve">VALVULA DE RETENCAO VERTICAL, DE BRONZE (PN-16), 1 1/2", 200 PSI, EXTREMIDADES COM ROSCA                                                                                                                                                                                                                                                                                                                                                                                                                  </t>
  </si>
  <si>
    <t xml:space="preserve">VALVULA DE RETENCAO VERTICAL, DE BRONZE (PN-16), 1 1/4", 200 PSI, EXTREMIDADES COM ROSCA                                                                                                                                                                                                                                                                                                                                                                                                                  </t>
  </si>
  <si>
    <t xml:space="preserve">VALVULA DE RETENCAO VERTICAL, DE BRONZE (PN-16), 1/2", 200 PSI, EXTREMIDADES COM ROSCA                                                                                                                                                                                                                                                                                                                                                                                                                    </t>
  </si>
  <si>
    <t xml:space="preserve">VALVULA DE RETENCAO VERTICAL, DE BRONZE (PN-16), 1", 200 PSI, EXTREMIDADES COM ROSCA                                                                                                                                                                                                                                                                                                                                                                                                                      </t>
  </si>
  <si>
    <t xml:space="preserve">VALVULA DE RETENCAO VERTICAL, DE BRONZE (PN-16), 2 1/2", 200 PSI, EXTREMIDADES COM ROSCA                                                                                                                                                                                                                                                                                                                                                                                                                  </t>
  </si>
  <si>
    <t xml:space="preserve">VALVULA DE RETENCAO VERTICAL, DE BRONZE (PN-16), 2", 200 PSI, EXTREMIDADES COM ROSCA                                                                                                                                                                                                                                                                                                                                                                                                                      </t>
  </si>
  <si>
    <t xml:space="preserve">VALVULA DE RETENCAO VERTICAL, DE BRONZE (PN-16), 3/4", 200 PSI, EXTREMIDADES COM ROSCA                                                                                                                                                                                                                                                                                                                                                                                                                    </t>
  </si>
  <si>
    <t xml:space="preserve">VALVULA DE RETENCAO VERTICAL, DE BRONZE (PN-16), 3", 200 PSI, EXTREMIDADES COM ROSCA                                                                                                                                                                                                                                                                                                                                                                                                                      </t>
  </si>
  <si>
    <t xml:space="preserve">VALVULA DE RETENCAO VERTICAL, DE BRONZE (PN-16), 4", 200 PSI, EXTREMIDADES COM ROSCA                                                                                                                                                                                                                                                                                                                                                                                                                      </t>
  </si>
  <si>
    <t xml:space="preserve">VALVULA EM METAL CROMADO PARA LAVATORIO, 1 " SEM LADRAO                                                                                                                                                                                                                                                                                                                                                                                                                                                   </t>
  </si>
  <si>
    <t xml:space="preserve">VALVULA EM METAL CROMADO PARA PIA AMERICANA 3.1/2 X 1.1/2 "                                                                                                                                                                                                                                                                                                                                                                                                                                               </t>
  </si>
  <si>
    <t xml:space="preserve">VALVULA EM PLASTICO BRANCO PARA LAVATORIO 1 ", SEM UNHO, COM LADRAO                                                                                                                                                                                                                                                                                                                                                                                                                                       </t>
  </si>
  <si>
    <t xml:space="preserve">VALVULA EM PLASTICO BRANCO PARA TANQUE OU LAVATORIO 1 ", SEM UNHO E SEM LADRAO                                                                                                                                                                                                                                                                                                                                                                                                                            </t>
  </si>
  <si>
    <t xml:space="preserve">VALVULA EM PLASTICO BRANCO PARA TANQUE 1.1/4 " X 1.1/2 ", SEM UNHO E SEM LADRAO                                                                                                                                                                                                                                                                                                                                                                                                                           </t>
  </si>
  <si>
    <t xml:space="preserve">VALVULA EM PLASTICO CROMADO PARA LAVATORIO 1 ", SEM UNHO, COM LADRAO                                                                                                                                                                                                                                                                                                                                                                                                                                      </t>
  </si>
  <si>
    <t xml:space="preserve">VALVULA EM PLASTICO CROMADO TIPO AMERICANA PARA PIA DE COZINHA 3.1/2 " X 1.1/2 ", SEM ADAPTADOR                                                                                                                                                                                                                                                                                                                                                                                                           </t>
  </si>
  <si>
    <t xml:space="preserve">VARA FINA PARA CREMONA, EM FERRO ZINCADO BRANCO, COM DIAMETRO DE APROX 10 MM E COMPRIMENTO DE 1,20 M                                                                                                                                                                                                                                                                                                                                                                                                      </t>
  </si>
  <si>
    <t xml:space="preserve">VARA FINA PARA CREMONA, EM FERRO ZINCADO BRANCO, COM DIAMETRO DE APROX 10 MM E COMPRIMENTO DE 1,50 M                                                                                                                                                                                                                                                                                                                                                                                                      </t>
  </si>
  <si>
    <t xml:space="preserve">VARIADOR DE LUMINOSIDADE ROTATIVO (DIMMER) 127 V, 300 W (APENAS MODULO)                                                                                                                                                                                                                                                                                                                                                                                                                                   </t>
  </si>
  <si>
    <t xml:space="preserve">VARIADOR DE LUMINOSIDADE ROTATIVO (DIMMER) 127V, 300W, CONJUNTO MONTADO PARA EMBUTIR 4" X 2" (PLACA + SUPORTE + MODULO)                                                                                                                                                                                                                                                                                                                                                                                   </t>
  </si>
  <si>
    <t xml:space="preserve">VARIADOR DE LUMINOSIDADE ROTATIVO (DIMMER) 220 V, 600 W (APENAS MODULO)                                                                                                                                                                                                                                                                                                                                                                                                                                   </t>
  </si>
  <si>
    <t xml:space="preserve">VARIADOR DE LUMINOSIDADE ROTATIVO (DIMMER) 220V, 600W, CONJUNTO MONTADO PARA EMBUTIR 4" X 2" (PLACA + SUPORTE + MODULO)                                                                                                                                                                                                                                                                                                                                                                                   </t>
  </si>
  <si>
    <t xml:space="preserve">VARIADOR DE VELOCIDADE PARA VENTILADOR 127 V, 150 W (APENAS MODULO)                                                                                                                                                                                                                                                                                                                                                                                                                                       </t>
  </si>
  <si>
    <t xml:space="preserve">VARIADOR DE VELOCIDADE PARA VENTILADOR 127V, 150W + 2 INTERRUPTORES PARALELOS, PARA REVERSAO E LAMPADA, CONJUNTO MONTADO PARA EMBUTIR 4" X 2" (PLACA + SUPORTE + MODULOS)                                                                                                                                                                                                                                                                                                                                 </t>
  </si>
  <si>
    <t xml:space="preserve">VARIADOR DE VELOCIDADE PARA VENTILADOR 220 V, 250 W (APENAS MODULO)                                                                                                                                                                                                                                                                                                                                                                                                                                       </t>
  </si>
  <si>
    <t xml:space="preserve">VARIADOR DE VELOCIDADE PARA VENTILADOR 220V, 250W + 2 INTERRUPTORES PARALELOS, PARA REVERSAO E LAMPADA, CONJUNTO MONTADO PARA EMBUTIR 4" X 2" (PLACA + SUPORTE + MODULOS)                                                                                                                                                                                                                                                                                                                                 </t>
  </si>
  <si>
    <t xml:space="preserve">VASSOURA MECANICA REBOCAVEL COM ESCOVA CILINDRICA LARGURA UTIL DE VARRIMENTO = 2,44M                                                                                                                                                                                                                                                                                                                                                                                                                      </t>
  </si>
  <si>
    <t xml:space="preserve">VASSOURA 40 CM COM CABO                                                                                                                                                                                                                                                                                                                                                                                                                                                                                   </t>
  </si>
  <si>
    <t xml:space="preserve">VEDACAO DE CALHA, EM BORRACHA COR PRETA, MEDIDA ENTRE 119 E 170 MM, PARA DRENAGEM PLUVIAL PREDIAL                                                                                                                                                                                                                                                                                                                                                                                                         </t>
  </si>
  <si>
    <t xml:space="preserve">VERGALHAO ZINCADO ROSCA TOTAL, 1/4 " (6,3 MM)                                                                                                                                                                                                                                                                                                                                                                                                                                                             </t>
  </si>
  <si>
    <t xml:space="preserve">VERNIZ A BASE RESINA ALQUIDICA COM POLIURETANO PARA MADEIRA, COM FILTRO SOLAR, BRILHANTE, USO INTERNO E EXTERNO                                                                                                                                                                                                                                                                                                                                                                                           </t>
  </si>
  <si>
    <t xml:space="preserve">VERNIZ MARITIMO PREMIUM PARA MADEIRA, COM FILTRO SOLAR, BRILHANTE, USO INTERNO E EXTERNO                                                                                                                                                                                                                                                                                                                                                                                                                  </t>
  </si>
  <si>
    <t xml:space="preserve">VERNIZ TIPO COPAL PARA MADEIRA, BRILHANTE, USO INTERNO                                                                                                                                                                                                                                                                                                                                                                                                                                                    </t>
  </si>
  <si>
    <t xml:space="preserve">VEU DE POLIESTER PARA IMPERMEABILIZACAO                                                                                                                                                                                                                                                                                                                                                                                                                                                                   </t>
  </si>
  <si>
    <t xml:space="preserve">VEU DE VIDRO/VEU DE SUPERFICIE 30 A 35 G/M2                                                                                                                                                                                                                                                                                                                                                                                                                                                               </t>
  </si>
  <si>
    <t xml:space="preserve">VIBRADOR DE IMERSAO, COM PONTEIRA DE *35* MM, MANGOTE DE 5 M, SEM MOTOR                                                                                                                                                                                                                                                                                                                                                                                                                                   </t>
  </si>
  <si>
    <t xml:space="preserve">VIBRADOR DE IMERSAO, COM PONTEIRA DE *45* MM, MANGOTE DE 5 M, SEM MOTOR.                                                                                                                                                                                                                                                                                                                                                                                                                                  </t>
  </si>
  <si>
    <t xml:space="preserve">VIBRADOR DE IMERSAO, COM PONTEIRA DE *60* MM, MANGOTE DE 5 M, SEM MOTOR.                                                                                                                                                                                                                                                                                                                                                                                                                                  </t>
  </si>
  <si>
    <t xml:space="preserve">VIBRADOR DE IMERSAO, DIAMETRO DA PONTEIRA DE *35* MM, COM MOTOR 4 TEMPOS A GASOLINA DE 5,5 HP (5,5 CV)                                                                                                                                                                                                                                                                                                                                                                                                    </t>
  </si>
  <si>
    <t xml:space="preserve">VIBRADOR DE IMERSAO, DIAMETRO DA PONTEIRA DE *45* MM, COM MOTOR ELETRICO TRIFASICO DE 2 HP (2 CV)                                                                                                                                                                                                                                                                                                                                                                                                         </t>
  </si>
  <si>
    <t xml:space="preserve">VIBRADOR DE IMERSAO, DIAMETRO DA PONTEIRA DE *45* MM, COM MOTOR 4 TEMPOS A GASOLINA DE 5,5 HP (5,5 CV)                                                                                                                                                                                                                                                                                                                                                                                                    </t>
  </si>
  <si>
    <t xml:space="preserve">VIBROACABADORA DE ASFALTO SOBRE ESTEIRAS, LARG. PAVIM. MAX. 8,00 M, POT. 100 KW/ 134 HP, CAP.  600 T/ H                                                                                                                                                                                                                                                                                                                                                                                                   </t>
  </si>
  <si>
    <t xml:space="preserve">VIBROACABADORA DE ASFALTO SOBRE ESTEIRAS, LARG. PAVIM. 2,13 M A 4,55 M, POT. 74 KW/ 100 HP, CAP. 400  T/ H                                                                                                                                                                                                                                                                                                                                                                                                </t>
  </si>
  <si>
    <t xml:space="preserve">VIBROACABADORA DE ASFALTO SOBRE ESTEIRAS, LARG. PAVIM. 2,60 M A 5,75 M, POT. 110 HP, CAP. 450 T/ H                                                                                                                                                                                                                                                                                                                                                                                                        </t>
  </si>
  <si>
    <t xml:space="preserve">VIBROACABADORA DE ASFALTO SOBRE ESTEIRAS, LARG. PAVIMENT. 1,90 A 5,3 M, POT. 78 KW/105 HP, CAP. 450 T/H                                                                                                                                                                                                                                                                                                                                                                                                   </t>
  </si>
  <si>
    <t xml:space="preserve">VIBROACABADORA DE ASFALTO SOBRE RODAS, LARGURA DE PAVIMENTACAO DE 1,70 A 4,20 M, POTENCIA 78 KW/105 HP, CAPACIDADE 300 T/H                                                                                                                                                                                                                                                                                                                                                                                </t>
  </si>
  <si>
    <t xml:space="preserve">VIDRACEIRO (HORISTA)                                                                                                                                                                                                                                                                                                                                                                                                                                                                                      </t>
  </si>
  <si>
    <t xml:space="preserve">VIDRACEIRO (MENSALISTA)                                                                                                                                                                                                                                                                                                                                                                                                                                                                                   </t>
  </si>
  <si>
    <t xml:space="preserve">VIDRO COMUM LAMINADO LISO INCOLOR DUPLO, ESPESSURA TOTAL 8 MM (CADA CAMADA DE 4 MM) - COLOCADO                                                                                                                                                                                                                                                                                                                                                                                                            </t>
  </si>
  <si>
    <t xml:space="preserve">VIDRO PLANO ARAMADO E = 7MM - SEM COLOCACAO                                                                                                                                                                                                                                                                                                                                                                                                                                                               </t>
  </si>
  <si>
    <t xml:space="preserve">VIGA APARELHADA *6 X 12* CM, EM MACARANDUBA/MASSARANDUBA, ANGELIM OU EQUIVALENTE DA REGIAO                                                                                                                                                                                                                                                                                                                                                                                                                </t>
  </si>
  <si>
    <t xml:space="preserve">VIGA APARELHADA *6 X 16* CM, EM MACARANDUBA/MASSARANDUBA, ANGELIM OU EQUIVALENTE DA REGIAO                                                                                                                                                                                                                                                                                                                                                                                                                </t>
  </si>
  <si>
    <t xml:space="preserve">VIGA NAO APARELHADA *6 X 12* CM, EM MACARANDUBA/MASSARANDUBA, ANGELIM OU EQUIVALENTE DA REGIAO - BRUTA                                                                                                                                                                                                                                                                                                                                                                                                    </t>
  </si>
  <si>
    <t xml:space="preserve">VIGA NAO APARELHADA *6 X 16* CM, EM MACARANDUBA/MASSARANDUBA, ANGELIM OU EQUIVALENTE DA REGIAO - BRUTA                                                                                                                                                                                                                                                                                                                                                                                                    </t>
  </si>
  <si>
    <t xml:space="preserve">VIGA NAO APARELHADA *6 X 20* CM, EM MACARANDUBA/MASSARANDUBA, ANGELIM OU EQUIVALENTE DA REGIAO - BRUTA                                                                                                                                                                                                                                                                                                                                                                                                    </t>
  </si>
  <si>
    <t xml:space="preserve">VIGA NAO APARELHADA *8 X 16* CM EM MACARANDUBA/MASSARANDUBA, ANGELIM OU EQUIVALENTE DA REGIAO - BRUTA                                                                                                                                                                                                                                                                                                                                                                                                     </t>
  </si>
  <si>
    <t xml:space="preserve">VIGIA DIURNO (HORISTA)                                                                                                                                                                                                                                                                                                                                                                                                                                                                                    </t>
  </si>
  <si>
    <t>BDI FORN.:</t>
  </si>
  <si>
    <t>BDI SERV.:</t>
  </si>
  <si>
    <t>SINAPI - 11/2024</t>
  </si>
  <si>
    <t>ASSENTAMENTO DE TUBO DE FERRO FUNDIDO PARA REDE DE ÁGUA, DN 80 MM, JUNTA ELÁSTICA, INSTALADO EM LOCAL COM NÍVEL ALTO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</si>
  <si>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</si>
  <si>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</si>
  <si>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</si>
  <si>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</si>
  <si>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</si>
  <si>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</si>
  <si>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</si>
  <si>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</si>
  <si>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</si>
  <si>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</si>
  <si>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</si>
  <si>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</si>
  <si>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</si>
  <si>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</si>
  <si>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</si>
  <si>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</si>
  <si>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</si>
  <si>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</si>
  <si>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</si>
  <si>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</si>
  <si>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</si>
  <si>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</si>
  <si>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</si>
  <si>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</si>
  <si>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</si>
  <si>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</si>
  <si>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</si>
  <si>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</si>
  <si>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BAIXO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</si>
  <si>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</si>
  <si>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</si>
  <si>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</si>
  <si>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</si>
  <si>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</si>
  <si>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</si>
  <si>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</si>
  <si>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</si>
  <si>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</si>
  <si>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</si>
  <si>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</si>
  <si>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</si>
  <si>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</si>
  <si>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</si>
  <si>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</si>
  <si>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</si>
  <si>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</si>
  <si>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</si>
  <si>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</si>
  <si>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</si>
  <si>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</si>
  <si>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</si>
  <si>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</si>
  <si>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</si>
  <si>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</si>
  <si>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</si>
  <si>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</si>
  <si>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</si>
  <si>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</si>
  <si>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</si>
  <si>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</si>
  <si>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</si>
  <si>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</si>
  <si>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</si>
  <si>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</si>
  <si>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</si>
  <si>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</si>
  <si>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</si>
  <si>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</si>
  <si>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</si>
  <si>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</si>
  <si>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</si>
  <si>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</si>
  <si>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</si>
  <si>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</si>
  <si>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</si>
  <si>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</si>
  <si>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</si>
  <si>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</si>
  <si>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</si>
  <si>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</si>
  <si>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</si>
  <si>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</si>
  <si>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</si>
  <si>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</si>
  <si>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</si>
  <si>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</si>
  <si>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</si>
  <si>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</si>
  <si>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</si>
  <si>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</si>
  <si>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</si>
  <si>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</si>
  <si>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</si>
  <si>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</si>
  <si>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</si>
  <si>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</si>
  <si>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</si>
  <si>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</si>
  <si>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</si>
  <si>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</si>
  <si>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</si>
  <si>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</si>
  <si>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</si>
  <si>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</si>
  <si>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</si>
  <si>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1200, JUNTA ELÁSTICA, INSTALADO EM LOCAL COM NÍVEL ALTO DE INTERFERÊNCIAS (NÃO INCLUI FORNECIMENTO). AF_05/2024</t>
  </si>
  <si>
    <t>FORNECIMENTO E ASSENTAMENTO DE TE RANHURADO EM FERRO FUNDIDO, DN 80 (3") PARA REDE DE ÁGUA, INSTALADO EM LOCAL COM NÍVEL ALTO DE INTERFERÊNCIAS (INCLUI FORNECIMENTO). AF_05/2024</t>
  </si>
  <si>
    <t>FORNECIMENTO E ASSENTAMENTO DE CURVA 45 GRAUS RANHURADA EM FERRO FUNDIDO, DN 80 MM (3") PARA REDE DE ÁGUA, INSTALADO EM LOCAL COM NÍVEL ALTO DE INTERFERÊNCIAS (INCLUI FORNECIMENTO). AF_05/2024</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</si>
  <si>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</si>
  <si>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</si>
  <si>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</si>
  <si>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</si>
  <si>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</si>
  <si>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</si>
  <si>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</si>
  <si>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</si>
  <si>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</si>
  <si>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</si>
  <si>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</si>
  <si>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</si>
  <si>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</si>
  <si>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</si>
  <si>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</si>
  <si>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</si>
  <si>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</si>
  <si>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</si>
  <si>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</si>
  <si>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</si>
  <si>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</si>
  <si>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</si>
  <si>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</si>
  <si>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</si>
  <si>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</si>
  <si>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</si>
  <si>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</si>
  <si>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</si>
  <si>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</si>
  <si>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</si>
  <si>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</si>
  <si>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BAIXO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</si>
  <si>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</si>
  <si>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</si>
  <si>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</si>
  <si>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</si>
  <si>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</si>
  <si>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</si>
  <si>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</si>
  <si>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</si>
  <si>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</si>
  <si>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</si>
  <si>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BAIXO DE INTERFERÊNCIAS (NÃO INCLUI FORNECIMENTO). AF_05/2024</t>
  </si>
  <si>
    <t>ASSENTAMENTO DE TUBO DE PVC PBA PARA REDE DE ÁGUA, DN 100 MM, JUNTA ELÁSTICA INTEGRADA, INSTALADO EM LOCAL COM NÍVEL BAIXO DE INTERFERÊNCIAS (NÃO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</si>
  <si>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</si>
  <si>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</si>
  <si>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</si>
  <si>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</si>
  <si>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</si>
  <si>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</si>
  <si>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</si>
  <si>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</si>
  <si>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</si>
  <si>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</si>
  <si>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</si>
  <si>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</si>
  <si>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CURVA PVC PBA, JE, PB, 45 GRAUS, DN 100 / DE 110 MM, PARA REDE AGUA, JUNTA ELÁSTICA INTEGRADA, INSTALADO EM LOCAL COM NÍVEL ALTO DE INTERFERÊNCIAS (INCLUI FORNECIMENTO). AF_05/2024</t>
  </si>
  <si>
    <t>ASSENTAMENTO DE TUBO DE PVC PBA PARA REDE DE ÁGUA, DN 125, JUNTA ELÁSTICA INTEGRADA, INSTALADO EM LOCAL COM NÍVEL ALTO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</si>
  <si>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</si>
  <si>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180, JUNTA ELÁSTICA INTEGRADA, INSTALADO EM LOCAL COM NÍVEL ALTO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</si>
  <si>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</si>
  <si>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</si>
  <si>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</si>
  <si>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BAIXO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</si>
  <si>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</si>
  <si>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FERRO FUNDIDO PARA REDE DE ÁGUA, DN 250, JUNTA ELÁSTICA, INSTALADO EM LOCAL COM NÍVEL BAIXO DE INTERFERÊNCIAS (NÃO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</si>
  <si>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</si>
  <si>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</si>
  <si>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</si>
  <si>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</si>
  <si>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</si>
  <si>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</si>
  <si>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</si>
  <si>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</si>
  <si>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</si>
  <si>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</si>
  <si>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</si>
  <si>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</si>
  <si>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DE TUBO DE PVC DEFOFO OU PRFV OU RPVC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</si>
  <si>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</si>
  <si>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</si>
  <si>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</si>
  <si>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</si>
  <si>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</si>
  <si>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</si>
  <si>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</si>
  <si>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</si>
  <si>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100, JUNTA ELÁSTICA INTEGRADA, INSTALADO EM LOCAL COM NÍVEL ALTO DE INTERFERÊNCIAS (NÃO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</si>
  <si>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</si>
  <si>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BAIXO DE INTERFERÊNCIAS (INCLUI FORNECIMENTO). AF_05/2024</t>
  </si>
  <si>
    <t>ASSENTAMENTO DE CONEXÃO 3 ACESSOS DE PVC PBA PARA REDE DE ÁGUA, DN 100, JUNTA ELÁSTICA INTEGRADA, INSTALADO EM LOCAL COM NÍVEL BAIXO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</si>
  <si>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</si>
  <si>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100, JUNTA ELÁSTICA, INSTALADO EM LOCAL COM NÍVEL BAIXO DE INTERFERÊNCIAS (NÃO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</si>
  <si>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</si>
  <si>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</si>
  <si>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</si>
  <si>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DE CONEXÃO 2 ACESSOS ALINHADOS DE PVC PBA PARA REDE DE ÁGUA, DN 75, JUNTA ELÁSTICA INTEGRADA, INSTALADO EM LOCAL COM NÍVEL BAIXO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</si>
  <si>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</si>
  <si>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</si>
  <si>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</si>
  <si>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</si>
  <si>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</si>
  <si>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BAIXO DE INTERFERÊNCIAS (NÃO INCLUI FORNECIMENTO). AF_05/2024</t>
  </si>
  <si>
    <t>TUBO DE CONCRETO PARA REDES COLETORAS DE ESGOTO SANITÁRIO, DIÂMETRO DE 300 MM, JUNTA ELÁSTICA, INSTALADO EM LOCAL COM BAIXO NÍVEL DE INTERFERÊNCIAS - FORNECIMENTO E ASSENTAMENTO. AF_03/2024</t>
  </si>
  <si>
    <t>ASSENTAMENTO DE TUBO DE CONCRETO PARA REDES COLETORAS DE ESGOTO SANITÁRIO, DIÂMETRO DE 300 MM, JUNTA ELÁSTICA, INSTALADO EM LOCAL COM BAIXO NÍVEL DE INTERFERÊNCIAS (NÃO INCLUI FORNECIMENTO). AF_03/2024</t>
  </si>
  <si>
    <t>TUBO DE CONCRETO PARA REDES COLETORAS DE ESGOTO SANITÁRIO, DIÂMETRO DE 400 MM, JUNTA ELÁSTICA, INSTALADO EM LOCAL COM BAIXO NÍVEL DE INTERFERÊNCIAS - FORNECIMENTO E ASSENTAMENTO. AF_03/2024</t>
  </si>
  <si>
    <t>ASSENTAMENTO DE TUBO DE CONCRETO PARA REDES COLETORAS DE ESGOTO SANITÁRIO, DIÂMETRO DE 400 MM, JUNTA ELÁSTICA, INSTALADO EM LOCAL COM BAIXO NÍVEL DE INTERFERÊNCIAS (NÃO INCLUI FORNECIMENTO). AF_03/2024</t>
  </si>
  <si>
    <t>TUBO DE CONCRETO PARA REDES COLETORAS DE ESGOTO SANITÁRIO, DIÂMETRO DE 500 MM, JUNTA ELÁSTICA, INSTALADO EM LOCAL COM BAIXO NÍVEL DE INTERFERÊNCIAS - FORNECIMENTO E ASSENTAMENTO. AF_03/2024</t>
  </si>
  <si>
    <t>ASSENTAMENTO DE TUBO DE CONCRETO PARA REDES COLETORAS DE ESGOTO SANITÁRIO, DIÂMETRO DE 500 MM, JUNTA ELÁSTICA, INSTALADO EM LOCAL COM BAIXO NÍVEL DE INTERFERÊNCIAS (NÃO INCLUI FORNECIMENTO). AF_03/2024</t>
  </si>
  <si>
    <t>TUBO DE CONCRETO PARA REDES COLETORAS DE ESGOTO SANITÁRIO, DIÂMETRO DE 600 MM, JUNTA ELÁSTICA, INSTALADO EM LOCAL COM BAIXO NÍVEL DE INTERFERÊNCIAS - FORNECIMENTO E ASSENTAMENTO. AF_03/2024</t>
  </si>
  <si>
    <t>ASSENTAMENTO DE TUBO DE CONCRETO PARA REDES COLETORAS DE ESGOTO SANITÁRIO, DIÂMETRO DE 600 MM, JUNTA ELÁSTICA, INSTALADO EM LOCAL COM BAIXO NÍVEL DE INTERFERÊNCIAS (NÃO INCLUI FORNECIMENTO). AF_03/2024</t>
  </si>
  <si>
    <t>TUBO DE CONCRETO PARA REDES COLETORAS DE ESGOTO SANITÁRIO, DIÂMETRO DE 700 MM, JUNTA ELÁSTICA, INSTALADO EM LOCAL COM BAIXO NÍVEL DE INTERFERÊNCIAS - FORNECIMENTO E ASSENTAMENTO. AF_03/2024</t>
  </si>
  <si>
    <t>ASSENTAMENTO DE TUBO DE CONCRETO PARA REDES COLETORAS DE ESGOTO SANITÁRIO, DIÂMETRO DE 700 MM, JUNTA ELÁSTICA, INSTALADO EM LOCAL COM BAIXO NÍVEL DE INTERFERÊNCIAS (NÃO INCLUI FORNECIMENTO). AF_03/2024</t>
  </si>
  <si>
    <t>TUBO DE CONCRETO PARA REDES COLETORAS DE ESGOTO SANITÁRIO, DIÂMETRO DE 800 MM, JUNTA ELÁSTICA, INSTALADO EM LOCAL COM BAIXO NÍVEL DE INTERFERÊNCIAS - FORNECIMENTO E ASSENTAMENTO. AF_03/2024</t>
  </si>
  <si>
    <t>ASSENTAMENTO DE TUBO DE CONCRETO PARA REDES COLETORAS DE ESGOTO SANITÁRIO, DIÂMETRO DE 800 MM, JUNTA ELÁSTICA, INSTALADO EM LOCAL COM BAIXO NÍVEL DE INTERFERÊNCIAS (NÃO INCLUI FORNECIMENTO). AF_03/2024</t>
  </si>
  <si>
    <t>TUBO DE CONCRETO PARA REDES COLETORAS DE ESGOTO SANITÁRIO, DIÂMETRO DE 900 MM, JUNTA ELÁSTICA, INSTALADO EM LOCAL COM BAIXO NÍVEL DE INTERFERÊNCIAS - FORNECIMENTO E ASSENTAMENTO. AF_03/2024</t>
  </si>
  <si>
    <t>ASSENTAMENTO DE TUBO DE CONCRETO PARA REDES COLETORAS DE ESGOTO SANITÁRIO, DIÂMETRO DE 900 MM, JUNTA ELÁSTICA, INSTALADO EM LOCAL COM BAIXO NÍVEL DE INTERFERÊNCIAS (NÃO INCLUI FORNECIMENTO). AF_03/2024</t>
  </si>
  <si>
    <t>TUBO DE CONCRETO PARA REDES COLETORAS DE ESGOTO SANITÁRIO, DIÂMETRO DE 1000 MM, JUNTA ELÁSTICA, INSTALADO EM LOCAL COM BAIXO NÍVEL DE INTERFERÊNCIAS - FORNECIMENTO E ASSENTAMENTO. AF_03/2024</t>
  </si>
  <si>
    <t>ASSENTAMENTO DE TUBO DE CONCRETO PARA REDES COLETORAS DE ESGOTO SANITÁRIO, DIÂMETRO DE 1000 MM, JUNTA ELÁSTICA, INSTALADO EM LOCAL COM BAIXO NÍVEL DE INTERFERÊNCIAS (NÃO INCLUI FORNECIMENTO). AF_03/2024</t>
  </si>
  <si>
    <t>TUBO DE CONCRETO PARA REDES COLETORAS DE ESGOTO SANITÁRIO, DIÂMETRO DE 300 MM, JUNTA ELÁSTICA, INSTALADO EM LOCAL COM ALTO NÍVEL DE INTERFERÊNCIAS - FORNECIMENTO E ASSENTAMENTO. AF_03/2024</t>
  </si>
  <si>
    <t>ASSENTAMENTO DE TUBO DE CONCRETO PARA REDES COLETORAS DE ESGOTO SANITÁRIO, DIÂMETRO DE 300 MM, JUNTA ELÁSTICA, INSTALADO EM LOCAL COM ALTO NÍVEL DE INTERFERÊNCIAS (NÃO INCLUI FORNECIMENTO). AF_03/2024</t>
  </si>
  <si>
    <t>TUBO DE CONCRETO PARA REDES COLETORAS DE ESGOTO SANITÁRIO, DIÂMETRO DE 400 MM, JUNTA ELÁSTICA, INSTALADO EM LOCAL COM ALTO NÍVEL DE INTERFERÊNCIAS - FORNECIMENTO E ASSENTAMENTO. AF_03/2024</t>
  </si>
  <si>
    <t>ASSENTAMENTO DE TUBO DE CONCRETO PARA REDES COLETORAS DE ESGOTO SANITÁRIO, DIÂMETRO DE 400 MM, JUNTA ELÁSTICA, INSTALADO EM LOCAL COM ALTO NÍVEL DE INTERFERÊNCIAS (NÃO INCLUI FORNECIMENTO). AF_03/2024</t>
  </si>
  <si>
    <t>TUBO DE CONCRETO PARA REDES COLETORAS DE ESGOTO SANITÁRIO, DIÂMETRO DE 500 MM, JUNTA ELÁSTICA, INSTALADO EM LOCAL COM ALTO NÍVEL DE INTERFERÊNCIAS - FORNECIMENTO E ASSENTAMENTO. AF_03/2024</t>
  </si>
  <si>
    <t>ASSENTAMENTO DE TUBO DE CONCRETO PARA REDES COLETORAS DE ESGOTO SANITÁRIO, DIÂMETRO DE 500 MM, JUNTA ELÁSTICA, INSTALADO EM LOCAL COM ALTO NÍVEL DE INTERFERÊNCIAS (NÃO INCLUI FORNECIMENTO). AF_03/2024</t>
  </si>
  <si>
    <t>TUBO DE CONCRETO PARA REDES COLETORAS DE ESGOTO SANITÁRIO, DIÂMETRO DE 600 MM, JUNTA ELÁSTICA, INSTALADO EM LOCAL COM ALTO NÍVEL DE INTERFERÊNCIAS - FORNECIMENTO E ASSENTAMENTO. AF_03/2024</t>
  </si>
  <si>
    <t>ASSENTAMENTO DE TUBO DE CONCRETO PARA REDES COLETORAS DE ESGOTO SANITÁRIO, DIÂMETRO DE 600 MM, JUNTA ELÁSTICA, INSTALADO EM LOCAL COM ALTO NÍVEL DE INTERFERÊNCIAS (NÃO INCLUI FORNECIMENTO). AF_03/2024</t>
  </si>
  <si>
    <t>TUBO DE CONCRETO PARA REDES COLETORAS DE ESGOTO SANITÁRIO, DIÂMETRO DE 700 MM, JUNTA ELÁSTICA, INSTALADO EM LOCAL COM ALTO NÍVEL DE INTERFERÊNCIAS - FORNECIMENTO E ASSENTAMENTO. AF_03/2024</t>
  </si>
  <si>
    <t>ASSENTAMENTO DE TUBO DE CONCRETO PARA REDES COLETORAS DE ESGOTO SANITÁRIO, DIÂMETRO DE 700 MM, JUNTA ELÁSTICA, INSTALADO EM LOCAL COM ALTO NÍVEL DE INTERFERÊNCIAS (NÃO INCLUI FORNECIMENTO). AF_03/2024</t>
  </si>
  <si>
    <t>TUBO DE CONCRETO PARA REDES COLETORAS DE ESGOTO SANITÁRIO, DIÂMETRO DE 800 MM, JUNTA ELÁSTICA, INSTALADO EM LOCAL COM ALTO NÍVEL DE INTERFERÊNCIAS - FORNECIMENTO E ASSENTAMENTO. AF_03/2024</t>
  </si>
  <si>
    <t>ASSENTAMENTO DE TUBO DE CONCRETO PARA REDES COLETORAS DE ESGOTO SANITÁRIO, DIÂMETRO DE 800 MM, JUNTA ELÁSTICA, INSTALADO EM LOCAL COM ALTO NÍVEL DE INTERFERÊNCIAS (NÃO INCLUI FORNECIMENTO). AF_03/2024</t>
  </si>
  <si>
    <t>TUBO DE CONCRETO PARA REDES COLETORAS DE ESGOTO SANITÁRIO, DIÂMETRO DE 900 MM, JUNTA ELÁSTICA, INSTALADO EM LOCAL COM ALTO NÍVEL DE INTERFERÊNCIAS - FORNECIMENTO E ASSENTAMENTO. AF_03/2024</t>
  </si>
  <si>
    <t>ASSENTAMENTO DE TUBO DE CONCRETO PARA REDES COLETORAS DE ESGOTO SANITÁRIO, DIÂMETRO DE 900 MM, JUNTA ELÁSTICA, INSTALADO EM LOCAL COM ALTO NÍVEL DE INTERFERÊNCIAS (NÃO INCLUI FORNECIMENTO). AF_03/2024</t>
  </si>
  <si>
    <t>TUBO DE CONCRETO PARA REDES COLETORAS DE ESGOTO SANITÁRIO, DIÂMETRO DE 1000 MM, JUNTA ELÁSTICA, INSTALADO EM LOCAL COM ALTO NÍVEL DE INTERFERÊNCIAS - FORNECIMENTO E ASSENTAMENTO. AF_03/2024</t>
  </si>
  <si>
    <t>ASSENTAMENTO DE TUBO DE CONCRETO PARA REDES COLETORAS DE ESGOTO SANITÁRIO, DIÂMETRO DE 1000 MM, JUNTA ELÁSTICA, INSTALADO EM LOCAL COM ALTO NÍVEL DE INTERFERÊNCIAS (NÃO INCLUI FORNECIMENTO).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</si>
  <si>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</si>
  <si>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</si>
  <si>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</si>
  <si>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</si>
  <si>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</si>
  <si>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BAIXO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</si>
  <si>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</si>
  <si>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</si>
  <si>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</si>
  <si>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</si>
  <si>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</si>
  <si>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</si>
  <si>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</si>
  <si>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1000 MM, JUNTA RÍGIDA, INSTALADO EM LOCAL COM ALTO NÍVEL DE INTERFERÊNCIAS - FORNECIMENTO E ASSENTAMENTO.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</si>
  <si>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</si>
  <si>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</si>
  <si>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</si>
  <si>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</si>
  <si>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</si>
  <si>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</si>
  <si>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BAIXO NÍVEL DE INTERFERÊNCIAS (NÃO INCLUI FORNECIMENTO). AF_03/2024</t>
  </si>
  <si>
    <t>ASSENTAMENTO DE TUBO DE CONCRETO PARA REDES COLETORAS DE ÁGUAS PLUVIAIS, DIÂMETRO DE 1000 MM, JUNTA RÍGIDA, INSTALADO EM LOCAL COM BAIXO NÍVEL DE INTERFERÊNCIAS (NÃO INCLUI FORNECIMENTO). AF_03/2024</t>
  </si>
  <si>
    <t>TUBO DE CONCRETO PARA REDES COLETORAS DE ÁGUAS PLUVIAIS, DIÂMETRO DE 1200 MM, JUNTA RÍGIDA, INSTALADO EM LOCAL COM BAIXO NÍVEL DE INTERFERÊNCIAS - FORNECIMENTO E ASSENTAMENTO. AF_03/2024</t>
  </si>
  <si>
    <t>ASSENTAMENTO DE TUBO DE CONCRETO PARA REDES COLETORAS DE ÁGUAS PLUVIAIS, DIÂMETRO DE 1200 MM, JUNTA RÍGIDA, INSTALADO EM LOCAL COM BAIXO NÍVEL DE INTERFERÊNCIAS (NÃO INCLUI FORNECIMENTO). AF_03/2024</t>
  </si>
  <si>
    <t>TUBO DE CONCRETO PARA REDES COLETORAS DE ÁGUAS PLUVIAIS, DIÂMETRO DE 1500 MM, JUNTA RÍGIDA, INSTALADO EM LOCAL COM BAIXO NÍVEL DE INTERFERÊNCIAS - FORNECIMENTO E ASSENTAMENTO.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</si>
  <si>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</si>
  <si>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</si>
  <si>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</si>
  <si>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</si>
  <si>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</si>
  <si>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</si>
  <si>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</si>
  <si>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</si>
  <si>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1000 MM, JUNTA RÍGIDA, INSTALADO EM LOCAL COM ALTO NÍVEL DE INTERFERÊNCIAS (NÃO INCLUI FORNECIMENTO). AF_03/2024</t>
  </si>
  <si>
    <t>TUBO DE CONCRETO PARA REDES COLETORAS DE ÁGUAS PLUVIAIS, DIÂMETRO DE 1200 MM, JUNTA RÍGIDA, INSTALADO EM LOCAL COM ALTO NÍVEL DE INTERFERÊNCIAS - FORNECIMENTO E ASSENTAMENTO. AF_03/2024</t>
  </si>
  <si>
    <t>ASSENTAMENTO DE TUBO DE CONCRETO PARA REDES COLETORAS DE ÁGUAS PLUVIAIS, DIÂMETRO DE 1200 MM, JUNTA RÍGIDA, INSTALADO EM LOCAL COM ALTO NÍVEL DE INTERFERÊNCIAS (NÃO INCLUI FORNECIMENTO). AF_03/2024</t>
  </si>
  <si>
    <t>TUBO DE CONCRETO PARA REDES COLETORAS DE ÁGUAS PLUVIAIS, DIÂMETRO DE 1500 MM, JUNTA RÍGIDA, INSTALADO EM LOCAL COM ALTO NÍVEL DE INTERFERÊNCIAS - FORNECIMENTO E ASSENTAMENTO. AF_03/2024</t>
  </si>
  <si>
    <t>ASSENTAMENTO DE TUBO DE CONCRETO PARA REDES COLETORAS DE ÁGUAS PLUVIAIS, DIÂMETRO DE 1500 MM, JUNTA RÍGIDA, INSTALADO EM LOCAL COM ALTO NÍVEL DE INTERFERÊNCIAS (NÃO INCLUI FORNECIMENTO).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</si>
  <si>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</si>
  <si>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</si>
  <si>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</si>
  <si>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</si>
  <si>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</si>
  <si>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</si>
  <si>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</si>
  <si>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500 MM, JUNTA RÍGIDA, INSTALADO EM LOCAL COM ALTO NÍVEL DE INTERFERÊNCIAS - FORNECIMENTO E ASSENTAMENTO. AF_03/2024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</si>
  <si>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</si>
  <si>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</si>
  <si>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</si>
  <si>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</si>
  <si>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</si>
  <si>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</si>
  <si>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</si>
  <si>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</si>
  <si>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</si>
  <si>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</si>
  <si>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</si>
  <si>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</si>
  <si>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</si>
  <si>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BAIXO DE INTERFERÊNCIAS (NÃO INCLUI FORNECIMENTO). AF_05/2024</t>
  </si>
  <si>
    <t>PAREDE DE MADEIRA COMPENSADA PARA CONSTRUÇÃO TEMPORÁRIA EM CHAPA SIMPLES, EXTERNA, SEM VÃO. AF_03/2024</t>
  </si>
  <si>
    <t>PAREDE DE MADEIRA COMPENSADA PARA CONSTRUÇÃO TEMPORÁRIA EM CHAPA SIMPLES,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</si>
  <si>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</si>
  <si>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</si>
  <si>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</si>
  <si>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</si>
  <si>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DUPLA, EXTERNA, SEM VÃO. AF_03/2024</t>
  </si>
  <si>
    <t>PAREDE DE MADEIRA COMPENSADA PARA CONSTRUÇÃO TEMPORÁRIA EM CHAPA DUPLA, INTERNA, SEM VÃO.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</si>
  <si>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</si>
  <si>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</si>
  <si>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</si>
  <si>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</si>
  <si>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TAPUME COM COMPENSADO DE MADEIRA. AF_03/2024</t>
  </si>
  <si>
    <t>TAPUME COM TELHA METÁLICA. AF_03/2024</t>
  </si>
  <si>
    <t>PISO PARA CONSTRUÇÃO TEMPORÁRIA EM MADEIRA, SEM REAPROVEITAMENTO. AF_03/2024</t>
  </si>
  <si>
    <t>ESTRUTURA DE MADEIRA PROVISÓRIA PARA SUPORTE DE CAIXA DÁGUA ELEVADA DE 1000 LITROS. AF_03/2024</t>
  </si>
  <si>
    <t>ESTRUTURA DE MADEIRA PROVISÓRIA PARA SUPORTE DE CAIXA DÁGUA ELEVADA DE 3000 LITROS. AF_03/2024</t>
  </si>
  <si>
    <t>ESTRUTURA DE MADEIRA PROVISÓRIA PARA SUPORTE DE CAIXA D'ÁGUA ELEVADA DE 2000 LITROS. AF_03/2024</t>
  </si>
  <si>
    <t>EXECUÇÃO DOS APOIOS PARA CONTÊINER OU MÓDULO HABITÁVEL. AF_03/2024</t>
  </si>
  <si>
    <t>INSTALAÇÃO E DESINSTALAÇÃO MECANIZADA DE CONTÊINER OU MÓDULO HABITÁVEL DE USOS DIVERSOS. AF_03/2024</t>
  </si>
  <si>
    <t>INSTALAÇÃO E DESINSTALAÇÃO MANUAL DE CONTÊINER OU MÓDULO HABITÁVEL PEQUENO. AF_03/2024</t>
  </si>
  <si>
    <t>INSTALAÇÃO DE CONCERTINA SIMPLES, ESPIRAL DE 300 MM. AF_03/2024</t>
  </si>
  <si>
    <t>INSTALAÇÃO DE CONCERTINA DUPLA CLIPADA, ESPIRAL DE 300 MM. AF_03/2024</t>
  </si>
  <si>
    <t>INSTALAÇÃO DE CONCERTINA FLAT, ESPIRAL DE 300 MM. AF_03/2024</t>
  </si>
  <si>
    <t>EXECUÇÃO DE PILARETES PARA TAPUMES E CONSTRUÇÕES TEMPORÁRIAS. AF_03/2024</t>
  </si>
  <si>
    <t>BOMBA SUBMERSÍVEL ELÉTRICA TRIFÁSICA, POTÊNCIA 2,96 HP, Ø ROTOR 144 MM SEMI-ABERTO, BOCAL DE SAÍDA Ø 2", HM/Q = 2 MCA / 38,8 M3/H A 28 MCA / 5 M3/H - CHP DIURNO. AF_06/2014</t>
  </si>
  <si>
    <t>MÁQUINA JATO DE PRESSAO PORTÁTIL, CAMARA DE 1 SAIDA, CAPACIDADE 280 L, DIAMETRO 670 MM, BICO DE JATO CURTO VENTURI DE 5/16" , MANGUEIRA DE 1" COM COMPRESSOR DE AR REBOCÁVEL 189 PCM E MOTOR DIESEL 63 CV - CHP DIURNO. AF_05/2023</t>
  </si>
  <si>
    <t>PERFURATRIZ SOBRE ESTEIRA, TORQUE MÁXIMO 600 KGF, POTÊNCIA ENTRE 50 E 60 HP, DIÂMETRO MÁXIMO 10" - CHP DIURNO. AF_11/2016</t>
  </si>
  <si>
    <t>MINIESCAVADEIRA SOBRE ESTEIRAS, POTÊNCIA LÍQUIDA DE *30* HP, PESO OPERACIONAL DE *3.500* KG - CHP DIURNO. AF_04/2017</t>
  </si>
  <si>
    <t>ROLO COMPACTADOR DE PNEUS, ESTÁTICO, PRESSÃO VARIÁVEL, POTÊNCIA 110 HP, PESO SEM/COM LASTRO 10,8/27 T, LARGURA DE ROLAGEM 2,30 M - CHP DIURNO. AF_06/2017</t>
  </si>
  <si>
    <t>PERFURATRIZ HIDRÁULICA SOBRE ESTEIRA, TORQUE MÁXIMO 161 KNM, PROFUNDIDADE MÁXIMA 54 M, DIÂMETRO MÁXIMO 1500 MM, POTÊNCIA MOTOR 268 HP - CHP DIURNO. AF_04/2019</t>
  </si>
  <si>
    <t>PERFURATRIZ PARA EXECUÇÃO DE ESTACAS SECANTES, TIPO HÉLICE CONTÍNUA COM CABEÇOTE DUPLO E TUBO METÁLICO - CHP DIURNO. AF_04/2019</t>
  </si>
  <si>
    <t>PERFURATRIZ HIDRÁULICA SOBRE ESTEIRA, TORQUE MÁXIMO 98 KNM, PROFUNDIDADE MÁXIMA 25 M, DIÂMETRO MÁXIMO 115 MM, POTÊNCIA MOTOR 190 HP - CHP DIURNO. AF_02/2021</t>
  </si>
  <si>
    <t>PERFURATRIZ ROTATIVA SOBRE ESTEIRA, TORQUE MAXIMO 2500 KGM, POTENCIA 110 HP, MOTOR DIESEL- CHP DIURNO. AF_05/2017</t>
  </si>
  <si>
    <t>PERFURATRIZ PARA FURO DIRECIONAL HORIZONTAL (HDD) COM CAPACIDADE ATÉ 89 KN, POTÊNCIA 24,8 HP A 80 HP (INCLUSO FERRAMENTAS E LOCALIZADOR) - CHP DIURNO. AF_05/2023</t>
  </si>
  <si>
    <t>PERFURATRIZ PARA FURO DIRECIONAL HORIZONTAL (HDD) COM CAPACIDADE DE 90 KN A 200 KN, POTÊNCIA 100 HP A 160 HP (INCLUSO FERRAMENTAS E LOCALIZADOR) - CHP DIURNO. AF_05/2023</t>
  </si>
  <si>
    <t>PERFURATRIZ PARA FURO DIRECIONAL HORIZONTAL (HDD) COM CAPACIDADE DE 201 KN A 560 KN, POTÊNCIA 200 HP A 260 HP (INCLUSO FERRAMENTAS E LOCALIZADOR) - CHP DIURNO. AF_05/2023</t>
  </si>
  <si>
    <t>PERFURATRIZ DE COROA DIAMANTADA PARA CONCRETO, DIÂMETRO ATÉ 250 MM, MOTOR ELÉTRICO 220 V, POTÊNCIA 2.500 W - CHP DIURNO. AF_05/2023</t>
  </si>
  <si>
    <t>ESCAVADEIRA HIDRÁULICA DE BRAÇO LONGO (LONGO ALCANCE) SOBRE ESTEIRAS, CAÇAMBA 0,52 M3, PESO OPERACIONAL 24 T, POTÊNCIA LÍQUIDA 155 HP  - CHP DIURNO. AF_06/2023</t>
  </si>
  <si>
    <t>GRADE DE DISCO CONTROLE REMOTO REBOCÁVEL, COM 24 DISCOS 24" X 6 MM COM PNEUS PARA TRANSPORTE - CHI DIURNO. AF_06/2014</t>
  </si>
  <si>
    <t>BOMBA SUBMERSÍVEL ELÉTRICA TRIFÁSICA, POTÊNCIA 2,96 HP, Ø ROTOR 144 MM SEMI-ABERTO, BOCAL DE SAÍDA Ø 2", HM/Q = 2 MCA / 38,8 M3/H A 28 MCA / 5 M3/H - CHI DIURNO. AF_06/2014</t>
  </si>
  <si>
    <t>MÁQUINA JATO DE PRESSAO PORTÁTIL, CAMARA DE 1 SAIDA, CAPACIDADE 280 L, DIAMETRO 670 MM, BICO DE JATO CURTO VENTURI DE 5/16" , MANGUEIRA DE 1" COM COMPRESSOR DE AR REBOCÁVEL 189 PCM E MOTOR DIESEL 63 CV - CHI DIURNO. AF_05/2023</t>
  </si>
  <si>
    <t>PERFURATRIZ SOBRE ESTEIRA, TORQUE MÁXIMO 600 KGF, POTÊNCIA ENTRE 50 E 60 HP, DIÂMETRO MÁXIMO 10" - CHI DIURNO. AF_11/2016</t>
  </si>
  <si>
    <t>MINIESCAVADEIRA SOBRE ESTEIRAS, POTÊNCIA LÍQUIDA DE *30* HP, PESO OPERACIONAL DE *3.500* KG - CHI DIURNO. AF_04/2017</t>
  </si>
  <si>
    <t>ROLO COMPACTADOR DE PNEUS, ESTÁTICO, PRESSÃO VARIÁVEL, POTÊNCIA 110 HP, PESO SEM/COM LASTRO 10,8/27 T, LARGURA DE ROLAGEM 2,30 M - CHI DIURNO. AF_06/2017</t>
  </si>
  <si>
    <t>PERFURATRIZ HIDRÁULICA SOBRE ESTEIRA, TORQUE MÁXIMO 161 KNM, PROFUNDIDADE MÁXIMA 54 M, DIÂMETRO MÁXIMO 1500 MM, POTÊNCIA MOTOR 268 HP - CHI DIURNO. AF_04/2019</t>
  </si>
  <si>
    <t>PERFURATRIZ PARA EXECUÇÃO DE ESTACAS SECANTES, TIPO HÉLICE CONTÍNUA COM CABEÇOTE DUPLO E TUBO METÁLICO - CHI DIURNO. AF_04/2019</t>
  </si>
  <si>
    <t>PERFURATRIZ HIDRÁULICA SOBRE ESTEIRA, TORQUE MÁXIMO 98 KNM, PROFUNDIDADE MÁXIMA 25 M, DIÂMETRO MÁXIMO 115 MM, POTÊNCIA MOTOR 190 HP - CHI DIURNO. AF_02/2021</t>
  </si>
  <si>
    <t>PERFURATRIZ ROTATIVA SOBRE ESTEIRA, TORQUE MAXIMO 2500 KGM, POTENCIA 110 HP, MOTOR DIESEL - CHI DIURNO. AF_05/2017</t>
  </si>
  <si>
    <t>PERFURATRIZ PARA FURO DIRECIONAL HORIZONTAL (HDD) COM CAPACIDADE ATÉ 89 KN, POTÊNCIA 24,8 HP A 80 HP (INCLUSO FERRAMENTAS E LOCALIZADOR) - CHI DIURNO. AF_05/2023</t>
  </si>
  <si>
    <t>PERFURATRIZ PARA FURO DIRECIONAL HORIZONTAL (HDD) COM CAPACIDADE DE 90 KN A 200 KN, POTÊNCIA 100 HP A 160 HP (INCLUSO FERRAMENTAS E LOCALIZADOR) - CHI DIURNO. AF_05/2023</t>
  </si>
  <si>
    <t>PERFURATRIZ PARA FURO DIRECIONAL HORIZONTAL (HDD) COM CAPACIDADE DE 201 KN A 560 KN, POTÊNCIA 200 HP A 260 HP (INCLUSO FERRAMENTAS E LOCALIZADOR) - CHI DIURNO. AF_05/2023</t>
  </si>
  <si>
    <t>PERFURATRIZ DE COROA DIAMANTADA PARA CONCRETO, DIÂMETRO ATÉ 250 MM, MOTOR ELÉTRICO 220 V, POTÊNCIA 2.500 W - CHI DIURNO. AF_05/2023</t>
  </si>
  <si>
    <t>ESCAVADEIRA HIDRÁULICA DE BRAÇO LONGO (LONGO ALCANCE) SOBRE ESTEIRAS, CAÇAMBA 0,52 M3, PESO OPERACIONAL 24 T, POTÊNCIA LÍQUIDA 155 HP - CHI DIURNO. AF_06/2023</t>
  </si>
  <si>
    <t>GRADE DE DISCO CONTROLE REMOTO REBOCÁVEL, COM 24 DISCOS 24" X 6 MM COM PNEUS PARA TRANSPORTE - MANUTENÇÃO.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</si>
  <si>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</si>
  <si>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</si>
  <si>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GRADE DE DISCO CONTROLE REMOTO REBOCÁVEL, COM 24 DISCOS 24" X 6 MM COM PNEUS PARA TRANSPORTE - DEPRECIAÇÃO. AF_06/2014</t>
  </si>
  <si>
    <t>GRADE DE DISCO CONTROLE REMOTO REBOCÁVEL, COM 24 DISCOS 24" X 6 MM COM PNEUS PARA TRANSPORTE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</si>
  <si>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</si>
  <si>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</si>
  <si>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PERFURATRIZ COM TORRE METÁLICA PARA EXECUÇÃO DE ESTACA HÉLICE CONTÍNUA, PROFUNDIDADE MÁXIMA DE 32 M, DIÂMETRO MÁXIMO DE 1000 MM, POTÊNCIA INSTALADA DE 350 HP, MESA ROTATIVA COM TORQUE MÁXIMO DE 263 KNM - MATERIAIS NA OPERAÇÃO. AF_01/2016</t>
  </si>
  <si>
    <t>GUINDAUTO HIDRÁULICO, CAPACIDADE MÁXIMA DE CARGA 3300 KG, MOMENTO MÁXIMO DE CARGA 5,8 TM, ALCANCE MÁXIMO HORIZONTAL 7,60 M, INCLUSIVE CAMINHÃO TOCO PBT 16.000 KG, POTÊNCIA DE 189 CV - IMPOSTOS E SEGUROS. AF_03/2016</t>
  </si>
  <si>
    <t>MÁQUINA JATO DE PRESSAO PORTÁTIL, CAMARA DE 1 SAIDA, CAPACIDADE 280 L, DIAMETRO 670 MM, BICO DE JATO CURTO VENTURI DE 5/16" , MANGUEIRA DE 1" COM COMPRESSOR DE AR REBOCÁVEL 189 PCM E MOTOR DIESEL 63 CV - DEPRECIAÇÃO. AF_05/2023</t>
  </si>
  <si>
    <t>MÁQUINA JATO DE PRESSAO PORTÁTIL, CAMARA DE 1 SAIDA, CAPACIDADE 280 L, DIAMETRO 670 MM, BICO DE JATO CURTO VENTURI DE 5/16" , MANGUEIRA DE 1" COM COMPRESSOR DE AR REBOCÁVEL 189 PCM E MOTOR DIESEL 63 CV - JUROS. AF_05/2023</t>
  </si>
  <si>
    <t>MÁQUINA JATO DE PRESSAO PORTÁTIL, CAMARA DE 1 SAIDA, CAPACIDADE 280 L, DIAMETRO 670 MM, BICO DE JATO CURTO VENTURI DE 5/16" , MANGUEIRA DE 1" COM COMPRESSOR DE AR REBOCÁVEL 189 PCM E MOTOR DIESEL 63 CV - MANUTENÇÃO. AF_05/2023</t>
  </si>
  <si>
    <t>MÁQUINA JATO DE PRESSAO PORTÁTIL, CAMARA DE 1 SAIDA, CAPACIDADE 280 L, DIAMETRO 670 MM, BICO DE JATO CURTO VENTURI DE 5/16" , MANGUEIRA DE 1" COM COMPRESSOR DE AR REBOCÁVEL 189 PCM E MOTOR DIESEL 63 CV - MATERIAIS NA OPERAÇÃO. AF_05/2023</t>
  </si>
  <si>
    <t>DISTRIBUIDOR DE AGREGADOS AUTOPROPELIDO, CAP 3 M3, A DIESEL, POTÊNCIA 176CV - MATERIAIS NA OPERAÇÃO. AF_07/2016</t>
  </si>
  <si>
    <t>RÉGUA VIBRATÓRIA DUPLA PARA CONCRETO, PESO DE 60KG, COMPRIMENTO 4 M, COM MOTOR A GASOLINA, POTÊNCIA 5,5 HP - MATERIAIS NA OPERAÇÃO. AF_09/2016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</si>
  <si>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</si>
  <si>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</si>
  <si>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</si>
  <si>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</si>
  <si>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</si>
  <si>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</si>
  <si>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</si>
  <si>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</si>
  <si>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ROLO COMPACTADOR DE PNEUS, ESTÁTICO, PRESSÃO VARIÁVEL, POTÊNCIA 110 HP, PESO SEM/COM LASTRO 10,8/27 T, LARGURA DE ROLAGEM 2,30 M - MATERIAIS NA OPERAÇÃO.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</si>
  <si>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</si>
  <si>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</si>
  <si>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DEPRECIAÇÃO. AF_06/2017</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</si>
  <si>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</si>
  <si>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</si>
  <si>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</si>
  <si>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</si>
  <si>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</si>
  <si>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</si>
  <si>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</si>
  <si>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</si>
  <si>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</si>
  <si>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</si>
  <si>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</si>
  <si>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</si>
  <si>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</si>
  <si>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</si>
  <si>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</si>
  <si>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</si>
  <si>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</si>
  <si>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MANUTENÇÃO.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</si>
  <si>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</si>
  <si>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</si>
  <si>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</si>
  <si>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MINI GUINDASTE ARANHA SOBRE ESTEIRAS E LANCA TELESCÓPICA, CAPACIDADE MÁXIMA DE CARGA 3,0 TON, RAIO MÁXIMO DE TRABALHO 8,25 M, ALTURA DE LANÇA DO SOLO 9,2 M, 55 M DE CABO DE AÇO 8 MM, MOTOR ELÉTRICO 220/380 VOLTS - MATERIAIS NA OPERAÇÃO. AF_03/2022</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</si>
  <si>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</si>
  <si>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</si>
  <si>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</si>
  <si>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</si>
  <si>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</si>
  <si>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</si>
  <si>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GUINDASTE HIDRÁULICO RODOVIÁRIO, LANCA TELESCÓPICA DE *50+20* M, CAPACIDADE MÁXIMA DE 90T, 4 EIXOS, POTÊNCIA 330 KW, MOTOR DIESEL - MATERIAIS NA OPERAÇÃO. AF_01/2024</t>
  </si>
  <si>
    <t>GUINDASTE DERRICK, LANÇA DE *20* M, CARGA MÁXIMA 10T, POTÊNCIA 45 KW - MATERIAIS NA OPERAÇÃO. AF_01/2024</t>
  </si>
  <si>
    <t>FABRICAÇÃO E INSTALAÇÃO DE TESOURA INTEIRA EM AÇO, VÃO DE 3 M, PARA TELHA CERÂMICA OU DE CONCRETO, INCLUSO IÇAMENTO. AF_07/2019</t>
  </si>
  <si>
    <t>FABRICAÇÃO E INSTALAÇÃO DE TESOURA INTEIRA EM AÇO, VÃO DE 4 M, PARA TELHA CERÂMICA OU DE CONCRETO, INCLUSO IÇAMENTO. AF_07/2019</t>
  </si>
  <si>
    <t>FABRICAÇÃO E INSTALAÇÃO DE TESOURA INTEIRA EM AÇO, VÃO DE 5 M, PARA TELHA CERÂMICA OU DE CONCRETO, INCLUSO IÇAMENTO. AF_07/2019</t>
  </si>
  <si>
    <t>FABRICAÇÃO E INSTALAÇÃO DE TESOURA INTEIRA EM AÇO, VÃO DE 6 M, PARA TELHA CERÂMICA OU DE CONCRETO, INCLUSO IÇAMENTO. AF_07/2019</t>
  </si>
  <si>
    <t>FABRICAÇÃO E INSTALAÇÃO DE TESOURA INTEIRA EM AÇO, VÃO DE 7 M, PARA TELHA CERÂMICA OU DE CONCRETO, INCLUSO IÇAMENTO. AF_07/2019</t>
  </si>
  <si>
    <t>FABRICAÇÃO E INSTALAÇÃO DE TESOURA INTEIRA EM AÇO, VÃO DE 8 M, PARA TELHA CERÂMICA OU DE CONCRETO, INCLUSO IÇAMENTO. AF_07/2019</t>
  </si>
  <si>
    <t>FABRICAÇÃO E INSTALAÇÃO DE TESOURA INTEIRA EM AÇO, VÃO DE 9 M, PARA TELHA CERÂMICA OU DE CONCRETO, INCLUSO IÇAMENTO. AF_07/2019</t>
  </si>
  <si>
    <t>FABRICAÇÃO E INSTALAÇÃO DE TESOURA INTEIRA EM AÇO, VÃO DE 10 M, PARA TELHA CERÂMICA OU DE CONCRETO, INCLUSO IÇAMENTO. AF_07/2019</t>
  </si>
  <si>
    <t>FABRICAÇÃO E INSTALAÇÃO DE TESOURA INTEIRA EM AÇO, VÃO DE 11 M, PARA TELHA CERÂMICA OU DE CONCRETO, INCLUSO IÇAMENTO. AF_07/2019</t>
  </si>
  <si>
    <t>FABRICAÇÃO E INSTALAÇÃO DE TESOURA INTEIRA EM AÇO, VÃO DE 12 M, PARA TELHA CERÂMICA OU DE CONCRETO, INCLUSO IÇAMENTO. AF_07/2019</t>
  </si>
  <si>
    <t>FABRICAÇÃO E INSTALAÇÃO DE TESOURA INTEIRA EM AÇO, VÃO DE 3 M, PARA TELHA ONDULADA DE FIBROCIMENTO, METÁLICA, PLÁSTICA OU TERMOACÚSTICA, INCLUSO IÇAMENTO. AF_07/2019</t>
  </si>
  <si>
    <t>FABRICAÇÃO E INSTALAÇÃO DE TESOURA INTEIRA EM AÇO, VÃO DE 4 M, PARA TELHA ONDULADA DE FIBROCIMENTO, METÁLICA, PLÁSTICA OU TERMOACÚSTICA, INCLUSO IÇAMENTO. AF_07/2019</t>
  </si>
  <si>
    <t>FABRICAÇÃO E INSTALAÇÃO DE TESOURA INTEIRA EM AÇO, VÃO DE 5 M, PARA TELHA ONDULADA DE FIBROCIMENTO, METÁLICA, PLÁSTICA OU TERMOACÚSTICA, INCLUSO IÇAMENTO. AF_07/2019</t>
  </si>
  <si>
    <t>FABRICAÇÃO E INSTALAÇÃO DE TESOURA INTEIRA EM AÇO, VÃO DE 6 M, PARA TELHA ONDULADA DE FIBROCIMENTO, METÁLICA, PLÁSTICA OU TERMOACÚSTICA, INCLUSO IÇAMENTO. AF_07/2019</t>
  </si>
  <si>
    <t>FABRICAÇÃO E INSTALAÇÃO DE TESOURA INTEIRA EM AÇO, VÃO DE 7 M, PARA TELHA ONDULADA DE FIBROCIMENTO, METÁLICA, PLÁSTICA OU TERMOACÚSTICA, INCLUSO IÇAMENTO. AF_07/2019</t>
  </si>
  <si>
    <t>FABRICAÇÃO E INSTALAÇÃO DE TESOURA INTEIRA EM AÇO, VÃO DE 8 M, PARA TELHA ONDULADA DE FIBROCIMENTO, METÁLICA, PLÁSTICA OU TERMOACÚSTICA, INCLUSO IÇAMENTO, INCLUSO IÇAMENTO. AF_07/2019</t>
  </si>
  <si>
    <t>FABRICAÇÃO E INSTALAÇÃO DE TESOURA INTEIRA EM AÇO, VÃO DE 9 M, PARA TELHA ONDULADA DE FIBROCIMENTO, METÁLICA, PLÁSTICA OU TERMOACÚSTICA, INCLUSO IÇAMENTO. AF_07/2019</t>
  </si>
  <si>
    <t>FABRICAÇÃO E INSTALAÇÃO DE TESOURA INTEIRA EM AÇO, VÃO DE 10 M, PARA TELHA ONDULADA DE FIBROCIMENTO, METÁLICA, PLÁSTICA OU TERMOACÚSTICA, INCLUSO IÇAMENTO. AF_07/2019</t>
  </si>
  <si>
    <t>FABRICAÇÃO E INSTALAÇÃO DE TESOURA INTEIRA EM AÇO, VÃO DE 11 M, PARA TELHA ONDULADA DE FIBROCIMENTO, METÁLICA, PLÁSTICA OU TERMOACÚSTICA, INCLUSO IÇAMENTO. AF_07/2019</t>
  </si>
  <si>
    <t>FABRICAÇÃO E INSTALAÇÃO DE TESOURA INTEIRA EM AÇO, VÃO DE 12 M, PARA TELHA ONDULADA DE FIBROCIMENTO, METÁLICA, PLÁSTICA OU TERMOACÚSTICA, INCLUSO IÇAMENTO. AF_07/2019</t>
  </si>
  <si>
    <t>PERFURAÇÃO DE SOLO PARA SISTEMA DE REBAIXAMENTO DE LENÇOL FREÁTICO POR POÇOS PROFUNDOS, DIÂMETRO DO POÇO DE 400 MM. AF_12/2022</t>
  </si>
  <si>
    <t>INSTALAÇÃO E RETIRADA DE REVESTIMENTO METÁLICO PARA PERFURAÇÃO DE SOLO PARA SISTEMA DE REBAIXAMENTO DE LENÇOL FREÁTICO POR PORÇOS PROFUNDOS, DIÂMETRO DO POÇO DE 400 MM. AF_12/2022</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</si>
  <si>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</si>
  <si>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</si>
  <si>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</si>
  <si>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</si>
  <si>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</si>
  <si>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</si>
  <si>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COM SOLO REFORÇADO, PARA MUROS COM ALTURA MENOR OU IGUAL A 4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</si>
  <si>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</si>
  <si>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</si>
  <si>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</si>
  <si>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RESÍDUO DE CONSTRUÇÃO E DEMOLIÇÃO, DE GRAVIDADE, COM GAIOLA TRAPEZOIDAL DE COMPRIMENTO IGUAL A 2 M, PARA MUROS COM ALTURA MENOR OU IGUAL A 2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</si>
  <si>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</si>
  <si>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</si>
  <si>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</si>
  <si>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</si>
  <si>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</si>
  <si>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EXECUÇÃO DE REVESTIMENTO DE CONCRETO PROJETADO COM ESPESSURA DE 7 CM, ARMADO COM TELA, INCLINAÇÃO MENOR QUE 90°, APLICAÇÃO CONTÍNUA, UTILIZANDO EQUIPAMENTO DE PROJEÇÃO COM 6 M³/H DE CAPACIDADE. AF_07/2024</t>
  </si>
  <si>
    <t>EXECUÇÃO DE REVESTIMENTO DE CONCRETO PROJETADO COM ESPESSURA DE 10 CM, ARMADO COM TELA, INCLINAÇÃO MENOR QUE 90°, APLICAÇÃO CONTÍNUA, UTILIZANDO EQUIPAMENTO DE PROJEÇÃO COM 6 M³/H DE CAPACIDADE. AF_07/2024</t>
  </si>
  <si>
    <t>EXECUÇÃO DE REVESTIMENTO DE CONCRETO PROJETADO COM ESPESSURA DE 7 CM, ARMADO COM TELA, INCLINAÇÃO DE 90°, APLICAÇÃO CONTÍNUA, UTILIZANDO EQUIPAMENTO DE PROJEÇÃO COM 6 M³/H DE CAPACIDADE. AF_07/2024</t>
  </si>
  <si>
    <t>EXECUÇÃO DE REVESTIMENTO DE CONCRETO PROJETADO COM ESPESSURA DE 10 CM, ARMADO COM TELA, INCLINAÇÃO DE 90°, APLICAÇÃO CONTÍNUA, UTILIZANDO EQUIPAMENTO DE PROJEÇÃO COM 6 M³/H DE CAPACIDADE. AF_07/2024</t>
  </si>
  <si>
    <t>EXECUÇÃO DE REVESTIMENTO DE CONCRETO PROJETADO COM ESPESSURA DE 7 CM, ARMADO COM TELA, INCLINAÇÃO MENOR QUE 90°, APLICAÇÃO CONTÍNUA, UTILIZANDO EQUIPAMENTO DE PROJEÇÃO COM 3 M³/H DE CAPACIDADE. AF_07/2024</t>
  </si>
  <si>
    <t>EXECUÇÃO DE REVESTIMENTO DE CONCRETO PROJETADO COM ESPESSURA DE 10 CM, ARMADO COM TELA, INCLINAÇÃO MENOR QUE 90°, APLICAÇÃO CONTÍNUA, UTILIZANDO EQUIPAMENTO DE PROJEÇÃO COM 3 M³/H DE CAPACIDADE. AF_07/2024</t>
  </si>
  <si>
    <t>EXECUÇÃO DE REVESTIMENTO DE CONCRETO PROJETADO COM ESPESSURA DE 7 CM, ARMADO COM TELA, INCLINAÇÃO DE 90°, APLICAÇÃO CONTÍNUA, UTILIZANDO EQUIPAMENTO DE PROJEÇÃO COM 3 M³/H DE CAPACIDADE. AF_07/2024</t>
  </si>
  <si>
    <t>EXECUÇÃO DE REVESTIMENTO DE CONCRETO PROJETADO COM ESPESSURA DE 10 CM, ARMADO COM TELA, INCLINAÇÃO DE 90°, APLICAÇÃO CONTÍNUA, UTILIZANDO EQUIPAMENTO DE PROJEÇÃO COM 3 M³/H DE CAPACIDADE. AF_07/2024</t>
  </si>
  <si>
    <t>EXECUÇÃO DE REVESTIMENTO DE CONCRETO PROJETADO COM ESPESSURA DE 7 CM, ARMADO COM FIBRAS DE AÇO, INCLINAÇÃO MENOR QUE 90°, APLICAÇÃO CONTÍNUA, UTILIZANDO EQUIPAMENTO DE PROJEÇÃO COM 6 M³/H DE CAPACIDADE. AF_07/2024</t>
  </si>
  <si>
    <t>EXECUÇÃO DE REVESTIMENTO DE CONCRETO PROJETADO COM ESPESSURA DE 10 CM, ARMADO COM FIBRAS DE AÇO, INCLINAÇÃO MENOR QUE 90°, APLICAÇÃO CONTÍNUA, UTILIZANDO EQUIPAMENTO DE PROJEÇÃO COM 6 M³/H DE CAPACIDADE. AF_07/2024</t>
  </si>
  <si>
    <t>EXECUÇÃO DE REVESTIMENTO DE CONCRETO PROJETADO COM ESPESSURA DE 7 CM, ARMADO COM FIBRAS DE AÇO, INCLINAÇÃO DE 90°, APLICAÇÃO CONTÍNUA, UTILIZANDO EQUIPAMENTO DE PROJEÇÃO COM 6 M³/H DE CAPACIDADE. AF_07/2024</t>
  </si>
  <si>
    <t>EXECUÇÃO DE REVESTIMENTO DE CONCRETO PROJETADO COM ESPESSURA DE 10 CM, ARMADO COM FIBRAS DE AÇO, INCLINAÇÃO DE 90°, APLICAÇÃO CONTÍNUA, UTILIZANDO EQUIPAMENTO DE PROJEÇÃO COM 6 M³/H DE CAPACIDADE. AF_07/2024</t>
  </si>
  <si>
    <t>EXECUÇÃO DE REVESTIMENTO DE CONCRETO PROJETADO COM ESPESSURA DE 7 CM, ARMADO COM FIBRAS DE AÇO, INCLINAÇÃO MENOR QUE 90°, APLICAÇÃO CONTÍNUA, UTILIZANDO EQUIPAMENTO DE PROJEÇÃO COM 3 M³/H DE CAPACIDADE. AF_07/2024</t>
  </si>
  <si>
    <t>EXECUÇÃO DE REVESTIMENTO DE CONCRETO PROJETADO COM ESPESSURA DE 10 CM, ARMADO COM FIBRAS DE AÇO, INCLINAÇÃO MENOR QUE 90°, APLICAÇÃO CONTÍNUA, UTILIZANDO EQUIPAMENTO DE PROJEÇÃO COM 3 M³/H DE CAPACIDADE. AF_07/2024</t>
  </si>
  <si>
    <t>EXECUÇÃO DE REVESTIMENTO DE CONCRETO PROJETADO COM ESPESSURA DE 7 CM, ARMADO COM FIBRAS DE AÇO, INCLINAÇÃO DE 90°, APLICAÇÃO CONTÍNUA, UTILIZANDO EQUIPAMENTO DE PROJEÇÃO COM 3 M³/H DE CAPACIDADE. AF_07/2024</t>
  </si>
  <si>
    <t>EXECUÇÃO DE REVESTIMENTO DE CONCRETO PROJETADO COM ESPESSURA DE 10 CM, ARMADO COM FIBRAS DE AÇO, INCLINAÇÃO DE 90°, APLICAÇÃO CONTÍNUA, UTILIZANDO EQUIPAMENTO DE PROJEÇÃO COM 3 M³/H DE CAPACIDADE. AF_07/2024</t>
  </si>
  <si>
    <t>EXECUÇÃO DE REVESTIMENTO DE CONCRETO PROJETADO COM ESPESSURA DE 7 CM, ARMADO COM TELA, INCLINAÇÃO MENOR QUE 90°, APLICAÇÃO DESCONTÍNUA, UTILIZANDO EQUIPAMENTO DE PROJEÇÃO COM 6 M³/H DE CAPACIDADE. AF_07/2024</t>
  </si>
  <si>
    <t>EXECUÇÃO DE REVESTIMENTO DE CONCRETO PROJETADO COM ESPESSURA DE 10 CM, ARMADO COM TELA, INCLINAÇÃO MENOR QUE 90°, APLICAÇÃO DESCONTÍNUA, UTILIZANDO EQUIPAMENTO DE PROJEÇÃO COM 6 M³/H DE CAPACIDADE. AF_07/2024</t>
  </si>
  <si>
    <t>EXECUÇÃO DE REVESTIMENTO DE CONCRETO PROJETADO COM ESPESSURA DE 7 CM, ARMADO COM TELA, INCLINAÇÃO DE 90°, APLICAÇÃO DESCONTÍNUA, UTILIZANDO EQUIPAMENTO DE PROJEÇÃO COM 6 M³/H DE CAPACIDADE. AF_07/2024</t>
  </si>
  <si>
    <t>EXECUÇÃO DE REVESTIMENTO DE CONCRETO PROJETADO COM ESPESSURA DE 10 CM, ARMADO COM TELA, INCLINAÇÃO DE 90°, APLICAÇÃO DESCONTÍNUA, UTILIZANDO EQUIPAMENTO DE PROJEÇÃO COM 6 M³/H DE CAPACIDADE. AF_07/2024</t>
  </si>
  <si>
    <t>EXECUÇÃO DE REVESTIMENTO DE CONCRETO PROJETADO COM ESPESSURA DE 7 CM, ARMADO COM TELA, INCLINAÇÃO MENOR QUE 90°, APLICAÇÃO DESCONTÍNUA, UTILIZANDO EQUIPAMENTO DE PROJEÇÃO COM 3 M³/H DE CAPACIDADE. AF_07/2024</t>
  </si>
  <si>
    <t>EXECUÇÃO DE REVESTIMENTO DE CONCRETO PROJETADO COM ESPESSURA DE 10 CM, ARMADO COM TELA, INCLINAÇÃO MENOR QUE 90°, APLICAÇÃO DESCONTÍNUA, UTILIZANDO EQUIPAMENTO DE PROJEÇÃO COM 3 M³/H DE CAPACIDADE. AF_07/2024</t>
  </si>
  <si>
    <t>EXECUÇÃO DE REVESTIMENTO DE CONCRETO PROJETADO COM ESPESSURA DE 7 CM, ARMADO COM TELA, INCLINAÇÃO DE 90°, APLICAÇÃO DESCONTÍNUA, UTILIZANDO EQUIPAMENTO DE PROJEÇÃO COM 3 M³/H DE CAPACIDADE. AF_07/2024</t>
  </si>
  <si>
    <t>EXECUÇÃO DE REVESTIMENTO DE CONCRETO PROJETADO COM ESPESSURA DE 10 CM, ARMADO COM TELA, INCLINAÇÃO DE 90°, APLICAÇÃO DESCONTÍNUA, UTILIZANDO EQUIPAMENTO DE PROJEÇÃO COM 3 M³/H DE CAPACIDADE. AF_07/2024</t>
  </si>
  <si>
    <t>EXECUÇÃO DE REVESTIMENTO DE CONCRETO PROJETADO COM ESPESSURA DE 7 CM, ARMADO COM FIBRAS DE AÇO, INCLINAÇÃO MENOR QUE 90°, APLICAÇÃO DESCONTÍNUA, UTILIZANDO EQUIPAMENTO DE PROJEÇÃO COM 6 M³/H DE CAPACIDADE. AF_07/2024</t>
  </si>
  <si>
    <t>EXECUÇÃO DE REVESTIMENTO DE CONCRETO PROJETADO COM ESPESSURA DE 10 CM, ARMADO COM FIBRAS DE AÇO, INCLINAÇÃO MENOR QUE 90°, APLICAÇÃO DESCONTÍNUA, UTILIZANDO EQUIPAMENTO DE PROJEÇÃO COM 6 M³/H DE CAPACIDADE. AF_07/2024</t>
  </si>
  <si>
    <t>EXECUÇÃO DE REVESTIMENTO DE CONCRETO PROJETADO COM ESPESSURA DE 7 CM, ARMADO COM FIBRAS DE AÇO, INCLINAÇÃO DE 90°, APLICAÇÃO DESCONTÍNUA, UTILIZANDO EQUIPAMENTO DE PROJEÇÃO COM 6 M³/H DE CAPACIDADE. AF_07/2024</t>
  </si>
  <si>
    <t>EXECUÇÃO DE REVESTIMENTO DE CONCRETO PROJETADO COM ESPESSURA DE 10 CM, ARMADO COM FIBRAS DE AÇO, INCLINAÇÃO DE 90°, APLICAÇÃO DESCONTÍNUA, UTILIZANDO EQUIPAMENTO DE PROJEÇÃO COM 6 M³/H DE CAPACIDADE. AF_07/2024</t>
  </si>
  <si>
    <t>EXECUÇÃO DE REVESTIMENTO DE CONCRETO PROJETADO COM ESPESSURA DE 7 CM, ARMADO COM FIBRAS DE AÇO, INCLINAÇÃO MENOR QUE 90°, APLICAÇÃO DESCONTÍNUA, UTILIZANDO EQUIPAMENTO DE PROJEÇÃO COM 3 M³/H DE CAPACIDADE. AF_07/2024</t>
  </si>
  <si>
    <t>EXECUÇÃO DE REVESTIMENTO DE CONCRETO PROJETADO COM ESPESSURA DE 10 CM, ARMADO COM FIBRAS DE AÇO, INCLINAÇÃO MENOR QUE 90°, APLICAÇÃO DESCONTÍNUA, UTILIZANDO EQUIPAMENTO DE PROJEÇÃO COM 3 M³/H DE CAPACIDADE. AF_07/2024</t>
  </si>
  <si>
    <t>EXECUÇÃO DE REVESTIMENTO DE CONCRETO PROJETADO COM ESPESSURA DE 7 CM, ARMADO COM FIBRAS DE AÇO, INCLINAÇÃO DE 90°, APLICAÇÃO DESCONTÍNUA, UTILIZANDO EQUIPAMENTO DE PROJEÇÃO COM 3 M³/H DE CAPACIDADE. AF_07/2024</t>
  </si>
  <si>
    <t>EXECUÇÃO DE REVESTIMENTO DE CONCRETO PROJETADO COM ESPESSURA DE 10 CM, ARMADO COM FIBRAS DE AÇO, INCLINAÇÃO DE 90°, APLICAÇÃO DESCONTÍNUA, UTILIZANDO EQUIPAMENTO DE PROJEÇÃO COM 3 M³/H DE CAPACIDADE. AF_07/2024</t>
  </si>
  <si>
    <t>EXECUÇÃO DE GRAMPO PARA SOLO GRAMPEADO COM COMPRIMENTO MENOR OU IGUAL A 6 M, DIÂMETRO DE 10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</si>
  <si>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</si>
  <si>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10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</si>
  <si>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</si>
  <si>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</si>
  <si>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MAIOR QUE 10 M, DIÂMETRO DE 7 CM, PERFURAÇÃO COM EQUIPAMENTO MANUAL E ARMADURA COM DIÂMETRO DE 20 MM. AF_07/2024</t>
  </si>
  <si>
    <t>FABRICAÇÃO, MONTAGEM E DESMONTAGEM DE FÔRMA PARA CORTINA DE CONTENÇÃO, EM CHAPA DE MADEIRA COMPENSADA PLASTIFICADA, E = 18 MM, 10 UTILIZAÇÕES. AF_11/2024</t>
  </si>
  <si>
    <t>ARMAÇÃO DE CORTINA DE CONTENÇÃO EM CONCRETO ARMADO, COM AÇO CA-50 DE 6,3 MM - MONTAGEM. AF_11/2024</t>
  </si>
  <si>
    <t>ARMAÇÃO DE CORTINA DE CONTENÇÃO EM CONCRETO ARMADO, COM AÇO CA-50 DE 8 MM - MONTAGEM. AF_11/2024</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</si>
  <si>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</si>
  <si>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</si>
  <si>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</si>
  <si>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</si>
  <si>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</si>
  <si>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CONCRETAGEM DE CORTINA DE CONTENÇÃO, ATRAVÉS DE BOMBA - LANÇAMENTO, ADENSAMENTO E ACABAMENTO. AF_11/2024</t>
  </si>
  <si>
    <t>PERFURAÇÃO DE PAREDE DIAFRAGMA COM COROA DIAMANTADA DE DIÂMETRO DE 102 MM. AF_11/2023</t>
  </si>
  <si>
    <t>GUIA (MEIO-FIO) CONCRETO, MOLDADA  IN LOCO  EM TRECHO RETO COM EXTRUSORA, 13 CM BASE X 22 CM ALTURA. AF_01/2024</t>
  </si>
  <si>
    <t>GUIA (MEIO-FIO) CONCRETO, MOLDADA  IN LOCO  EM TRECHO CURVO COM EXTRUSORA, 13 CM BASE X 22 CM ALTURA. AF_01/2024</t>
  </si>
  <si>
    <t>GUIA (MEIO-FIO) CONCRETO, MOLDADA  IN LOCO  EM TRECHO RETO COM EXTRUSORA, 15 CM BASE X 30 CM ALTURA. AF_01/2024</t>
  </si>
  <si>
    <t>GUIA (MEIO-FIO) CONCRETO, MOLDADA  IN LOCO  EM TRECHO CURVO COM EXTRUSORA, 15 CM BASE X 30 CM ALTURA. AF_01/2024</t>
  </si>
  <si>
    <t>GUIA (MEIO-FIO) E SARJETA CONJUGADOS DE CONCRETO, MOLDADA  IN LOCO  EM TRECHO RETO COM EXTRUSORA, 45 CM BASE (15 CM BASE DA GUIA + 30 CM BASE DA SARJETA) X 22 CM ALTURA. AF_01/2024</t>
  </si>
  <si>
    <t>GUIA (MEIO-FIO) E SARJETA CONJUGADOS DE CONCRETO, MOLDADA  IN LOCO  EM TRECHO CURVO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</si>
  <si>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</si>
  <si>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CURVO COM EXTRUSORA, 60 CM BASE (15 CM BASE DA GUIA + 45 CM BASE DA SARJETA) X 26 CM ALTURA. AF_01/2024</t>
  </si>
  <si>
    <t>GUIA (MEIO-FIO) E SARJETA CONJUGADOS DE CONCRETO, MOLDADA  IN LOCO  EM TRECHO RETO COM EXTRUSORA, 65 CM BASE (15 CM BASE DA GUIA + 50 CM BASE DA SARJETA) X 26 CM ALTURA. AF_01/2024</t>
  </si>
  <si>
    <t>GUIA (MEIO-FIO) E SARJETA CONJUGADOS DE CONCRETO, MOLDADA  IN LOCO  EM TRECHO CURVO COM EXTRUSORA, 65 CM BASE (15 CM BASE DA GUIA + 50 CM BASE DA SARJETA) X 26 CM ALTURA. AF_01/2024</t>
  </si>
  <si>
    <t>ASSENTAMENTO DE GUIA (MEIO-FIO) EM TRECHO RETO, CONFECCIONADA EM CONCRETO PRÉ-FABRICADO, DIMENSÕES 100X15X13X30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</si>
  <si>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</si>
  <si>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</si>
  <si>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CURVO, CONFECCIONADA EM CONCRETO PRÉ-FABRICADO, DIMENSÕES 100X15X13X20 CM (COMPRIMENTO X BASE INFERIOR X BASE SUPERIOR X ALTURA). AF_01/2024</t>
  </si>
  <si>
    <t>ASSENTAMENTO DE GUIA (MEIO-FIO) EM TRECHO RETO, CONFECCIONADA EM CONCRETO PRÉ-FABRICADO, DIMENSÕES 80X08X08X25 CM (COMPRIMENTO X BASE INFERIOR X BASE SUPERIOR X ALTURA).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</si>
  <si>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</si>
  <si>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</si>
  <si>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39X6,5X6,5X19 CM (COMPRIMENTO X BASE INFERIOR X BASE SUPERIOR X ALTURA), PARA DELIMITAÇÃO DE JARDINS, PRAÇAS OU PASSEIOS. AF_01/2024</t>
  </si>
  <si>
    <t>EXECUÇÃO DE SARJETA DE CONCRETO USINADO, MOLDADA  IN LOCO  EM TRECHO RETO, 30 CM BASE X 15 CM ALTURA. AF_01/2024</t>
  </si>
  <si>
    <t>EXECUÇÃO DE SARJETA DE CONCRETO USINADO, MOLDADA  IN LOCO  EM TRECHO CURVO, 30 CM BASE X 15 CM ALTURA. AF_01/2024</t>
  </si>
  <si>
    <t>EXECUÇÃO DE SARJETA DE CONCRETO USINADO, MOLDADA  IN LOCO  EM TRECHO RETO, 45 CM BASE X 15 CM ALTURA. AF_01/2024</t>
  </si>
  <si>
    <t>EXECUÇÃO DE SARJETA DE CONCRETO USINADO, MOLDADA  IN LOCO  EM TRECHO CURVO, 45 CM BASE X 15 CM ALTURA. AF_01/2024</t>
  </si>
  <si>
    <t>EXECUÇÃO DE SARJETA DE CONCRETO USINADO, MOLDADA  IN LOCO  EM TRECHO RETO, 60 CM BASE X 15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</si>
  <si>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</si>
  <si>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</si>
  <si>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CURVO, 30 CM BASE X 10 CM ALTURA. AF_01/2024</t>
  </si>
  <si>
    <t>EXECUÇÃO DE SARJETA DE CONCRETO USINADO, MOLDADA  IN LOCO  EM TRECHO RETO, 45 CM BASE X 10 CM ALTURA. AF_01/2024</t>
  </si>
  <si>
    <t>EXECUÇÃO DE SARJETA DE CONCRETO USINADO, MOLDADA  IN LOCO  EM TRECHO CURVO, 45 CM BASE X 10 CM ALTURA. AF_01/2024</t>
  </si>
  <si>
    <t>EXECUÇÃO DE SARJETA DE CONCRETO USINADO, MOLDADA  IN LOCO  EM TRECHO RETO, 60 CM BASE X 10 CM ALTURA. AF_01/2024</t>
  </si>
  <si>
    <t>EXECUÇÃO DE SARJETA DE CONCRETO USINADO, MOLDADA  IN LOCO  EM TRECHO CURVO, 60 CM BASE X 10 CM ALTURA. AF_01/2024</t>
  </si>
  <si>
    <t>EXECUÇÃO DE SARJETÃO DE CONCRETO USINADO, MOLDADA  IN LOCO  EM TRECHO RETO, 100 CM BASE X 20 CM ALTURA. AF_01/2024</t>
  </si>
  <si>
    <t>EXECUÇÃO DE ESCORAS DE CONCRETO PARA CONTENÇÃO DE GUIAS PRÉ-FABRICADAS. AF_01/2024</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</si>
  <si>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</si>
  <si>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</si>
  <si>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JANELA DE MADEIRA (CEDRINHO/ANGELIM OU EQUIV.) DE ABRIR COM 4 FOLHAS (2 VENEZIANAS E 2 GUILHOTINAS), COM BATENTE, ALIZAR E FERRAGENS, EXCLUSIVE VIDROS, ACABAMENTO E CONTRAMARCO, FIXAÇÃO C/ PARAFUSO E ESPUMA - FORNECIMENTO E INSTALAÇÃO. AF_11/2024</t>
  </si>
  <si>
    <t>JANELA DE MADEIRA (PINUS/EUCALIPTO OU EQUIV.) DE ABRIR COM 4 FOLHAS (2 VENEZIANAS E 2 GUILHOTINAS), COM BATENTE, ALIZAR E FERRAGENS, EXCLUSIVE VIDROS, ACABAMENTO E CONTRAMARCO, FIXAÇÃO C/ PARAFUSO E ESPUMA - FORNECIMENTO E INSTALAÇÃO. AF_11/2024</t>
  </si>
  <si>
    <t>JANELA DE MADEIRA (IMBUIA/CEDRO OU EQUIV.) DE ABRIR COM 4 FOLHAS (2 VENEZIANAS E 2 GUILHOTINAS), COM BATENTE, ALIZAR E FERRAGENS, EXCLUSIVE VIDROS, ACABAMENTO E CONTRAMARCO, FIXAÇÃO C/ PARAFUSO E ESPUMA - FORNECIMENTO E INSTALAÇÃO. AF_11/2024</t>
  </si>
  <si>
    <t>JANELA DE MADEIRA (CEDRINHO/ANGELIM OU EQUIV.) TIPO MAXIM-AR, PARA VIDRO, COM BATENTE, ALIZAR E FERRAGENS, EXCLUSIVE VIDRO, ACABAMENTO E CONTRAMARCO, FIXAÇÃO C/ PARAFUSO E ESPUMA - FORNECIMENTO E INSTALAÇÃO. AF_11/2024</t>
  </si>
  <si>
    <t>JANELA DE MADEIRA (PINUS/EUCALIPTO OU EQUIV.) TIPO BASCULANTE COM 2 FOLHAS PARA VIDRO, COM BATENTE, ALIZAR E FERRAGENS, EXCLUSIVE VIDROS, ACABAMENTO E CONTRAMARCO, FIXAÇÃO C/ PARAFUSO E ESPUMA - FORNECIMENTO E INSTALAÇÃO. AF_11/2024</t>
  </si>
  <si>
    <t>JANELA DE MADEIRA (CEDRINHO/ANGELIM OU EQUIV.) DE CORRER COM 6 FOLHAS (4 VENEZ. FIXAS E 2 DE CORRER), COM BATENTE, ALIZAR E FERRAGENS, EXCLUSIVE VIDROS, ACABAMENTO E CONTRAMARCO, FIXAÇÃO C/ PARAFUSO E ESPUMA - FORNECIMENTO E INSTALAÇÃO. AF_11/2024</t>
  </si>
  <si>
    <t>JANELA DE MADEIRA (IMBUIA/CEDRO OU EQUIV) DE CORRER COM 6 FOLHAS (4 VENEZ. FIXAS E 2 DE CORRER), COM BATENTE, ALIZAR E FERRAGENS, EXCLUSIVE VIDROS, ACABAMENTO E CONTRAMARCO, FIXAÇÃO C/ PARAFUSO E ESPUMA - FORNECIMENTO E INSTALAÇÃO. AF_11/2024</t>
  </si>
  <si>
    <t>JANELA DE MADEIRA (PINUS/EUCALIPTO OU EQUIV.) DE CORRER COM 6 FOLHAS (4 VENEZ. FIXAS E 2 DE CORRER), COM BATENTE, ALIZAR E FERRAGENS, EXCLUSIVE VIDROS, ACABAMENTO E CONTRAMARCO, FIXAÇÃO C/ PARAFUSO E ESPUMA - FORNECIMENTO E INSTALAÇÃO. AF_11/2024</t>
  </si>
  <si>
    <t>JANELA DE AÇO TIPO BASCULANTE PARA VIDROS, COM BATENTE, FERRAGENS E PINTURA ANTICORROSIVA, EXCLUSIVE VIDROS, ACABAMENTO, ALIZAR E CONTRAMARCO, FIXAÇÃO COM ARGAMASSA. FORNECIMENTO E INSTALAÇÃO. AF_11/2024</t>
  </si>
  <si>
    <t>JANELA DE AÇO DE CORRER COM 4 FOLHAS PARA VIDRO, COM BATENTE, FERRAGENS E PINTURA ANTICORROSIVA, EXCLUSIVE VIDROS, ALIZAR E CONTRAMARCO, FIXAÇÃO COM ARGAMASSA. FORNECIMENTO E INSTALAÇÃO. AF_11/2024</t>
  </si>
  <si>
    <t>CONTRAMARCO DE AÇO, FIXAÇÃO COM ARGAMASSA - FORNECIMENTO E INSTALAÇÃO. AF_11/2024</t>
  </si>
  <si>
    <t>CONTRAMARCO DE AÇO, FIXAÇÃO COM PARAFUSO - FORNECIMENTO E INSTALAÇÃO. AF_11/2024</t>
  </si>
  <si>
    <t>JANELA DE AÇO GALVANIZADO TIPO MAXIM-AR, COM BATENTE, FERRAGENS, PINTURA ANTICORROSIVA E GRADE, 1 FOLHA, EXCLUSIVE ALIZAR E CONTRAMARCO, FIXAÇÃO COM ARGAMASSA - FORNECIMENTO E INSTALAÇÃO. AF_11/2024</t>
  </si>
  <si>
    <t>GUARDA-CORPO DE AÇO GALVANIZADO DE 1,10M, MONTANTES TUBULARES DE 1.1/4" ESPAÇADOS DE 1,20M, TRAVESSA SUPERIOR DE 1.1/2", GRADIL FORMADO POR TUBOS HORIZONTAIS DE 1" E VERTICAIS DE 3/4", FIXADO COM CHUMBADOR MECÂNICO. AF_04/2019_PS</t>
  </si>
  <si>
    <t>CORRIMÃO SIMPLES, DIÂMETRO EXTERNO = 1 1/2", EM AÇO GALVANIZADO. AF_04/2019_PS</t>
  </si>
  <si>
    <t>CORRIMÃO SIMPLES, DIÂMETRO EXTERNO = 1 1/2", EM ALUMÍNIO. AF_04/2019_PS</t>
  </si>
  <si>
    <t>JANELA DE ALUMÍNIO TIPO MAXIM-AR, COM VIDROS, BATENTE E FERRAGENS, EXCLUSIVE ALIZAR, ACABAMENTO E CONTRAMARCO, FIXAÇÃO COM PARAFUSO. FORNECIMENTO E INSTALAÇÃO. AF_11/2024</t>
  </si>
  <si>
    <t>JANELA DE ALUMÍNIO DE CORRER COM 2 FOLHAS PARA VIDROS, COM VIDROS, BATENTE, ACABAMENTO COM ACETATO OU BRILHANTE E FERRAGENS, EXCLUSIVE ALIZAR E CONTRAMARCO, FIXAÇÃO COM PARAFUSO. FORNECIMENTO E INSTALAÇÃO. AF_11/2024</t>
  </si>
  <si>
    <t>JANELA DE ALUMÍNIO DE CORRER COM 3 FOLHAS (2 VENEZIANAS E 1 PARA VIDRO), COM VIDROS, BATENTE E FERRAGENS, EXCLUSIVE ACABAMENTO, ALIZAR E CONTRAMARCO, FIXAÇÃO COM PARAFUSO. FORNECIMENTO E INSTALAÇÃO. AF_11/2024</t>
  </si>
  <si>
    <t>JANELA DE ALUMÍNIO DE CORRER COM 4 FOLHAS PARA VIDROS, COM VIDROS, BATENTE E FERRAGENS, EXCLUSIVE ACABAMENTO, ALIZAR E CONTRAMARCO, FIXAÇÃO COM PARAFUSO. FORNECIMENTO E INSTALAÇÃO. AF_11/2024</t>
  </si>
  <si>
    <t>CONTRAMARCO DE ALUMÍNIO, FIXAÇÃO COM ARGAMASSA - FORNECIMENTO E INSTALAÇÃO. AF_11/2024</t>
  </si>
  <si>
    <t>CONTRAMARCO DE ALUMÍNIO, FIXAÇÃO COM PARAFUSO - FORNECIMENTO E INSTALAÇÃO. AF_11/2024</t>
  </si>
  <si>
    <t>JANELA FIXA DE ALUMÍNIO PARA VIDRO, COM VIDRO, BATENTE E FERRAGENS, EXCLUSIVE ACABAMENTO, ALIZAR E CONTRAMARCO, FIXAÇÃO COM PARAFUSO - FORNECIMENTO E INSTALAÇÃO. AF_11/2024</t>
  </si>
  <si>
    <t>GUARNIÇÃO DE ALUMÍNIO - FORNECIMENTO E INSTALAÇÃO. AF_11/2024</t>
  </si>
  <si>
    <t>ARRASAMENTO MECÂNICO DE ESTACA METÁLICA, PERFIL LAMINADO TIPO  I  FAMÍLIA 250. AF_05/2021</t>
  </si>
  <si>
    <t>LASTRO DE CONCRETO MAGRO, APLICADO EM PISOS, LAJES SOBRE SOLO OU RADIERS, ESPESSURA DE 3 CM. AF_01/2024</t>
  </si>
  <si>
    <t>LASTRO DE CONCRETO MAGRO, APLICADO EM PISOS, LAJES SOBRE SOLO OU RADIERS, ESPESSURA DE 5 CM. AF_01/2024</t>
  </si>
  <si>
    <t>LASTRO DE CONCRETO MAGRO, APLICADO EM BLOCOS DE COROAMENTO OU SAPATAS. AF_01/2024</t>
  </si>
  <si>
    <t>LASTRO DE CONCRETO MAGRO, APLICADO EM BLOCOS DE COROAMENTO OU SAPATAS, ESPESSURA DE 3 CM. AF_01/2024</t>
  </si>
  <si>
    <t>LASTRO DE CONCRETO MAGRO, APLICADO EM BLOCOS DE COROAMENTO OU SAPATAS, ESPESSURA DE 5 CM. AF_01/2024</t>
  </si>
  <si>
    <t>LASTRO DE CONCRETO MAGRO, APLICADO EM PISOS, LAJES SOBRE SOLO OU RADIERS. AF_01/2024</t>
  </si>
  <si>
    <t>LASTRO COM MATERIAL GRANULAR, APLICAÇÃO EM BLOCOS DE COROAMENTO, ESPESSURA DE *5 CM*. AF_01/2024</t>
  </si>
  <si>
    <t>LASTRO COM MATERIAL GRANULAR, APLICADO EM PISOS OU LAJES SOBRE SOLO, ESPESSURA DE *5 CM*. AF_01/2024</t>
  </si>
  <si>
    <t>LASTRO COM MATERIAL GRANULAR, APLICADO EM BLOCOS DE COROAMENTO,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</si>
  <si>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</si>
  <si>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</si>
  <si>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(AREIA MÉDIA), APLICADO EM PISOS OU LAJES SOBRE SOLO, ESPESSURA DE *10 CM*. AF_01/2024</t>
  </si>
  <si>
    <t>LASTRO COM MATERIAL GRANULAR (PEDRA BRITADA N.1 E PEDRA BRITADA N.2), APLICADO EM PISOS OU LAJES SOBRE SOLO, ESPESSURA DE *10 CM*. AF_01/2024</t>
  </si>
  <si>
    <t>MONTAGEM E DESMONTAGEM DE FÔRMA DE VIGA, ESCORAMENTO METÁLICO, PÉ-DIREITO DUPLO, EM CHAPA DE MADEIRA RESINADA, 6 UTILIZAÇÕES. AF_09/2020</t>
  </si>
  <si>
    <t>FABRICAÇÃO DE FÔRMA PARA PILARES CIRCULARES, EM CHAPA DE MADEIRA COMPENSADA RESINADA, PÉ-DIREITO SIMPLES. AF_05/2024</t>
  </si>
  <si>
    <t>MONTAGEM E DESMONTAGEM DE FÔRMA DE PILARES CIRCULARES, PÉ-DIREITO SIMPLES, EM MADEIRA, 2 UTILIZAÇÕES. AF_05/2024</t>
  </si>
  <si>
    <t>FABRICAÇÃO, MONTAGEM E DESMONTAGEM DE FÔRMA PARA SAPATA, EM MADEIRA SERRADA, E=25 MM, 1 UTILIZAÇÃO. AF_01/2024</t>
  </si>
  <si>
    <t>FABRICAÇÃO, MONTAGEM E DESMONTAGEM DE FÔRMA PARA VIGA BALDRAME, EM MADEIRA SERRADA, E=25 MM, 1 UTILIZAÇÃO. AF_01/2024</t>
  </si>
  <si>
    <t>FABRICAÇÃO, MONTAGEM E DESMONTAGEM DE FÔRMA PARA BLOCO DE COROAMENTO, EM MADEIRA SERRADA, E=25 MM, 2 UTILIZAÇÕES. AF_01/2024</t>
  </si>
  <si>
    <t>FABRICAÇÃO, MONTAGEM E DESMONTAGEM DE FÔRMA PARA SAPATA, EM MADEIRA SERRADA, E=25 MM, 2 UTILIZAÇÕES. AF_01/2024</t>
  </si>
  <si>
    <t>FABRICAÇÃO, MONTAGEM E DESMONTAGEM DE FÔRMA PARA VIGA BALDRAME, EM MADEIRA SERRADA, E=25 MM, 2 UTILIZAÇÕES. AF_01/2024</t>
  </si>
  <si>
    <t>FABRICAÇÃO, MONTAGEM E DESMONTAGEM DE FÔRMA PARA BLOCO DE COROAMENTO, EM MADEIRA SERRADA, E=25 MM, 4 UTILIZAÇÕES. AF_01/2024</t>
  </si>
  <si>
    <t>FABRICAÇÃO, MONTAGEM E DESMONTAGEM DE FÔRMA PARA SAPATA, EM MADEIRA SERRADA, E=25 MM, 4 UTILIZAÇÕES. AF_01/2024</t>
  </si>
  <si>
    <t>FABRICAÇÃO, MONTAGEM E DESMONTAGEM DE FÔRMA PARA VIGA BALDRAME, EM MADEIRA SERRADA, E=25 MM, 4 UTILIZAÇÕES. AF_01/2024</t>
  </si>
  <si>
    <t>FABRICAÇÃO, MONTAGEM E DESMONTAGEM DE FÔRMA PARA BLOCO DE COROAMENTO, EM CHAPA DE MADEIRA COMPENSADA RESINADA, E=17 MM, 2 UTILIZAÇÕES. AF_01/2024</t>
  </si>
  <si>
    <t>FABRICAÇÃO, MONTAGEM E DESMONTAGEM DE FÔRMA PARA SAPATA, EM CHAPA DE MADEIRA COMPENSADA RESINADA, E=17 MM, 2 UTILIZAÇÕES. AF_01/2024</t>
  </si>
  <si>
    <t>FABRICAÇÃO, MONTAGEM E DESMONTAGEM DE FÔRMA PARA VIGA BALDRAME,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</si>
  <si>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</si>
  <si>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SAPATA, EM CHAPA DE MADEIRA COMPENSADA RESINADA, E=17 MM, 4 UTILIZAÇÕES. AF_01/2024</t>
  </si>
  <si>
    <t>FABRICAÇÃO, MONTAGEM E DESMONTAGEM DE FÔRMA PARA VIGA BALDRAME, EM CHAPA DE MADEIRA COMPENSADA RESINADA, E=17 MM, 4 UTILIZAÇÕES. AF_01/2024</t>
  </si>
  <si>
    <t>ARMAÇÃO DE BLOCO UTILIZANDO AÇO CA-60 DE 5 MM - MONTAGEM. AF_01/2024</t>
  </si>
  <si>
    <t>FABRICAÇÃO DE FÔRMA PARA ESCADA DUPLA COM 2 LANCES EM X E LAJE PLANA, EM MADEIRA SERRADA, E=25 MM. AF_11/2020</t>
  </si>
  <si>
    <t>FABRICAÇÃO DE FÔRMA PARA ESCADA DUPLA COM 2 LANCES EM X E LAJE CASCATA, EM MADEIRA SERRADA, E=25 MM. AF_11/2020</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</si>
  <si>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</si>
  <si>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</si>
  <si>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</si>
  <si>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</si>
  <si>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</si>
  <si>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DE FÔRMA PARA PILARES CIRCULARES, EM CHAPA DE MADEIRA COMPENSADA RESINADA, PÉ-DIREITO DUPLO. AF_05/2024</t>
  </si>
  <si>
    <t>MONTAGEM E DESMONTAGEM DE FÔRMA DE PILARES CIRCULARES, PÉ-DIREITO DUPLO, EM MADEIRA, 2 UTILIZAÇÕES. AF_05/2024</t>
  </si>
  <si>
    <t>CORTE E DOBRA DE AÇO CA-50, DIÂMETRO DE 32 MM. AF_06/2022</t>
  </si>
  <si>
    <t>ARMAÇÃO DE BLOCO UTILIZANDO AÇO CA-50 DE 6,3 MM - MONTAGEM. AF_01/2024</t>
  </si>
  <si>
    <t>ARMAÇÃO DE BLOCO UTILIZANDO AÇO CA-50 DE 8 MM - MONTAGEM. AF_01/2024</t>
  </si>
  <si>
    <t>ARMAÇÃO DE BLOCO UTILIZANDO AÇO CA-50 DE 10 MM - MONTAGEM. AF_01/2024</t>
  </si>
  <si>
    <t>ARMAÇÃO DE BLOCO E SAPATA UTILIZANDO AÇO CA-50 DE 25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</si>
  <si>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</si>
  <si>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</si>
  <si>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CA-50 DE 10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</si>
  <si>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</si>
  <si>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</si>
  <si>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BLOCO, SAPATA ISOLADA E SAPATA CORRIDA UTILIZANDO AÇO CA-50 DE 20 MM - MONTAGEM. AF_01/2024</t>
  </si>
  <si>
    <t>CONCRETAGEM DE BLOCO DE COROAMENTO OU VIGA BALDRAME, FCK 30 MPA, COM USO DE JERICA - LANÇAMENTO, ADENSAMENTO E ACABAMENTO. AF_01/2024</t>
  </si>
  <si>
    <t>CONCRETAGEM DE SAPATA, FCK 30 MPA, COM USO DE JERICA - LANÇAMENTO, ADENSAMENTO E ACABAMENTO. AF_01/2024</t>
  </si>
  <si>
    <t>CONCRETAGEM DE BLOCO DE COROAMENTO OU VIGA BALDRAME, FCK 30 MPA, COM USO DE BOMBA - LANÇAMENTO, ADENSAMENTO E ACABAMENTO. AF_01/2024</t>
  </si>
  <si>
    <t>CONCRETAGEM DE SAPATA, FCK 30 MPA, COM USO DE BOMBA - LANÇAMENTO, ADENSAMENTO E ACABAMENTO. AF_01/2024</t>
  </si>
  <si>
    <t>CONCRETAGEM DE EDIFICAÇÕES (PAREDES E LAJES) FEITAS COM SISTEMA DE FÔRMAS MANUSEÁVEIS, COM CONCRETO USINADO AUTOADENSÁVEL FCK 25 MPA - LANÇAMENTO E ACABAMENTO. AF_09/2024</t>
  </si>
  <si>
    <t>CONCRETAGEM DE LAJES EM EDIFICAÇÕES UNIFAMILIARES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</si>
  <si>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</si>
  <si>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UNIFAMILIARES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</si>
  <si>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</si>
  <si>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</si>
  <si>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</si>
  <si>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</si>
  <si>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MULTIFAMILIARES FEITAS COM SISTEMA DE FÔRMAS MANUSEÁVEIS, COM CONCRETO USINADO AUTOADENSÁVEL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</si>
  <si>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</si>
  <si>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</si>
  <si>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FCK 25 MPA - LANÇAMENTO E ACABAMENTO. AF_09/2024</t>
  </si>
  <si>
    <t>ARMAÇÃO DE SAPATA ISOLADA, VIGA BALDRAME E SAPATA CORRIDA UTILIZANDO AÇO CA-60 DE 5 MM - MONTAGEM. AF_01/2024</t>
  </si>
  <si>
    <t>CONCRETAGEM DE SAPATA CORRIDA, FCK 30 MPA, COM USO DE JERICA - LANÇAMENTO, ADENSAMENTO E ACABAMENTO. AF_01/2024</t>
  </si>
  <si>
    <t>CONCRETAGEM DE SAPATA CORRIDA, FCK 30 MPA, COM USO DE BOMBA - LANÇAMENTO, ADENSAMENTO E ACABAMENTO. AF_01/2024</t>
  </si>
  <si>
    <t>VERGA PRÉ-MOLDADA COM ATÉ 1,5 M DE VÃO, ESPESSURA DE *20* CM. AF_03/2024</t>
  </si>
  <si>
    <t>VERGA MOLDADA IN LOCO EM CONCRETO, ESPESSURA DE *20* CM. AF_03/2024</t>
  </si>
  <si>
    <t>VERGA MOLDADA IN LOCO COM UTILIZAÇÃO DE BLOCOS CANALETA, ESPESSURA DE *20* CM. AF_03/2024</t>
  </si>
  <si>
    <t>CONTRAVERGA PRÉ-MOLDADA, ESPESSURA DE *20* CM. AF_03/2024</t>
  </si>
  <si>
    <t>CONTRAVERGA MOLDADA IN LOCO EM CONCRETO, ESPESSURA DE *20* CM. AF_03/2024</t>
  </si>
  <si>
    <t>CONTRAVERGA MOLDADA IN LOCO COM UTILIZAÇÃO DE BLOCOS CANALETA, ESPESSURA DE *20* CM. AF_03/2024</t>
  </si>
  <si>
    <t>FIXAÇÃO (ENCUNHAMENTO) DE ALVENARIA DE VEDAÇÃO COM ARGAMASSA APLICADA COM BISNAGA. AF_03/2024</t>
  </si>
  <si>
    <t>FIXAÇÃO (ENCUNHAMENTO) DE ALVENARIA DE VEDAÇÃO COM TIJOLO MACIÇO. AF_03/2024</t>
  </si>
  <si>
    <t>FIXAÇÃO (ENCUNHAMENTO) DE ALVENARIA DE VEDAÇÃO COM ESPUMA DE POLIURETANO EXPANSIVA. AF_03/2024</t>
  </si>
  <si>
    <t>CINTA DE AMARRAÇÃO DE ALVENARIA MOLDADA IN LOCO COM UTILIZAÇÃO DE BLOCOS CANALETA, ESPESSURA DE *20* CM. AF_03/2024</t>
  </si>
  <si>
    <t>VERGA PRÉ-MOLDADA COM ATÉ 1,5 M DE VÃO, ESPESSURA DE *15* CM. AF_03/2024</t>
  </si>
  <si>
    <t>VERGA PRÉ-MOLDADA COM ATÉ 1,5 M DE VÃO, ESPESSURA DE *10* CM. AF_03/2024</t>
  </si>
  <si>
    <t>VERGA MOLDADA IN LOCO EM CONCRETO, ESPESSURA DE *15* CM. AF_03/2024</t>
  </si>
  <si>
    <t>VERGA MOLDADA IN LOCO EM CONCRETO, ESPESSURA DE *10* CM. AF_03/2024</t>
  </si>
  <si>
    <t>VERGA MOLDADA IN LOCO COM UTILIZAÇÃO DE BLOCOS CANALETA, ESPESSURA DE *15* CM. AF_03/2024</t>
  </si>
  <si>
    <t>VERGA MOLDADA IN LOCO COM UTILIZAÇÃO DE BLOCOS CANALETA, ESPESSURA DE *10* CM. AF_03/2024</t>
  </si>
  <si>
    <t>CONTRAVERGA PRÉ-MOLDADA, ESPESSURA DE *15* CM. AF_03/2024</t>
  </si>
  <si>
    <t>CONTRAVERGA PRÉ-MOLDADA, ESPESSURA DE *10* CM. AF_03/2024</t>
  </si>
  <si>
    <t>CONTRAVERGA MOLDADA IN LOCO EM CONCRETO, ESPESSURA DE *15* CM. AF_03/2024</t>
  </si>
  <si>
    <t>CONTRAVERGA MOLDADA IN LOCO EM CONCRETO, ESPESSURA DE *10* CM. AF_03/2024</t>
  </si>
  <si>
    <t>CONTRAVERGA MOLDADA IN LOCO COM UTILIZAÇÃO DE BLOCOS CANALETA, ESPESSURA DE *15* CM. AF_03/2024</t>
  </si>
  <si>
    <t>CONTRAVERGA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</si>
  <si>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</si>
  <si>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*10* CM. AF_03/2024</t>
  </si>
  <si>
    <t>VERGA PRÉ-FABRICADA COM ATÉ 1,5 M DE VÃO, ESPESSURA DE *20* CM. AF_03/2024</t>
  </si>
  <si>
    <t>VERGA PRÉ-FABRICADA COM ATÉ 1,5 M DE VÃO, ESPESSURA DE *15* CM. AF_03/2024</t>
  </si>
  <si>
    <t>VERGA PRÉ-FABRICADA COM ATÉ 1,5 M DE VÃO, ESPESSURA DE *10* CM. AF_03/2024</t>
  </si>
  <si>
    <t>CONTRAVERGA PRÉ-FABRICADA, ESPESSURA DE *20* CM. AF_03/2024</t>
  </si>
  <si>
    <t>CONTRAVERGA PRÉ-FABRICADA, ESPESSURA DE *15* CM. AF_03/2024</t>
  </si>
  <si>
    <t>CONTRAVERGA PRÉ-FABRICADA, ESPESSURA DE *10* CM. AF_03/2024</t>
  </si>
  <si>
    <t>PEÇA RETANGULAR PRÉ-MOLDADA, VOLUME DE CONCRETO DE ATÉ 10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</si>
  <si>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</si>
  <si>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</si>
  <si>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</si>
  <si>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30 A 70 LITROS, TAXA DE AÇO APROXIMADA DE 70KG/M³.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</si>
  <si>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</si>
  <si>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</si>
  <si>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CIRCULAR PRÉ-MOLDADA, VOLUME DE CONCRETO ACIMA DE 100 LITROS, TAXA DE AÇO APROXIMADA DE 30KG/M³. AF_03/2024</t>
  </si>
  <si>
    <t>CONTENÇÃO EM CORTINA COM ESTACAS SECANTES COM 40 CM DE DIÂMETRO E PROFUNDIDADE MENOR OU IGUAL A 10 M. AF_06/2018</t>
  </si>
  <si>
    <t>CONTENÇÃO EM CORTINA COM ESTACAS SECANTES COM 40 CM DE DIÂMETRO E PROFUNDIDADE MAIOR QUE 10 M E MENOR OU IGUAL A 15 M. AF_06/2018</t>
  </si>
  <si>
    <t>CONTENÇÃO EM CORTINA COM ESTACAS SECANTES COM 40 CM DE DIÂMETRO E PROFUNDIDADE MAIOR QUE 15 M. AF_06/2018</t>
  </si>
  <si>
    <t>CONTENÇÃO EM CORTINA COM ESTACAS SECANTES COM 50 CM DE DIÂMETRO E PROFUNDIDADE MENOR OU IGUAL A 10 M. AF_06/2018</t>
  </si>
  <si>
    <t>CONTENÇÃO EM CORTINA COM ESTACAS SECANTES COM 50 CM DE DIÂMETRO E PROFUNDIDADE MAIOR QUE 15 M. AF_06/2018</t>
  </si>
  <si>
    <t>ARMAÇÃO DE DESCIDA D'ÁGUA UTILIZANDO AÇO CA-60 DE 5 MM - MONTAGEM.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</si>
  <si>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</si>
  <si>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</si>
  <si>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VIGA DE MADEIRA SERRADA, PINUS OU EQUIVALENTE DA REGIÃO, SEÇÃO RETANGULAR 7,5 X 10 CM. AF_03/2024</t>
  </si>
  <si>
    <t>PILAR DE MADEIRA ROLIÇA, EUCALIPTO OU EQUIVALENTE DA REGIÃO, FIXADO COM VERGALHÃO, DIÂMETRO DE 12 A 15 CM, APOIO ARTICULADO, COMPRIMENTO DE 3 M. AF_03/2024</t>
  </si>
  <si>
    <t>VIGA DE MADEIRA SERRADA, PINUS OU EQUIVALENTE DA REGIÃO, SEÇÃO RETANGULAR 7,5 X 15 CM. AF_03/2024</t>
  </si>
  <si>
    <t>PILAR DE MADEIRA ROLIÇA, EUCALIPTO OU EQUIVALENTE DA REGIÃO, FIXADO COM VERGALHÃO, DIÂMETRO DE 12 A 15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</si>
  <si>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</si>
  <si>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</si>
  <si>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</si>
  <si>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</si>
  <si>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</si>
  <si>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</si>
  <si>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</si>
  <si>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</si>
  <si>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</si>
  <si>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</si>
  <si>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</si>
  <si>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</si>
  <si>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</si>
  <si>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</si>
  <si>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</si>
  <si>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8 X 16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</si>
  <si>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</si>
  <si>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</si>
  <si>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</si>
  <si>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APARELHADA, SEÇÃO RETANGULAR 8 X 30 CM. AF_03/2024</t>
  </si>
  <si>
    <t>PISO DE MADEIRA, SOBRE VIGOTAS DE MADEIRA SEÇÃO 7,5 X 15 CM. AF_03/2024</t>
  </si>
  <si>
    <t>VIGA DE MADEIRA SERRADA, MAÇARANDUBA OU EQUIVALENTE DA REGIÃO, APARELHADA, SEÇÃO RETANGULAR 7,5 X 23 CM. AF_03/2024</t>
  </si>
  <si>
    <t>VIGA DE MADEIRA SERRADA, MAÇARANDUBA OU EQUIVALENTE DA REGIÃO, NÃO APARELHADA, SEÇÃO RETANGULAR 7,5 X 23 CM. AF_03/2024</t>
  </si>
  <si>
    <t>VIGA DE MADEIRA SERRADA, MAÇARANDUBA OU EQUIVALENTE DA REGIÃO, NÃO APARELHADA, SEÇÃO RETANGULAR 8 X 30 CM.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</si>
  <si>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</si>
  <si>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</si>
  <si>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</si>
  <si>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</si>
  <si>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</si>
  <si>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</si>
  <si>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IMPERMEABILIZAÇÃO DE SUPERFÍCIE COM ARGAMASSA POLIMÉRICA / MEMBRANA ACRÍLICA, 4 DEMÃOS, REFORÇADA COM VÉU DE POLIÉSTER (MAV). AF_09/2023</t>
  </si>
  <si>
    <t>ELETRODUTO FLEXÍVEL CORRUGADO, PVC, DN 20 MM (1/2"), PARA CIRCUITOS TERMINAIS, INSTALADO EM FORRO - FORNECIMENTO E INSTALAÇÃO. AF_03/2023_PA</t>
  </si>
  <si>
    <t>ELETRODUTO FLEXÍVEL CORRUGADO REFORÇADO, PVC, DN 20 MM (1/2"), PARA CIRCUITOS TERMINAIS, INSTALADO EM FORRO - FORNECIMENTO E INSTALAÇÃO. AF_03/2023_PA</t>
  </si>
  <si>
    <t>ELETRODUTO FLEXÍVEL CORRUGADO, PVC, DN 25 MM (3/4"), PARA CIRCUITOS TERMINAIS, INSTALADO EM FORRO - FORNECIMENTO E INSTALAÇÃO. AF_03/2023_PA</t>
  </si>
  <si>
    <t>ELETRODUTO FLEXÍVEL CORRUGADO REFORÇADO, PVC, DN 25 MM (3/4"), PARA CIRCUITOS TERMINAIS, INSTALADO EM FORRO - FORNECIMENTO E INSTALAÇÃO. AF_03/2023_PA</t>
  </si>
  <si>
    <t>ELETRODUTO FLEXÍVEL CORRUGADO, PVC, DN 32 MM (1"), PARA CIRCUITOS TERMINAIS, INSTALADO EM FORRO - FORNECIMENTO E INSTALAÇÃO. AF_03/2023_PA</t>
  </si>
  <si>
    <t>ELETRODUTO FLEXÍVEL CORRUGADO REFORÇADO, PVC, DN 32 MM (1"), PARA CIRCUITOS TERMINAIS, INSTALADO EM FORRO - FORNECIMENTO E INSTALAÇÃO. AF_03/2023_PA</t>
  </si>
  <si>
    <t>ELETRODUTO FLEXÍVEL LISO, PEAD, DN 32 MM (1"), PARA CIRCUITOS TERMINAIS, INSTALADO EM FORRO - FORNECIMENTO E INSTALAÇÃO. AF_03/2023_PA</t>
  </si>
  <si>
    <t>ELETRODUTO FLEXÍVEL CORRUGADO, PEAD, DN 40 MM (1 1/4"), PARA CIRCUITOS TERMINAIS, INSTALADO EM FORRO - FORNECIMENTO E INSTALAÇÃO. AF_03/2023_PA</t>
  </si>
  <si>
    <t>ELETRODUTO FLEXÍVEL LISO, PEAD, DN 40 MM (1 1/4"), PARA CIRCUITOS TERMINAIS, INSTALADO EM FORRO - FORNECIMENTO E INSTALAÇÃO. AF_03/2023_PA</t>
  </si>
  <si>
    <t>ELETRODUTO RÍGIDO SOLDÁVEL, PVC, DN 20 MM (1/2"), APARENTE - FORNECIMENTO E INSTALAÇÃO. AF_10/2022_PA</t>
  </si>
  <si>
    <t>ELETRODUTO RÍGIDO SOLDÁVEL, PVC, DN 25 MM (3/4"), APARENTE - FORNECIMENTO E INSTALAÇÃO. AF_10/2022_PA</t>
  </si>
  <si>
    <t>ELETRODUTO RÍGIDO SOLDÁVEL, PVC, DN 32 MM (1"), APARENTE - FORNECIMENTO E INSTALAÇÃO. AF_10/2022_PA</t>
  </si>
  <si>
    <t>CABO DE COBRE FLEXÍVEL ISOLADO, 10 MM², ANTI-CHAMA 450/750 V, PARA DISTRIBUIÇÃO - FORNECIMENTO E INSTALAÇÃO. AF_10/2020</t>
  </si>
  <si>
    <t>CABO DE COBRE FLEXÍVEL ISOLADO, 10 MM², ANTI-CHAMA 0,6/1,0 KV, PARA DISTRIBUIÇÃO - FORNECIMENTO E INSTALAÇÃO. AF_10/2020</t>
  </si>
  <si>
    <t>CABO DE COBRE FLEXÍVEL ISOLADO, 16 MM², ANTI-CHAMA 450/750 V, PARA DISTRIBUIÇÃO - FORNECIMENTO E INSTALAÇÃO. AF_10/2020</t>
  </si>
  <si>
    <t>CABO DE COBRE FLEXÍVEL ISOLADO, 16 MM², ANTI-CHAMA 0,6/1,0 KV, PARA DISTRIBUIÇÃO - FORNECIMENTO E INSTALAÇÃO. AF_10/2020</t>
  </si>
  <si>
    <t>CONDULETE DE PVC, TIPO X, PARA ELETRODUTO DE PVC SOLDÁVEL DN 25 MM (3/4"), APARENTE - FORNECIMENTO E INSTALAÇÃO. AF_10/2022</t>
  </si>
  <si>
    <t>SENSOR DE PRESENÇA COM FOTOCÉLULA, FIXAÇÃO EM PAREDE - FORNECIMENTO E INSTALAÇÃO. AF_09/2024</t>
  </si>
  <si>
    <t>SENSOR DE PRESENÇA SEM FOTOCÉLULA, FIXAÇÃO EM PAREDE - FORNECIMENTO E INSTALAÇÃO. AF_09/2024</t>
  </si>
  <si>
    <t>SENSOR DE PRESENÇA COM FOTOCÉLULA, FIXAÇÃO EM TETO - FORNECIMENTO E INSTALAÇÃO. AF_09/2024</t>
  </si>
  <si>
    <t>SENSOR DE PRESENÇA SEM FOTOCÉLULA, FIXAÇÃO EM TETO - FORNECIMENTO E INSTALAÇÃO. AF_09/2024</t>
  </si>
  <si>
    <t>LUMINÁRIA DE EMERGÊNCIA, COM 30 LÂMPADAS LED DE 2 W, SEM REATOR - FORNECIMENTO E INSTALAÇÃO. AF_09/2024</t>
  </si>
  <si>
    <t>LÂMPADA COMPACTA DE LED 6 W, BASE E27 - FORNECIMENTO E INSTALAÇÃO. AF_09/2024</t>
  </si>
  <si>
    <t>LÂMPADA COMPACTA DE LED 10 W, BASE E27 - FORNECIMENTO E INSTALAÇÃO. AF_09/2024</t>
  </si>
  <si>
    <t>LÂMPADA TUBULAR LED DE 9/10 W, COM SOQUETE, BASE G13 - FORNECIMENTO E INSTALAÇÃO. AF_09/2024_PS</t>
  </si>
  <si>
    <t>LÂMPADA TUBULAR LED DE 18/20 W, COM SOQUETE, BASE G13 - FORNECIMENTO E INSTALAÇÃO. AF_09/2024_PS</t>
  </si>
  <si>
    <t>LUMINÁRIA TIPO PLAFON CIRCULAR, DE SOBREPOR, COM LED DE 12/13 W - FORNECIMENTO E INSTALAÇÃO. AF_09/2024</t>
  </si>
  <si>
    <t>LÂMPADA TUBULAR LED 9/10W SEM SOQUETE - FORNECIMENTO E INSTALAÇÃO. AF_09/2024</t>
  </si>
  <si>
    <t>ENTRADA DE ENERGIA ELÉTRICA, AÉREA, TRIFÁSICA, COM CAIXA DE EMBUTIR, CABO DE 10 MM2 E DISJUNTOR DIN 50A (NÃO INCLUSO O POSTE DE CONCRETO). AF_07/2020</t>
  </si>
  <si>
    <t>ENTRADA DE ENERGIA ELÉTRICA, AÉREA, TRIFÁSICA, COM CAIXA DE EMBUTIR, CABO DE 16 MM2 E DISJUNTOR DIN 50A (NÃO INCLUSO O POSTE DE CONCRETO). AF_07/2020</t>
  </si>
  <si>
    <t>ENTRADA DE ENERGIA ELÉTRICA, AÉREA, TRIFÁSICA, COM CAIXA DE EMBUTIR, CABO DE 25 MM2 E DISJUNTOR DIN 50A (NÃO INCLUSO O POSTE DE CONCRETO). AF_07/2020</t>
  </si>
  <si>
    <t>ENTRADA DE ENERGIA ELÉTRICA, AÉREA, TRIFÁSICA, COM CAIXA DE EMBUTIR, CABO DE 35 MM2 E DISJUNTOR DIN 50A (NÃO INCLUSO O POSTE DE CONCRETO). AF_07/2020</t>
  </si>
  <si>
    <t>ENTRADA DE ENERGIA ELÉTRICA, SUBTERRÂNEA, TRIFÁSICA, COM CAIXA DE EMBUTIR, CABO DE 10 MM2 E DISJUNTOR DIN 50A (NÃO INCLUSA MURETA DE ALVENARIA). AF_07/2020</t>
  </si>
  <si>
    <t>ENTRADA DE ENERGIA ELÉTRICA, SUBTERRÂNEA, TRIFÁSICA, COM CAIXA DE EMBUTIR, CABO DE 16 MM2 E DISJUNTOR DIN 50A (NÃO INCLUSA MURETA DE ALVENARIA). AF_07/2020</t>
  </si>
  <si>
    <t>ENTRADA DE ENERGIA ELÉTRICA, SUBTERRÂNEA, TRIFÁSICA, COM CAIXA DE EMBUTIR, CABO DE 25 MM2 E DISJUNTOR DIN 50A (NÃO INCLUSA MURETA DE ALVENARIA). AF_07/2020</t>
  </si>
  <si>
    <t>ENTRADA DE ENERGIA ELÉTRICA, SUBTERRÂNEA, TRIFÁSICA, COM CAIXA DE EMBUTIR, CABO DE 35 MM2 E DISJUNTOR DIN 50A (NÃO INCLUSA MURETA DE ALVENARIA). AF_07/2020</t>
  </si>
  <si>
    <t>LUMINÁRIA ARANDELA TIPO MEIA LUA, DE SOBREPOR, COM 1 LÂMPADA LED DE 6 W, SEM REATOR - FORNECIMENTO E INSTALAÇÃO. AF_09/2024</t>
  </si>
  <si>
    <t>LUMINÁRIA ARANDELA TIPO TARTARUGA, DE SOBREPOR, COM 1 LÂMPADA LED DE 6 W, SEM REATOR - FORNECIMENTO E INSTALAÇÃO. AF_09/2024</t>
  </si>
  <si>
    <t>PINTURA ANTICORROSIVA DE DUTO METÁLICO. AF_03/2024</t>
  </si>
  <si>
    <t>AR CONDICIONADO SPLIT INVERTER, PISO TETO, 18000 BTU/H, CICLO FRIO - FORNECIMENTO E INSTALAÇÃO. AF_11/2021_PSE</t>
  </si>
  <si>
    <t>AR CONDICIONADO SPLIT ON/OFF, PISO TETO, 18.000 BTU/H, CICLO FRIO - FORNECIMENTO E INSTALAÇÃO. AF_11/2021_PSE</t>
  </si>
  <si>
    <t>AR CONDICIONADO SPLIT INVERTER, PISO TETO, 24000 BTU/H, CICLO FRIO - FORNECIMENTO E INSTALAÇÃO. AF_11/2021_PSE</t>
  </si>
  <si>
    <t>AR CONDICIONADO SPLIT ON/OFF,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</si>
  <si>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</si>
  <si>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</si>
  <si>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ON/OFF, PISO TETO, 36.000 BTU/H, CICLO FRIO - FORNECIMENTO E INSTALAÇÃO. AF_11/2021_PSE</t>
  </si>
  <si>
    <t>TUBO EM COBRE FLEXÍVEL, DN 1/4", COM ISOLAMENTO, INSTALADO EM FORRO, PARA RAMAL DE ALIMENTAÇÃO DE AR CONDICIONADO, INCLUSO FIXADOR. AF_11/2021_PA</t>
  </si>
  <si>
    <t>TUBO EM COBRE FLEXÍVEL, DN 3/8", COM ISOLAMENTO, INSTALADO EM FORRO, PARA RAMAL DE ALIMENTAÇÃO DE AR CONDICIONADO, INCLUSO FIXADOR. AF_11/2021_PA</t>
  </si>
  <si>
    <t>TUBO EM COBRE FLEXÍVEL, DN 1/2", COM ISOLAMENTO, INSTALADO EM FORRO, PARA RAMAL DE ALIMENTAÇÃO DE AR CONDICIONADO, INCLUSO FIXADOR. AF_11/2021_PA</t>
  </si>
  <si>
    <t>TUBO EM COBRE FLEXÍVEL, DN 5/8", COM ISOLAMENTO, INSTALADO EM FORRO, PARA RAMAL DE ALIMENTAÇÃO DE AR CONDICIONADO, INCLUSO FIXADOR. AF_11/2021_PA</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</si>
  <si>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</si>
  <si>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</si>
  <si>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TUBO, PVC, SOLDÁVEL, DE 20MM, INSTALADO EM RAMAL OU SUB-RAMAL DE ÁGUA - FORNECIMENTO E INSTALAÇÃO. AF_06/2022</t>
  </si>
  <si>
    <t>TUBO, PVC, SOLDÁVEL, DE 25MM, INSTALADO EM RAMAL OU SUB-RAMAL DE ÁGUA - FORNECIMENTO E INSTALAÇÃO. AF_06/2022</t>
  </si>
  <si>
    <t>TUBO, PVC, SOLDÁVEL, DE 32MM, INSTALADO EM RAMAL OU SUB-RAMAL DE ÁGUA - FORNECIMENTO E INSTALAÇÃO. AF_06/2022</t>
  </si>
  <si>
    <t>TUBO, PVC, SOLDÁVEL, DE 20MM, INSTALADO EM RAMAL DE DISTRIBUIÇÃO DE ÁGUA - FORNECIMENTO E INSTALAÇÃO. AF_06/2022</t>
  </si>
  <si>
    <t>TUBO, PVC, SOLDÁVEL, DE 25MM, INSTALADO EM RAMAL DE DISTRIBUIÇÃO DE ÁGUA - FORNECIMENTO E INSTALAÇÃO. AF_06/2022</t>
  </si>
  <si>
    <t>TUBO, PVC, SOLDÁVEL, DE 32MM, INSTALADO EM RAMAL DE DISTRIBUIÇÃO DE ÁGUA - FORNECIMENTO E INSTALAÇÃO. AF_06/2022</t>
  </si>
  <si>
    <t>TUBO, PVC, SOLDÁVEL, DE 25MM, INSTALADO EM PRUMADA DE ÁGUA - FORNECIMENTO E INSTALAÇÃO. AF_06/2022</t>
  </si>
  <si>
    <t>TUBO, PVC, SOLDÁVEL, DE 32MM, INSTALADO EM PRUMADA DE ÁGUA - FORNECIMENTO E INSTALAÇÃO. AF_06/2022</t>
  </si>
  <si>
    <t>TUBO, PVC, SOLDÁVEL, DE 40MM, INSTALADO EM PRUMADA DE ÁGUA - FORNECIMENTO E INSTALAÇÃO. AF_06/2022</t>
  </si>
  <si>
    <t>TUBO, PVC, SOLDÁVEL, DE 50MM, INSTALADO EM PRUMADA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</si>
  <si>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</si>
  <si>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</si>
  <si>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</si>
  <si>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TUBO, PVC, SOLDÁVEL, DE 25MM, INSTALADO EM DRENO DE AR-CONDICIONADO - FORNECIMENTO E INSTALAÇÃO. AF_08/2022</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</si>
  <si>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</si>
  <si>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</si>
  <si>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</si>
  <si>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</si>
  <si>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</si>
  <si>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</si>
  <si>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EM COBRE RÍGIDO, DN 104 MM, CLASSE E, SEM ISOLAMENTO, INSTALADO EM RESERVAÇÃO PREDIAL DE ÁGUA - FORNECIMENTO E INSTALAÇÃO. AF_04/2024</t>
  </si>
  <si>
    <t>TUBO, PVC, SOLDÁVEL, DE  25MM,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</si>
  <si>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</si>
  <si>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</si>
  <si>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</si>
  <si>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</si>
  <si>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</si>
  <si>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</si>
  <si>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TUBO, PVC, SOLDÁVEL, DE 110MM,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</si>
  <si>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</si>
  <si>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</si>
  <si>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</si>
  <si>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</si>
  <si>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</si>
  <si>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</si>
  <si>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</si>
  <si>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CPVC, SOLDÁVEL, DN 114 MM, INSTALADO EM RESERVAÇÃO PREDIAL DE ÁGUA - FORNECIMENTO E INSTALAÇÃO. AF_04/2024</t>
  </si>
  <si>
    <t>TUBO, PPR, DN 20 MM, CLASSE PN 20,  INSTALADO EM RESERVAÇÃO PREDIAL DE ÁGUA - FORNECIMENTO E INSTALAÇÃO. AF_04/2024</t>
  </si>
  <si>
    <t>TUBO, PPR, DN 25 MM, CLASSE PN 20,  INSTALADO EM RESERVAÇÃO PREDIAL DE ÁGUA - FORNECIMENTO E INSTALAÇÃO. AF_04/2024</t>
  </si>
  <si>
    <t>TUBO, PPR, DN 32 MM, CLASSE PN 12,  INSTALADO EM RESERVAÇÃO PREDIAL DE ÁGUA - FORNECIMENTO E INSTALAÇÃO. AF_04/2024</t>
  </si>
  <si>
    <t>TUBO, PPR, DN 40 MM, CLASSE PN 12,  INSTALADO EM RESERVAÇÃO PREDIAL DE ÁGUA - FORNECIMENTO E INSTALAÇÃO. AF_04/2024</t>
  </si>
  <si>
    <t>TUBO, PPR, DN 50 MM, CLASSE PN 12,  INSTALADO EM RESERVAÇÃO PREDIAL DE ÁGUA - FORNECIMENTO E INSTALAÇÃO. AF_04/2024</t>
  </si>
  <si>
    <t>TUBO, PPR, DN 63 MM, CLASSE PN 12,  INSTALADO EM RESERVAÇÃO PREDIAL DE ÁGUA - FORNECIMENTO E INSTALAÇÃO. AF_04/2024</t>
  </si>
  <si>
    <t>TUBO, PPR, DN 75 MM, CLASSE PN 12,  INSTALADO EM RESERVAÇÃO PREDIAL DE ÁGUA - FORNECIMENTO E INSTALAÇÃO. AF_04/2024</t>
  </si>
  <si>
    <t>TUBO, PPR, DN 90 MM, CLASSE PN 12,  INSTALADO EM RESERVAÇÃO PREDIAL DE ÁGUA - FORNECIMENTO E INSTALAÇÃO. AF_04/2024</t>
  </si>
  <si>
    <t>TUBO, PPR, DN 110 MM, CLASSE PN 12,  INSTALADO EM RESERVAÇÃO PREDIAL DE ÁGUA - FORNECIMENTO E INSTALAÇÃO. AF_04/2024</t>
  </si>
  <si>
    <t>TUBO, PPR, DN 20 MM, CLASSE PN 25,  INSTALADO EM RESERVAÇÃO PREDIAL DE ÁGUA - FORNECIMENTO E INSTALAÇÃO. AF_04/2024</t>
  </si>
  <si>
    <t>TUBO, PPR, DN 25 MM, CLASSE PN 25,  INSTALADO EM RESERVAÇÃO PREDIAL DE ÁGUA - FORNECIMENTO E INSTALAÇÃO. AF_04/2024</t>
  </si>
  <si>
    <t>TUBO, PPR, DN 32 MM, CLASSE PN 25,  INSTALADO EM RESERVAÇÃO PREDIAL DE ÁGUA - FORNECIMENTO E INSTALAÇÃO. AF_04/2024</t>
  </si>
  <si>
    <t>TUBO, PPR, DN 40 MM, CLASSE PN 25,  INSTALADO EM RESERVAÇÃO PREDIAL DE ÁGUA - FORNECIMENTO E INSTALAÇÃO. AF_04/2024</t>
  </si>
  <si>
    <t>TUBO, PPR, DN 50 MM, CLASSE PN 25,  INSTALADO EM RESERVAÇÃO PREDIAL DE ÁGUA - FORNECIMENTO E INSTALAÇÃO. AF_04/2024</t>
  </si>
  <si>
    <t>TUBO, PPR, DN 63 MM, CLASSE PN 25,  INSTALADO EM RESERVAÇÃO PREDIAL DE ÁGUA - FORNECIMENTO E INSTALAÇÃO. AF_04/2024</t>
  </si>
  <si>
    <t>TUBO, PPR, DN 75 MM, CLASSE PN 25,  INSTALADO EM RESERVAÇÃO PREDIAL DE ÁGUA - FORNECIMENTO E INSTALAÇÃO. AF_04/2024</t>
  </si>
  <si>
    <t>TUBO, PPR, DN 90 MM, CLASSE PN 25,  INSTALADO EM RESERVAÇÃO PREDIAL DE ÁGUA - FORNECIMENTO E INSTALAÇÃO. AF_04/2024</t>
  </si>
  <si>
    <t>TUBO, PPR, DN 110 MM, CLASSE PN 25,  INSTALADO EM RESERVAÇÃO PREDIAL DE ÁGUA - FORNECIMENTO E INSTALAÇÃO. AF_04/2024</t>
  </si>
  <si>
    <t>TUBO EM COBRE FLEXÍVEL, DN 1/4", COM ISOLAMENTO, INSTALADO EM RAMAL DE ALIMENTAÇÃO DE AR CONDICIONADO COM CONDENSADORA INDIVIDUAL   FORNECIMENTO E INSTALAÇÃO. AF_12/2015</t>
  </si>
  <si>
    <t>TUBO EM COBRE FLEXÍVEL, DN 3/8", COM ISOLAMENTO, INSTALADO EM RAMAL DE ALIMENTAÇÃO DE AR CONDICIONADO COM CONDENSADORA INDIVIDUAL - FORNECIMENTO E INSTALAÇÃO. AF_12/2015</t>
  </si>
  <si>
    <t>TUBO EM COBRE FLEXÍVEL, DN 1/2", COM ISOLAMENTO, INSTALADO EM RAMAL DE ALIMENTAÇÃO DE AR CONDICIONADO COM CONDENSADORA INDIVIDUAL - FORNECIMENTO E INSTALAÇÃO. AF_12/2015</t>
  </si>
  <si>
    <t>TUBO EM COBRE FLEXÍVEL, DN 5/8",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</si>
  <si>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</si>
  <si>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3/8", COM ISOLAMENTO, INSTALADO EM RAMAL DE ALIMENTAÇÃO DE AR CONDICIONADO COM CONDENSADORA CENTRAL - FORNECIMENTO E INSTALAÇÃO. AF_12/2015</t>
  </si>
  <si>
    <t>TUBO EM COBRE FLEXÍVEL, DN 1/2", COM ISOLAMENTO, INSTALADO EM RAMAL DE ALIMENTAÇÃO DE AR CONDICIONADO COM CONDENSADORA CENTRAL - FORNECIMENTO E INSTALAÇÃO. AF_12/2015</t>
  </si>
  <si>
    <t>TUBO EM COBRE FLEXÍVEL, DN 5/8", COM ISOLAMENTO, INSTALADO EM RAMAL DE ALIMENTAÇÃO DE AR CONDICIONADO COM CONDENSADORA CENTRAL   FORNECIMENTO E INSTALAÇÃO. AF_12/2015</t>
  </si>
  <si>
    <t>TUBO, PVC, SOLDÁVEL, DE 40MM, INSTALADO EM RAMAL DE DISTRIBUIÇÃO DE ÁGUA - FORNECIMENTO E INSTALAÇÃO. AF_06/2022</t>
  </si>
  <si>
    <t>TUBO, PVC, SOLDÁVEL, DE 50MM, INSTALADO EM RAMAL DE DISTRIBUIÇÃO DE ÁGUA - FORNECIMENTO E INSTALAÇÃO. AF_06/2022</t>
  </si>
  <si>
    <t>TUBO, PVC, SOLDÁVEL, DE 20MM, INSTALADO EM DRENO DE AR CONDICIONADO - FORNECIMENTO E INSTALAÇÃO. AF_08/2022</t>
  </si>
  <si>
    <t>TUBO, PVC, SOLDÁVEL, DE 32MM, INSTALADO EM DRENO DE AR CONDICIONADO - FORNECIMENTO E INSTALAÇÃO. AF_08/2022</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</si>
  <si>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</si>
  <si>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</si>
  <si>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</si>
  <si>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</si>
  <si>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</si>
  <si>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</si>
  <si>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</si>
  <si>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SOLDÁVEL, PVC, DN 50 X 25 MM, INSTALADO EM RESERVAÇÃO PREDIAL DE ÁGUA - FORNECIMENTO E INSTALAÇÃO. AF_04/2024</t>
  </si>
  <si>
    <t>JOELHO PPR 45 GRAUS, SOLDÁVEL, DN 63 MM, INSTALADO EM RESERVAÇÃO PREDIAL DE ÁGUA - FORNECIMENTO E INSTALAÇÃO. AF_04/2024</t>
  </si>
  <si>
    <t>ADAPTADOR CURTO COM BOLSA E ROSCA PARA REGISTRO, PVC, SOLDÁVEL, DN 75MM X 2.1/2", INSTALADO EM PRUMADA DE ÁGUA - FORNECIMENTO E INSTALAÇÃO. AF_12/2014</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</si>
  <si>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</si>
  <si>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</si>
  <si>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</si>
  <si>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TRANSIÇÃO, CPVC, SOLDÁVEL, DN15MM X 1/2", INSTALADO EM RAMAL OU SUB-RAMAL DE ÁGUA - FORNECIMENTO E INSTALAÇÃO. AF_06/2022</t>
  </si>
  <si>
    <t>CONECTOR, CPVC, SOLDÁVEL, DN22MM X 3/4", INSTALADO EM RAMAL OU SUB-RAMAL DE ÁGUA - FORNECIMENTO E INSTALAÇÃO. AF_06/2022</t>
  </si>
  <si>
    <t>TE MISTURADOR DE TRANSIÇÃO, CPVC, SOLDÁVEL, DN 22MM X 3/4", INSTALADO EM RAMAL OU SUB-RAMAL DE ÁGUA - FORNECIMENTO E INSTALAÇÃO. AF_06/2022</t>
  </si>
  <si>
    <t>LUVA, EM FERRO GALVANIZADO, CONEXÃO ROSQUEADA, DN 50 MM (2"), INSTALADO EM RESERVAÇÃO PREDIAL DE ÁGUA - FORNECIMENTO E INSTALAÇÃO. AF_04/2024</t>
  </si>
  <si>
    <t>NIPLE,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</si>
  <si>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</si>
  <si>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NIPLE,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</si>
  <si>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</si>
  <si>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NIPLE,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</si>
  <si>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</si>
  <si>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45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</si>
  <si>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</si>
  <si>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45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</si>
  <si>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</si>
  <si>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45 GRAUS, EM FERRO GALVANIZADO, CONEXÃO ROSQUEADA, DN 80 MM (3"),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</si>
  <si>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</si>
  <si>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</si>
  <si>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</si>
  <si>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</si>
  <si>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</si>
  <si>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</si>
  <si>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DE COBRE, DN 104 MM, SEM ANEL DE SOLDA, INSTALADO EM RESERVAÇÃO PREDIAL DE ÁGUA - FORNECIMENTO E INSTALAÇÃO. AF_04/2024</t>
  </si>
  <si>
    <t>COTOVELO EM COBRE, DN 54 MM, 90 GRAUS, SEM ANEL DE SOLDA, INSTALADO EM RESERVAÇÃO PREDIAL DE ÁGUA - FORNECIMENTO E INSTALAÇÃO. AF_04/2024</t>
  </si>
  <si>
    <t>CURVA EM COBRE, DN 54 MM, 45 GRAUS, SEM ANEL DE SOLDA, BOLSA X BOLSA, INSTALADO EM RESERVAÇÃO PREDIAL DE ÁGUA - FORNECIMENTO E INSTALAÇÃO. AF_04/2024</t>
  </si>
  <si>
    <t>COTOVELO EM COBRE, DN 66 MM, 90 GRAUS, SEM ANEL DE SOLDA, INSTALADO EM RESERVAÇÃO PREDIAL DE ÁGUA - FORNECIMENTO E INSTALAÇÃO. AF_04/2024</t>
  </si>
  <si>
    <t>CURVA EM COBRE, DN 66 MM, 45 GRAUS, SEM ANEL DE SOLDA, BOLSA X BOLSA, INSTALADO EM RESERVAÇÃO PREDIAL DE ÁGUA - FORNECIMENTO E INSTALAÇÃO. AF_04/2024</t>
  </si>
  <si>
    <t>COTOVELO EM COBRE, DN 79 MM, 90 GRAUS, SEM ANEL DE SOLDA, INSTALADO EM RESERVAÇÃO PREDIAL DE ÁGUA - FORNECIMENTO E INSTALAÇÃO. AF_04/2024</t>
  </si>
  <si>
    <t>COTOVELO EM COBRE, DN 104 MM, 90 GRAUS,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</si>
  <si>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</si>
  <si>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</si>
  <si>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</si>
  <si>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EM COBRE, DN 104 MM, SEM ANEL DE SOLDA, INSTALADO EM RESERVAÇÃO PREDIAL DE ÁGUA - FORNECIMENTO E INSTALAÇÃO. AF_04/2024</t>
  </si>
  <si>
    <t>ADAPTADOR CURTO COM BOLSA E ROSCA PARA REGISTRO, PVC, SOLDÁVEL, DN  25 MM X 3/4", INSTALADO EM RESERVAÇÃO PREDIAL DE ÁGUA - FORNECIMENTO E INSTALAÇÃO. AF_04/2024</t>
  </si>
  <si>
    <t>LUVA PVC, SOLDÁVEL, DN  25 MM, INSTALADO EM RESERVAÇÃO PREDIAL DE ÁGUA - FORNECIMENTO E INSTALAÇÃO. AF_04/2024</t>
  </si>
  <si>
    <t>ADAPTADOR CURTO COM BOLSA E ROSCA PARA REGISTRO, PVC, SOLDÁVEL, DN 32 MM X 1", INSTALADO EM RESERVAÇÃO PREDIAL DE ÁGUA - FORNECIMENTO E INSTALAÇÃO. AF_04/2024</t>
  </si>
  <si>
    <t>LUVA PVC, SOLDÁVEL, DN 32 MM, INSTALADO EM RESERVAÇÃO PREDIAL DE ÁGUA - FORNECIMENTO E INSTALAÇÃO. AF_04/2024</t>
  </si>
  <si>
    <t>ADAPTADOR CURTO COM BOLSA E ROSCA PARA REGISTRO, PVC, SOLDÁVEL, DN 40 MM X 1 1/4", INSTALADO EM RESERVAÇÃO PREDIAL DE ÁGUA - FORNECIMENTO E INSTALAÇÃO. AF_04/2024</t>
  </si>
  <si>
    <t>LUVA, PVC, SOLDÁVEL, DN 40 MM, INSTALADO EM RESERVAÇÃO PREDIAL DE ÁGUA - FORNECIMENTO E INSTALAÇÃO. AF_04/2024</t>
  </si>
  <si>
    <t>ADAPTADOR CURTO COM BOLSA E ROSCA PARA REGISTRO, PVC, SOLDÁVEL, DN 50 MM X 1 1/2", INSTALADO EM RESERVAÇÃO PREDIAL DE ÁGUA - FORNECIMENTO E INSTALAÇÃO. AF_04/2024</t>
  </si>
  <si>
    <t>LUVA, PVC, SOLDÁVEL, DN 50 MM, INSTALADO EM RESERVAÇÃO PREDIAL DE ÁGUA - FORNECIMENTO E INSTALAÇÃO. AF_04/2024</t>
  </si>
  <si>
    <t>ADAPTADOR CURTO COM BOLSA E ROSCA PARA REGISTRO, PVC, SOLDÁVEL, DN 60 MM X 2", INSTALADO EM RESERVAÇÃO PREDIAL DE ÁGUA - FORNECIMENTO E INSTALAÇÃO. AF_04/2024</t>
  </si>
  <si>
    <t>LUVA, PVC, SOLDÁVEL, DN 60 MM, INSTALADO EM RESERVAÇÃO PREDIAL DE ÁGUA - FORNECIMENTO E INSTALAÇÃO. AF_04/2024</t>
  </si>
  <si>
    <t>ADAPTADOR CURTO COM BOLSA E ROSCA PARA REGISTRO, PVC, SOLDÁVEL, DN 75 MM X 2 1/2", INSTALADO EM RESERVAÇÃO PREDIAL DE ÁGUA - FORNECIMENTO E INSTALAÇÃO. AF_04/2024</t>
  </si>
  <si>
    <t>LUVA, PVC, SOLDÁVEL, DN 75 MM, INSTALADO EM RESERVAÇÃO PREDIAL DE ÁGUA - FORNECIMENTO E INSTALAÇÃO. AF_04/2024</t>
  </si>
  <si>
    <t>ADAPTADOR CURTO COM BOLSA E ROSCA PARA REGISTRO, PVC, SOLDÁVEL, DN 85 MM X 3", INSTALADO EM RESERVAÇÃO PREDIAL DE ÁGUA - FORNECIMENTO E INSTALAÇÃO. AF_04/2024</t>
  </si>
  <si>
    <t>LUVA, PVC, SOLDÁVEL, DN 85 MM, INSTALADO EM RESERVAÇÃO PREDIAL DE ÁGUA - FORNECIMENTO E INSTALAÇÃO. AF_04/2024</t>
  </si>
  <si>
    <t>ADAPTADOR CURTO COM BOLSA E ROSCA PARA REGISTRO, PVC, SOLDÁVEL, DN 110 MM X 4", INSTALADO EM RESERVAÇÃO PREDIAL DE ÁGUA - FORNECIMENTO E INSTALAÇÃO. AF_04/2024</t>
  </si>
  <si>
    <t>LUVA, PVC, SOLDÁVEL, DN 110 MM, INSTALADO EM RESERVAÇÃO PREDIAL DE ÁGUA - FORNECIMENTO E INSTALAÇÃO. AF_04/2024</t>
  </si>
  <si>
    <t>JOELHO 90 GRAUS COM BUCHA DE LATÃO, PVC, SOLDÁVEL, DN  25 MM X 3/4", INSTALADO EM RESERVAÇÃO PREDIAL DE ÁGUA - FORNECIMENTO E INSTALAÇÃO. AF_04/2024</t>
  </si>
  <si>
    <t>CURVA 90 GRAUS, PVC, SOLDÁVEL, DN  25 MM, INSTALADO EM RESERVAÇÃO PREDIAL DE ÁGUA - FORNECIMENTO E INSTALAÇÃO. AF_04/2024</t>
  </si>
  <si>
    <t>JOELHO 90 GRAUS, PVC, SOLDÁVEL, DN 32 MM INSTALADO EM RESERVAÇÃO PREDIAL DE ÁGUA - FORNECIMENTO E INSTALAÇÃO. AF_04/2024</t>
  </si>
  <si>
    <t>CURVA 90 GRAUS, PVC, SOLDÁVEL, DN 32 MM, INSTALADO EM RESERVAÇÃO PREDIAL DE ÁGUA - FORNECIMENTO E INSTALAÇÃO. AF_04/2024</t>
  </si>
  <si>
    <t>JOELHO 90 GRAUS, PVC, SOLDÁVEL, DN 40 MM INSTALADO EM RESERVAÇÃO PREDIAL DE ÁGUA - FORNECIMENTO E INSTALAÇÃO. AF_04/2024</t>
  </si>
  <si>
    <t>CURVA 90 GRAUS, PVC, SOLDÁVEL, DN 40 MM, INSTALADO EM RESERVAÇÃO PREDIAL DE ÁGUA - FORNECIMENTO E INSTALAÇÃO. AF_04/2024</t>
  </si>
  <si>
    <t>JOELHO 90 GRAUS, PVC, SOLDÁVEL, DN 50 MM INSTALADO EM RESERVAÇÃO PREDIAL DE ÁGUA - FORNECIMENTO E INSTALAÇÃO. AF_04/2024</t>
  </si>
  <si>
    <t>CURVA 90 GRAUS, PVC, SOLDÁVEL, DN 50 MM, INSTALADO EM RESERVAÇÃO PREDIAL DE ÁGUA - FORNECIMENTO E INSTALAÇÃO. AF_04/2024</t>
  </si>
  <si>
    <t>JOELHO 90 GRAUS, PVC, SOLDÁVEL, DN 60 MM INSTALADO EM RESERVAÇÃO PREDIAL DE ÁGUA - FORNECIMENTO E INSTALAÇÃO. AF_04/2024</t>
  </si>
  <si>
    <t>CURVA 90 GRAUS, PVC, SOLDÁVEL, DN 60 MM, INSTALADO EM RESERVAÇÃO PREDIAL DE ÁGUA - FORNECIMENTO E INSTALAÇÃO. AF_04/2024</t>
  </si>
  <si>
    <t>JOELHO 90 GRAUS, PVC, SOLDÁVEL, DN 75 MM INSTALADO EM RESERVAÇÃO PREDIAL DE ÁGUA - FORNECIMENTO E INSTALAÇÃO. AF_04/2024</t>
  </si>
  <si>
    <t>CURVA 90 GRAUS, PVC, SOLDÁVEL, DN 75 MM, INSTALADO EM RESERVAÇÃO PREDIAL DE ÁGUA - FORNECIMENTO E INSTALAÇÃO. AF_04/2024</t>
  </si>
  <si>
    <t>JOELHO 90 GRAUS, PVC, SOLDÁVEL, DN 85 MM INSTALADO EM RESERVAÇÃO PREDIAL DE ÁGUA - FORNECIMENTO E INSTALAÇÃO. AF_04/2024</t>
  </si>
  <si>
    <t>CURVA 90 GRAUS, PVC, SOLDÁVEL, DN 85 MM, INSTALADO EM RESERVAÇÃO PREDIAL DE ÁGUA - FORNECIMENTO E INSTALAÇÃO. AF_04/2024</t>
  </si>
  <si>
    <t>JOELHO 90 GRAUS, PVC, SOLDÁVEL, DN 110 MM INSTALADO EM RESERVAÇÃO PREDIAL DE ÁGUA - FORNECIMENTO E INSTALAÇÃO. AF_04/2024</t>
  </si>
  <si>
    <t>CURVA 90 GRAUS, PVC, SOLDÁVEL, DN 110 MM, INSTALADO EM RESERVAÇÃO PREDIAL DE ÁGUA - FORNECIMENTO E INSTALAÇÃO. AF_04/2024</t>
  </si>
  <si>
    <t>TÊ, PVC, SOLDÁVEL, DN  25 MM INSTALADO EM RESERVAÇÃO PREDIAL DE ÁGUA - FORNECIMENTO E INSTALAÇÃO. AF_04/2024</t>
  </si>
  <si>
    <t>TÊ COM BUCHA DE LATÃO NA BOLSA CENTRAL, PVC, SOLDÁVEL, DN  25 MM X 3/4", INSTALADO EM RESERVAÇÃO PREDIAL DE ÁGUA - FORNECIMENTO E INSTALAÇÃO. AF_04/2024</t>
  </si>
  <si>
    <t>TÊ, PVC, SOLDÁVEL, DN 32 MM INSTALADO EM RESERVAÇÃO PREDIAL DE ÁGUA - FORNECIMENTO E INSTALAÇÃO. AF_04/2024</t>
  </si>
  <si>
    <t>TÊ DE REDUÇÃO, PVC, SOLDÁVEL, DN 32 MM X  25 MM, INSTALADO EM RESERVAÇÃO PREDIAL DE ÁGUA - FORNECIMENTO E INSTALAÇÃO. AF_04/2024</t>
  </si>
  <si>
    <t>TÊ, PVC, SOLDÁVEL, DN 40 MM INSTALADO EM RESERVAÇÃO PREDIAL DE ÁGUA - FORNECIMENTO E INSTALAÇÃO. AF_04/2024</t>
  </si>
  <si>
    <t>TÊ DE REDUÇÃO, PVC, SOLDÁVEL, DN 40 MM X 32 MM, INSTALADO EM RESERVAÇÃO PREDIAL DE ÁGUA - FORNECIMENTO E INSTALAÇÃO. AF_04/2024</t>
  </si>
  <si>
    <t>TÊ, PVC, SOLDÁVEL, DN 50 MM INSTALADO EM RESERVAÇÃO PREDIAL DE ÁGUA - FORNECIMENTO E INSTALAÇÃO. AF_04/2024</t>
  </si>
  <si>
    <t>TÊ DE REDUÇÃO, PVC, SOLDÁVEL, DN 50 MM X 40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</si>
  <si>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</si>
  <si>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</si>
  <si>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DE REDUÇÃO, PVC, SOLDÁVEL, DN 75 MM X 50 MM, INSTALADO EM RESERVAÇÃO PREDIAL DE ÁGUA - FORNECIMENTO E INSTALAÇÃO. AF_04/2024</t>
  </si>
  <si>
    <t>TÊ, PVC, SOLDÁVEL, DN 85 MM INSTALADO EM RESERVAÇÃO PREDIAL DE ÁGUA - FORNECIMENTO E INSTALAÇÃO. AF_04/2024</t>
  </si>
  <si>
    <t>TÊ DE REDUÇÃO, PVC, SOLDÁVEL, DN 85 MM X 60 MM, INSTALADO EM RESERVAÇÃO PREDIAL DE ÁGUA - FORNECIMENTO E INSTALAÇÃO. AF_04/2024</t>
  </si>
  <si>
    <t>TÊ, PVC, SOLDÁVEL, DN 110 MM INSTALADO EM RESERVAÇÃO PREDIAL DE ÁGUA - FORNECIMENTO E INSTALAÇÃO. AF_04/2024</t>
  </si>
  <si>
    <t>TÊ DE REDUÇÃO, PVC, SOLDÁVEL, DN 110 MM X 60 MM,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</si>
  <si>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</si>
  <si>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</si>
  <si>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</si>
  <si>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</si>
  <si>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</si>
  <si>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</si>
  <si>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</si>
  <si>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COM FLANGES LIVRES, PVC, SOLDÁVEL, DN 110 MM X 4", INSTALADO EM RESERVAÇÃO PREDIAL DE ÁGUA - FORNECIMENTO E INSTALAÇÃO. AF_04/2024</t>
  </si>
  <si>
    <t>CONECTOR, CPVC, SOLDÁVEL, DN 22 MM X 3/4", INSTALADO EM RESERVAÇÃO PREDIAL DE ÁGUA - FORNECIMENTO E INSTALAÇÃO. AF_04/2024</t>
  </si>
  <si>
    <t>LUVA, CPVC, SOLDÁVEL, DN 22 MM, INSTALADO EM RESERVAÇÃO PREDIAL DE ÁGUA - FORNECIMENTO E INSTALAÇÃO. AF_04/2024</t>
  </si>
  <si>
    <t>CONECTOR, CPVC, SOLDÁVEL, DN 28 MM X 1", INSTALADO EM RESERVAÇÃO PREDIAL DE ÁGUA - FORNECIMENTO E INSTALAÇÃO. AF_04/2024</t>
  </si>
  <si>
    <t>LUVA, CPVC, SOLDÁVEL, DN 28 MM, INSTALADO EM RESERVAÇÃO PREDIAL DE ÁGUA - FORNECIMENTO E INSTALAÇÃO. AF_04/2024</t>
  </si>
  <si>
    <t>CONECTOR, CPVC, SOLDÁVEL, DN 35 MM X 1 1/4", INSTALADO EM RESERVAÇÃO PREDIAL DE ÁGUA - FORNECIMENTO E INSTALAÇÃO. AF_04/2024</t>
  </si>
  <si>
    <t>LUVA, CPVC, SOLDÁVEL, DN 35 MM, INSTALADO EM RESERVAÇÃO PREDIAL DE ÁGUA - FORNECIMENTO E INSTALAÇÃO. AF_04/2024</t>
  </si>
  <si>
    <t>CONECTOR, CPVC, SOLDÁVEL, DN 42 MM X 1 1/2", INSTALADO EM RESERVAÇÃO PREDIAL DE ÁGUA - FORNECIMENTO E INSTALAÇÃO. AF_04/2024</t>
  </si>
  <si>
    <t>LUVA, CPVC, SOLDÁVEL, DN 42 MM, INSTALADO EM RESERVAÇÃO PREDIAL DE ÁGUA - FORNECIMENTO E INSTALAÇÃO. AF_04/2024</t>
  </si>
  <si>
    <t>CONECTOR, CPVC, SOLDÁVEL, DN 54 MM X 2", INSTALADO EM RESERVAÇÃO PREDIAL DE ÁGUA - FORNECIMENTO E INSTALAÇÃO. AF_04/2024</t>
  </si>
  <si>
    <t>LUVA, CPVC, SOLDÁVEL, DN 54 MM,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</si>
  <si>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</si>
  <si>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</si>
  <si>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LUVA, CPVC, SOLDÁVEL, DN 89 MM, INSTALADO EM RESERVAÇÃO PREDIAL DE ÁGUA - FORNECIMENTO E INSTALAÇÃO. AF_04/2024</t>
  </si>
  <si>
    <t>CONECTOR, CPVC, SOLDÁVEL, DN 114 MM X 4", INSTALADO EM RESERVAÇÃO PREDIAL DE ÁGUA - FORNECIMENTO E INSTALAÇÃO. AF_04/2024</t>
  </si>
  <si>
    <t>LUVA, CPVC, SOLDÁVEL, DN 114 MM, INSTALADO EM RESERVAÇÃO PREDIAL DE ÁGUA - FORNECIMENTO E INSTALAÇÃO. AF_04/2024</t>
  </si>
  <si>
    <t>JOELHO 90 GRAUS, CPVC, SOLDÁVEL, DN 22 MM, INSTALADO EM RESERVAÇÃO PREDIAL DE ÁGUA - FORNECIMENTO E INSTALAÇÃO. AF_04/2024</t>
  </si>
  <si>
    <t>CURVA 90 GRAUS, CPVC, SOLDÁVEL, DN 22 MM, INSTALADO EM RESERVAÇÃO PREDIAL DE ÁGUA - FORNECIMENTO E INSTALAÇÃO. AF_04/2024</t>
  </si>
  <si>
    <t>JOELHO 90 GRAUS, CPVC, SOLDÁVEL, DN 28 MM, INSTALADO EM RESERVAÇÃO PREDIAL DE ÁGUA - FORNECIMENTO E INSTALAÇÃO. AF_04/2024</t>
  </si>
  <si>
    <t>CURVA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</si>
  <si>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</si>
  <si>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</si>
  <si>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</si>
  <si>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</si>
  <si>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</si>
  <si>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</si>
  <si>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</si>
  <si>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</si>
  <si>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</si>
  <si>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</si>
  <si>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</si>
  <si>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</si>
  <si>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</si>
  <si>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TE, CPVC, SOLDÁVEL, DN 114 MM, INSTALADO EM RESERVAÇÃO PREDIAL DE ÁGUA - FORNECIMENTO E INSTALAÇÃO. AF_04/2024</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</si>
  <si>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</si>
  <si>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</si>
  <si>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</si>
  <si>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</si>
  <si>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</si>
  <si>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</si>
  <si>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</si>
  <si>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LUVA, CPVC, SOLDÁVEL, DN 73 MM, INSTALADO EM RESERVAÇÃO PREDIAL DE ÁGUA - FORNECIMENTO E INSTALAÇÃO. AF_04/2024</t>
  </si>
  <si>
    <t>CONECTOR MACHO, PPR, 32 X 3/4", CLASSE PN 25, INSTALADO EM RAMAL DE DISTRIBUIÇÃO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</si>
  <si>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</si>
  <si>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</si>
  <si>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FÊMEA, PPR, 25 X 1/2", CLASSE PN 25, INSTALADO EM PRUMADA DE ÁGUA   FORNECIMENTO E INSTALAÇÃO . AF_08/2022</t>
  </si>
  <si>
    <t>LUVA, PPR, DN 20 MM, INSTALADO EM RESERVAÇÃO PREDIAL DE ÁGUA - FORNECIMENTO E INSTALAÇÃO. AF_04/2024</t>
  </si>
  <si>
    <t>LUVA, PPR, DN 25 MM, INSTALADO EM RESERVAÇÃO PREDIAL DE ÁGUA - FORNECIMENTO E INSTALAÇÃO. AF_04/2024</t>
  </si>
  <si>
    <t>CONECTOR MACHO, PPR, 25 MM X 1/2'', INSTALADO EM RESERVAÇÃO PREDIAL DE ÁGUA - FORNECIMENTO E INSTALAÇÃO. AF_04/2024</t>
  </si>
  <si>
    <t>LUVA, PPR, DN 32 MM, CLASSE PN 25, INSTALADO EM RESERVAÇÃO PREDIAL DE ÁGUA - FORNECIMENTO E INSTALAÇÃO. AF_04/2024</t>
  </si>
  <si>
    <t>CONECTOR MACHO, PPR, 32 MM X 3/4'',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</si>
  <si>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</si>
  <si>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</si>
  <si>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</si>
  <si>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</si>
  <si>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</si>
  <si>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PPR, DN 110 MM, CLASSE PN 25,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</si>
  <si>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</si>
  <si>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</si>
  <si>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</si>
  <si>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</si>
  <si>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</si>
  <si>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</si>
  <si>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</si>
  <si>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</si>
  <si>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PPR, DN 110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</si>
  <si>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</si>
  <si>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</si>
  <si>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</si>
  <si>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</si>
  <si>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</si>
  <si>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</si>
  <si>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PPR, DN 110 MM, INSTALADO EM RESERVAÇÃO PREDIAL DE ÁGUA - FORNECIMENTO E INSTALAÇÃO. AF_04/2024</t>
  </si>
  <si>
    <t>TÊ, ROSCA FÊMEA, METÁLICO, PARA INSTALAÇÕES EM PEX ÁGUA, DN 16 MM X ½", CONEXÃO POR ANEL DESLIZANTE - FORNECIMENTO E INSTALAÇÃO. AF_02/2023</t>
  </si>
  <si>
    <t>CURVA 45 GRAUS, EM AÇO, CONEXÃO RANHURADA, DN 80 (3"), INSTALADO EM PRUMADAS - FORNECIMENTO E INSTALAÇÃO. AF_10/2020</t>
  </si>
  <si>
    <t>COTOVELO EM BRONZE/LATÃO, DN 15 MM X 1/2", 90 GRAUS, SEM ANEL DE SOLDA, BOLSA X ROSCA F, INSTALADO EM RAMAL E SUB-RAMAL DE GÁS COMBUSTÍVEL - FORNECIMENTO E INSTALAÇÃO. AF_04/2022</t>
  </si>
  <si>
    <t>COTOVELO EM BRONZE/LATÃO, DN 22 MM X 1/2", 90 GRAUS, SEM ANEL DE SOLDA, BOLSA X ROSCA F, INSTALADO EM RAMAL E SUB-RAMAL DE GÁS COMBUSTÍVEL - FORNECIMENTO E INSTALAÇÃO. AF_04/2022</t>
  </si>
  <si>
    <t>COTOVELO EM BRONZE/LATÃO, DN 22 MM X 3/4", 90 GRAUS, SEM ANEL DE SOLDA, BOLSA X ROSCA F, INSTALADO EM RAMAL E SUB-RAMAL DE GÁS COMBUSTÍVEL - FORNECIMENTO E INSTALAÇÃO. AF_04/2022</t>
  </si>
  <si>
    <t>CONECTOR EM BRONZE/LATÃO, DN 15 MM X 1/2", SEM ANEL DE SOLDA, BOLSA X ROSCA F, INSTALADO EM RAMAL E SUB-RAMAL DE GÁS COMBUSTÍVEL - FORNECIMENTO E INSTALAÇÃO. AF_04/2022</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</si>
  <si>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</si>
  <si>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</si>
  <si>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CONECTOR EM BRONZE/LATÃO, DN 28 MM X 1/2",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</si>
  <si>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</si>
  <si>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</si>
  <si>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</si>
  <si>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CONECTOR EM BRONZE/LATÃO, DN 15 MM X 1/2", SEM ANEL DE SOLDA, BOLSA X ROSCA F, INSTALADO EM RAMAL E SUB-RAMAL DE GÁS MEDICINAL - FORNECIMENTO E INSTALAÇÃO. AF_04/2022</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</si>
  <si>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</si>
  <si>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</si>
  <si>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1.1/2", INSTALADO EM RAMAL DE DISTRIBUIÇÃO DE ÁGUA - FORNECIMENTO E INSTALAÇÃO. AF_06/2022</t>
  </si>
  <si>
    <t>LUVA COM ROSCA, PVC, SOLDÁVEL, DN 50MM X 1.1/2",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</si>
  <si>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</si>
  <si>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</si>
  <si>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TE, CPVC, SOLDÁVEL, DN  42MM, INSTALADO EM RAMAL DE DISTRIBUIÇÃO DE ÁGUA - FORNECIMENTO E INSTALAÇÃO. AF_06/2022</t>
  </si>
  <si>
    <t>JOELHO 90 GRAUS, CPVC, SOLDÁVEL, DN 42MM, INSTALADO EM RAMAL DE DISTRIBUIÇÃO DE ÁGUA - FORNECIMENTO E INSTALAÇÃO. AF_06/2022</t>
  </si>
  <si>
    <t>JOELHO 45 GRAUS, CPVC, SOLDÁVEL, DN 42MM, INSTALADO EM RAMAL DE DISTRIBUIÇÃO DE ÁGUA - FORNECIMENTO E INSTALAÇÃO. AF_06/2022</t>
  </si>
  <si>
    <t>LUVA, CPVC, SOLDÁVEL, DN 42MM, INSTALADO EM RAMAL DE DISTRIBUIÇÃO DE ÁGUA - FORNECIMENTO E INSTALAÇÃO. AF_06/2022</t>
  </si>
  <si>
    <t>LUVA DE CORRER, CPVC, SOLDÁVEL, DN 42MM, INSTALADO EM RAMAL DE DISTRIBUIÇÃO DE ÁGUA - FORNECIMENTO E INSTALAÇÃO. AF_06/2022</t>
  </si>
  <si>
    <t>LUVA DE TRANSIÇÃO, CPVC, SOLDÁVEL, DN42MM X 1.1/2", INSTALADO EM RAMAL DE DISTRIBUIÇÃO DE ÁGUA - FORNECIMENTO E INSTALAÇÃO. AF_06/2022</t>
  </si>
  <si>
    <t>CONECTOR, CPVC, SOLDÁVEL, DN 42MM X 1.1/2", INSTALADO EM RAMAL DE DISTRIBUIÇÃO DE ÁGUA - FORNECIMENTO E INSTALAÇÃO. AF_06/2022</t>
  </si>
  <si>
    <t>LUVA DE CORRER, PVC, SOLDÁVEL, DN 40MM, INSTALADO EM RAMAL DE DISTRIBUIÇÃO DE ÁGUA - FORNECIMENTO E INSTALAÇÃO. AF_06/2022</t>
  </si>
  <si>
    <t>BUCHA DE REDUÇÃO, PPR, DN 50 X 32 MM,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</si>
  <si>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</si>
  <si>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</si>
  <si>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</si>
  <si>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</si>
  <si>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</si>
  <si>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</si>
  <si>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</si>
  <si>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</si>
  <si>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</si>
  <si>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</si>
  <si>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</si>
  <si>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</si>
  <si>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</si>
  <si>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</si>
  <si>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</si>
  <si>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</si>
  <si>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</si>
  <si>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</si>
  <si>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JOELHO CPVC, SOLDÁVEL, 45 GRAUS, DN 42 MM, INSTALADO EM RESERVAÇÃO PREDIAL DE ÁGUA - FORNECIMENTO E INSTALAÇÃO. AF_04/2024</t>
  </si>
  <si>
    <t>UNIÃO FLANGE, PPR, COM PARAFUSOS, DN 40 MM, INSTALADO EM RESERVAÇÃO PREDIAL DE ÁGUA - FORNECIMENTO E INSTALAÇÃO. AF_04/2024</t>
  </si>
  <si>
    <t>BUCHA DE REDUÇÃO, EM FERRO GALVANIZADO, CONEXÃO ROSQUEADA, DN 80 MM X 65 MM (3" X 2 1/2"), INSTALADO EM RESERVAÇÃO PREDIAL DE ÁGUA - FORNECIMENTO E INSTALAÇÃO. AF_04/2024</t>
  </si>
  <si>
    <t>JOELHO PVC, SOLDÁVEL, 45 GRAUS, DN 25 MM, INSTALADO EM RESERVAÇÃO PREDIAL DE ÁGUA - FORNECIMENTO E INSTALAÇÃO. AF_04/2024</t>
  </si>
  <si>
    <t>BUCHA DE REDUÇÃO, EM FERRO GALVANIZADO, CONEXÃO ROSQUEADA, DN 80 MM X 50 MM (3" X 2"),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</si>
  <si>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</si>
  <si>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</si>
  <si>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</si>
  <si>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</si>
  <si>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DE REDUÇÃO, EM FERRO GALVANIZADO, CONEXÃO ROSQUEADA, DN 80 MM X 50 MM (3" X 2"), INSTALADO EM RESERVAÇÃO PREDIAL DE ÁGUA - FORNECIMENTO E INSTALAÇÃO. AF_04/2024</t>
  </si>
  <si>
    <t>COTOVELO DE REDUÇÃO, 90 GRAUS, EM FERRO GALVANIZADO, CONEXÃO ROSQUEADA, DN 65 MM X 50 MM (2 1/2" X 2"),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</si>
  <si>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</si>
  <si>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</si>
  <si>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</si>
  <si>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</si>
  <si>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</si>
  <si>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</si>
  <si>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</si>
  <si>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</si>
  <si>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COTOVELO, 90 GRAUS, EM FERRO GALVANIZADO, MACHO/FÊMEA, CONEXÃO ROSQUEADA, DN 65 MM (2 1/2"),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</si>
  <si>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</si>
  <si>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</si>
  <si>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</si>
  <si>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</si>
  <si>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</si>
  <si>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</si>
  <si>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</si>
  <si>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80 MM (3"),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</si>
  <si>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</si>
  <si>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</si>
  <si>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</si>
  <si>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</si>
  <si>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</si>
  <si>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80 MM (3"),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</si>
  <si>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</si>
  <si>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</si>
  <si>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80 MM (3"), INSTALADO EM RESERVAÇÃO PREDIAL DE ÁGUA - FORNECIMENTO E INSTALAÇÃO. AF_04/2024</t>
  </si>
  <si>
    <t>TE DE REDUÇÃO, EM FERRO GALVANIZADO, CONEXÃO ROSQUEADA, DN 80 MM X 65 MM (3" X 2 1/2"), INSTALADO EM RESERVAÇÃO PREDIAL DE ÁGUA - FORNECIMENTO E INSTALAÇÃO. AF_04/2024</t>
  </si>
  <si>
    <t>TE DE REDUÇÃO, EM FERRO GALVANIZADO, CONEXÃO ROSQUEADA, DN 80 MM X 50 MM (3" X 2"), INSTALADO EM RESERVAÇÃO PREDIAL DE ÁGUA - FORNECIMENTO E INSTALAÇÃO. AF_04/2024</t>
  </si>
  <si>
    <t>BUCHA DE REDUÇÃO EM COBRE, PONTA X BOLSA, 66 X 54 MM, INSTALADO EM RESERVAÇÃO PREDIAL DE ÁGUA - FORNECIMENTO E INSTALAÇÃO. AF_04/2024</t>
  </si>
  <si>
    <t>BUCHA DE REDUÇÃO CPVC, SOLDÁVEL, DN 54 X 28 MM,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</si>
  <si>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</si>
  <si>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</si>
  <si>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</si>
  <si>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35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</si>
  <si>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</si>
  <si>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</si>
  <si>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</si>
  <si>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</si>
  <si>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</si>
  <si>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</si>
  <si>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</si>
  <si>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</si>
  <si>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</si>
  <si>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BUCHA DE REDUÇÃO PVC, SOLDÁVEL, LONGA, DN 50 X 32 MM, INSTALADO EM RESERVAÇÃO PREDIAL DE ÁGUA - FORNECIMENTO E INSTALAÇÃO. AF_04/2024</t>
  </si>
  <si>
    <t>BUCHA DE REDUÇÃO, PPR, DN 50 X 25 MM,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</si>
  <si>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</si>
  <si>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</si>
  <si>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</si>
  <si>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</si>
  <si>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</si>
  <si>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</si>
  <si>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</si>
  <si>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</si>
  <si>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</si>
  <si>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</si>
  <si>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SIFÃO DO TIPO GARRAFA/COPO EM PVC 1.1/4  X 1.1/2" - FORNECIMENTO E INSTALAÇÃO. AF_01/2020</t>
  </si>
  <si>
    <t>ENGATE FLEXÍVEL EM PLÁSTICO BRANCO, 1/2" X 30CM - FORNECIMENTO E INSTALAÇÃO. AF_01/2020</t>
  </si>
  <si>
    <t>ENGATE FLEXÍVEL EM PLÁSTICO BRANCO, 1/2" X 40CM - FORNECIMENTO E INSTALAÇÃO. AF_01/2020</t>
  </si>
  <si>
    <t>TORNEIRA CROMADA DE MESA, 1/2" OU 3/4", PARA LAVATÓRIO, PADRÃO POPULAR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</si>
  <si>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</si>
  <si>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</si>
  <si>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</si>
  <si>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</si>
  <si>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</si>
  <si>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</si>
  <si>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</si>
  <si>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</si>
  <si>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MÁRMORE BRANCO 150 X 60 CM, COM CUBA DE EMBUTIR DE AÇO, VÁLVULA AMERICANA E SIFÃO TIPO GARRAFA EM METAL , ENGATE FLEXÍVEL 30 CM, TORNEIRA CROMADA, DE MESA, 1/2" OU 3/4", PARA PIA COZINHA, PADRÃO ALTO - FORNEC. E INSTALAÇÃO. AF_01/2020</t>
  </si>
  <si>
    <t>VASO SANITARIO SIFONADO CONVENCIONAL COM LOUÇA BRANCA, INCLUSO CONJUNTO DE LIGAÇÃO PARA BACIA SANITÁRIA AJUSTÁVEL - FORNECIMENTO E INSTALAÇÃO. AF_01/2020</t>
  </si>
  <si>
    <t>MANOPLA E CANOPLA CROMADA - FORNECIMENTO E INSTALAÇÃO. AF_01/2020</t>
  </si>
  <si>
    <t>ACABAMENTO MONOCOMANDO PARA CHUVEIRO - FORNECIMENTO E INSTALAÇÃO. AF_01/2020</t>
  </si>
  <si>
    <t>MICTÓRIO SIFONADO LOUÇA BRANCA - PADRÃO MÉDIO - FORNECIMENTO E INSTALAÇÃO. AF_01/2020</t>
  </si>
  <si>
    <t>MICTÓRIO SIFONADO LOUÇA BRANCA PARA ENTRADA DE ÁGUA EMBUTIDA - PADRÃO ALTO - FORNECIMENTO E INSTALAÇÃO. AF_01/2020</t>
  </si>
  <si>
    <t>CHUVEIRO ELÉTRICO COMUM CORPO PLÁSTICO, TIPO DUCHA - FORNECIMENTO E INSTALAÇÃO. AF_01/2020</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</si>
  <si>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</si>
  <si>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</si>
  <si>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</si>
  <si>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</si>
  <si>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</si>
  <si>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</si>
  <si>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</si>
  <si>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</si>
  <si>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</si>
  <si>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</si>
  <si>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</si>
  <si>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</si>
  <si>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</si>
  <si>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</si>
  <si>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</si>
  <si>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</si>
  <si>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</si>
  <si>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</si>
  <si>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</si>
  <si>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</si>
  <si>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</si>
  <si>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</si>
  <si>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</si>
  <si>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</si>
  <si>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</si>
  <si>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</si>
  <si>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</si>
  <si>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</si>
  <si>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</si>
  <si>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</si>
  <si>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</si>
  <si>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</si>
  <si>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</si>
  <si>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</si>
  <si>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</si>
  <si>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</si>
  <si>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</si>
  <si>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HIDRÔMETRO DN 1/2", 1,5 M3/H - FORNECIMENTO E INSTALAÇÃO. AF_03/2024</t>
  </si>
  <si>
    <t>HIDRÔMETRO DN 1/2", 3,0 M3/H - FORNECIMENTO E INSTALAÇÃO. AF_03/2024</t>
  </si>
  <si>
    <t>HIDRÔMETRO DN 3/4", 5,0 M3/H - FORNECIMENTO E INSTALAÇÃO. AF_03/2024</t>
  </si>
  <si>
    <t>CAIXA EM CONCRETO PRÉ-MOLDADO PARA ABRIGO DE HIDRÔMETRO COM DN 20 MM - FORNECIMENTO E INSTALAÇÃO. AF_03/2024</t>
  </si>
  <si>
    <t>KIT CAVALETE PARA MEDIÇÃO DE ÁGUA - ENTRADA INDIVIDUALIZADA, EM PVC 25 MM (3/4"), PARA 1 MEDIDOR - FORNECIMENTO E INSTALAÇÃO (EXCLUSIVE HIDRÔMETRO). AF_03/2024</t>
  </si>
  <si>
    <t>HIDRÔMETRO DN 2" , 30 M³/H - FORNECIMENTO E INSTALAÇÃO. AF_03/2024</t>
  </si>
  <si>
    <t>HIDRÔMETRO DN 1", 7 M³/H - FORNECIMENTO E INSTALAÇÃO. AF_03/2024</t>
  </si>
  <si>
    <t>HIDRÔMETRO DN 1", 10 M³/H - FORNECIMENTO E INSTALAÇÃO. AF_03/2024</t>
  </si>
  <si>
    <t>HIDRÔMETRO DN 1 1/2", 20 M³/H - FORNECIMENTO E INSTALAÇÃO. AF_03/2024</t>
  </si>
  <si>
    <t>FIXAÇÃO DE TUBOS HORIZONTAIS DE PPR DIÂMETROS MENORES OU IGUAIS A 40 MM COM ABRAÇADEIRA METÁLICA RÍGIDA TIPO U PERFIL 1 1/4", FIXADA EM PERFILADO EM LAJE. AF_09/2023_PS</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</si>
  <si>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</si>
  <si>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</si>
  <si>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</si>
  <si>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VERTICAIS DE PVC ÁGUA, PVC ESGOTO, PVC ÁGUA PLUVIAL, CPVC, PPR, COBRE OU AÇO, DIÂMETROS MENORES OU IGUAIS A 40 MM, COM ABRAÇADEIRA METÁLICA RÍGIDA TIPO U PERFIL 1 1/4", FIXADA EM PERFILADO EM PAREDE. AF_09/2023_PS</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</si>
  <si>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</si>
  <si>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</si>
  <si>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HORIZONTAIS DE PPR DIÂMETROS MENORES OU IGUAIS A 40 MM, COM ABRAÇADEIRA METÁLICA RÍGIDA TIPO  D  COM PARAFUSO DE FIXAÇÃO 1 1/4", FIXADA DIRETAMENTE NA LAJE OU PAREDE. AF_09/2023</t>
  </si>
  <si>
    <t>CONJUNTO HIDRÁULICO EM AÇO ROSCÁVEL PARA INSTALAÇÃO DE BOMBA, DN SUCÇÃO 65 MM (2½") E DN RECALQUE 50 MM (2"), PARA EDIFICAÇÃO COM 18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</si>
  <si>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</si>
  <si>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</si>
  <si>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32 MM (1 1/4") E DN RECALQUE 25 MM (1"), PARA EDIFICAÇÃO COM 4 PAVIMENTOS - FORNECIMENTO E INSTALAÇÃO. AF_04/2024</t>
  </si>
  <si>
    <t>DRAGAGEM DE MATERIAIS DE 1A CATEGORIA E COMPOSTOS ORGÂNICOS E INORGÂNICOS COM RETROESCAVADEIRA (CAÇAMBA: 0,26 M3/88 HP). AF_03/2024</t>
  </si>
  <si>
    <t>DRAGAGEM DE MATERIAIS DE 1A CATEGORIA E COMPOSTOS ORGÂNICOS E INORGÂNICOS COM ESCAVADEIRA HIDRÁULICA (CAÇAMBA: 0,80 M3/111 HP). AF_03/2024</t>
  </si>
  <si>
    <t>DRAGAGEM DE MATERIAIS DE 1A CATEGORIA E COMPOSTOS ORGÂNICOS E INORGÂNICOS COM ESCAVADEIRA HIDRÁULICA DE LONGO ALCANCE (CAÇAMBA: 0,52 M3/155 HP). AF_03/2024</t>
  </si>
  <si>
    <t>ESCAVAÇÃO MECANIZADA PARA BLOCO DE COROAMENTO OU SAPATA COM RETROESCAVADEIRA (SEM ESCAVAÇÃO PARA COLOCAÇÃO DE FÔRMAS). AF_01/2024</t>
  </si>
  <si>
    <t>ESCAVAÇÃO MECANIZADA PARA BLOCO DE COROAMENTO OU SAPATA COM RETROESCAVADEIRA (INCLUINDO ESCAVAÇÃO PARA COLOCAÇÃO DE FÔRMAS). AF_01/2024</t>
  </si>
  <si>
    <t>ESCAVAÇÃO MANUAL PARA BLOCO DE COROAMENTO OU SAPATA (SEM ESCAVAÇÃO PARA COLOCAÇÃO DE FÔRMAS). AF_01/2024</t>
  </si>
  <si>
    <t>ESCAVAÇÃO MANUAL PARA BLOCO DE COROAMENTO OU SAPATA (INCLUINDO ESCAVAÇÃO PARA COLOCAÇÃO DE FÔRMAS). AF_01/2024</t>
  </si>
  <si>
    <t>ESCAVAÇÃO MECANIZADA PARA VIGA BALDRAME OU SAPATA CORRIDA COM MINI-ESCAVADEIRA (SEM ESCAVAÇÃO PARA COLOCAÇÃO DE FÔRMAS). AF_01/2024</t>
  </si>
  <si>
    <t>ESCAVAÇÃO MECANIZADA PARA VIGA BALDRAME OU SAPATA CORRIDA COM MINI-ESCAVADEIRA (INCLUINDO ESCAVAÇÃO PARA COLOCAÇÃO DE FÔRMAS). AF_01/2024</t>
  </si>
  <si>
    <t>ESCAVAÇÃO MANUAL PARA VIGA BALDRAME OU SAPATA CORRIDA (SEM ESCAVAÇÃO PARA COLOCAÇÃO DE FÔRMAS). AF_01/2024</t>
  </si>
  <si>
    <t>ESCAVAÇÃO MANUAL PARA VIGA BALDRAME OU SAPATA CORRIDA (INCLUINDO ESCAVAÇÃO PARA COLOCAÇÃO DE FÔRMAS). AF_01/2024</t>
  </si>
  <si>
    <t>FABRICAÇÃO, MONTAGEM E DESMONTAGEM DE FÔRMA PARA BLOCO DE COROAMENTO, EM MADEIRA SERRADA, E=25 MM, 1 UTILIZAÇÃO. AF_01/2024</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</si>
  <si>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</si>
  <si>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</si>
  <si>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ESCAVAÇÃO MECANIZADA DE VALA COM PROF. ATÉ 1,5 M (MÉDIA MONTANTE E JUSANTE/UMA COMPOSIÇÃO POR TRECHO), ESCAVADEIRA (0,8 M3), LARG. DE 1,5 M A 2,5 M, EM SOLO DE 1A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</si>
  <si>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</si>
  <si>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</si>
  <si>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</si>
  <si>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</si>
  <si>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</si>
  <si>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</si>
  <si>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</si>
  <si>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</si>
  <si>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</si>
  <si>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</si>
  <si>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</si>
  <si>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</si>
  <si>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</si>
  <si>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</si>
  <si>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</si>
  <si>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</si>
  <si>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</si>
  <si>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MANUAL DE VALA.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</si>
  <si>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</si>
  <si>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</si>
  <si>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</si>
  <si>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</si>
  <si>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</si>
  <si>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</si>
  <si>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</si>
  <si>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</si>
  <si>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</si>
  <si>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</si>
  <si>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</si>
  <si>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</si>
  <si>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</si>
  <si>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</si>
  <si>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</si>
  <si>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</si>
  <si>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</si>
  <si>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</si>
  <si>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</si>
  <si>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</si>
  <si>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</si>
  <si>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</si>
  <si>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</si>
  <si>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</si>
  <si>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</si>
  <si>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</si>
  <si>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</si>
  <si>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</si>
  <si>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</si>
  <si>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</si>
  <si>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</si>
  <si>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</si>
  <si>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</si>
  <si>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</si>
  <si>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</si>
  <si>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</si>
  <si>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</si>
  <si>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</si>
  <si>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</si>
  <si>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</si>
  <si>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</si>
  <si>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</si>
  <si>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</si>
  <si>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</si>
  <si>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</si>
  <si>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</si>
  <si>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</si>
  <si>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</si>
  <si>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</si>
  <si>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</si>
  <si>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</si>
  <si>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</si>
  <si>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</si>
  <si>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</si>
  <si>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EXECUÇÃO E COMPACTAÇÃO DE CORPO DE ATERRO DE ATERRO (95% DE ENERGIA DO PROCTOR NORMAL) COM SOLO PREDOMINANTEMENTE ARGILOSO ESPESSURA 15 CM - EXCLUSIVE MATERIAL, ESCAVAÇÃO, CARGA E TRANSPORTE. AF_09/2024</t>
  </si>
  <si>
    <t>EXECUÇÃO E COMPACTAÇÃO DE CORPO DE ATERRO (95% DE ENERGIA DO PROCTOR NORMAL) COM SOLO PREDOMINANTEMENTE ARENOSO ESPESSURA 15CM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</si>
  <si>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</si>
  <si>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</si>
  <si>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</si>
  <si>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</si>
  <si>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</si>
  <si>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</si>
  <si>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</si>
  <si>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</si>
  <si>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CORPO DE ATERRO (95%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</si>
  <si>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</si>
  <si>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</si>
  <si>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</si>
  <si>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</si>
  <si>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</si>
  <si>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</si>
  <si>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0,8 A 1,5 M, PROFUNDIDADE 1,5 A 3,0 M, COM SOLO (SEM SUBSTITUIÇÃO) DE 1ª CATEGORIA E COMPACTADOR DE SOLOS DE PERCUSSÃO. AF_08/2023</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</si>
  <si>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</si>
  <si>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</si>
  <si>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</si>
  <si>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</si>
  <si>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</si>
  <si>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</si>
  <si>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</si>
  <si>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</si>
  <si>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</si>
  <si>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</si>
  <si>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</si>
  <si>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</si>
  <si>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</si>
  <si>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</si>
  <si>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</si>
  <si>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</si>
  <si>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</si>
  <si>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</si>
  <si>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</si>
  <si>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</si>
  <si>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</si>
  <si>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</si>
  <si>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</si>
  <si>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</si>
  <si>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REGULARIZAÇÃO E COMPACTAÇÃO DE SUBLEITO DE SOLO PREDOMINANTEMENTE ARGILOSO, PARA OBRAS DE CONSTRUÇÃO DE PAVIMENTOS. AF_09/2024</t>
  </si>
  <si>
    <t>REGULARIZAÇÃO E COMPACTAÇÃO DE SUBLEITO DE SOLO PREDOMINANTEMENTE ARENOSO, PARA OBRAS DE CONSTRUÇÃO DE PAVIMENTOS. AF_09/2024</t>
  </si>
  <si>
    <t>REGULARIZAÇÃO E COMPACTAÇÃO DE SUBLEITO DE SOLO PREDOMINANTEMENTE ARGILOSO, PARA OBRAS DE RECONSTRUÇÃO DE PAVIMENTOS. AF_09/2024</t>
  </si>
  <si>
    <t>REGULARIZAÇÃO E COMPACTAÇÃO DE SUBLEITO DE SOLO PREDOMINANTEMENTE ARENOSO, PARA OBRAS DE RECONSTRUÇÃO DE PAVIMENTOS. AF_09/2024</t>
  </si>
  <si>
    <t>CONSTRUÇÃO DE BASE E SUB-BASE PARA PAVIMENTAÇÃO DE SOLO DE COMPORTAMENTO LATERÍTICO (ARENOSO), COM ESPESSURA DE 15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</si>
  <si>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</si>
  <si>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</si>
  <si>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</si>
  <si>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</si>
  <si>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BRITA GRADUADA SIMPLES, COM ESPESSURA DE 15 CM - EXCLUSIVE CARGA E TRANSPORTE. AF_09/2024</t>
  </si>
  <si>
    <t>CONSTRUÇÃO DE BASE E SUB-BASE PARA PAVIMENTAÇÃO DE BRITA GRADUADA SIMPLES TRATADA COM CIMENTO, COM ESPESSURA DE 15 CM - EXCLUSIVE CARGA E TRANSPORTE. AF_09/2024</t>
  </si>
  <si>
    <t>CONSTRUÇÃO DE BASE E SUB-BASE PARA PAVIMENTAÇÃO DE CONCRETO COMPACTADO COM ROLO, COM ESPESSURA DE 15 CM - EXCLUSIVE CARGA E TRANSPORTE. AF_09/2024</t>
  </si>
  <si>
    <t>CONSTRUÇÃO DE BASE E SUB-BASE PARA PAVIMENTAÇÃO DE RACHÃO, COM ESPESSURA DE 40 CM - EXCLUSIVE CARGA E TRANSPORTE. AF_09/2024</t>
  </si>
  <si>
    <t>CONSTRUÇÃO DE BASE E SUB-BASE PARA PAVIMENTAÇÃO DE MACADAME SECO, COM ESPESSURA DE 15 CM - EXCLUSIVE CARGA E TRANSPORTE.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</si>
  <si>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</si>
  <si>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</si>
  <si>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</si>
  <si>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</si>
  <si>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</si>
  <si>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</si>
  <si>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</si>
  <si>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</si>
  <si>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</si>
  <si>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- 50%-50%, MISTURA EM PISTA, COM ESPESSURA DE 15 CM - EXCLUSIVE ESCAVAÇÃO, CARGA E TRANSPORTE E SOLO. AF_09/2024</t>
  </si>
  <si>
    <t>ESPALHAMENTO DE MATERIAL COM TRATOR DE ESTEIRAS. AF_09/2024</t>
  </si>
  <si>
    <t>REGULARIZAÇÃO DE SUPERFÍCIES COM MOTONIVELADORA.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</si>
  <si>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</si>
  <si>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</si>
  <si>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</si>
  <si>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</si>
  <si>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</si>
  <si>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</si>
  <si>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RECONSTRUÇÃO DE BASE E SUB-BASE PARA PAVIMENTAÇÃO DE SOLO DE COMPORTAMENTO LATERÍTICO (ARENOSO), COM ESPESSURA DE 20 CM - EXCLUSIVE ESCAVAÇÃO, CARGA E TRANSPORTE E SOLO. AF_09/2024</t>
  </si>
  <si>
    <t>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</si>
  <si>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</si>
  <si>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</si>
  <si>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</si>
  <si>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</si>
  <si>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</si>
  <si>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</si>
  <si>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</si>
  <si>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</si>
  <si>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</si>
  <si>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</si>
  <si>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</si>
  <si>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</si>
  <si>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</si>
  <si>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</si>
  <si>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</si>
  <si>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</si>
  <si>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</si>
  <si>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</si>
  <si>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</si>
  <si>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</si>
  <si>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</si>
  <si>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</si>
  <si>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</si>
  <si>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</si>
  <si>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</si>
  <si>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</si>
  <si>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</si>
  <si>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</si>
  <si>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</si>
  <si>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</si>
  <si>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</si>
  <si>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</si>
  <si>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</si>
  <si>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</si>
  <si>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</si>
  <si>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</si>
  <si>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</si>
  <si>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</si>
  <si>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</si>
  <si>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</si>
  <si>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</si>
  <si>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</si>
  <si>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</si>
  <si>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</si>
  <si>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</si>
  <si>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</si>
  <si>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</si>
  <si>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</si>
  <si>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</si>
  <si>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</si>
  <si>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</si>
  <si>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</si>
  <si>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</si>
  <si>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</si>
  <si>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</si>
  <si>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</si>
  <si>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</si>
  <si>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</si>
  <si>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</si>
  <si>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</si>
  <si>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</si>
  <si>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</si>
  <si>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</si>
  <si>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</si>
  <si>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</si>
  <si>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</si>
  <si>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</si>
  <si>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</si>
  <si>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- 50%-50%, MISTURA EM PISTA, COM ESPESSURA DE 10 CM - EXCLUSIVE ESCAVAÇÃO, CARGA E TRANSPORTE E SOLO. AF_09/2024</t>
  </si>
  <si>
    <t>CONSTRUÇÃO DE BASE E SUB-BASE PARA PAVIMENTAÇÃO DE BRITA GRADUADA SIMPLES, COM ESPESSURA DE 10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</si>
  <si>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</si>
  <si>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</si>
  <si>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</si>
  <si>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RECONSTRUÇÃO DE BASE E SUB-BASE PARA PAVIMENTAÇÃO DE BRITA GRADUADA SIMPLES, COM ESPESSURA DE 20 CM - EXCLUSIVE CARGA E TRANSPORTE. AF_09/2024</t>
  </si>
  <si>
    <t>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</si>
  <si>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</si>
  <si>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</si>
  <si>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</si>
  <si>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RECONSTRUÇÃO DE BASE E SUB-BASE PARA PAVIMENTAÇÃO DE BRITA GRADUADA SIMPLES TRATADA COM CIMENTO, COM ESPESSURA DE 20 CM - EXCLUSIVE CARGA E TRANSPORTE. AF_09/2024</t>
  </si>
  <si>
    <t>CONSTRUÇÃO DE BASE E SUB-BASE PARA PAVIMENTAÇÃO DE CONCRETO COMPACTADO COM ROLO, COM ESPESSURA DE 10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</si>
  <si>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</si>
  <si>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</si>
  <si>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</si>
  <si>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RECONSTRUÇÃO DE BASE E SUB-BASE PARA PAVIMENTAÇÃO DE CONCRETO COMPACTADO COM ROLO, COM ESPESSURA DE 20 CM - EXCLUSIVE CARGA E TRANSPORTE. AF_09/2024</t>
  </si>
  <si>
    <t>CONSTRUÇÃO DE BASE E SUB-BASE PARA PAVIMENTAÇÃO DE RACHÃO, COM ESPESSURA DE 30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</si>
  <si>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</si>
  <si>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</si>
  <si>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CONSTRUÇÃO DE BASE E SUB-BASE PARA PAVIMENTAÇÃO DE RACHÃO, COM ESPESSURA DE 50 CM - EXCLUSIVE CARGA E TRANSPORTE. AF_09/2024</t>
  </si>
  <si>
    <t>RECONSTRUÇÃO DE BASE E SUB-BASE PARA PAVIMENTAÇÃO DE RACHÃO, COM ESPESSURA DE 50 CM - EXCLUSIVE CARGA E TRANSPORTE. AF_09/2024</t>
  </si>
  <si>
    <t>CONSTRUÇÃO DE BASE E SUB-BASE PARA PAVIMENTAÇÃO DE RACHÃO, COM ESPESSURA DE 60 CM - EXCLUSIVE CARGA E TRANSPORTE. AF_09/2024</t>
  </si>
  <si>
    <t>RECONSTRUÇÃO DE BASE E SUB-BASE PARA PAVIMENTAÇÃO DE RACHÃO, COM ESPESSURA DE 60 CM - EXCLUSIVE CARGA E TRANSPORTE. AF_09/2024</t>
  </si>
  <si>
    <t>CONSTRUÇÃO DE BASE E SUB-BASE PARA PAVIMENTAÇÃO DE MACADAME SECO, COM ESPESSURA DE 10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</si>
  <si>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</si>
  <si>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</si>
  <si>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CONSTRUÇÃO DE BASE E SUB-BASE PARA PAVIMENTAÇÃO DE MACADAME SECO, COM ESPESSURA DE 20 CM - EXCLUSIVE CARGA E TRANSPORTE. AF_09/2024</t>
  </si>
  <si>
    <t>RECONSTRUÇÃO DE BASE E SUB-BASE PARA PAVIMENTAÇÃO DE MACADAME SECO, COM ESPESSURA DE 20 CM - EXCLUSIVE CARGA E TRANSPORTE. AF_09/2024</t>
  </si>
  <si>
    <t>CONSTRUÇÃO DE BASE E SUB-BASE PARA PAVIMENTAÇÃO DE MACADAME SECO, COM ESPESSURA DE 25 CM - EXCLUSIVE CARGA E TRANSPORTE. AF_09/2024</t>
  </si>
  <si>
    <t>RECONSTRUÇÃO DE BASE E SUB-BASE PARA PAVIMENTAÇÃO DE MACADAME SECO, COM ESPESSURA DE 25 CM - EXCLUSIVE CARGA E TRANSPORTE. AF_09/2024</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</si>
  <si>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</si>
  <si>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</si>
  <si>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</si>
  <si>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</si>
  <si>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BARRAS DE LIGAÇÃO, AÇO CA-50 DE 10 MM, PARA EXECUÇÃO DE PAVIMENTO DE CONCRETO - FORNECIMENTO E INSTALAÇÃO. AF_04/2022</t>
  </si>
  <si>
    <t>APLICAÇÃO MANUAL DE FUNDO SELADOR ACRÍLICO EM PANOS COM PRESENÇA DE VÃOS DE EDIFÍCIOS DE MÚLTIPLOS PAVIMENTOS. AF_03/2024</t>
  </si>
  <si>
    <t>APLICAÇÃO MANUAL DE FUNDO SELADOR ACRÍLICO EM PANOS CEGOS DE FACHADA (SEM PRESENÇA DE VÃOS) DE EDIFÍCIOS DE MÚLTIPLOS PAVIMENTOS.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</si>
  <si>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</si>
  <si>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</si>
  <si>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FUNDO SELADOR ACRÍLICO EM PAREDES EXTERNAS DE CASAS. AF_03/2024</t>
  </si>
  <si>
    <t>APLICAÇÃO MANUAL DE PINTURA COM TINTA TEXTURIZADA ACRÍLICA EM PANOS COM PRESENÇA DE VÃOS DE EDIFÍCIOS DE MÚLTIPLOS PAVIMENTOS, UMA COR. AF_03/2024</t>
  </si>
  <si>
    <t>APLICAÇÃO MANUAL DE PINTURA COM TINTA TEXTURIZADA ACRÍLICA EM PANOS CEGOS DE FACHADA (SEM PRESENÇA DE VÃOS) DE EDIFÍCIOS DE MÚLTIPLOS PAVIMENTOS, UMA COR.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</si>
  <si>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</si>
  <si>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UMA COR. AF_03/2024</t>
  </si>
  <si>
    <t>APLICAÇÃO MANUAL DE PINTURA COM TINTA TEXTURIZADA ACRÍLICA EM PAREDES EXTERNAS DE CASAS, UMA COR. AF_03/2024</t>
  </si>
  <si>
    <t>APLICAÇÃO MANUAL DE PINTURA COM TINTA TEXTURIZADA ACRÍLICA EM PANOS COM PRESENÇA DE VÃOS DE EDIFÍCIOS DE MÚLTIPLOS PAVIMENTOS, DUAS CORES. AF_03/2024</t>
  </si>
  <si>
    <t>APLICAÇÃO MANUAL DE PINTURA COM TINTA TEXTURIZADA ACRÍLICA EM PANOS CEGOS DE FACHADA (SEM PRESENÇA DE VÃOS) DE EDIFÍCIOS DE MÚLTIPLOS PAVIMENTOS, DUAS CORES. AF_03/2024</t>
  </si>
  <si>
    <t>APLICAÇÃO MANUAL DE PINTURA COM TINTA TEXTURIZADA ACRÍLICA EM SUPERFÍCIES EXTERNAS DE SACADA DE EDIFÍCIOS DE MÚLTIPLOS PAVIMENTOS, DUAS CORES. AF_03/2024</t>
  </si>
  <si>
    <t>APLICAÇÃO MANUAL DE PINTURA COM TINTA TEXTURIZADA ACRÍLICA EM SUPERFÍCIES INTERNAS DA SACADA DE EDIFÍCIOS DE MÚLTIPLOS PAVIMENTOS, DUAS CORES. AF_03/2024</t>
  </si>
  <si>
    <t>APLICAÇÃO MANUAL DE PINTURA COM TINTA TEXTURIZADA ACRÍLICA EM PAREDES EXTERNAS DE CASAS, DUAS CORES. AF_03/2024</t>
  </si>
  <si>
    <t>APLICAÇÃO MANUAL DE PINTURA COM TINTA TEXTURIZADA ACRÍLICA EM MOLDURAS DE EPS.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</si>
  <si>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</si>
  <si>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</si>
  <si>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</si>
  <si>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</si>
  <si>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APLICAÇÃO MANUAL DE TINTA LÁTEX ACRÍLICA EM PAREDE EXTERNAS DE CASAS,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</si>
  <si>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</si>
  <si>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UMA DEMÃO. AF_03/2024</t>
  </si>
  <si>
    <t>APLICAÇÃO MANUAL DE MASSA ACRÍLICA EM SUPERFÍCIES EXTERNAS DE SACADA DE EDIFÍCIOS DE MÚLTIPLOS PAVIMENTOS, UMA DEMÃO. AF_03/2024</t>
  </si>
  <si>
    <t>APLICAÇÃO MANUAL DE MASSA ACRÍLICA EM SUPERFÍCIES INTERNAS DE SACADA DE EDIFÍCIOS DE MÚLTIPLOS PAVIMENTOS, UMA DEMÃO. AF_03/2024</t>
  </si>
  <si>
    <t>APLICAÇÃO MANUAL DE MASSA ACRÍLICA EM PAREDES EXTERNAS DE CASAS, UMA DEMÃO. AF_03/2024</t>
  </si>
  <si>
    <t>APLICAÇÃO MANUAL DE MASSA ACRÍLICA EM PANOS DE FACHADA COM PRESENÇA DE VÃOS, DE EDIFÍCIOS DE MÚLTIPLOS PAVIMENTOS, DUAS DEMÃOS. AF_03/2024</t>
  </si>
  <si>
    <t>APLICAÇÃO MANUAL DE MASSA ACRÍLICA EM PANOS DE FACHADA SEM PRESENÇA DE VÃOS, DE EDIFÍCIOS DE MÚLTIPLOS PAVIMENTOS, DUAS DEMÃOS. AF_03/2024</t>
  </si>
  <si>
    <t>APLICAÇÃO MANUAL DE MASSA ACRÍLICA EM SUPERFÍCIES EXTERNAS DE SACADA DE EDIFÍCIOS DE MÚLTIPLOS PAVIMENTOS, DUAS DEMÃOS. AF_03/2024</t>
  </si>
  <si>
    <t>APLICAÇÃO MANUAL DE MASSA ACRÍLICA EM SUPERFÍCIES INTERNAS DE SACADA DE EDIFÍCIOS DE MÚLTIPLOS PAVIMENTOS, DUAS DEMÃOS. AF_03/2024</t>
  </si>
  <si>
    <t>APLICAÇÃO MANUAL DE MASSA ACRÍLICA EM PAREDES EXTERNAS DE CASAS, DUAS DEMÃOS. AF_03/2024</t>
  </si>
  <si>
    <t>REVESTIMENTO CERÂMICO PARA PISO COM PLACAS TIPO ESMALTADA DE DIMENSÕES 35X35 CM APLICADA EM AMBIENTES DE ÁREA MENOR QUE 5 M2. AF_02/2023_PE</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</si>
  <si>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</si>
  <si>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</si>
  <si>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</si>
  <si>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</si>
  <si>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</si>
  <si>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</si>
  <si>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</si>
  <si>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</si>
  <si>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80X80 CM APLICADA EM AMBIENTES DE ÁREA MENOR QUE 5 M².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</si>
  <si>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</si>
  <si>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</si>
  <si>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</si>
  <si>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</si>
  <si>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</si>
  <si>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</si>
  <si>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</si>
  <si>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</si>
  <si>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</si>
  <si>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</si>
  <si>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</si>
  <si>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PISO PODOTÁTIL DE ALERTA OU DIRECIONAL, DE CONCRETO, ASSENTADO SOBRE ARGAMASSA. AF_03/2024</t>
  </si>
  <si>
    <t>EMBOÇO, EM ARGAMASSA TRAÇO 1:2:8, PREPARO MECÂNICO, APLICADO MANUALMENTE EM PAREDES INTERNAS DE AMBIENTES COM ÁREA MENOR QUE 5M², E =17,5MM, COM TALISCAS. AF_03/2024</t>
  </si>
  <si>
    <t>EMBOÇO, EM ARGAMASSA TRAÇO 1:2:8, PREPARO MANUAL, APLICADO MANUALMENTE EM PAREDES INTERNAS DE AMBIENTES COM ÁREA MENOR QUE 5M², E = 17,5MM, COM TALISCAS. AF_03/2024</t>
  </si>
  <si>
    <t>MASSA ÚNICA, EM ARGAMASSA TRAÇO 1:2:8, PREPARO MECÂNICO, APLICADA MANUALMENTE EM PAREDES INTERNAS DE AMBIENTES COM ÁREA ENTRE 5M² E 10M², E = 17,5MM, COM TALISCAS. AF_03/2024</t>
  </si>
  <si>
    <t>MASSA ÚNICA, EM ARGAMASSA TRAÇO 1:2:8, PREPARO MANUAL, APLICADA MANUALMENTE EM PAREDES INTERNAS DE AMBIENTES COM ÁREA ENTRE 5M² E 10M², E = 17,5MM, COM TALISCAS. AF_03/2024</t>
  </si>
  <si>
    <t>EMBOÇO, EM ARGAMASSA TRAÇO 1:2:8, PREPARO MECÂNICO, APLICADO MANUALMENTE EM PAREDES INTERNAS DE AMBIENTES COM ÁREA ENTRE 5M² E 10M², E = 17,5MM, COM TALISCAS. AF_03/2024</t>
  </si>
  <si>
    <t>EMBOÇO, EM ARGAMASSA TRAÇO 1:2:8, PREPARO MANUAL, APLICADO MANUALMENTE EM PAREDES INTERNAS DE AMBIENTES COM ÁREA ENTRE 5M² E 10M², E = 17,5MM, COM TALISCAS. AF_03/2024</t>
  </si>
  <si>
    <t>EMBOÇO, EM ARGAMASSA TRAÇO 1:2:8, PREPARO MECÂNICO, APLICADO MANUALMENTE EM PAREDES INTERNAS DE AMBIENTES COM ÁREA MAIOR QUE 10M², E = 17,5MM, COM TALISCAS. AF_03/2024</t>
  </si>
  <si>
    <t>EMBOÇO, EM ARGAMASSA TRAÇO 1:2:8, PREPARO MANUAL, APLICADO MANUALMENTE EM PAREDES INTERNAS DE AMBIENTES COM ÁREA MAIOR QUE 10M², E = 17,5MM, COM TALISCAS. AF_03/2024</t>
  </si>
  <si>
    <t>EMBOÇO, EM ARGAMASSA INDUSTRIALIZADA, PREPARO MECÂNICO, APLICADO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</si>
  <si>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</si>
  <si>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EMBOÇO, EM ARGAMASSA TRAÇO 1:2:8, PREPARO MECÂNICO, APLICADO MANUALMENTE EM PAREDES INTERNAS, PARA AMBIENTES COM ÁREA MENOR QUE 5M², E = 10MM, COM TALISCAS. AF_03/2024</t>
  </si>
  <si>
    <t>EMBOÇO, EM ARGAMASSA TRAÇO 1:2:8, PREPARO MANUAL, APLICADO MANUALMENTE EM PAREDES INTERNAS, PARA AMBIENTES COM ÁREA MENOR QUE 5M², E = 10MM, COM TALISCAS. AF_03/2024</t>
  </si>
  <si>
    <t>MASSA ÚNICA, EM ARGAMASSA TRAÇO 1:2:8, PREPARO MECÂNICO, APLICADA MANUALMENTE EM PAREDES INTERNAS DE AMBIENTES COM ÁREA ENTRE 5M² E 10M², E = 10MM, COM TALISCAS. AF_03/2024</t>
  </si>
  <si>
    <t>MASSA ÚNICA, EM ARGAMASSA TRAÇO 1:2:8, PREPARO MANUAL, APLICADA MANUALMENTE EM PAREDES INTERNAS DE AMBIENTES COM ÁREA ENTRE 5M² E 10M², E = 10MM, COM TALISCAS. AF_03/2024</t>
  </si>
  <si>
    <t>EMBOÇO, EM ARGAMASSA TRAÇO 1:2:8, PREPARO MECÂNICO, APLICADO MANUALMENTE EM PAREDES INTERNAS DE AMBIENTES COM ÁREA ENTRE 5M² E 10M², E = 10MM, COM TALISCAS. AF_03/2024</t>
  </si>
  <si>
    <t>EMBOÇO, EM ARGAMASSA TRAÇO 1:2:8, PREPARO MANUAL, APLICADO MANUALMENTE EM PAREDES INTERNAS DE AMBIENTES COM ÁREA ENTRE 5M² E 10M², E = 10MM, COM TALISCAS. AF_03/2024</t>
  </si>
  <si>
    <t>EMBOÇO, EM ARGAMASSA TRAÇO 1:2:8, PREPARO MECÂNICO, APLICADO MANUALMENTE EM PAREDES INTERNAS DE AMBIENTES COM ÁREA MAIOR QUE 10M², E = 10MM, COM TALISCAS. AF_03/2024</t>
  </si>
  <si>
    <t>EMBOÇO, EM ARGAMASSA TRAÇO 1:2:8, PREPARO MANUAL, APLICADO MANUALMENTE EM PAREDES INTERNAS DE AMBIENTES COM ÁREA MAIOR QUE 10M², E = 10MM, COM TALISCAS. AF_03/2024</t>
  </si>
  <si>
    <t>EMBOÇO, EM ARGAMASSA INDUSTRIALIZADA, PREPARO MECÂNICO, APLICADO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</si>
  <si>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</si>
  <si>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REVESTIMENTO DECORATIVO MONOCAMADA EXECUTADO MANUALMENTE EM FACHADA DE UM EDIFÍCIO DE ESTRUTURA CONVENCIONAL E ACABAMENTO RASPADO. AF_03/2024</t>
  </si>
  <si>
    <t>REVESTIMENTO DECORATIVO MONOCAMADA EXECUTADO MANUALMENTE EM FACHADA DE UM EDIFÍCIO DE ALVENARIA ESTRUTURAL E ACABAMENTO RASPADO.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</si>
  <si>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</si>
  <si>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ALVENARIA ESTRUTURAL E ACABAMENTO RASPADO. AF_03/2024</t>
  </si>
  <si>
    <t>REVESTIMENTO DECORATIVO MONOCAMADA EXECUTADO MANUALMENTE EM FACHADA DE UM EDIFÍCIO DE ESTRUTURA CONVENCIONAL E ACABAMENTO TRAVERTINO. AF_03/2024</t>
  </si>
  <si>
    <t>REVESTIMENTO DECORATIVO MONOCAMADA EXECUTADO MANUALMENTE EM FACHADA DE UM EDIFÍCIO DE ALVENARIA ESTRUTURAL E ACABAMENTO TRAVERTINO. AF_03/2024</t>
  </si>
  <si>
    <t>REVESTIMENTO DECORATIVO MONOCAMADA EXECUTADO COM EQUIPAMENTO DE PROJEÇÃO EM FACHADA DE UM EDIFÍCIO DE ESTRUTURA CONVENCIONAL E ACABAMENTO TRAVERTINO. AF_03/2024</t>
  </si>
  <si>
    <t>REVESTIMENTO DECORATIVO MONOCAMADA EXECUTADO COM EQUIPAMENTO DE PROJEÇÃO EM FACHADA DE UM EDIFÍCIO DE ALVENARIA ESTRUTURAL E ACABAMENTO TRAVERTINO. AF_03/2024</t>
  </si>
  <si>
    <t>MASSA ÚNICA, EM ARGAMASSA TRAÇO 1:2:8, PREPARO MECÂNICO, APLICADA MANUALMENTE EM TETO, E = 17,5MM, COM TALISCAS. AF_03/2024</t>
  </si>
  <si>
    <t>MASSA ÚNICA, EM ARGAMASSA TRAÇO 1:2:8, PREPARO MECÂNICO, APLICADA MANUALMENTE EM TETO, E = 10MM, COM TALISCAS. AF_03/2024</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</si>
  <si>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</si>
  <si>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</si>
  <si>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</si>
  <si>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</si>
  <si>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MASSA ÚNICA, EM ARGAMASSA TRAÇO 1:2:8, PREPARO MECÂNICO, APLICADA MANUALMENTE EM PAREDES INTERNAS DE AMBIENTES COM ÁREA MAIOR QUE 10M², E = 17,5MM, COM TALISCAS. AF_03/2024</t>
  </si>
  <si>
    <t>MASSA ÚNICA, EM ARGAMASSA TRAÇO 1:2:8, PREPARO MANUAL, APLICADA MANUALMENTE EM PAREDES INTERNAS DE AMBIENTES COM ÁREA MAIOR QUE 10M², E = 17,5MM, COM TALISCAS. AF_03/2024</t>
  </si>
  <si>
    <t>MASSA ÚNICA, EM ARGAMASSA INDUSTRIALIZADA, PREPARO MECÂNICO, APLICADA COM EQUIPAMENTO DE MISTURA E PROJEÇÃO DE ARGAMASSA EM PAREDES INTERNAS, E = 17,5MM, COM TALISCAS. AF_03/2024</t>
  </si>
  <si>
    <t>EMBOÇO, EM ARGAMASSA TRAÇO 1:2:8, PREPARO MANUAL, APLICADO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</si>
  <si>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</si>
  <si>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MANUAL, APLICADA MANUALMENTE EM PAREDES INTERNAS DE AMBIENTES COM PÉ-DIREITO DUPLO E ÁREA MAIOR QUE 10M², E = 17,5MM, COM TALISCAS. AF_03/2024</t>
  </si>
  <si>
    <t>EMBOÇO, EM ARGAMASSA TRAÇO 1:2:8, PREPARO MECÂNICO, APLICADO MANUALMENTE EM PAREDES INTERNAS DE AMBIENTES COM PÉ-DIREITO DUPLO E ÁREA MAIOR QUE 10M², E = 17,5MM,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</si>
  <si>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</si>
  <si>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ÁREA MAIOR QUE 10M², E = 10MM, COM TALISCAS. AF_03/2024</t>
  </si>
  <si>
    <t>MASSA ÚNICA, EM ARGAMASSA INDUSTRIALIZADA, PREPARO MECÂNICO, APLICADA COM EQUIPAMENTO DE MISTURA E PROJEÇÃO DE ARGAMASSA EM PAREDES INTERNAS, E = 10MM, COM TALISCAS. AF_03/2024</t>
  </si>
  <si>
    <t>EMBOÇO, EM ARGAMASSA TRAÇO 1:2:8, PREPARO MECÂNICO, APLICADO MANUALMENTE EM PAREDES INTERNAS DE AMBIENTES COM PÉ-DIREITO DUPLO E ÁREA MENOR QUE 5M², E = 17,5MM, COM TALISCAS. AF_03/2024</t>
  </si>
  <si>
    <t>EMBOÇO, EM ARGAMASSA TRAÇO 1:2:8, PREPARO MANUAL, APLICADO MANUALMENTE EM PAREDES INTERNAS DE AMBIENTES COM PÉ-DIREITO DUPLO E ÁREA MENOR QUE 5M², E = 17,5MM, COM TALISCAS. AF_03/2024</t>
  </si>
  <si>
    <t>MASSA ÚNICA, EM ARGAMASSA TRAÇO 1:2:8, PREPARO MECÂNICO, APLICADA MANUALMENTE EM PAREDES INTERNAS DE AMBIENTES COM PÉ-DIREITO DUPLO E ÁREA ENTRE 5M² E 10M², E = 17,5MM, COM TALISCAS. AF_03/2024</t>
  </si>
  <si>
    <t>MASSA ÚNICA, EM ARGAMASSA TRAÇO 1:2:8, PREPARO MANUAL, APLICADA MANUALMENTE EM PAREDES INTERNAS DE AMBIENTES COM PÉ-DIREITO DUPLO E ÁREA ENTRE 5M² E 10M², E = 17,5MM, COM TALISCAS. AF_03/2024</t>
  </si>
  <si>
    <t>EMBOÇO, EM ARGAMASSA TRAÇO 1:2:8, PREPARO MECÂNICO,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</si>
  <si>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</si>
  <si>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</si>
  <si>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10MM, COM TALISCAS. AF_03/2024</t>
  </si>
  <si>
    <t>MASSA ÚNICA, EM ARGAMASSA TRAÇO 1:2:8, PREPARO MECÂNICO,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</si>
  <si>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</si>
  <si>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</si>
  <si>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10MM, COM TALISCAS. AF_03/2024</t>
  </si>
  <si>
    <t>MASSA ÚNICA, EM ARGAMASSA TRAÇO 1:2:8, PREPARO MECÂNICO, APLICADA MANUALMENTE EM PAREDES INTERNAS DE AMBIENTES COM PÉ-DIREITO DUPLO ÁREA MAIOR QUE 10M², E = 10MM, COM TALISCAS. AF_03/2024</t>
  </si>
  <si>
    <t>MASSA ÚNICA, EM ARGAMASSA TRAÇO 1:2:8, PREPARO MANUAL, APLICADA MANUALMENTE EM PAREDES INTERNAS DE AMBIENTES COM PÉ-DIREITO DUPLO ÁREA MAIOR QUE 10M², E = 10MM, COM TALISCAS. AF_03/2024</t>
  </si>
  <si>
    <t>EMBOÇO, EM ARGAMASSA TRAÇO 1:2:8, PREPARO MECÂNICO,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</si>
  <si>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</si>
  <si>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</si>
  <si>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DE AMBIENTES COM PAREDES EM PÉ-DIREITO DUPLO, E = 10MM, COM TALISCAS. AF_03/2024</t>
  </si>
  <si>
    <t>REVESTIMENTO DECORATIVO MONOCAMADA EXECUTADO MANUALMENTE EM FACHADA DE UM EDIFÍCIO DE ESTRUTURA CONVENCIONAL E ACABAMENTO CHAPISCADO/FLOCADO. AF_03/2024</t>
  </si>
  <si>
    <t>REVESTIMENTO DECORATIVO MONOCAMADA EXECUTADO MANUALMENTE EM FACHADA DE UM EDIFÍCIO DE ALVENARIA ESTRUTURAL E ACABAMENTO CHAPISCADO/FLOCADO.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</si>
  <si>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</si>
  <si>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ALVENARIA ESTRUTURAL E ACABAMENTO CHAPISCADO/FLOCADO. AF_03/2024</t>
  </si>
  <si>
    <t>REVESTIMENTO CERÂMICO PARA PAREDES INTERNAS COM PLACAS TIPO ESMALTADA DE DIMENSÕES 20X20 CM APLICADAS NA ALTURA INTEIRA DAS PAREDES.  AF_02/2023_PE</t>
  </si>
  <si>
    <t>REVESTIMENTO CERÂMICO PARA PAREDES INTERNAS COM PLACAS TIPO ESMALTADA DE DIMENSÕES 20X20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</si>
  <si>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</si>
  <si>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</si>
  <si>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</si>
  <si>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33X45 CM APLICADAS A MEIA ALTURA DAS PAREDES. AF_02/2023_PE</t>
  </si>
  <si>
    <t>REVESTIMENTO CERÂMICO PARA PAREDES EXTERNAS, COM PLACAS TIPO GRÊS OU SEMIGRÊS, FORMATO MENOR OU IGUAL A 200 CM2, ALINHADAS A PRUMO. AF_02/2023</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</si>
  <si>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</si>
  <si>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DISPOSTAS EM AMARRAÇÃO. AF_02/2023</t>
  </si>
  <si>
    <t>REVESTIMENTO CERÂMICO PARA PAREDES EXTERNAS, COM PLACAS TIPO GRÊS OU SEMIGRÊS, FORMATO MENOR OU IGUAL A 200 CM2, DISPOSTAS EM AMARRAÇÃO, APLICADO  EM SUPERFÍCIES INTERNAS DE SACADA. AF_02/2023</t>
  </si>
  <si>
    <t>REVESTIMENTO CERÂMICO PARA PAREDES INTERNAS COM PLACAS TIPO ESMALTADA DE DIMENSÕES 60X60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</si>
  <si>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</si>
  <si>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</si>
  <si>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EM DIAGONAL, A MEIA ALTURA DAS PAREDES. AF_02/2023_PE</t>
  </si>
  <si>
    <t>RODAPÉ CERÂMICO DE 7CM DE ALTURA COM PLACAS TIPO ESMALTADA DE DIMENSÕES 80X80CM. AF_02/2023</t>
  </si>
  <si>
    <t>ARGAMASSA PARA REVESTIMENTO DECORATIVO MONOCAMADA (MONOCAPA), MISTURA E PROJEÇÃO DE 2 M3/H DE ARGAMASSA. AF_08/2019</t>
  </si>
  <si>
    <t>ARGAMASSA INDUSTRIALIZADA PARA REVESTIMENTOS, MISTURA E PROJEÇÃO DE 2 M³/H DE ARGAMASSA. AF_08/2019</t>
  </si>
  <si>
    <t>ARGAMASSA TRAÇO 1:4 (CIMENTO E AREIA MÉDIA), PREPARO MECÂNICO COM BETONEIRA 400 L. AF_08/2019</t>
  </si>
  <si>
    <t>ARGAMASSA TRAÇO 1:1,93 (EM VOLUME DE CIMENTO E AREIA MÉDIA ÚMIDA), FCK 20MPA, PREPARO MECÂNICO COM MISTURADOR DUPLO HORIZONTAL DE ALTA TURBULÊNCIA. AF_03/2020</t>
  </si>
  <si>
    <t>TRANSPORTE HORIZONTAL MANUAL, DE CALHA QUADRADA NÚMERO 24 - CORTE 33 (UNIDADE: MXKM). AF_07/2019</t>
  </si>
  <si>
    <t>GUARDA-CORPO FIXADO EM FÔRMA DE MADEIRA COM MONTANTES E TRAVESSÕES EM MADEIRA E FECHAMENTO EM PLACA COMPENSADO PARA EDIFÍCIOS COM ATÉ 2 PAVIMENTOS.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</si>
  <si>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</si>
  <si>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</si>
  <si>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PRÉ-MONTADOS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</si>
  <si>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</si>
  <si>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</si>
  <si>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EM LAJE PÓS-DESFÔRMA COM ESCORAS DE MADEIRA ESTRONCADAS NA ESTRUTURA, TRAVESSÕES DE MADEIRA E FECHAMENTO EM TELA DE POLIPROPILENO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</si>
  <si>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</si>
  <si>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METÁLICAS ESTRONCADAS NA ESTRUTURA, TRAVESSÕES DE MADEIRA E FECHAMENTO EM TELA DE POLIPROPILENO PARA EDIFÍCIOS COM ATÉ 4 PAVIMENTOS (1 MONTAGEM). AF_03/2024_PS</t>
  </si>
  <si>
    <t>GUARDA-CORPO EM LAJE PÓS-DESFÔRMA COM ESCORAS METÁLICAS ESTRONCADAS NA ESTRUTURA, TRAVESSÕES DE MADEIRA E FECHAMENTO EM TELA DE POLIPROPILENO PARA EDIFÍCIOS ACIMA DE 4 PAVIMENTOS (2 MONTAGENS). AF_03/2024_PS</t>
  </si>
  <si>
    <t>FECHAMENTO REMOVÍVEL DE VÃO DE PORTAS EM MADEIRA (VÃO DO ELEVADOR) - 1 MONTAGEM EM OBRA. AF_03/2024</t>
  </si>
  <si>
    <t>FECHAMENTO REMOVÍVEL DE ABERTURA DE CAIXILHO EM MADEIRA - 4 MONTAGENS EM OBRA. AF_03/2024</t>
  </si>
  <si>
    <t>FECHAMENTO REMOVÍVEL DE ABERTURA NO PISO EM MADEIRA - 1 MONTAGEM EM OBRA. AF_03/2024</t>
  </si>
  <si>
    <t>PONTEIRAS DE PROTEÇÃO DE PONTAS E VERGALHÕES EXPOSTOS EM FUNDAÇÕES. AF_03/2024</t>
  </si>
  <si>
    <t>PONTEIRAS DE PROTEÇÃO DE PONTAS E VERGALHÕES EXPOSTOS EM ESTRUTURAS DE CONCRETO ARMADO CONVENCIONAL. AF_03/2024</t>
  </si>
  <si>
    <t>PONTEIRAS DE PROTEÇÃO DE PONTAS E VERGALHÕES EXPOSTOS EM ALVENARIA ESTRUTURAL. AF_03/2024</t>
  </si>
  <si>
    <t>INSTALAÇÃO DE SINALIZADOR NOTURNO LED. AF_03/2024</t>
  </si>
  <si>
    <t>COLOCAÇÃO DE TELA EM ANDAIME FACHADEIRO. AF_03/2024</t>
  </si>
  <si>
    <t>MONTAGEM E DESMONTAGEM DE ANDAIME MODULAR FACHADEIRO, COM PISO METÁLICO, PARA EDIFÍCIOS COM MULTIPLOS PAVIMENTOS (EXCLUSIVE ANDAIME E LIMPEZA). AF_03/2024</t>
  </si>
  <si>
    <t>MONTAGEM E DESMONTAGEM DE ANDAIME TUBULAR TIPO "TORRE" (EXCLUSIVE ANDAIME E LIMPEZA). AF_03/2024</t>
  </si>
  <si>
    <t>MONTAGEM E DESMONTAGEM DE ANDAIME MULTIDIRECIONAL (EXCLUSIVE ANDAIME E LIMPEZA). AF_03/2024</t>
  </si>
  <si>
    <t>PROTEÇÃO DE PEDESTRES, INCLUSIVE MONTAGEM E DESMONTAGEM. AF_03/2024_PS</t>
  </si>
  <si>
    <t>PLATAFORMA DE PROTEÇÃO PRINCIPAL PARA ALVENARIA ESTRUTURAL PARA SER APOIADA EM ANDAIME, INCLUSIVE MONTAGEM E DESMONTAGEM. AF_03/2024</t>
  </si>
  <si>
    <t>PROTEÇÃO DE ACESSO A CREMALHEIRA, COM CANCELA FIXADA EM LAJE - 1 MONTAGEM (EXCLUSO CANCELA). AF_03/2024</t>
  </si>
  <si>
    <t>GUARDA-CORPO PARA POÇO DE CREMALHEIRA, COM MONTANTE METÁLICO FIXADO EM LAJE COM CHUMBADOR PARABOLT E FECHAMENTO EM PAINEL DE TELA METÁLICA (EXCLUSO PROTEÇÃO). AF_03/2024</t>
  </si>
  <si>
    <t>ASCENSÃO E DESCIDA DE ELEVADOR DE CREMALHEIRA. AF_03/2024</t>
  </si>
  <si>
    <t>MONTAGEM E DESMONTAGEM DE MINI GRUA. AF_03/2024</t>
  </si>
  <si>
    <t>ASCENSÃO DE MINI GRUA. AF_03/2024</t>
  </si>
  <si>
    <t>MONTAGEM E DESMONTAGEM DE TRECHO INICIAL DE ELEVADOR DE CREMALHEIRA, CABINE SIMPLES - EXCLUSO FUNDAÇÕES. AF_03/2024</t>
  </si>
  <si>
    <t>MONTAGEM E DESMONTAGEM DE TRECHO INICIAL DE ELEVADOR DE CREMALHEIRA, CABINE DUPLA - EXCLUSO FUNDAÇÕES. AF_03/2024</t>
  </si>
  <si>
    <t>ASCENSÃO DE GRUA ASCENSIONAL. AF_03/2024</t>
  </si>
  <si>
    <t>MONTAGEM E DESMONTAGEM DO TRECHO INICIAL DE GRUA FIXA (ALTURA LIVRE) - EXCLUSO FUNDAÇÕES. AF_03/2024</t>
  </si>
  <si>
    <t>ASCENSÃO E DESCIDA DE GRUA FIXA. AF_03/2024</t>
  </si>
  <si>
    <t>LOCAÇÃO CONVENCIONAL DE OBRA, UTILIZANDO GABARITO DE TÁBUAS CORRIDAS PONTALETADAS A CADA 2,00M -  2 UTILIZAÇÕES. AF_03/2024</t>
  </si>
  <si>
    <t>LOCAÇÃO COM CAVALETE COM ALTURA DE 1,00 M - 2 UTILIZAÇÕES. AF_03/2024</t>
  </si>
  <si>
    <t>LOCAÇÃO COM CAVALETE COM ALTURA DE 0,50 M - 2 UTILIZAÇÕES. AF_03/2024</t>
  </si>
  <si>
    <t>MARCAÇÃO DE PONTOS EM GABARITO OU CAVALETE. AF_03/2024</t>
  </si>
  <si>
    <t>LOCAÇÃO DE REDE DE ÁGUA OU ESGOTO. AF_03/2024</t>
  </si>
  <si>
    <t>LOCAÇÃO DE PRAÇAS EM PONTALETEAMENTO. AF_03/2024</t>
  </si>
  <si>
    <t>LOCAÇÃO CONVENCIONAL DE OBRA, UTILIZANDO GABARITO DE TÁBUAS CORRIDAS PONTALETADAS A CADA 1,50M -  2 UTILIZAÇÕES. AF_03/2024</t>
  </si>
  <si>
    <t>EXECUÇÃO DE LINHAS DE REFERÊNCIA EM GABARITO OU CAVALETE. AF_03/2024</t>
  </si>
  <si>
    <t>ALAMBRADO PARA QUADRA POLIESPORTIVA, ESTRUTURADO POR TUBOS DE ACO GALVANIZADO, (MONTANTES COM DIAMETRO 2", TRAVESSAS E ESCORAS COM DIÂMETRO 1 ¼"), COM TELA DE ARAME GALVANIZADO, FIO 14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</si>
  <si>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</si>
  <si>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10 BWG E MALHA QUADRADA 5X5CM (EXCETO MURETA). AF_03/2021</t>
  </si>
  <si>
    <t>PLANTIO DE ARBUSTO OU  CERCA VIVA. AF_07/2024</t>
  </si>
  <si>
    <t>PLANTIO DE ÁRVORE ORNAMENTAL COM ALTURA DE MUDA MENOR OU IGUAL A 2,00 M . AF_07/2024</t>
  </si>
  <si>
    <t>PLANTIO DE ÁRVORE ORNAMENTAL COM ALTURA DE MUDA MAIOR QUE 2,00 M E MENOR OU IGUAL A 4,00 M . AF_07/2024</t>
  </si>
  <si>
    <t>PLANTIO DE PALMEIRA COM ALTURA DE MUDA MENOR OU IGUAL A 2,00 M . AF_07/2024</t>
  </si>
  <si>
    <t>REVOLVIMENTO E LIMPEZA MANUAL DE SOLO. AF_07/2024</t>
  </si>
  <si>
    <t>APLICAÇÃO DE ADUBO EM SOLO. AF_07/2024</t>
  </si>
  <si>
    <t>APLICAÇÃO DE CALCÁRIO PARA CORREÇÃO DO PH DO SOLO. AF_07/2024</t>
  </si>
  <si>
    <t>LIMPEZA MANUAL DE VEGETAÇÃO EM TERRENO COM ENXADA. AF_03/2024</t>
  </si>
  <si>
    <t>ESPALHAMENTO DE TERRA VEGETAL PARA O PLANTIO. AF_07/2024</t>
  </si>
  <si>
    <t>PLANTIO DE GRAMA EM PAVIMENTO CONCREGRAMA. AF_07/2024</t>
  </si>
  <si>
    <t>PLANTIO DE GRAMA BATATAIS EM PLACAS. AF_07/2024</t>
  </si>
  <si>
    <t>PLANTIO DE FORRAÇÃO. AF_07/2024</t>
  </si>
  <si>
    <t>PLANTIO DE GRAMA ESMERALDA OU SÃO CARLOS OU CURITIBANA, EM PLACAS. AF_07/2024</t>
  </si>
  <si>
    <t>RAMPA DE ACESSIBILIDADE PARA ACESSO A EDIFICAÇÕES COM INCLINAÇÃO DE 8,33% EM CONCRETO MOLDADO IN LOCO, COM LARGURA DE 1,20M, FCK 25MPA, NÃO ARMADA, COM JUNTA A CADA 2M COM CORTE À SECO. AF_03/2024_PA</t>
  </si>
  <si>
    <t>RAMPA DE ACESSIBILIDADE PARA ACESSO A EDIFICAÇÕES COM INCLINAÇÃO DE 8,33% EM CONCRETO MOLDADO IN LOCO, COM LARGURA DE 1,50M, FCK 25MPA, NÃO ARMADA, COM JUNTA A CADA 2M COM CORTE À SECO. AF_03/2024_PA</t>
  </si>
  <si>
    <t>RAMPA DE ACESSIBILIDADE EM CONCRETO MOLDADO IN LOCO, EM CALÇADA NOVA COM LARGURA MAIOR OU IGUAL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</si>
  <si>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</si>
  <si>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</si>
  <si>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MENOR À 3,00 M, FCK 25MPA, COM PISO PODOTÁTIL. AF_03/2024</t>
  </si>
  <si>
    <t>LIMPEZA MECANIZADA DE CAMADA VEGETAL, VEGETAÇÃO E PEQUENAS ÁRVORES (DIÂMETRO DE TRONCO MENOR QUE 0,20 M), COM TRATOR DE ESTEIRAS.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</si>
  <si>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</si>
  <si>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</si>
  <si>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</si>
  <si>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</si>
  <si>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</si>
  <si>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</si>
  <si>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PODA EM ALTURA DE ÁRVORE COM DIÂMETRO DE TRONCO MENOR QUE 0,20 M.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</si>
  <si>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</si>
  <si>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</si>
  <si>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</si>
  <si>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0,70</t>
  </si>
  <si>
    <t>0,33</t>
  </si>
  <si>
    <t>0,26</t>
  </si>
  <si>
    <t>0,21</t>
  </si>
  <si>
    <t>0,19</t>
  </si>
  <si>
    <t>0,17</t>
  </si>
  <si>
    <t>0,32</t>
  </si>
  <si>
    <t>0,39</t>
  </si>
  <si>
    <t>0,40</t>
  </si>
  <si>
    <t>0,20</t>
  </si>
  <si>
    <t>0,42</t>
  </si>
  <si>
    <t>0,28</t>
  </si>
  <si>
    <t>0,92</t>
  </si>
  <si>
    <t>1,20</t>
  </si>
  <si>
    <t>0,44</t>
  </si>
  <si>
    <t>0,29</t>
  </si>
  <si>
    <t>0,52</t>
  </si>
  <si>
    <t>0,36</t>
  </si>
  <si>
    <t>0,38</t>
  </si>
  <si>
    <t>0,31</t>
  </si>
  <si>
    <t>0,25</t>
  </si>
  <si>
    <t>0,88</t>
  </si>
  <si>
    <t>0,15</t>
  </si>
  <si>
    <t>0,14</t>
  </si>
  <si>
    <t>0,18</t>
  </si>
  <si>
    <t>0,12</t>
  </si>
  <si>
    <t>0,23</t>
  </si>
  <si>
    <t>0,41</t>
  </si>
  <si>
    <t>0,56</t>
  </si>
  <si>
    <t>0,35</t>
  </si>
  <si>
    <t>0,49</t>
  </si>
  <si>
    <t>0,09</t>
  </si>
  <si>
    <t>0,34</t>
  </si>
  <si>
    <t>0,43</t>
  </si>
  <si>
    <t>0,30</t>
  </si>
  <si>
    <t>0,27</t>
  </si>
  <si>
    <t>0,10</t>
  </si>
  <si>
    <t>0,45</t>
  </si>
  <si>
    <t>1,05</t>
  </si>
  <si>
    <t>1,11</t>
  </si>
  <si>
    <t>1,14</t>
  </si>
  <si>
    <t>0,24</t>
  </si>
  <si>
    <t>1,24</t>
  </si>
  <si>
    <t>1,93</t>
  </si>
  <si>
    <t>2,00</t>
  </si>
  <si>
    <t>2,50</t>
  </si>
  <si>
    <t>2,03</t>
  </si>
  <si>
    <t>19,36</t>
  </si>
  <si>
    <t>32,59</t>
  </si>
  <si>
    <t>16,73</t>
  </si>
  <si>
    <t>60,64</t>
  </si>
  <si>
    <t>255,93</t>
  </si>
  <si>
    <t>13,79</t>
  </si>
  <si>
    <t>264,75</t>
  </si>
  <si>
    <t>331,20</t>
  </si>
  <si>
    <t>139,67</t>
  </si>
  <si>
    <t>147,36</t>
  </si>
  <si>
    <t>152,02</t>
  </si>
  <si>
    <t>165,14</t>
  </si>
  <si>
    <t>269,38</t>
  </si>
  <si>
    <t>52,43</t>
  </si>
  <si>
    <t>23,26</t>
  </si>
  <si>
    <t>0,60</t>
  </si>
  <si>
    <t>0,74</t>
  </si>
  <si>
    <t>0,73</t>
  </si>
  <si>
    <t>24,25</t>
  </si>
  <si>
    <t>20,81</t>
  </si>
  <si>
    <t>23,64</t>
  </si>
  <si>
    <t>30,09</t>
  </si>
  <si>
    <t>38,34</t>
  </si>
  <si>
    <t>96,86</t>
  </si>
  <si>
    <t>6.768,57</t>
  </si>
  <si>
    <t>35,56</t>
  </si>
  <si>
    <t>6.294,59</t>
  </si>
  <si>
    <t>0,67</t>
  </si>
  <si>
    <t>89,63</t>
  </si>
  <si>
    <t>28,70</t>
  </si>
  <si>
    <t>92,82</t>
  </si>
  <si>
    <t>31,11</t>
  </si>
  <si>
    <t>36,70</t>
  </si>
  <si>
    <t>37,97</t>
  </si>
  <si>
    <t>38,10</t>
  </si>
  <si>
    <t>32,70</t>
  </si>
  <si>
    <t>44,73</t>
  </si>
  <si>
    <t>35,08</t>
  </si>
  <si>
    <t>25,51</t>
  </si>
  <si>
    <t>23,59</t>
  </si>
  <si>
    <t>42,56</t>
  </si>
  <si>
    <t>80,11</t>
  </si>
  <si>
    <t>52,65</t>
  </si>
  <si>
    <t>53,49</t>
  </si>
  <si>
    <t>27,12</t>
  </si>
  <si>
    <t>34,08</t>
  </si>
  <si>
    <t>56,31</t>
  </si>
  <si>
    <t>44,43</t>
  </si>
  <si>
    <t>122,79</t>
  </si>
  <si>
    <t>158,76</t>
  </si>
  <si>
    <t>59,18</t>
  </si>
  <si>
    <t>31,56</t>
  </si>
  <si>
    <t>39,10</t>
  </si>
  <si>
    <t>69,76</t>
  </si>
  <si>
    <t>20,12</t>
  </si>
  <si>
    <t>41,34</t>
  </si>
  <si>
    <t>13,73</t>
  </si>
  <si>
    <t>24,09</t>
  </si>
  <si>
    <t>58,78</t>
  </si>
  <si>
    <t>48,62</t>
  </si>
  <si>
    <t>51,46</t>
  </si>
  <si>
    <t>17,00</t>
  </si>
  <si>
    <t>38,98</t>
  </si>
  <si>
    <t>98,33</t>
  </si>
  <si>
    <t>69,92</t>
  </si>
  <si>
    <t>20,67</t>
  </si>
  <si>
    <t>28,34</t>
  </si>
  <si>
    <t>31,58</t>
  </si>
  <si>
    <t>25,74</t>
  </si>
  <si>
    <t>25,41</t>
  </si>
  <si>
    <t>55,44</t>
  </si>
  <si>
    <t>50,69</t>
  </si>
  <si>
    <t>75,27</t>
  </si>
  <si>
    <t>39,51</t>
  </si>
  <si>
    <t>50,78</t>
  </si>
  <si>
    <t>25,28</t>
  </si>
  <si>
    <t>42,15</t>
  </si>
  <si>
    <t>23,75</t>
  </si>
  <si>
    <t>48,56</t>
  </si>
  <si>
    <t>48,55</t>
  </si>
  <si>
    <t>47,15</t>
  </si>
  <si>
    <t>65,65</t>
  </si>
  <si>
    <t>45,76</t>
  </si>
  <si>
    <t>42,08</t>
  </si>
  <si>
    <t>57,38</t>
  </si>
  <si>
    <t>44,94</t>
  </si>
  <si>
    <t>40,95</t>
  </si>
  <si>
    <t>37,52</t>
  </si>
  <si>
    <t>36,68</t>
  </si>
  <si>
    <t>13,38</t>
  </si>
  <si>
    <t>4.049,53</t>
  </si>
  <si>
    <t>4.111,23</t>
  </si>
  <si>
    <t>3.823,95</t>
  </si>
  <si>
    <t>4.294,03</t>
  </si>
  <si>
    <t>4.365,69</t>
  </si>
  <si>
    <t>4.270,43</t>
  </si>
  <si>
    <t>4.991,21</t>
  </si>
  <si>
    <t>3.942,94</t>
  </si>
  <si>
    <t>3.738,81</t>
  </si>
  <si>
    <t>3.935,48</t>
  </si>
  <si>
    <t>5.353,82</t>
  </si>
  <si>
    <t>4.057,53</t>
  </si>
  <si>
    <t>3.701,11</t>
  </si>
  <si>
    <t>3.724,57</t>
  </si>
  <si>
    <t>6.389,52</t>
  </si>
  <si>
    <t>5.328,17</t>
  </si>
  <si>
    <t>4.413,86</t>
  </si>
  <si>
    <t>3.888,44</t>
  </si>
  <si>
    <t>4.031,20</t>
  </si>
  <si>
    <t>5.593,02</t>
  </si>
  <si>
    <t>4.964,88</t>
  </si>
  <si>
    <t>5.421,73</t>
  </si>
  <si>
    <t>5.073,61</t>
  </si>
  <si>
    <t>7.259,68</t>
  </si>
  <si>
    <t>4.882,34</t>
  </si>
  <si>
    <t>5.106,16</t>
  </si>
  <si>
    <t>5.023,00</t>
  </si>
  <si>
    <t>4.201,12</t>
  </si>
  <si>
    <t>4.282,05</t>
  </si>
  <si>
    <t>5.168,39</t>
  </si>
  <si>
    <t>4.980,48</t>
  </si>
  <si>
    <t>5.233,25</t>
  </si>
  <si>
    <t>6.390,48</t>
  </si>
  <si>
    <t>5.356,68</t>
  </si>
  <si>
    <t>4.223,18</t>
  </si>
  <si>
    <t>4.370,44</t>
  </si>
  <si>
    <t>5.570,87</t>
  </si>
  <si>
    <t>5.522,84</t>
  </si>
  <si>
    <t>6.431,70</t>
  </si>
  <si>
    <t>4.805,86</t>
  </si>
  <si>
    <t>5.936,02</t>
  </si>
  <si>
    <t>3.313,93</t>
  </si>
  <si>
    <t>4.894,31</t>
  </si>
  <si>
    <t>5.350,20</t>
  </si>
  <si>
    <t>4.528,30</t>
  </si>
  <si>
    <t>4.482,53</t>
  </si>
  <si>
    <t>6.540,20</t>
  </si>
  <si>
    <t>4.553,25</t>
  </si>
  <si>
    <t>6.321,03</t>
  </si>
  <si>
    <t>4.921,94</t>
  </si>
  <si>
    <t>6.066,79</t>
  </si>
  <si>
    <t>4.464,01</t>
  </si>
  <si>
    <t>6.836,65</t>
  </si>
  <si>
    <t>4.248,50</t>
  </si>
  <si>
    <t>5.002,36</t>
  </si>
  <si>
    <t>5.309,95</t>
  </si>
  <si>
    <t>5.198,01</t>
  </si>
  <si>
    <t>4.568,21</t>
  </si>
  <si>
    <t>3.661,27</t>
  </si>
  <si>
    <t>5.590,38</t>
  </si>
  <si>
    <t>7.144,73</t>
  </si>
  <si>
    <t>6.740,95</t>
  </si>
  <si>
    <t>5.068,14</t>
  </si>
  <si>
    <t>4.919,01</t>
  </si>
  <si>
    <t>4.055,65</t>
  </si>
  <si>
    <t>4.178,14</t>
  </si>
  <si>
    <t>12.777,74</t>
  </si>
  <si>
    <t>17.562,06</t>
  </si>
  <si>
    <t>6.183,85</t>
  </si>
  <si>
    <t>7.663,99</t>
  </si>
  <si>
    <t>11.388,51</t>
  </si>
  <si>
    <t>11.805,82</t>
  </si>
  <si>
    <t>13.548,04</t>
  </si>
  <si>
    <t>7.399,54</t>
  </si>
  <si>
    <t>7.967,69</t>
  </si>
  <si>
    <t>11.774,72</t>
  </si>
  <si>
    <t>13.622,20</t>
  </si>
  <si>
    <t>14.250,56</t>
  </si>
  <si>
    <t>2.103,00</t>
  </si>
  <si>
    <t>2.274,91</t>
  </si>
  <si>
    <t>3.025,94</t>
  </si>
  <si>
    <t>3.374,39</t>
  </si>
  <si>
    <t>3.963,71</t>
  </si>
  <si>
    <t>4.462,13</t>
  </si>
  <si>
    <t>1.801,58</t>
  </si>
  <si>
    <t>1.983,73</t>
  </si>
  <si>
    <t>5.637,42</t>
  </si>
  <si>
    <t>5.946,33</t>
  </si>
  <si>
    <t>7.890,85</t>
  </si>
  <si>
    <t>9.560,81</t>
  </si>
  <si>
    <t>10.754,31</t>
  </si>
  <si>
    <t>84.748,39</t>
  </si>
  <si>
    <t>26.526,07</t>
  </si>
  <si>
    <t>34.232,41</t>
  </si>
  <si>
    <t>49.805,48</t>
  </si>
  <si>
    <t>6.117,02</t>
  </si>
  <si>
    <t>22.684,99</t>
  </si>
  <si>
    <t>31,98</t>
  </si>
  <si>
    <t>28,32</t>
  </si>
  <si>
    <t>1,65</t>
  </si>
  <si>
    <t>1,49</t>
  </si>
  <si>
    <t>27,00</t>
  </si>
  <si>
    <t>35,49</t>
  </si>
  <si>
    <t>38,51</t>
  </si>
  <si>
    <t>31,36</t>
  </si>
  <si>
    <t>36,45</t>
  </si>
  <si>
    <t>106,67</t>
  </si>
  <si>
    <t>108,06</t>
  </si>
  <si>
    <t>53,33</t>
  </si>
  <si>
    <t>1.224,24</t>
  </si>
  <si>
    <t>0,69</t>
  </si>
  <si>
    <t>1,28</t>
  </si>
  <si>
    <t>2,12</t>
  </si>
  <si>
    <t>2,43</t>
  </si>
  <si>
    <t>0,75</t>
  </si>
  <si>
    <t>1,41</t>
  </si>
  <si>
    <t>2,26</t>
  </si>
  <si>
    <t>2,30</t>
  </si>
  <si>
    <t>1,98</t>
  </si>
  <si>
    <t>3,79</t>
  </si>
  <si>
    <t>3,05</t>
  </si>
  <si>
    <t>0,71</t>
  </si>
  <si>
    <t>611,04</t>
  </si>
  <si>
    <t>730,33</t>
  </si>
  <si>
    <t>51,12</t>
  </si>
  <si>
    <t>36,51</t>
  </si>
  <si>
    <t>25,12</t>
  </si>
  <si>
    <t>17,57</t>
  </si>
  <si>
    <t>37,35</t>
  </si>
  <si>
    <t>28,90</t>
  </si>
  <si>
    <t>67,49</t>
  </si>
  <si>
    <t>48,32</t>
  </si>
  <si>
    <t>86,96</t>
  </si>
  <si>
    <t>73,82</t>
  </si>
  <si>
    <t>20,59</t>
  </si>
  <si>
    <t>3.639,70</t>
  </si>
  <si>
    <t>110,38</t>
  </si>
  <si>
    <t>19.508,02</t>
  </si>
  <si>
    <t>116,46</t>
  </si>
  <si>
    <t>20.581,62</t>
  </si>
  <si>
    <t>120,13</t>
  </si>
  <si>
    <t>21.231,89</t>
  </si>
  <si>
    <t>1,79</t>
  </si>
  <si>
    <t>1,99</t>
  </si>
  <si>
    <t>2,22</t>
  </si>
  <si>
    <t>4,11</t>
  </si>
  <si>
    <t>2,90</t>
  </si>
  <si>
    <t>0,72</t>
  </si>
  <si>
    <t>7,49</t>
  </si>
  <si>
    <t>10,45</t>
  </si>
  <si>
    <t>1,56</t>
  </si>
  <si>
    <t>1,57</t>
  </si>
  <si>
    <t>12,77</t>
  </si>
  <si>
    <t>15,13</t>
  </si>
  <si>
    <t>16,98</t>
  </si>
  <si>
    <t>16,60</t>
  </si>
  <si>
    <t>2.936,25</t>
  </si>
  <si>
    <t>82,89</t>
  </si>
  <si>
    <t>38,95</t>
  </si>
  <si>
    <t>56,65</t>
  </si>
  <si>
    <t>13,87</t>
  </si>
  <si>
    <t>2.451,59</t>
  </si>
  <si>
    <t>15,81</t>
  </si>
  <si>
    <t>2.794,59</t>
  </si>
  <si>
    <t>16,96</t>
  </si>
  <si>
    <t>3.000,20</t>
  </si>
  <si>
    <t>26,40</t>
  </si>
  <si>
    <t>4.668,42</t>
  </si>
  <si>
    <t>14,03</t>
  </si>
  <si>
    <t>2.483,37</t>
  </si>
  <si>
    <t>18,23</t>
  </si>
  <si>
    <t>3.224,43</t>
  </si>
  <si>
    <t>33,63</t>
  </si>
  <si>
    <t>5.945,05</t>
  </si>
  <si>
    <t>39,20</t>
  </si>
  <si>
    <t>22,33</t>
  </si>
  <si>
    <t>3.946,72</t>
  </si>
  <si>
    <t>411,04</t>
  </si>
  <si>
    <t>568,97</t>
  </si>
  <si>
    <t>691,81</t>
  </si>
  <si>
    <t>619,90</t>
  </si>
  <si>
    <t>219,90</t>
  </si>
  <si>
    <t>241,64</t>
  </si>
  <si>
    <t>487,24</t>
  </si>
  <si>
    <t>5,54</t>
  </si>
  <si>
    <t>162,45</t>
  </si>
  <si>
    <t>203,63</t>
  </si>
  <si>
    <t>458,88</t>
  </si>
  <si>
    <t>638,67</t>
  </si>
  <si>
    <t>401,59</t>
  </si>
  <si>
    <t>240,95</t>
  </si>
  <si>
    <t>320,40</t>
  </si>
  <si>
    <t>464,21</t>
  </si>
  <si>
    <t>235,53</t>
  </si>
  <si>
    <t>280,07</t>
  </si>
  <si>
    <t>654,49</t>
  </si>
  <si>
    <t>1.042,80</t>
  </si>
  <si>
    <t>1.306,57</t>
  </si>
  <si>
    <t>180,12</t>
  </si>
  <si>
    <t>952,70</t>
  </si>
  <si>
    <t>1.207,84</t>
  </si>
  <si>
    <t>11,91</t>
  </si>
  <si>
    <t>1.145,65</t>
  </si>
  <si>
    <t>1.263,78</t>
  </si>
  <si>
    <t>510,68</t>
  </si>
  <si>
    <t>779,95</t>
  </si>
  <si>
    <t>835,40</t>
  </si>
  <si>
    <t>7,70</t>
  </si>
  <si>
    <t>3,65</t>
  </si>
  <si>
    <t xml:space="preserve">BARRA DE ACO CHATO, RETANGULAR, 25,4 MM X 4,76 MM (L X E), 0,94 KG/M                                                                                                                                                                                                                                                                                                                                                                                                                                      </t>
  </si>
  <si>
    <t>13,32</t>
  </si>
  <si>
    <t>9,44</t>
  </si>
  <si>
    <t>29,62</t>
  </si>
  <si>
    <t>14,70</t>
  </si>
  <si>
    <t>22,09</t>
  </si>
  <si>
    <t>39,75</t>
  </si>
  <si>
    <t>78,71</t>
  </si>
  <si>
    <t>19,67</t>
  </si>
  <si>
    <t>24,62</t>
  </si>
  <si>
    <t>29,48</t>
  </si>
  <si>
    <t>421,98</t>
  </si>
  <si>
    <t>484,29</t>
  </si>
  <si>
    <t>523,98</t>
  </si>
  <si>
    <t>185,78</t>
  </si>
  <si>
    <t>206,33</t>
  </si>
  <si>
    <t>220,00</t>
  </si>
  <si>
    <t>230,49</t>
  </si>
  <si>
    <t>156,00</t>
  </si>
  <si>
    <t>178,88</t>
  </si>
  <si>
    <t>193,49</t>
  </si>
  <si>
    <t>202,61</t>
  </si>
  <si>
    <t>473,90</t>
  </si>
  <si>
    <t>57,92</t>
  </si>
  <si>
    <t>63,51</t>
  </si>
  <si>
    <t>21,11</t>
  </si>
  <si>
    <t>6,68</t>
  </si>
  <si>
    <t>632.675,78</t>
  </si>
  <si>
    <t>210,00</t>
  </si>
  <si>
    <t>130,06</t>
  </si>
  <si>
    <t>280,45</t>
  </si>
  <si>
    <t>162,58</t>
  </si>
  <si>
    <t>362,72</t>
  </si>
  <si>
    <t>1,54</t>
  </si>
  <si>
    <t>5.950,00</t>
  </si>
  <si>
    <t>8.114,18</t>
  </si>
  <si>
    <t>7.442,54</t>
  </si>
  <si>
    <t>32.372,03</t>
  </si>
  <si>
    <t>6.807,20</t>
  </si>
  <si>
    <t>24.203,38</t>
  </si>
  <si>
    <t>29.417,20</t>
  </si>
  <si>
    <t>19,13</t>
  </si>
  <si>
    <t>3.382,42</t>
  </si>
  <si>
    <t>16,55</t>
  </si>
  <si>
    <t>18,71</t>
  </si>
  <si>
    <t xml:space="preserve">BLOCO CERAMICO / TIJOLO VAZADO PARA ALVENARIA DE VEDACAO, FUROS NA HORIZONTAL DE 11,5 X 19 X 19 CM (L X A X C)                                                                                                                                                                                                                                                                                                                                                                                            </t>
  </si>
  <si>
    <t>1,01</t>
  </si>
  <si>
    <t xml:space="preserve">BLOCO CERAMICO / TIJOLO VAZADO PARA ALVENARIA DE VEDACAO, FUROS NA VERTICAL DE 14 X 19 X 39 CM (L X A X C)                                                                                                                                                                                                                                                                                                                                                                                                </t>
  </si>
  <si>
    <t xml:space="preserve">BLOCO CERAMICO / TIJOLO VAZADO PARA ALVENARIA DE VEDACAO, FUROS NA VERTICAL DE 19 X 19 X 39 CM (L X A X C)                                                                                                                                                                                                                                                                                                                                                                                                </t>
  </si>
  <si>
    <t>3,10</t>
  </si>
  <si>
    <t xml:space="preserve">BLOCO CERAMICO / TIJOLO VAZADO PARA ALVENARIA DE VEDACAO, FUROS NA VERTICAL DE 9 X 19 X 39 CM (L X A X C)                                                                                                                                                                                                                                                                                                                                                                                                 </t>
  </si>
  <si>
    <t>1,96</t>
  </si>
  <si>
    <t xml:space="preserve">BLOCO CERAMICO / TIJOLO VAZADO PARA ALVENARIA DE VEDACAO, 4 FUROS NA HORIZONTAL DE 9 X 9 X 19 CM (L X A X C)                                                                                                                                                                                                                                                                                                                                                                                              </t>
  </si>
  <si>
    <t xml:space="preserve">BLOCO CERAMICO / TIJOLO VAZADO PARA ALVENARIA DE VEDACAO, 6 FUROS NA HORIZONTAL DE 9 X 14 X 19 CM (L X A X C)                                                                                                                                                                                                                                                                                                                                                                                             </t>
  </si>
  <si>
    <t xml:space="preserve">BLOCO CERAMICO / TIJOLO VAZADO PARA ALVENARIA DE VEDACAO, 8 FUROS NA HORIZONTAL DE 9 X 19 X 19 CM (L X A X C)                                                                                                                                                                                                                                                                                                                                                                                             </t>
  </si>
  <si>
    <t>0,76</t>
  </si>
  <si>
    <t xml:space="preserve">BLOCO CERAMICO / TIJOLO VAZADO PARA ALVENARIA DE VEDACAO, 8 FUROS NA HORIZONTAL DE 9 X 19 X 29 CM (L X A X C)                                                                                                                                                                                                                                                                                                                                                                                             </t>
  </si>
  <si>
    <t>105,40</t>
  </si>
  <si>
    <t>62,30</t>
  </si>
  <si>
    <t>4,74</t>
  </si>
  <si>
    <t>4,82</t>
  </si>
  <si>
    <t>5,05</t>
  </si>
  <si>
    <t>5,34</t>
  </si>
  <si>
    <t>3,95</t>
  </si>
  <si>
    <t>4,15</t>
  </si>
  <si>
    <t>4,40</t>
  </si>
  <si>
    <t>3,99</t>
  </si>
  <si>
    <t>5,20</t>
  </si>
  <si>
    <t>5,80</t>
  </si>
  <si>
    <t>4,37</t>
  </si>
  <si>
    <t>4,41</t>
  </si>
  <si>
    <t>4,64</t>
  </si>
  <si>
    <t>6,13</t>
  </si>
  <si>
    <t>6,76</t>
  </si>
  <si>
    <t>7,05</t>
  </si>
  <si>
    <t>7,65</t>
  </si>
  <si>
    <t>8,16</t>
  </si>
  <si>
    <t>5,46</t>
  </si>
  <si>
    <t>6,09</t>
  </si>
  <si>
    <t>3,03</t>
  </si>
  <si>
    <t>19,07</t>
  </si>
  <si>
    <t>9,94</t>
  </si>
  <si>
    <t>60,06</t>
  </si>
  <si>
    <t>44,04</t>
  </si>
  <si>
    <t>733,61</t>
  </si>
  <si>
    <t>3,12</t>
  </si>
  <si>
    <t>3,47</t>
  </si>
  <si>
    <t>3,97</t>
  </si>
  <si>
    <t>5,04</t>
  </si>
  <si>
    <t>75,10</t>
  </si>
  <si>
    <t>110,31</t>
  </si>
  <si>
    <t>168,98</t>
  </si>
  <si>
    <t>3,83</t>
  </si>
  <si>
    <t>3,06</t>
  </si>
  <si>
    <t>16,35</t>
  </si>
  <si>
    <t>15,88</t>
  </si>
  <si>
    <t xml:space="preserve">BLOCO ESTRUTURAL CERAMICO DE  19 X 19 X 29 CM (L X A X C) E 6,0 MPA                                                                                                                                                                                                                                                                                                                                                                                                                                       </t>
  </si>
  <si>
    <t>2,54</t>
  </si>
  <si>
    <t xml:space="preserve">BLOCO ESTRUTURAL CERAMICO DE 14 X 19 X 29 CM (L X A X C) E 6,0 MPA                                                                                                                                                                                                                                                                                                                                                                                                                                        </t>
  </si>
  <si>
    <t>2,13</t>
  </si>
  <si>
    <t xml:space="preserve">BLOCO ESTRUTURAL CERAMICO DE 14 X 19 X 34 CM (L X A X C) E 6,0 MPA                                                                                                                                                                                                                                                                                                                                                                                                                                        </t>
  </si>
  <si>
    <t>2,58</t>
  </si>
  <si>
    <t xml:space="preserve">BLOCO ESTRUTURAL CERAMICO DE 14 X 19 X 39 CM (L X A X C) E 6,0 MPA                                                                                                                                                                                                                                                                                                                                                                                                                                        </t>
  </si>
  <si>
    <t>2,78</t>
  </si>
  <si>
    <t xml:space="preserve">BLOCO ESTRUTURAL CERAMICO DE 19 X 19 X 39 CM (L X A X C) E 6,0 MPA                                                                                                                                                                                                                                                                                                                                                                                                                                        </t>
  </si>
  <si>
    <t>3,45</t>
  </si>
  <si>
    <t xml:space="preserve">BLOQUETE/PISO DE CONCRETO - MODELO PISOGRAMA/CONCREGRAMA 2 FUROS, DIMENSOES APROX. DE *35 X 15* CM E ESPESSURA DE 7 CM (+/- 1 CM), COR NATURAL                                                                                                                                                                                                                                                                                                                                                            </t>
  </si>
  <si>
    <t>55,33</t>
  </si>
  <si>
    <t xml:space="preserve">BLOQUETE/PISO DE CONCRETO - MODELO PISOGRAMA/CONCREGRAMA/PAVI-GRADE/GRAMEIRO, DIMENSOES APROXIMADAS DE *60 X 45* CM E ESPESSURA DE 8 CM (+/- 1 CM), COR NATURAL                                                                                                                                                                                                                                                                                                                                           </t>
  </si>
  <si>
    <t>124,51</t>
  </si>
  <si>
    <t xml:space="preserve">BLOQUETE/PISO INTERTRAVADO DE CONCRETO - MODELO ONDA/16 FACES/RETANGULAR/TIJOLINHO/PAVER/HOLANDES/PARALELEPIPEDO, *20 X 10* CM, E = 10 CM, RESISTENCIA DE 35 MPA, COR NATURAL                                                                                                                                                                                                                                                                                                                             </t>
  </si>
  <si>
    <t>77,81</t>
  </si>
  <si>
    <t xml:space="preserve">BLOQUETE/PISO INTERTRAVADO DE CONCRETO - MODELO ONDA/16 FACES/RETANGULAR/TIJOLINHO/PAVER/HOLANDES/PARALELEPIPEDO, *20 X 10* CM, E = 10 CM, RESISTENCIA DE 50 MPA, COR NATURAL                                                                                                                                                                                                                                                                                                                             </t>
  </si>
  <si>
    <t>79,54</t>
  </si>
  <si>
    <t xml:space="preserve">BLOQUETE/PISO INTERTRAVADO DE CONCRETO - MODELO ONDA/16 FACES/RETANGULAR/TIJOLINHO/PAVER/HOLANDES/PARALELEPIPEDO, *20 X 10* CM, E = 6 CM, RESISTENCIA DE 35 MPA, COLORIDO                                                                                                                                                                                                                                                                                                                                 </t>
  </si>
  <si>
    <t>60,52</t>
  </si>
  <si>
    <t xml:space="preserve">BLOQUETE/PISO INTERTRAVADO DE CONCRETO - MODELO ONDA/16 FACES/RETANGULAR/TIJOLINHO/PAVER/HOLANDES/PARALELEPIPEDO, *20 X 10* CM, E = 6 CM, RESISTENCIA DE 35 MPA, COR NATURAL                                                                                                                                                                                                                                                                                                                              </t>
  </si>
  <si>
    <t>52,25</t>
  </si>
  <si>
    <t xml:space="preserve">BLOQUETE/PISO INTERTRAVADO DE CONCRETO - MODELO ONDA/16 FACES/RETANGULAR/TIJOLINHO/PAVER/HOLANDES/PARALELEPIPEDO, *20 X 10* CM, E = 8 CM, RESISTENCIA DE 35 MPA, COLORIDO                                                                                                                                                                                                                                                                                                                                 </t>
  </si>
  <si>
    <t>72,63</t>
  </si>
  <si>
    <t xml:space="preserve">BLOQUETE/PISO INTERTRAVADO DE CONCRETO - MODELO ONDA/16 FACES/RETANGULAR/TIJOLINHO/PAVER/HOLANDES/PARALELEPIPEDO, *20 X 10* CM, E = 8 CM, RESISTENCIA DE 35 MPA, COR NATURAL                                                                                                                                                                                                                                                                                                                              </t>
  </si>
  <si>
    <t>66,00</t>
  </si>
  <si>
    <t xml:space="preserve">BLOQUETE/PISO INTERTRAVADO DE CONCRETO - MODELO RAQUETE, *22 X 13,5* CM, E = 6 CM, RESISTENCIA DE 35 MPA, COR NATURAL                                                                                                                                                                                                                                                                                                                                                                                     </t>
  </si>
  <si>
    <t>53,34</t>
  </si>
  <si>
    <t xml:space="preserve">BLOQUETE/PISO INTERTRAVADO DE CONCRETO - MODELO SEXTAVADO / HEXAGONAL, *25 X 25* CM, E = 10 CM, RESISTENCIA DE 35 MPA, COR NATURAL                                                                                                                                                                                                                                                                                                                                                                        </t>
  </si>
  <si>
    <t xml:space="preserve">BLOQUETE/PISO INTERTRAVADO DE CONCRETO - MODELO SEXTAVADO / HEXAGONAL, *25 X 25* CM, E = 6 CM, RESISTENCIA DE 35 MPA, COR NATURAL                                                                                                                                                                                                                                                                                                                                                                         </t>
  </si>
  <si>
    <t>52,62</t>
  </si>
  <si>
    <t xml:space="preserve">BLOQUETE/PISO INTERTRAVADO DE CONCRETO - MODELO SEXTAVADO / HEXAGONAL, *25 X 25* CM, E = 8 CM, RESISTENCIA DE 35 MPA, COR NATURAL                                                                                                                                                                                                                                                                                                                                                                         </t>
  </si>
  <si>
    <t>66,28</t>
  </si>
  <si>
    <t>48,91</t>
  </si>
  <si>
    <t>4,14</t>
  </si>
  <si>
    <t>275,19</t>
  </si>
  <si>
    <t>3.134,46</t>
  </si>
  <si>
    <t>2.635,51</t>
  </si>
  <si>
    <t>1.074,00</t>
  </si>
  <si>
    <t>15.519,20</t>
  </si>
  <si>
    <t>1.045,27</t>
  </si>
  <si>
    <t>1.631,22</t>
  </si>
  <si>
    <t>1.785,98</t>
  </si>
  <si>
    <t>1.761,97</t>
  </si>
  <si>
    <t>9.880,62</t>
  </si>
  <si>
    <t>4.581,57</t>
  </si>
  <si>
    <t>9.295,07</t>
  </si>
  <si>
    <t>1.888,83</t>
  </si>
  <si>
    <t>72.532,31</t>
  </si>
  <si>
    <t>77.709,39</t>
  </si>
  <si>
    <t>4.928,55</t>
  </si>
  <si>
    <t>7.086,27</t>
  </si>
  <si>
    <t>12.011,83</t>
  </si>
  <si>
    <t>11.404,28</t>
  </si>
  <si>
    <t>46.797,62</t>
  </si>
  <si>
    <t>17.211,30</t>
  </si>
  <si>
    <t>51.039,07</t>
  </si>
  <si>
    <t>23.175,00</t>
  </si>
  <si>
    <t>5.116,46</t>
  </si>
  <si>
    <t>6.180,00</t>
  </si>
  <si>
    <t>8.302,44</t>
  </si>
  <si>
    <t>46.350,00</t>
  </si>
  <si>
    <t>7.300,12</t>
  </si>
  <si>
    <t>11.587,50</t>
  </si>
  <si>
    <t>266.995,92</t>
  </si>
  <si>
    <t>111.414,87</t>
  </si>
  <si>
    <t>28,47</t>
  </si>
  <si>
    <t>38,01</t>
  </si>
  <si>
    <t>63,36</t>
  </si>
  <si>
    <t>39,43</t>
  </si>
  <si>
    <t>15,23</t>
  </si>
  <si>
    <t>20,65</t>
  </si>
  <si>
    <t>40,58</t>
  </si>
  <si>
    <t>1,12</t>
  </si>
  <si>
    <t>0,07</t>
  </si>
  <si>
    <t>0,08</t>
  </si>
  <si>
    <t>0,50</t>
  </si>
  <si>
    <t>0,87</t>
  </si>
  <si>
    <t>27,25</t>
  </si>
  <si>
    <t>5,64</t>
  </si>
  <si>
    <t>8,46</t>
  </si>
  <si>
    <t>33,04</t>
  </si>
  <si>
    <t>46,59</t>
  </si>
  <si>
    <t>145,23</t>
  </si>
  <si>
    <t>20,69</t>
  </si>
  <si>
    <t>16,25</t>
  </si>
  <si>
    <t>15,90</t>
  </si>
  <si>
    <t>5,73</t>
  </si>
  <si>
    <t>10,00</t>
  </si>
  <si>
    <t>44,67</t>
  </si>
  <si>
    <t>27,76</t>
  </si>
  <si>
    <t>6,90</t>
  </si>
  <si>
    <t>65,85</t>
  </si>
  <si>
    <t>64,01</t>
  </si>
  <si>
    <t>64,33</t>
  </si>
  <si>
    <t>121,66</t>
  </si>
  <si>
    <t>332,99</t>
  </si>
  <si>
    <t>351,83</t>
  </si>
  <si>
    <t>377,43</t>
  </si>
  <si>
    <t>0,90</t>
  </si>
  <si>
    <t>6,45</t>
  </si>
  <si>
    <t>2,66</t>
  </si>
  <si>
    <t>4,01</t>
  </si>
  <si>
    <t>5,40</t>
  </si>
  <si>
    <t>9,63</t>
  </si>
  <si>
    <t>11,96</t>
  </si>
  <si>
    <t>15,61</t>
  </si>
  <si>
    <t>17,86</t>
  </si>
  <si>
    <t>2,80</t>
  </si>
  <si>
    <t>23,34</t>
  </si>
  <si>
    <t>24,38</t>
  </si>
  <si>
    <t>25,80</t>
  </si>
  <si>
    <t>23,09</t>
  </si>
  <si>
    <t>19,00</t>
  </si>
  <si>
    <t>19,91</t>
  </si>
  <si>
    <t>6,83</t>
  </si>
  <si>
    <t>76,57</t>
  </si>
  <si>
    <t>79,99</t>
  </si>
  <si>
    <t>82,49</t>
  </si>
  <si>
    <t>73,69</t>
  </si>
  <si>
    <t>42,53</t>
  </si>
  <si>
    <t>45,52</t>
  </si>
  <si>
    <t>49,89</t>
  </si>
  <si>
    <t>51,89</t>
  </si>
  <si>
    <t>6,28</t>
  </si>
  <si>
    <t>91,55</t>
  </si>
  <si>
    <t>92,28</t>
  </si>
  <si>
    <t>74,51</t>
  </si>
  <si>
    <t>87,53</t>
  </si>
  <si>
    <t>146,04</t>
  </si>
  <si>
    <t>149,57</t>
  </si>
  <si>
    <t>141,90</t>
  </si>
  <si>
    <t>8,08</t>
  </si>
  <si>
    <t>6,87</t>
  </si>
  <si>
    <t>3,32</t>
  </si>
  <si>
    <t>3,22</t>
  </si>
  <si>
    <t>3,52</t>
  </si>
  <si>
    <t>24,02</t>
  </si>
  <si>
    <t>27,63</t>
  </si>
  <si>
    <t>49,60</t>
  </si>
  <si>
    <t>3,75</t>
  </si>
  <si>
    <t>4,56</t>
  </si>
  <si>
    <t>11,85</t>
  </si>
  <si>
    <t>20,68</t>
  </si>
  <si>
    <t>15,45</t>
  </si>
  <si>
    <t>4,81</t>
  </si>
  <si>
    <t>2,52</t>
  </si>
  <si>
    <t>2,28</t>
  </si>
  <si>
    <t>6,85</t>
  </si>
  <si>
    <t>6,07</t>
  </si>
  <si>
    <t>1,39</t>
  </si>
  <si>
    <t>1,07</t>
  </si>
  <si>
    <t>9,19</t>
  </si>
  <si>
    <t>12,93</t>
  </si>
  <si>
    <t>14,83</t>
  </si>
  <si>
    <t>10,82</t>
  </si>
  <si>
    <t>8,28</t>
  </si>
  <si>
    <t>3,34</t>
  </si>
  <si>
    <t>5,66</t>
  </si>
  <si>
    <t>35,69</t>
  </si>
  <si>
    <t>18,41</t>
  </si>
  <si>
    <t>71,12</t>
  </si>
  <si>
    <t>4,42</t>
  </si>
  <si>
    <t>53,21</t>
  </si>
  <si>
    <t>77,35</t>
  </si>
  <si>
    <t>20,38</t>
  </si>
  <si>
    <t>16,80</t>
  </si>
  <si>
    <t>1,50</t>
  </si>
  <si>
    <t>90,37</t>
  </si>
  <si>
    <t>86,24</t>
  </si>
  <si>
    <t>85,42</t>
  </si>
  <si>
    <t>41,49</t>
  </si>
  <si>
    <t>42,00</t>
  </si>
  <si>
    <t>45,53</t>
  </si>
  <si>
    <t>46,21</t>
  </si>
  <si>
    <t>46,17</t>
  </si>
  <si>
    <t>98,39</t>
  </si>
  <si>
    <t>195,91</t>
  </si>
  <si>
    <t>41,51</t>
  </si>
  <si>
    <t>4,90</t>
  </si>
  <si>
    <t>8,98</t>
  </si>
  <si>
    <t>114,08</t>
  </si>
  <si>
    <t>138,09</t>
  </si>
  <si>
    <t>15,02</t>
  </si>
  <si>
    <t>159,77</t>
  </si>
  <si>
    <t>21,40</t>
  </si>
  <si>
    <t>31,52</t>
  </si>
  <si>
    <t>44,90</t>
  </si>
  <si>
    <t>59,32</t>
  </si>
  <si>
    <t>85,32</t>
  </si>
  <si>
    <t>1,62</t>
  </si>
  <si>
    <t>101,45</t>
  </si>
  <si>
    <t>122,90</t>
  </si>
  <si>
    <t>13,18</t>
  </si>
  <si>
    <t>150,96</t>
  </si>
  <si>
    <t>200,61</t>
  </si>
  <si>
    <t>20,44</t>
  </si>
  <si>
    <t>260,29</t>
  </si>
  <si>
    <t>28,88</t>
  </si>
  <si>
    <t>349,97</t>
  </si>
  <si>
    <t>42,71</t>
  </si>
  <si>
    <t>418,65</t>
  </si>
  <si>
    <t>59,75</t>
  </si>
  <si>
    <t>77,57</t>
  </si>
  <si>
    <t>1,00</t>
  </si>
  <si>
    <t>8,68</t>
  </si>
  <si>
    <t>92,35</t>
  </si>
  <si>
    <t>116,48</t>
  </si>
  <si>
    <t>12,40</t>
  </si>
  <si>
    <t>140,72</t>
  </si>
  <si>
    <t>1,90</t>
  </si>
  <si>
    <t>185,08</t>
  </si>
  <si>
    <t>19,42</t>
  </si>
  <si>
    <t>28,31</t>
  </si>
  <si>
    <t>3,16</t>
  </si>
  <si>
    <t>39,41</t>
  </si>
  <si>
    <t>4,54</t>
  </si>
  <si>
    <t>58,12</t>
  </si>
  <si>
    <t>77,03</t>
  </si>
  <si>
    <t>136,68</t>
  </si>
  <si>
    <t>13,45</t>
  </si>
  <si>
    <t>170,17</t>
  </si>
  <si>
    <t>222,89</t>
  </si>
  <si>
    <t>21,26</t>
  </si>
  <si>
    <t>29,10</t>
  </si>
  <si>
    <t>40,28</t>
  </si>
  <si>
    <t>5,11</t>
  </si>
  <si>
    <t>55,54</t>
  </si>
  <si>
    <t>76,67</t>
  </si>
  <si>
    <t>102,79</t>
  </si>
  <si>
    <t>3,21</t>
  </si>
  <si>
    <t>2,45</t>
  </si>
  <si>
    <t>3,35</t>
  </si>
  <si>
    <t>6,53</t>
  </si>
  <si>
    <t>17,21</t>
  </si>
  <si>
    <t>8,62</t>
  </si>
  <si>
    <t>12,54</t>
  </si>
  <si>
    <t>4,79</t>
  </si>
  <si>
    <t>11,88</t>
  </si>
  <si>
    <t>17,65</t>
  </si>
  <si>
    <t>6,40</t>
  </si>
  <si>
    <t>15,44</t>
  </si>
  <si>
    <t>23,58</t>
  </si>
  <si>
    <t>4,80</t>
  </si>
  <si>
    <t>27,48</t>
  </si>
  <si>
    <t>429,51</t>
  </si>
  <si>
    <t>43,76</t>
  </si>
  <si>
    <t>7,23</t>
  </si>
  <si>
    <t>75,66</t>
  </si>
  <si>
    <t>104,82</t>
  </si>
  <si>
    <t>11,14</t>
  </si>
  <si>
    <t>142,30</t>
  </si>
  <si>
    <t>17,05</t>
  </si>
  <si>
    <t>214,74</t>
  </si>
  <si>
    <t>268,48</t>
  </si>
  <si>
    <t>0,59</t>
  </si>
  <si>
    <t>1,19</t>
  </si>
  <si>
    <t>1,81</t>
  </si>
  <si>
    <t>2,20</t>
  </si>
  <si>
    <t>5,14</t>
  </si>
  <si>
    <t>9,76</t>
  </si>
  <si>
    <t>81,96</t>
  </si>
  <si>
    <t>14,28</t>
  </si>
  <si>
    <t>23,10</t>
  </si>
  <si>
    <t>33,82</t>
  </si>
  <si>
    <t>7,03</t>
  </si>
  <si>
    <t>50,66</t>
  </si>
  <si>
    <t>12,38</t>
  </si>
  <si>
    <t>14,69</t>
  </si>
  <si>
    <t>87.734,79</t>
  </si>
  <si>
    <t>99.628,20</t>
  </si>
  <si>
    <t>65.783,21</t>
  </si>
  <si>
    <t>79.268,77</t>
  </si>
  <si>
    <t>20,90</t>
  </si>
  <si>
    <t>44,45</t>
  </si>
  <si>
    <t>952,97</t>
  </si>
  <si>
    <t>32,98</t>
  </si>
  <si>
    <t>39,39</t>
  </si>
  <si>
    <t>19,30</t>
  </si>
  <si>
    <t>37,74</t>
  </si>
  <si>
    <t>30,71</t>
  </si>
  <si>
    <t>22,55</t>
  </si>
  <si>
    <t>5,69</t>
  </si>
  <si>
    <t>4.880,41</t>
  </si>
  <si>
    <t>976,08</t>
  </si>
  <si>
    <t>7.354,73</t>
  </si>
  <si>
    <t>1.225,00</t>
  </si>
  <si>
    <t>11.618,63</t>
  </si>
  <si>
    <t>1.815,43</t>
  </si>
  <si>
    <t>455,00</t>
  </si>
  <si>
    <t>2.799,60</t>
  </si>
  <si>
    <t>3.486,60</t>
  </si>
  <si>
    <t>655,09</t>
  </si>
  <si>
    <t>633,54</t>
  </si>
  <si>
    <t>449,90</t>
  </si>
  <si>
    <t>1.038,45</t>
  </si>
  <si>
    <t>1.177,96</t>
  </si>
  <si>
    <t>2.030,73</t>
  </si>
  <si>
    <t>272,07</t>
  </si>
  <si>
    <t>420,85</t>
  </si>
  <si>
    <t>116,58</t>
  </si>
  <si>
    <t>126,05</t>
  </si>
  <si>
    <t>231,09</t>
  </si>
  <si>
    <t>404,41</t>
  </si>
  <si>
    <t>733,19</t>
  </si>
  <si>
    <t>1.313,02</t>
  </si>
  <si>
    <t>194,32</t>
  </si>
  <si>
    <t>357,14</t>
  </si>
  <si>
    <t>453,78</t>
  </si>
  <si>
    <t>100,54</t>
  </si>
  <si>
    <t>167,01</t>
  </si>
  <si>
    <t>323,52</t>
  </si>
  <si>
    <t>672,26</t>
  </si>
  <si>
    <t>1.059,87</t>
  </si>
  <si>
    <t>244,56</t>
  </si>
  <si>
    <t>259,89</t>
  </si>
  <si>
    <t>1.052,21</t>
  </si>
  <si>
    <t>47,60</t>
  </si>
  <si>
    <t>178,57</t>
  </si>
  <si>
    <t>326,71</t>
  </si>
  <si>
    <t>255,65</t>
  </si>
  <si>
    <t>323,37</t>
  </si>
  <si>
    <t>267,83</t>
  </si>
  <si>
    <t>327,17</t>
  </si>
  <si>
    <t>37,62</t>
  </si>
  <si>
    <t>43,62</t>
  </si>
  <si>
    <t>69,69</t>
  </si>
  <si>
    <t>59,46</t>
  </si>
  <si>
    <t>130,20</t>
  </si>
  <si>
    <t>1,44</t>
  </si>
  <si>
    <t>33,00</t>
  </si>
  <si>
    <t>40,37</t>
  </si>
  <si>
    <t>66,38</t>
  </si>
  <si>
    <t>220,02</t>
  </si>
  <si>
    <t>133,79</t>
  </si>
  <si>
    <t>197,00</t>
  </si>
  <si>
    <t>74,53</t>
  </si>
  <si>
    <t>44,15</t>
  </si>
  <si>
    <t>522,31</t>
  </si>
  <si>
    <t>29,31</t>
  </si>
  <si>
    <t>57,61</t>
  </si>
  <si>
    <t>92,60</t>
  </si>
  <si>
    <t>138,51</t>
  </si>
  <si>
    <t>184,86</t>
  </si>
  <si>
    <t>223,40</t>
  </si>
  <si>
    <t>283,16</t>
  </si>
  <si>
    <t>20,55</t>
  </si>
  <si>
    <t>1.297,71</t>
  </si>
  <si>
    <t>55,87</t>
  </si>
  <si>
    <t>2.534,89</t>
  </si>
  <si>
    <t>123,75</t>
  </si>
  <si>
    <t>205,07</t>
  </si>
  <si>
    <t>306,57</t>
  </si>
  <si>
    <t>616,72</t>
  </si>
  <si>
    <t>384,01</t>
  </si>
  <si>
    <t>2,46</t>
  </si>
  <si>
    <t>2.411,80</t>
  </si>
  <si>
    <t>771,72</t>
  </si>
  <si>
    <t>244,57</t>
  </si>
  <si>
    <t>396,01</t>
  </si>
  <si>
    <t>144,99</t>
  </si>
  <si>
    <t>6,37</t>
  </si>
  <si>
    <t>128,15</t>
  </si>
  <si>
    <t>1.613,20</t>
  </si>
  <si>
    <t>2.706,42</t>
  </si>
  <si>
    <t>3.403,92</t>
  </si>
  <si>
    <t>75,69</t>
  </si>
  <si>
    <t>179,53</t>
  </si>
  <si>
    <t>588,23</t>
  </si>
  <si>
    <t>86,99</t>
  </si>
  <si>
    <t>59,26</t>
  </si>
  <si>
    <t>38,70</t>
  </si>
  <si>
    <t>46,65</t>
  </si>
  <si>
    <t>1,09</t>
  </si>
  <si>
    <t>1,82</t>
  </si>
  <si>
    <t>2.599,46</t>
  </si>
  <si>
    <t>151,36</t>
  </si>
  <si>
    <t>26,30</t>
  </si>
  <si>
    <t>26,51</t>
  </si>
  <si>
    <t>31,33</t>
  </si>
  <si>
    <t>86,43</t>
  </si>
  <si>
    <t>33,92</t>
  </si>
  <si>
    <t>44,18</t>
  </si>
  <si>
    <t>40,13</t>
  </si>
  <si>
    <t>49,04</t>
  </si>
  <si>
    <t>64,13</t>
  </si>
  <si>
    <t>104,05</t>
  </si>
  <si>
    <t>134,58</t>
  </si>
  <si>
    <t>251,51</t>
  </si>
  <si>
    <t>1,89</t>
  </si>
  <si>
    <t>450.227,67</t>
  </si>
  <si>
    <t>480.531,48</t>
  </si>
  <si>
    <t>496.808,95</t>
  </si>
  <si>
    <t>554.126,41</t>
  </si>
  <si>
    <t>523.822,60</t>
  </si>
  <si>
    <t>545.468,14</t>
  </si>
  <si>
    <t>431.179,59</t>
  </si>
  <si>
    <t>432.045,42</t>
  </si>
  <si>
    <t>687.463,03</t>
  </si>
  <si>
    <t>664.951,67</t>
  </si>
  <si>
    <t>709.974,44</t>
  </si>
  <si>
    <t>651.964,35</t>
  </si>
  <si>
    <t>269.465,50</t>
  </si>
  <si>
    <t>128,00</t>
  </si>
  <si>
    <t>17,39</t>
  </si>
  <si>
    <t>20,54</t>
  </si>
  <si>
    <t>5,89</t>
  </si>
  <si>
    <t>4,89</t>
  </si>
  <si>
    <t>6,24</t>
  </si>
  <si>
    <t>4,92</t>
  </si>
  <si>
    <t>2,83</t>
  </si>
  <si>
    <t>3,39</t>
  </si>
  <si>
    <t>1,91</t>
  </si>
  <si>
    <t xml:space="preserve">CANALETA ESTRUTURAL CERAMICA DE 14 X 19 X 19 CM (L X A X C) E 6,0 MPA                                                                                                                                                                                                                                                                                                                                                                                                                                     </t>
  </si>
  <si>
    <t>1,85</t>
  </si>
  <si>
    <t xml:space="preserve">CANALETA ESTRUTURAL CERAMICA DE 14 X 19 X 29 CM (L X A X C) E 6,0 MPA                                                                                                                                                                                                                                                                                                                                                                                                                                     </t>
  </si>
  <si>
    <t xml:space="preserve">CANALETA ESTRUTURAL CERAMICA DE 14 X 19 X 39 CM (L X A X C) E 6,0 MPA                                                                                                                                                                                                                                                                                                                                                                                                                                     </t>
  </si>
  <si>
    <t>4,00</t>
  </si>
  <si>
    <t>25,67</t>
  </si>
  <si>
    <t>54,09</t>
  </si>
  <si>
    <t>7,94</t>
  </si>
  <si>
    <t>48,97</t>
  </si>
  <si>
    <t>28,79</t>
  </si>
  <si>
    <t>45,54</t>
  </si>
  <si>
    <t>45,70</t>
  </si>
  <si>
    <t>48,64</t>
  </si>
  <si>
    <t>76,98</t>
  </si>
  <si>
    <t>19,17</t>
  </si>
  <si>
    <t>15,53</t>
  </si>
  <si>
    <t>5,25</t>
  </si>
  <si>
    <t>10,17</t>
  </si>
  <si>
    <t>49,96</t>
  </si>
  <si>
    <t>27,70</t>
  </si>
  <si>
    <t>6,98</t>
  </si>
  <si>
    <t>71,21</t>
  </si>
  <si>
    <t>119,12</t>
  </si>
  <si>
    <t>2,21</t>
  </si>
  <si>
    <t>1,66</t>
  </si>
  <si>
    <t>4,70</t>
  </si>
  <si>
    <t>2,17</t>
  </si>
  <si>
    <t>11,64</t>
  </si>
  <si>
    <t>57,09</t>
  </si>
  <si>
    <t>8,75</t>
  </si>
  <si>
    <t>4,06</t>
  </si>
  <si>
    <t>7,29</t>
  </si>
  <si>
    <t>1,18</t>
  </si>
  <si>
    <t>3,72</t>
  </si>
  <si>
    <t>6,71</t>
  </si>
  <si>
    <t>11,30</t>
  </si>
  <si>
    <t>19,77</t>
  </si>
  <si>
    <t>29,45</t>
  </si>
  <si>
    <t>7,38</t>
  </si>
  <si>
    <t>19,23</t>
  </si>
  <si>
    <t>59,16</t>
  </si>
  <si>
    <t>65,16</t>
  </si>
  <si>
    <t>17,16</t>
  </si>
  <si>
    <t>13,20</t>
  </si>
  <si>
    <t>217,33</t>
  </si>
  <si>
    <t>369,26</t>
  </si>
  <si>
    <t>49,28</t>
  </si>
  <si>
    <t>81,85</t>
  </si>
  <si>
    <t>74,21</t>
  </si>
  <si>
    <t>143,53</t>
  </si>
  <si>
    <t>129,15</t>
  </si>
  <si>
    <t>33,65</t>
  </si>
  <si>
    <t>165,02</t>
  </si>
  <si>
    <t>202,73</t>
  </si>
  <si>
    <t>207,02</t>
  </si>
  <si>
    <t>63,88</t>
  </si>
  <si>
    <t>108,76</t>
  </si>
  <si>
    <t>23,87</t>
  </si>
  <si>
    <t>4.220,62</t>
  </si>
  <si>
    <t>20,40</t>
  </si>
  <si>
    <t>2.732,34</t>
  </si>
  <si>
    <t>222,70</t>
  </si>
  <si>
    <t>20.450,00</t>
  </si>
  <si>
    <t>27.743,35</t>
  </si>
  <si>
    <t>30.031,46</t>
  </si>
  <si>
    <t>32.319,58</t>
  </si>
  <si>
    <t>34.607,69</t>
  </si>
  <si>
    <t>39.469,92</t>
  </si>
  <si>
    <t>9,66</t>
  </si>
  <si>
    <t>4.347,66</t>
  </si>
  <si>
    <t>74,46</t>
  </si>
  <si>
    <t>119,13</t>
  </si>
  <si>
    <t>142,88</t>
  </si>
  <si>
    <t>6.937,36</t>
  </si>
  <si>
    <t>836.030,82</t>
  </si>
  <si>
    <t>717.012,69</t>
  </si>
  <si>
    <t>725.721,23</t>
  </si>
  <si>
    <t>825.000,00</t>
  </si>
  <si>
    <t>1.011.655,42</t>
  </si>
  <si>
    <t>24,46</t>
  </si>
  <si>
    <t>4.325,37</t>
  </si>
  <si>
    <t>6.055,83</t>
  </si>
  <si>
    <t>8.074,44</t>
  </si>
  <si>
    <t>1.407,20</t>
  </si>
  <si>
    <t>3.105,55</t>
  </si>
  <si>
    <t>27,30</t>
  </si>
  <si>
    <t>1.401,12</t>
  </si>
  <si>
    <t>934,06</t>
  </si>
  <si>
    <t>34,21</t>
  </si>
  <si>
    <t>8,69</t>
  </si>
  <si>
    <t>9,52</t>
  </si>
  <si>
    <t>10,14</t>
  </si>
  <si>
    <t>9,54</t>
  </si>
  <si>
    <t>8,83</t>
  </si>
  <si>
    <t>8,84</t>
  </si>
  <si>
    <t>9,34</t>
  </si>
  <si>
    <t>7,87</t>
  </si>
  <si>
    <t>10,83</t>
  </si>
  <si>
    <t>11,27</t>
  </si>
  <si>
    <t>10,80</t>
  </si>
  <si>
    <t>11,77</t>
  </si>
  <si>
    <t>10,39</t>
  </si>
  <si>
    <t>11,25</t>
  </si>
  <si>
    <t>11,32</t>
  </si>
  <si>
    <t>11,81</t>
  </si>
  <si>
    <t>14,17</t>
  </si>
  <si>
    <t>10,30</t>
  </si>
  <si>
    <t>8,58</t>
  </si>
  <si>
    <t>8,50</t>
  </si>
  <si>
    <t>9,80</t>
  </si>
  <si>
    <t>8,71</t>
  </si>
  <si>
    <t>9,98</t>
  </si>
  <si>
    <t>8,55</t>
  </si>
  <si>
    <t>77,70</t>
  </si>
  <si>
    <t>89,83</t>
  </si>
  <si>
    <t>86,52</t>
  </si>
  <si>
    <t>37,61</t>
  </si>
  <si>
    <t>41,66</t>
  </si>
  <si>
    <t>52,87</t>
  </si>
  <si>
    <t>75,93</t>
  </si>
  <si>
    <t>27,50</t>
  </si>
  <si>
    <t>35,93</t>
  </si>
  <si>
    <t>39,54</t>
  </si>
  <si>
    <t>43,15</t>
  </si>
  <si>
    <t>53,56</t>
  </si>
  <si>
    <t>80,90</t>
  </si>
  <si>
    <t>29,66</t>
  </si>
  <si>
    <t>36,28</t>
  </si>
  <si>
    <t>30,28</t>
  </si>
  <si>
    <t>31,93</t>
  </si>
  <si>
    <t>38,97</t>
  </si>
  <si>
    <t>51,80</t>
  </si>
  <si>
    <t>63,16</t>
  </si>
  <si>
    <t>18,18</t>
  </si>
  <si>
    <t>24,44</t>
  </si>
  <si>
    <t>72,89</t>
  </si>
  <si>
    <t>85,11</t>
  </si>
  <si>
    <t>95,42</t>
  </si>
  <si>
    <t>57,80</t>
  </si>
  <si>
    <t>73,86</t>
  </si>
  <si>
    <t>42,96</t>
  </si>
  <si>
    <t>53,23</t>
  </si>
  <si>
    <t>61,75</t>
  </si>
  <si>
    <t>88,96</t>
  </si>
  <si>
    <t>31,22</t>
  </si>
  <si>
    <t>35,53</t>
  </si>
  <si>
    <t>43,61</t>
  </si>
  <si>
    <t>54,11</t>
  </si>
  <si>
    <t>16,59</t>
  </si>
  <si>
    <t>17,14</t>
  </si>
  <si>
    <t>111,44</t>
  </si>
  <si>
    <t>28,21</t>
  </si>
  <si>
    <t xml:space="preserve">CHUMBADOR DE ACO ZINCADO, DIAMETRO 1/2", COMPRIMENTO 75 MM                                                                                                                                                                                                                                                                                                                                                                                                                                                </t>
  </si>
  <si>
    <t>14,62</t>
  </si>
  <si>
    <t xml:space="preserve">CHUMBADOR DE ACO ZINCADO, DIAMETRO 1/4" COM PARAFUSO 1/4" X 40 MM                                                                                                                                                                                                                                                                                                                                                                                                                                         </t>
  </si>
  <si>
    <t>1,64</t>
  </si>
  <si>
    <t xml:space="preserve">CHUMBADOR DE ACO ZINCADO, DIAMETRO 5/8", COMPRIMENTO 6", COM PORCA                                                                                                                                                                                                                                                                                                                                                                                                                                        </t>
  </si>
  <si>
    <t>32,03</t>
  </si>
  <si>
    <t>79,90</t>
  </si>
  <si>
    <t>258,45</t>
  </si>
  <si>
    <t>5,15</t>
  </si>
  <si>
    <t>15,69</t>
  </si>
  <si>
    <t>0,77</t>
  </si>
  <si>
    <t>4,10</t>
  </si>
  <si>
    <t>26,20</t>
  </si>
  <si>
    <t>108,56</t>
  </si>
  <si>
    <t xml:space="preserve">COLA A BASE DE RESINA SINTETICA PARA CHAPA DE LAMINADO MELAMINICO E OUTROS                                                                                                                                                                                                                                                                                                                                                                                                                                </t>
  </si>
  <si>
    <t>77,90</t>
  </si>
  <si>
    <t>43,03</t>
  </si>
  <si>
    <t>146,34</t>
  </si>
  <si>
    <t>16,71</t>
  </si>
  <si>
    <t>17,32</t>
  </si>
  <si>
    <t>5,99</t>
  </si>
  <si>
    <t>7,71</t>
  </si>
  <si>
    <t>9,31</t>
  </si>
  <si>
    <t>9,11</t>
  </si>
  <si>
    <t>11,40</t>
  </si>
  <si>
    <t>13,75</t>
  </si>
  <si>
    <t>9.200,00</t>
  </si>
  <si>
    <t>7.723,33</t>
  </si>
  <si>
    <t>6.666,66</t>
  </si>
  <si>
    <t>5.153,58</t>
  </si>
  <si>
    <t>91.122,46</t>
  </si>
  <si>
    <t>11.996,87</t>
  </si>
  <si>
    <t>11.399,99</t>
  </si>
  <si>
    <t>61,20</t>
  </si>
  <si>
    <t>66,08</t>
  </si>
  <si>
    <t>75,67</t>
  </si>
  <si>
    <t>91,30</t>
  </si>
  <si>
    <t>103,69</t>
  </si>
  <si>
    <t>123,31</t>
  </si>
  <si>
    <t>39,23</t>
  </si>
  <si>
    <t>189.897,57</t>
  </si>
  <si>
    <t>153.027,20</t>
  </si>
  <si>
    <t>327.610,58</t>
  </si>
  <si>
    <t>355.852,57</t>
  </si>
  <si>
    <t>82.851,61</t>
  </si>
  <si>
    <t>96.355,43</t>
  </si>
  <si>
    <t>129.042,43</t>
  </si>
  <si>
    <t>128.673,19</t>
  </si>
  <si>
    <t>28,28</t>
  </si>
  <si>
    <t>20,22</t>
  </si>
  <si>
    <t>630,14</t>
  </si>
  <si>
    <t>654,80</t>
  </si>
  <si>
    <t>662,15</t>
  </si>
  <si>
    <t>681,34</t>
  </si>
  <si>
    <t>650,97</t>
  </si>
  <si>
    <t>663,66</t>
  </si>
  <si>
    <t>581,92</t>
  </si>
  <si>
    <t>604,57</t>
  </si>
  <si>
    <t>560,00</t>
  </si>
  <si>
    <t>580,05</t>
  </si>
  <si>
    <t>664,74</t>
  </si>
  <si>
    <t>674,39</t>
  </si>
  <si>
    <t>623,77</t>
  </si>
  <si>
    <t>575,78</t>
  </si>
  <si>
    <t>597,94</t>
  </si>
  <si>
    <t>661,86</t>
  </si>
  <si>
    <t>642,95</t>
  </si>
  <si>
    <t>594,98</t>
  </si>
  <si>
    <t>631,38</t>
  </si>
  <si>
    <t>666,37</t>
  </si>
  <si>
    <t>694,83</t>
  </si>
  <si>
    <t>614,16</t>
  </si>
  <si>
    <t>640,68</t>
  </si>
  <si>
    <t>711,92</t>
  </si>
  <si>
    <t>760,64</t>
  </si>
  <si>
    <t>813,41</t>
  </si>
  <si>
    <t>528,76</t>
  </si>
  <si>
    <t>537,40</t>
  </si>
  <si>
    <t>14,95</t>
  </si>
  <si>
    <t>19,43</t>
  </si>
  <si>
    <t>15,17</t>
  </si>
  <si>
    <t>11,42</t>
  </si>
  <si>
    <t>20,11</t>
  </si>
  <si>
    <t>16,08</t>
  </si>
  <si>
    <t>266,57</t>
  </si>
  <si>
    <t>26,83</t>
  </si>
  <si>
    <t>35,66</t>
  </si>
  <si>
    <t>13,00</t>
  </si>
  <si>
    <t>21,88</t>
  </si>
  <si>
    <t>52,30</t>
  </si>
  <si>
    <t>13,03</t>
  </si>
  <si>
    <t>241,95</t>
  </si>
  <si>
    <t>41,23</t>
  </si>
  <si>
    <t>32,75</t>
  </si>
  <si>
    <t>12,62</t>
  </si>
  <si>
    <t>21,16</t>
  </si>
  <si>
    <t>62,80</t>
  </si>
  <si>
    <t>13,46</t>
  </si>
  <si>
    <t>185,73</t>
  </si>
  <si>
    <t>289,77</t>
  </si>
  <si>
    <t>49,40</t>
  </si>
  <si>
    <t>37,13</t>
  </si>
  <si>
    <t>15,42</t>
  </si>
  <si>
    <t>25,00</t>
  </si>
  <si>
    <t>66,93</t>
  </si>
  <si>
    <t>15,52</t>
  </si>
  <si>
    <t>208,98</t>
  </si>
  <si>
    <t>286,77</t>
  </si>
  <si>
    <t>153,86</t>
  </si>
  <si>
    <t>45,82</t>
  </si>
  <si>
    <t>39,27</t>
  </si>
  <si>
    <t>18,69</t>
  </si>
  <si>
    <t>23,92</t>
  </si>
  <si>
    <t>70,75</t>
  </si>
  <si>
    <t>20,49</t>
  </si>
  <si>
    <t>172,09</t>
  </si>
  <si>
    <t>286,48</t>
  </si>
  <si>
    <t>10,36</t>
  </si>
  <si>
    <t>12,74</t>
  </si>
  <si>
    <t>9,89</t>
  </si>
  <si>
    <t>11,44</t>
  </si>
  <si>
    <t>9,09</t>
  </si>
  <si>
    <t>11,41</t>
  </si>
  <si>
    <t>13,29</t>
  </si>
  <si>
    <t>12,19</t>
  </si>
  <si>
    <t>12,59</t>
  </si>
  <si>
    <t>14,02</t>
  </si>
  <si>
    <t>18,97</t>
  </si>
  <si>
    <t>13,56</t>
  </si>
  <si>
    <t>39,90</t>
  </si>
  <si>
    <t>134,93</t>
  </si>
  <si>
    <t>56,80</t>
  </si>
  <si>
    <t>9,97</t>
  </si>
  <si>
    <t>25,20</t>
  </si>
  <si>
    <t>17,81</t>
  </si>
  <si>
    <t>28,36</t>
  </si>
  <si>
    <t>25,48</t>
  </si>
  <si>
    <t>12,84</t>
  </si>
  <si>
    <t>13,19</t>
  </si>
  <si>
    <t>13,37</t>
  </si>
  <si>
    <t>23,39</t>
  </si>
  <si>
    <t>28,54</t>
  </si>
  <si>
    <t>18,45</t>
  </si>
  <si>
    <t>11,34</t>
  </si>
  <si>
    <t>14,81</t>
  </si>
  <si>
    <t>135,86</t>
  </si>
  <si>
    <t>57,83</t>
  </si>
  <si>
    <t>12,33</t>
  </si>
  <si>
    <t>163,82</t>
  </si>
  <si>
    <t>301,52</t>
  </si>
  <si>
    <t>77,19</t>
  </si>
  <si>
    <t>68,79</t>
  </si>
  <si>
    <t>20,36</t>
  </si>
  <si>
    <t>30,05</t>
  </si>
  <si>
    <t>116,54</t>
  </si>
  <si>
    <t>23,62</t>
  </si>
  <si>
    <t>19,14</t>
  </si>
  <si>
    <t>1,36</t>
  </si>
  <si>
    <t>15,72</t>
  </si>
  <si>
    <t>25,75</t>
  </si>
  <si>
    <t>34,55</t>
  </si>
  <si>
    <t>54,21</t>
  </si>
  <si>
    <t>67,28</t>
  </si>
  <si>
    <t>12,10</t>
  </si>
  <si>
    <t>91,54</t>
  </si>
  <si>
    <t>15,96</t>
  </si>
  <si>
    <t>22,38</t>
  </si>
  <si>
    <t>9,04</t>
  </si>
  <si>
    <t>33,41</t>
  </si>
  <si>
    <t>50,51</t>
  </si>
  <si>
    <t>10,21</t>
  </si>
  <si>
    <t>6,54</t>
  </si>
  <si>
    <t>2,23</t>
  </si>
  <si>
    <t>4,66</t>
  </si>
  <si>
    <t>25,71</t>
  </si>
  <si>
    <t>2,61</t>
  </si>
  <si>
    <t>37,34</t>
  </si>
  <si>
    <t>58,52</t>
  </si>
  <si>
    <t>8,35</t>
  </si>
  <si>
    <t>9,36</t>
  </si>
  <si>
    <t>12,37</t>
  </si>
  <si>
    <t>17,26</t>
  </si>
  <si>
    <t>8,47</t>
  </si>
  <si>
    <t>10,09</t>
  </si>
  <si>
    <t>11,95</t>
  </si>
  <si>
    <t>20,61</t>
  </si>
  <si>
    <t>8,95</t>
  </si>
  <si>
    <t>1.355,13</t>
  </si>
  <si>
    <t>16,11</t>
  </si>
  <si>
    <t>21,41</t>
  </si>
  <si>
    <t>24,70</t>
  </si>
  <si>
    <t>39,53</t>
  </si>
  <si>
    <t>48,39</t>
  </si>
  <si>
    <t>78,88</t>
  </si>
  <si>
    <t>304,34</t>
  </si>
  <si>
    <t>441,97</t>
  </si>
  <si>
    <t>152,00</t>
  </si>
  <si>
    <t>82,60</t>
  </si>
  <si>
    <t>9,00</t>
  </si>
  <si>
    <t>12,50</t>
  </si>
  <si>
    <t>42,05</t>
  </si>
  <si>
    <t>4.539,57</t>
  </si>
  <si>
    <t>2.755,92</t>
  </si>
  <si>
    <t>507,35</t>
  </si>
  <si>
    <t>19.404,00</t>
  </si>
  <si>
    <t>2.181,24</t>
  </si>
  <si>
    <t>3.262,32</t>
  </si>
  <si>
    <t>227,86</t>
  </si>
  <si>
    <t>7.361,71</t>
  </si>
  <si>
    <t>479,99</t>
  </si>
  <si>
    <t>17.916,66</t>
  </si>
  <si>
    <t>917,49</t>
  </si>
  <si>
    <t>185,83</t>
  </si>
  <si>
    <t>255,62</t>
  </si>
  <si>
    <t>5.628,18</t>
  </si>
  <si>
    <t>8.656,24</t>
  </si>
  <si>
    <t>395,62</t>
  </si>
  <si>
    <t>10.333,68</t>
  </si>
  <si>
    <t>707,56</t>
  </si>
  <si>
    <t>25.400,69</t>
  </si>
  <si>
    <t>1.328,68</t>
  </si>
  <si>
    <t>175,00</t>
  </si>
  <si>
    <t>1.825,81</t>
  </si>
  <si>
    <t>61,05</t>
  </si>
  <si>
    <t>563,41</t>
  </si>
  <si>
    <t>2,04</t>
  </si>
  <si>
    <t>4,50</t>
  </si>
  <si>
    <t>7,36</t>
  </si>
  <si>
    <t>9,65</t>
  </si>
  <si>
    <t>34,19</t>
  </si>
  <si>
    <t>10.943,03</t>
  </si>
  <si>
    <t>90.210,59</t>
  </si>
  <si>
    <t>13,10</t>
  </si>
  <si>
    <t>20,03</t>
  </si>
  <si>
    <t>22,46</t>
  </si>
  <si>
    <t>751,53</t>
  </si>
  <si>
    <t>11,07</t>
  </si>
  <si>
    <t>19,02</t>
  </si>
  <si>
    <t>37,39</t>
  </si>
  <si>
    <t>91,09</t>
  </si>
  <si>
    <t>317,17</t>
  </si>
  <si>
    <t>304,14</t>
  </si>
  <si>
    <t>42,42</t>
  </si>
  <si>
    <t>42,41</t>
  </si>
  <si>
    <t>30,23</t>
  </si>
  <si>
    <t>17,66</t>
  </si>
  <si>
    <t>107,71</t>
  </si>
  <si>
    <t>60,83</t>
  </si>
  <si>
    <t>11,65</t>
  </si>
  <si>
    <t>35,86</t>
  </si>
  <si>
    <t>29,28</t>
  </si>
  <si>
    <t>8,26</t>
  </si>
  <si>
    <t>18,02</t>
  </si>
  <si>
    <t>100,80</t>
  </si>
  <si>
    <t>52,15</t>
  </si>
  <si>
    <t>12,36</t>
  </si>
  <si>
    <t>147,38</t>
  </si>
  <si>
    <t>258,24</t>
  </si>
  <si>
    <t>230,00</t>
  </si>
  <si>
    <t>1.503,73</t>
  </si>
  <si>
    <t>27,03</t>
  </si>
  <si>
    <t>31,90</t>
  </si>
  <si>
    <t>46,14</t>
  </si>
  <si>
    <t>40,55</t>
  </si>
  <si>
    <t>33,42</t>
  </si>
  <si>
    <t>9,69</t>
  </si>
  <si>
    <t>20,79</t>
  </si>
  <si>
    <t>118,35</t>
  </si>
  <si>
    <t>58,42</t>
  </si>
  <si>
    <t>11,59</t>
  </si>
  <si>
    <t>180,01</t>
  </si>
  <si>
    <t>32,50</t>
  </si>
  <si>
    <t>24,40</t>
  </si>
  <si>
    <t>6,93</t>
  </si>
  <si>
    <t>15,57</t>
  </si>
  <si>
    <t>90,75</t>
  </si>
  <si>
    <t>49,87</t>
  </si>
  <si>
    <t>10,37</t>
  </si>
  <si>
    <t>128,01</t>
  </si>
  <si>
    <t>243,44</t>
  </si>
  <si>
    <t>355,21</t>
  </si>
  <si>
    <t>907,89</t>
  </si>
  <si>
    <t>28,82</t>
  </si>
  <si>
    <t>2.144,52</t>
  </si>
  <si>
    <t>72,12</t>
  </si>
  <si>
    <t>4,34</t>
  </si>
  <si>
    <t>7,90</t>
  </si>
  <si>
    <t>3,58</t>
  </si>
  <si>
    <t>158,97</t>
  </si>
  <si>
    <t>28,76</t>
  </si>
  <si>
    <t>124,57</t>
  </si>
  <si>
    <t>76,64</t>
  </si>
  <si>
    <t>60,03</t>
  </si>
  <si>
    <t>21,50</t>
  </si>
  <si>
    <t>41,28</t>
  </si>
  <si>
    <t>191,50</t>
  </si>
  <si>
    <t>105,85</t>
  </si>
  <si>
    <t>29,51</t>
  </si>
  <si>
    <t>274,85</t>
  </si>
  <si>
    <t>116,79</t>
  </si>
  <si>
    <t>192,20</t>
  </si>
  <si>
    <t>133,13</t>
  </si>
  <si>
    <t>174,82</t>
  </si>
  <si>
    <t>55,73</t>
  </si>
  <si>
    <t>44,80</t>
  </si>
  <si>
    <t>5,24</t>
  </si>
  <si>
    <t>54,42</t>
  </si>
  <si>
    <t>48,27</t>
  </si>
  <si>
    <t>4,38</t>
  </si>
  <si>
    <t>6,21</t>
  </si>
  <si>
    <t>11,67</t>
  </si>
  <si>
    <t>2,07</t>
  </si>
  <si>
    <t>2,32</t>
  </si>
  <si>
    <t>4,23</t>
  </si>
  <si>
    <t>5,13</t>
  </si>
  <si>
    <t>8,78</t>
  </si>
  <si>
    <t>14,16</t>
  </si>
  <si>
    <t>29,29</t>
  </si>
  <si>
    <t>35,76</t>
  </si>
  <si>
    <t>173,73</t>
  </si>
  <si>
    <t>2,82</t>
  </si>
  <si>
    <t>6,11</t>
  </si>
  <si>
    <t>11,38</t>
  </si>
  <si>
    <t>12,34</t>
  </si>
  <si>
    <t>32,26</t>
  </si>
  <si>
    <t>49,54</t>
  </si>
  <si>
    <t>63,47</t>
  </si>
  <si>
    <t>32,14</t>
  </si>
  <si>
    <t>17,35</t>
  </si>
  <si>
    <t>38,57</t>
  </si>
  <si>
    <t>69,48</t>
  </si>
  <si>
    <t>6,32</t>
  </si>
  <si>
    <t>49,81</t>
  </si>
  <si>
    <t>53,01</t>
  </si>
  <si>
    <t>138,11</t>
  </si>
  <si>
    <t>9,46</t>
  </si>
  <si>
    <t>15,22</t>
  </si>
  <si>
    <t>21,14</t>
  </si>
  <si>
    <t>4,55</t>
  </si>
  <si>
    <t>10,42</t>
  </si>
  <si>
    <t>21,75</t>
  </si>
  <si>
    <t>52,84</t>
  </si>
  <si>
    <t>6,27</t>
  </si>
  <si>
    <t xml:space="preserve">CURVA PVC PBA, JE, PB, 45 GRAUS, DN 100 / DE 110 MM, PARA REDE DE AGUA                                                                                                                                                                                                                                                                                                                                                                                                                                    </t>
  </si>
  <si>
    <t>122,91</t>
  </si>
  <si>
    <t xml:space="preserve">CURVA PVC PBA, JE, PB, 45 GRAUS, DN 50 / DE 60 MM, PARA REDE DE AGUA                                                                                                                                                                                                                                                                                                                                                                                                                                      </t>
  </si>
  <si>
    <t xml:space="preserve">CURVA PVC PBA, JE, PB, 45 GRAUS, DN 75 / DE 85 MM, PARA REDE DE AGUA                                                                                                                                                                                                                                                                                                                                                                                                                                      </t>
  </si>
  <si>
    <t>66,22</t>
  </si>
  <si>
    <t xml:space="preserve">CURVA PVC PBA, JE, PB, 90 GRAUS, DN 100 / DE 110 MM, PARA REDE DE AGUA                                                                                                                                                                                                                                                                                                                                                                                                                                    </t>
  </si>
  <si>
    <t>149,99</t>
  </si>
  <si>
    <t xml:space="preserve">CURVA PVC PBA, JE, PB, 90 GRAUS, DN 50 / DE 60 MM, PARA REDE DE AGUA                                                                                                                                                                                                                                                                                                                                                                                                                                      </t>
  </si>
  <si>
    <t>33,62</t>
  </si>
  <si>
    <t xml:space="preserve">CURVA PVC PBA, JE, PB, 90 GRAUS, DN 75 / DE 85 MM, PARA REDE DE AGUA                                                                                                                                                                                                                                                                                                                                                                                                                                      </t>
  </si>
  <si>
    <t>79,38</t>
  </si>
  <si>
    <t>5,32</t>
  </si>
  <si>
    <t>8,64</t>
  </si>
  <si>
    <t>6,05</t>
  </si>
  <si>
    <t>387,98</t>
  </si>
  <si>
    <t>271,06</t>
  </si>
  <si>
    <t>519,20</t>
  </si>
  <si>
    <t>22,51</t>
  </si>
  <si>
    <t>92,01</t>
  </si>
  <si>
    <t>23,30</t>
  </si>
  <si>
    <t xml:space="preserve">CURVA 135 GRAUS PARA ELETRODUTO, EM ACO GALVANIZADO ELETROLITICO, COM ROSCA, DIAMETRO DE 100 MM (4")                                                                                                                                                                                                                                                                                                                                                                                                      </t>
  </si>
  <si>
    <t>208,91</t>
  </si>
  <si>
    <t xml:space="preserve">CURVA 135 GRAUS PARA ELETRODUTO, EM ACO GALVANIZADO ELETROLITICO, COM ROSCA, DIAMETRO DE 15 MM (1/2"), ESPESSURA DE 1,50 MM                                                                                                                                                                                                                                                                                                                                                                               </t>
  </si>
  <si>
    <t>4,96</t>
  </si>
  <si>
    <t xml:space="preserve">CURVA 135 GRAUS PARA ELETRODUTO, EM ACO GALVANIZADO ELETROLITICO, COM ROSCA, DIAMETRO DE 20 MM (3/4"), ESPESSURA DE 1,50 MM                                                                                                                                                                                                                                                                                                                                                                               </t>
  </si>
  <si>
    <t>5,97</t>
  </si>
  <si>
    <t xml:space="preserve">CURVA 135 GRAUS PARA ELETRODUTO, EM ACO GALVANIZADO ELETROLITICO, COM ROSCA, DIAMETRO DE 25 MM (1"), ESPESSURA DE 1,50 MM                                                                                                                                                                                                                                                                                                                                                                                 </t>
  </si>
  <si>
    <t>9,49</t>
  </si>
  <si>
    <t xml:space="preserve">CURVA 135 GRAUS PARA ELETRODUTO, EM ACO GALVANIZADO ELETROLITICO, COM ROSCA, DIAMETRO DE 32 MM (1 1/4"), ESPESSURA DE 1,50 MM                                                                                                                                                                                                                                                                                                                                                                             </t>
  </si>
  <si>
    <t>20,04</t>
  </si>
  <si>
    <t xml:space="preserve">CURVA 135 GRAUS PARA ELETRODUTO, EM ACO GALVANIZADO ELETROLITICO, COM ROSCA, DIAMETRO DE 40 MM (1 1/2"), ESPESSURA DE 1,50 MM                                                                                                                                                                                                                                                                                                                                                                             </t>
  </si>
  <si>
    <t>29,37</t>
  </si>
  <si>
    <t xml:space="preserve">CURVA 135 GRAUS PARA ELETRODUTO, EM ACO GALVANIZADO ELETROLITICO, COM ROSCA, DIAMETRO DE 50 MM (2")                                                                                                                                                                                                                                                                                                                                                                                                       </t>
  </si>
  <si>
    <t xml:space="preserve">CURVA 135 GRAUS PARA ELETRODUTO, EM ACO GALVANIZADO ELETROLITICO, COM ROSCA, DIAMETRO DE 65 MM (2 1/2")                                                                                                                                                                                                                                                                                                                                                                                                   </t>
  </si>
  <si>
    <t>78,69</t>
  </si>
  <si>
    <t xml:space="preserve">CURVA 135 GRAUS PARA ELETRODUTO, EM ACO GALVANIZADO ELETROLITICO, COM ROSCA, DIAMETRO DE 80 MM (3")                                                                                                                                                                                                                                                                                                                                                                                                       </t>
  </si>
  <si>
    <t>106,43</t>
  </si>
  <si>
    <t>2,63</t>
  </si>
  <si>
    <t>7,11</t>
  </si>
  <si>
    <t>2,51</t>
  </si>
  <si>
    <t>17,29</t>
  </si>
  <si>
    <t>4,87</t>
  </si>
  <si>
    <t>17,33</t>
  </si>
  <si>
    <t>45,66</t>
  </si>
  <si>
    <t>72,90</t>
  </si>
  <si>
    <t>108,29</t>
  </si>
  <si>
    <t>257,36</t>
  </si>
  <si>
    <t>82,64</t>
  </si>
  <si>
    <t>60,12</t>
  </si>
  <si>
    <t>17,98</t>
  </si>
  <si>
    <t>48,92</t>
  </si>
  <si>
    <t>200,03</t>
  </si>
  <si>
    <t>132,78</t>
  </si>
  <si>
    <t>25,96</t>
  </si>
  <si>
    <t>290,92</t>
  </si>
  <si>
    <t>599,74</t>
  </si>
  <si>
    <t>63,41</t>
  </si>
  <si>
    <t>50,14</t>
  </si>
  <si>
    <t>14,94</t>
  </si>
  <si>
    <t>32,67</t>
  </si>
  <si>
    <t>179,06</t>
  </si>
  <si>
    <t>99,31</t>
  </si>
  <si>
    <t>21,48</t>
  </si>
  <si>
    <t>250,71</t>
  </si>
  <si>
    <t>88,26</t>
  </si>
  <si>
    <t>60,42</t>
  </si>
  <si>
    <t>20,89</t>
  </si>
  <si>
    <t>250,69</t>
  </si>
  <si>
    <t>125,48</t>
  </si>
  <si>
    <t>27,85</t>
  </si>
  <si>
    <t>650,67</t>
  </si>
  <si>
    <t xml:space="preserve">CURVA 45 GRAUS PARA ELETRODUTO, EM ACO GALVANIZADO ELETROLITICO, COM ROSCA, DIAMETRO DE 20 MM (3/4"), ESPESSURA DE 1,50 MM                                                                                                                                                                                                                                                                                                                                                                                </t>
  </si>
  <si>
    <t xml:space="preserve">CURVA 45 GRAUS PARA ELETRODUTO, EM ACO GALVANIZADO ELETROLITICO, COM ROSCA, DIAMETRO DE 25 MM (1"), ESPESSURA DE 1,50 MM                                                                                                                                                                                                                                                                                                                                                                                  </t>
  </si>
  <si>
    <t>6,12</t>
  </si>
  <si>
    <t xml:space="preserve">CURVA 45 GRAUS PARA ELETRODUTO, EM ACO GALVANIZADO ELETROLITICO, COM ROSCA, DIAMETRO DE 40 MM (1 1/2"), ESPESSURA DE 1,50 MM                                                                                                                                                                                                                                                                                                                                                                              </t>
  </si>
  <si>
    <t>17,25</t>
  </si>
  <si>
    <t>18,86</t>
  </si>
  <si>
    <t>26,08</t>
  </si>
  <si>
    <t>31,10</t>
  </si>
  <si>
    <t>14,52</t>
  </si>
  <si>
    <t>79,31</t>
  </si>
  <si>
    <t>63,58</t>
  </si>
  <si>
    <t>15,78</t>
  </si>
  <si>
    <t>37,80</t>
  </si>
  <si>
    <t>229,22</t>
  </si>
  <si>
    <t>132,09</t>
  </si>
  <si>
    <t>25,05</t>
  </si>
  <si>
    <t>309,42</t>
  </si>
  <si>
    <t>625,23</t>
  </si>
  <si>
    <t>74,36</t>
  </si>
  <si>
    <t>61,09</t>
  </si>
  <si>
    <t>35,45</t>
  </si>
  <si>
    <t>209,43</t>
  </si>
  <si>
    <t>124,65</t>
  </si>
  <si>
    <t>21,97</t>
  </si>
  <si>
    <t>299,52</t>
  </si>
  <si>
    <t>600,48</t>
  </si>
  <si>
    <t>90,06</t>
  </si>
  <si>
    <t>69,08</t>
  </si>
  <si>
    <t>16,49</t>
  </si>
  <si>
    <t>37,18</t>
  </si>
  <si>
    <t>285,55</t>
  </si>
  <si>
    <t>127,77</t>
  </si>
  <si>
    <t>22,84</t>
  </si>
  <si>
    <t>371,91</t>
  </si>
  <si>
    <t>710,03</t>
  </si>
  <si>
    <t>1.776,08</t>
  </si>
  <si>
    <t>269,30</t>
  </si>
  <si>
    <t>137,12</t>
  </si>
  <si>
    <t>567,18</t>
  </si>
  <si>
    <t xml:space="preserve">CURVA 90 GRAUS PARA ELETRODUTO, EM ACO GALVANIZADO ELETROLITICO, COM ROSCA, DIAMETRO DE 100 MM (4")                                                                                                                                                                                                                                                                                                                                                                                                       </t>
  </si>
  <si>
    <t>147,60</t>
  </si>
  <si>
    <t xml:space="preserve">CURVA 90 GRAUS PARA ELETRODUTO, EM ACO GALVANIZADO ELETROLITICO, COM ROSCA, DIAMETRO DE 15 MM (1/2"), ESPESSURA DE 1,50 MM                                                                                                                                                                                                                                                                                                                                                                                </t>
  </si>
  <si>
    <t>4,17</t>
  </si>
  <si>
    <t xml:space="preserve">CURVA 90 GRAUS PARA ELETRODUTO, EM ACO GALVANIZADO ELETROLITICO, COM ROSCA, DIAMETRO DE 20 MM (3/4"), ESPESSURA DE 1,50 MM                                                                                                                                                                                                                                                                                                                                                                                </t>
  </si>
  <si>
    <t>4,72</t>
  </si>
  <si>
    <t xml:space="preserve">CURVA 90 GRAUS PARA ELETRODUTO, EM ACO GALVANIZADO ELETROLITICO, COM ROSCA, DIAMETRO DE 25 MM (1"), ESPESSURA DE 1,50 MM                                                                                                                                                                                                                                                                                                                                                                                  </t>
  </si>
  <si>
    <t>6,42</t>
  </si>
  <si>
    <t xml:space="preserve">CURVA 90 GRAUS PARA ELETRODUTO, EM ACO GALVANIZADO ELETROLITICO, COM ROSCA, DIAMETRO DE 32 MM (1 1/4"), ESPESSURA DE 1,50 MM                                                                                                                                                                                                                                                                                                                                                                              </t>
  </si>
  <si>
    <t xml:space="preserve">CURVA 90 GRAUS PARA ELETRODUTO, EM ACO GALVANIZADO ELETROLITICO, COM ROSCA, DIAMETRO DE 40 MM (1 1/2"), ESPESSURA DE 1,50 MM                                                                                                                                                                                                                                                                                                                                                                              </t>
  </si>
  <si>
    <t>17,83</t>
  </si>
  <si>
    <t xml:space="preserve">CURVA 90 GRAUS PARA ELETRODUTO, EM ACO GALVANIZADO ELETROLITICO, COM ROSCA, DIAMETRO DE 50 MM (2")                                                                                                                                                                                                                                                                                                                                                                                                        </t>
  </si>
  <si>
    <t>26,18</t>
  </si>
  <si>
    <t xml:space="preserve">CURVA 90 GRAUS PARA ELETRODUTO, EM ACO GALVANIZADO ELETROLITICO, COM ROSCA, DIAMETRO DE 65 MM (2 1/2")                                                                                                                                                                                                                                                                                                                                                                                                    </t>
  </si>
  <si>
    <t>66,29</t>
  </si>
  <si>
    <t xml:space="preserve">CURVA 90 GRAUS PARA ELETRODUTO, EM ACO GALVANIZADO ELETROLITICO, COM ROSCA, DIAMETRO DE 80 MM (3")                                                                                                                                                                                                                                                                                                                                                                                                        </t>
  </si>
  <si>
    <t>87,03</t>
  </si>
  <si>
    <t>29,20</t>
  </si>
  <si>
    <t>34,45</t>
  </si>
  <si>
    <t>2,18</t>
  </si>
  <si>
    <t>3,70</t>
  </si>
  <si>
    <t>2,68</t>
  </si>
  <si>
    <t>5,91</t>
  </si>
  <si>
    <t>4,88</t>
  </si>
  <si>
    <t>4,33</t>
  </si>
  <si>
    <t>24,52</t>
  </si>
  <si>
    <t>9,61</t>
  </si>
  <si>
    <t>2,86</t>
  </si>
  <si>
    <t>24,55</t>
  </si>
  <si>
    <t>49,32</t>
  </si>
  <si>
    <t>49,12</t>
  </si>
  <si>
    <t>22,29</t>
  </si>
  <si>
    <t>24,11</t>
  </si>
  <si>
    <t>41,19</t>
  </si>
  <si>
    <t>7.281,59</t>
  </si>
  <si>
    <t>34,80</t>
  </si>
  <si>
    <t>15,86</t>
  </si>
  <si>
    <t>16,18</t>
  </si>
  <si>
    <t>26,16</t>
  </si>
  <si>
    <t>59,63</t>
  </si>
  <si>
    <t>32,77</t>
  </si>
  <si>
    <t>104,16</t>
  </si>
  <si>
    <t>25,26</t>
  </si>
  <si>
    <t>598,05</t>
  </si>
  <si>
    <t>26,62</t>
  </si>
  <si>
    <t>25,14</t>
  </si>
  <si>
    <t>6,55</t>
  </si>
  <si>
    <t>2.332,30</t>
  </si>
  <si>
    <t>1.834,72</t>
  </si>
  <si>
    <t>2.840,73</t>
  </si>
  <si>
    <t>6.636,82</t>
  </si>
  <si>
    <t>79,53</t>
  </si>
  <si>
    <t>80,77</t>
  </si>
  <si>
    <t>113,92</t>
  </si>
  <si>
    <t>14,09</t>
  </si>
  <si>
    <t>25,54</t>
  </si>
  <si>
    <t>98,96</t>
  </si>
  <si>
    <t>118,19</t>
  </si>
  <si>
    <t>539,79</t>
  </si>
  <si>
    <t>612,38</t>
  </si>
  <si>
    <t>859,41</t>
  </si>
  <si>
    <t>1.439,19</t>
  </si>
  <si>
    <t>1.258,78</t>
  </si>
  <si>
    <t>2.332,54</t>
  </si>
  <si>
    <t>1.976,92</t>
  </si>
  <si>
    <t>3.255,98</t>
  </si>
  <si>
    <t>6.960,69</t>
  </si>
  <si>
    <t>98,22</t>
  </si>
  <si>
    <t>150,66</t>
  </si>
  <si>
    <t>47,97</t>
  </si>
  <si>
    <t>18,25</t>
  </si>
  <si>
    <t>30,61</t>
  </si>
  <si>
    <t>122,51</t>
  </si>
  <si>
    <t>172,60</t>
  </si>
  <si>
    <t>105,44</t>
  </si>
  <si>
    <t>118,62</t>
  </si>
  <si>
    <t>151,73</t>
  </si>
  <si>
    <t>269,70</t>
  </si>
  <si>
    <t>109,86</t>
  </si>
  <si>
    <t>134,98</t>
  </si>
  <si>
    <t>162,22</t>
  </si>
  <si>
    <t>281,86</t>
  </si>
  <si>
    <t>182,08</t>
  </si>
  <si>
    <t>194,10</t>
  </si>
  <si>
    <t>220,23</t>
  </si>
  <si>
    <t>414,57</t>
  </si>
  <si>
    <t>203,13</t>
  </si>
  <si>
    <t>209,41</t>
  </si>
  <si>
    <t>246,74</t>
  </si>
  <si>
    <t>509,13</t>
  </si>
  <si>
    <t>432,12</t>
  </si>
  <si>
    <t>216,97</t>
  </si>
  <si>
    <t>220,83</t>
  </si>
  <si>
    <t>236,15</t>
  </si>
  <si>
    <t>402,68</t>
  </si>
  <si>
    <t>245,68</t>
  </si>
  <si>
    <t>267,97</t>
  </si>
  <si>
    <t>269,57</t>
  </si>
  <si>
    <t>451,11</t>
  </si>
  <si>
    <t>499,58</t>
  </si>
  <si>
    <t>247,20</t>
  </si>
  <si>
    <t>247,38</t>
  </si>
  <si>
    <t>269,69</t>
  </si>
  <si>
    <t>503,26</t>
  </si>
  <si>
    <t>809,28</t>
  </si>
  <si>
    <t>306,94</t>
  </si>
  <si>
    <t>359,66</t>
  </si>
  <si>
    <t>346,62</t>
  </si>
  <si>
    <t>803,00</t>
  </si>
  <si>
    <t>391.246,87</t>
  </si>
  <si>
    <t>89.991,11</t>
  </si>
  <si>
    <t>37,59</t>
  </si>
  <si>
    <t>25,99</t>
  </si>
  <si>
    <t>121,76</t>
  </si>
  <si>
    <t>139,16</t>
  </si>
  <si>
    <t>133,37</t>
  </si>
  <si>
    <t>162,34</t>
  </si>
  <si>
    <t>509,66</t>
  </si>
  <si>
    <t>508,91</t>
  </si>
  <si>
    <t>245,82</t>
  </si>
  <si>
    <t>95.608,71</t>
  </si>
  <si>
    <t>21,56</t>
  </si>
  <si>
    <t>7,30</t>
  </si>
  <si>
    <t>24,78</t>
  </si>
  <si>
    <t>66,45</t>
  </si>
  <si>
    <t>838,13</t>
  </si>
  <si>
    <t>1.971,29</t>
  </si>
  <si>
    <t>184,73</t>
  </si>
  <si>
    <t>389,18</t>
  </si>
  <si>
    <t>10,58</t>
  </si>
  <si>
    <t>108,80</t>
  </si>
  <si>
    <t>161.051,37</t>
  </si>
  <si>
    <t xml:space="preserve">ELEMENTO VAZADO CERAMICO DIAGONAL (TIPO FLOR/QUADRADO/XIS) DE *7 X 18 X 25* CM (L X A X C)                                                                                                                                                                                                                                                                                                                                                                                                                </t>
  </si>
  <si>
    <t xml:space="preserve">ELEMENTO VAZADO CERAMICO QUADRADO (TIPO RETO OU REDONDO) DE *7 A 9 X 20 X 20* CM (L X A X C)                                                                                                                                                                                                                                                                                                                                                                                                              </t>
  </si>
  <si>
    <t>2,39</t>
  </si>
  <si>
    <t>5,36</t>
  </si>
  <si>
    <t>12,48</t>
  </si>
  <si>
    <t>17,17</t>
  </si>
  <si>
    <t>20,73</t>
  </si>
  <si>
    <t>24,14</t>
  </si>
  <si>
    <t>26,85</t>
  </si>
  <si>
    <t>35,90</t>
  </si>
  <si>
    <t>31,84</t>
  </si>
  <si>
    <t>16,54</t>
  </si>
  <si>
    <t>28,84</t>
  </si>
  <si>
    <t>14,57</t>
  </si>
  <si>
    <t>21,01</t>
  </si>
  <si>
    <t>3.716,78</t>
  </si>
  <si>
    <t>58,46</t>
  </si>
  <si>
    <t>51,45</t>
  </si>
  <si>
    <t>55,77</t>
  </si>
  <si>
    <t>8,21</t>
  </si>
  <si>
    <t>12,01</t>
  </si>
  <si>
    <t>10,93</t>
  </si>
  <si>
    <t>4,22</t>
  </si>
  <si>
    <t>19,64</t>
  </si>
  <si>
    <t>28,65</t>
  </si>
  <si>
    <t>56,61</t>
  </si>
  <si>
    <t>3,07</t>
  </si>
  <si>
    <t>6,59</t>
  </si>
  <si>
    <t>8,57</t>
  </si>
  <si>
    <t>11,63</t>
  </si>
  <si>
    <t>12,49</t>
  </si>
  <si>
    <t>9,67</t>
  </si>
  <si>
    <t>24,42</t>
  </si>
  <si>
    <t>24,04</t>
  </si>
  <si>
    <t>2,88</t>
  </si>
  <si>
    <t>3,69</t>
  </si>
  <si>
    <t>1,95</t>
  </si>
  <si>
    <t xml:space="preserve">ELETRODUTO FLEXIVEL, EM FITA DE ACO GALVANIZADO, REVESTIDO COM PVC PRETO, DIAMETRO EXTERNO DE 15 MM, DN = 3/8", TIPO SEALTUBO                                                                                                                                                                                                                                                                                                                                                                             </t>
  </si>
  <si>
    <t>9,90</t>
  </si>
  <si>
    <t xml:space="preserve">ELETRODUTO FLEXIVEL, EM FITA DE ACO GALVANIZADO, REVESTIDO COM PVC PRETO, DIAMETRO EXTERNO DE 25 MM, DN = 3/4", TIPO SEALTUBO                                                                                                                                                                                                                                                                                                                                                                             </t>
  </si>
  <si>
    <t>10,73</t>
  </si>
  <si>
    <t xml:space="preserve">ELETRODUTO FLEXIVEL, EM FITA DE ACO GALVANIZADO, REVESTIDO COM PVC PRETO, DIAMETRO EXTERNO DE 32 MM, DN = 1", TIPO SEALTUBO                                                                                                                                                                                                                                                                                                                                                                               </t>
  </si>
  <si>
    <t>14,07</t>
  </si>
  <si>
    <t xml:space="preserve">ELETRODUTO FLEXIVEL, EM FITA DE ACO GALVANIZADO, REVESTIDO COM PVC PRETO, DIAMETRO EXTERNO DE 40 MM, DN = 1 1/4", TIPO SEALTUBO                                                                                                                                                                                                                                                                                                                                                                           </t>
  </si>
  <si>
    <t>21,23</t>
  </si>
  <si>
    <t xml:space="preserve">ELETRODUTO FLEXIVEL, EM FITA DE ACO GALVANIZADO, REVESTIDO COM PVC PRETO, DIAMETRO EXTERNO DE 50 MM, DN = 1 1/2", TIPO SEALTUBO                                                                                                                                                                                                                                                                                                                                                                           </t>
  </si>
  <si>
    <t>27,32</t>
  </si>
  <si>
    <t xml:space="preserve">ELETRODUTO FLEXIVEL, EM FITA DE ACO GALVANIZADO, REVESTIDO COM PVC PRETO, DIAMETRO EXTERNO DE 60 MM, DN = 2", TIPO SEALTUBO                                                                                                                                                                                                                                                                                                                                                                               </t>
  </si>
  <si>
    <t>36,39</t>
  </si>
  <si>
    <t xml:space="preserve">ELETRODUTO FLEXIVEL, EM FITA DE ACO GALVANIZADO, REVESTIDO COM PVC PRETO, DIAMETRO EXTERNO DE 75 MM, DN = 2 1/2", TIPO SEALTUBO                                                                                                                                                                                                                                                                                                                                                                           </t>
  </si>
  <si>
    <t>56,72</t>
  </si>
  <si>
    <t xml:space="preserve">ELETRODUTO FLEXIVEL, EM FITA DE ACO GALVANIZADO, SEM REVESTIMENTO, DIAMETRO NOMINAL  1"                                                                                                                                                                                                                                                                                                                                                                                                                   </t>
  </si>
  <si>
    <t>12,13</t>
  </si>
  <si>
    <t xml:space="preserve">ELETRODUTO FLEXIVEL, EM FITA DE ACO GALVANIZADO, SEM REVESTIMENTO, DIAMETRO NOMINAL 1 1/2"                                                                                                                                                                                                                                                                                                                                                                                                                </t>
  </si>
  <si>
    <t>22,92</t>
  </si>
  <si>
    <t xml:space="preserve">ELETRODUTO FLEXIVEL, EM FITA DE ACO GALVANIZADO, SEM REVESTIMENTO, DIAMETRO NOMINAL 1 1/4"                                                                                                                                                                                                                                                                                                                                                                                                                </t>
  </si>
  <si>
    <t>19,47</t>
  </si>
  <si>
    <t xml:space="preserve">ELETRODUTO FLEXIVEL, EM FITA DE ACO GALVANIZADO, SEM REVESTIMENTO, DIAMETRO NOMINAL 1/2"                                                                                                                                                                                                                                                                                                                                                                                                                  </t>
  </si>
  <si>
    <t xml:space="preserve">ELETRODUTO FLEXIVEL, EM FITA DE ACO GALVANIZADO, SEM REVESTIMENTO, DIAMETRO NOMINAL 2 1/2"                                                                                                                                                                                                                                                                                                                                                                                                                </t>
  </si>
  <si>
    <t>50,58</t>
  </si>
  <si>
    <t xml:space="preserve">ELETRODUTO FLEXIVEL, EM FITA DE ACO GALVANIZADO, SEM REVESTIMENTO, DIAMETRO NOMINAL 2"                                                                                                                                                                                                                                                                                                                                                                                                                    </t>
  </si>
  <si>
    <t>30,88</t>
  </si>
  <si>
    <t xml:space="preserve">ELETRODUTO FLEXIVEL, EM FITA DE ACO GALVANIZADO, SEM REVESTIMENTO, DIAMETRO NOMINAL 3"                                                                                                                                                                                                                                                                                                                                                                                                                    </t>
  </si>
  <si>
    <t>56,95</t>
  </si>
  <si>
    <t>2,14</t>
  </si>
  <si>
    <t>2,55</t>
  </si>
  <si>
    <t>2,76</t>
  </si>
  <si>
    <t>4,73</t>
  </si>
  <si>
    <t>3,11</t>
  </si>
  <si>
    <t>4,21</t>
  </si>
  <si>
    <t>8,10</t>
  </si>
  <si>
    <t>12,12</t>
  </si>
  <si>
    <t>22,43</t>
  </si>
  <si>
    <t>5,00</t>
  </si>
  <si>
    <t>4,36</t>
  </si>
  <si>
    <t>7,18</t>
  </si>
  <si>
    <t>10,06</t>
  </si>
  <si>
    <t>32,17</t>
  </si>
  <si>
    <t>5.687,99</t>
  </si>
  <si>
    <t>70.127,20</t>
  </si>
  <si>
    <t>330.157,49</t>
  </si>
  <si>
    <t>29,06</t>
  </si>
  <si>
    <t>8,82</t>
  </si>
  <si>
    <t>13,13</t>
  </si>
  <si>
    <t>45,83</t>
  </si>
  <si>
    <t>8.098,88</t>
  </si>
  <si>
    <t>8,19</t>
  </si>
  <si>
    <t>0,93</t>
  </si>
  <si>
    <t>0,95</t>
  </si>
  <si>
    <t>55,92</t>
  </si>
  <si>
    <t>61,21</t>
  </si>
  <si>
    <t>5,87</t>
  </si>
  <si>
    <t>7,41</t>
  </si>
  <si>
    <t>113,95</t>
  </si>
  <si>
    <t>20.136,47</t>
  </si>
  <si>
    <t>117,86</t>
  </si>
  <si>
    <t>20.830,37</t>
  </si>
  <si>
    <t>147,46</t>
  </si>
  <si>
    <t>26.058,70</t>
  </si>
  <si>
    <t>55,17</t>
  </si>
  <si>
    <t>0,79</t>
  </si>
  <si>
    <t>148,04</t>
  </si>
  <si>
    <t>1,43</t>
  </si>
  <si>
    <t>269,97</t>
  </si>
  <si>
    <t>226,41</t>
  </si>
  <si>
    <t>1,06</t>
  </si>
  <si>
    <t>199,20</t>
  </si>
  <si>
    <t>1,25</t>
  </si>
  <si>
    <t>236,16</t>
  </si>
  <si>
    <t>140,23</t>
  </si>
  <si>
    <t>0,86</t>
  </si>
  <si>
    <t>162,97</t>
  </si>
  <si>
    <t>233,35</t>
  </si>
  <si>
    <t>1,73</t>
  </si>
  <si>
    <t>325,51</t>
  </si>
  <si>
    <t>1,33</t>
  </si>
  <si>
    <t>250,24</t>
  </si>
  <si>
    <t>337,87</t>
  </si>
  <si>
    <t>132,94</t>
  </si>
  <si>
    <t>565.124,71</t>
  </si>
  <si>
    <t>3.115.429,68</t>
  </si>
  <si>
    <t>2.092.929,68</t>
  </si>
  <si>
    <t>414,63</t>
  </si>
  <si>
    <t>1.174,24</t>
  </si>
  <si>
    <t>984.925,20</t>
  </si>
  <si>
    <t>892.500,00</t>
  </si>
  <si>
    <t>934.500,00</t>
  </si>
  <si>
    <t>801.463,90</t>
  </si>
  <si>
    <t>957.600,00</t>
  </si>
  <si>
    <t>735.000,00</t>
  </si>
  <si>
    <t>876.750,00</t>
  </si>
  <si>
    <t>840.000,00</t>
  </si>
  <si>
    <t>948.175,20</t>
  </si>
  <si>
    <t>79,80</t>
  </si>
  <si>
    <t>14,40</t>
  </si>
  <si>
    <t>211,38</t>
  </si>
  <si>
    <t>257,14</t>
  </si>
  <si>
    <t>64,52</t>
  </si>
  <si>
    <t>65,12</t>
  </si>
  <si>
    <t>70,12</t>
  </si>
  <si>
    <t>106,28</t>
  </si>
  <si>
    <t>116,57</t>
  </si>
  <si>
    <t>792,08</t>
  </si>
  <si>
    <t>1,70</t>
  </si>
  <si>
    <t>1,45</t>
  </si>
  <si>
    <t>2,71</t>
  </si>
  <si>
    <t>116.000,00</t>
  </si>
  <si>
    <t>246.246,87</t>
  </si>
  <si>
    <t>22,28</t>
  </si>
  <si>
    <t>9,38</t>
  </si>
  <si>
    <t>2,29</t>
  </si>
  <si>
    <t>4,84</t>
  </si>
  <si>
    <t>2,24</t>
  </si>
  <si>
    <t>5,21</t>
  </si>
  <si>
    <t>2,75</t>
  </si>
  <si>
    <t>5,58</t>
  </si>
  <si>
    <t>351,16</t>
  </si>
  <si>
    <t>14,98</t>
  </si>
  <si>
    <t>37,93</t>
  </si>
  <si>
    <t>10,68</t>
  </si>
  <si>
    <t>29,60</t>
  </si>
  <si>
    <t>35,40</t>
  </si>
  <si>
    <t>6.025,10</t>
  </si>
  <si>
    <t>414,76</t>
  </si>
  <si>
    <t>752,30</t>
  </si>
  <si>
    <t>1.030,35</t>
  </si>
  <si>
    <t>164,75</t>
  </si>
  <si>
    <t>240,36</t>
  </si>
  <si>
    <t>77,60</t>
  </si>
  <si>
    <t>105,52</t>
  </si>
  <si>
    <t>270,44</t>
  </si>
  <si>
    <t>24,30</t>
  </si>
  <si>
    <t>22,17</t>
  </si>
  <si>
    <t>13,35</t>
  </si>
  <si>
    <t>37,95</t>
  </si>
  <si>
    <t>3,54</t>
  </si>
  <si>
    <t>1,34</t>
  </si>
  <si>
    <t>252,08</t>
  </si>
  <si>
    <t>25,97</t>
  </si>
  <si>
    <t>32,11</t>
  </si>
  <si>
    <t>150,93</t>
  </si>
  <si>
    <t>477,69</t>
  </si>
  <si>
    <t>517,50</t>
  </si>
  <si>
    <t>238,84</t>
  </si>
  <si>
    <t>145,96</t>
  </si>
  <si>
    <t>172,50</t>
  </si>
  <si>
    <t>205,67</t>
  </si>
  <si>
    <t xml:space="preserve">EXTREMIDADE PVC PBA, BF, JE, DN 100/ DE 110 MM                                                                                                                                                                                                                                                                                                                                                                                                                                                            </t>
  </si>
  <si>
    <t>180,78</t>
  </si>
  <si>
    <t xml:space="preserve">EXTREMIDADE PVC PBA, BF, JE, DN 75/ DE 85 MM                                                                                                                                                                                                                                                                                                                                                                                                                                                              </t>
  </si>
  <si>
    <t>114,13</t>
  </si>
  <si>
    <t xml:space="preserve">EXTREMIDADE PVC PBA, PF, JE, DN 100 / DE 110 MM                                                                                                                                                                                                                                                                                                                                                                                                                                                           </t>
  </si>
  <si>
    <t>148,62</t>
  </si>
  <si>
    <t xml:space="preserve">EXTREMIDADE PVC PBA, PF, JE, DN 75 / DE 85 MM                                                                                                                                                                                                                                                                                                                                                                                                                                                             </t>
  </si>
  <si>
    <t>93,92</t>
  </si>
  <si>
    <t xml:space="preserve">EXTREMIDADE/TUBETE PARA HIDROMETRO PVC, COM ROSCA, CURTA, COM BUCHA LATAO, 3/4" OU 1/2"                                                                                                                                                                                                                                                                                                                                                                                                                   </t>
  </si>
  <si>
    <t>12,73</t>
  </si>
  <si>
    <t>96,01</t>
  </si>
  <si>
    <t>79,48</t>
  </si>
  <si>
    <t>121,98</t>
  </si>
  <si>
    <t>13,02</t>
  </si>
  <si>
    <t>57,23</t>
  </si>
  <si>
    <t>88,85</t>
  </si>
  <si>
    <t>20,30</t>
  </si>
  <si>
    <t>51,86</t>
  </si>
  <si>
    <t>98,09</t>
  </si>
  <si>
    <t>65,95</t>
  </si>
  <si>
    <t>130,48</t>
  </si>
  <si>
    <t>58,86</t>
  </si>
  <si>
    <t>97,68</t>
  </si>
  <si>
    <t>48,80</t>
  </si>
  <si>
    <t>73,84</t>
  </si>
  <si>
    <t>118,23</t>
  </si>
  <si>
    <t>85,71</t>
  </si>
  <si>
    <t>138,27</t>
  </si>
  <si>
    <t>73,26</t>
  </si>
  <si>
    <t>72,07</t>
  </si>
  <si>
    <t>25,57</t>
  </si>
  <si>
    <t>108,69</t>
  </si>
  <si>
    <t>142,16</t>
  </si>
  <si>
    <t>23,56</t>
  </si>
  <si>
    <t>51,06</t>
  </si>
  <si>
    <t>88,77</t>
  </si>
  <si>
    <t>0,06</t>
  </si>
  <si>
    <t>10,89</t>
  </si>
  <si>
    <t>92,26</t>
  </si>
  <si>
    <t>0,85</t>
  </si>
  <si>
    <t>159,73</t>
  </si>
  <si>
    <t>59,28</t>
  </si>
  <si>
    <t>18,73</t>
  </si>
  <si>
    <t>0,01</t>
  </si>
  <si>
    <t>0,82</t>
  </si>
  <si>
    <t>155,21</t>
  </si>
  <si>
    <t>1,97</t>
  </si>
  <si>
    <t>371,21</t>
  </si>
  <si>
    <t>0,61</t>
  </si>
  <si>
    <t>114,72</t>
  </si>
  <si>
    <t>1,23</t>
  </si>
  <si>
    <t>232,31</t>
  </si>
  <si>
    <t>5,63</t>
  </si>
  <si>
    <t>6,38</t>
  </si>
  <si>
    <t>17,50</t>
  </si>
  <si>
    <t>20,92</t>
  </si>
  <si>
    <t>9,95</t>
  </si>
  <si>
    <t>10,20</t>
  </si>
  <si>
    <t>11,12</t>
  </si>
  <si>
    <t>12,82</t>
  </si>
  <si>
    <t xml:space="preserve">FERROLHO COM FECHO CHATO E PORTA CADEADO, EM ACO GALVANIZADO / ZINCADO, DE SOBREPOR, COM COMPRIMENTO DE 6", CHAPA COM ESPESSURA MINIMA DE 1,70 MM E LARGURA /MINIMA DE 5,00 CM (FECHO REFORCADO) (INCLUI PARAFUSOS)                                                                                                                                                                                                                                                                                       </t>
  </si>
  <si>
    <t>16,27</t>
  </si>
  <si>
    <t>2,79</t>
  </si>
  <si>
    <t>2,60</t>
  </si>
  <si>
    <t>1,86</t>
  </si>
  <si>
    <t>8,17</t>
  </si>
  <si>
    <t>1.929,28</t>
  </si>
  <si>
    <t>2.927,04</t>
  </si>
  <si>
    <t>5.015,29</t>
  </si>
  <si>
    <t>83,95</t>
  </si>
  <si>
    <t>135,00</t>
  </si>
  <si>
    <t>1,31</t>
  </si>
  <si>
    <t>7,67</t>
  </si>
  <si>
    <t>3,36</t>
  </si>
  <si>
    <t>4,85</t>
  </si>
  <si>
    <t>3,78</t>
  </si>
  <si>
    <t>83,05</t>
  </si>
  <si>
    <t>1,27</t>
  </si>
  <si>
    <t>6,74</t>
  </si>
  <si>
    <t>87,41</t>
  </si>
  <si>
    <t>10,70</t>
  </si>
  <si>
    <t>2,91</t>
  </si>
  <si>
    <t>9,15</t>
  </si>
  <si>
    <t>3,46</t>
  </si>
  <si>
    <t>97,03</t>
  </si>
  <si>
    <t>109,68</t>
  </si>
  <si>
    <t>84,20</t>
  </si>
  <si>
    <t>294,72</t>
  </si>
  <si>
    <t>12,76</t>
  </si>
  <si>
    <t>3,62</t>
  </si>
  <si>
    <t>3,57</t>
  </si>
  <si>
    <t>3,41</t>
  </si>
  <si>
    <t>41,98</t>
  </si>
  <si>
    <t>18,38</t>
  </si>
  <si>
    <t>30,19</t>
  </si>
  <si>
    <t>98,60</t>
  </si>
  <si>
    <t>62,73</t>
  </si>
  <si>
    <t>25,10</t>
  </si>
  <si>
    <t>133,31</t>
  </si>
  <si>
    <t>197,08</t>
  </si>
  <si>
    <t>331,11</t>
  </si>
  <si>
    <t>129,49</t>
  </si>
  <si>
    <t>112,98</t>
  </si>
  <si>
    <t>123,23</t>
  </si>
  <si>
    <t>132,17</t>
  </si>
  <si>
    <t>103,63</t>
  </si>
  <si>
    <t>156,60</t>
  </si>
  <si>
    <t>32,89</t>
  </si>
  <si>
    <t>88,79</t>
  </si>
  <si>
    <t>36,07</t>
  </si>
  <si>
    <t>26,50</t>
  </si>
  <si>
    <t>25,89</t>
  </si>
  <si>
    <t>5.686,87</t>
  </si>
  <si>
    <t>1.737,38</t>
  </si>
  <si>
    <t>3.069,17</t>
  </si>
  <si>
    <t>11.995,11</t>
  </si>
  <si>
    <t>5.377.090,31</t>
  </si>
  <si>
    <t>2.301.852,16</t>
  </si>
  <si>
    <t>51,77</t>
  </si>
  <si>
    <t>19,78</t>
  </si>
  <si>
    <t>35,41</t>
  </si>
  <si>
    <t>17,79</t>
  </si>
  <si>
    <t>4,49</t>
  </si>
  <si>
    <t>6,96</t>
  </si>
  <si>
    <t>24,33</t>
  </si>
  <si>
    <t>25,44</t>
  </si>
  <si>
    <t>27,15</t>
  </si>
  <si>
    <t>27,57</t>
  </si>
  <si>
    <t>25,90</t>
  </si>
  <si>
    <t>60,70</t>
  </si>
  <si>
    <t>573,21</t>
  </si>
  <si>
    <t>1.574,22</t>
  </si>
  <si>
    <t>1.698,32</t>
  </si>
  <si>
    <t>1.868,28</t>
  </si>
  <si>
    <t>151,02</t>
  </si>
  <si>
    <t>163,40</t>
  </si>
  <si>
    <t>179,23</t>
  </si>
  <si>
    <t>541,31</t>
  </si>
  <si>
    <t>719,87</t>
  </si>
  <si>
    <t>1.009,22</t>
  </si>
  <si>
    <t>721,80</t>
  </si>
  <si>
    <t>839,36</t>
  </si>
  <si>
    <t>1.038,14</t>
  </si>
  <si>
    <t>1.335,00</t>
  </si>
  <si>
    <t>1.471,52</t>
  </si>
  <si>
    <t>751,82</t>
  </si>
  <si>
    <t>480,00</t>
  </si>
  <si>
    <t>403,52</t>
  </si>
  <si>
    <t>504,60</t>
  </si>
  <si>
    <t>336,18</t>
  </si>
  <si>
    <t>419,18</t>
  </si>
  <si>
    <t xml:space="preserve">GANCHO CHATO EM ACO GALVANIZADO, L = 110 MM, RECOBRIMENTO = 100MM, SECAO 1/8 X 1/2" (3 MM X 12 MM), PARA FIXAR TELHA DE FIBROCIMENTO ONDULADA                                                                                                                                                                                                                                                                                                                                                             </t>
  </si>
  <si>
    <t>7,75</t>
  </si>
  <si>
    <t>60,93</t>
  </si>
  <si>
    <t>6,16</t>
  </si>
  <si>
    <t>6,88</t>
  </si>
  <si>
    <t>8,59</t>
  </si>
  <si>
    <t>10,31</t>
  </si>
  <si>
    <t>13,81</t>
  </si>
  <si>
    <t>17,30</t>
  </si>
  <si>
    <t>20,72</t>
  </si>
  <si>
    <t>8.600,61</t>
  </si>
  <si>
    <t>21,20</t>
  </si>
  <si>
    <t>3.748,12</t>
  </si>
  <si>
    <t>0,83</t>
  </si>
  <si>
    <t>0,64</t>
  </si>
  <si>
    <t>18,34</t>
  </si>
  <si>
    <t>18,75</t>
  </si>
  <si>
    <t>62.499,99</t>
  </si>
  <si>
    <t>49.000,00</t>
  </si>
  <si>
    <t>10,71</t>
  </si>
  <si>
    <t>15,00</t>
  </si>
  <si>
    <t>19,27</t>
  </si>
  <si>
    <t>21,29</t>
  </si>
  <si>
    <t>86,88</t>
  </si>
  <si>
    <t>7,88</t>
  </si>
  <si>
    <t>35,63</t>
  </si>
  <si>
    <t>13,04</t>
  </si>
  <si>
    <t>44,53</t>
  </si>
  <si>
    <t>43,48</t>
  </si>
  <si>
    <t xml:space="preserve">GRAMPO U DE 5/8 " N8 EM ACO GALVANIZADO                                                                                                                                                                                                                                                                                                                                                                                                                                                                   </t>
  </si>
  <si>
    <t>14,82</t>
  </si>
  <si>
    <t>154,64</t>
  </si>
  <si>
    <t>134,38</t>
  </si>
  <si>
    <t>160,40</t>
  </si>
  <si>
    <t>180,68</t>
  </si>
  <si>
    <t>0,47</t>
  </si>
  <si>
    <t>459,84</t>
  </si>
  <si>
    <t>42,75</t>
  </si>
  <si>
    <t>23,16</t>
  </si>
  <si>
    <t>192,13</t>
  </si>
  <si>
    <t>265,75</t>
  </si>
  <si>
    <t>146,62</t>
  </si>
  <si>
    <t>186,33</t>
  </si>
  <si>
    <t>719.505,07</t>
  </si>
  <si>
    <t>815.170,02</t>
  </si>
  <si>
    <t>1.514.276,75</t>
  </si>
  <si>
    <t>4.644,33</t>
  </si>
  <si>
    <t>212.898,11</t>
  </si>
  <si>
    <t>238.170,66</t>
  </si>
  <si>
    <t>153.786,79</t>
  </si>
  <si>
    <t>180.381,49</t>
  </si>
  <si>
    <t>219.695,42</t>
  </si>
  <si>
    <t>254.384,16</t>
  </si>
  <si>
    <t>136.951,18</t>
  </si>
  <si>
    <t>133.667,32</t>
  </si>
  <si>
    <t>192.083,16</t>
  </si>
  <si>
    <t>124.879,50</t>
  </si>
  <si>
    <t>104.284,34</t>
  </si>
  <si>
    <t>178.755,02</t>
  </si>
  <si>
    <t>159.153,57</t>
  </si>
  <si>
    <t>191.333,08</t>
  </si>
  <si>
    <t>112.469,48</t>
  </si>
  <si>
    <t>7,63</t>
  </si>
  <si>
    <t>283,88</t>
  </si>
  <si>
    <t>25,76</t>
  </si>
  <si>
    <t>249,45</t>
  </si>
  <si>
    <t>284,49</t>
  </si>
  <si>
    <t>1.783,42</t>
  </si>
  <si>
    <t>2.035,97</t>
  </si>
  <si>
    <t>3.544,94</t>
  </si>
  <si>
    <t>1.258.165,24</t>
  </si>
  <si>
    <t>2.419.548,54</t>
  </si>
  <si>
    <t>4.113.232,50</t>
  </si>
  <si>
    <t>252.088,58</t>
  </si>
  <si>
    <t>397.058,59</t>
  </si>
  <si>
    <t>1.470.425,78</t>
  </si>
  <si>
    <t>99.264,64</t>
  </si>
  <si>
    <t>139.625,00</t>
  </si>
  <si>
    <t>326.373,43</t>
  </si>
  <si>
    <t>54,51</t>
  </si>
  <si>
    <t>126,11</t>
  </si>
  <si>
    <t>88,28</t>
  </si>
  <si>
    <t>85,23</t>
  </si>
  <si>
    <t xml:space="preserve">HASTE RETA DE ACO GALVANIZADO, H = *30* CM, BASE RETANGULAR, PARA FIXACAO DE CONCERTINA SIMPLES DE 30 CM (NAO INCLUI OS FIXADORES)                                                                                                                                                                                                                                                                                                                                                                        </t>
  </si>
  <si>
    <t>34,62</t>
  </si>
  <si>
    <t>2,27</t>
  </si>
  <si>
    <t>3,29</t>
  </si>
  <si>
    <t>4,39</t>
  </si>
  <si>
    <t>5.890,00</t>
  </si>
  <si>
    <t>5.335,01</t>
  </si>
  <si>
    <t>3.153,22</t>
  </si>
  <si>
    <t>3.320,95</t>
  </si>
  <si>
    <t>342.998,80</t>
  </si>
  <si>
    <t>364.896,09</t>
  </si>
  <si>
    <t>1.296,95</t>
  </si>
  <si>
    <t>780,37</t>
  </si>
  <si>
    <t>571,54</t>
  </si>
  <si>
    <t>1.824,53</t>
  </si>
  <si>
    <t>149,48</t>
  </si>
  <si>
    <t>160,47</t>
  </si>
  <si>
    <t>197,84</t>
  </si>
  <si>
    <t>2.945,63</t>
  </si>
  <si>
    <t>3.846,91</t>
  </si>
  <si>
    <t>53,59</t>
  </si>
  <si>
    <t>27,80</t>
  </si>
  <si>
    <t>31,28</t>
  </si>
  <si>
    <t>17,51</t>
  </si>
  <si>
    <t>25,84</t>
  </si>
  <si>
    <t>3.185,96</t>
  </si>
  <si>
    <t>16,82</t>
  </si>
  <si>
    <t>18,80</t>
  </si>
  <si>
    <t>17,96</t>
  </si>
  <si>
    <t>26,68</t>
  </si>
  <si>
    <t>15,56</t>
  </si>
  <si>
    <t>8,45</t>
  </si>
  <si>
    <t>9,07</t>
  </si>
  <si>
    <t>14,78</t>
  </si>
  <si>
    <t>14,45</t>
  </si>
  <si>
    <t>22,01</t>
  </si>
  <si>
    <t>6,49</t>
  </si>
  <si>
    <t>6,66</t>
  </si>
  <si>
    <t>8,91</t>
  </si>
  <si>
    <t>22,93</t>
  </si>
  <si>
    <t>15,80</t>
  </si>
  <si>
    <t>20,62</t>
  </si>
  <si>
    <t>19,81</t>
  </si>
  <si>
    <t>13,68</t>
  </si>
  <si>
    <t>1.148,00</t>
  </si>
  <si>
    <t>96,54</t>
  </si>
  <si>
    <t>509,60</t>
  </si>
  <si>
    <t>867,65</t>
  </si>
  <si>
    <t>29,55</t>
  </si>
  <si>
    <t>5,92</t>
  </si>
  <si>
    <t>348,79</t>
  </si>
  <si>
    <t>968,87</t>
  </si>
  <si>
    <t>184,95</t>
  </si>
  <si>
    <t>181,42</t>
  </si>
  <si>
    <t>1.437,16</t>
  </si>
  <si>
    <t>821,11</t>
  </si>
  <si>
    <t>1.021,44</t>
  </si>
  <si>
    <t>631,01</t>
  </si>
  <si>
    <t>351,38</t>
  </si>
  <si>
    <t>452,87</t>
  </si>
  <si>
    <t>548,32</t>
  </si>
  <si>
    <t>595,29</t>
  </si>
  <si>
    <t>1.370,82</t>
  </si>
  <si>
    <t>1.737,35</t>
  </si>
  <si>
    <t>1.068,17</t>
  </si>
  <si>
    <t>1.076,34</t>
  </si>
  <si>
    <t>640,84</t>
  </si>
  <si>
    <t>1.422,37</t>
  </si>
  <si>
    <t>1.517,90</t>
  </si>
  <si>
    <t>258,76</t>
  </si>
  <si>
    <t xml:space="preserve">JANELA MAXIMO-AR, ACO GALVANIZADO PINT. ANTICORROSIVA, COM BATENTE/REQUADRO DE 6 A 14 CM, SEM VIDRO, COM GRADE, 1 FL, 60  X 80 CM (A X L)                                                                                                                                                                                                                                                                                                                                                                 </t>
  </si>
  <si>
    <t>402,85</t>
  </si>
  <si>
    <t>510,26</t>
  </si>
  <si>
    <t>697,18</t>
  </si>
  <si>
    <t>17,15</t>
  </si>
  <si>
    <t>3.034,06</t>
  </si>
  <si>
    <t>3,82</t>
  </si>
  <si>
    <t>7,37</t>
  </si>
  <si>
    <t>12,95</t>
  </si>
  <si>
    <t>21,76</t>
  </si>
  <si>
    <t>46,20</t>
  </si>
  <si>
    <t>116,73</t>
  </si>
  <si>
    <t>168,89</t>
  </si>
  <si>
    <t>195,08</t>
  </si>
  <si>
    <t>3,04</t>
  </si>
  <si>
    <t>3,73</t>
  </si>
  <si>
    <t>14,36</t>
  </si>
  <si>
    <t>22,10</t>
  </si>
  <si>
    <t>56,48</t>
  </si>
  <si>
    <t>121,39</t>
  </si>
  <si>
    <t>139,94</t>
  </si>
  <si>
    <t>2,59</t>
  </si>
  <si>
    <t>4,75</t>
  </si>
  <si>
    <t>3,18</t>
  </si>
  <si>
    <t>10,33</t>
  </si>
  <si>
    <t>12,96</t>
  </si>
  <si>
    <t>20,10</t>
  </si>
  <si>
    <t>2,70</t>
  </si>
  <si>
    <t>12,98</t>
  </si>
  <si>
    <t>21,15</t>
  </si>
  <si>
    <t>35,59</t>
  </si>
  <si>
    <t>127,97</t>
  </si>
  <si>
    <t>6,61</t>
  </si>
  <si>
    <t>278,90</t>
  </si>
  <si>
    <t>1,74</t>
  </si>
  <si>
    <t>2,34</t>
  </si>
  <si>
    <t>3,56</t>
  </si>
  <si>
    <t>8,02</t>
  </si>
  <si>
    <t>13,30</t>
  </si>
  <si>
    <t>21,57</t>
  </si>
  <si>
    <t>62,57</t>
  </si>
  <si>
    <t>79,50</t>
  </si>
  <si>
    <t>18,40</t>
  </si>
  <si>
    <t>7,19</t>
  </si>
  <si>
    <t>1,67</t>
  </si>
  <si>
    <t>2,48</t>
  </si>
  <si>
    <t>1,87</t>
  </si>
  <si>
    <t>12,08</t>
  </si>
  <si>
    <t>5,07</t>
  </si>
  <si>
    <t>17,63</t>
  </si>
  <si>
    <t>8,29</t>
  </si>
  <si>
    <t>59,39</t>
  </si>
  <si>
    <t>3,43</t>
  </si>
  <si>
    <t>7,53</t>
  </si>
  <si>
    <t>54,68</t>
  </si>
  <si>
    <t>2,01</t>
  </si>
  <si>
    <t>2,77</t>
  </si>
  <si>
    <t>6,30</t>
  </si>
  <si>
    <t>195,71</t>
  </si>
  <si>
    <t>27,39</t>
  </si>
  <si>
    <t>96,59</t>
  </si>
  <si>
    <t>11,93</t>
  </si>
  <si>
    <t>9,42</t>
  </si>
  <si>
    <t>11,57</t>
  </si>
  <si>
    <t>30,85</t>
  </si>
  <si>
    <t>8,41</t>
  </si>
  <si>
    <t>11,26</t>
  </si>
  <si>
    <t>20,47</t>
  </si>
  <si>
    <t xml:space="preserve">JOELHO/COTOVELO 90 GRAUS, ROSCA FEMEA MOVEL, METALICO, PARA CONEXAO COM ANEL DESLIZANTE, DN 20 MM X 3/4", EM TUBO PEX PARA INST. AGUA QUENTE/FRIA                                                                                                                                                                                                                                                                                                                                                         </t>
  </si>
  <si>
    <t>15,20</t>
  </si>
  <si>
    <t>10,08</t>
  </si>
  <si>
    <t>11,70</t>
  </si>
  <si>
    <t>17,52</t>
  </si>
  <si>
    <t>10,91</t>
  </si>
  <si>
    <t>14,67</t>
  </si>
  <si>
    <t>19,39</t>
  </si>
  <si>
    <t xml:space="preserve">JOELHO/COTOVELO 90 GRAUS, ROSCA FEMEA, COM BASE FIXA, METALICO, PARA CONEXAO COM ANEL DESLIZANTE, DN 16 MM X 1/2", EM TUBO PEX PARA INST. AGUA QUENTE/FRIA                                                                                                                                                                                                                                                                                                                                                </t>
  </si>
  <si>
    <t>10,84</t>
  </si>
  <si>
    <t xml:space="preserve">JOELHO/COTOVELO 90 GRAUS, ROSCA FEMEA, COM BASE FIXA, METALICO, PARA CONEXAO COM ANEL DESLIZANTE, DN 20 MM X 1/2", EM TUBO PEX PARA INST. AGUA QUENTE/FRIA                                                                                                                                                                                                                                                                                                                                                </t>
  </si>
  <si>
    <t>12,72</t>
  </si>
  <si>
    <t xml:space="preserve">JOELHO/COTOVELO 90 GRAUS, ROSCA FEMEA, COM BASE FIXA, METALICO, PARA CONEXAO COM ANEL DESLIZANTE, DN 25 MM X 3/4", EM TUBO PEX PARA INST. AGUA QUENTE/FRIA                                                                                                                                                                                                                                                                                                                                                </t>
  </si>
  <si>
    <t>17,07</t>
  </si>
  <si>
    <t>18,52</t>
  </si>
  <si>
    <t>67,02</t>
  </si>
  <si>
    <t>3,64</t>
  </si>
  <si>
    <t>6,08</t>
  </si>
  <si>
    <t>15,67</t>
  </si>
  <si>
    <t>17,59</t>
  </si>
  <si>
    <t>69,86</t>
  </si>
  <si>
    <t>5,43</t>
  </si>
  <si>
    <t>15,26</t>
  </si>
  <si>
    <t>1,42</t>
  </si>
  <si>
    <t>3,92</t>
  </si>
  <si>
    <t>7,08</t>
  </si>
  <si>
    <t>61,71</t>
  </si>
  <si>
    <t>76,16</t>
  </si>
  <si>
    <t>80,79</t>
  </si>
  <si>
    <t>57,07</t>
  </si>
  <si>
    <t>53,62</t>
  </si>
  <si>
    <t>106,29</t>
  </si>
  <si>
    <t>16,64</t>
  </si>
  <si>
    <t>21,93</t>
  </si>
  <si>
    <t>49,11</t>
  </si>
  <si>
    <t>62,83</t>
  </si>
  <si>
    <t>121,20</t>
  </si>
  <si>
    <t>165,68</t>
  </si>
  <si>
    <t>7,77</t>
  </si>
  <si>
    <t>19,03</t>
  </si>
  <si>
    <t>33,48</t>
  </si>
  <si>
    <t>21,77</t>
  </si>
  <si>
    <t>8,94</t>
  </si>
  <si>
    <t>16,93</t>
  </si>
  <si>
    <t>134,25</t>
  </si>
  <si>
    <t>616,89</t>
  </si>
  <si>
    <t>772,35</t>
  </si>
  <si>
    <t>1.071,21</t>
  </si>
  <si>
    <t>1.414,90</t>
  </si>
  <si>
    <t>423,05</t>
  </si>
  <si>
    <t>490,71</t>
  </si>
  <si>
    <t>538,98</t>
  </si>
  <si>
    <t>86,56</t>
  </si>
  <si>
    <t>128,78</t>
  </si>
  <si>
    <t>484,67</t>
  </si>
  <si>
    <t>400,97</t>
  </si>
  <si>
    <t>1,29</t>
  </si>
  <si>
    <t>2,02</t>
  </si>
  <si>
    <t>383,46</t>
  </si>
  <si>
    <t>131,23</t>
  </si>
  <si>
    <t>52,21</t>
  </si>
  <si>
    <t>76,07</t>
  </si>
  <si>
    <t>72,60</t>
  </si>
  <si>
    <t>166,66</t>
  </si>
  <si>
    <t>351,63</t>
  </si>
  <si>
    <t>79,09</t>
  </si>
  <si>
    <t>60,79</t>
  </si>
  <si>
    <t>21,37</t>
  </si>
  <si>
    <t>567,48</t>
  </si>
  <si>
    <t>463,14</t>
  </si>
  <si>
    <t>470,73</t>
  </si>
  <si>
    <t>478,71</t>
  </si>
  <si>
    <t>713,33</t>
  </si>
  <si>
    <t>512,23</t>
  </si>
  <si>
    <t>577,22</t>
  </si>
  <si>
    <t>634,94</t>
  </si>
  <si>
    <t>735,09</t>
  </si>
  <si>
    <t>663,98</t>
  </si>
  <si>
    <t>788,45</t>
  </si>
  <si>
    <t>860,27</t>
  </si>
  <si>
    <t>1.060,99</t>
  </si>
  <si>
    <t>836,29</t>
  </si>
  <si>
    <t>883,56</t>
  </si>
  <si>
    <t>1.076,06</t>
  </si>
  <si>
    <t>888,56</t>
  </si>
  <si>
    <t>55,48</t>
  </si>
  <si>
    <t xml:space="preserve">LADRILHO HIDRAULICO, *20 X 20* CM, E= 2 CM, PADRAO DADOS, COR NATURAL                                                                                                                                                                                                                                                                                                                                                                                                                                     </t>
  </si>
  <si>
    <t>51,50</t>
  </si>
  <si>
    <t xml:space="preserve">LADRILHO HIDRAULICO, *25 X 25* CM, E= 2 CM, PADRAO RAMPA, COR NATURAL                                                                                                                                                                                                                                                                                                                                                                                                                                     </t>
  </si>
  <si>
    <t xml:space="preserve">LADRILHO HIDRAULICO, *30 X 30* CM, E= 2 CM, PADRAO MILANO, COR NATURAL                                                                                                                                                                                                                                                                                                                                                                                                                                    </t>
  </si>
  <si>
    <t>50,87</t>
  </si>
  <si>
    <t>59,00</t>
  </si>
  <si>
    <t>61,50</t>
  </si>
  <si>
    <t>66,31</t>
  </si>
  <si>
    <t>61,28</t>
  </si>
  <si>
    <t>67,46</t>
  </si>
  <si>
    <t>70,89</t>
  </si>
  <si>
    <t>74,32</t>
  </si>
  <si>
    <t>85,75</t>
  </si>
  <si>
    <t>489,37</t>
  </si>
  <si>
    <t>834,11</t>
  </si>
  <si>
    <t>88,95</t>
  </si>
  <si>
    <t>103,86</t>
  </si>
  <si>
    <t>57,13</t>
  </si>
  <si>
    <t>210,10</t>
  </si>
  <si>
    <t>15,64</t>
  </si>
  <si>
    <t>14,59</t>
  </si>
  <si>
    <t>17,85</t>
  </si>
  <si>
    <t>60,26</t>
  </si>
  <si>
    <t>109,04</t>
  </si>
  <si>
    <t>12,43</t>
  </si>
  <si>
    <t>9,33</t>
  </si>
  <si>
    <t>8,36</t>
  </si>
  <si>
    <t>6,80</t>
  </si>
  <si>
    <t>54,53</t>
  </si>
  <si>
    <t>63,05</t>
  </si>
  <si>
    <t>73,52</t>
  </si>
  <si>
    <t>25,17</t>
  </si>
  <si>
    <t>44,87</t>
  </si>
  <si>
    <t>61,23</t>
  </si>
  <si>
    <t>51,62</t>
  </si>
  <si>
    <t>101,01</t>
  </si>
  <si>
    <t>2.416,50</t>
  </si>
  <si>
    <t>103,45</t>
  </si>
  <si>
    <t>114,31</t>
  </si>
  <si>
    <t>182,99</t>
  </si>
  <si>
    <t>512,08</t>
  </si>
  <si>
    <t>527,60</t>
  </si>
  <si>
    <t>164,62</t>
  </si>
  <si>
    <t>175,25</t>
  </si>
  <si>
    <t>196,24</t>
  </si>
  <si>
    <t>99,56</t>
  </si>
  <si>
    <t>340,85</t>
  </si>
  <si>
    <t>168,15</t>
  </si>
  <si>
    <t>98,14</t>
  </si>
  <si>
    <t>18,14</t>
  </si>
  <si>
    <t>64,44</t>
  </si>
  <si>
    <t>295.000,00</t>
  </si>
  <si>
    <t>250.504,73</t>
  </si>
  <si>
    <t>419.376,48</t>
  </si>
  <si>
    <t>711.748,80</t>
  </si>
  <si>
    <t>13,95</t>
  </si>
  <si>
    <t>3,63</t>
  </si>
  <si>
    <t>1,21</t>
  </si>
  <si>
    <t>4.937,73</t>
  </si>
  <si>
    <t>816,63</t>
  </si>
  <si>
    <t>1.235,91</t>
  </si>
  <si>
    <t>20,00</t>
  </si>
  <si>
    <t>575,00</t>
  </si>
  <si>
    <t>15,31</t>
  </si>
  <si>
    <t>1,58</t>
  </si>
  <si>
    <t>1.243,75</t>
  </si>
  <si>
    <t>1.129,73</t>
  </si>
  <si>
    <t>995,00</t>
  </si>
  <si>
    <t>777,34</t>
  </si>
  <si>
    <t>5,37</t>
  </si>
  <si>
    <t>17,75</t>
  </si>
  <si>
    <t>9,60</t>
  </si>
  <si>
    <t>19,35</t>
  </si>
  <si>
    <t>23,15</t>
  </si>
  <si>
    <t>31,70</t>
  </si>
  <si>
    <t>500,00</t>
  </si>
  <si>
    <t>16,00</t>
  </si>
  <si>
    <t>67,91</t>
  </si>
  <si>
    <t>291,69</t>
  </si>
  <si>
    <t>17,08</t>
  </si>
  <si>
    <t>583,09</t>
  </si>
  <si>
    <t>677,30</t>
  </si>
  <si>
    <t>1.122,05</t>
  </si>
  <si>
    <t>175,23</t>
  </si>
  <si>
    <t>323,35</t>
  </si>
  <si>
    <t>357,94</t>
  </si>
  <si>
    <t>431,61</t>
  </si>
  <si>
    <t>52,05</t>
  </si>
  <si>
    <t>69,64</t>
  </si>
  <si>
    <t>72,57</t>
  </si>
  <si>
    <t>18,67</t>
  </si>
  <si>
    <t>107,07</t>
  </si>
  <si>
    <t>31,04</t>
  </si>
  <si>
    <t>100,57</t>
  </si>
  <si>
    <t>32,52</t>
  </si>
  <si>
    <t>142,23</t>
  </si>
  <si>
    <t>42,58</t>
  </si>
  <si>
    <t>380,83</t>
  </si>
  <si>
    <t>180,30</t>
  </si>
  <si>
    <t>222,09</t>
  </si>
  <si>
    <t>15,62</t>
  </si>
  <si>
    <t>16,95</t>
  </si>
  <si>
    <t>39,89</t>
  </si>
  <si>
    <t>64,39</t>
  </si>
  <si>
    <t>74,56</t>
  </si>
  <si>
    <t>218,51</t>
  </si>
  <si>
    <t>48,86</t>
  </si>
  <si>
    <t>111,84</t>
  </si>
  <si>
    <t>79,29</t>
  </si>
  <si>
    <t>165,19</t>
  </si>
  <si>
    <t>84,06</t>
  </si>
  <si>
    <t>159,65</t>
  </si>
  <si>
    <t>1,60</t>
  </si>
  <si>
    <t>4,61</t>
  </si>
  <si>
    <t>10,26</t>
  </si>
  <si>
    <t>14,20</t>
  </si>
  <si>
    <t>28,16</t>
  </si>
  <si>
    <t>119,52</t>
  </si>
  <si>
    <t>137,30</t>
  </si>
  <si>
    <t>341,56</t>
  </si>
  <si>
    <t>352,06</t>
  </si>
  <si>
    <t>2,73</t>
  </si>
  <si>
    <t>10,52</t>
  </si>
  <si>
    <t>23,22</t>
  </si>
  <si>
    <t>48,11</t>
  </si>
  <si>
    <t>157,69</t>
  </si>
  <si>
    <t>241,43</t>
  </si>
  <si>
    <t xml:space="preserve">LUVA DE CORRER COM TRAVAS DEFOFO, PVC, JE, DN 100 MM                                                                                                                                                                                                                                                                                                                                                                                                                                                      </t>
  </si>
  <si>
    <t>47,52</t>
  </si>
  <si>
    <t xml:space="preserve">LUVA DE CORRER COM TRAVAS DEFOFO, PVC, JE, DN 150 MM                                                                                                                                                                                                                                                                                                                                                                                                                                                      </t>
  </si>
  <si>
    <t>104,89</t>
  </si>
  <si>
    <t xml:space="preserve">LUVA DE CORRER COM TRAVAS DEFOFO, PVC, JE, DN 200 MM                                                                                                                                                                                                                                                                                                                                                                                                                                                      </t>
  </si>
  <si>
    <t>187,09</t>
  </si>
  <si>
    <t xml:space="preserve">LUVA DE CORRER COM TRAVAS DEFOFO, PVC, JE, DN 250 MM                                                                                                                                                                                                                                                                                                                                                                                                                                                      </t>
  </si>
  <si>
    <t>340,78</t>
  </si>
  <si>
    <t xml:space="preserve">LUVA DE CORRER COM TRAVAS DEFOFO, PVC, JE, DN 300 MM                                                                                                                                                                                                                                                                                                                                                                                                                                                      </t>
  </si>
  <si>
    <t>467,73</t>
  </si>
  <si>
    <t>44,12</t>
  </si>
  <si>
    <t>13,26</t>
  </si>
  <si>
    <t>17,60</t>
  </si>
  <si>
    <t>10,03</t>
  </si>
  <si>
    <t>11,68</t>
  </si>
  <si>
    <t>26,80</t>
  </si>
  <si>
    <t>27,02</t>
  </si>
  <si>
    <t>37,15</t>
  </si>
  <si>
    <t xml:space="preserve">LUVA DE CORRER PVC PBA, JE, DN 100 / DE 110 MM, PARA REDE DE AGUA                                                                                                                                                                                                                                                                                                                                                                                                                                         </t>
  </si>
  <si>
    <t>47,16</t>
  </si>
  <si>
    <t xml:space="preserve">LUVA DE CORRER PVC PBA, JE, DN 50 / DE 60 MM, PARA REDE DE AGUA                                                                                                                                                                                                                                                                                                                                                                                                                                           </t>
  </si>
  <si>
    <t xml:space="preserve">LUVA DE CORRER PVC PBA, JE, DN 75 / DE 85 MM, PARA REDE DE AGUA                                                                                                                                                                                                                                                                                                                                                                                                                                           </t>
  </si>
  <si>
    <t>179,19</t>
  </si>
  <si>
    <t>5,98</t>
  </si>
  <si>
    <t>12,83</t>
  </si>
  <si>
    <t>25,60</t>
  </si>
  <si>
    <t>22,21</t>
  </si>
  <si>
    <t>67,84</t>
  </si>
  <si>
    <t>10,67</t>
  </si>
  <si>
    <t>16,72</t>
  </si>
  <si>
    <t>11,33</t>
  </si>
  <si>
    <t>18,72</t>
  </si>
  <si>
    <t>13,40</t>
  </si>
  <si>
    <t>64,04</t>
  </si>
  <si>
    <t>35,10</t>
  </si>
  <si>
    <t>8,24</t>
  </si>
  <si>
    <t>96,61</t>
  </si>
  <si>
    <t>152,34</t>
  </si>
  <si>
    <t>277,54</t>
  </si>
  <si>
    <t>457,77</t>
  </si>
  <si>
    <t>0,98</t>
  </si>
  <si>
    <t>34,65</t>
  </si>
  <si>
    <t>19,56</t>
  </si>
  <si>
    <t>13,47</t>
  </si>
  <si>
    <t>24,35</t>
  </si>
  <si>
    <t>22,40</t>
  </si>
  <si>
    <t>20,08</t>
  </si>
  <si>
    <t>13,24</t>
  </si>
  <si>
    <t>13,50</t>
  </si>
  <si>
    <t>68,38</t>
  </si>
  <si>
    <t>9,57</t>
  </si>
  <si>
    <t>104,18</t>
  </si>
  <si>
    <t>179,89</t>
  </si>
  <si>
    <t>12,51</t>
  </si>
  <si>
    <t>58,62</t>
  </si>
  <si>
    <t>17,47</t>
  </si>
  <si>
    <t>186,00</t>
  </si>
  <si>
    <t>92,45</t>
  </si>
  <si>
    <t>251,52</t>
  </si>
  <si>
    <t>5,08</t>
  </si>
  <si>
    <t>3,61</t>
  </si>
  <si>
    <t>2,94</t>
  </si>
  <si>
    <t>5,01</t>
  </si>
  <si>
    <t>101,85</t>
  </si>
  <si>
    <t>161,84</t>
  </si>
  <si>
    <t>10,41</t>
  </si>
  <si>
    <t>9,68</t>
  </si>
  <si>
    <t>45,72</t>
  </si>
  <si>
    <t>23,44</t>
  </si>
  <si>
    <t>144,79</t>
  </si>
  <si>
    <t>72,06</t>
  </si>
  <si>
    <t>196,00</t>
  </si>
  <si>
    <t>0,84</t>
  </si>
  <si>
    <t>15,95</t>
  </si>
  <si>
    <t>28,03</t>
  </si>
  <si>
    <t xml:space="preserve">LUVA PARA ELETRODUTO, EM ACO GALVANIZADO ELETROLITICO,  COM ROSCA,DIAMETRO DE 50 MM (2")                                                                                                                                                                                                                                                                                                                                                                                                                  </t>
  </si>
  <si>
    <t xml:space="preserve">LUVA PARA ELETRODUTO, EM ACO GALVANIZADO ELETROLITICO, COM ROSCA, DIAMETRO DE 100 MM (4")                                                                                                                                                                                                                                                                                                                                                                                                                 </t>
  </si>
  <si>
    <t xml:space="preserve">LUVA PARA ELETRODUTO, EM ACO GALVANIZADO ELETROLITICO, COM ROSCA, DIAMETRO DE 15 MM (1/2")                                                                                                                                                                                                                                                                                                                                                                                                                </t>
  </si>
  <si>
    <t xml:space="preserve">LUVA PARA ELETRODUTO, EM ACO GALVANIZADO ELETROLITICO, COM ROSCA, DIAMETRO DE 20 MM (3/4")                                                                                                                                                                                                                                                                                                                                                                                                                </t>
  </si>
  <si>
    <t>1,78</t>
  </si>
  <si>
    <t xml:space="preserve">LUVA PARA ELETRODUTO, EM ACO GALVANIZADO ELETROLITICO, COM ROSCA, DIAMETRO DE 25 MM (1")                                                                                                                                                                                                                                                                                                                                                                                                                  </t>
  </si>
  <si>
    <t xml:space="preserve">LUVA PARA ELETRODUTO, EM ACO GALVANIZADO ELETROLITICO, COM ROSCA, DIAMETRO DE 32 MM (1 1/4")                                                                                                                                                                                                                                                                                                                                                                                                              </t>
  </si>
  <si>
    <t>3,67</t>
  </si>
  <si>
    <t xml:space="preserve">LUVA PARA ELETRODUTO, EM ACO GALVANIZADO ELETROLITICO, COM ROSCA, DIAMETRO DE 40 MM (1 1/2")                                                                                                                                                                                                                                                                                                                                                                                                              </t>
  </si>
  <si>
    <t>5,31</t>
  </si>
  <si>
    <t xml:space="preserve">LUVA PARA ELETRODUTO, EM ACO GALVANIZADO ELETROLITICO, COM ROSCA, DIAMETRO DE 65 MM (2 1/2")                                                                                                                                                                                                                                                                                                                                                                                                              </t>
  </si>
  <si>
    <t>10,81</t>
  </si>
  <si>
    <t xml:space="preserve">LUVA PARA ELETRODUTO, EM ACO GALVANIZADO ELETROLITICO, COM ROSCA, DIAMETRO DE 80 MM (3")                                                                                                                                                                                                                                                                                                                                                                                                                  </t>
  </si>
  <si>
    <t>16,47</t>
  </si>
  <si>
    <t>6,50</t>
  </si>
  <si>
    <t>23,35</t>
  </si>
  <si>
    <t>35,99</t>
  </si>
  <si>
    <t>55,23</t>
  </si>
  <si>
    <t>70,47</t>
  </si>
  <si>
    <t>4,03</t>
  </si>
  <si>
    <t>4,13</t>
  </si>
  <si>
    <t>12,64</t>
  </si>
  <si>
    <t>18,48</t>
  </si>
  <si>
    <t>41,50</t>
  </si>
  <si>
    <t>11,31</t>
  </si>
  <si>
    <t>81,65</t>
  </si>
  <si>
    <t>2,19</t>
  </si>
  <si>
    <t>3,59</t>
  </si>
  <si>
    <t>38,54</t>
  </si>
  <si>
    <t>63,08</t>
  </si>
  <si>
    <t xml:space="preserve">LUVA SIMPLES PVC PBA, JE, DN 100 / DE 110 MM, PARA REDE DE AGUA                                                                                                                                                                                                                                                                                                                                                                                                                                           </t>
  </si>
  <si>
    <t>40,93</t>
  </si>
  <si>
    <t xml:space="preserve">LUVA SIMPLES PVC PBA, JE, DN 50 / DE 60 MM, PARA REDE DE AGUA                                                                                                                                                                                                                                                                                                                                                                                                                                             </t>
  </si>
  <si>
    <t xml:space="preserve">LUVA SIMPLES PVC PBA, JE, DN 75 / DE 85 MM, PARA REDE DE AGUA                                                                                                                                                                                                                                                                                                                                                                                                                                             </t>
  </si>
  <si>
    <t>12,30</t>
  </si>
  <si>
    <t>35,48</t>
  </si>
  <si>
    <t>4,46</t>
  </si>
  <si>
    <t>9,18</t>
  </si>
  <si>
    <t>10,72</t>
  </si>
  <si>
    <t>5,94</t>
  </si>
  <si>
    <t>29,73</t>
  </si>
  <si>
    <t>3,00</t>
  </si>
  <si>
    <t>16,44</t>
  </si>
  <si>
    <t>4,26</t>
  </si>
  <si>
    <t>9,77</t>
  </si>
  <si>
    <t>7,58</t>
  </si>
  <si>
    <t>11,78</t>
  </si>
  <si>
    <t>11,62</t>
  </si>
  <si>
    <t>22,97</t>
  </si>
  <si>
    <t>6,91</t>
  </si>
  <si>
    <t>9,37</t>
  </si>
  <si>
    <t>17,99</t>
  </si>
  <si>
    <t>21,32</t>
  </si>
  <si>
    <t>5,76</t>
  </si>
  <si>
    <t>6,57</t>
  </si>
  <si>
    <t>12,27</t>
  </si>
  <si>
    <t>17,37</t>
  </si>
  <si>
    <t>2.640,33</t>
  </si>
  <si>
    <t>25,40</t>
  </si>
  <si>
    <t>60,58</t>
  </si>
  <si>
    <t>208,79</t>
  </si>
  <si>
    <t>12,58</t>
  </si>
  <si>
    <t>49,36</t>
  </si>
  <si>
    <t>22,82</t>
  </si>
  <si>
    <t>82,97</t>
  </si>
  <si>
    <t>108,07</t>
  </si>
  <si>
    <t>18,44</t>
  </si>
  <si>
    <t>3.262,57</t>
  </si>
  <si>
    <t>22,07</t>
  </si>
  <si>
    <t>44,57</t>
  </si>
  <si>
    <t>118,25</t>
  </si>
  <si>
    <t>172,27</t>
  </si>
  <si>
    <t>1.821,65</t>
  </si>
  <si>
    <t>3,89</t>
  </si>
  <si>
    <t>2,05</t>
  </si>
  <si>
    <t>14,46</t>
  </si>
  <si>
    <t>19,75</t>
  </si>
  <si>
    <t>5,79</t>
  </si>
  <si>
    <t>1,52</t>
  </si>
  <si>
    <t>8,13</t>
  </si>
  <si>
    <t>380,00</t>
  </si>
  <si>
    <t>468,41</t>
  </si>
  <si>
    <t>583,16</t>
  </si>
  <si>
    <t>622,67</t>
  </si>
  <si>
    <t>562,47</t>
  </si>
  <si>
    <t>670,64</t>
  </si>
  <si>
    <t>677,22</t>
  </si>
  <si>
    <t>884,15</t>
  </si>
  <si>
    <t>754,35</t>
  </si>
  <si>
    <t>950,00</t>
  </si>
  <si>
    <t>1.155,04</t>
  </si>
  <si>
    <t>1.316,83</t>
  </si>
  <si>
    <t>23,52</t>
  </si>
  <si>
    <t>18,91</t>
  </si>
  <si>
    <t>579.269,27</t>
  </si>
  <si>
    <t>515.000,00</t>
  </si>
  <si>
    <t>166,38</t>
  </si>
  <si>
    <t>16,30</t>
  </si>
  <si>
    <t>8,60</t>
  </si>
  <si>
    <t>23,68</t>
  </si>
  <si>
    <t>47,12</t>
  </si>
  <si>
    <t>48,76</t>
  </si>
  <si>
    <t>59,87</t>
  </si>
  <si>
    <t>87,12</t>
  </si>
  <si>
    <t>34,41</t>
  </si>
  <si>
    <t>5,67</t>
  </si>
  <si>
    <t>22,73</t>
  </si>
  <si>
    <t>21,64</t>
  </si>
  <si>
    <t>21,34</t>
  </si>
  <si>
    <t>40,01</t>
  </si>
  <si>
    <t>66,55</t>
  </si>
  <si>
    <t>14,85</t>
  </si>
  <si>
    <t>20,97</t>
  </si>
  <si>
    <t>23,76</t>
  </si>
  <si>
    <t>29,18</t>
  </si>
  <si>
    <t>43,20</t>
  </si>
  <si>
    <t>58,38</t>
  </si>
  <si>
    <t>72,82</t>
  </si>
  <si>
    <t>31,35</t>
  </si>
  <si>
    <t>45,37</t>
  </si>
  <si>
    <t>793.072,01</t>
  </si>
  <si>
    <t xml:space="preserve">MAQUINA EXTRUSORA DE CONCRETO PARA GUIAS E SARJETAS, COM MOTOR A DIESEL E POTENCIA DE 14 CV                                                                                                                                                                                                                                                                                                                                                                                                               </t>
  </si>
  <si>
    <t>67.315,72</t>
  </si>
  <si>
    <t>28.180,14</t>
  </si>
  <si>
    <t>13.957,60</t>
  </si>
  <si>
    <t xml:space="preserve">MAQUINA TIPO PRENSA HIDRAULICA, PARA FABRICACAO DE TUBOS DE CONCRETO PARA AGUAS PLUVIAIS, DN 200 A DN 600 MM X 1000 MM DE COMPRIMENTO, COM MOTOR PRINCIPAL COM POTENCIA DE 20 CV                                                                                                                                                                                                                                                                                                                          </t>
  </si>
  <si>
    <t>279.690,59</t>
  </si>
  <si>
    <t>38.058,26</t>
  </si>
  <si>
    <t>557,17</t>
  </si>
  <si>
    <t>3.644,41</t>
  </si>
  <si>
    <t>21,80</t>
  </si>
  <si>
    <t>3.857,42</t>
  </si>
  <si>
    <t>26,25</t>
  </si>
  <si>
    <t xml:space="preserve">MARTELO DEMOLIDOR ELETRICO, COM POTENCIA DE 2.000 W, FREQUENCIA DE 1.000 IMPACTOS POR MINUTO, FORCA DE IMPACTO ENTRE 60 E 65 J, PESO DE 30 KG                                                                                                                                                                                                                                                                                                                                                             </t>
  </si>
  <si>
    <t>9.314,33</t>
  </si>
  <si>
    <t>17.365,42</t>
  </si>
  <si>
    <t>19.983,16</t>
  </si>
  <si>
    <t>18.873,80</t>
  </si>
  <si>
    <t>21.235,59</t>
  </si>
  <si>
    <t>39.074,94</t>
  </si>
  <si>
    <t>21.853,62</t>
  </si>
  <si>
    <t>21.441,74</t>
  </si>
  <si>
    <t>35,64</t>
  </si>
  <si>
    <t>6,47</t>
  </si>
  <si>
    <t>3,60</t>
  </si>
  <si>
    <t>2,89</t>
  </si>
  <si>
    <t>72,25</t>
  </si>
  <si>
    <t>129,38</t>
  </si>
  <si>
    <t>14,51</t>
  </si>
  <si>
    <t>7,79</t>
  </si>
  <si>
    <t>6,36</t>
  </si>
  <si>
    <t>57,04</t>
  </si>
  <si>
    <t>68,44</t>
  </si>
  <si>
    <t>455,36</t>
  </si>
  <si>
    <t>477,05</t>
  </si>
  <si>
    <t>461,75</t>
  </si>
  <si>
    <t>626,74</t>
  </si>
  <si>
    <t>779,89</t>
  </si>
  <si>
    <t>2.659,73</t>
  </si>
  <si>
    <t>30,16</t>
  </si>
  <si>
    <t>5.332,71</t>
  </si>
  <si>
    <t>22,24</t>
  </si>
  <si>
    <t>3.932,66</t>
  </si>
  <si>
    <t>3.019,16</t>
  </si>
  <si>
    <t>7,83</t>
  </si>
  <si>
    <t>2,97</t>
  </si>
  <si>
    <t>2,38</t>
  </si>
  <si>
    <t>3,28</t>
  </si>
  <si>
    <t>2,49</t>
  </si>
  <si>
    <t>5,18</t>
  </si>
  <si>
    <t>2,33</t>
  </si>
  <si>
    <t>2,81</t>
  </si>
  <si>
    <t>1,84</t>
  </si>
  <si>
    <t xml:space="preserve">MEIO BLOCO ESTRUTURAL CERAMICO DE 14 X 19 X 14 CM (L X A X C) E 6,0 MPA                                                                                                                                                                                                                                                                                                                                                                                                                                   </t>
  </si>
  <si>
    <t>1,40</t>
  </si>
  <si>
    <t xml:space="preserve">MEIO BLOCO ESTRUTURAL CERAMICO DE 14 X 19 X 19 CM (L X A X C) E 6,0 MPA                                                                                                                                                                                                                                                                                                                                                                                                                                   </t>
  </si>
  <si>
    <t>1,59</t>
  </si>
  <si>
    <t>49,42</t>
  </si>
  <si>
    <t>36,36</t>
  </si>
  <si>
    <t>19,58</t>
  </si>
  <si>
    <t>44,75</t>
  </si>
  <si>
    <t>30,63</t>
  </si>
  <si>
    <t>69,93</t>
  </si>
  <si>
    <t>61,54</t>
  </si>
  <si>
    <t>81,61</t>
  </si>
  <si>
    <t>55,40</t>
  </si>
  <si>
    <t>21,45</t>
  </si>
  <si>
    <t>9.629,80</t>
  </si>
  <si>
    <t>74,74</t>
  </si>
  <si>
    <t>13.211,24</t>
  </si>
  <si>
    <t>23.801,37</t>
  </si>
  <si>
    <t>671,50</t>
  </si>
  <si>
    <t>801,07</t>
  </si>
  <si>
    <t>885,36</t>
  </si>
  <si>
    <t>382,86</t>
  </si>
  <si>
    <t>944,57</t>
  </si>
  <si>
    <t>11,61</t>
  </si>
  <si>
    <t>15,85</t>
  </si>
  <si>
    <t>8,11</t>
  </si>
  <si>
    <t>14,63</t>
  </si>
  <si>
    <t>8,53</t>
  </si>
  <si>
    <t>11,58</t>
  </si>
  <si>
    <t>31,27</t>
  </si>
  <si>
    <t>332.000,00</t>
  </si>
  <si>
    <t>512.373,40</t>
  </si>
  <si>
    <t>503.973,84</t>
  </si>
  <si>
    <t>614.848,09</t>
  </si>
  <si>
    <t>633.346,27</t>
  </si>
  <si>
    <t>72,26</t>
  </si>
  <si>
    <t>14.910,52</t>
  </si>
  <si>
    <t>15.770,38</t>
  </si>
  <si>
    <t>18.764,64</t>
  </si>
  <si>
    <t>940,62</t>
  </si>
  <si>
    <t>415,68</t>
  </si>
  <si>
    <t>509,15</t>
  </si>
  <si>
    <t>74.635,41</t>
  </si>
  <si>
    <t>57,19</t>
  </si>
  <si>
    <t>249,77</t>
  </si>
  <si>
    <t>548,75</t>
  </si>
  <si>
    <t>242,01</t>
  </si>
  <si>
    <t>129,02</t>
  </si>
  <si>
    <t>186,80</t>
  </si>
  <si>
    <t>819,17</t>
  </si>
  <si>
    <t>16,23</t>
  </si>
  <si>
    <t>2.870,18</t>
  </si>
  <si>
    <t>3.358,92</t>
  </si>
  <si>
    <t>18,98</t>
  </si>
  <si>
    <t>4.318,61</t>
  </si>
  <si>
    <t>3.553,82</t>
  </si>
  <si>
    <t>9.495,14</t>
  </si>
  <si>
    <t>4.719,41</t>
  </si>
  <si>
    <t>4.435,69</t>
  </si>
  <si>
    <t>5.469,73</t>
  </si>
  <si>
    <t>1.330.500,00</t>
  </si>
  <si>
    <t>1.653.312,16</t>
  </si>
  <si>
    <t>1.740.324,33</t>
  </si>
  <si>
    <t>4.176,50</t>
  </si>
  <si>
    <t>2.070,99</t>
  </si>
  <si>
    <t>1.706,10</t>
  </si>
  <si>
    <t>1.668,99</t>
  </si>
  <si>
    <t>24,39</t>
  </si>
  <si>
    <t>4.311,53</t>
  </si>
  <si>
    <t>25,33</t>
  </si>
  <si>
    <t>4.480,56</t>
  </si>
  <si>
    <t>30,33</t>
  </si>
  <si>
    <t>5.362,76</t>
  </si>
  <si>
    <t>3.784,55</t>
  </si>
  <si>
    <t>27,34</t>
  </si>
  <si>
    <t>4.834,83</t>
  </si>
  <si>
    <t>113,29</t>
  </si>
  <si>
    <t>100,87</t>
  </si>
  <si>
    <t>95,10</t>
  </si>
  <si>
    <t>116,09</t>
  </si>
  <si>
    <t>97,90</t>
  </si>
  <si>
    <t>25,01</t>
  </si>
  <si>
    <t>7,93</t>
  </si>
  <si>
    <t>93,39</t>
  </si>
  <si>
    <t>57,90</t>
  </si>
  <si>
    <t>224,13</t>
  </si>
  <si>
    <t>69,10</t>
  </si>
  <si>
    <t>141,95</t>
  </si>
  <si>
    <t>140,08</t>
  </si>
  <si>
    <t>3,25</t>
  </si>
  <si>
    <t>6.434,22</t>
  </si>
  <si>
    <t>22,59</t>
  </si>
  <si>
    <t>11,55</t>
  </si>
  <si>
    <t>53,77</t>
  </si>
  <si>
    <t>35,13</t>
  </si>
  <si>
    <t>87,47</t>
  </si>
  <si>
    <t>140,82</t>
  </si>
  <si>
    <t>310,84</t>
  </si>
  <si>
    <t>516,48</t>
  </si>
  <si>
    <t>29,83</t>
  </si>
  <si>
    <t>24,00</t>
  </si>
  <si>
    <t>23,31</t>
  </si>
  <si>
    <t>6,89</t>
  </si>
  <si>
    <t>14,06</t>
  </si>
  <si>
    <t>74,48</t>
  </si>
  <si>
    <t>45,00</t>
  </si>
  <si>
    <t>8,97</t>
  </si>
  <si>
    <t>136,02</t>
  </si>
  <si>
    <t>120,12</t>
  </si>
  <si>
    <t>56,02</t>
  </si>
  <si>
    <t>37,79</t>
  </si>
  <si>
    <t>12,91</t>
  </si>
  <si>
    <t>25,03</t>
  </si>
  <si>
    <t>146,41</t>
  </si>
  <si>
    <t>92,16</t>
  </si>
  <si>
    <t>16,68</t>
  </si>
  <si>
    <t>57.448,98</t>
  </si>
  <si>
    <t>83.857,59</t>
  </si>
  <si>
    <t>101.481,41</t>
  </si>
  <si>
    <t>158.972,92</t>
  </si>
  <si>
    <t>45.935,60</t>
  </si>
  <si>
    <t>14,27</t>
  </si>
  <si>
    <t>5,74</t>
  </si>
  <si>
    <t>26,76</t>
  </si>
  <si>
    <t>21,21</t>
  </si>
  <si>
    <t>3.877,66</t>
  </si>
  <si>
    <t>4.321,02</t>
  </si>
  <si>
    <t>19,92</t>
  </si>
  <si>
    <t>3.521,69</t>
  </si>
  <si>
    <t>19,65</t>
  </si>
  <si>
    <t>3.477,19</t>
  </si>
  <si>
    <t>30,91</t>
  </si>
  <si>
    <t>5.463,24</t>
  </si>
  <si>
    <t>29,58</t>
  </si>
  <si>
    <t>5.229,15</t>
  </si>
  <si>
    <t>3.893,78</t>
  </si>
  <si>
    <t>28,30</t>
  </si>
  <si>
    <t>5.004,10</t>
  </si>
  <si>
    <t>19,57</t>
  </si>
  <si>
    <t>3.459,19</t>
  </si>
  <si>
    <t>32,63</t>
  </si>
  <si>
    <t>5.766,64</t>
  </si>
  <si>
    <t>3.249,58</t>
  </si>
  <si>
    <t>674.880,00</t>
  </si>
  <si>
    <t>760.000,00</t>
  </si>
  <si>
    <t>1.053.866,61</t>
  </si>
  <si>
    <t>1.199.786,61</t>
  </si>
  <si>
    <t>700.213,30</t>
  </si>
  <si>
    <t>13,94</t>
  </si>
  <si>
    <t>13,96</t>
  </si>
  <si>
    <t>31,42</t>
  </si>
  <si>
    <t>51,49</t>
  </si>
  <si>
    <t>90,00</t>
  </si>
  <si>
    <t>135,79</t>
  </si>
  <si>
    <t>160,49</t>
  </si>
  <si>
    <t>190,27</t>
  </si>
  <si>
    <t>30,77</t>
  </si>
  <si>
    <t>41,06</t>
  </si>
  <si>
    <t>2.683,36</t>
  </si>
  <si>
    <t>216,09</t>
  </si>
  <si>
    <t>392,33</t>
  </si>
  <si>
    <t xml:space="preserve">PARAFUSO DE ACO ZINCADO, SEXTAVADO, COM ROSCA INTEIRA, DIAMETRO 5/16", COMPRIMENTO 3/4", COM PORCA E ARRUELA LISA LEVE                                                                                                                                                                                                                                                                                                                                                                                    </t>
  </si>
  <si>
    <t xml:space="preserve">PARAFUSO DE ACO ZINCADO, SEXTAVADO, COM ROSCA SOBERBA, DIAMETRO 3/8", COMPRIMENTO 80 MM                                                                                                                                                                                                                                                                                                                                                                                                                   </t>
  </si>
  <si>
    <t xml:space="preserve">PARAFUSO DE ACO ZINCADO, TIPO CHUMBADOR PARABOLT, DIAMETRO 1/2", COMPRIMENTO 75 MM                                                                                                                                                                                                                                                                                                                                                                                                                        </t>
  </si>
  <si>
    <t>12,90</t>
  </si>
  <si>
    <t xml:space="preserve">PARAFUSO DE ACO ZINCADO, TIPO CHUMBADOR PARABOLT, DIAMETRO 3/8", COMPRIMENTO 75 MM                                                                                                                                                                                                                                                                                                                                                                                                                        </t>
  </si>
  <si>
    <t>13,82</t>
  </si>
  <si>
    <t>2,95</t>
  </si>
  <si>
    <t>26,67</t>
  </si>
  <si>
    <t>27,96</t>
  </si>
  <si>
    <t>13,25</t>
  </si>
  <si>
    <t>4,43</t>
  </si>
  <si>
    <t>18,77</t>
  </si>
  <si>
    <t>6,33</t>
  </si>
  <si>
    <t>13,05</t>
  </si>
  <si>
    <t>15,75</t>
  </si>
  <si>
    <t>17,38</t>
  </si>
  <si>
    <t>23,43</t>
  </si>
  <si>
    <t>19,97</t>
  </si>
  <si>
    <t>30,97</t>
  </si>
  <si>
    <t>38,20</t>
  </si>
  <si>
    <t>30,65</t>
  </si>
  <si>
    <t>22,72</t>
  </si>
  <si>
    <t>0,05</t>
  </si>
  <si>
    <t>0,51</t>
  </si>
  <si>
    <t>1,71</t>
  </si>
  <si>
    <t>1,61</t>
  </si>
  <si>
    <t>2,96</t>
  </si>
  <si>
    <t>4,60</t>
  </si>
  <si>
    <t>37,24</t>
  </si>
  <si>
    <t>1,48</t>
  </si>
  <si>
    <t>5,59</t>
  </si>
  <si>
    <t>7,15</t>
  </si>
  <si>
    <t>1,53</t>
  </si>
  <si>
    <t>154,31</t>
  </si>
  <si>
    <t xml:space="preserve">PARAFUSO, AUTOATARRAXANTE, CABECA CHATA, FENDA SIMPLES, EM ACO ZINCADO, 1/4" (6,35 MM) X 25 MM                                                                                                                                                                                                                                                                                                                                                                                                            </t>
  </si>
  <si>
    <t>63,85</t>
  </si>
  <si>
    <t>252,75</t>
  </si>
  <si>
    <t>4.765,47</t>
  </si>
  <si>
    <t>23,81</t>
  </si>
  <si>
    <t>50,63</t>
  </si>
  <si>
    <t>50,35</t>
  </si>
  <si>
    <t>176,65</t>
  </si>
  <si>
    <t>113,77</t>
  </si>
  <si>
    <t>192,15</t>
  </si>
  <si>
    <t>136,04</t>
  </si>
  <si>
    <t>3.640,22</t>
  </si>
  <si>
    <t>10,86</t>
  </si>
  <si>
    <t>11,79</t>
  </si>
  <si>
    <t>27,94</t>
  </si>
  <si>
    <t>291,00</t>
  </si>
  <si>
    <t>779,32</t>
  </si>
  <si>
    <t>1.751,02</t>
  </si>
  <si>
    <t>2.746,72</t>
  </si>
  <si>
    <t>40,00</t>
  </si>
  <si>
    <t>36,09</t>
  </si>
  <si>
    <t>38,67</t>
  </si>
  <si>
    <t>128,66</t>
  </si>
  <si>
    <t>147,43</t>
  </si>
  <si>
    <t>127,69</t>
  </si>
  <si>
    <t>128,37</t>
  </si>
  <si>
    <t>120,62</t>
  </si>
  <si>
    <t>119,58</t>
  </si>
  <si>
    <t>109,45</t>
  </si>
  <si>
    <t>117,94</t>
  </si>
  <si>
    <t>120,03</t>
  </si>
  <si>
    <t>138,49</t>
  </si>
  <si>
    <t>125,70</t>
  </si>
  <si>
    <t>74,77</t>
  </si>
  <si>
    <t>145,04</t>
  </si>
  <si>
    <t>70,91</t>
  </si>
  <si>
    <t>227,39</t>
  </si>
  <si>
    <t>89,65</t>
  </si>
  <si>
    <t>78,84</t>
  </si>
  <si>
    <t>84,78</t>
  </si>
  <si>
    <t>111,73</t>
  </si>
  <si>
    <t>117,35</t>
  </si>
  <si>
    <t>23,25</t>
  </si>
  <si>
    <t>17.460,01</t>
  </si>
  <si>
    <t xml:space="preserve">PERFIL "I" OU "W" EM ACO LAMINADO, QUAISQUER DIMENSOES                                                                                                                                                                                                                                                                                                                                                                                                                                                    </t>
  </si>
  <si>
    <t xml:space="preserve">PERFIL "U" ENRIJECIDO, EM CHAPA DOBRADA DE ACO LAMINADO, E = 3,75 MM, H = 200 MM, L = 75 MM (9,94 KG/M)                                                                                                                                                                                                                                                                                                                                                                                                   </t>
  </si>
  <si>
    <t xml:space="preserve">PERFIL "U" SIMPLES, EM CHAPA DOBRADA DE ACO LAMINADO, E = 2,65 MM, H = 75 MM, L = 40 MM (3,04 KG/M)                                                                                                                                                                                                                                                                                                                                                                                                       </t>
  </si>
  <si>
    <t xml:space="preserve">PERFIL "U" SIMPLES, EM CHAPA DOBRADA DE ACO LAMINADO, E = 3 MM, H = 125 MM, L = 50 MM (5,07 KG/M)                                                                                                                                                                                                                                                                                                                                                                                                         </t>
  </si>
  <si>
    <t xml:space="preserve">PERFIL "U" SIMPLES, EM CHAPA DOBRADA DE ACO LAMINADO, E = 3 MM, H = 200 MM, L = 50 MM (6,83 KG/M)                                                                                                                                                                                                                                                                                                                                                                                                         </t>
  </si>
  <si>
    <t>9,03</t>
  </si>
  <si>
    <t xml:space="preserve">PERFIL "U" SIMPLES, EM CHAPA DOBRADA DE ACO LAMINADO, E = 4,75 MM, H = 100 MM, L = 75 MM (8,74 KG/M)                                                                                                                                                                                                                                                                                                                                                                                                      </t>
  </si>
  <si>
    <t>8,51</t>
  </si>
  <si>
    <t xml:space="preserve">PERFIL "U" SIMPLES, EM CHAPA DOBRADA DE ACO LAMINADO, E = 8 MM, H = 150 MM, L = 75 MM (16,97 KG/M)                                                                                                                                                                                                                                                                                                                                                                                                        </t>
  </si>
  <si>
    <t>5,02</t>
  </si>
  <si>
    <t>2,98</t>
  </si>
  <si>
    <t>197,44</t>
  </si>
  <si>
    <t>89,24</t>
  </si>
  <si>
    <t xml:space="preserve">PERFIL EM ALUMINIO, FORMATO U, ABAS IGUAIS, LARGURA DE 12,70  MM (1/2 POL), ESPESSURA 1,58 MM (1/16 POL) E PESO LINEAR DE APROXIMADAMENTE 0,149 KG/M                                                                                                                                                                                                                                                                                                                                                      </t>
  </si>
  <si>
    <t>7,48</t>
  </si>
  <si>
    <t>5,60</t>
  </si>
  <si>
    <t>6,82</t>
  </si>
  <si>
    <t>6,63</t>
  </si>
  <si>
    <t>7,74</t>
  </si>
  <si>
    <t>20,20</t>
  </si>
  <si>
    <t>4,47</t>
  </si>
  <si>
    <t>14,26</t>
  </si>
  <si>
    <t>8,30</t>
  </si>
  <si>
    <t>4.122.631,54</t>
  </si>
  <si>
    <t>6.410.526,27</t>
  </si>
  <si>
    <t>1.569.473,72</t>
  </si>
  <si>
    <t>62.724,87</t>
  </si>
  <si>
    <t>9.039,29</t>
  </si>
  <si>
    <t>28.296,93</t>
  </si>
  <si>
    <t>15.475,99</t>
  </si>
  <si>
    <t>861.000,00</t>
  </si>
  <si>
    <t>898.334,47</t>
  </si>
  <si>
    <t>98.736,20</t>
  </si>
  <si>
    <t>73,46</t>
  </si>
  <si>
    <t>155,91</t>
  </si>
  <si>
    <t>271,29</t>
  </si>
  <si>
    <t>92,72</t>
  </si>
  <si>
    <t>79,73</t>
  </si>
  <si>
    <t>105,76</t>
  </si>
  <si>
    <t>65,24</t>
  </si>
  <si>
    <t>68,34</t>
  </si>
  <si>
    <t>23,12</t>
  </si>
  <si>
    <t>31,64</t>
  </si>
  <si>
    <t>19,99</t>
  </si>
  <si>
    <t>3.534,39</t>
  </si>
  <si>
    <t>77,67</t>
  </si>
  <si>
    <t>353,73</t>
  </si>
  <si>
    <t>214,85</t>
  </si>
  <si>
    <t>59,08</t>
  </si>
  <si>
    <t>344,34</t>
  </si>
  <si>
    <t>416,23</t>
  </si>
  <si>
    <t>61,85</t>
  </si>
  <si>
    <t>30,34</t>
  </si>
  <si>
    <t>25,16</t>
  </si>
  <si>
    <t>128,50</t>
  </si>
  <si>
    <t>304,65</t>
  </si>
  <si>
    <t>229,92</t>
  </si>
  <si>
    <t>293,79</t>
  </si>
  <si>
    <t>332,11</t>
  </si>
  <si>
    <t>82,43</t>
  </si>
  <si>
    <t>97,36</t>
  </si>
  <si>
    <t>172,98</t>
  </si>
  <si>
    <t>246,72</t>
  </si>
  <si>
    <t>143,71</t>
  </si>
  <si>
    <t>185,04</t>
  </si>
  <si>
    <t>341,29</t>
  </si>
  <si>
    <t>182,98</t>
  </si>
  <si>
    <t>201,48</t>
  </si>
  <si>
    <t>154,20</t>
  </si>
  <si>
    <t xml:space="preserve">PISO TATIL / PODOTATIL, LADRILHO HIDRAULICO / CONCRETO, *25 X 25* CM, E= *2,5* CM, PADRAO TATIL ALERTA OU DIRECIONAL, COR AMARELA                                                                                                                                                                                                                                                                                                                                                                         </t>
  </si>
  <si>
    <t>65,67</t>
  </si>
  <si>
    <t xml:space="preserve">PISO TATIL / PODOTATIL, LADRILHO HIDRAULICO/CONCRETO, *40 X 40* CM, E= 2,5* CM, PADRAO TATIL ALERTA OU DIRECIONAL, COR NATURAL                                                                                                                                                                                                                                                                                                                                                                            </t>
  </si>
  <si>
    <t>13,83</t>
  </si>
  <si>
    <t>224,94</t>
  </si>
  <si>
    <t>584,70</t>
  </si>
  <si>
    <t>520,59</t>
  </si>
  <si>
    <t xml:space="preserve">PISO URETANO, VERSAO REVESTIMENTO AUTONIVELANTE, ESPESSURA VARIAVEL DE 3 A 4 MM (INCLUSO EXECUCAO)                                                                                                                                                                                                                                                                                                                                                                                                        </t>
  </si>
  <si>
    <t>239,52</t>
  </si>
  <si>
    <t>242,69</t>
  </si>
  <si>
    <t>324,82</t>
  </si>
  <si>
    <t>333,87</t>
  </si>
  <si>
    <t>44,08</t>
  </si>
  <si>
    <t>28,43</t>
  </si>
  <si>
    <t>27,73</t>
  </si>
  <si>
    <t>29,91</t>
  </si>
  <si>
    <t>26,93</t>
  </si>
  <si>
    <t>23,21</t>
  </si>
  <si>
    <t>19,44</t>
  </si>
  <si>
    <t>21,02</t>
  </si>
  <si>
    <t>22,41</t>
  </si>
  <si>
    <t>41,39</t>
  </si>
  <si>
    <t>82,50</t>
  </si>
  <si>
    <t>82,56</t>
  </si>
  <si>
    <t>52,33</t>
  </si>
  <si>
    <t>27,45</t>
  </si>
  <si>
    <t>11,66</t>
  </si>
  <si>
    <t>1.200,01</t>
  </si>
  <si>
    <t>753,75</t>
  </si>
  <si>
    <t>250,00</t>
  </si>
  <si>
    <t>12,15</t>
  </si>
  <si>
    <t>23,50</t>
  </si>
  <si>
    <t>28,83</t>
  </si>
  <si>
    <t>20,32</t>
  </si>
  <si>
    <t>37,88</t>
  </si>
  <si>
    <t>577,50</t>
  </si>
  <si>
    <t>720,00</t>
  </si>
  <si>
    <t>8,81</t>
  </si>
  <si>
    <t>15,07</t>
  </si>
  <si>
    <t>37,50</t>
  </si>
  <si>
    <t>2.090,75</t>
  </si>
  <si>
    <t>166,06</t>
  </si>
  <si>
    <t>99,84</t>
  </si>
  <si>
    <t xml:space="preserve">PLACA/PISO DE CONCRETO POROSO/ PAVIMENTO PERMEAVEL/BLOCO DRENANTE DE CONCRETO, *40 X 40* CM, E = 6 CM, COR NATURAL                                                                                                                                                                                                                                                                                                                                                                                        </t>
  </si>
  <si>
    <t>90,78</t>
  </si>
  <si>
    <t>24,17</t>
  </si>
  <si>
    <t>12,09</t>
  </si>
  <si>
    <t>4,12</t>
  </si>
  <si>
    <t>20,83</t>
  </si>
  <si>
    <t>5,57</t>
  </si>
  <si>
    <t>58,34</t>
  </si>
  <si>
    <t>108,43</t>
  </si>
  <si>
    <t>19,31</t>
  </si>
  <si>
    <t>50,10</t>
  </si>
  <si>
    <t>1,75</t>
  </si>
  <si>
    <t>6.768,76</t>
  </si>
  <si>
    <t>39,18</t>
  </si>
  <si>
    <t>301,42</t>
  </si>
  <si>
    <t>6,79</t>
  </si>
  <si>
    <t>16,97</t>
  </si>
  <si>
    <t>8,09</t>
  </si>
  <si>
    <t xml:space="preserve">PONTALETE ROLICO SEM TRATAMENTO, D = 8 A 11 CM, H = 3 M, EM EUCALIPTO OU EQUIVALENTE DA REGIAO - BRUTA (PARA ESCORAMENTO)                                                                                                                                                                                                                                                                                                                                                                                 </t>
  </si>
  <si>
    <t xml:space="preserve">PONTALETE ROLICO SEM TRATAMENTO, D = 8 A 11 CM, H = 6 M, EM EUCALIPTO OU EQUIVALENTE DA REGIAO - BRUTA (PARA ESCORAMENTO)                                                                                                                                                                                                                                                                                                                                                                                 </t>
  </si>
  <si>
    <t>168,07</t>
  </si>
  <si>
    <t>12,56</t>
  </si>
  <si>
    <t>23,07</t>
  </si>
  <si>
    <t>1,80</t>
  </si>
  <si>
    <t>1,38</t>
  </si>
  <si>
    <t>3,48</t>
  </si>
  <si>
    <t>5,77</t>
  </si>
  <si>
    <t>7,00</t>
  </si>
  <si>
    <t>1.270,21</t>
  </si>
  <si>
    <t>299,92</t>
  </si>
  <si>
    <t>281,31</t>
  </si>
  <si>
    <t>221,85</t>
  </si>
  <si>
    <t>197,50</t>
  </si>
  <si>
    <t>250,55</t>
  </si>
  <si>
    <t>244,74</t>
  </si>
  <si>
    <t>280,00</t>
  </si>
  <si>
    <t>538,02</t>
  </si>
  <si>
    <t xml:space="preserve">PORTA DE ABRIR / GIRO, EM MADEIRA MACICA (ANGELIM OU EQUIVALENTE REGIONAL), QUALQUER DESENHO (VERTICAL/DIAGONAL/HORIZ.), E = *3,5* CM, DIMENSOES  2,10 X 0,70 (SOMENTE FOLHA DE PORTA, ACABAMENTO NATURAL)                                                                                                                                                                                                                                                                                                </t>
  </si>
  <si>
    <t>829,40</t>
  </si>
  <si>
    <t xml:space="preserve">PORTA DE ABRIR EM ACO, COM DIVISAO HORIZONTAL PARA VIDROS, 90 X 210 CM, COM FUNDO ANTICORROSIVO/PRIMER DE PROTECAO, INCLUI FECHADURA, MACANETA E PARAFUOSO, SEM GUARNICAO/ALIZAR/VISTA, VIDROS NAO INCLUSOS                                                                                                                                                                                                                                                                                               </t>
  </si>
  <si>
    <t>572,05</t>
  </si>
  <si>
    <t xml:space="preserve">PORTA DE ABRIR EM ACO, TIPO VENEZIANA, 90 X 210 CM, COM FUNDO ANTICORROSIVO / PRIMER DE PROTECAO, INCLUI FECHADURA, MACANETA E PARAFUSOS, SEM GUARNICAO/ALIZAR/VISTA                                                                                                                                                                                                                                                                                                                                      </t>
  </si>
  <si>
    <t>512,40</t>
  </si>
  <si>
    <t>755,08</t>
  </si>
  <si>
    <t>612,24</t>
  </si>
  <si>
    <t>422,82</t>
  </si>
  <si>
    <t xml:space="preserve">PORTA DE ABRIR, TIPO VENEZIANA, EM ALUMINIO, ACABAMENTO ANODIZADO NATURAL, 90 MM X 210 MM (LARGURA X ALTURA), SEM GUARNICAO/ALIZAR/VISTA                                                                                                                                                                                                                                                                                                                                                                  </t>
  </si>
  <si>
    <t>774,26</t>
  </si>
  <si>
    <t>392,20</t>
  </si>
  <si>
    <t>315,00</t>
  </si>
  <si>
    <t>511,87</t>
  </si>
  <si>
    <t>431,51</t>
  </si>
  <si>
    <t>642,85</t>
  </si>
  <si>
    <t>604,62</t>
  </si>
  <si>
    <t>408,14</t>
  </si>
  <si>
    <t>998,65</t>
  </si>
  <si>
    <t>577,23</t>
  </si>
  <si>
    <t>169,67</t>
  </si>
  <si>
    <t>176,07</t>
  </si>
  <si>
    <t>187,17</t>
  </si>
  <si>
    <t>219,85</t>
  </si>
  <si>
    <t>204,09</t>
  </si>
  <si>
    <t>185,32</t>
  </si>
  <si>
    <t>195,38</t>
  </si>
  <si>
    <t>186,96</t>
  </si>
  <si>
    <t>203,88</t>
  </si>
  <si>
    <t>271,09</t>
  </si>
  <si>
    <t>380,67</t>
  </si>
  <si>
    <t>420,95</t>
  </si>
  <si>
    <t>443,03</t>
  </si>
  <si>
    <t>477,43</t>
  </si>
  <si>
    <t>462,57</t>
  </si>
  <si>
    <t>961,07</t>
  </si>
  <si>
    <t>36,61</t>
  </si>
  <si>
    <t>23,51</t>
  </si>
  <si>
    <t>208,55</t>
  </si>
  <si>
    <t>592,01</t>
  </si>
  <si>
    <t>515,06</t>
  </si>
  <si>
    <t>480,37</t>
  </si>
  <si>
    <t>629,82</t>
  </si>
  <si>
    <t xml:space="preserve">POSTE CONICO CONTINUO EM ACO GALVANIZADO, CURVO, BRACO DUPLO, ENGASTADO,  H = 9 M, DIAMETRO INFERIOR/BASE = *135* MM                                                                                                                                                                                                                                                                                                                                                                                      </t>
  </si>
  <si>
    <t>2.049,09</t>
  </si>
  <si>
    <t>2.328,92</t>
  </si>
  <si>
    <t>1.980,72</t>
  </si>
  <si>
    <t>1.977,84</t>
  </si>
  <si>
    <t>1.475,75</t>
  </si>
  <si>
    <t>1.494,49</t>
  </si>
  <si>
    <t>2.070,40</t>
  </si>
  <si>
    <t>509,57</t>
  </si>
  <si>
    <t>1.589,61</t>
  </si>
  <si>
    <t>2.195,96</t>
  </si>
  <si>
    <t>2.524,83</t>
  </si>
  <si>
    <t>5.675,77</t>
  </si>
  <si>
    <t>7.514,54</t>
  </si>
  <si>
    <t>10.780,23</t>
  </si>
  <si>
    <t>13.459,33</t>
  </si>
  <si>
    <t>20.492,66</t>
  </si>
  <si>
    <t>7.599,60</t>
  </si>
  <si>
    <t>10.649,96</t>
  </si>
  <si>
    <t>14.282,48</t>
  </si>
  <si>
    <t>18.264,11</t>
  </si>
  <si>
    <t>3.873,54</t>
  </si>
  <si>
    <t>23.480,42</t>
  </si>
  <si>
    <t>8.165,67</t>
  </si>
  <si>
    <t>12.521,74</t>
  </si>
  <si>
    <t>13.053,82</t>
  </si>
  <si>
    <t>21.329,52</t>
  </si>
  <si>
    <t>25.450,95</t>
  </si>
  <si>
    <t>1.369,52</t>
  </si>
  <si>
    <t>1.637,78</t>
  </si>
  <si>
    <t>3.323,74</t>
  </si>
  <si>
    <t>1.068,04</t>
  </si>
  <si>
    <t>1.445,93</t>
  </si>
  <si>
    <t>2.078,79</t>
  </si>
  <si>
    <t>3.851,95</t>
  </si>
  <si>
    <t>1.124,02</t>
  </si>
  <si>
    <t>5.078,62</t>
  </si>
  <si>
    <t>1.180,23</t>
  </si>
  <si>
    <t>6.836,83</t>
  </si>
  <si>
    <t>1.800,56</t>
  </si>
  <si>
    <t>2.545,54</t>
  </si>
  <si>
    <t>4.252,26</t>
  </si>
  <si>
    <t>1.488,54</t>
  </si>
  <si>
    <t>5.991,37</t>
  </si>
  <si>
    <t>2.017,33</t>
  </si>
  <si>
    <t>12.418,63</t>
  </si>
  <si>
    <t>2.775,59</t>
  </si>
  <si>
    <t>5.199,05</t>
  </si>
  <si>
    <t>8.335,92</t>
  </si>
  <si>
    <t>11.178,73</t>
  </si>
  <si>
    <t>2.357,01</t>
  </si>
  <si>
    <t>3.548,81</t>
  </si>
  <si>
    <t>10.275,62</t>
  </si>
  <si>
    <t>14.704,53</t>
  </si>
  <si>
    <t>755,77</t>
  </si>
  <si>
    <t>2.953,37</t>
  </si>
  <si>
    <t>936,82</t>
  </si>
  <si>
    <t>1.230,00</t>
  </si>
  <si>
    <t>1.827,01</t>
  </si>
  <si>
    <t>301,63</t>
  </si>
  <si>
    <t>83,33</t>
  </si>
  <si>
    <t>1.692,38</t>
  </si>
  <si>
    <t>2.362,64</t>
  </si>
  <si>
    <t>3.295,71</t>
  </si>
  <si>
    <t>4.493,53</t>
  </si>
  <si>
    <t>324,35</t>
  </si>
  <si>
    <t>76,92</t>
  </si>
  <si>
    <t>63,93</t>
  </si>
  <si>
    <t>76,66</t>
  </si>
  <si>
    <t>176,92</t>
  </si>
  <si>
    <t>117,95</t>
  </si>
  <si>
    <t>159,23</t>
  </si>
  <si>
    <t>132,69</t>
  </si>
  <si>
    <t>23,54</t>
  </si>
  <si>
    <t>33,56</t>
  </si>
  <si>
    <t>25,13</t>
  </si>
  <si>
    <t>22,76</t>
  </si>
  <si>
    <t>21,12</t>
  </si>
  <si>
    <t>20,33</t>
  </si>
  <si>
    <t>19,05</t>
  </si>
  <si>
    <t>19,32</t>
  </si>
  <si>
    <t>19,21</t>
  </si>
  <si>
    <t>3.957,85</t>
  </si>
  <si>
    <t>518,08</t>
  </si>
  <si>
    <t>149,11</t>
  </si>
  <si>
    <t>18,70</t>
  </si>
  <si>
    <t>97.016,77</t>
  </si>
  <si>
    <t>128.595,24</t>
  </si>
  <si>
    <t>771,44</t>
  </si>
  <si>
    <t>67,69</t>
  </si>
  <si>
    <t>8,14</t>
  </si>
  <si>
    <t>11,54</t>
  </si>
  <si>
    <t>14,55</t>
  </si>
  <si>
    <t>27,06</t>
  </si>
  <si>
    <t>224,40</t>
  </si>
  <si>
    <t>44,77</t>
  </si>
  <si>
    <t>51,04</t>
  </si>
  <si>
    <t>5,44</t>
  </si>
  <si>
    <t>9,26</t>
  </si>
  <si>
    <t>54,36</t>
  </si>
  <si>
    <t>147,99</t>
  </si>
  <si>
    <t>73,99</t>
  </si>
  <si>
    <t>326,84</t>
  </si>
  <si>
    <t>458,03</t>
  </si>
  <si>
    <t>481,34</t>
  </si>
  <si>
    <t>676,02</t>
  </si>
  <si>
    <t>552,01</t>
  </si>
  <si>
    <t>1.165,48</t>
  </si>
  <si>
    <t>554,80</t>
  </si>
  <si>
    <t>809,99</t>
  </si>
  <si>
    <t>947,98</t>
  </si>
  <si>
    <t>944,87</t>
  </si>
  <si>
    <t>339,26</t>
  </si>
  <si>
    <t>423,92</t>
  </si>
  <si>
    <t>391,99</t>
  </si>
  <si>
    <t>571,28</t>
  </si>
  <si>
    <t>705,53</t>
  </si>
  <si>
    <t>848,07</t>
  </si>
  <si>
    <t>137,77</t>
  </si>
  <si>
    <t>255,24</t>
  </si>
  <si>
    <t>553,17</t>
  </si>
  <si>
    <t>432,46</t>
  </si>
  <si>
    <t>80,89</t>
  </si>
  <si>
    <t>83,79</t>
  </si>
  <si>
    <t>131,53</t>
  </si>
  <si>
    <t>225,61</t>
  </si>
  <si>
    <t>56,19</t>
  </si>
  <si>
    <t>41,45</t>
  </si>
  <si>
    <t>118,65</t>
  </si>
  <si>
    <t>173,92</t>
  </si>
  <si>
    <t>242,62</t>
  </si>
  <si>
    <t>70,62</t>
  </si>
  <si>
    <t>1.163,79</t>
  </si>
  <si>
    <t>2.368,10</t>
  </si>
  <si>
    <t>63,53</t>
  </si>
  <si>
    <t>78,19</t>
  </si>
  <si>
    <t>97,74</t>
  </si>
  <si>
    <t>153,95</t>
  </si>
  <si>
    <t>39,46</t>
  </si>
  <si>
    <t>90,72</t>
  </si>
  <si>
    <t>11,43</t>
  </si>
  <si>
    <t>8,15</t>
  </si>
  <si>
    <t>13,67</t>
  </si>
  <si>
    <t>29,85</t>
  </si>
  <si>
    <t>37,29</t>
  </si>
  <si>
    <t>74,27</t>
  </si>
  <si>
    <t>39,19</t>
  </si>
  <si>
    <t>40,52</t>
  </si>
  <si>
    <t>155,00</t>
  </si>
  <si>
    <t xml:space="preserve">REATOR P/ 1 LAMPADA VAPOR DE SODIO 250W USO EXTERNO                                                                                                                                                                                                                                                                                                                                                                                                                                                       </t>
  </si>
  <si>
    <t>254,72</t>
  </si>
  <si>
    <t>93,14</t>
  </si>
  <si>
    <t>59,70</t>
  </si>
  <si>
    <t>47,68</t>
  </si>
  <si>
    <t>4.672.348,12</t>
  </si>
  <si>
    <t>9,43</t>
  </si>
  <si>
    <t>7,06</t>
  </si>
  <si>
    <t>16,70</t>
  </si>
  <si>
    <t>50,08</t>
  </si>
  <si>
    <t>128,57</t>
  </si>
  <si>
    <t>26,60</t>
  </si>
  <si>
    <t>30,60</t>
  </si>
  <si>
    <t>17,36</t>
  </si>
  <si>
    <t>147,33</t>
  </si>
  <si>
    <t>8,12</t>
  </si>
  <si>
    <t>11,06</t>
  </si>
  <si>
    <t>17,31</t>
  </si>
  <si>
    <t>37,66</t>
  </si>
  <si>
    <t>35,87</t>
  </si>
  <si>
    <t>13,74</t>
  </si>
  <si>
    <t>26,86</t>
  </si>
  <si>
    <t>57,64</t>
  </si>
  <si>
    <t>16,46</t>
  </si>
  <si>
    <t>16,69</t>
  </si>
  <si>
    <t>67,05</t>
  </si>
  <si>
    <t>4,25</t>
  </si>
  <si>
    <t>8,85</t>
  </si>
  <si>
    <t>9,84</t>
  </si>
  <si>
    <t>75,25</t>
  </si>
  <si>
    <t>129,47</t>
  </si>
  <si>
    <t>102,55</t>
  </si>
  <si>
    <t>45,19</t>
  </si>
  <si>
    <t>180,34</t>
  </si>
  <si>
    <t>374,01</t>
  </si>
  <si>
    <t>452,80</t>
  </si>
  <si>
    <t>47,67</t>
  </si>
  <si>
    <t>943,47</t>
  </si>
  <si>
    <t>142,37</t>
  </si>
  <si>
    <t>207,03</t>
  </si>
  <si>
    <t>197,94</t>
  </si>
  <si>
    <t>103,10</t>
  </si>
  <si>
    <t>116,30</t>
  </si>
  <si>
    <t>180,00</t>
  </si>
  <si>
    <t>38,24</t>
  </si>
  <si>
    <t>106,12</t>
  </si>
  <si>
    <t>109,69</t>
  </si>
  <si>
    <t>59,89</t>
  </si>
  <si>
    <t>6.173,11</t>
  </si>
  <si>
    <t>13.369,66</t>
  </si>
  <si>
    <t>4,05</t>
  </si>
  <si>
    <t>85,33</t>
  </si>
  <si>
    <t>36,90</t>
  </si>
  <si>
    <t>189,16</t>
  </si>
  <si>
    <t>29,52</t>
  </si>
  <si>
    <t>1,47</t>
  </si>
  <si>
    <t>129,04</t>
  </si>
  <si>
    <t>396.439,01</t>
  </si>
  <si>
    <t>430.000,00</t>
  </si>
  <si>
    <t>445.731,67</t>
  </si>
  <si>
    <t>303,93</t>
  </si>
  <si>
    <t>189,95</t>
  </si>
  <si>
    <t>21,06</t>
  </si>
  <si>
    <t>39,74</t>
  </si>
  <si>
    <t>28,75</t>
  </si>
  <si>
    <t>145,26</t>
  </si>
  <si>
    <t>4,91</t>
  </si>
  <si>
    <t>4,93</t>
  </si>
  <si>
    <t>15,58</t>
  </si>
  <si>
    <t>18,05</t>
  </si>
  <si>
    <t>34,90</t>
  </si>
  <si>
    <t>45,34</t>
  </si>
  <si>
    <t>24,24</t>
  </si>
  <si>
    <t>44,69</t>
  </si>
  <si>
    <t>58,54</t>
  </si>
  <si>
    <t>48,40</t>
  </si>
  <si>
    <t>1.024.310,36</t>
  </si>
  <si>
    <t>964.950,11</t>
  </si>
  <si>
    <t>855.892,79</t>
  </si>
  <si>
    <t>641.939,91</t>
  </si>
  <si>
    <t>828.283,26</t>
  </si>
  <si>
    <t>617.429,98</t>
  </si>
  <si>
    <t>843.642,08</t>
  </si>
  <si>
    <t>186.373,26</t>
  </si>
  <si>
    <t>923.595,14</t>
  </si>
  <si>
    <t>758.175,10</t>
  </si>
  <si>
    <t>18,96</t>
  </si>
  <si>
    <t>24.202,03</t>
  </si>
  <si>
    <t>12,06</t>
  </si>
  <si>
    <t>2.424,64</t>
  </si>
  <si>
    <t>1.843,37</t>
  </si>
  <si>
    <t>18,78</t>
  </si>
  <si>
    <t>22,50</t>
  </si>
  <si>
    <t>46,43</t>
  </si>
  <si>
    <t>45,45</t>
  </si>
  <si>
    <t>30,00</t>
  </si>
  <si>
    <t>39,44</t>
  </si>
  <si>
    <t>65,00</t>
  </si>
  <si>
    <t xml:space="preserve">SAPATA DE PVC ADITIVADO NERVURADO D = 6 POLEGADAS                                                                                                                                                                                                                                                                                                                                                                                                                                                         </t>
  </si>
  <si>
    <t>270,93</t>
  </si>
  <si>
    <t xml:space="preserve">SAPATA DE PVC ADITIVADO NERVURADO D = 8 POLEGADAS                                                                                                                                                                                                                                                                                                                                                                                                                                                         </t>
  </si>
  <si>
    <t>356,56</t>
  </si>
  <si>
    <t>3,31</t>
  </si>
  <si>
    <t>13,62</t>
  </si>
  <si>
    <t>10,50</t>
  </si>
  <si>
    <t>0,04</t>
  </si>
  <si>
    <t>7,31</t>
  </si>
  <si>
    <t>419,77</t>
  </si>
  <si>
    <t>11,05</t>
  </si>
  <si>
    <t>443,28</t>
  </si>
  <si>
    <t>25,56</t>
  </si>
  <si>
    <t>38,31</t>
  </si>
  <si>
    <t>31,94</t>
  </si>
  <si>
    <t>145,08</t>
  </si>
  <si>
    <t>29,26</t>
  </si>
  <si>
    <t>255.410,48</t>
  </si>
  <si>
    <t>300.314,68</t>
  </si>
  <si>
    <t>232.243,35</t>
  </si>
  <si>
    <t>81,51</t>
  </si>
  <si>
    <t>50,41</t>
  </si>
  <si>
    <t>56,73</t>
  </si>
  <si>
    <t>52,76</t>
  </si>
  <si>
    <t>1.191,86</t>
  </si>
  <si>
    <t>4.801,93</t>
  </si>
  <si>
    <t>13,72</t>
  </si>
  <si>
    <t>2.425,23</t>
  </si>
  <si>
    <t xml:space="preserve">SERVICO DE BOMBEAMENTO DE CONCRETO COM CONSUMO MINIMO DE 40  M3, (DISPONIBILIZACAO DE BOMBA), SEM O LANCAMENTO                                                                                                                                                                                                                                                                                                                                                                                            </t>
  </si>
  <si>
    <t>57,57</t>
  </si>
  <si>
    <t>9,71</t>
  </si>
  <si>
    <t>306,49</t>
  </si>
  <si>
    <t>310,23</t>
  </si>
  <si>
    <t>243,86</t>
  </si>
  <si>
    <t>258,26</t>
  </si>
  <si>
    <t>17,78</t>
  </si>
  <si>
    <t>18,66</t>
  </si>
  <si>
    <t>21,10</t>
  </si>
  <si>
    <t>4.789,18</t>
  </si>
  <si>
    <t>5.175,40</t>
  </si>
  <si>
    <t>2.580,78</t>
  </si>
  <si>
    <t>51,17</t>
  </si>
  <si>
    <t>271,40</t>
  </si>
  <si>
    <t>239,35</t>
  </si>
  <si>
    <t>276,17</t>
  </si>
  <si>
    <t>28,07</t>
  </si>
  <si>
    <t>4.962,72</t>
  </si>
  <si>
    <t>64,18</t>
  </si>
  <si>
    <t>32,48</t>
  </si>
  <si>
    <t>65,38</t>
  </si>
  <si>
    <t xml:space="preserve">SOLVENTE PARA COLA A BASE DE RESINA SINTETICA (PARA COLA DE LAMINADO MELAMINICO E OUTRAS SUPERFICIES)                                                                                                                                                                                                                                                                                                                                                                                                     </t>
  </si>
  <si>
    <t>104,07</t>
  </si>
  <si>
    <t>2,99</t>
  </si>
  <si>
    <t>3,87</t>
  </si>
  <si>
    <t>9,30</t>
  </si>
  <si>
    <t>6,64</t>
  </si>
  <si>
    <t>3,90</t>
  </si>
  <si>
    <t>36,91</t>
  </si>
  <si>
    <t>28,45</t>
  </si>
  <si>
    <t>35,94</t>
  </si>
  <si>
    <t>34,29</t>
  </si>
  <si>
    <t>29,57</t>
  </si>
  <si>
    <t>24,50</t>
  </si>
  <si>
    <t>376,35</t>
  </si>
  <si>
    <t>136,12</t>
  </si>
  <si>
    <t>10,11</t>
  </si>
  <si>
    <t>5,65</t>
  </si>
  <si>
    <t>20,06</t>
  </si>
  <si>
    <t>37,02</t>
  </si>
  <si>
    <t xml:space="preserve">SUPORTE PARA CALHA DE 150 MM EM ACO GALVANIZADO                                                                                                                                                                                                                                                                                                                                                                                                                                                           </t>
  </si>
  <si>
    <t>8,43</t>
  </si>
  <si>
    <t>10,23</t>
  </si>
  <si>
    <t>2.701,34</t>
  </si>
  <si>
    <t>9,14</t>
  </si>
  <si>
    <t>13,42</t>
  </si>
  <si>
    <t>176,29</t>
  </si>
  <si>
    <t>33,17</t>
  </si>
  <si>
    <t>44,78</t>
  </si>
  <si>
    <t>301,13</t>
  </si>
  <si>
    <t>325,00</t>
  </si>
  <si>
    <t>403,40</t>
  </si>
  <si>
    <t>27,27</t>
  </si>
  <si>
    <t>39,80</t>
  </si>
  <si>
    <t>188,63</t>
  </si>
  <si>
    <t>176,55</t>
  </si>
  <si>
    <t>7.904,37</t>
  </si>
  <si>
    <t>571,91</t>
  </si>
  <si>
    <t>834,14</t>
  </si>
  <si>
    <t>26,77</t>
  </si>
  <si>
    <t>5,55</t>
  </si>
  <si>
    <t>2.026,26</t>
  </si>
  <si>
    <t>130,25</t>
  </si>
  <si>
    <t>165,96</t>
  </si>
  <si>
    <t>256,51</t>
  </si>
  <si>
    <t>383,26</t>
  </si>
  <si>
    <t>762,07</t>
  </si>
  <si>
    <t>1.402,94</t>
  </si>
  <si>
    <t>2.464,28</t>
  </si>
  <si>
    <t>159,66</t>
  </si>
  <si>
    <t>201,68</t>
  </si>
  <si>
    <t>349,78</t>
  </si>
  <si>
    <t>537,81</t>
  </si>
  <si>
    <t>1.008,40</t>
  </si>
  <si>
    <t>1.551,47</t>
  </si>
  <si>
    <t>4,27</t>
  </si>
  <si>
    <t>5,26</t>
  </si>
  <si>
    <t>7,24</t>
  </si>
  <si>
    <t>8,27</t>
  </si>
  <si>
    <t>12,20</t>
  </si>
  <si>
    <t>14,97</t>
  </si>
  <si>
    <t>70,28</t>
  </si>
  <si>
    <t>94,28</t>
  </si>
  <si>
    <t xml:space="preserve">TAMPAO FOFO ARTICULADO P/ REGISTRO, COM BASE / REQUADRO, CLASSE A15 CARGA MAX 1,5 T, *200 X 200* MM (COM INSCRICAO EM RELEVO DO TIPO DE REDE)                                                                                                                                                                                                                                                                                                                                                             </t>
  </si>
  <si>
    <t>68,42</t>
  </si>
  <si>
    <t xml:space="preserve">TAMPAO FOFO ARTICULADO P/ REGISTRO, COM BASE / REQUADRO, CLASSE A15 CARGA MAXIMA 1,5 T, *400 X 400* MM (COM INSCRICAO EM RELEVO DO TIPO DE REDE)                                                                                                                                                                                                                                                                                                                                                          </t>
  </si>
  <si>
    <t>171,06</t>
  </si>
  <si>
    <t xml:space="preserve">TAMPAO FOFO ARTICULADO, COM BASE / REQUADRO, CLASSE B125 CARGA MAX 12,5 T, REDONDO, TAMPA 600 MM (COM INSCRICAO EM RELEVO DO TIPO DE REDE)                                                                                                                                                                                                                                                                                                                                                                </t>
  </si>
  <si>
    <t>433,76</t>
  </si>
  <si>
    <t xml:space="preserve">TAMPAO FOFO ARTICULADO, COM BASE / REQUADRO, CLASSE D400 CARGA MAX 40 T, REDONDO, TAMPA 600 MM (COM INSCRICAO EM RELEVO DO TIPO DE REDE)                                                                                                                                                                                                                                                                                                                                                                  </t>
  </si>
  <si>
    <t>531,50</t>
  </si>
  <si>
    <t>103,85</t>
  </si>
  <si>
    <t>158,84</t>
  </si>
  <si>
    <t>221,76</t>
  </si>
  <si>
    <t>342,12</t>
  </si>
  <si>
    <t>394,05</t>
  </si>
  <si>
    <t xml:space="preserve">TAMPAO FOFO SIMPLES COM BASE / REQUADRO, CLASSE D400 CARGA MAX. 40 T, REDONDO, TAMPA 600 MM (COM INSCRICAO EM RELEVO DO TIPO DE REDE)                                                                                                                                                                                                                                                                                                                                                                     </t>
  </si>
  <si>
    <t>521,73</t>
  </si>
  <si>
    <t>1.662,34</t>
  </si>
  <si>
    <t>562,66</t>
  </si>
  <si>
    <t>480,79</t>
  </si>
  <si>
    <t>83.450,00</t>
  </si>
  <si>
    <t>102.707,68</t>
  </si>
  <si>
    <t>58.610,36</t>
  </si>
  <si>
    <t>69.634,70</t>
  </si>
  <si>
    <t>55.400,75</t>
  </si>
  <si>
    <t>116.034,57</t>
  </si>
  <si>
    <t>121.616,51</t>
  </si>
  <si>
    <t>142.758,10</t>
  </si>
  <si>
    <t>573,63</t>
  </si>
  <si>
    <t>421,18</t>
  </si>
  <si>
    <t>244,59</t>
  </si>
  <si>
    <t>299,68</t>
  </si>
  <si>
    <t>159,20</t>
  </si>
  <si>
    <t>201,47</t>
  </si>
  <si>
    <t>17,97</t>
  </si>
  <si>
    <t>47,85</t>
  </si>
  <si>
    <t>235,84</t>
  </si>
  <si>
    <t>3,38</t>
  </si>
  <si>
    <t>8,44</t>
  </si>
  <si>
    <t>32,19</t>
  </si>
  <si>
    <t>41,36</t>
  </si>
  <si>
    <t>69,07</t>
  </si>
  <si>
    <t>162,37</t>
  </si>
  <si>
    <t>188,82</t>
  </si>
  <si>
    <t>1.326,09</t>
  </si>
  <si>
    <t>6,67</t>
  </si>
  <si>
    <t>14,22</t>
  </si>
  <si>
    <t>53,48</t>
  </si>
  <si>
    <t>68,90</t>
  </si>
  <si>
    <t>136,18</t>
  </si>
  <si>
    <t>387,65</t>
  </si>
  <si>
    <t>606,50</t>
  </si>
  <si>
    <t>41,86</t>
  </si>
  <si>
    <t>21,59</t>
  </si>
  <si>
    <t>125,89</t>
  </si>
  <si>
    <t>66,30</t>
  </si>
  <si>
    <t>13,41</t>
  </si>
  <si>
    <t>168,61</t>
  </si>
  <si>
    <t>310,86</t>
  </si>
  <si>
    <t>444,04</t>
  </si>
  <si>
    <t>1.040,78</t>
  </si>
  <si>
    <t>37,20</t>
  </si>
  <si>
    <t>207,98</t>
  </si>
  <si>
    <t>26,65</t>
  </si>
  <si>
    <t>8,18</t>
  </si>
  <si>
    <t>49,17</t>
  </si>
  <si>
    <t>25,32</t>
  </si>
  <si>
    <t>136,07</t>
  </si>
  <si>
    <t>140,02</t>
  </si>
  <si>
    <t>73,40</t>
  </si>
  <si>
    <t>195,72</t>
  </si>
  <si>
    <t>370,59</t>
  </si>
  <si>
    <t>35,92</t>
  </si>
  <si>
    <t xml:space="preserve">TE DE REDUCAO, PVC PBA, BBB, JE, DN 100 X 50 / DE 110 X 60 MM, PARA REDE DE AGUA                                                                                                                                                                                                                                                                                                                                                                                                                          </t>
  </si>
  <si>
    <t>83,22</t>
  </si>
  <si>
    <t xml:space="preserve">TE DE REDUCAO, PVC PBA, BBB, JE, DN 100 X 75 / DE 110 X 85 MM, PARA REDE DE AGUA                                                                                                                                                                                                                                                                                                                                                                                                                          </t>
  </si>
  <si>
    <t>70,32</t>
  </si>
  <si>
    <t xml:space="preserve">TE DE REDUCAO, PVC PBA, BBB, JE, DN 75 X 50 / DE 85 X 60 MM, PARA REDE DE AGUA                                                                                                                                                                                                                                                                                                                                                                                                                            </t>
  </si>
  <si>
    <t>40,56</t>
  </si>
  <si>
    <t>134,74</t>
  </si>
  <si>
    <t>8,20</t>
  </si>
  <si>
    <t>14,00</t>
  </si>
  <si>
    <t>17,12</t>
  </si>
  <si>
    <t>40,30</t>
  </si>
  <si>
    <t>93,13</t>
  </si>
  <si>
    <t>40,33</t>
  </si>
  <si>
    <t>55,12</t>
  </si>
  <si>
    <t>51,59</t>
  </si>
  <si>
    <t>189,57</t>
  </si>
  <si>
    <t>192,78</t>
  </si>
  <si>
    <t>292,21</t>
  </si>
  <si>
    <t>318,55</t>
  </si>
  <si>
    <t>323,54</t>
  </si>
  <si>
    <t>443,78</t>
  </si>
  <si>
    <t>150,46</t>
  </si>
  <si>
    <t>181,22</t>
  </si>
  <si>
    <t>10,12</t>
  </si>
  <si>
    <t>48,17</t>
  </si>
  <si>
    <t>70,60</t>
  </si>
  <si>
    <t>14,35</t>
  </si>
  <si>
    <t>18,17</t>
  </si>
  <si>
    <t>28,80</t>
  </si>
  <si>
    <t>29,79</t>
  </si>
  <si>
    <t>30,29</t>
  </si>
  <si>
    <t>6,41</t>
  </si>
  <si>
    <t>7,89</t>
  </si>
  <si>
    <t>11,17</t>
  </si>
  <si>
    <t>241,08</t>
  </si>
  <si>
    <t>3,33</t>
  </si>
  <si>
    <t>7,13</t>
  </si>
  <si>
    <t>12,99</t>
  </si>
  <si>
    <t>25,02</t>
  </si>
  <si>
    <t>39,34</t>
  </si>
  <si>
    <t>84,39</t>
  </si>
  <si>
    <t>113,25</t>
  </si>
  <si>
    <t>11,86</t>
  </si>
  <si>
    <t>46,36</t>
  </si>
  <si>
    <t>8,67</t>
  </si>
  <si>
    <t>9,47</t>
  </si>
  <si>
    <t>2,40</t>
  </si>
  <si>
    <t>33,57</t>
  </si>
  <si>
    <t>52,14</t>
  </si>
  <si>
    <t>18,57</t>
  </si>
  <si>
    <t>17,90</t>
  </si>
  <si>
    <t>20,94</t>
  </si>
  <si>
    <t>17,70</t>
  </si>
  <si>
    <t>14,50</t>
  </si>
  <si>
    <t>6,81</t>
  </si>
  <si>
    <t>15,05</t>
  </si>
  <si>
    <t>158,67</t>
  </si>
  <si>
    <t>8,73</t>
  </si>
  <si>
    <t>54,34</t>
  </si>
  <si>
    <t>73,89</t>
  </si>
  <si>
    <t>9,12</t>
  </si>
  <si>
    <t>90,84</t>
  </si>
  <si>
    <t>70,02</t>
  </si>
  <si>
    <t>21,63</t>
  </si>
  <si>
    <t>43,45</t>
  </si>
  <si>
    <t>257,93</t>
  </si>
  <si>
    <t>138,44</t>
  </si>
  <si>
    <t>28,33</t>
  </si>
  <si>
    <t>407,71</t>
  </si>
  <si>
    <t>653,58</t>
  </si>
  <si>
    <t>130,11</t>
  </si>
  <si>
    <t>99,85</t>
  </si>
  <si>
    <t>32,13</t>
  </si>
  <si>
    <t>65,01</t>
  </si>
  <si>
    <t>417,42</t>
  </si>
  <si>
    <t>213,77</t>
  </si>
  <si>
    <t>41,38</t>
  </si>
  <si>
    <t>682,89</t>
  </si>
  <si>
    <t>30,74</t>
  </si>
  <si>
    <t xml:space="preserve">TE, PVC PBA, BBB, 90 GRAUS, DN 100 / DE 110 MM, PARA REDE DE AGUA                                                                                                                                                                                                                                                                                                                                                                                                                                         </t>
  </si>
  <si>
    <t>104,73</t>
  </si>
  <si>
    <t xml:space="preserve">TE, PVC PBA, BBB, 90 GRAUS, DN 50 / DE 60 MM, PARA REDE DE AGUA                                                                                                                                                                                                                                                                                                                                                                                                                                           </t>
  </si>
  <si>
    <t>22,60</t>
  </si>
  <si>
    <t xml:space="preserve">TE, PVC PBA, BBB, 90 GRAUS, DN 75 / DE 85 MM, PARA REDE DE AGUA                                                                                                                                                                                                                                                                                                                                                                                                                                           </t>
  </si>
  <si>
    <t>49,43</t>
  </si>
  <si>
    <t>39,68</t>
  </si>
  <si>
    <t>47,56</t>
  </si>
  <si>
    <t>78,49</t>
  </si>
  <si>
    <t>105,10</t>
  </si>
  <si>
    <t>186,55</t>
  </si>
  <si>
    <t>32,02</t>
  </si>
  <si>
    <t>5.661,23</t>
  </si>
  <si>
    <t>33,84</t>
  </si>
  <si>
    <t>5.980,48</t>
  </si>
  <si>
    <t>33,69</t>
  </si>
  <si>
    <t>5.957,33</t>
  </si>
  <si>
    <t>22,83</t>
  </si>
  <si>
    <t>4.035,56</t>
  </si>
  <si>
    <t>82,48</t>
  </si>
  <si>
    <t>2,42</t>
  </si>
  <si>
    <t>17,69</t>
  </si>
  <si>
    <t>21,82</t>
  </si>
  <si>
    <t>27,31</t>
  </si>
  <si>
    <t>39,08</t>
  </si>
  <si>
    <t>8,25</t>
  </si>
  <si>
    <t>12,28</t>
  </si>
  <si>
    <t>22,45</t>
  </si>
  <si>
    <t>19,46</t>
  </si>
  <si>
    <t>51,64</t>
  </si>
  <si>
    <t>89,82</t>
  </si>
  <si>
    <t>40,04</t>
  </si>
  <si>
    <t>37,27</t>
  </si>
  <si>
    <t>11,46</t>
  </si>
  <si>
    <t>1.340,50</t>
  </si>
  <si>
    <t>2,53</t>
  </si>
  <si>
    <t>3,13</t>
  </si>
  <si>
    <t>2.025,00</t>
  </si>
  <si>
    <t>3,17</t>
  </si>
  <si>
    <t>52,54</t>
  </si>
  <si>
    <t>126,81</t>
  </si>
  <si>
    <t>188,76</t>
  </si>
  <si>
    <t>237,98</t>
  </si>
  <si>
    <t>144,36</t>
  </si>
  <si>
    <t>266,79</t>
  </si>
  <si>
    <t>315,87</t>
  </si>
  <si>
    <t>10,54</t>
  </si>
  <si>
    <t>16,87</t>
  </si>
  <si>
    <t>15,47</t>
  </si>
  <si>
    <t>45,44</t>
  </si>
  <si>
    <t>49,50</t>
  </si>
  <si>
    <t>96,32</t>
  </si>
  <si>
    <t>86,30</t>
  </si>
  <si>
    <t>97,16</t>
  </si>
  <si>
    <t>112,91</t>
  </si>
  <si>
    <t>159,41</t>
  </si>
  <si>
    <t>30,31</t>
  </si>
  <si>
    <t>102,40</t>
  </si>
  <si>
    <t>114,12</t>
  </si>
  <si>
    <t>172,20</t>
  </si>
  <si>
    <t>209,79</t>
  </si>
  <si>
    <t>224,95</t>
  </si>
  <si>
    <t>240,05</t>
  </si>
  <si>
    <t>273,24</t>
  </si>
  <si>
    <t>300,23</t>
  </si>
  <si>
    <t>190,30</t>
  </si>
  <si>
    <t>316,82</t>
  </si>
  <si>
    <t>449,43</t>
  </si>
  <si>
    <t>554,78</t>
  </si>
  <si>
    <t>620,32</t>
  </si>
  <si>
    <t>711,61</t>
  </si>
  <si>
    <t>115,32</t>
  </si>
  <si>
    <t>129,85</t>
  </si>
  <si>
    <t>105,94</t>
  </si>
  <si>
    <t>109,40</t>
  </si>
  <si>
    <t>112,97</t>
  </si>
  <si>
    <t>34,48</t>
  </si>
  <si>
    <t>581,91</t>
  </si>
  <si>
    <t>735,16</t>
  </si>
  <si>
    <t>33,47</t>
  </si>
  <si>
    <t>3.596,42</t>
  </si>
  <si>
    <t>20,34</t>
  </si>
  <si>
    <t>18,24</t>
  </si>
  <si>
    <t>4,32</t>
  </si>
  <si>
    <t>10,53</t>
  </si>
  <si>
    <t>12,97</t>
  </si>
  <si>
    <t>19,88</t>
  </si>
  <si>
    <t>40,21</t>
  </si>
  <si>
    <t>210,71</t>
  </si>
  <si>
    <t>41,04</t>
  </si>
  <si>
    <t>44,85</t>
  </si>
  <si>
    <t>59,83</t>
  </si>
  <si>
    <t>10,69</t>
  </si>
  <si>
    <t>86,11</t>
  </si>
  <si>
    <t>10,88</t>
  </si>
  <si>
    <t>103,33</t>
  </si>
  <si>
    <t>14,93</t>
  </si>
  <si>
    <t>15,41</t>
  </si>
  <si>
    <t>174,37</t>
  </si>
  <si>
    <t>883,82</t>
  </si>
  <si>
    <t>1.240,45</t>
  </si>
  <si>
    <t>233,57</t>
  </si>
  <si>
    <t>18,33</t>
  </si>
  <si>
    <t xml:space="preserve">TIJOLO CERAMICO LAMINADO DE *5,5 X 11 X 23* CM (L X A X C)                                                                                                                                                                                                                                                                                                                                                                                                                                                </t>
  </si>
  <si>
    <t xml:space="preserve">TIJOLO CERAMICO MACICO APARENTE DE *6 X 12 X 24* CM (L X A X C)                                                                                                                                                                                                                                                                                                                                                                                                                                           </t>
  </si>
  <si>
    <t xml:space="preserve">TIJOLO CERAMICO MACICO APARENTE 2 FUROS  DE *6,5 X 10 X 20* CM (L X A X C)                                                                                                                                                                                                                                                                                                                                                                                                                                </t>
  </si>
  <si>
    <t xml:space="preserve">TIJOLO CERAMICO MACICO COMUM DE *5 X 10 X 20* CM (L X A X C)                                                                                                                                                                                                                                                                                                                                                                                                                                              </t>
  </si>
  <si>
    <t>0,65</t>
  </si>
  <si>
    <t xml:space="preserve">TIJOLO CERAMICO REFRATARIO DE *2,5 X 11,4 X 22,9* CM (L X A X C)                                                                                                                                                                                                                                                                                                                                                                                                                                          </t>
  </si>
  <si>
    <t xml:space="preserve">TIJOLO CERAMICO REFRATARIO DE *6,3 X 11,4 X 22,9* CM (L X A X C)                                                                                                                                                                                                                                                                                                                                                                                                                                          </t>
  </si>
  <si>
    <t>132,08</t>
  </si>
  <si>
    <t>63,94</t>
  </si>
  <si>
    <t>1.381,04</t>
  </si>
  <si>
    <t>67,53</t>
  </si>
  <si>
    <t>17,87</t>
  </si>
  <si>
    <t>20,23</t>
  </si>
  <si>
    <t>80,80</t>
  </si>
  <si>
    <t>99,03</t>
  </si>
  <si>
    <t>51,21</t>
  </si>
  <si>
    <t>49,58</t>
  </si>
  <si>
    <t>48,00</t>
  </si>
  <si>
    <t>53,10</t>
  </si>
  <si>
    <t>58,60</t>
  </si>
  <si>
    <t>48,66</t>
  </si>
  <si>
    <t>39,29</t>
  </si>
  <si>
    <t>34,44</t>
  </si>
  <si>
    <t>11,11</t>
  </si>
  <si>
    <t>26,64</t>
  </si>
  <si>
    <t>17,43</t>
  </si>
  <si>
    <t>32,47</t>
  </si>
  <si>
    <t>38,45</t>
  </si>
  <si>
    <t>4,24</t>
  </si>
  <si>
    <t>42,74</t>
  </si>
  <si>
    <t>40,27</t>
  </si>
  <si>
    <t>10,34</t>
  </si>
  <si>
    <t>30,41</t>
  </si>
  <si>
    <t>33,76</t>
  </si>
  <si>
    <t>13,23</t>
  </si>
  <si>
    <t>15,03</t>
  </si>
  <si>
    <t>9,45</t>
  </si>
  <si>
    <t>16,85</t>
  </si>
  <si>
    <t>40,54</t>
  </si>
  <si>
    <t>7.164,96</t>
  </si>
  <si>
    <t>50,56</t>
  </si>
  <si>
    <t>60,80</t>
  </si>
  <si>
    <t>108,94</t>
  </si>
  <si>
    <t>26,33</t>
  </si>
  <si>
    <t>63,96</t>
  </si>
  <si>
    <t>170,37</t>
  </si>
  <si>
    <t>39,71</t>
  </si>
  <si>
    <t>46,71</t>
  </si>
  <si>
    <t>350,85</t>
  </si>
  <si>
    <t>2.330,13</t>
  </si>
  <si>
    <t>76,50</t>
  </si>
  <si>
    <t>48,82</t>
  </si>
  <si>
    <t>41,41</t>
  </si>
  <si>
    <t xml:space="preserve">TORNEIRA ELETRICA DE PAREDE, PLASTICA, BICA ALTA, PARA COZINHA, 5500 W (110/220 V)                                                                                                                                                                                                                                                                                                                                                                                                                        </t>
  </si>
  <si>
    <t>173,25</t>
  </si>
  <si>
    <t>99,63</t>
  </si>
  <si>
    <t>149,54</t>
  </si>
  <si>
    <t>1.890,69</t>
  </si>
  <si>
    <t>157,11</t>
  </si>
  <si>
    <t>199,02</t>
  </si>
  <si>
    <t>132,49</t>
  </si>
  <si>
    <t>62,84</t>
  </si>
  <si>
    <t>77,33</t>
  </si>
  <si>
    <t>132,90</t>
  </si>
  <si>
    <t>100,65</t>
  </si>
  <si>
    <t>89,39</t>
  </si>
  <si>
    <t>16,50</t>
  </si>
  <si>
    <t>6,95</t>
  </si>
  <si>
    <t>30,87</t>
  </si>
  <si>
    <t>18,58</t>
  </si>
  <si>
    <t>117.304,93</t>
  </si>
  <si>
    <t>18.132,83</t>
  </si>
  <si>
    <t>8.317,81</t>
  </si>
  <si>
    <t>22.869,82</t>
  </si>
  <si>
    <t>148.328,00</t>
  </si>
  <si>
    <t>32.082,99</t>
  </si>
  <si>
    <t>10.159,61</t>
  </si>
  <si>
    <t>37.430,16</t>
  </si>
  <si>
    <t>11.347,87</t>
  </si>
  <si>
    <t>61.080,08</t>
  </si>
  <si>
    <t>14.675,00</t>
  </si>
  <si>
    <t>83.781,77</t>
  </si>
  <si>
    <t>0,68</t>
  </si>
  <si>
    <t>129,00</t>
  </si>
  <si>
    <t>985.932,68</t>
  </si>
  <si>
    <t>4.061.695,76</t>
  </si>
  <si>
    <t>956.498,80</t>
  </si>
  <si>
    <t>1.240.000,00</t>
  </si>
  <si>
    <t>1.232.415,78</t>
  </si>
  <si>
    <t>1.826.705,75</t>
  </si>
  <si>
    <t>1.001.100,85</t>
  </si>
  <si>
    <t>359.158,85</t>
  </si>
  <si>
    <t>416.168,19</t>
  </si>
  <si>
    <t>122.570,07</t>
  </si>
  <si>
    <t>198.765,90</t>
  </si>
  <si>
    <t>305.000,00</t>
  </si>
  <si>
    <t>293.811,89</t>
  </si>
  <si>
    <t>327.803,72</t>
  </si>
  <si>
    <t>32,53</t>
  </si>
  <si>
    <t>155,10</t>
  </si>
  <si>
    <t>6,23</t>
  </si>
  <si>
    <t>21,47</t>
  </si>
  <si>
    <t>43,93</t>
  </si>
  <si>
    <t>8,61</t>
  </si>
  <si>
    <t>461,78</t>
  </si>
  <si>
    <t>12,14</t>
  </si>
  <si>
    <t>22,66</t>
  </si>
  <si>
    <t>79,02</t>
  </si>
  <si>
    <t>27,47</t>
  </si>
  <si>
    <t>43,42</t>
  </si>
  <si>
    <t>93,04</t>
  </si>
  <si>
    <t>97,35</t>
  </si>
  <si>
    <t>89,33</t>
  </si>
  <si>
    <t>57,62</t>
  </si>
  <si>
    <t>66,66</t>
  </si>
  <si>
    <t>2.064,30</t>
  </si>
  <si>
    <t>193,55</t>
  </si>
  <si>
    <t>119,46</t>
  </si>
  <si>
    <t>3.960,98</t>
  </si>
  <si>
    <t>2.194,97</t>
  </si>
  <si>
    <t>59,23</t>
  </si>
  <si>
    <t>74,63</t>
  </si>
  <si>
    <t>243,68</t>
  </si>
  <si>
    <t>354,55</t>
  </si>
  <si>
    <t>506,87</t>
  </si>
  <si>
    <t>556,17</t>
  </si>
  <si>
    <t>955,66</t>
  </si>
  <si>
    <t>626,06</t>
  </si>
  <si>
    <t>1.255,92</t>
  </si>
  <si>
    <t>726,38</t>
  </si>
  <si>
    <t>792,42</t>
  </si>
  <si>
    <t>942,64</t>
  </si>
  <si>
    <t>164,03</t>
  </si>
  <si>
    <t>19,16</t>
  </si>
  <si>
    <t>24,95</t>
  </si>
  <si>
    <t>33,50</t>
  </si>
  <si>
    <t>53,95</t>
  </si>
  <si>
    <t>70,41</t>
  </si>
  <si>
    <t>98,52</t>
  </si>
  <si>
    <t>113,18</t>
  </si>
  <si>
    <t>54,01</t>
  </si>
  <si>
    <t>46,49</t>
  </si>
  <si>
    <t>36,87</t>
  </si>
  <si>
    <t>96,65</t>
  </si>
  <si>
    <t>77,88</t>
  </si>
  <si>
    <t>24,84</t>
  </si>
  <si>
    <t>179,12</t>
  </si>
  <si>
    <t>268,18</t>
  </si>
  <si>
    <t>290,85</t>
  </si>
  <si>
    <t>21,09</t>
  </si>
  <si>
    <t>36,38</t>
  </si>
  <si>
    <t>121,19</t>
  </si>
  <si>
    <t>189,81</t>
  </si>
  <si>
    <t>292,15</t>
  </si>
  <si>
    <t>412,87</t>
  </si>
  <si>
    <t>480,84</t>
  </si>
  <si>
    <t>71,36</t>
  </si>
  <si>
    <t>500,61</t>
  </si>
  <si>
    <t>1.855,23</t>
  </si>
  <si>
    <t>334,99</t>
  </si>
  <si>
    <t>1.204,32</t>
  </si>
  <si>
    <t>2.564,04</t>
  </si>
  <si>
    <t>131,93</t>
  </si>
  <si>
    <t>206,69</t>
  </si>
  <si>
    <t>740,42</t>
  </si>
  <si>
    <t>36,69</t>
  </si>
  <si>
    <t>347,25</t>
  </si>
  <si>
    <t>16,31</t>
  </si>
  <si>
    <t>28,09</t>
  </si>
  <si>
    <t>71,89</t>
  </si>
  <si>
    <t>116,24</t>
  </si>
  <si>
    <t>182,46</t>
  </si>
  <si>
    <t>64,85</t>
  </si>
  <si>
    <t>87,79</t>
  </si>
  <si>
    <t>60,71</t>
  </si>
  <si>
    <t>105,06</t>
  </si>
  <si>
    <t>106,55</t>
  </si>
  <si>
    <t>58,30</t>
  </si>
  <si>
    <t>10,74</t>
  </si>
  <si>
    <t>14,11</t>
  </si>
  <si>
    <t>46,86</t>
  </si>
  <si>
    <t>93,09</t>
  </si>
  <si>
    <t>169,15</t>
  </si>
  <si>
    <t>140,60</t>
  </si>
  <si>
    <t>45,22</t>
  </si>
  <si>
    <t>311,37</t>
  </si>
  <si>
    <t>458,74</t>
  </si>
  <si>
    <t>73,17</t>
  </si>
  <si>
    <t>695,55</t>
  </si>
  <si>
    <t>550,75</t>
  </si>
  <si>
    <t>29,21</t>
  </si>
  <si>
    <t>50,25</t>
  </si>
  <si>
    <t>63,77</t>
  </si>
  <si>
    <t>92,61</t>
  </si>
  <si>
    <t>125,06</t>
  </si>
  <si>
    <t>181,36</t>
  </si>
  <si>
    <t>255,50</t>
  </si>
  <si>
    <t>373,50</t>
  </si>
  <si>
    <t>122,68</t>
  </si>
  <si>
    <t>215,61</t>
  </si>
  <si>
    <t>177,44</t>
  </si>
  <si>
    <t>54,32</t>
  </si>
  <si>
    <t>298,59</t>
  </si>
  <si>
    <t>387,40</t>
  </si>
  <si>
    <t>573,77</t>
  </si>
  <si>
    <t>88,55</t>
  </si>
  <si>
    <t>844,56</t>
  </si>
  <si>
    <t>38,48</t>
  </si>
  <si>
    <t>57,89</t>
  </si>
  <si>
    <t>28,37</t>
  </si>
  <si>
    <t>22,68</t>
  </si>
  <si>
    <t>47,87</t>
  </si>
  <si>
    <t>240,69</t>
  </si>
  <si>
    <t>487,39</t>
  </si>
  <si>
    <t>682,77</t>
  </si>
  <si>
    <t>727,94</t>
  </si>
  <si>
    <t>1.054,62</t>
  </si>
  <si>
    <t>2.922,35</t>
  </si>
  <si>
    <t>114,49</t>
  </si>
  <si>
    <t>129,20</t>
  </si>
  <si>
    <t>340,75</t>
  </si>
  <si>
    <t>415,96</t>
  </si>
  <si>
    <t>477,94</t>
  </si>
  <si>
    <t>535,71</t>
  </si>
  <si>
    <t>739,49</t>
  </si>
  <si>
    <t>785,71</t>
  </si>
  <si>
    <t>1.128,15</t>
  </si>
  <si>
    <t>3.277,31</t>
  </si>
  <si>
    <t>136,55</t>
  </si>
  <si>
    <t>216,91</t>
  </si>
  <si>
    <t>331,93</t>
  </si>
  <si>
    <t>483,19</t>
  </si>
  <si>
    <t>898,10</t>
  </si>
  <si>
    <t>1.085,92</t>
  </si>
  <si>
    <t>1.649,15</t>
  </si>
  <si>
    <t>199,57</t>
  </si>
  <si>
    <t>268,90</t>
  </si>
  <si>
    <t>325,63</t>
  </si>
  <si>
    <t>560,92</t>
  </si>
  <si>
    <t>584,45</t>
  </si>
  <si>
    <t>626,05</t>
  </si>
  <si>
    <t>978,99</t>
  </si>
  <si>
    <t>204,83</t>
  </si>
  <si>
    <t>210,08</t>
  </si>
  <si>
    <t>388,65</t>
  </si>
  <si>
    <t>476,89</t>
  </si>
  <si>
    <t>622,89</t>
  </si>
  <si>
    <t>636,65</t>
  </si>
  <si>
    <t>965,33</t>
  </si>
  <si>
    <t>1.250,00</t>
  </si>
  <si>
    <t>247,89</t>
  </si>
  <si>
    <t>516,80</t>
  </si>
  <si>
    <t>547,26</t>
  </si>
  <si>
    <t>714,28</t>
  </si>
  <si>
    <t>782,56</t>
  </si>
  <si>
    <t>1.108,19</t>
  </si>
  <si>
    <t xml:space="preserve">TUBO DE CONCRETO ARMADO, PRE MOLDADO PARA AGUAS PLUVIAIS, CLASSE PA-1, COM ENCAIXE PONTA E BOLSA, DIAMETRO NOMINAL DE 500 MM                                                                                                                                                                                                                                                                                                                                                                              </t>
  </si>
  <si>
    <t>154,41</t>
  </si>
  <si>
    <t>82,41</t>
  </si>
  <si>
    <t>115,05</t>
  </si>
  <si>
    <t>167,22</t>
  </si>
  <si>
    <t>192,58</t>
  </si>
  <si>
    <t>72,24</t>
  </si>
  <si>
    <t>99,00</t>
  </si>
  <si>
    <t>116,99</t>
  </si>
  <si>
    <t>174,11</t>
  </si>
  <si>
    <t>208,43</t>
  </si>
  <si>
    <t>116,39</t>
  </si>
  <si>
    <t>128,43</t>
  </si>
  <si>
    <t>182,14</t>
  </si>
  <si>
    <t>215,12</t>
  </si>
  <si>
    <t>187,29</t>
  </si>
  <si>
    <t>227,43</t>
  </si>
  <si>
    <t>307,70</t>
  </si>
  <si>
    <t>80,27</t>
  </si>
  <si>
    <t>14,43</t>
  </si>
  <si>
    <t>3,53</t>
  </si>
  <si>
    <t>5,50</t>
  </si>
  <si>
    <t>3,49</t>
  </si>
  <si>
    <t>1,88</t>
  </si>
  <si>
    <t>5.060,73</t>
  </si>
  <si>
    <t>124,03</t>
  </si>
  <si>
    <t>266,23</t>
  </si>
  <si>
    <t>4.590,05</t>
  </si>
  <si>
    <t>415,03</t>
  </si>
  <si>
    <t>1.016,92</t>
  </si>
  <si>
    <t>1.637,90</t>
  </si>
  <si>
    <t>26,42</t>
  </si>
  <si>
    <t>2.875,54</t>
  </si>
  <si>
    <t>4.276,74</t>
  </si>
  <si>
    <t>2.144,68</t>
  </si>
  <si>
    <t>59,09</t>
  </si>
  <si>
    <t>2.798,08</t>
  </si>
  <si>
    <t>112,10</t>
  </si>
  <si>
    <t>138,00</t>
  </si>
  <si>
    <t xml:space="preserve">TUBO DE REVESTIMENTO, EM ACO, CORPO SCHEDULE 40, PONTEIRA SCHEDULE 80, ROSQUEAVEL E SEGMENTADO PARA PERFURACAO, DIAMETRO 10'' (273 MM)                                                                                                                                                                                                                                                                                                                                                                    </t>
  </si>
  <si>
    <t>3.736,08</t>
  </si>
  <si>
    <t>4.581,93</t>
  </si>
  <si>
    <t>5.310,84</t>
  </si>
  <si>
    <t>7.014,86</t>
  </si>
  <si>
    <t>1.243,36</t>
  </si>
  <si>
    <t>1.731,67</t>
  </si>
  <si>
    <t>2.465,81</t>
  </si>
  <si>
    <t>46,01</t>
  </si>
  <si>
    <t>9,23</t>
  </si>
  <si>
    <t>15,09</t>
  </si>
  <si>
    <t xml:space="preserve">TUBO MULTICAMADA PEX GAS, DN *16* MM                                                                                                                                                                                                                                                                                                                                                                                                                                                                      </t>
  </si>
  <si>
    <t xml:space="preserve">TUBO MULTICAMADA PEX GAS, DN *20* MM                                                                                                                                                                                                                                                                                                                                                                                                                                                                      </t>
  </si>
  <si>
    <t>15,83</t>
  </si>
  <si>
    <t xml:space="preserve">TUBO MULTICAMADA PEX GAS, DN *26* MM                                                                                                                                                                                                                                                                                                                                                                                                                                                                      </t>
  </si>
  <si>
    <t xml:space="preserve">TUBO MULTICAMADA PEX GAS, DN *32* MM                                                                                                                                                                                                                                                                                                                                                                                                                                                                      </t>
  </si>
  <si>
    <t>30,58</t>
  </si>
  <si>
    <t>118,60</t>
  </si>
  <si>
    <t>36,01</t>
  </si>
  <si>
    <t>239,62</t>
  </si>
  <si>
    <t>9,83</t>
  </si>
  <si>
    <t>13,59</t>
  </si>
  <si>
    <t>18,19</t>
  </si>
  <si>
    <t>26,24</t>
  </si>
  <si>
    <t>41,46</t>
  </si>
  <si>
    <t>72,96</t>
  </si>
  <si>
    <t>100,30</t>
  </si>
  <si>
    <t>172,44</t>
  </si>
  <si>
    <t>13,51</t>
  </si>
  <si>
    <t>35,31</t>
  </si>
  <si>
    <t>5,90</t>
  </si>
  <si>
    <t>53,38</t>
  </si>
  <si>
    <t>90,74</t>
  </si>
  <si>
    <t>142,15</t>
  </si>
  <si>
    <t>209,12</t>
  </si>
  <si>
    <t>281,72</t>
  </si>
  <si>
    <t>372,11</t>
  </si>
  <si>
    <t>147,75</t>
  </si>
  <si>
    <t>262,74</t>
  </si>
  <si>
    <t>115,12</t>
  </si>
  <si>
    <t>199,62</t>
  </si>
  <si>
    <t>42,44</t>
  </si>
  <si>
    <t>114,22</t>
  </si>
  <si>
    <t>193,57</t>
  </si>
  <si>
    <t>294,69</t>
  </si>
  <si>
    <t>418,46</t>
  </si>
  <si>
    <t>31,29</t>
  </si>
  <si>
    <t>61,02</t>
  </si>
  <si>
    <t>18,59</t>
  </si>
  <si>
    <t>36,52</t>
  </si>
  <si>
    <t>76,30</t>
  </si>
  <si>
    <t>22,86</t>
  </si>
  <si>
    <t>46,09</t>
  </si>
  <si>
    <t>9,62</t>
  </si>
  <si>
    <t>9,75</t>
  </si>
  <si>
    <t>12,79</t>
  </si>
  <si>
    <t>52,89</t>
  </si>
  <si>
    <t>58,13</t>
  </si>
  <si>
    <t>42,43</t>
  </si>
  <si>
    <t>29,65</t>
  </si>
  <si>
    <t>23,29</t>
  </si>
  <si>
    <t>7,51</t>
  </si>
  <si>
    <t>53,74</t>
  </si>
  <si>
    <t>21,07</t>
  </si>
  <si>
    <t>86,70</t>
  </si>
  <si>
    <t>3,93</t>
  </si>
  <si>
    <t>8,48</t>
  </si>
  <si>
    <t>14,61</t>
  </si>
  <si>
    <t>24,03</t>
  </si>
  <si>
    <t>39,82</t>
  </si>
  <si>
    <t>3.526,15</t>
  </si>
  <si>
    <t>4.495,00</t>
  </si>
  <si>
    <t>4.546,37</t>
  </si>
  <si>
    <t>45,39</t>
  </si>
  <si>
    <t>62,36</t>
  </si>
  <si>
    <t>258,83</t>
  </si>
  <si>
    <t>166,13</t>
  </si>
  <si>
    <t>55,64</t>
  </si>
  <si>
    <t>418,53</t>
  </si>
  <si>
    <t>712,27</t>
  </si>
  <si>
    <t>146,49</t>
  </si>
  <si>
    <t>47,74</t>
  </si>
  <si>
    <t>93,26</t>
  </si>
  <si>
    <t>288,61</t>
  </si>
  <si>
    <t>233,09</t>
  </si>
  <si>
    <t>74,81</t>
  </si>
  <si>
    <t>421,82</t>
  </si>
  <si>
    <t>532,84</t>
  </si>
  <si>
    <t>132,33</t>
  </si>
  <si>
    <t>96,02</t>
  </si>
  <si>
    <t>92,81</t>
  </si>
  <si>
    <t>69,22</t>
  </si>
  <si>
    <t>55,62</t>
  </si>
  <si>
    <t>24,27</t>
  </si>
  <si>
    <t>33,24</t>
  </si>
  <si>
    <t>168,42</t>
  </si>
  <si>
    <t>101,79</t>
  </si>
  <si>
    <t>260,92</t>
  </si>
  <si>
    <t>366,29</t>
  </si>
  <si>
    <t xml:space="preserve">UNIAO DUPLA PPR DN 25 MM, PARA AGUA QUENTE PREDIAL                                                                                                                                                                                                                                                                                                                                                                                                                                                        </t>
  </si>
  <si>
    <t>13,85</t>
  </si>
  <si>
    <t>11,84</t>
  </si>
  <si>
    <t>30,86</t>
  </si>
  <si>
    <t>17,88</t>
  </si>
  <si>
    <t>360,44</t>
  </si>
  <si>
    <t>7,56</t>
  </si>
  <si>
    <t>24,49</t>
  </si>
  <si>
    <t>26,15</t>
  </si>
  <si>
    <t>68,03</t>
  </si>
  <si>
    <t>138,56</t>
  </si>
  <si>
    <t>163,60</t>
  </si>
  <si>
    <t>110,23</t>
  </si>
  <si>
    <t>157,71</t>
  </si>
  <si>
    <t>14,10</t>
  </si>
  <si>
    <t>29,12</t>
  </si>
  <si>
    <t>44,19</t>
  </si>
  <si>
    <t>105,23</t>
  </si>
  <si>
    <t>137,17</t>
  </si>
  <si>
    <t>208,87</t>
  </si>
  <si>
    <t>149.917,47</t>
  </si>
  <si>
    <t>186.720,22</t>
  </si>
  <si>
    <t>3.632.080,77</t>
  </si>
  <si>
    <t>9.563.140,50</t>
  </si>
  <si>
    <t>399.604,75</t>
  </si>
  <si>
    <t>537.335,18</t>
  </si>
  <si>
    <t>658.491,12</t>
  </si>
  <si>
    <t>712.400,00</t>
  </si>
  <si>
    <t>665.336,65</t>
  </si>
  <si>
    <t>2.956.923,00</t>
  </si>
  <si>
    <t>1.525.320,74</t>
  </si>
  <si>
    <t>260,00</t>
  </si>
  <si>
    <t>302,04</t>
  </si>
  <si>
    <t>244,69</t>
  </si>
  <si>
    <t>76,71</t>
  </si>
  <si>
    <t>105,57</t>
  </si>
  <si>
    <t>189,61</t>
  </si>
  <si>
    <t>157,35</t>
  </si>
  <si>
    <t>67,75</t>
  </si>
  <si>
    <t>292,39</t>
  </si>
  <si>
    <t>78,20</t>
  </si>
  <si>
    <t>103,47</t>
  </si>
  <si>
    <t>96,96</t>
  </si>
  <si>
    <t>61,08</t>
  </si>
  <si>
    <t>280,10</t>
  </si>
  <si>
    <t>156,74</t>
  </si>
  <si>
    <t>55,24</t>
  </si>
  <si>
    <t>383,98</t>
  </si>
  <si>
    <t>675,77</t>
  </si>
  <si>
    <t>200,76</t>
  </si>
  <si>
    <t>179,64</t>
  </si>
  <si>
    <t>72,85</t>
  </si>
  <si>
    <t>120,00</t>
  </si>
  <si>
    <t>402,23</t>
  </si>
  <si>
    <t>281,27</t>
  </si>
  <si>
    <t>88,29</t>
  </si>
  <si>
    <t>555,56</t>
  </si>
  <si>
    <t>861,68</t>
  </si>
  <si>
    <t>106,88</t>
  </si>
  <si>
    <t>92,77</t>
  </si>
  <si>
    <t>53,04</t>
  </si>
  <si>
    <t>61,84</t>
  </si>
  <si>
    <t>249,55</t>
  </si>
  <si>
    <t>155,73</t>
  </si>
  <si>
    <t>56,60</t>
  </si>
  <si>
    <t>340,77</t>
  </si>
  <si>
    <t>591,43</t>
  </si>
  <si>
    <t>60,96</t>
  </si>
  <si>
    <t>83,28</t>
  </si>
  <si>
    <t>5,71</t>
  </si>
  <si>
    <t>7,12</t>
  </si>
  <si>
    <t>10,15</t>
  </si>
  <si>
    <t>23,36</t>
  </si>
  <si>
    <t>19,45</t>
  </si>
  <si>
    <t>22,48</t>
  </si>
  <si>
    <t>45,20</t>
  </si>
  <si>
    <t>58,14</t>
  </si>
  <si>
    <t>75,97</t>
  </si>
  <si>
    <t>27,79</t>
  </si>
  <si>
    <t>48,43</t>
  </si>
  <si>
    <t>31,08</t>
  </si>
  <si>
    <t>50,05</t>
  </si>
  <si>
    <t>66.249,99</t>
  </si>
  <si>
    <t>1,16</t>
  </si>
  <si>
    <t>3,19</t>
  </si>
  <si>
    <t>41,09</t>
  </si>
  <si>
    <t>36,54</t>
  </si>
  <si>
    <t>35,36</t>
  </si>
  <si>
    <t>6,39</t>
  </si>
  <si>
    <t>30,03</t>
  </si>
  <si>
    <t>1.360,93</t>
  </si>
  <si>
    <t>1.479,28</t>
  </si>
  <si>
    <t>1.659,39</t>
  </si>
  <si>
    <t>3.570,00</t>
  </si>
  <si>
    <t>3.202,60</t>
  </si>
  <si>
    <t>3.901,15</t>
  </si>
  <si>
    <t>3.750.234,40</t>
  </si>
  <si>
    <t>1.578.805,15</t>
  </si>
  <si>
    <t>1.590.245,88</t>
  </si>
  <si>
    <t>1.926.600,00</t>
  </si>
  <si>
    <t>1.706.940,04</t>
  </si>
  <si>
    <t>15,54</t>
  </si>
  <si>
    <t>2.749,65</t>
  </si>
  <si>
    <t>586,46</t>
  </si>
  <si>
    <t>510,41</t>
  </si>
  <si>
    <t>1.327,08</t>
  </si>
  <si>
    <t>1.551,66</t>
  </si>
  <si>
    <t>457,33</t>
  </si>
  <si>
    <t>142,91</t>
  </si>
  <si>
    <t>203,12</t>
  </si>
  <si>
    <t>329,72</t>
  </si>
  <si>
    <t>163,33</t>
  </si>
  <si>
    <t>245,00</t>
  </si>
  <si>
    <t>176,31</t>
  </si>
  <si>
    <t>306,25</t>
  </si>
  <si>
    <t>107,18</t>
  </si>
  <si>
    <t>122,50</t>
  </si>
  <si>
    <t>173,54</t>
  </si>
  <si>
    <t>253,16</t>
  </si>
  <si>
    <t>102,08</t>
  </si>
  <si>
    <t>316,45</t>
  </si>
  <si>
    <t>203,40</t>
  </si>
  <si>
    <t>120,02</t>
  </si>
  <si>
    <t>156,67</t>
  </si>
  <si>
    <t>256,35</t>
  </si>
  <si>
    <t>144,83</t>
  </si>
  <si>
    <t>195,66</t>
  </si>
  <si>
    <t>15,60</t>
  </si>
  <si>
    <t>21,43</t>
  </si>
  <si>
    <t>37,30</t>
  </si>
  <si>
    <t>49,39</t>
  </si>
  <si>
    <t>40,82</t>
  </si>
  <si>
    <t>50,99</t>
  </si>
  <si>
    <t>73,72</t>
  </si>
  <si>
    <t>78,91</t>
  </si>
  <si>
    <t>2.956,67</t>
  </si>
  <si>
    <t>VIBRADOR DE IMERSAO, DIAMETRO DA PONTEIRA DE *45* MM, COM MOTOR ELETRICO TRIFASICO DE 2 HP (2 CV)</t>
  </si>
  <si>
    <t>VIBRADOR DE IMERSAO, DIAMETRO DA PONTEIRA DE *45* MM, COM MOTOR 4 TEMPOS A GASOLINA DE 5,5 HP (5,5 CV)</t>
  </si>
  <si>
    <t>VIBROACABADORA DE ASFALTO SOBRE ESTEIRAS, LARG. PAVIM. MAX. 8,00 M, POT. 100 KW/ 134 HP, CAP.  600 T/ H</t>
  </si>
  <si>
    <t>VIBROACABADORA DE ASFALTO SOBRE ESTEIRAS, LARG. PAVIM. 2,13 M A 4,55 M, POT. 74 KW/ 100 HP, CAP. 400  T/ H</t>
  </si>
  <si>
    <t>VIBROACABADORA DE ASFALTO SOBRE ESTEIRAS, LARG. PAVIM. 2,60 M A 5,75 M, POT. 110 HP, CAP. 450 T/ H</t>
  </si>
  <si>
    <t>VIBROACABADORA DE ASFALTO SOBRE ESTEIRAS, LARG. PAVIMENT. 1,90 A 5,3 M, POT. 78 KW/105 HP, CAP. 450 T/H</t>
  </si>
  <si>
    <t>VIBROACABADORA DE ASFALTO SOBRE RODAS, LARGURA DE PAVIMENTACAO DE 1,70 A 4,20 M, POTENCIA 78 KW/105 HP, CAPACIDADE 300 T/H</t>
  </si>
  <si>
    <t>VIDRACEIRO (HORISTA)</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</si>
  <si>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</si>
  <si>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</si>
  <si>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</si>
  <si>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</si>
  <si>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</si>
  <si>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</si>
  <si>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</si>
  <si>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</si>
  <si>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</si>
  <si>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</si>
  <si>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</si>
  <si>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</si>
  <si>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</si>
  <si>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</si>
  <si>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</si>
  <si>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</si>
  <si>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</si>
  <si>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LISO INCOLOR 8MM  -  SEM COLOCACAO</t>
  </si>
  <si>
    <t>CC7</t>
  </si>
  <si>
    <t>RESUMO DAS COTAÇÕES</t>
  </si>
  <si>
    <t>TE DE SERVIÇO INTEGRADO, EM POLIPROPILENO, PARA TUBOS PVC, 75 X 20 MM - LIGAÇÃO PREDIAL DE ÁGUA</t>
  </si>
  <si>
    <t>ADAPTADOR PEAD AZUL PARA LIGAÇÃO RAMAL PREDIAL COM REGISTRO EM PVC 20MM X 3/4". PN 1,0 MPA. NBR - 11306</t>
  </si>
  <si>
    <t>LUVA DE CORRER PVC JE PB DN 50 (DE 60), CLASSE 20</t>
  </si>
  <si>
    <t>serviço</t>
  </si>
  <si>
    <t xml:space="preserve">LUVA DE CORRER PVC PBA, JE, DN 75 / DE 85 MM, PARA REDE DE AGUA          </t>
  </si>
  <si>
    <t>SERVIÇO DE LIGAÇÃO DOMICILIAR DE ÁGUA - REDE AO RAMAL / RAMAL AO PADRÃO - PADRÃO SAE</t>
  </si>
  <si>
    <t>CC11</t>
  </si>
  <si>
    <t>LIGAÇÃO DOMICILIAR DE ESGOTO - REDE DN 150 AO RAMAL, FORNECIMENTO E INSTALAÇÃO - PADRÃO SAE, EXCLUSIVE SELIM</t>
  </si>
  <si>
    <t>LIGAÇÃO DOMICILIAR DE ESGOTO - REDE DN 300 AO RAMAL, FORNECIMENTO E INSTALAÇÃO - PADRÃO SAE, EXCLUSIVE SELIM</t>
  </si>
  <si>
    <t>ASSENTAMENTO DE TAMPÃO EM FERRO FUNDIDO</t>
  </si>
  <si>
    <t>UNID.</t>
  </si>
  <si>
    <t>0,0400000</t>
  </si>
  <si>
    <t>14,0000000</t>
  </si>
  <si>
    <t>2,0000000</t>
  </si>
  <si>
    <t>CC15</t>
  </si>
  <si>
    <t>ADMINISTRAÇÃO LOCAL DE OBRAS DE ESGOTAMENTO SANITÁRIO - ENCARREGADO GERAL, TÉCNICO DE SEGURANÇA E ENGENHEIRO RT EXECUÇÃO</t>
  </si>
  <si>
    <t>REDES E RAMAIS DE ÁGUA</t>
  </si>
  <si>
    <t>ERRO</t>
  </si>
  <si>
    <t>CC1a</t>
  </si>
  <si>
    <t>ASSENTAMENTO DE TUBO DE PVC CORRUGADO DE DUPLA PAREDE PARA REDE COLETORA DE ESGOTO, DN 150</t>
  </si>
  <si>
    <t>TUBO PVC CORRUGADO, PAREDE DUPLA, JE, DN 150 MM/ DE 160 MM, REDE</t>
  </si>
  <si>
    <t>TAMPAO FOFO ARTICULADO, COM BASE / REQUADRO, CLASSE D400 CARGA MAX
40 T, REDONDO, TAMPA 600 MM (COM INSCRICAO EM RELEVO DO TIPO DE REDE)</t>
  </si>
  <si>
    <t>COMPACTAÇÃO MANUAL DE ATERRO COM SOQUETE, INCLUSIVE
ESPALHAMENTO MANUAL</t>
  </si>
  <si>
    <t>SUBSTITUIÇÃO DE REDES E RAMAIS DE ÁGUA E ESGOTO</t>
  </si>
  <si>
    <t>TUBO P/ AGUA TK7JGS 250 6000</t>
  </si>
  <si>
    <t>BASE PARA POÇO DE VISITA CIRCULAR PARA ESGOTO, EM CONCRETO PRÉ-MOLDADO, DIÂMETRO INTERNO = 0,80M, PROFUNDIDADE = 1,35 M, EXCLUINDO TAMPÃO. AF_12/2020</t>
  </si>
  <si>
    <t>ANEL EM CONCRETO ARMADO, LISO, PARA POCOS DE INSPECAO, SEM FUNDO,
DIAMETRO INTERNO DE 0,80 M E ALTURA DE 0,50 M</t>
  </si>
  <si>
    <t>PASSOS/MG</t>
  </si>
  <si>
    <t>EXECUÇÃO DE OBRA DE SUBSTITUIÇÃO DE REDES E RAMAIS DE ÁGUA E  ESGOTO EM DIVERSAS VIAS PÚBLICAS NA CIDADE DE PASSOS</t>
  </si>
  <si>
    <t>SAAE/PASSOS</t>
  </si>
  <si>
    <t>RAMAL DOMICILIAR DE ESGOTO PVC DN 100MM PAREDE MACIÇA, PADRÃO SAAE, FORNECIMENTO E INSTALAÇÃO, INCLUINDO ESCAVAÇÃO E REATERRO</t>
  </si>
  <si>
    <t>1.11.</t>
  </si>
  <si>
    <t>1.12.</t>
  </si>
  <si>
    <t>1.13.</t>
  </si>
  <si>
    <t>1.14.</t>
  </si>
  <si>
    <t>SINAPI 01/2026</t>
  </si>
  <si>
    <t>SETOP 10/2025</t>
  </si>
  <si>
    <t>1.1.</t>
  </si>
  <si>
    <t>1.2.</t>
  </si>
  <si>
    <t>1.3.</t>
  </si>
  <si>
    <t>1.4.</t>
  </si>
  <si>
    <t>1.5.</t>
  </si>
  <si>
    <t>1.6.</t>
  </si>
  <si>
    <t>1.7.</t>
  </si>
  <si>
    <t>1.8.</t>
  </si>
  <si>
    <t>1.9.</t>
  </si>
  <si>
    <t>1.10.</t>
  </si>
  <si>
    <t>2.</t>
  </si>
  <si>
    <t>2.1.</t>
  </si>
  <si>
    <t>3.</t>
  </si>
  <si>
    <t>3.1.</t>
  </si>
  <si>
    <t>1.</t>
  </si>
  <si>
    <t>2.2.</t>
  </si>
  <si>
    <t>2.3.</t>
  </si>
  <si>
    <t>2.4.</t>
  </si>
  <si>
    <t>2.5.</t>
  </si>
  <si>
    <t>2.6.</t>
  </si>
  <si>
    <t>2.7.</t>
  </si>
  <si>
    <t>2.8.</t>
  </si>
  <si>
    <t>2.9.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</si>
  <si>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</si>
  <si>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</si>
  <si>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</si>
  <si>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</si>
  <si>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</si>
  <si>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</si>
  <si>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</si>
  <si>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</si>
  <si>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</si>
  <si>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</si>
  <si>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</si>
  <si>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</si>
  <si>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</si>
  <si>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</si>
  <si>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</si>
  <si>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</si>
  <si>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</si>
  <si>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</si>
  <si>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</si>
  <si>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</si>
  <si>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</si>
  <si>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</si>
  <si>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</si>
  <si>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</si>
  <si>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</si>
  <si>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</si>
  <si>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</si>
  <si>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</si>
  <si>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4.</t>
  </si>
  <si>
    <t>4.1.</t>
  </si>
  <si>
    <t>SV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</si>
</sst>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3">
    <numFmt numFmtId="44" formatCode="_-&quot;R$&quot;\ * #,##0.00_-;\-&quot;R$&quot;\ * #,##0.00_-;_-&quot;R$&quot;\ * &quot;-&quot;??_-;_-@_-"/>
    <numFmt numFmtId="43" formatCode="_-* #,##0.00_-;\-* #,##0.00_-;_-* &quot;-&quot;??_-;_-@_-"/>
    <numFmt numFmtId="164" formatCode="_-&quot;R$&quot;* #,##0.00_-;\-&quot;R$&quot;* #,##0.00_-;_-&quot;R$&quot;* &quot;-&quot;??_-;_-@_-"/>
    <numFmt numFmtId="165" formatCode="&quot;R$ &quot;#,##0.00_);\(&quot;R$ &quot;#,##0.00\)"/>
    <numFmt numFmtId="166" formatCode="_(* #,##0.00_);_(* \(#,##0.00\);_(* &quot;-&quot;??_);_(@_)"/>
    <numFmt numFmtId="167" formatCode="[$-416]mmm\-yy;@"/>
    <numFmt numFmtId="168" formatCode="&quot;R$ &quot;#,##0.00"/>
    <numFmt numFmtId="169" formatCode="0.0000"/>
    <numFmt numFmtId="170" formatCode="&quot;R$&quot;\ #,##0.00;&quot;R$&quot;\ #,##0.00;"/>
    <numFmt numFmtId="171" formatCode="0.000000"/>
    <numFmt numFmtId="172" formatCode="&quot;R$&quot;\ #,##0.00"/>
    <numFmt numFmtId="173" formatCode="#,##0.0000"/>
    <numFmt numFmtId="174" formatCode="&quot; R$&quot;* #,##0.00\ ;&quot;-R$&quot;* #,##0.00\ ;&quot; R$&quot;* \-#\ ;@\ "/>
    <numFmt numFmtId="175" formatCode="0.000%"/>
    <numFmt numFmtId="176" formatCode="_(* #,##0.000_);_(* \(#,##0.000\);_(* &quot;-&quot;??_);_(@_)"/>
    <numFmt numFmtId="177" formatCode="_(&quot;R$&quot;* #,##0.00_);_(&quot;R$&quot;* \(#,##0.00\);_(&quot;R$&quot;* &quot;-&quot;??_);_(@_)"/>
    <numFmt numFmtId="178" formatCode="0000"/>
    <numFmt numFmtId="179" formatCode="00"/>
    <numFmt numFmtId="180" formatCode="##0.00"/>
    <numFmt numFmtId="181" formatCode="#0.00"/>
    <numFmt numFmtId="182" formatCode="##,##0.00"/>
    <numFmt numFmtId="183" formatCode="00000"/>
    <numFmt numFmtId="184" formatCode="000"/>
  </numFmts>
  <fonts count="61" x14ac:knownFonts="1">
    <font>
      <sz val="10"/>
      <name val="Arial"/>
    </font>
    <font>
      <sz val="10"/>
      <name val="Arial"/>
      <family val="2"/>
    </font>
    <font>
      <sz val="8"/>
      <name val="Arial"/>
      <family val="2"/>
    </font>
    <font>
      <b/>
      <sz val="8"/>
      <name val="Arial"/>
      <family val="2"/>
    </font>
    <font>
      <b/>
      <sz val="7"/>
      <name val="Arial"/>
      <family val="2"/>
    </font>
    <font>
      <sz val="7"/>
      <name val="Arial"/>
      <family val="2"/>
    </font>
    <font>
      <b/>
      <sz val="10"/>
      <name val="Arial"/>
      <family val="2"/>
    </font>
    <font>
      <b/>
      <sz val="12"/>
      <name val="Arial"/>
      <family val="2"/>
    </font>
    <font>
      <b/>
      <sz val="9"/>
      <name val="Arial"/>
      <family val="2"/>
    </font>
    <font>
      <sz val="9"/>
      <name val="Arial"/>
      <family val="2"/>
    </font>
    <font>
      <sz val="9"/>
      <name val="Arial"/>
      <family val="2"/>
    </font>
    <font>
      <sz val="10"/>
      <name val="Arial"/>
      <family val="2"/>
    </font>
    <font>
      <b/>
      <sz val="11"/>
      <name val="Arial"/>
      <family val="2"/>
    </font>
    <font>
      <sz val="11"/>
      <color indexed="8"/>
      <name val="Calibri"/>
      <family val="2"/>
    </font>
    <font>
      <sz val="15"/>
      <name val="Arial"/>
      <family val="2"/>
    </font>
    <font>
      <b/>
      <sz val="18"/>
      <name val="Arial"/>
      <family val="2"/>
    </font>
    <font>
      <sz val="18"/>
      <name val="Arial"/>
      <family val="2"/>
    </font>
    <font>
      <b/>
      <sz val="15"/>
      <name val="Arial"/>
      <family val="2"/>
    </font>
    <font>
      <b/>
      <sz val="15"/>
      <color indexed="9"/>
      <name val="Arial"/>
      <family val="2"/>
    </font>
    <font>
      <sz val="4"/>
      <name val="Arial"/>
      <family val="2"/>
    </font>
    <font>
      <sz val="12"/>
      <name val="Arial"/>
      <family val="2"/>
    </font>
    <font>
      <sz val="14"/>
      <name val="Arial"/>
      <family val="2"/>
    </font>
    <font>
      <sz val="9"/>
      <color indexed="10"/>
      <name val="Arial"/>
      <family val="2"/>
    </font>
    <font>
      <sz val="10"/>
      <name val="Courier New"/>
      <family val="3"/>
    </font>
    <font>
      <b/>
      <sz val="15"/>
      <color indexed="48"/>
      <name val="Calibri"/>
      <family val="2"/>
    </font>
    <font>
      <sz val="11"/>
      <color theme="1"/>
      <name val="Calibri"/>
      <family val="2"/>
      <scheme val="minor"/>
    </font>
    <font>
      <u/>
      <sz val="10"/>
      <color indexed="12"/>
      <name val="Arial"/>
      <family val="2"/>
    </font>
    <font>
      <b/>
      <sz val="15"/>
      <color theme="1"/>
      <name val="Arial"/>
      <family val="2"/>
    </font>
    <font>
      <sz val="9"/>
      <color theme="1"/>
      <name val="Arial"/>
      <family val="2"/>
    </font>
    <font>
      <sz val="10"/>
      <name val="Arial"/>
      <family val="2"/>
    </font>
    <font>
      <b/>
      <sz val="12"/>
      <name val="Arial"/>
      <family val="2"/>
    </font>
    <font>
      <b/>
      <sz val="8"/>
      <name val="Arial"/>
      <family val="2"/>
    </font>
    <font>
      <sz val="8"/>
      <name val="Arial"/>
      <family val="2"/>
    </font>
    <font>
      <b/>
      <sz val="10"/>
      <name val="Arial"/>
      <family val="2"/>
    </font>
    <font>
      <b/>
      <sz val="7"/>
      <name val="Arial"/>
      <family val="2"/>
    </font>
    <font>
      <sz val="9"/>
      <name val="Arial"/>
      <family val="2"/>
    </font>
    <font>
      <b/>
      <sz val="9"/>
      <name val="Arial"/>
      <family val="2"/>
    </font>
    <font>
      <b/>
      <sz val="11"/>
      <name val="Arial"/>
      <family val="2"/>
    </font>
    <font>
      <b/>
      <i/>
      <sz val="8"/>
      <name val="Arial"/>
      <family val="2"/>
    </font>
    <font>
      <i/>
      <sz val="8"/>
      <name val="Arial"/>
      <family val="2"/>
    </font>
    <font>
      <sz val="9"/>
      <color theme="1"/>
      <name val="Arial"/>
      <family val="2"/>
    </font>
    <font>
      <sz val="10"/>
      <name val="Arial"/>
      <family val="2"/>
    </font>
    <font>
      <b/>
      <i/>
      <sz val="12"/>
      <name val="Arial"/>
      <family val="2"/>
    </font>
    <font>
      <b/>
      <sz val="8"/>
      <color indexed="8"/>
      <name val="Calibri"/>
      <family val="2"/>
    </font>
    <font>
      <sz val="8"/>
      <color indexed="8"/>
      <name val="Calibri"/>
      <family val="2"/>
    </font>
    <font>
      <b/>
      <sz val="24"/>
      <name val="Arial"/>
      <family val="2"/>
    </font>
    <font>
      <sz val="10"/>
      <name val="Arial"/>
      <family val="2"/>
    </font>
    <font>
      <sz val="11"/>
      <color rgb="FF000000"/>
      <name val="Calibri"/>
      <family val="2"/>
      <scheme val="minor"/>
    </font>
    <font>
      <sz val="11"/>
      <name val="Arial"/>
      <family val="2"/>
    </font>
    <font>
      <sz val="8"/>
      <name val="Calibri"/>
      <family val="2"/>
    </font>
    <font>
      <sz val="10"/>
      <name val="Arial"/>
      <family val="2"/>
      <charset val="1"/>
    </font>
    <font>
      <b/>
      <sz val="8"/>
      <color rgb="FF010000"/>
      <name val="Century Gothic"/>
      <family val="2"/>
    </font>
    <font>
      <b/>
      <sz val="8"/>
      <color indexed="8"/>
      <name val="Century Gothic"/>
      <family val="2"/>
    </font>
    <font>
      <sz val="8"/>
      <color indexed="8"/>
      <name val="Century Gothic"/>
      <family val="2"/>
    </font>
    <font>
      <b/>
      <sz val="9"/>
      <color rgb="FF010000"/>
      <name val="Arial"/>
      <family val="2"/>
    </font>
    <font>
      <sz val="9"/>
      <color rgb="FF010000"/>
      <name val="Arial"/>
      <family val="2"/>
    </font>
    <font>
      <sz val="10"/>
      <name val="Courier New"/>
      <family val="3"/>
    </font>
    <font>
      <b/>
      <sz val="11"/>
      <color rgb="FFFF0000"/>
      <name val="Arial"/>
      <family val="2"/>
    </font>
    <font>
      <sz val="10"/>
      <name val="Calibri"/>
      <family val="2"/>
      <scheme val="minor"/>
    </font>
    <font>
      <b/>
      <sz val="10"/>
      <name val="Calibri"/>
      <family val="2"/>
      <scheme val="minor"/>
    </font>
    <font>
      <i/>
      <sz val="10"/>
      <name val="Calibri"/>
      <family val="2"/>
      <scheme val="minor"/>
    </font>
  </fonts>
  <fills count="18">
    <fill>
      <patternFill patternType="none"/>
    </fill>
    <fill>
      <patternFill patternType="gray125"/>
    </fill>
    <fill>
      <patternFill patternType="solid">
        <fgColor indexed="22"/>
        <bgColor indexed="64"/>
      </patternFill>
    </fill>
    <fill>
      <patternFill patternType="solid">
        <fgColor theme="6" tint="0.59999389629810485"/>
        <bgColor indexed="64"/>
      </patternFill>
    </fill>
    <fill>
      <patternFill patternType="solid">
        <fgColor theme="0"/>
        <bgColor indexed="64"/>
      </patternFill>
    </fill>
    <fill>
      <patternFill patternType="solid">
        <fgColor theme="6" tint="-0.249977111117893"/>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indexed="43"/>
        <bgColor indexed="64"/>
      </patternFill>
    </fill>
    <fill>
      <patternFill patternType="solid">
        <fgColor theme="2"/>
        <bgColor indexed="64"/>
      </patternFill>
    </fill>
    <fill>
      <patternFill patternType="solid">
        <fgColor theme="4" tint="0.79998168889431442"/>
        <bgColor indexed="64"/>
      </patternFill>
    </fill>
    <fill>
      <patternFill patternType="solid">
        <fgColor theme="0" tint="-0.14999847407452621"/>
        <bgColor indexed="31"/>
      </patternFill>
    </fill>
    <fill>
      <patternFill patternType="solid">
        <fgColor theme="0" tint="-0.14999847407452621"/>
        <bgColor indexed="42"/>
      </patternFill>
    </fill>
    <fill>
      <patternFill patternType="solid">
        <fgColor rgb="FFE6E6E6"/>
        <bgColor indexed="64"/>
      </patternFill>
    </fill>
    <fill>
      <patternFill patternType="solid">
        <fgColor indexed="9"/>
        <bgColor indexed="64"/>
      </patternFill>
    </fill>
    <fill>
      <patternFill patternType="solid">
        <fgColor theme="6" tint="0.39997558519241921"/>
        <bgColor indexed="64"/>
      </patternFill>
    </fill>
    <fill>
      <patternFill patternType="solid">
        <fgColor rgb="FFFFFF99"/>
        <bgColor indexed="64"/>
      </patternFill>
    </fill>
    <fill>
      <patternFill patternType="solid">
        <fgColor rgb="FFFFFFCC"/>
        <bgColor indexed="64"/>
      </patternFill>
    </fill>
  </fills>
  <borders count="81">
    <border>
      <left/>
      <right/>
      <top/>
      <bottom/>
      <diagonal/>
    </border>
    <border>
      <left/>
      <right/>
      <top/>
      <bottom style="thick">
        <color indexed="62"/>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medium">
        <color indexed="64"/>
      </left>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top style="medium">
        <color indexed="64"/>
      </top>
      <bottom style="medium">
        <color indexed="64"/>
      </bottom>
      <diagonal/>
    </border>
    <border>
      <left/>
      <right/>
      <top style="thin">
        <color indexed="64"/>
      </top>
      <bottom style="medium">
        <color indexed="64"/>
      </bottom>
      <diagonal/>
    </border>
    <border>
      <left style="thin">
        <color indexed="64"/>
      </left>
      <right/>
      <top/>
      <bottom/>
      <diagonal/>
    </border>
    <border>
      <left style="medium">
        <color indexed="64"/>
      </left>
      <right style="medium">
        <color indexed="64"/>
      </right>
      <top/>
      <bottom/>
      <diagonal/>
    </border>
    <border>
      <left style="thin">
        <color indexed="64"/>
      </left>
      <right style="medium">
        <color indexed="64"/>
      </right>
      <top style="medium">
        <color indexed="64"/>
      </top>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thin">
        <color indexed="64"/>
      </bottom>
      <diagonal/>
    </border>
    <border>
      <left/>
      <right/>
      <top/>
      <bottom style="medium">
        <color indexed="64"/>
      </bottom>
      <diagonal/>
    </border>
    <border>
      <left/>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bottom style="medium">
        <color indexed="64"/>
      </bottom>
      <diagonal/>
    </border>
    <border>
      <left/>
      <right style="medium">
        <color indexed="64"/>
      </right>
      <top/>
      <bottom style="thin">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medium">
        <color indexed="64"/>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right style="thin">
        <color indexed="64"/>
      </right>
      <top/>
      <bottom/>
      <diagonal/>
    </border>
    <border>
      <left style="thin">
        <color indexed="8"/>
      </left>
      <right style="thin">
        <color indexed="8"/>
      </right>
      <top style="thin">
        <color indexed="8"/>
      </top>
      <bottom style="thin">
        <color indexed="8"/>
      </bottom>
      <diagonal/>
    </border>
    <border>
      <left style="medium">
        <color indexed="64"/>
      </left>
      <right/>
      <top style="thin">
        <color indexed="64"/>
      </top>
      <bottom/>
      <diagonal/>
    </border>
    <border>
      <left style="thin">
        <color indexed="8"/>
      </left>
      <right style="thin">
        <color indexed="64"/>
      </right>
      <top style="thin">
        <color indexed="8"/>
      </top>
      <bottom style="thin">
        <color indexed="8"/>
      </bottom>
      <diagonal/>
    </border>
    <border>
      <left style="medium">
        <color indexed="64"/>
      </left>
      <right/>
      <top style="thin">
        <color indexed="64"/>
      </top>
      <bottom style="thin">
        <color indexed="64"/>
      </bottom>
      <diagonal/>
    </border>
    <border>
      <left/>
      <right/>
      <top style="thin">
        <color rgb="FF010000"/>
      </top>
      <bottom style="thin">
        <color rgb="FF010000"/>
      </bottom>
      <diagonal/>
    </border>
    <border>
      <left/>
      <right/>
      <top style="thin">
        <color indexed="8"/>
      </top>
      <bottom style="thin">
        <color indexed="8"/>
      </bottom>
      <diagonal/>
    </border>
  </borders>
  <cellStyleXfs count="18">
    <xf numFmtId="0" fontId="0" fillId="0" borderId="0"/>
    <xf numFmtId="0" fontId="23" fillId="0" borderId="0"/>
    <xf numFmtId="0" fontId="11" fillId="0" borderId="0"/>
    <xf numFmtId="0" fontId="25" fillId="0" borderId="0"/>
    <xf numFmtId="0" fontId="11" fillId="0" borderId="0"/>
    <xf numFmtId="9" fontId="1" fillId="0" borderId="0" applyFont="0" applyFill="0" applyBorder="0" applyAlignment="0" applyProtection="0"/>
    <xf numFmtId="9" fontId="11" fillId="0" borderId="0" applyFont="0" applyFill="0" applyBorder="0" applyAlignment="0" applyProtection="0"/>
    <xf numFmtId="166" fontId="1" fillId="0" borderId="0" applyFont="0" applyFill="0" applyBorder="0" applyAlignment="0" applyProtection="0"/>
    <xf numFmtId="166" fontId="13" fillId="0" borderId="0" applyFont="0" applyFill="0" applyBorder="0" applyAlignment="0" applyProtection="0"/>
    <xf numFmtId="166" fontId="11" fillId="0" borderId="0" applyFont="0" applyFill="0" applyBorder="0" applyAlignment="0" applyProtection="0"/>
    <xf numFmtId="0" fontId="24" fillId="0" borderId="1" applyNumberFormat="0" applyFill="0" applyAlignment="0" applyProtection="0"/>
    <xf numFmtId="0" fontId="1" fillId="0" borderId="0"/>
    <xf numFmtId="0" fontId="26" fillId="0" borderId="0" applyNumberFormat="0" applyFill="0" applyBorder="0" applyAlignment="0" applyProtection="0">
      <alignment vertical="top"/>
      <protection locked="0"/>
    </xf>
    <xf numFmtId="164" fontId="46" fillId="0" borderId="0" applyFont="0" applyFill="0" applyBorder="0" applyAlignment="0" applyProtection="0"/>
    <xf numFmtId="43" fontId="47" fillId="0" borderId="0" applyFont="0" applyFill="0" applyBorder="0" applyAlignment="0" applyProtection="0"/>
    <xf numFmtId="0" fontId="1" fillId="0" borderId="0"/>
    <xf numFmtId="0" fontId="50" fillId="0" borderId="0"/>
    <xf numFmtId="175" fontId="1" fillId="0" borderId="0" applyFont="0" applyFill="0" applyBorder="0" applyAlignment="0" applyProtection="0"/>
  </cellStyleXfs>
  <cellXfs count="907">
    <xf numFmtId="0" fontId="0" fillId="0" borderId="0" xfId="0"/>
    <xf numFmtId="0" fontId="0" fillId="0" borderId="0" xfId="0" applyAlignment="1">
      <alignment vertical="center"/>
    </xf>
    <xf numFmtId="166" fontId="2" fillId="0" borderId="0" xfId="0" applyNumberFormat="1" applyFont="1" applyFill="1" applyBorder="1" applyAlignment="1">
      <alignment horizontal="center"/>
    </xf>
    <xf numFmtId="0" fontId="0" fillId="0" borderId="0" xfId="0" applyFill="1" applyBorder="1"/>
    <xf numFmtId="0" fontId="0" fillId="0" borderId="0" xfId="0" applyBorder="1"/>
    <xf numFmtId="166" fontId="2" fillId="0" borderId="0" xfId="0" applyNumberFormat="1" applyFont="1" applyBorder="1" applyAlignment="1">
      <alignment horizontal="center"/>
    </xf>
    <xf numFmtId="0" fontId="0" fillId="0" borderId="5" xfId="0" applyBorder="1" applyAlignment="1">
      <alignment vertical="center"/>
    </xf>
    <xf numFmtId="0" fontId="0" fillId="0" borderId="0" xfId="0" applyBorder="1" applyAlignment="1">
      <alignment vertical="center"/>
    </xf>
    <xf numFmtId="0" fontId="0" fillId="0" borderId="0" xfId="0" applyAlignment="1">
      <alignment horizontal="center"/>
    </xf>
    <xf numFmtId="0" fontId="3" fillId="0" borderId="6" xfId="0" applyFont="1" applyFill="1" applyBorder="1" applyAlignment="1">
      <alignment horizontal="center" vertical="center"/>
    </xf>
    <xf numFmtId="0" fontId="0" fillId="0" borderId="0" xfId="0" applyFill="1" applyBorder="1" applyAlignment="1">
      <alignment horizontal="center"/>
    </xf>
    <xf numFmtId="0" fontId="0" fillId="0" borderId="0" xfId="0" applyBorder="1" applyAlignment="1">
      <alignment horizontal="center"/>
    </xf>
    <xf numFmtId="10" fontId="0" fillId="0" borderId="0" xfId="0" applyNumberFormat="1" applyBorder="1" applyAlignment="1">
      <alignment vertical="center"/>
    </xf>
    <xf numFmtId="0" fontId="9" fillId="0" borderId="8" xfId="0" applyNumberFormat="1" applyFont="1" applyFill="1" applyBorder="1" applyAlignment="1">
      <alignment horizontal="left" vertical="center"/>
    </xf>
    <xf numFmtId="166" fontId="9" fillId="0" borderId="8" xfId="0" applyNumberFormat="1" applyFont="1" applyFill="1" applyBorder="1" applyAlignment="1">
      <alignment horizontal="center" vertical="center"/>
    </xf>
    <xf numFmtId="10" fontId="9" fillId="0" borderId="8" xfId="0" applyNumberFormat="1" applyFont="1" applyFill="1" applyBorder="1" applyAlignment="1">
      <alignment horizontal="center" vertical="center"/>
    </xf>
    <xf numFmtId="0" fontId="9" fillId="0" borderId="0" xfId="0" applyFont="1" applyBorder="1" applyAlignment="1">
      <alignment vertical="center"/>
    </xf>
    <xf numFmtId="0" fontId="9" fillId="0" borderId="0" xfId="0" applyFont="1" applyAlignment="1">
      <alignment vertical="center"/>
    </xf>
    <xf numFmtId="0" fontId="9" fillId="0" borderId="0" xfId="0" applyFont="1" applyFill="1" applyBorder="1" applyAlignment="1">
      <alignment vertical="center"/>
    </xf>
    <xf numFmtId="166" fontId="8" fillId="3" borderId="4" xfId="0" applyNumberFormat="1" applyFont="1" applyFill="1" applyBorder="1" applyAlignment="1">
      <alignment horizontal="center" vertical="center"/>
    </xf>
    <xf numFmtId="166" fontId="8" fillId="3" borderId="3" xfId="0" applyNumberFormat="1" applyFont="1" applyFill="1" applyBorder="1" applyAlignment="1">
      <alignment horizontal="center" vertical="center"/>
    </xf>
    <xf numFmtId="166" fontId="8" fillId="3" borderId="22" xfId="0" applyNumberFormat="1" applyFont="1" applyFill="1" applyBorder="1" applyAlignment="1">
      <alignment horizontal="center" vertical="center"/>
    </xf>
    <xf numFmtId="0" fontId="9" fillId="0" borderId="12" xfId="0" applyNumberFormat="1" applyFont="1" applyFill="1" applyBorder="1" applyAlignment="1">
      <alignment horizontal="center" vertical="center"/>
    </xf>
    <xf numFmtId="10" fontId="9" fillId="0" borderId="25" xfId="0" applyNumberFormat="1" applyFont="1" applyFill="1" applyBorder="1" applyAlignment="1">
      <alignment horizontal="center" vertical="center"/>
    </xf>
    <xf numFmtId="0" fontId="6" fillId="0" borderId="17" xfId="0" applyFont="1" applyBorder="1" applyAlignment="1">
      <alignment horizontal="right" vertical="center"/>
    </xf>
    <xf numFmtId="17" fontId="6" fillId="0" borderId="9" xfId="0" applyNumberFormat="1" applyFont="1" applyBorder="1" applyAlignment="1">
      <alignment horizontal="center" vertical="center"/>
    </xf>
    <xf numFmtId="166" fontId="9" fillId="0" borderId="24" xfId="0" applyNumberFormat="1" applyFont="1" applyFill="1" applyBorder="1" applyAlignment="1">
      <alignment horizontal="center" vertical="center" wrapText="1"/>
    </xf>
    <xf numFmtId="0" fontId="9" fillId="0" borderId="0" xfId="11" applyFont="1" applyAlignment="1" applyProtection="1">
      <alignment vertical="center"/>
    </xf>
    <xf numFmtId="0" fontId="9" fillId="0" borderId="0" xfId="11" applyFont="1" applyBorder="1" applyAlignment="1" applyProtection="1">
      <alignment horizontal="left" vertical="center"/>
    </xf>
    <xf numFmtId="0" fontId="9" fillId="0" borderId="0" xfId="11" applyFont="1" applyAlignment="1" applyProtection="1">
      <alignment horizontal="left" vertical="center"/>
    </xf>
    <xf numFmtId="4" fontId="9" fillId="0" borderId="0" xfId="11" applyNumberFormat="1" applyFont="1" applyAlignment="1" applyProtection="1">
      <alignment vertical="center"/>
    </xf>
    <xf numFmtId="0" fontId="9" fillId="0" borderId="0" xfId="11" applyFont="1" applyAlignment="1" applyProtection="1">
      <alignment horizontal="center" vertical="center"/>
    </xf>
    <xf numFmtId="0" fontId="9" fillId="0" borderId="19" xfId="11" applyFont="1" applyBorder="1" applyAlignment="1" applyProtection="1">
      <alignment vertical="center"/>
    </xf>
    <xf numFmtId="0" fontId="14" fillId="3" borderId="32" xfId="11" applyFont="1" applyFill="1" applyBorder="1" applyAlignment="1" applyProtection="1">
      <alignment vertical="center"/>
    </xf>
    <xf numFmtId="0" fontId="14" fillId="3" borderId="5" xfId="11" applyFont="1" applyFill="1" applyBorder="1" applyAlignment="1" applyProtection="1">
      <alignment vertical="center"/>
    </xf>
    <xf numFmtId="0" fontId="14" fillId="3" borderId="5" xfId="11" applyFont="1" applyFill="1" applyBorder="1" applyAlignment="1" applyProtection="1">
      <alignment horizontal="left" vertical="center"/>
    </xf>
    <xf numFmtId="0" fontId="14" fillId="3" borderId="33" xfId="11" applyFont="1" applyFill="1" applyBorder="1" applyAlignment="1" applyProtection="1">
      <alignment horizontal="left" vertical="center"/>
    </xf>
    <xf numFmtId="4" fontId="9" fillId="0" borderId="0" xfId="11" applyNumberFormat="1" applyFont="1" applyBorder="1" applyAlignment="1" applyProtection="1">
      <alignment vertical="center"/>
    </xf>
    <xf numFmtId="0" fontId="14" fillId="3" borderId="34" xfId="11" applyFont="1" applyFill="1" applyBorder="1" applyAlignment="1" applyProtection="1">
      <alignment vertical="center"/>
    </xf>
    <xf numFmtId="0" fontId="14" fillId="3" borderId="0" xfId="11" applyFont="1" applyFill="1" applyBorder="1" applyAlignment="1" applyProtection="1">
      <alignment vertical="center"/>
    </xf>
    <xf numFmtId="0" fontId="17" fillId="3" borderId="0" xfId="11" applyFont="1" applyFill="1" applyBorder="1" applyAlignment="1" applyProtection="1">
      <alignment vertical="center"/>
    </xf>
    <xf numFmtId="0" fontId="17" fillId="3" borderId="35" xfId="11" applyFont="1" applyFill="1" applyBorder="1" applyAlignment="1" applyProtection="1">
      <alignment vertical="center"/>
    </xf>
    <xf numFmtId="0" fontId="14" fillId="3" borderId="35" xfId="11" applyFont="1" applyFill="1" applyBorder="1" applyAlignment="1" applyProtection="1">
      <alignment vertical="center"/>
    </xf>
    <xf numFmtId="0" fontId="9" fillId="0" borderId="19" xfId="11" applyFont="1" applyFill="1" applyBorder="1" applyAlignment="1" applyProtection="1">
      <alignment vertical="center"/>
    </xf>
    <xf numFmtId="4" fontId="9" fillId="0" borderId="0" xfId="11" applyNumberFormat="1" applyFont="1" applyFill="1" applyBorder="1" applyAlignment="1" applyProtection="1">
      <alignment vertical="center"/>
    </xf>
    <xf numFmtId="0" fontId="9" fillId="0" borderId="0" xfId="11" applyFont="1" applyFill="1" applyBorder="1" applyAlignment="1" applyProtection="1">
      <alignment vertical="center"/>
    </xf>
    <xf numFmtId="0" fontId="9" fillId="0" borderId="0" xfId="11" applyFont="1" applyFill="1" applyBorder="1" applyAlignment="1" applyProtection="1">
      <alignment horizontal="center" vertical="center"/>
    </xf>
    <xf numFmtId="0" fontId="17" fillId="0" borderId="34" xfId="11" applyFont="1" applyFill="1" applyBorder="1" applyAlignment="1" applyProtection="1">
      <alignment horizontal="left" vertical="center"/>
    </xf>
    <xf numFmtId="0" fontId="17" fillId="0" borderId="0" xfId="11" applyFont="1" applyFill="1" applyBorder="1" applyAlignment="1" applyProtection="1">
      <alignment horizontal="left" vertical="center"/>
    </xf>
    <xf numFmtId="0" fontId="14" fillId="0" borderId="0" xfId="11" applyFont="1" applyFill="1" applyBorder="1" applyAlignment="1" applyProtection="1">
      <alignment horizontal="centerContinuous" vertical="center"/>
    </xf>
    <xf numFmtId="0" fontId="14" fillId="0" borderId="0" xfId="11" applyFont="1" applyFill="1" applyBorder="1" applyAlignment="1" applyProtection="1">
      <alignment vertical="center"/>
    </xf>
    <xf numFmtId="0" fontId="14" fillId="0" borderId="0" xfId="11" applyFont="1" applyBorder="1" applyAlignment="1" applyProtection="1">
      <alignment vertical="center"/>
    </xf>
    <xf numFmtId="0" fontId="14" fillId="0" borderId="35" xfId="11" applyFont="1" applyBorder="1" applyAlignment="1" applyProtection="1">
      <alignment vertical="center"/>
    </xf>
    <xf numFmtId="0" fontId="14" fillId="0" borderId="34" xfId="11" applyFont="1" applyBorder="1" applyAlignment="1" applyProtection="1">
      <alignment horizontal="left" vertical="center"/>
    </xf>
    <xf numFmtId="0" fontId="14" fillId="0" borderId="0" xfId="11" applyFont="1" applyBorder="1" applyAlignment="1" applyProtection="1">
      <alignment horizontal="left" vertical="center"/>
    </xf>
    <xf numFmtId="0" fontId="14" fillId="0" borderId="19" xfId="11" applyFont="1" applyBorder="1" applyAlignment="1" applyProtection="1">
      <alignment horizontal="left" vertical="center"/>
    </xf>
    <xf numFmtId="0" fontId="9" fillId="0" borderId="0" xfId="11" applyFont="1" applyBorder="1" applyAlignment="1" applyProtection="1">
      <alignment vertical="center"/>
    </xf>
    <xf numFmtId="0" fontId="9" fillId="0" borderId="0" xfId="11" applyFont="1" applyBorder="1" applyAlignment="1" applyProtection="1">
      <alignment horizontal="center" vertical="center"/>
    </xf>
    <xf numFmtId="0" fontId="17" fillId="0" borderId="39" xfId="11" applyFont="1" applyFill="1" applyBorder="1" applyAlignment="1" applyProtection="1">
      <alignment vertical="center"/>
      <protection locked="0"/>
    </xf>
    <xf numFmtId="0" fontId="17" fillId="0" borderId="40" xfId="11" applyFont="1" applyFill="1" applyBorder="1" applyAlignment="1" applyProtection="1">
      <alignment vertical="center"/>
      <protection locked="0"/>
    </xf>
    <xf numFmtId="0" fontId="17" fillId="0" borderId="43" xfId="11" applyFont="1" applyFill="1" applyBorder="1" applyAlignment="1" applyProtection="1">
      <alignment vertical="center"/>
      <protection locked="0"/>
    </xf>
    <xf numFmtId="0" fontId="19" fillId="0" borderId="19" xfId="11" applyFont="1" applyBorder="1" applyAlignment="1" applyProtection="1">
      <alignment vertical="center"/>
    </xf>
    <xf numFmtId="4" fontId="19" fillId="0" borderId="0" xfId="11" applyNumberFormat="1" applyFont="1" applyBorder="1" applyAlignment="1" applyProtection="1">
      <alignment vertical="center"/>
    </xf>
    <xf numFmtId="0" fontId="19" fillId="0" borderId="0" xfId="11" applyFont="1" applyAlignment="1" applyProtection="1">
      <alignment vertical="center"/>
    </xf>
    <xf numFmtId="0" fontId="19" fillId="0" borderId="0" xfId="11" applyFont="1" applyAlignment="1" applyProtection="1">
      <alignment horizontal="center" vertical="center"/>
    </xf>
    <xf numFmtId="0" fontId="14" fillId="0" borderId="0" xfId="11" applyFont="1" applyBorder="1" applyAlignment="1" applyProtection="1">
      <alignment horizontal="centerContinuous" vertical="center"/>
    </xf>
    <xf numFmtId="0" fontId="14" fillId="2" borderId="8" xfId="11" applyFont="1" applyFill="1" applyBorder="1" applyAlignment="1" applyProtection="1">
      <alignment vertical="center"/>
    </xf>
    <xf numFmtId="0" fontId="7" fillId="0" borderId="19" xfId="11" applyFont="1" applyBorder="1" applyAlignment="1" applyProtection="1">
      <alignment horizontal="center" vertical="center"/>
    </xf>
    <xf numFmtId="0" fontId="17" fillId="0" borderId="38" xfId="11" applyFont="1" applyBorder="1" applyAlignment="1" applyProtection="1">
      <alignment horizontal="center" vertical="center"/>
    </xf>
    <xf numFmtId="0" fontId="14" fillId="0" borderId="39" xfId="11" applyFont="1" applyBorder="1" applyAlignment="1" applyProtection="1">
      <alignment horizontal="left" vertical="center"/>
    </xf>
    <xf numFmtId="0" fontId="14" fillId="0" borderId="40" xfId="11" applyFont="1" applyBorder="1" applyAlignment="1" applyProtection="1">
      <alignment horizontal="left" vertical="center"/>
    </xf>
    <xf numFmtId="0" fontId="14" fillId="0" borderId="41" xfId="11" applyFont="1" applyBorder="1" applyAlignment="1" applyProtection="1">
      <alignment horizontal="left" vertical="center"/>
    </xf>
    <xf numFmtId="10" fontId="14" fillId="0" borderId="39" xfId="11" applyNumberFormat="1" applyFont="1" applyBorder="1" applyAlignment="1" applyProtection="1">
      <alignment vertical="center"/>
    </xf>
    <xf numFmtId="0" fontId="14" fillId="0" borderId="40" xfId="11" applyFont="1" applyBorder="1" applyAlignment="1" applyProtection="1">
      <alignment horizontal="center" vertical="center"/>
    </xf>
    <xf numFmtId="0" fontId="14" fillId="0" borderId="39" xfId="11" applyFont="1" applyBorder="1" applyAlignment="1" applyProtection="1">
      <alignment vertical="center"/>
    </xf>
    <xf numFmtId="0" fontId="14" fillId="0" borderId="40" xfId="11" applyFont="1" applyBorder="1" applyAlignment="1" applyProtection="1">
      <alignment vertical="center"/>
    </xf>
    <xf numFmtId="0" fontId="14" fillId="0" borderId="41" xfId="11" applyFont="1" applyBorder="1" applyAlignment="1" applyProtection="1">
      <alignment vertical="center"/>
    </xf>
    <xf numFmtId="0" fontId="14" fillId="0" borderId="7" xfId="11" applyFont="1" applyBorder="1" applyAlignment="1" applyProtection="1">
      <alignment horizontal="left" vertical="center"/>
    </xf>
    <xf numFmtId="10" fontId="14" fillId="0" borderId="24" xfId="11" applyNumberFormat="1" applyFont="1" applyBorder="1" applyAlignment="1" applyProtection="1">
      <alignment vertical="center"/>
    </xf>
    <xf numFmtId="0" fontId="14" fillId="0" borderId="31" xfId="11" applyFont="1" applyBorder="1" applyAlignment="1" applyProtection="1">
      <alignment horizontal="center" vertical="center"/>
    </xf>
    <xf numFmtId="0" fontId="14" fillId="0" borderId="8" xfId="11" applyFont="1" applyBorder="1" applyAlignment="1" applyProtection="1">
      <alignment horizontal="left" vertical="center"/>
    </xf>
    <xf numFmtId="0" fontId="14" fillId="0" borderId="24" xfId="11" applyFont="1" applyBorder="1" applyAlignment="1" applyProtection="1">
      <alignment horizontal="left" vertical="center"/>
    </xf>
    <xf numFmtId="0" fontId="6" fillId="0" borderId="19" xfId="11" applyFont="1" applyBorder="1" applyAlignment="1" applyProtection="1">
      <alignment horizontal="center" vertical="center"/>
    </xf>
    <xf numFmtId="0" fontId="1" fillId="0" borderId="0" xfId="11" applyAlignment="1" applyProtection="1">
      <alignment vertical="center"/>
    </xf>
    <xf numFmtId="0" fontId="6" fillId="0" borderId="0" xfId="11" applyFont="1" applyFill="1" applyBorder="1" applyAlignment="1" applyProtection="1">
      <alignment horizontal="center" vertical="center"/>
      <protection locked="0"/>
    </xf>
    <xf numFmtId="49" fontId="1" fillId="0" borderId="0" xfId="11" applyNumberFormat="1" applyFont="1" applyFill="1" applyBorder="1" applyAlignment="1" applyProtection="1">
      <alignment horizontal="center" vertical="center"/>
      <protection locked="0"/>
    </xf>
    <xf numFmtId="0" fontId="1" fillId="0" borderId="0" xfId="11" applyFont="1" applyFill="1" applyBorder="1" applyAlignment="1" applyProtection="1">
      <alignment vertical="center"/>
      <protection locked="0"/>
    </xf>
    <xf numFmtId="0" fontId="1" fillId="0" borderId="0" xfId="11" applyFont="1" applyFill="1" applyBorder="1" applyAlignment="1" applyProtection="1">
      <alignment horizontal="center" vertical="center"/>
      <protection locked="0"/>
    </xf>
    <xf numFmtId="4" fontId="1" fillId="0" borderId="0" xfId="11" applyNumberFormat="1" applyFont="1" applyFill="1" applyBorder="1" applyAlignment="1" applyProtection="1">
      <alignment horizontal="right" vertical="center"/>
      <protection locked="0"/>
    </xf>
    <xf numFmtId="166" fontId="1" fillId="0" borderId="0" xfId="7" applyFont="1" applyFill="1" applyBorder="1" applyAlignment="1" applyProtection="1">
      <alignment horizontal="right" vertical="center"/>
      <protection locked="0"/>
    </xf>
    <xf numFmtId="166" fontId="1" fillId="0" borderId="0" xfId="7" applyFont="1" applyFill="1" applyBorder="1" applyAlignment="1" applyProtection="1">
      <alignment horizontal="right" vertical="center"/>
    </xf>
    <xf numFmtId="0" fontId="6" fillId="0" borderId="0" xfId="11" applyNumberFormat="1" applyFont="1" applyFill="1" applyBorder="1" applyAlignment="1" applyProtection="1">
      <alignment horizontal="center" vertical="center"/>
      <protection locked="0"/>
    </xf>
    <xf numFmtId="0" fontId="21" fillId="0" borderId="0" xfId="11" applyFont="1" applyBorder="1" applyAlignment="1" applyProtection="1">
      <alignment horizontal="left" vertical="center"/>
    </xf>
    <xf numFmtId="49" fontId="7" fillId="0" borderId="0" xfId="11" applyNumberFormat="1" applyFont="1" applyBorder="1" applyAlignment="1">
      <alignment horizontal="center" vertical="center" wrapText="1"/>
    </xf>
    <xf numFmtId="49" fontId="20" fillId="0" borderId="0" xfId="11" applyNumberFormat="1" applyFont="1" applyBorder="1" applyAlignment="1">
      <alignment vertical="center" wrapText="1"/>
    </xf>
    <xf numFmtId="49" fontId="6" fillId="0" borderId="0" xfId="11" applyNumberFormat="1" applyFont="1" applyBorder="1" applyAlignment="1">
      <alignment horizontal="center" vertical="center" wrapText="1"/>
    </xf>
    <xf numFmtId="49" fontId="9" fillId="0" borderId="0" xfId="11" applyNumberFormat="1" applyFont="1" applyFill="1" applyBorder="1" applyAlignment="1">
      <alignment horizontal="left" vertical="center" wrapText="1"/>
    </xf>
    <xf numFmtId="166" fontId="9" fillId="0" borderId="0" xfId="11" applyNumberFormat="1" applyFont="1" applyFill="1" applyBorder="1" applyAlignment="1">
      <alignment horizontal="left" vertical="center"/>
    </xf>
    <xf numFmtId="166" fontId="9" fillId="0" borderId="0" xfId="11" applyNumberFormat="1" applyFont="1" applyFill="1" applyBorder="1" applyAlignment="1">
      <alignment horizontal="left" vertical="center" wrapText="1"/>
    </xf>
    <xf numFmtId="4" fontId="22" fillId="0" borderId="0" xfId="11" applyNumberFormat="1" applyFont="1" applyFill="1" applyBorder="1" applyAlignment="1" applyProtection="1">
      <alignment vertical="center"/>
    </xf>
    <xf numFmtId="49" fontId="9" fillId="0" borderId="0" xfId="11" applyNumberFormat="1" applyFont="1" applyFill="1" applyBorder="1" applyAlignment="1">
      <alignment horizontal="left" vertical="center"/>
    </xf>
    <xf numFmtId="166" fontId="1" fillId="0" borderId="0" xfId="7" applyFont="1" applyFill="1" applyBorder="1" applyAlignment="1" applyProtection="1">
      <alignment horizontal="right" vertical="center" wrapText="1"/>
    </xf>
    <xf numFmtId="166" fontId="6" fillId="0" borderId="0" xfId="7" applyFont="1" applyFill="1" applyBorder="1" applyAlignment="1" applyProtection="1">
      <alignment horizontal="right" vertical="center"/>
    </xf>
    <xf numFmtId="0" fontId="6" fillId="0" borderId="0" xfId="11" applyFont="1" applyFill="1" applyBorder="1" applyAlignment="1" applyProtection="1">
      <alignment horizontal="right" vertical="center" wrapText="1"/>
      <protection locked="0"/>
    </xf>
    <xf numFmtId="0" fontId="1" fillId="0" borderId="0" xfId="11" applyFont="1" applyFill="1" applyBorder="1" applyAlignment="1" applyProtection="1">
      <alignment horizontal="center" vertical="center" wrapText="1"/>
      <protection locked="0"/>
    </xf>
    <xf numFmtId="0" fontId="9" fillId="0" borderId="0" xfId="11" applyFont="1" applyFill="1" applyBorder="1" applyAlignment="1">
      <alignment horizontal="left" vertical="center" wrapText="1"/>
    </xf>
    <xf numFmtId="49" fontId="1" fillId="0" borderId="0" xfId="11" applyNumberFormat="1" applyFont="1" applyFill="1" applyBorder="1" applyAlignment="1" applyProtection="1">
      <alignment horizontal="center" vertical="center" wrapText="1"/>
      <protection locked="0"/>
    </xf>
    <xf numFmtId="0" fontId="1" fillId="0" borderId="0" xfId="11" applyFont="1" applyFill="1" applyBorder="1" applyAlignment="1" applyProtection="1">
      <alignment vertical="center"/>
    </xf>
    <xf numFmtId="0" fontId="6" fillId="0" borderId="0" xfId="11" applyFont="1" applyFill="1" applyBorder="1" applyAlignment="1" applyProtection="1">
      <alignment horizontal="right" vertical="center"/>
    </xf>
    <xf numFmtId="0" fontId="20" fillId="0" borderId="0" xfId="11" applyFont="1" applyFill="1" applyBorder="1" applyAlignment="1" applyProtection="1">
      <alignment vertical="center"/>
    </xf>
    <xf numFmtId="0" fontId="20" fillId="0" borderId="0" xfId="11" applyFont="1" applyFill="1" applyBorder="1" applyAlignment="1" applyProtection="1">
      <alignment horizontal="left" wrapText="1"/>
    </xf>
    <xf numFmtId="0" fontId="1" fillId="0" borderId="0" xfId="11" applyFill="1" applyBorder="1" applyAlignment="1" applyProtection="1">
      <alignment vertical="center"/>
    </xf>
    <xf numFmtId="0" fontId="9" fillId="0" borderId="0" xfId="11" applyFont="1" applyFill="1" applyBorder="1" applyAlignment="1" applyProtection="1">
      <alignment horizontal="left" vertical="center"/>
    </xf>
    <xf numFmtId="0" fontId="1" fillId="0" borderId="0" xfId="11" applyFont="1" applyFill="1" applyBorder="1" applyAlignment="1" applyProtection="1">
      <alignment horizontal="left" vertical="center" wrapText="1"/>
      <protection locked="0"/>
    </xf>
    <xf numFmtId="0" fontId="6" fillId="0" borderId="0" xfId="11" applyFont="1" applyFill="1" applyBorder="1" applyAlignment="1" applyProtection="1">
      <alignment horizontal="left" vertical="center" wrapText="1"/>
      <protection locked="0"/>
    </xf>
    <xf numFmtId="0" fontId="14" fillId="2" borderId="5" xfId="11" applyFont="1" applyFill="1" applyBorder="1" applyAlignment="1" applyProtection="1">
      <alignment vertical="center"/>
    </xf>
    <xf numFmtId="0" fontId="14" fillId="2" borderId="30" xfId="11" applyFont="1" applyFill="1" applyBorder="1" applyAlignment="1" applyProtection="1">
      <alignment vertical="center"/>
    </xf>
    <xf numFmtId="0" fontId="7" fillId="0" borderId="0" xfId="11" applyFont="1" applyBorder="1" applyAlignment="1" applyProtection="1">
      <alignment horizontal="center" vertical="center"/>
    </xf>
    <xf numFmtId="0" fontId="6" fillId="0" borderId="0" xfId="11" applyFont="1" applyBorder="1" applyAlignment="1" applyProtection="1">
      <alignment horizontal="center" vertical="center"/>
    </xf>
    <xf numFmtId="166" fontId="9" fillId="0" borderId="0" xfId="11" applyNumberFormat="1" applyFont="1" applyFill="1" applyBorder="1" applyAlignment="1" applyProtection="1">
      <alignment vertical="center"/>
    </xf>
    <xf numFmtId="166" fontId="22" fillId="0" borderId="0" xfId="11" applyNumberFormat="1" applyFont="1" applyFill="1" applyBorder="1" applyAlignment="1" applyProtection="1">
      <alignment vertical="center"/>
    </xf>
    <xf numFmtId="0" fontId="22" fillId="0" borderId="0" xfId="11" applyFont="1" applyFill="1" applyBorder="1" applyAlignment="1" applyProtection="1">
      <alignment vertical="center"/>
    </xf>
    <xf numFmtId="0" fontId="27" fillId="0" borderId="39" xfId="11" applyFont="1" applyFill="1" applyBorder="1" applyAlignment="1" applyProtection="1">
      <alignment vertical="center"/>
      <protection locked="0"/>
    </xf>
    <xf numFmtId="0" fontId="14" fillId="0" borderId="34" xfId="11" applyFont="1" applyFill="1" applyBorder="1" applyAlignment="1" applyProtection="1">
      <alignment horizontal="left" vertical="center"/>
    </xf>
    <xf numFmtId="0" fontId="14" fillId="0" borderId="0" xfId="11" applyFont="1" applyFill="1" applyBorder="1" applyAlignment="1" applyProtection="1">
      <alignment horizontal="left" vertical="center"/>
    </xf>
    <xf numFmtId="0" fontId="14" fillId="0" borderId="37" xfId="11" applyFont="1" applyFill="1" applyBorder="1" applyAlignment="1" applyProtection="1">
      <alignment vertical="center"/>
    </xf>
    <xf numFmtId="0" fontId="9" fillId="0" borderId="0" xfId="11" applyFont="1" applyFill="1" applyAlignment="1" applyProtection="1">
      <alignment vertical="center"/>
    </xf>
    <xf numFmtId="0" fontId="9" fillId="0" borderId="0" xfId="11" applyFont="1" applyFill="1" applyAlignment="1" applyProtection="1">
      <alignment horizontal="center" vertical="center"/>
    </xf>
    <xf numFmtId="0" fontId="18" fillId="5" borderId="0" xfId="11" applyFont="1" applyFill="1" applyBorder="1" applyAlignment="1" applyProtection="1">
      <alignment horizontal="left" vertical="center"/>
    </xf>
    <xf numFmtId="0" fontId="14" fillId="0" borderId="35" xfId="11" applyFont="1" applyFill="1" applyBorder="1" applyAlignment="1" applyProtection="1">
      <alignment vertical="center"/>
    </xf>
    <xf numFmtId="0" fontId="17" fillId="0" borderId="38" xfId="11" applyFont="1" applyFill="1" applyBorder="1" applyAlignment="1" applyProtection="1">
      <alignment horizontal="center" vertical="center"/>
    </xf>
    <xf numFmtId="0" fontId="7" fillId="0" borderId="12" xfId="11" applyFont="1" applyFill="1" applyBorder="1" applyAlignment="1" applyProtection="1">
      <alignment horizontal="center" vertical="center"/>
    </xf>
    <xf numFmtId="0" fontId="0" fillId="0" borderId="0" xfId="0" applyBorder="1"/>
    <xf numFmtId="49" fontId="1" fillId="0" borderId="0" xfId="11" applyNumberFormat="1" applyFont="1" applyFill="1" applyBorder="1" applyAlignment="1" applyProtection="1">
      <alignment horizontal="center" vertical="center"/>
      <protection locked="0"/>
    </xf>
    <xf numFmtId="0" fontId="1" fillId="0" borderId="0" xfId="11" applyFont="1" applyFill="1" applyBorder="1" applyAlignment="1" applyProtection="1">
      <alignment horizontal="center" vertical="center"/>
      <protection locked="0"/>
    </xf>
    <xf numFmtId="4" fontId="1" fillId="0" borderId="0" xfId="11" applyNumberFormat="1" applyFont="1" applyFill="1" applyBorder="1" applyAlignment="1" applyProtection="1">
      <alignment horizontal="right" vertical="center"/>
      <protection locked="0"/>
    </xf>
    <xf numFmtId="49" fontId="1" fillId="0" borderId="0" xfId="11" applyNumberFormat="1" applyFont="1" applyFill="1" applyBorder="1" applyAlignment="1" applyProtection="1">
      <alignment horizontal="center" vertical="center" wrapText="1"/>
      <protection locked="0"/>
    </xf>
    <xf numFmtId="0" fontId="1" fillId="0" borderId="0" xfId="11" applyFont="1" applyFill="1" applyBorder="1" applyAlignment="1">
      <alignment wrapText="1"/>
    </xf>
    <xf numFmtId="0" fontId="6" fillId="0" borderId="0" xfId="11" applyFont="1" applyFill="1" applyBorder="1" applyAlignment="1">
      <alignment wrapText="1"/>
    </xf>
    <xf numFmtId="10" fontId="9" fillId="0" borderId="56" xfId="0" applyNumberFormat="1" applyFont="1" applyFill="1" applyBorder="1" applyAlignment="1">
      <alignment horizontal="center" vertical="center"/>
    </xf>
    <xf numFmtId="166" fontId="8" fillId="0" borderId="54" xfId="0" applyNumberFormat="1" applyFont="1" applyFill="1" applyBorder="1" applyAlignment="1">
      <alignment horizontal="center" vertical="center"/>
    </xf>
    <xf numFmtId="166" fontId="8" fillId="0" borderId="55" xfId="0" applyNumberFormat="1" applyFont="1" applyFill="1" applyBorder="1" applyAlignment="1">
      <alignment horizontal="center" vertical="center"/>
    </xf>
    <xf numFmtId="166" fontId="8" fillId="0" borderId="21" xfId="0" applyNumberFormat="1" applyFont="1" applyFill="1" applyBorder="1" applyAlignment="1">
      <alignment horizontal="center" vertical="center"/>
    </xf>
    <xf numFmtId="10" fontId="8" fillId="3" borderId="6" xfId="0" applyNumberFormat="1" applyFont="1" applyFill="1" applyBorder="1" applyAlignment="1">
      <alignment horizontal="center" vertical="center"/>
    </xf>
    <xf numFmtId="10" fontId="8" fillId="0" borderId="54" xfId="5" applyNumberFormat="1" applyFont="1" applyFill="1" applyBorder="1" applyAlignment="1">
      <alignment horizontal="center" vertical="center"/>
    </xf>
    <xf numFmtId="10" fontId="8" fillId="0" borderId="55" xfId="5" applyNumberFormat="1" applyFont="1" applyFill="1" applyBorder="1" applyAlignment="1">
      <alignment horizontal="center" vertical="center"/>
    </xf>
    <xf numFmtId="10" fontId="8" fillId="0" borderId="21" xfId="5" applyNumberFormat="1" applyFont="1" applyFill="1" applyBorder="1" applyAlignment="1">
      <alignment horizontal="center" vertical="center"/>
    </xf>
    <xf numFmtId="166" fontId="8" fillId="3" borderId="2" xfId="0" applyNumberFormat="1" applyFont="1" applyFill="1" applyBorder="1" applyAlignment="1">
      <alignment horizontal="center" vertical="center"/>
    </xf>
    <xf numFmtId="10" fontId="6" fillId="4" borderId="4" xfId="5" applyNumberFormat="1" applyFont="1" applyFill="1" applyBorder="1" applyAlignment="1">
      <alignment horizontal="center" vertical="center"/>
    </xf>
    <xf numFmtId="0" fontId="10" fillId="4" borderId="0" xfId="0" applyFont="1" applyFill="1" applyBorder="1" applyAlignment="1">
      <alignment wrapText="1"/>
    </xf>
    <xf numFmtId="0" fontId="10" fillId="0" borderId="0" xfId="0" applyFont="1" applyBorder="1" applyAlignment="1">
      <alignment wrapText="1"/>
    </xf>
    <xf numFmtId="49" fontId="1" fillId="0" borderId="0" xfId="11" applyNumberFormat="1" applyFont="1" applyFill="1" applyBorder="1" applyAlignment="1" applyProtection="1">
      <alignment vertical="center"/>
      <protection locked="0"/>
    </xf>
    <xf numFmtId="4" fontId="1" fillId="0" borderId="0" xfId="11" applyNumberFormat="1" applyFont="1" applyFill="1" applyBorder="1" applyAlignment="1" applyProtection="1">
      <alignment vertical="center"/>
      <protection locked="0"/>
    </xf>
    <xf numFmtId="166" fontId="1" fillId="0" borderId="0" xfId="7" applyFont="1" applyFill="1" applyBorder="1" applyAlignment="1" applyProtection="1">
      <alignment vertical="center"/>
      <protection locked="0"/>
    </xf>
    <xf numFmtId="166" fontId="1" fillId="0" borderId="0" xfId="7" applyFont="1" applyFill="1" applyBorder="1" applyAlignment="1" applyProtection="1">
      <alignment vertical="center"/>
    </xf>
    <xf numFmtId="0" fontId="6" fillId="0" borderId="0" xfId="11" applyFont="1" applyFill="1" applyBorder="1" applyAlignment="1" applyProtection="1">
      <alignment vertical="center" wrapText="1"/>
      <protection locked="0"/>
    </xf>
    <xf numFmtId="0" fontId="1" fillId="0" borderId="0" xfId="11" applyFont="1" applyFill="1" applyBorder="1" applyAlignment="1" applyProtection="1">
      <alignment vertical="center" wrapText="1"/>
      <protection locked="0"/>
    </xf>
    <xf numFmtId="0" fontId="6" fillId="0" borderId="0" xfId="11" applyFont="1" applyFill="1" applyBorder="1" applyAlignment="1" applyProtection="1">
      <alignment vertical="center"/>
      <protection locked="0"/>
    </xf>
    <xf numFmtId="166" fontId="6" fillId="0" borderId="0" xfId="7" applyFont="1" applyFill="1" applyBorder="1" applyAlignment="1" applyProtection="1">
      <alignment vertical="center"/>
    </xf>
    <xf numFmtId="49" fontId="1" fillId="0" borderId="0" xfId="11" applyNumberFormat="1" applyFont="1" applyFill="1" applyBorder="1" applyAlignment="1" applyProtection="1">
      <alignment vertical="center" wrapText="1"/>
      <protection locked="0"/>
    </xf>
    <xf numFmtId="0" fontId="1" fillId="0" borderId="0" xfId="11" applyFont="1" applyFill="1" applyBorder="1" applyAlignment="1">
      <alignment vertical="center" wrapText="1"/>
    </xf>
    <xf numFmtId="4" fontId="1" fillId="0" borderId="0" xfId="11" applyNumberFormat="1" applyFont="1" applyFill="1" applyBorder="1" applyAlignment="1" applyProtection="1">
      <alignment vertical="center" wrapText="1"/>
      <protection locked="0"/>
    </xf>
    <xf numFmtId="4" fontId="1" fillId="0" borderId="0" xfId="11" applyNumberFormat="1" applyFont="1" applyFill="1" applyBorder="1" applyAlignment="1">
      <alignment vertical="center" wrapText="1"/>
    </xf>
    <xf numFmtId="166" fontId="1" fillId="0" borderId="0" xfId="7" applyFont="1" applyFill="1" applyBorder="1" applyAlignment="1" applyProtection="1">
      <alignment vertical="center" wrapText="1"/>
      <protection locked="0"/>
    </xf>
    <xf numFmtId="166" fontId="1" fillId="0" borderId="0" xfId="7" applyFont="1" applyFill="1" applyBorder="1" applyAlignment="1" applyProtection="1">
      <alignment vertical="center" wrapText="1"/>
    </xf>
    <xf numFmtId="0" fontId="18" fillId="5" borderId="0" xfId="11" applyFont="1" applyFill="1" applyBorder="1" applyAlignment="1" applyProtection="1">
      <alignment horizontal="left" vertical="center"/>
    </xf>
    <xf numFmtId="166" fontId="9" fillId="0" borderId="8" xfId="0" applyNumberFormat="1" applyFont="1" applyFill="1" applyBorder="1" applyAlignment="1">
      <alignment horizontal="center" vertical="center" wrapText="1"/>
    </xf>
    <xf numFmtId="0" fontId="9" fillId="0" borderId="63" xfId="0" applyNumberFormat="1" applyFont="1" applyFill="1" applyBorder="1" applyAlignment="1">
      <alignment horizontal="center" vertical="center"/>
    </xf>
    <xf numFmtId="0" fontId="9" fillId="0" borderId="56" xfId="0" applyNumberFormat="1" applyFont="1" applyFill="1" applyBorder="1" applyAlignment="1">
      <alignment horizontal="left" vertical="center"/>
    </xf>
    <xf numFmtId="166" fontId="9" fillId="0" borderId="56" xfId="0" applyNumberFormat="1" applyFont="1" applyFill="1" applyBorder="1" applyAlignment="1">
      <alignment horizontal="center" vertical="center"/>
    </xf>
    <xf numFmtId="10" fontId="9" fillId="0" borderId="64" xfId="0" applyNumberFormat="1" applyFont="1" applyFill="1" applyBorder="1" applyAlignment="1">
      <alignment horizontal="center" vertical="center"/>
    </xf>
    <xf numFmtId="0" fontId="9" fillId="0" borderId="65" xfId="0" applyNumberFormat="1" applyFont="1" applyBorder="1" applyAlignment="1">
      <alignment horizontal="center" vertical="center"/>
    </xf>
    <xf numFmtId="0" fontId="9" fillId="0" borderId="7" xfId="0" applyNumberFormat="1" applyFont="1" applyFill="1" applyBorder="1" applyAlignment="1">
      <alignment horizontal="left" vertical="center"/>
    </xf>
    <xf numFmtId="166" fontId="9" fillId="0" borderId="7" xfId="0" applyNumberFormat="1" applyFont="1" applyBorder="1" applyAlignment="1">
      <alignment horizontal="center" vertical="center"/>
    </xf>
    <xf numFmtId="10" fontId="9" fillId="0" borderId="7" xfId="0" applyNumberFormat="1" applyFont="1" applyBorder="1" applyAlignment="1">
      <alignment horizontal="center" vertical="center"/>
    </xf>
    <xf numFmtId="10" fontId="9" fillId="0" borderId="66" xfId="0" applyNumberFormat="1" applyFont="1" applyBorder="1" applyAlignment="1">
      <alignment horizontal="center" vertical="center"/>
    </xf>
    <xf numFmtId="166" fontId="4" fillId="2" borderId="2" xfId="0" applyNumberFormat="1" applyFont="1" applyFill="1" applyBorder="1" applyAlignment="1">
      <alignment horizontal="center" vertical="center"/>
    </xf>
    <xf numFmtId="166" fontId="4" fillId="2" borderId="3" xfId="0" applyNumberFormat="1" applyFont="1" applyFill="1" applyBorder="1" applyAlignment="1">
      <alignment horizontal="center" vertical="center"/>
    </xf>
    <xf numFmtId="166" fontId="4" fillId="2" borderId="4" xfId="0" applyNumberFormat="1" applyFont="1" applyFill="1" applyBorder="1" applyAlignment="1">
      <alignment horizontal="center" vertical="center"/>
    </xf>
    <xf numFmtId="166" fontId="4" fillId="2" borderId="67" xfId="0" applyNumberFormat="1" applyFont="1" applyFill="1" applyBorder="1" applyAlignment="1">
      <alignment horizontal="center" vertical="center"/>
    </xf>
    <xf numFmtId="166" fontId="4" fillId="2" borderId="22" xfId="0" applyNumberFormat="1" applyFont="1" applyFill="1" applyBorder="1" applyAlignment="1">
      <alignment horizontal="center" vertical="center"/>
    </xf>
    <xf numFmtId="0" fontId="1" fillId="0" borderId="0" xfId="0" applyFont="1"/>
    <xf numFmtId="0" fontId="1" fillId="0" borderId="0" xfId="0" applyFont="1" applyAlignment="1">
      <alignment horizontal="center"/>
    </xf>
    <xf numFmtId="166" fontId="0" fillId="0" borderId="0" xfId="7" applyFont="1" applyAlignment="1">
      <alignment horizontal="center"/>
    </xf>
    <xf numFmtId="166" fontId="0" fillId="0" borderId="0" xfId="7" applyFont="1"/>
    <xf numFmtId="43" fontId="0" fillId="0" borderId="0" xfId="0" applyNumberFormat="1"/>
    <xf numFmtId="166" fontId="8" fillId="3" borderId="2" xfId="0" applyNumberFormat="1" applyFont="1" applyFill="1" applyBorder="1" applyAlignment="1">
      <alignment horizontal="right" vertical="center"/>
    </xf>
    <xf numFmtId="166" fontId="7" fillId="3" borderId="17" xfId="0" applyNumberFormat="1" applyFont="1" applyFill="1" applyBorder="1" applyAlignment="1">
      <alignment vertical="center"/>
    </xf>
    <xf numFmtId="166" fontId="7" fillId="3" borderId="9" xfId="0" applyNumberFormat="1" applyFont="1" applyFill="1" applyBorder="1" applyAlignment="1">
      <alignment vertical="center"/>
    </xf>
    <xf numFmtId="0" fontId="8" fillId="0" borderId="17" xfId="0" applyFont="1" applyBorder="1" applyAlignment="1">
      <alignment vertical="center"/>
    </xf>
    <xf numFmtId="0" fontId="8" fillId="0" borderId="9" xfId="0" applyFont="1" applyBorder="1" applyAlignment="1">
      <alignment vertical="center"/>
    </xf>
    <xf numFmtId="0" fontId="6" fillId="0" borderId="17" xfId="0" applyFont="1" applyBorder="1" applyAlignment="1">
      <alignment vertical="center"/>
    </xf>
    <xf numFmtId="0" fontId="0" fillId="0" borderId="0" xfId="0" applyAlignment="1">
      <alignment horizontal="left"/>
    </xf>
    <xf numFmtId="10" fontId="9" fillId="0" borderId="41" xfId="0" applyNumberFormat="1" applyFont="1" applyBorder="1" applyAlignment="1">
      <alignment horizontal="center" vertical="center"/>
    </xf>
    <xf numFmtId="10" fontId="9" fillId="0" borderId="27" xfId="0" applyNumberFormat="1" applyFont="1" applyFill="1" applyBorder="1" applyAlignment="1">
      <alignment horizontal="center" vertical="center"/>
    </xf>
    <xf numFmtId="10" fontId="9" fillId="0" borderId="68" xfId="0" applyNumberFormat="1" applyFont="1" applyFill="1" applyBorder="1" applyAlignment="1">
      <alignment horizontal="center" vertical="center"/>
    </xf>
    <xf numFmtId="166" fontId="8" fillId="0" borderId="50" xfId="0" applyNumberFormat="1" applyFont="1" applyFill="1" applyBorder="1" applyAlignment="1">
      <alignment horizontal="center" vertical="center"/>
    </xf>
    <xf numFmtId="10" fontId="8" fillId="0" borderId="50" xfId="5" applyNumberFormat="1" applyFont="1" applyFill="1" applyBorder="1" applyAlignment="1">
      <alignment horizontal="center" vertical="center"/>
    </xf>
    <xf numFmtId="166" fontId="8" fillId="3" borderId="67" xfId="0" applyNumberFormat="1" applyFont="1" applyFill="1" applyBorder="1" applyAlignment="1">
      <alignment horizontal="center" vertical="center"/>
    </xf>
    <xf numFmtId="166" fontId="2" fillId="0" borderId="0" xfId="0" applyNumberFormat="1" applyFont="1" applyFill="1" applyBorder="1" applyAlignment="1"/>
    <xf numFmtId="166" fontId="28" fillId="0" borderId="8" xfId="7" applyFont="1" applyFill="1" applyBorder="1" applyAlignment="1">
      <alignment horizontal="center" vertical="center"/>
    </xf>
    <xf numFmtId="166" fontId="9" fillId="0" borderId="25" xfId="0" applyNumberFormat="1" applyFont="1" applyFill="1" applyBorder="1" applyAlignment="1">
      <alignment horizontal="center" vertical="center" wrapText="1"/>
    </xf>
    <xf numFmtId="0" fontId="29" fillId="0" borderId="0" xfId="0" applyFont="1" applyFill="1" applyBorder="1" applyAlignment="1">
      <alignment vertical="center"/>
    </xf>
    <xf numFmtId="0" fontId="31" fillId="0" borderId="0" xfId="0" applyNumberFormat="1" applyFont="1" applyFill="1" applyBorder="1" applyAlignment="1">
      <alignment horizontal="center" vertical="center"/>
    </xf>
    <xf numFmtId="4" fontId="32" fillId="0" borderId="0" xfId="0" applyNumberFormat="1" applyFont="1" applyFill="1" applyAlignment="1">
      <alignment vertical="center"/>
    </xf>
    <xf numFmtId="0" fontId="29" fillId="0" borderId="0" xfId="0" applyFont="1" applyAlignment="1">
      <alignment vertical="center"/>
    </xf>
    <xf numFmtId="0" fontId="34" fillId="0" borderId="11" xfId="0" applyFont="1" applyBorder="1" applyAlignment="1">
      <alignment horizontal="right" vertical="center"/>
    </xf>
    <xf numFmtId="167" fontId="33" fillId="4" borderId="21" xfId="0" applyNumberFormat="1" applyFont="1" applyFill="1" applyBorder="1" applyAlignment="1">
      <alignment horizontal="center" vertical="center"/>
    </xf>
    <xf numFmtId="4" fontId="33" fillId="0" borderId="0" xfId="0" applyNumberFormat="1" applyFont="1" applyFill="1" applyBorder="1" applyAlignment="1">
      <alignment horizontal="center" vertical="center"/>
    </xf>
    <xf numFmtId="0" fontId="33" fillId="0" borderId="18" xfId="0" applyFont="1" applyBorder="1" applyAlignment="1">
      <alignment vertical="center"/>
    </xf>
    <xf numFmtId="0" fontId="33" fillId="4" borderId="18" xfId="0" applyFont="1" applyFill="1" applyBorder="1" applyAlignment="1">
      <alignment vertical="center"/>
    </xf>
    <xf numFmtId="0" fontId="33" fillId="0" borderId="28" xfId="0" applyFont="1" applyBorder="1" applyAlignment="1">
      <alignment vertical="center"/>
    </xf>
    <xf numFmtId="10" fontId="33" fillId="4" borderId="4" xfId="5" applyNumberFormat="1" applyFont="1" applyFill="1" applyBorder="1" applyAlignment="1">
      <alignment horizontal="center" vertical="center"/>
    </xf>
    <xf numFmtId="0" fontId="33" fillId="0" borderId="18" xfId="0" applyNumberFormat="1" applyFont="1" applyBorder="1" applyAlignment="1">
      <alignment vertical="center"/>
    </xf>
    <xf numFmtId="168" fontId="33" fillId="0" borderId="28" xfId="0" applyNumberFormat="1" applyFont="1" applyBorder="1" applyAlignment="1">
      <alignment vertical="center"/>
    </xf>
    <xf numFmtId="165" fontId="30" fillId="0" borderId="30" xfId="0" applyNumberFormat="1" applyFont="1" applyFill="1" applyBorder="1" applyAlignment="1">
      <alignment horizontal="center" vertical="center"/>
    </xf>
    <xf numFmtId="0" fontId="35" fillId="0" borderId="0" xfId="0" applyFont="1" applyFill="1" applyBorder="1" applyAlignment="1">
      <alignment vertical="center"/>
    </xf>
    <xf numFmtId="0" fontId="35" fillId="0" borderId="0" xfId="0" applyFont="1" applyFill="1" applyAlignment="1">
      <alignment vertical="center"/>
    </xf>
    <xf numFmtId="0" fontId="35" fillId="0" borderId="0" xfId="0" applyFont="1" applyAlignment="1">
      <alignment vertical="center"/>
    </xf>
    <xf numFmtId="0" fontId="36" fillId="2" borderId="28" xfId="0" applyFont="1" applyFill="1" applyBorder="1" applyAlignment="1">
      <alignment horizontal="center" vertical="center"/>
    </xf>
    <xf numFmtId="0" fontId="36" fillId="2" borderId="28" xfId="0" applyNumberFormat="1" applyFont="1" applyFill="1" applyBorder="1" applyAlignment="1">
      <alignment horizontal="center" vertical="center"/>
    </xf>
    <xf numFmtId="0" fontId="35" fillId="0" borderId="0" xfId="0" applyFont="1" applyFill="1" applyBorder="1" applyAlignment="1">
      <alignment vertical="center" wrapText="1"/>
    </xf>
    <xf numFmtId="0" fontId="36" fillId="3" borderId="10" xfId="0" applyFont="1" applyFill="1" applyBorder="1" applyAlignment="1">
      <alignment horizontal="center" vertical="center" wrapText="1"/>
    </xf>
    <xf numFmtId="166" fontId="37" fillId="0" borderId="4" xfId="0" applyNumberFormat="1" applyFont="1" applyFill="1" applyBorder="1" applyAlignment="1">
      <alignment horizontal="center" vertical="center" wrapText="1"/>
    </xf>
    <xf numFmtId="10" fontId="36" fillId="4" borderId="15" xfId="0" applyNumberFormat="1" applyFont="1" applyFill="1" applyBorder="1" applyAlignment="1">
      <alignment horizontal="center" vertical="center" wrapText="1"/>
    </xf>
    <xf numFmtId="0" fontId="35" fillId="0" borderId="0" xfId="0" applyFont="1" applyFill="1" applyAlignment="1">
      <alignment vertical="center" wrapText="1"/>
    </xf>
    <xf numFmtId="0" fontId="35" fillId="0" borderId="0" xfId="0" applyFont="1" applyAlignment="1">
      <alignment vertical="center" wrapText="1"/>
    </xf>
    <xf numFmtId="37" fontId="35" fillId="0" borderId="12" xfId="0" applyNumberFormat="1" applyFont="1" applyFill="1" applyBorder="1" applyAlignment="1">
      <alignment horizontal="center" vertical="center" wrapText="1"/>
    </xf>
    <xf numFmtId="166" fontId="35" fillId="0" borderId="8" xfId="0" applyNumberFormat="1" applyFont="1" applyFill="1" applyBorder="1" applyAlignment="1">
      <alignment horizontal="center" vertical="center" wrapText="1"/>
    </xf>
    <xf numFmtId="0" fontId="35" fillId="0" borderId="8" xfId="0" applyFont="1" applyFill="1" applyBorder="1" applyAlignment="1">
      <alignment horizontal="center" vertical="center" wrapText="1"/>
    </xf>
    <xf numFmtId="0" fontId="35" fillId="0" borderId="24" xfId="0" applyNumberFormat="1" applyFont="1" applyFill="1" applyBorder="1" applyAlignment="1">
      <alignment horizontal="center" vertical="center" wrapText="1"/>
    </xf>
    <xf numFmtId="166" fontId="35" fillId="0" borderId="24" xfId="0" applyNumberFormat="1" applyFont="1" applyFill="1" applyBorder="1" applyAlignment="1">
      <alignment horizontal="center" vertical="center" wrapText="1"/>
    </xf>
    <xf numFmtId="166" fontId="35" fillId="0" borderId="25" xfId="0" applyNumberFormat="1" applyFont="1" applyFill="1" applyBorder="1" applyAlignment="1">
      <alignment horizontal="center" vertical="center" wrapText="1"/>
    </xf>
    <xf numFmtId="0" fontId="35" fillId="0" borderId="16" xfId="0" applyNumberFormat="1" applyFont="1" applyFill="1" applyBorder="1" applyAlignment="1">
      <alignment horizontal="center" vertical="center" wrapText="1"/>
    </xf>
    <xf numFmtId="0" fontId="35" fillId="0" borderId="0" xfId="0" applyFont="1" applyFill="1" applyBorder="1" applyAlignment="1">
      <alignment horizontal="center" vertical="center" wrapText="1"/>
    </xf>
    <xf numFmtId="0" fontId="36" fillId="3" borderId="12" xfId="0" applyFont="1" applyFill="1" applyBorder="1" applyAlignment="1">
      <alignment horizontal="center" vertical="center" wrapText="1"/>
    </xf>
    <xf numFmtId="0" fontId="35" fillId="3" borderId="0" xfId="0" applyFont="1" applyFill="1" applyAlignment="1">
      <alignment vertical="center" wrapText="1"/>
    </xf>
    <xf numFmtId="169" fontId="35" fillId="0" borderId="24" xfId="0" applyNumberFormat="1" applyFont="1" applyFill="1" applyBorder="1" applyAlignment="1">
      <alignment horizontal="center" vertical="center" wrapText="1"/>
    </xf>
    <xf numFmtId="166" fontId="35" fillId="4" borderId="8" xfId="0" applyNumberFormat="1" applyFont="1" applyFill="1" applyBorder="1" applyAlignment="1">
      <alignment horizontal="center" vertical="center" wrapText="1"/>
    </xf>
    <xf numFmtId="0" fontId="35" fillId="4" borderId="8" xfId="0" applyFont="1" applyFill="1" applyBorder="1" applyAlignment="1">
      <alignment horizontal="center" vertical="center" wrapText="1"/>
    </xf>
    <xf numFmtId="166" fontId="35" fillId="4" borderId="25" xfId="0" applyNumberFormat="1" applyFont="1" applyFill="1" applyBorder="1" applyAlignment="1">
      <alignment horizontal="center" vertical="center" wrapText="1"/>
    </xf>
    <xf numFmtId="166" fontId="38" fillId="0" borderId="0" xfId="0" applyNumberFormat="1" applyFont="1" applyFill="1" applyBorder="1" applyAlignment="1">
      <alignment horizontal="center" vertical="center" wrapText="1"/>
    </xf>
    <xf numFmtId="0" fontId="39" fillId="0" borderId="0" xfId="0" applyFont="1" applyFill="1" applyAlignment="1">
      <alignment vertical="center" wrapText="1"/>
    </xf>
    <xf numFmtId="166" fontId="36" fillId="0" borderId="0" xfId="0" applyNumberFormat="1" applyFont="1" applyFill="1" applyBorder="1" applyAlignment="1">
      <alignment horizontal="center" vertical="center" wrapText="1"/>
    </xf>
    <xf numFmtId="169" fontId="35" fillId="4" borderId="24" xfId="0" applyNumberFormat="1" applyFont="1" applyFill="1" applyBorder="1" applyAlignment="1">
      <alignment horizontal="center" vertical="center" wrapText="1"/>
    </xf>
    <xf numFmtId="166" fontId="35" fillId="4" borderId="24" xfId="0" applyNumberFormat="1" applyFont="1" applyFill="1" applyBorder="1" applyAlignment="1">
      <alignment horizontal="center" vertical="center" wrapText="1"/>
    </xf>
    <xf numFmtId="0" fontId="35" fillId="4" borderId="8" xfId="0" applyFont="1" applyFill="1" applyBorder="1" applyAlignment="1">
      <alignment horizontal="center" vertical="center"/>
    </xf>
    <xf numFmtId="0" fontId="40" fillId="4" borderId="8" xfId="0" applyFont="1" applyFill="1" applyBorder="1" applyAlignment="1">
      <alignment horizontal="center" vertical="center"/>
    </xf>
    <xf numFmtId="0" fontId="40" fillId="0" borderId="8" xfId="0" applyFont="1" applyFill="1" applyBorder="1" applyAlignment="1">
      <alignment horizontal="center" vertical="center"/>
    </xf>
    <xf numFmtId="166" fontId="35" fillId="0" borderId="0" xfId="0" applyNumberFormat="1" applyFont="1" applyFill="1" applyAlignment="1">
      <alignment vertical="center" wrapText="1"/>
    </xf>
    <xf numFmtId="0" fontId="35" fillId="0" borderId="29" xfId="0" applyNumberFormat="1" applyFont="1" applyFill="1" applyBorder="1" applyAlignment="1">
      <alignment horizontal="center" vertical="center" wrapText="1"/>
    </xf>
    <xf numFmtId="0" fontId="36" fillId="3" borderId="65" xfId="0" applyFont="1" applyFill="1" applyBorder="1" applyAlignment="1">
      <alignment horizontal="center" vertical="center" wrapText="1"/>
    </xf>
    <xf numFmtId="0" fontId="35" fillId="3" borderId="31" xfId="5" applyNumberFormat="1" applyFont="1" applyFill="1" applyBorder="1" applyAlignment="1">
      <alignment horizontal="left" vertical="center" wrapText="1"/>
    </xf>
    <xf numFmtId="0" fontId="36" fillId="3" borderId="31" xfId="0" applyFont="1" applyFill="1" applyBorder="1" applyAlignment="1">
      <alignment vertical="center" wrapText="1"/>
    </xf>
    <xf numFmtId="43" fontId="35" fillId="0" borderId="16" xfId="0" applyNumberFormat="1" applyFont="1" applyFill="1" applyBorder="1" applyAlignment="1">
      <alignment horizontal="center" vertical="center" wrapText="1"/>
    </xf>
    <xf numFmtId="0" fontId="35" fillId="4" borderId="0" xfId="0" applyFont="1" applyFill="1" applyAlignment="1">
      <alignment vertical="center" wrapText="1"/>
    </xf>
    <xf numFmtId="0" fontId="35" fillId="0" borderId="57" xfId="0" applyNumberFormat="1" applyFont="1" applyFill="1" applyBorder="1" applyAlignment="1">
      <alignment horizontal="center" vertical="center" wrapText="1"/>
    </xf>
    <xf numFmtId="0" fontId="35" fillId="0" borderId="0" xfId="0" applyNumberFormat="1" applyFont="1" applyBorder="1" applyAlignment="1">
      <alignment horizontal="center" vertical="center" wrapText="1"/>
    </xf>
    <xf numFmtId="43" fontId="35" fillId="0" borderId="0" xfId="0" applyNumberFormat="1" applyFont="1" applyAlignment="1">
      <alignment vertical="center" wrapText="1"/>
    </xf>
    <xf numFmtId="0" fontId="36" fillId="4" borderId="0" xfId="0" applyFont="1" applyFill="1" applyBorder="1" applyAlignment="1">
      <alignment horizontal="left" vertical="center" wrapText="1"/>
    </xf>
    <xf numFmtId="0" fontId="41" fillId="4" borderId="0" xfId="0" applyFont="1" applyFill="1" applyBorder="1" applyAlignment="1">
      <alignment vertical="center"/>
    </xf>
    <xf numFmtId="0" fontId="35" fillId="4" borderId="40" xfId="0" applyFont="1" applyFill="1" applyBorder="1" applyAlignment="1">
      <alignment vertical="center" wrapText="1"/>
    </xf>
    <xf numFmtId="0" fontId="35" fillId="4" borderId="0" xfId="0" applyNumberFormat="1" applyFont="1" applyFill="1" applyBorder="1" applyAlignment="1">
      <alignment vertical="center" wrapText="1"/>
    </xf>
    <xf numFmtId="0" fontId="35" fillId="4" borderId="0" xfId="0" applyFont="1" applyFill="1" applyBorder="1" applyAlignment="1">
      <alignment vertical="center" wrapText="1"/>
    </xf>
    <xf numFmtId="0" fontId="35" fillId="4" borderId="0" xfId="0" applyFont="1" applyFill="1" applyBorder="1" applyAlignment="1">
      <alignment vertical="center"/>
    </xf>
    <xf numFmtId="0" fontId="37" fillId="0" borderId="0" xfId="0" applyNumberFormat="1" applyFont="1" applyBorder="1" applyAlignment="1">
      <alignment horizontal="center" vertical="center" wrapText="1"/>
    </xf>
    <xf numFmtId="0" fontId="35" fillId="0" borderId="0" xfId="0" applyNumberFormat="1" applyFont="1" applyBorder="1" applyAlignment="1">
      <alignment horizontal="center" vertical="center"/>
    </xf>
    <xf numFmtId="0" fontId="35" fillId="0" borderId="0" xfId="0" applyFont="1" applyBorder="1" applyAlignment="1">
      <alignment vertical="center"/>
    </xf>
    <xf numFmtId="0" fontId="32" fillId="0" borderId="0" xfId="0" applyNumberFormat="1" applyFont="1" applyAlignment="1">
      <alignment horizontal="center" vertical="center"/>
    </xf>
    <xf numFmtId="0" fontId="29" fillId="0" borderId="0" xfId="0" applyFont="1" applyFill="1" applyAlignment="1">
      <alignment vertical="center"/>
    </xf>
    <xf numFmtId="0" fontId="29" fillId="4" borderId="0" xfId="0" applyFont="1" applyFill="1" applyAlignment="1">
      <alignment vertical="center"/>
    </xf>
    <xf numFmtId="0" fontId="29" fillId="0" borderId="0" xfId="0" applyNumberFormat="1" applyFont="1" applyAlignment="1">
      <alignment vertical="center"/>
    </xf>
    <xf numFmtId="4" fontId="29" fillId="4" borderId="0" xfId="0" applyNumberFormat="1" applyFont="1" applyFill="1" applyAlignment="1">
      <alignment vertical="center"/>
    </xf>
    <xf numFmtId="165" fontId="29" fillId="4" borderId="0" xfId="0" applyNumberFormat="1" applyFont="1" applyFill="1" applyAlignment="1">
      <alignment vertical="center"/>
    </xf>
    <xf numFmtId="0" fontId="43" fillId="0" borderId="24" xfId="0" applyFont="1" applyBorder="1" applyAlignment="1">
      <alignment vertical="center"/>
    </xf>
    <xf numFmtId="0" fontId="43" fillId="0" borderId="27" xfId="0" applyFont="1" applyBorder="1" applyAlignment="1">
      <alignment vertical="center"/>
    </xf>
    <xf numFmtId="0" fontId="43" fillId="0" borderId="8" xfId="0" applyFont="1" applyBorder="1" applyAlignment="1">
      <alignment vertical="center" wrapText="1"/>
    </xf>
    <xf numFmtId="0" fontId="43" fillId="0" borderId="8" xfId="0" applyFont="1" applyBorder="1" applyAlignment="1">
      <alignment horizontal="center" vertical="center"/>
    </xf>
    <xf numFmtId="14" fontId="43" fillId="0" borderId="24" xfId="0" applyNumberFormat="1" applyFont="1" applyBorder="1" applyAlignment="1">
      <alignment horizontal="center" vertical="center"/>
    </xf>
    <xf numFmtId="0" fontId="43" fillId="8" borderId="7" xfId="0" applyFont="1" applyFill="1" applyBorder="1" applyAlignment="1" applyProtection="1">
      <alignment horizontal="center" vertical="center"/>
      <protection locked="0"/>
    </xf>
    <xf numFmtId="17" fontId="43" fillId="8" borderId="8" xfId="0" applyNumberFormat="1" applyFont="1" applyFill="1" applyBorder="1" applyAlignment="1" applyProtection="1">
      <alignment horizontal="center" vertical="center"/>
      <protection locked="0"/>
    </xf>
    <xf numFmtId="0" fontId="44" fillId="0" borderId="56" xfId="0" applyFont="1" applyFill="1" applyBorder="1" applyAlignment="1">
      <alignment vertical="center"/>
    </xf>
    <xf numFmtId="0" fontId="44" fillId="0" borderId="8" xfId="0" applyFont="1" applyFill="1" applyBorder="1" applyAlignment="1">
      <alignment horizontal="center" vertical="center"/>
    </xf>
    <xf numFmtId="0" fontId="44" fillId="0" borderId="69" xfId="0" applyFont="1" applyBorder="1" applyAlignment="1">
      <alignment horizontal="left" vertical="center"/>
    </xf>
    <xf numFmtId="0" fontId="44" fillId="0" borderId="19" xfId="0" applyFont="1" applyBorder="1" applyAlignment="1">
      <alignment horizontal="left" vertical="center"/>
    </xf>
    <xf numFmtId="0" fontId="44" fillId="8" borderId="71" xfId="0" applyFont="1" applyFill="1" applyBorder="1" applyAlignment="1" applyProtection="1">
      <alignment horizontal="center" vertical="center" wrapText="1"/>
      <protection locked="0"/>
    </xf>
    <xf numFmtId="171" fontId="44" fillId="8" borderId="71" xfId="0" applyNumberFormat="1" applyFont="1" applyFill="1" applyBorder="1" applyAlignment="1" applyProtection="1">
      <alignment vertical="center" wrapText="1"/>
      <protection locked="0"/>
    </xf>
    <xf numFmtId="0" fontId="44" fillId="0" borderId="0" xfId="0" applyFont="1" applyFill="1" applyBorder="1" applyAlignment="1" applyProtection="1">
      <alignment horizontal="centerContinuous" vertical="center" wrapText="1"/>
    </xf>
    <xf numFmtId="0" fontId="9" fillId="0" borderId="16" xfId="0" applyNumberFormat="1" applyFont="1" applyFill="1" applyBorder="1" applyAlignment="1">
      <alignment horizontal="center" vertical="center" wrapText="1"/>
    </xf>
    <xf numFmtId="0" fontId="9" fillId="0" borderId="8" xfId="0" applyFont="1" applyFill="1" applyBorder="1" applyAlignment="1">
      <alignment horizontal="center" vertical="center" wrapText="1"/>
    </xf>
    <xf numFmtId="0" fontId="0" fillId="0" borderId="0" xfId="0" applyFill="1"/>
    <xf numFmtId="0" fontId="45" fillId="0" borderId="0" xfId="0" applyFont="1" applyFill="1"/>
    <xf numFmtId="0" fontId="9" fillId="0" borderId="0" xfId="0" applyFont="1" applyFill="1" applyBorder="1" applyAlignment="1">
      <alignment vertical="center" wrapText="1"/>
    </xf>
    <xf numFmtId="37" fontId="9" fillId="0" borderId="12" xfId="0" applyNumberFormat="1" applyFont="1" applyFill="1" applyBorder="1" applyAlignment="1">
      <alignment horizontal="center" vertical="center" wrapText="1"/>
    </xf>
    <xf numFmtId="169" fontId="9" fillId="0" borderId="24" xfId="0" applyNumberFormat="1" applyFont="1" applyFill="1" applyBorder="1" applyAlignment="1">
      <alignment horizontal="center" vertical="center" wrapText="1"/>
    </xf>
    <xf numFmtId="0" fontId="9" fillId="0" borderId="0" xfId="0" applyFont="1" applyFill="1" applyAlignment="1">
      <alignment vertical="center" wrapText="1"/>
    </xf>
    <xf numFmtId="0" fontId="28" fillId="0" borderId="0" xfId="0" applyFont="1" applyFill="1" applyBorder="1" applyAlignment="1">
      <alignment vertical="center" wrapText="1"/>
    </xf>
    <xf numFmtId="37" fontId="28" fillId="0" borderId="12" xfId="0" applyNumberFormat="1" applyFont="1" applyFill="1" applyBorder="1" applyAlignment="1">
      <alignment horizontal="center" vertical="center" wrapText="1"/>
    </xf>
    <xf numFmtId="0" fontId="28" fillId="0" borderId="0" xfId="0" applyFont="1" applyFill="1" applyAlignment="1">
      <alignment vertical="center" wrapText="1"/>
    </xf>
    <xf numFmtId="166" fontId="28" fillId="0" borderId="8" xfId="0" applyNumberFormat="1" applyFont="1" applyFill="1" applyBorder="1" applyAlignment="1">
      <alignment horizontal="center" vertical="center" wrapText="1"/>
    </xf>
    <xf numFmtId="0" fontId="28" fillId="0" borderId="8" xfId="0" applyFont="1" applyFill="1" applyBorder="1" applyAlignment="1">
      <alignment horizontal="center" vertical="center" wrapText="1"/>
    </xf>
    <xf numFmtId="169" fontId="28" fillId="0" borderId="24" xfId="0" applyNumberFormat="1" applyFont="1" applyFill="1" applyBorder="1" applyAlignment="1">
      <alignment horizontal="center" vertical="center" wrapText="1"/>
    </xf>
    <xf numFmtId="166" fontId="28" fillId="0" borderId="24" xfId="0" applyNumberFormat="1" applyFont="1" applyFill="1" applyBorder="1" applyAlignment="1">
      <alignment horizontal="center" vertical="center" wrapText="1"/>
    </xf>
    <xf numFmtId="166" fontId="28" fillId="0" borderId="25" xfId="0" applyNumberFormat="1" applyFont="1" applyFill="1" applyBorder="1" applyAlignment="1">
      <alignment horizontal="center" vertical="center" wrapText="1"/>
    </xf>
    <xf numFmtId="0" fontId="28" fillId="0" borderId="16" xfId="0" applyNumberFormat="1" applyFont="1" applyFill="1" applyBorder="1" applyAlignment="1">
      <alignment horizontal="center" vertical="center" wrapText="1"/>
    </xf>
    <xf numFmtId="166" fontId="9" fillId="4" borderId="8" xfId="0" applyNumberFormat="1" applyFont="1" applyFill="1" applyBorder="1" applyAlignment="1">
      <alignment horizontal="center" vertical="center" wrapText="1"/>
    </xf>
    <xf numFmtId="0" fontId="43" fillId="0" borderId="31" xfId="0" applyFont="1" applyBorder="1" applyAlignment="1">
      <alignment vertical="center"/>
    </xf>
    <xf numFmtId="2" fontId="43" fillId="0" borderId="8" xfId="0" applyNumberFormat="1" applyFont="1" applyBorder="1" applyAlignment="1">
      <alignment vertical="center" wrapText="1"/>
    </xf>
    <xf numFmtId="0" fontId="43" fillId="0" borderId="27" xfId="0" applyFont="1" applyBorder="1" applyAlignment="1" applyProtection="1">
      <alignment horizontal="center" vertical="center"/>
    </xf>
    <xf numFmtId="0" fontId="43" fillId="0" borderId="24" xfId="0" quotePrefix="1" applyFont="1" applyFill="1" applyBorder="1" applyAlignment="1" applyProtection="1">
      <alignment horizontal="centerContinuous" vertical="center" wrapText="1"/>
    </xf>
    <xf numFmtId="0" fontId="44" fillId="0" borderId="27" xfId="0" applyFont="1" applyFill="1" applyBorder="1" applyAlignment="1" applyProtection="1">
      <alignment horizontal="centerContinuous" vertical="center" wrapText="1"/>
    </xf>
    <xf numFmtId="2" fontId="43" fillId="8" borderId="0" xfId="0" applyNumberFormat="1" applyFont="1" applyFill="1" applyBorder="1" applyAlignment="1" applyProtection="1">
      <alignment vertical="center" wrapText="1"/>
      <protection locked="0"/>
    </xf>
    <xf numFmtId="172" fontId="43" fillId="0" borderId="27" xfId="0" applyNumberFormat="1" applyFont="1" applyBorder="1" applyAlignment="1" applyProtection="1">
      <alignment vertical="center"/>
    </xf>
    <xf numFmtId="0" fontId="44" fillId="0" borderId="27" xfId="0" applyFont="1" applyFill="1" applyBorder="1" applyAlignment="1">
      <alignment horizontal="center" vertical="center"/>
    </xf>
    <xf numFmtId="49" fontId="44" fillId="0" borderId="8" xfId="0" applyNumberFormat="1" applyFont="1" applyFill="1" applyBorder="1" applyAlignment="1">
      <alignment horizontal="center" vertical="center"/>
    </xf>
    <xf numFmtId="2" fontId="44" fillId="0" borderId="8" xfId="0" applyNumberFormat="1" applyFont="1" applyFill="1" applyBorder="1" applyAlignment="1">
      <alignment vertical="center"/>
    </xf>
    <xf numFmtId="172" fontId="44" fillId="0" borderId="70" xfId="0" applyNumberFormat="1" applyFont="1" applyBorder="1" applyAlignment="1">
      <alignment vertical="center"/>
    </xf>
    <xf numFmtId="49" fontId="44" fillId="8" borderId="71" xfId="0" applyNumberFormat="1" applyFont="1" applyFill="1" applyBorder="1" applyAlignment="1" applyProtection="1">
      <alignment horizontal="center" vertical="center" wrapText="1"/>
      <protection locked="0"/>
    </xf>
    <xf numFmtId="2" fontId="44" fillId="8" borderId="71" xfId="0" applyNumberFormat="1" applyFont="1" applyFill="1" applyBorder="1" applyAlignment="1" applyProtection="1">
      <alignment vertical="center" wrapText="1"/>
      <protection locked="0"/>
    </xf>
    <xf numFmtId="172" fontId="44" fillId="8" borderId="71" xfId="0" applyNumberFormat="1" applyFont="1" applyFill="1" applyBorder="1" applyAlignment="1" applyProtection="1">
      <alignment vertical="center" wrapText="1"/>
      <protection locked="0"/>
    </xf>
    <xf numFmtId="0" fontId="44" fillId="8" borderId="24" xfId="0" applyFont="1" applyFill="1" applyBorder="1" applyAlignment="1" applyProtection="1">
      <alignment horizontal="centerContinuous" vertical="center" wrapText="1"/>
    </xf>
    <xf numFmtId="0" fontId="0" fillId="8" borderId="31" xfId="0" applyFill="1" applyBorder="1" applyAlignment="1" applyProtection="1">
      <alignment horizontal="centerContinuous" vertical="center" wrapText="1"/>
    </xf>
    <xf numFmtId="49" fontId="0" fillId="8" borderId="31" xfId="0" applyNumberFormat="1" applyFill="1" applyBorder="1" applyAlignment="1" applyProtection="1">
      <alignment horizontal="centerContinuous" vertical="center" wrapText="1"/>
    </xf>
    <xf numFmtId="0" fontId="0" fillId="0" borderId="6" xfId="0" applyBorder="1"/>
    <xf numFmtId="49" fontId="44" fillId="8" borderId="0" xfId="0" applyNumberFormat="1" applyFont="1" applyFill="1" applyBorder="1" applyAlignment="1" applyProtection="1">
      <alignment horizontal="center" vertical="center" wrapText="1"/>
      <protection locked="0"/>
    </xf>
    <xf numFmtId="171" fontId="44" fillId="8" borderId="72" xfId="0" applyNumberFormat="1" applyFont="1" applyFill="1" applyBorder="1" applyAlignment="1" applyProtection="1">
      <alignment vertical="center" wrapText="1"/>
      <protection locked="0"/>
    </xf>
    <xf numFmtId="0" fontId="44" fillId="8" borderId="40" xfId="0" applyFont="1" applyFill="1" applyBorder="1" applyAlignment="1" applyProtection="1">
      <alignment horizontal="center" vertical="center" wrapText="1"/>
      <protection locked="0"/>
    </xf>
    <xf numFmtId="172" fontId="44" fillId="8" borderId="73" xfId="0" applyNumberFormat="1" applyFont="1" applyFill="1" applyBorder="1" applyAlignment="1" applyProtection="1">
      <alignment vertical="center" wrapText="1"/>
      <protection locked="0"/>
    </xf>
    <xf numFmtId="0" fontId="9" fillId="0" borderId="8" xfId="11" applyNumberFormat="1" applyFont="1" applyFill="1" applyBorder="1" applyAlignment="1">
      <alignment horizontal="center" vertical="center" wrapText="1"/>
    </xf>
    <xf numFmtId="0" fontId="8" fillId="2" borderId="28" xfId="0" applyFont="1" applyFill="1" applyBorder="1" applyAlignment="1">
      <alignment horizontal="center" vertical="center"/>
    </xf>
    <xf numFmtId="166" fontId="28" fillId="4" borderId="8" xfId="7" applyFont="1" applyFill="1" applyBorder="1" applyAlignment="1">
      <alignment horizontal="center" vertical="center"/>
    </xf>
    <xf numFmtId="0" fontId="1" fillId="4" borderId="0" xfId="0" applyFont="1" applyFill="1" applyBorder="1" applyAlignment="1">
      <alignment vertical="center"/>
    </xf>
    <xf numFmtId="0" fontId="9" fillId="4" borderId="0" xfId="0" applyFont="1" applyFill="1" applyAlignment="1">
      <alignment vertical="center" wrapText="1"/>
    </xf>
    <xf numFmtId="0" fontId="1" fillId="4" borderId="0" xfId="0" applyFont="1" applyFill="1" applyAlignment="1">
      <alignment vertical="center"/>
    </xf>
    <xf numFmtId="0" fontId="35" fillId="4" borderId="16" xfId="0" applyNumberFormat="1" applyFont="1" applyFill="1" applyBorder="1" applyAlignment="1">
      <alignment horizontal="center" vertical="center" wrapText="1"/>
    </xf>
    <xf numFmtId="37" fontId="35" fillId="4" borderId="12" xfId="0" applyNumberFormat="1" applyFont="1" applyFill="1" applyBorder="1" applyAlignment="1">
      <alignment horizontal="center" vertical="center" wrapText="1"/>
    </xf>
    <xf numFmtId="0" fontId="35" fillId="4" borderId="29" xfId="0" applyNumberFormat="1" applyFont="1" applyFill="1" applyBorder="1" applyAlignment="1">
      <alignment horizontal="center" vertical="center" wrapText="1"/>
    </xf>
    <xf numFmtId="165" fontId="35" fillId="0" borderId="0" xfId="0" applyNumberFormat="1" applyFont="1" applyFill="1" applyAlignment="1">
      <alignment vertical="center" wrapText="1"/>
    </xf>
    <xf numFmtId="0" fontId="0" fillId="8" borderId="24" xfId="0" applyFill="1" applyBorder="1" applyAlignment="1" applyProtection="1">
      <alignment horizontal="left" vertical="center" wrapText="1"/>
      <protection locked="0"/>
    </xf>
    <xf numFmtId="0" fontId="0" fillId="8" borderId="31" xfId="0" applyFill="1" applyBorder="1" applyAlignment="1" applyProtection="1">
      <alignment horizontal="left" vertical="center" wrapText="1"/>
      <protection locked="0"/>
    </xf>
    <xf numFmtId="0" fontId="0" fillId="8" borderId="27" xfId="0" applyFill="1" applyBorder="1" applyAlignment="1" applyProtection="1">
      <alignment horizontal="left" vertical="center" wrapText="1"/>
      <protection locked="0"/>
    </xf>
    <xf numFmtId="0" fontId="0" fillId="0" borderId="40" xfId="0" applyBorder="1" applyAlignment="1">
      <alignment horizontal="center"/>
    </xf>
    <xf numFmtId="0" fontId="0" fillId="0" borderId="0" xfId="0" applyFill="1" applyBorder="1" applyAlignment="1" applyProtection="1">
      <alignment horizontal="centerContinuous" vertical="center" wrapText="1"/>
    </xf>
    <xf numFmtId="49" fontId="0" fillId="0" borderId="0" xfId="0" applyNumberFormat="1" applyFill="1" applyBorder="1" applyAlignment="1" applyProtection="1">
      <alignment horizontal="centerContinuous" vertical="center" wrapText="1"/>
    </xf>
    <xf numFmtId="0" fontId="0" fillId="0" borderId="0" xfId="0" applyFill="1" applyBorder="1" applyAlignment="1" applyProtection="1">
      <alignment horizontal="left" vertical="center" wrapText="1"/>
      <protection locked="0"/>
    </xf>
    <xf numFmtId="0" fontId="0" fillId="0" borderId="27" xfId="0" applyBorder="1"/>
    <xf numFmtId="0" fontId="43" fillId="0" borderId="8" xfId="0" applyFont="1" applyBorder="1" applyAlignment="1" applyProtection="1">
      <alignment horizontal="right" vertical="center"/>
    </xf>
    <xf numFmtId="0" fontId="42" fillId="0" borderId="0" xfId="0" applyFont="1" applyFill="1" applyBorder="1" applyAlignment="1">
      <alignment horizontal="center"/>
    </xf>
    <xf numFmtId="0" fontId="0" fillId="0" borderId="8" xfId="0" applyBorder="1"/>
    <xf numFmtId="0" fontId="43" fillId="0" borderId="74" xfId="0" applyFont="1" applyFill="1" applyBorder="1" applyAlignment="1" applyProtection="1">
      <alignment horizontal="center" vertical="center"/>
    </xf>
    <xf numFmtId="0" fontId="44" fillId="8" borderId="8" xfId="0" applyFont="1" applyFill="1" applyBorder="1" applyAlignment="1" applyProtection="1">
      <alignment horizontal="center" vertical="center" wrapText="1"/>
      <protection locked="0"/>
    </xf>
    <xf numFmtId="2" fontId="44" fillId="8" borderId="8" xfId="0" applyNumberFormat="1" applyFont="1" applyFill="1" applyBorder="1" applyAlignment="1" applyProtection="1">
      <alignment vertical="center" wrapText="1"/>
      <protection locked="0"/>
    </xf>
    <xf numFmtId="172" fontId="44" fillId="0" borderId="8" xfId="0" applyNumberFormat="1" applyFont="1" applyBorder="1" applyAlignment="1">
      <alignment vertical="center"/>
    </xf>
    <xf numFmtId="173" fontId="9" fillId="0" borderId="0" xfId="11" applyNumberFormat="1" applyFont="1" applyBorder="1" applyAlignment="1" applyProtection="1">
      <alignment vertical="center"/>
    </xf>
    <xf numFmtId="10" fontId="9" fillId="0" borderId="0" xfId="5" applyNumberFormat="1" applyFont="1" applyAlignment="1" applyProtection="1">
      <alignment vertical="center"/>
    </xf>
    <xf numFmtId="0" fontId="17" fillId="0" borderId="8" xfId="11" applyFont="1" applyFill="1" applyBorder="1" applyAlignment="1" applyProtection="1">
      <alignment vertical="center"/>
    </xf>
    <xf numFmtId="0" fontId="17" fillId="0" borderId="24" xfId="11" applyFont="1" applyFill="1" applyBorder="1" applyAlignment="1" applyProtection="1">
      <alignment vertical="center"/>
    </xf>
    <xf numFmtId="0" fontId="17" fillId="0" borderId="12" xfId="11" applyFont="1" applyBorder="1" applyAlignment="1" applyProtection="1">
      <alignment horizontal="center" vertical="center"/>
    </xf>
    <xf numFmtId="10" fontId="9" fillId="0" borderId="8" xfId="5" applyNumberFormat="1" applyFont="1" applyFill="1" applyBorder="1" applyAlignment="1">
      <alignment horizontal="center" vertical="center" wrapText="1"/>
    </xf>
    <xf numFmtId="0" fontId="44" fillId="0" borderId="52" xfId="0" applyFont="1" applyFill="1" applyBorder="1" applyAlignment="1">
      <alignment vertical="center"/>
    </xf>
    <xf numFmtId="0" fontId="44" fillId="0" borderId="8" xfId="0" applyFont="1" applyFill="1" applyBorder="1" applyAlignment="1" applyProtection="1">
      <alignment horizontal="centerContinuous" vertical="center" wrapText="1"/>
    </xf>
    <xf numFmtId="2" fontId="43" fillId="8" borderId="8" xfId="0" applyNumberFormat="1" applyFont="1" applyFill="1" applyBorder="1" applyAlignment="1" applyProtection="1">
      <alignment vertical="center" wrapText="1"/>
      <protection locked="0"/>
    </xf>
    <xf numFmtId="0" fontId="43" fillId="8" borderId="8" xfId="0" applyFont="1" applyFill="1" applyBorder="1" applyAlignment="1" applyProtection="1">
      <alignment horizontal="center" vertical="center"/>
      <protection locked="0"/>
    </xf>
    <xf numFmtId="172" fontId="43" fillId="0" borderId="8" xfId="0" applyNumberFormat="1" applyFont="1" applyBorder="1" applyAlignment="1" applyProtection="1">
      <alignment vertical="center"/>
    </xf>
    <xf numFmtId="0" fontId="44" fillId="8" borderId="8" xfId="0" applyNumberFormat="1" applyFont="1" applyFill="1" applyBorder="1" applyAlignment="1" applyProtection="1">
      <alignment horizontal="center" vertical="center" wrapText="1"/>
      <protection locked="0"/>
    </xf>
    <xf numFmtId="0" fontId="9" fillId="0" borderId="8" xfId="13" applyNumberFormat="1" applyFont="1" applyFill="1" applyBorder="1" applyAlignment="1">
      <alignment horizontal="center" vertical="center" wrapText="1"/>
    </xf>
    <xf numFmtId="169" fontId="44" fillId="8" borderId="8" xfId="0" applyNumberFormat="1" applyFont="1" applyFill="1" applyBorder="1" applyAlignment="1" applyProtection="1">
      <alignment vertical="center" wrapText="1"/>
      <protection locked="0"/>
    </xf>
    <xf numFmtId="0" fontId="44" fillId="0" borderId="19" xfId="0" applyFont="1" applyFill="1" applyBorder="1" applyAlignment="1">
      <alignment horizontal="left" vertical="center"/>
    </xf>
    <xf numFmtId="0" fontId="44" fillId="0" borderId="0" xfId="0" applyFont="1" applyBorder="1" applyAlignment="1">
      <alignment horizontal="left" vertical="center"/>
    </xf>
    <xf numFmtId="0" fontId="44" fillId="0" borderId="19" xfId="0" applyFont="1" applyFill="1" applyBorder="1" applyAlignment="1">
      <alignment vertical="center"/>
    </xf>
    <xf numFmtId="166" fontId="9" fillId="4" borderId="8" xfId="11" applyNumberFormat="1" applyFont="1" applyFill="1" applyBorder="1" applyAlignment="1">
      <alignment horizontal="center" vertical="center" wrapText="1"/>
    </xf>
    <xf numFmtId="0" fontId="23" fillId="0" borderId="0" xfId="0" applyFont="1" applyAlignment="1">
      <alignment horizontal="left"/>
    </xf>
    <xf numFmtId="0" fontId="1" fillId="0" borderId="0" xfId="0" applyFont="1" applyFill="1" applyAlignment="1">
      <alignment vertical="center"/>
    </xf>
    <xf numFmtId="166" fontId="9" fillId="0" borderId="8" xfId="11" applyNumberFormat="1" applyFont="1" applyFill="1" applyBorder="1" applyAlignment="1">
      <alignment horizontal="center" vertical="center" wrapText="1"/>
    </xf>
    <xf numFmtId="0" fontId="0" fillId="0" borderId="0" xfId="0" applyAlignment="1">
      <alignment horizontal="center" vertical="center"/>
    </xf>
    <xf numFmtId="0" fontId="43" fillId="0" borderId="8" xfId="0" applyFont="1" applyBorder="1" applyAlignment="1">
      <alignment horizontal="center" vertical="center"/>
    </xf>
    <xf numFmtId="0" fontId="0" fillId="0" borderId="0" xfId="0"/>
    <xf numFmtId="2" fontId="44" fillId="8" borderId="8" xfId="0" applyNumberFormat="1" applyFont="1" applyFill="1" applyBorder="1" applyAlignment="1" applyProtection="1">
      <alignment horizontal="center" vertical="center" wrapText="1"/>
      <protection locked="0"/>
    </xf>
    <xf numFmtId="172" fontId="44" fillId="0" borderId="36" xfId="0" applyNumberFormat="1" applyFont="1" applyBorder="1" applyAlignment="1">
      <alignment vertical="center"/>
    </xf>
    <xf numFmtId="0" fontId="43" fillId="0" borderId="40" xfId="0" applyFont="1" applyBorder="1" applyAlignment="1" applyProtection="1">
      <alignment horizontal="right" vertical="center"/>
    </xf>
    <xf numFmtId="0" fontId="44" fillId="0" borderId="0" xfId="0" applyFont="1" applyFill="1" applyBorder="1" applyAlignment="1">
      <alignment horizontal="left" vertical="center"/>
    </xf>
    <xf numFmtId="0" fontId="44" fillId="0" borderId="0" xfId="0" applyFont="1" applyFill="1" applyBorder="1" applyAlignment="1" applyProtection="1">
      <alignment horizontal="center" vertical="center" wrapText="1"/>
      <protection locked="0"/>
    </xf>
    <xf numFmtId="0" fontId="44" fillId="0" borderId="0" xfId="0" applyNumberFormat="1" applyFont="1" applyFill="1" applyBorder="1" applyAlignment="1" applyProtection="1">
      <alignment horizontal="center" vertical="center" wrapText="1"/>
      <protection locked="0"/>
    </xf>
    <xf numFmtId="2" fontId="44" fillId="0" borderId="0" xfId="0" applyNumberFormat="1" applyFont="1" applyFill="1" applyBorder="1" applyAlignment="1" applyProtection="1">
      <alignment vertical="center" wrapText="1"/>
      <protection locked="0"/>
    </xf>
    <xf numFmtId="2" fontId="44" fillId="0" borderId="0" xfId="0" applyNumberFormat="1" applyFont="1" applyFill="1" applyBorder="1" applyAlignment="1" applyProtection="1">
      <alignment horizontal="center" vertical="center" wrapText="1"/>
      <protection locked="0"/>
    </xf>
    <xf numFmtId="169" fontId="44" fillId="0" borderId="0" xfId="0" applyNumberFormat="1" applyFont="1" applyFill="1" applyBorder="1" applyAlignment="1" applyProtection="1">
      <alignment vertical="center" wrapText="1"/>
      <protection locked="0"/>
    </xf>
    <xf numFmtId="172" fontId="44" fillId="0" borderId="0" xfId="0" applyNumberFormat="1" applyFont="1" applyFill="1" applyBorder="1" applyAlignment="1">
      <alignment vertical="center"/>
    </xf>
    <xf numFmtId="49" fontId="48" fillId="0" borderId="0" xfId="7" applyNumberFormat="1" applyFont="1" applyBorder="1" applyAlignment="1">
      <alignment horizontal="center" vertical="center"/>
    </xf>
    <xf numFmtId="176" fontId="48" fillId="0" borderId="0" xfId="7" applyNumberFormat="1" applyFont="1" applyBorder="1" applyAlignment="1">
      <alignment vertical="center"/>
    </xf>
    <xf numFmtId="0" fontId="43" fillId="0" borderId="8" xfId="0" applyFont="1" applyBorder="1" applyAlignment="1">
      <alignment horizontal="center" vertical="center"/>
    </xf>
    <xf numFmtId="0" fontId="0" fillId="0" borderId="0" xfId="0"/>
    <xf numFmtId="2" fontId="49" fillId="8" borderId="8" xfId="0" applyNumberFormat="1" applyFont="1" applyFill="1" applyBorder="1" applyAlignment="1" applyProtection="1">
      <alignment vertical="center" wrapText="1"/>
      <protection locked="0"/>
    </xf>
    <xf numFmtId="0" fontId="0" fillId="0" borderId="0" xfId="0"/>
    <xf numFmtId="0" fontId="0" fillId="0" borderId="0" xfId="0" applyAlignment="1">
      <alignment vertical="center" wrapText="1"/>
    </xf>
    <xf numFmtId="0" fontId="43" fillId="0" borderId="8" xfId="0" applyFont="1" applyBorder="1" applyAlignment="1">
      <alignment horizontal="center" vertical="center"/>
    </xf>
    <xf numFmtId="0" fontId="0" fillId="0" borderId="0" xfId="0"/>
    <xf numFmtId="0" fontId="0" fillId="0" borderId="0" xfId="0" applyNumberFormat="1" applyAlignment="1">
      <alignment horizontal="right"/>
    </xf>
    <xf numFmtId="4" fontId="0" fillId="0" borderId="0" xfId="0" applyNumberFormat="1" applyAlignment="1">
      <alignment horizontal="right"/>
    </xf>
    <xf numFmtId="0" fontId="0" fillId="0" borderId="0" xfId="0" applyFill="1" applyAlignment="1">
      <alignment vertical="center"/>
    </xf>
    <xf numFmtId="0" fontId="0" fillId="0" borderId="0" xfId="0"/>
    <xf numFmtId="0" fontId="43" fillId="0" borderId="8" xfId="0" applyFont="1" applyBorder="1" applyAlignment="1">
      <alignment horizontal="center" vertical="center"/>
    </xf>
    <xf numFmtId="2" fontId="43" fillId="0" borderId="8" xfId="0" applyNumberFormat="1" applyFont="1" applyBorder="1" applyAlignment="1">
      <alignment horizontal="center" vertical="center" wrapText="1"/>
    </xf>
    <xf numFmtId="2" fontId="44" fillId="0" borderId="8" xfId="0" applyNumberFormat="1" applyFont="1" applyFill="1" applyBorder="1" applyAlignment="1">
      <alignment horizontal="center" vertical="center"/>
    </xf>
    <xf numFmtId="0" fontId="0" fillId="0" borderId="8" xfId="0" applyBorder="1" applyAlignment="1">
      <alignment horizontal="center"/>
    </xf>
    <xf numFmtId="169" fontId="44" fillId="8" borderId="8" xfId="0" applyNumberFormat="1" applyFont="1" applyFill="1" applyBorder="1" applyAlignment="1" applyProtection="1">
      <alignment horizontal="center" vertical="center" wrapText="1"/>
      <protection locked="0"/>
    </xf>
    <xf numFmtId="0" fontId="42" fillId="0" borderId="0" xfId="0" applyFont="1" applyFill="1" applyBorder="1" applyAlignment="1">
      <alignment horizontal="center" vertical="center"/>
    </xf>
    <xf numFmtId="0" fontId="0" fillId="0" borderId="8" xfId="0" applyBorder="1" applyAlignment="1">
      <alignment vertical="center"/>
    </xf>
    <xf numFmtId="0" fontId="0" fillId="0" borderId="0" xfId="0" applyFill="1" applyBorder="1" applyAlignment="1">
      <alignment vertical="center"/>
    </xf>
    <xf numFmtId="0" fontId="0" fillId="0" borderId="0" xfId="0"/>
    <xf numFmtId="0" fontId="43" fillId="0" borderId="8" xfId="0" applyFont="1" applyBorder="1" applyAlignment="1">
      <alignment horizontal="center" vertical="center"/>
    </xf>
    <xf numFmtId="0" fontId="51" fillId="13" borderId="79" xfId="0" applyNumberFormat="1" applyFont="1" applyFill="1" applyBorder="1" applyAlignment="1" applyProtection="1">
      <alignment horizontal="center" vertical="center"/>
    </xf>
    <xf numFmtId="0" fontId="51" fillId="13" borderId="79" xfId="0" applyNumberFormat="1" applyFont="1" applyFill="1" applyBorder="1" applyAlignment="1" applyProtection="1">
      <alignment horizontal="left" vertical="center"/>
    </xf>
    <xf numFmtId="0" fontId="52" fillId="14" borderId="80" xfId="0" applyFont="1" applyFill="1" applyBorder="1" applyAlignment="1">
      <alignment horizontal="left" vertical="center"/>
    </xf>
    <xf numFmtId="0" fontId="53" fillId="14" borderId="80" xfId="0" applyFont="1" applyFill="1" applyBorder="1" applyAlignment="1">
      <alignment horizontal="left" vertical="center"/>
    </xf>
    <xf numFmtId="0" fontId="53" fillId="14" borderId="80" xfId="0" applyFont="1" applyFill="1" applyBorder="1" applyAlignment="1">
      <alignment horizontal="justify" vertical="center" wrapText="1"/>
    </xf>
    <xf numFmtId="0" fontId="53" fillId="14" borderId="0" xfId="0" applyFont="1" applyFill="1" applyBorder="1" applyAlignment="1">
      <alignment horizontal="left" vertical="center"/>
    </xf>
    <xf numFmtId="0" fontId="53" fillId="14" borderId="0" xfId="0" applyFont="1" applyFill="1" applyBorder="1" applyAlignment="1">
      <alignment horizontal="justify" vertical="center" wrapText="1"/>
    </xf>
    <xf numFmtId="0" fontId="0" fillId="0" borderId="0" xfId="0"/>
    <xf numFmtId="0" fontId="43" fillId="0" borderId="24" xfId="0" applyFont="1" applyBorder="1" applyAlignment="1">
      <alignment horizontal="center" vertical="center"/>
    </xf>
    <xf numFmtId="0" fontId="43" fillId="0" borderId="8" xfId="0" applyFont="1" applyBorder="1" applyAlignment="1">
      <alignment horizontal="center" vertical="center"/>
    </xf>
    <xf numFmtId="0" fontId="0" fillId="0" borderId="0" xfId="0"/>
    <xf numFmtId="0" fontId="0" fillId="0" borderId="0" xfId="0"/>
    <xf numFmtId="0" fontId="23" fillId="0" borderId="0" xfId="0" applyFont="1" applyAlignment="1">
      <alignment horizontal="center"/>
    </xf>
    <xf numFmtId="0" fontId="54" fillId="0" borderId="79" xfId="0" applyNumberFormat="1" applyFont="1" applyFill="1" applyBorder="1" applyAlignment="1" applyProtection="1">
      <alignment horizontal="center" vertical="top" wrapText="1"/>
    </xf>
    <xf numFmtId="0" fontId="55" fillId="0" borderId="79" xfId="0" applyNumberFormat="1" applyFont="1" applyFill="1" applyBorder="1" applyAlignment="1" applyProtection="1">
      <alignment horizontal="center" vertical="top" wrapText="1"/>
    </xf>
    <xf numFmtId="178" fontId="54" fillId="0" borderId="79" xfId="0" applyNumberFormat="1" applyFont="1" applyFill="1" applyBorder="1" applyAlignment="1" applyProtection="1">
      <alignment horizontal="center" vertical="top" wrapText="1"/>
    </xf>
    <xf numFmtId="183" fontId="54" fillId="0" borderId="79" xfId="0" applyNumberFormat="1" applyFont="1" applyFill="1" applyBorder="1" applyAlignment="1" applyProtection="1">
      <alignment horizontal="center" vertical="top" wrapText="1"/>
    </xf>
    <xf numFmtId="179" fontId="54" fillId="0" borderId="79" xfId="0" applyNumberFormat="1" applyFont="1" applyFill="1" applyBorder="1" applyAlignment="1" applyProtection="1">
      <alignment horizontal="center" vertical="top" wrapText="1"/>
    </xf>
    <xf numFmtId="0" fontId="54" fillId="0" borderId="79" xfId="0" applyNumberFormat="1" applyFont="1" applyFill="1" applyBorder="1" applyAlignment="1" applyProtection="1">
      <alignment horizontal="left" vertical="top" wrapText="1"/>
    </xf>
    <xf numFmtId="0" fontId="55" fillId="0" borderId="79" xfId="0" applyNumberFormat="1" applyFont="1" applyFill="1" applyBorder="1" applyAlignment="1" applyProtection="1">
      <alignment horizontal="left" vertical="top" wrapText="1"/>
    </xf>
    <xf numFmtId="184" fontId="54" fillId="0" borderId="79" xfId="0" applyNumberFormat="1" applyFont="1" applyFill="1" applyBorder="1" applyAlignment="1" applyProtection="1">
      <alignment horizontal="center" vertical="top" wrapText="1"/>
    </xf>
    <xf numFmtId="0" fontId="54" fillId="0" borderId="79" xfId="0" applyNumberFormat="1" applyFont="1" applyFill="1" applyBorder="1" applyAlignment="1" applyProtection="1">
      <alignment horizontal="right" vertical="top" wrapText="1"/>
    </xf>
    <xf numFmtId="2" fontId="55" fillId="0" borderId="79" xfId="0" applyNumberFormat="1" applyFont="1" applyFill="1" applyBorder="1" applyAlignment="1" applyProtection="1">
      <alignment horizontal="right" vertical="top" wrapText="1"/>
    </xf>
    <xf numFmtId="181" fontId="55" fillId="0" borderId="79" xfId="0" applyNumberFormat="1" applyFont="1" applyFill="1" applyBorder="1" applyAlignment="1" applyProtection="1">
      <alignment horizontal="right" vertical="top" wrapText="1"/>
    </xf>
    <xf numFmtId="180" fontId="55" fillId="0" borderId="79" xfId="0" applyNumberFormat="1" applyFont="1" applyFill="1" applyBorder="1" applyAlignment="1" applyProtection="1">
      <alignment horizontal="right" vertical="top" wrapText="1"/>
    </xf>
    <xf numFmtId="4" fontId="55" fillId="0" borderId="79" xfId="0" applyNumberFormat="1" applyFont="1" applyFill="1" applyBorder="1" applyAlignment="1" applyProtection="1">
      <alignment horizontal="right" vertical="top" wrapText="1"/>
    </xf>
    <xf numFmtId="182" fontId="55" fillId="0" borderId="79" xfId="0" applyNumberFormat="1" applyFont="1" applyFill="1" applyBorder="1" applyAlignment="1" applyProtection="1">
      <alignment horizontal="right" vertical="top" wrapText="1"/>
    </xf>
    <xf numFmtId="0" fontId="55" fillId="0" borderId="0" xfId="0" applyNumberFormat="1" applyFont="1" applyFill="1" applyBorder="1" applyAlignment="1" applyProtection="1">
      <alignment horizontal="center" vertical="top" wrapText="1"/>
    </xf>
    <xf numFmtId="0" fontId="55" fillId="0" borderId="0" xfId="0" applyNumberFormat="1" applyFont="1" applyFill="1" applyBorder="1" applyAlignment="1" applyProtection="1">
      <alignment horizontal="left" vertical="top" wrapText="1"/>
    </xf>
    <xf numFmtId="4" fontId="55" fillId="0" borderId="0" xfId="0" applyNumberFormat="1" applyFont="1" applyFill="1" applyBorder="1" applyAlignment="1" applyProtection="1">
      <alignment horizontal="right" vertical="top" wrapText="1"/>
    </xf>
    <xf numFmtId="0" fontId="54" fillId="13" borderId="79" xfId="0" applyNumberFormat="1" applyFont="1" applyFill="1" applyBorder="1" applyAlignment="1" applyProtection="1">
      <alignment horizontal="center" vertical="top" wrapText="1"/>
    </xf>
    <xf numFmtId="0" fontId="54" fillId="13" borderId="79" xfId="0" applyNumberFormat="1" applyFont="1" applyFill="1" applyBorder="1" applyAlignment="1" applyProtection="1">
      <alignment horizontal="left" vertical="top" wrapText="1"/>
    </xf>
    <xf numFmtId="0" fontId="54" fillId="13" borderId="79" xfId="0" applyNumberFormat="1" applyFont="1" applyFill="1" applyBorder="1" applyAlignment="1" applyProtection="1">
      <alignment horizontal="right" vertical="top" wrapText="1"/>
    </xf>
    <xf numFmtId="173" fontId="8" fillId="2" borderId="8" xfId="13" applyNumberFormat="1" applyFont="1" applyFill="1" applyBorder="1" applyAlignment="1">
      <alignment horizontal="center" vertical="center" wrapText="1"/>
    </xf>
    <xf numFmtId="0" fontId="43" fillId="0" borderId="8" xfId="0" applyFont="1" applyBorder="1" applyAlignment="1">
      <alignment horizontal="center" vertical="center"/>
    </xf>
    <xf numFmtId="0" fontId="0" fillId="0" borderId="0" xfId="0"/>
    <xf numFmtId="0" fontId="0" fillId="0" borderId="0" xfId="0" applyAlignment="1">
      <alignment horizontal="center"/>
    </xf>
    <xf numFmtId="0" fontId="56" fillId="0" borderId="0" xfId="0" applyNumberFormat="1" applyFont="1" applyAlignment="1">
      <alignment horizontal="left"/>
    </xf>
    <xf numFmtId="0" fontId="56" fillId="0" borderId="0" xfId="0" applyFont="1" applyAlignment="1">
      <alignment horizontal="left"/>
    </xf>
    <xf numFmtId="0" fontId="56" fillId="0" borderId="0" xfId="0" applyFont="1" applyAlignment="1">
      <alignment horizontal="center"/>
    </xf>
    <xf numFmtId="0" fontId="56" fillId="0" borderId="0" xfId="0" applyNumberFormat="1" applyFont="1" applyAlignment="1">
      <alignment horizontal="right"/>
    </xf>
    <xf numFmtId="4" fontId="56" fillId="0" borderId="0" xfId="0" applyNumberFormat="1" applyFont="1" applyAlignment="1">
      <alignment horizontal="right"/>
    </xf>
    <xf numFmtId="0" fontId="56" fillId="0" borderId="0" xfId="0" applyNumberFormat="1" applyFont="1" applyAlignment="1">
      <alignment horizontal="left" wrapText="1"/>
    </xf>
    <xf numFmtId="0" fontId="56" fillId="0" borderId="0" xfId="0" applyFont="1" applyAlignment="1">
      <alignment horizontal="left" wrapText="1"/>
    </xf>
    <xf numFmtId="0" fontId="56" fillId="0" borderId="0" xfId="0" applyFont="1" applyAlignment="1">
      <alignment horizontal="center" wrapText="1"/>
    </xf>
    <xf numFmtId="0" fontId="56" fillId="0" borderId="0" xfId="0" applyNumberFormat="1" applyFont="1" applyAlignment="1">
      <alignment horizontal="right" wrapText="1"/>
    </xf>
    <xf numFmtId="0" fontId="0" fillId="0" borderId="0" xfId="0" applyAlignment="1">
      <alignment wrapText="1"/>
    </xf>
    <xf numFmtId="0" fontId="56" fillId="0" borderId="0" xfId="0" applyNumberFormat="1" applyFont="1" applyAlignment="1">
      <alignment horizontal="left" vertical="center" wrapText="1"/>
    </xf>
    <xf numFmtId="0" fontId="56" fillId="0" borderId="0" xfId="0" applyFont="1" applyAlignment="1">
      <alignment horizontal="left" vertical="center" wrapText="1"/>
    </xf>
    <xf numFmtId="0" fontId="56" fillId="0" borderId="0" xfId="0" applyFont="1" applyAlignment="1">
      <alignment horizontal="center" vertical="center" wrapText="1"/>
    </xf>
    <xf numFmtId="0" fontId="56" fillId="0" borderId="0" xfId="0" applyNumberFormat="1" applyFont="1" applyAlignment="1">
      <alignment horizontal="right" vertical="center" wrapText="1"/>
    </xf>
    <xf numFmtId="0" fontId="0" fillId="0" borderId="0" xfId="0" applyNumberFormat="1"/>
    <xf numFmtId="0" fontId="0" fillId="0" borderId="0" xfId="0" applyNumberFormat="1" applyAlignment="1">
      <alignment horizontal="right" vertical="center"/>
    </xf>
    <xf numFmtId="0" fontId="2" fillId="4" borderId="0" xfId="0" applyFont="1" applyFill="1" applyBorder="1" applyAlignment="1">
      <alignment horizontal="center" wrapText="1"/>
    </xf>
    <xf numFmtId="0" fontId="43" fillId="0" borderId="8" xfId="0" applyFont="1" applyBorder="1" applyAlignment="1">
      <alignment horizontal="center" vertical="center"/>
    </xf>
    <xf numFmtId="0" fontId="0" fillId="0" borderId="0" xfId="0"/>
    <xf numFmtId="2" fontId="44" fillId="8" borderId="8" xfId="0" applyNumberFormat="1" applyFont="1" applyFill="1" applyBorder="1" applyAlignment="1" applyProtection="1">
      <alignment horizontal="right" vertical="center" wrapText="1"/>
      <protection locked="0"/>
    </xf>
    <xf numFmtId="0" fontId="43" fillId="0" borderId="27" xfId="0" applyFont="1" applyBorder="1" applyAlignment="1">
      <alignment horizontal="center" vertical="center"/>
    </xf>
    <xf numFmtId="0" fontId="0" fillId="0" borderId="0" xfId="0"/>
    <xf numFmtId="166" fontId="8" fillId="15" borderId="8" xfId="11" applyNumberFormat="1" applyFont="1" applyFill="1" applyBorder="1" applyAlignment="1">
      <alignment horizontal="center" vertical="center" wrapText="1"/>
    </xf>
    <xf numFmtId="0" fontId="57" fillId="0" borderId="0" xfId="0" applyFont="1" applyAlignment="1">
      <alignment horizontal="center" vertical="center"/>
    </xf>
    <xf numFmtId="0" fontId="57" fillId="0" borderId="0" xfId="0" applyFont="1" applyFill="1" applyAlignment="1">
      <alignment horizontal="center" vertical="center"/>
    </xf>
    <xf numFmtId="0" fontId="57" fillId="0" borderId="19" xfId="0" applyFont="1" applyFill="1" applyBorder="1" applyAlignment="1">
      <alignment horizontal="center" vertical="center"/>
    </xf>
    <xf numFmtId="0" fontId="43" fillId="8" borderId="8" xfId="0" applyFont="1" applyFill="1" applyBorder="1" applyAlignment="1" applyProtection="1">
      <alignment vertical="center" wrapText="1"/>
      <protection locked="0"/>
    </xf>
    <xf numFmtId="14" fontId="43" fillId="0" borderId="8" xfId="0" applyNumberFormat="1" applyFont="1" applyBorder="1" applyAlignment="1">
      <alignment horizontal="center" vertical="center"/>
    </xf>
    <xf numFmtId="0" fontId="43" fillId="0" borderId="8" xfId="0" quotePrefix="1" applyFont="1" applyBorder="1" applyAlignment="1">
      <alignment horizontal="center" vertical="center"/>
    </xf>
    <xf numFmtId="37" fontId="8" fillId="15" borderId="8" xfId="11" applyNumberFormat="1" applyFont="1" applyFill="1" applyBorder="1" applyAlignment="1">
      <alignment horizontal="center" vertical="center" wrapText="1"/>
    </xf>
    <xf numFmtId="0" fontId="0" fillId="0" borderId="0" xfId="0"/>
    <xf numFmtId="170" fontId="43" fillId="0" borderId="8" xfId="0" applyNumberFormat="1" applyFont="1" applyFill="1" applyBorder="1" applyAlignment="1">
      <alignment horizontal="center" vertical="center"/>
    </xf>
    <xf numFmtId="37" fontId="8" fillId="15" borderId="24" xfId="11" applyNumberFormat="1" applyFont="1" applyFill="1" applyBorder="1" applyAlignment="1">
      <alignment vertical="center"/>
    </xf>
    <xf numFmtId="37" fontId="8" fillId="15" borderId="31" xfId="11" applyNumberFormat="1" applyFont="1" applyFill="1" applyBorder="1" applyAlignment="1">
      <alignment horizontal="center" vertical="center" wrapText="1"/>
    </xf>
    <xf numFmtId="0" fontId="0" fillId="0" borderId="0" xfId="0"/>
    <xf numFmtId="37" fontId="8" fillId="15" borderId="8" xfId="11" applyNumberFormat="1" applyFont="1" applyFill="1" applyBorder="1" applyAlignment="1">
      <alignment vertical="center"/>
    </xf>
    <xf numFmtId="166" fontId="9" fillId="15" borderId="8" xfId="11" applyNumberFormat="1" applyFont="1" applyFill="1" applyBorder="1" applyAlignment="1">
      <alignment horizontal="center" vertical="center" wrapText="1"/>
    </xf>
    <xf numFmtId="0" fontId="49" fillId="8" borderId="8" xfId="0" applyNumberFormat="1" applyFont="1" applyFill="1" applyBorder="1" applyAlignment="1" applyProtection="1">
      <alignment horizontal="center" vertical="center" wrapText="1"/>
      <protection locked="0"/>
    </xf>
    <xf numFmtId="169" fontId="49" fillId="8" borderId="8" xfId="0" applyNumberFormat="1" applyFont="1" applyFill="1" applyBorder="1" applyAlignment="1" applyProtection="1">
      <alignment horizontal="center" vertical="center" wrapText="1"/>
      <protection locked="0"/>
    </xf>
    <xf numFmtId="172" fontId="49" fillId="0" borderId="8" xfId="0" applyNumberFormat="1" applyFont="1" applyBorder="1" applyAlignment="1">
      <alignment vertical="center"/>
    </xf>
    <xf numFmtId="0" fontId="9" fillId="0" borderId="8" xfId="11" applyFont="1" applyFill="1" applyBorder="1" applyAlignment="1">
      <alignment horizontal="left" vertical="center" wrapText="1"/>
    </xf>
    <xf numFmtId="0" fontId="0" fillId="0" borderId="0" xfId="0"/>
    <xf numFmtId="166" fontId="9" fillId="0" borderId="7" xfId="11" applyNumberFormat="1" applyFont="1" applyFill="1" applyBorder="1" applyAlignment="1">
      <alignment horizontal="center" vertical="center" wrapText="1"/>
    </xf>
    <xf numFmtId="0" fontId="9" fillId="0" borderId="7" xfId="11" applyFont="1" applyFill="1" applyBorder="1" applyAlignment="1">
      <alignment horizontal="left" vertical="center" wrapText="1"/>
    </xf>
    <xf numFmtId="0" fontId="9" fillId="0" borderId="7" xfId="11" applyNumberFormat="1" applyFont="1" applyFill="1" applyBorder="1" applyAlignment="1">
      <alignment horizontal="center" vertical="center" wrapText="1"/>
    </xf>
    <xf numFmtId="10" fontId="9" fillId="0" borderId="7" xfId="5" applyNumberFormat="1" applyFont="1" applyFill="1" applyBorder="1" applyAlignment="1">
      <alignment horizontal="center" vertical="center" wrapText="1"/>
    </xf>
    <xf numFmtId="0" fontId="9" fillId="0" borderId="7" xfId="13" applyNumberFormat="1" applyFont="1" applyFill="1" applyBorder="1" applyAlignment="1">
      <alignment horizontal="center" vertical="center" wrapText="1"/>
    </xf>
    <xf numFmtId="164" fontId="9" fillId="16" borderId="8" xfId="13" applyFont="1" applyFill="1" applyBorder="1" applyAlignment="1">
      <alignment horizontal="center" vertical="center" wrapText="1"/>
    </xf>
    <xf numFmtId="164" fontId="9" fillId="16" borderId="8" xfId="13" applyNumberFormat="1" applyFont="1" applyFill="1" applyBorder="1" applyAlignment="1">
      <alignment horizontal="center" vertical="center" wrapText="1"/>
    </xf>
    <xf numFmtId="164" fontId="9" fillId="16" borderId="7" xfId="13" applyNumberFormat="1" applyFont="1" applyFill="1" applyBorder="1" applyAlignment="1">
      <alignment horizontal="center" vertical="center" wrapText="1"/>
    </xf>
    <xf numFmtId="0" fontId="49" fillId="8" borderId="8" xfId="0" applyFont="1" applyFill="1" applyBorder="1" applyAlignment="1" applyProtection="1">
      <alignment horizontal="center" vertical="center" wrapText="1"/>
      <protection locked="0"/>
    </xf>
    <xf numFmtId="2" fontId="49" fillId="8" borderId="8" xfId="0" applyNumberFormat="1" applyFont="1" applyFill="1" applyBorder="1" applyAlignment="1" applyProtection="1">
      <alignment horizontal="center" vertical="center" wrapText="1"/>
      <protection locked="0"/>
    </xf>
    <xf numFmtId="169" fontId="49" fillId="8" borderId="8" xfId="0" applyNumberFormat="1" applyFont="1" applyFill="1" applyBorder="1" applyAlignment="1" applyProtection="1">
      <alignment vertical="center" wrapText="1"/>
      <protection locked="0"/>
    </xf>
    <xf numFmtId="0" fontId="8" fillId="6" borderId="8" xfId="13" applyNumberFormat="1" applyFont="1" applyFill="1" applyBorder="1" applyAlignment="1">
      <alignment horizontal="center" vertical="center" wrapText="1"/>
    </xf>
    <xf numFmtId="0" fontId="8" fillId="2" borderId="8" xfId="11" applyNumberFormat="1" applyFont="1" applyFill="1" applyBorder="1" applyAlignment="1">
      <alignment horizontal="center" vertical="center" wrapText="1"/>
    </xf>
    <xf numFmtId="0" fontId="0" fillId="0" borderId="0" xfId="0" applyAlignment="1">
      <alignment horizontal="center"/>
    </xf>
    <xf numFmtId="2" fontId="9" fillId="0" borderId="8" xfId="11" applyNumberFormat="1" applyFont="1" applyFill="1" applyBorder="1" applyAlignment="1">
      <alignment horizontal="center" vertical="center" wrapText="1"/>
    </xf>
    <xf numFmtId="2" fontId="9" fillId="0" borderId="7" xfId="11" applyNumberFormat="1" applyFont="1" applyFill="1" applyBorder="1" applyAlignment="1">
      <alignment horizontal="center" vertical="center" wrapText="1"/>
    </xf>
    <xf numFmtId="2" fontId="8" fillId="15" borderId="31" xfId="11" applyNumberFormat="1" applyFont="1" applyFill="1" applyBorder="1" applyAlignment="1">
      <alignment horizontal="center" vertical="center" wrapText="1"/>
    </xf>
    <xf numFmtId="164" fontId="0" fillId="0" borderId="0" xfId="13" applyFont="1"/>
    <xf numFmtId="0" fontId="8" fillId="15" borderId="8" xfId="11" applyNumberFormat="1" applyFont="1" applyFill="1" applyBorder="1" applyAlignment="1">
      <alignment horizontal="center" vertical="center" wrapText="1"/>
    </xf>
    <xf numFmtId="164" fontId="8" fillId="2" borderId="8" xfId="13" applyFont="1" applyFill="1" applyBorder="1" applyAlignment="1">
      <alignment horizontal="center" vertical="center" wrapText="1"/>
    </xf>
    <xf numFmtId="164" fontId="8" fillId="15" borderId="8" xfId="13" applyFont="1" applyFill="1" applyBorder="1" applyAlignment="1">
      <alignment horizontal="center" vertical="center" wrapText="1"/>
    </xf>
    <xf numFmtId="164" fontId="9" fillId="4" borderId="8" xfId="13" applyFont="1" applyFill="1" applyBorder="1" applyAlignment="1">
      <alignment horizontal="center" vertical="center" wrapText="1"/>
    </xf>
    <xf numFmtId="164" fontId="9" fillId="15" borderId="8" xfId="13" applyFont="1" applyFill="1" applyBorder="1" applyAlignment="1">
      <alignment horizontal="center" vertical="center" wrapText="1"/>
    </xf>
    <xf numFmtId="164" fontId="0" fillId="0" borderId="0" xfId="13" applyFont="1" applyAlignment="1">
      <alignment horizontal="center"/>
    </xf>
    <xf numFmtId="4" fontId="8" fillId="15" borderId="27" xfId="11" applyNumberFormat="1" applyFont="1" applyFill="1" applyBorder="1" applyAlignment="1">
      <alignment horizontal="center" vertical="center" wrapText="1"/>
    </xf>
    <xf numFmtId="164" fontId="9" fillId="0" borderId="8" xfId="13" applyFont="1" applyFill="1" applyBorder="1" applyAlignment="1">
      <alignment horizontal="center" vertical="center" wrapText="1"/>
    </xf>
    <xf numFmtId="164" fontId="9" fillId="0" borderId="7" xfId="13" applyFont="1" applyFill="1" applyBorder="1" applyAlignment="1">
      <alignment horizontal="center" vertical="center" wrapText="1"/>
    </xf>
    <xf numFmtId="164" fontId="8" fillId="15" borderId="27" xfId="13" applyFont="1" applyFill="1" applyBorder="1" applyAlignment="1">
      <alignment horizontal="center" vertical="center" wrapText="1"/>
    </xf>
    <xf numFmtId="0" fontId="9" fillId="17" borderId="0" xfId="0" applyFont="1" applyFill="1" applyAlignment="1">
      <alignment horizontal="center" vertical="center" wrapText="1"/>
    </xf>
    <xf numFmtId="9" fontId="9" fillId="17" borderId="8" xfId="11" applyNumberFormat="1" applyFont="1" applyFill="1" applyBorder="1" applyAlignment="1">
      <alignment horizontal="center" vertical="center" wrapText="1"/>
    </xf>
    <xf numFmtId="0" fontId="8" fillId="16" borderId="8" xfId="11" applyNumberFormat="1" applyFont="1" applyFill="1" applyBorder="1" applyAlignment="1">
      <alignment horizontal="right" vertical="center"/>
    </xf>
    <xf numFmtId="10" fontId="8" fillId="4" borderId="8" xfId="5" applyNumberFormat="1" applyFont="1" applyFill="1" applyBorder="1" applyAlignment="1">
      <alignment horizontal="center" vertical="center"/>
    </xf>
    <xf numFmtId="173" fontId="8" fillId="0" borderId="8" xfId="13" applyNumberFormat="1" applyFont="1" applyBorder="1" applyAlignment="1">
      <alignment horizontal="center" vertical="center"/>
    </xf>
    <xf numFmtId="10" fontId="8" fillId="4" borderId="8" xfId="13" applyNumberFormat="1" applyFont="1" applyFill="1" applyBorder="1" applyAlignment="1">
      <alignment horizontal="center" vertical="center"/>
    </xf>
    <xf numFmtId="164" fontId="8" fillId="0" borderId="8" xfId="13" applyNumberFormat="1" applyFont="1" applyFill="1" applyBorder="1" applyAlignment="1">
      <alignment vertical="center"/>
    </xf>
    <xf numFmtId="0" fontId="58" fillId="0" borderId="0" xfId="0" applyFont="1" applyAlignment="1">
      <alignment vertical="center"/>
    </xf>
    <xf numFmtId="0" fontId="59" fillId="0" borderId="0" xfId="11" applyNumberFormat="1" applyFont="1" applyFill="1" applyBorder="1" applyAlignment="1">
      <alignment vertical="center"/>
    </xf>
    <xf numFmtId="0" fontId="59" fillId="0" borderId="0" xfId="0" applyFont="1" applyBorder="1" applyAlignment="1">
      <alignment vertical="center" wrapText="1"/>
    </xf>
    <xf numFmtId="0" fontId="59" fillId="0" borderId="0" xfId="13" applyNumberFormat="1" applyFont="1" applyBorder="1" applyAlignment="1">
      <alignment horizontal="right" vertical="center"/>
    </xf>
    <xf numFmtId="14" fontId="58" fillId="0" borderId="0" xfId="0" applyNumberFormat="1" applyFont="1" applyFill="1" applyBorder="1" applyAlignment="1">
      <alignment vertical="center"/>
    </xf>
    <xf numFmtId="0" fontId="58" fillId="0" borderId="0" xfId="0" applyFont="1" applyFill="1" applyBorder="1" applyAlignment="1">
      <alignment vertical="center"/>
    </xf>
    <xf numFmtId="0" fontId="58" fillId="0" borderId="0" xfId="0" applyFont="1" applyBorder="1" applyAlignment="1">
      <alignment vertical="center"/>
    </xf>
    <xf numFmtId="0" fontId="58" fillId="0" borderId="0" xfId="13" applyNumberFormat="1" applyFont="1" applyAlignment="1">
      <alignment horizontal="right" vertical="center"/>
    </xf>
    <xf numFmtId="14" fontId="58" fillId="0" borderId="0" xfId="0" applyNumberFormat="1" applyFont="1" applyAlignment="1">
      <alignment vertical="center"/>
    </xf>
    <xf numFmtId="173" fontId="58" fillId="0" borderId="0" xfId="13" applyNumberFormat="1" applyFont="1" applyAlignment="1">
      <alignment horizontal="right" vertical="center"/>
    </xf>
    <xf numFmtId="0" fontId="58" fillId="0" borderId="0" xfId="13" applyNumberFormat="1" applyFont="1" applyAlignment="1">
      <alignment vertical="center"/>
    </xf>
    <xf numFmtId="0" fontId="58" fillId="0" borderId="40" xfId="0" applyFont="1" applyBorder="1" applyAlignment="1">
      <alignment vertical="center"/>
    </xf>
    <xf numFmtId="173" fontId="58" fillId="0" borderId="40" xfId="0" applyNumberFormat="1" applyFont="1" applyBorder="1" applyAlignment="1">
      <alignment horizontal="right" vertical="center"/>
    </xf>
    <xf numFmtId="43" fontId="58" fillId="0" borderId="0" xfId="0" applyNumberFormat="1" applyFont="1" applyBorder="1" applyAlignment="1">
      <alignment vertical="center"/>
    </xf>
    <xf numFmtId="0" fontId="58" fillId="7" borderId="34" xfId="0" applyFont="1" applyFill="1" applyBorder="1" applyAlignment="1">
      <alignment vertical="center"/>
    </xf>
    <xf numFmtId="0" fontId="58" fillId="7" borderId="78" xfId="0" applyFont="1" applyFill="1" applyBorder="1" applyAlignment="1">
      <alignment vertical="center"/>
    </xf>
    <xf numFmtId="0" fontId="58" fillId="7" borderId="12" xfId="0" applyFont="1" applyFill="1" applyBorder="1" applyAlignment="1">
      <alignment vertical="center"/>
    </xf>
    <xf numFmtId="0" fontId="58" fillId="7" borderId="36" xfId="0" applyFont="1" applyFill="1" applyBorder="1" applyAlignment="1">
      <alignment vertical="center"/>
    </xf>
    <xf numFmtId="4" fontId="58" fillId="0" borderId="0" xfId="0" applyNumberFormat="1" applyFont="1" applyAlignment="1">
      <alignment vertical="center"/>
    </xf>
    <xf numFmtId="0" fontId="58" fillId="0" borderId="0" xfId="0" applyFont="1" applyFill="1" applyAlignment="1">
      <alignment vertical="center"/>
    </xf>
    <xf numFmtId="166" fontId="58" fillId="0" borderId="0" xfId="7" applyFont="1" applyFill="1" applyAlignment="1">
      <alignment vertical="center"/>
    </xf>
    <xf numFmtId="0" fontId="58" fillId="0" borderId="8" xfId="0" applyFont="1" applyBorder="1" applyAlignment="1">
      <alignment vertical="center"/>
    </xf>
    <xf numFmtId="164" fontId="58" fillId="0" borderId="0" xfId="0" applyNumberFormat="1" applyFont="1" applyFill="1" applyAlignment="1">
      <alignment vertical="center"/>
    </xf>
    <xf numFmtId="44" fontId="58" fillId="0" borderId="0" xfId="0" applyNumberFormat="1" applyFont="1" applyAlignment="1">
      <alignment vertical="center"/>
    </xf>
    <xf numFmtId="164" fontId="58" fillId="16" borderId="0" xfId="13" applyFont="1" applyFill="1" applyAlignment="1">
      <alignment vertical="center"/>
    </xf>
    <xf numFmtId="0" fontId="59" fillId="17" borderId="0" xfId="0" applyFont="1" applyFill="1" applyAlignment="1">
      <alignment horizontal="center" vertical="center" wrapText="1"/>
    </xf>
    <xf numFmtId="9" fontId="59" fillId="17" borderId="8" xfId="11" applyNumberFormat="1" applyFont="1" applyFill="1" applyBorder="1" applyAlignment="1">
      <alignment horizontal="center" vertical="center" wrapText="1"/>
    </xf>
    <xf numFmtId="0" fontId="59" fillId="16" borderId="8" xfId="11" applyNumberFormat="1" applyFont="1" applyFill="1" applyBorder="1" applyAlignment="1">
      <alignment horizontal="right" vertical="center"/>
    </xf>
    <xf numFmtId="10" fontId="59" fillId="4" borderId="8" xfId="5" applyNumberFormat="1" applyFont="1" applyFill="1" applyBorder="1" applyAlignment="1">
      <alignment horizontal="center" vertical="center"/>
    </xf>
    <xf numFmtId="173" fontId="59" fillId="0" borderId="8" xfId="13" applyNumberFormat="1" applyFont="1" applyBorder="1" applyAlignment="1">
      <alignment horizontal="right" vertical="center"/>
    </xf>
    <xf numFmtId="164" fontId="59" fillId="0" borderId="8" xfId="13" applyNumberFormat="1" applyFont="1" applyFill="1" applyBorder="1" applyAlignment="1">
      <alignment vertical="center"/>
    </xf>
    <xf numFmtId="10" fontId="59" fillId="4" borderId="40" xfId="5" applyNumberFormat="1" applyFont="1" applyFill="1" applyBorder="1" applyAlignment="1">
      <alignment horizontal="center" vertical="center"/>
    </xf>
    <xf numFmtId="0" fontId="59" fillId="0" borderId="40" xfId="11" applyFont="1" applyBorder="1" applyAlignment="1">
      <alignment vertical="center"/>
    </xf>
    <xf numFmtId="0" fontId="59" fillId="0" borderId="40" xfId="11" applyFont="1" applyBorder="1" applyAlignment="1">
      <alignment vertical="center" textRotation="45"/>
    </xf>
    <xf numFmtId="0" fontId="59" fillId="0" borderId="0" xfId="0" applyFont="1" applyAlignment="1">
      <alignment vertical="center"/>
    </xf>
    <xf numFmtId="0" fontId="59" fillId="2" borderId="24" xfId="11" applyFont="1" applyFill="1" applyBorder="1" applyAlignment="1">
      <alignment horizontal="center" vertical="center" wrapText="1"/>
    </xf>
    <xf numFmtId="0" fontId="59" fillId="6" borderId="8" xfId="13" applyNumberFormat="1" applyFont="1" applyFill="1" applyBorder="1" applyAlignment="1">
      <alignment horizontal="center" vertical="center" wrapText="1"/>
    </xf>
    <xf numFmtId="0" fontId="59" fillId="2" borderId="8" xfId="11" applyNumberFormat="1" applyFont="1" applyFill="1" applyBorder="1" applyAlignment="1">
      <alignment horizontal="center" vertical="center" wrapText="1"/>
    </xf>
    <xf numFmtId="173" fontId="59" fillId="2" borderId="8" xfId="13" applyNumberFormat="1" applyFont="1" applyFill="1" applyBorder="1" applyAlignment="1">
      <alignment horizontal="center" vertical="center" wrapText="1"/>
    </xf>
    <xf numFmtId="173" fontId="59" fillId="2" borderId="8" xfId="13" applyNumberFormat="1" applyFont="1" applyFill="1" applyBorder="1" applyAlignment="1">
      <alignment horizontal="right" vertical="center" wrapText="1"/>
    </xf>
    <xf numFmtId="0" fontId="59" fillId="0" borderId="56" xfId="0" applyFont="1" applyBorder="1" applyAlignment="1">
      <alignment horizontal="center" vertical="center" wrapText="1"/>
    </xf>
    <xf numFmtId="0" fontId="59" fillId="0" borderId="52" xfId="0" applyFont="1" applyBorder="1" applyAlignment="1">
      <alignment horizontal="center" vertical="center" wrapText="1"/>
    </xf>
    <xf numFmtId="37" fontId="59" fillId="15" borderId="8" xfId="11" applyNumberFormat="1" applyFont="1" applyFill="1" applyBorder="1" applyAlignment="1">
      <alignment horizontal="center" vertical="center" wrapText="1"/>
    </xf>
    <xf numFmtId="37" fontId="59" fillId="15" borderId="24" xfId="11" applyNumberFormat="1" applyFont="1" applyFill="1" applyBorder="1" applyAlignment="1">
      <alignment vertical="center"/>
    </xf>
    <xf numFmtId="37" fontId="59" fillId="15" borderId="31" xfId="11" applyNumberFormat="1" applyFont="1" applyFill="1" applyBorder="1" applyAlignment="1">
      <alignment horizontal="center" vertical="center" wrapText="1"/>
    </xf>
    <xf numFmtId="173" fontId="59" fillId="15" borderId="27" xfId="11" applyNumberFormat="1" applyFont="1" applyFill="1" applyBorder="1" applyAlignment="1">
      <alignment horizontal="right" vertical="center" wrapText="1"/>
    </xf>
    <xf numFmtId="4" fontId="59" fillId="15" borderId="8" xfId="13" applyNumberFormat="1" applyFont="1" applyFill="1" applyBorder="1" applyAlignment="1">
      <alignment horizontal="right" vertical="center" wrapText="1"/>
    </xf>
    <xf numFmtId="166" fontId="59" fillId="15" borderId="8" xfId="11" applyNumberFormat="1" applyFont="1" applyFill="1" applyBorder="1" applyAlignment="1">
      <alignment horizontal="center" vertical="center" wrapText="1"/>
    </xf>
    <xf numFmtId="166" fontId="59" fillId="7" borderId="0" xfId="11" applyNumberFormat="1" applyFont="1" applyFill="1" applyBorder="1" applyAlignment="1">
      <alignment horizontal="center" vertical="center" wrapText="1"/>
    </xf>
    <xf numFmtId="0" fontId="59" fillId="11" borderId="75" xfId="16" applyFont="1" applyFill="1" applyBorder="1" applyAlignment="1" applyProtection="1">
      <alignment horizontal="left" vertical="center" wrapText="1"/>
      <protection hidden="1"/>
    </xf>
    <xf numFmtId="174" fontId="59" fillId="12" borderId="75" xfId="13" applyNumberFormat="1" applyFont="1" applyFill="1" applyBorder="1" applyAlignment="1" applyProtection="1">
      <alignment horizontal="center" vertical="center" wrapText="1"/>
      <protection hidden="1"/>
    </xf>
    <xf numFmtId="0" fontId="59" fillId="12" borderId="77" xfId="13" applyNumberFormat="1" applyFont="1" applyFill="1" applyBorder="1" applyAlignment="1" applyProtection="1">
      <alignment horizontal="center" vertical="center" wrapText="1"/>
      <protection hidden="1"/>
    </xf>
    <xf numFmtId="164" fontId="59" fillId="7" borderId="8" xfId="13" applyFont="1" applyFill="1" applyBorder="1" applyAlignment="1">
      <alignment horizontal="center" vertical="center" wrapText="1"/>
    </xf>
    <xf numFmtId="164" fontId="59" fillId="7" borderId="24" xfId="13" applyFont="1" applyFill="1" applyBorder="1" applyAlignment="1">
      <alignment horizontal="center" vertical="center" wrapText="1"/>
    </xf>
    <xf numFmtId="164" fontId="59" fillId="7" borderId="25" xfId="13" applyFont="1" applyFill="1" applyBorder="1" applyAlignment="1">
      <alignment horizontal="center" vertical="center" wrapText="1"/>
    </xf>
    <xf numFmtId="37" fontId="58" fillId="0" borderId="8" xfId="11" applyNumberFormat="1" applyFont="1" applyFill="1" applyBorder="1" applyAlignment="1">
      <alignment horizontal="center" vertical="center" wrapText="1"/>
    </xf>
    <xf numFmtId="0" fontId="58" fillId="0" borderId="8" xfId="11" applyFont="1" applyFill="1" applyBorder="1" applyAlignment="1">
      <alignment horizontal="left" vertical="center" wrapText="1"/>
    </xf>
    <xf numFmtId="166" fontId="58" fillId="0" borderId="8" xfId="11" applyNumberFormat="1" applyFont="1" applyFill="1" applyBorder="1" applyAlignment="1">
      <alignment horizontal="center" vertical="center" wrapText="1"/>
    </xf>
    <xf numFmtId="0" fontId="58" fillId="0" borderId="8" xfId="11" applyNumberFormat="1" applyFont="1" applyFill="1" applyBorder="1" applyAlignment="1">
      <alignment horizontal="center" vertical="center" wrapText="1"/>
    </xf>
    <xf numFmtId="164" fontId="58" fillId="16" borderId="8" xfId="13" applyFont="1" applyFill="1" applyBorder="1" applyAlignment="1">
      <alignment horizontal="center" vertical="center" wrapText="1"/>
    </xf>
    <xf numFmtId="10" fontId="58" fillId="0" borderId="8" xfId="5" applyNumberFormat="1" applyFont="1" applyFill="1" applyBorder="1" applyAlignment="1">
      <alignment horizontal="center" vertical="center" wrapText="1"/>
    </xf>
    <xf numFmtId="4" fontId="58" fillId="0" borderId="8" xfId="13" applyNumberFormat="1" applyFont="1" applyFill="1" applyBorder="1" applyAlignment="1">
      <alignment horizontal="right" vertical="center" wrapText="1"/>
    </xf>
    <xf numFmtId="0" fontId="58" fillId="0" borderId="8" xfId="13" applyNumberFormat="1" applyFont="1" applyFill="1" applyBorder="1" applyAlignment="1">
      <alignment horizontal="center" vertical="center" wrapText="1"/>
    </xf>
    <xf numFmtId="166" fontId="58" fillId="0" borderId="8" xfId="17" applyNumberFormat="1" applyFont="1" applyBorder="1" applyAlignment="1">
      <alignment horizontal="center" vertical="center" wrapText="1"/>
    </xf>
    <xf numFmtId="177" fontId="58" fillId="0" borderId="24" xfId="13" applyNumberFormat="1" applyFont="1" applyBorder="1" applyAlignment="1">
      <alignment horizontal="center" vertical="center" wrapText="1"/>
    </xf>
    <xf numFmtId="166" fontId="58" fillId="0" borderId="12" xfId="7" applyNumberFormat="1" applyFont="1" applyBorder="1" applyAlignment="1">
      <alignment horizontal="center" vertical="center"/>
    </xf>
    <xf numFmtId="177" fontId="58" fillId="0" borderId="25" xfId="13" applyNumberFormat="1" applyFont="1" applyFill="1" applyBorder="1" applyAlignment="1">
      <alignment horizontal="center" vertical="center"/>
    </xf>
    <xf numFmtId="166" fontId="58" fillId="0" borderId="27" xfId="17" applyNumberFormat="1" applyFont="1" applyBorder="1" applyAlignment="1">
      <alignment horizontal="center" vertical="center" wrapText="1"/>
    </xf>
    <xf numFmtId="177" fontId="58" fillId="0" borderId="24" xfId="13" applyNumberFormat="1" applyFont="1" applyFill="1" applyBorder="1" applyAlignment="1">
      <alignment horizontal="center" vertical="center"/>
    </xf>
    <xf numFmtId="166" fontId="58" fillId="0" borderId="12" xfId="17" applyNumberFormat="1" applyFont="1" applyBorder="1" applyAlignment="1">
      <alignment horizontal="center" vertical="center" wrapText="1"/>
    </xf>
    <xf numFmtId="166" fontId="58" fillId="9" borderId="12" xfId="17" applyNumberFormat="1" applyFont="1" applyFill="1" applyBorder="1" applyAlignment="1">
      <alignment horizontal="center" vertical="center" wrapText="1"/>
    </xf>
    <xf numFmtId="177" fontId="58" fillId="9" borderId="25" xfId="13" applyNumberFormat="1" applyFont="1" applyFill="1" applyBorder="1" applyAlignment="1">
      <alignment horizontal="center" vertical="center"/>
    </xf>
    <xf numFmtId="166" fontId="58" fillId="10" borderId="27" xfId="17" applyNumberFormat="1" applyFont="1" applyFill="1" applyBorder="1" applyAlignment="1">
      <alignment horizontal="center" vertical="center" wrapText="1"/>
    </xf>
    <xf numFmtId="177" fontId="58" fillId="10" borderId="25" xfId="13" applyNumberFormat="1" applyFont="1" applyFill="1" applyBorder="1" applyAlignment="1">
      <alignment horizontal="center" vertical="center"/>
    </xf>
    <xf numFmtId="4" fontId="58" fillId="4" borderId="8" xfId="13" applyNumberFormat="1" applyFont="1" applyFill="1" applyBorder="1" applyAlignment="1">
      <alignment horizontal="right" vertical="center" wrapText="1"/>
    </xf>
    <xf numFmtId="166" fontId="58" fillId="4" borderId="8" xfId="11" applyNumberFormat="1" applyFont="1" applyFill="1" applyBorder="1" applyAlignment="1">
      <alignment horizontal="center" vertical="center" wrapText="1"/>
    </xf>
    <xf numFmtId="4" fontId="59" fillId="15" borderId="27" xfId="11" applyNumberFormat="1" applyFont="1" applyFill="1" applyBorder="1" applyAlignment="1">
      <alignment horizontal="right" vertical="center" wrapText="1"/>
    </xf>
    <xf numFmtId="166" fontId="59" fillId="7" borderId="8" xfId="11" applyNumberFormat="1" applyFont="1" applyFill="1" applyBorder="1" applyAlignment="1">
      <alignment horizontal="center" vertical="center" wrapText="1"/>
    </xf>
    <xf numFmtId="166" fontId="58" fillId="7" borderId="8" xfId="17" applyNumberFormat="1" applyFont="1" applyFill="1" applyBorder="1" applyAlignment="1">
      <alignment horizontal="center" vertical="center" wrapText="1"/>
    </xf>
    <xf numFmtId="166" fontId="58" fillId="7" borderId="12" xfId="17" applyNumberFormat="1" applyFont="1" applyFill="1" applyBorder="1" applyAlignment="1">
      <alignment horizontal="center" vertical="center" wrapText="1"/>
    </xf>
    <xf numFmtId="166" fontId="58" fillId="7" borderId="27" xfId="17" applyNumberFormat="1" applyFont="1" applyFill="1" applyBorder="1" applyAlignment="1">
      <alignment horizontal="center" vertical="center" wrapText="1"/>
    </xf>
    <xf numFmtId="166" fontId="58" fillId="0" borderId="7" xfId="11" applyNumberFormat="1" applyFont="1" applyFill="1" applyBorder="1" applyAlignment="1">
      <alignment horizontal="center" vertical="center" wrapText="1"/>
    </xf>
    <xf numFmtId="0" fontId="60" fillId="4" borderId="56" xfId="11" applyFont="1" applyFill="1" applyBorder="1" applyAlignment="1">
      <alignment horizontal="left" vertical="center" wrapText="1"/>
    </xf>
    <xf numFmtId="166" fontId="60" fillId="0" borderId="56" xfId="11" applyNumberFormat="1" applyFont="1" applyFill="1" applyBorder="1" applyAlignment="1">
      <alignment horizontal="center" vertical="center" wrapText="1"/>
    </xf>
    <xf numFmtId="0" fontId="58" fillId="0" borderId="56" xfId="11" applyNumberFormat="1" applyFont="1" applyFill="1" applyBorder="1" applyAlignment="1">
      <alignment horizontal="center" vertical="center" wrapText="1"/>
    </xf>
    <xf numFmtId="164" fontId="60" fillId="16" borderId="56" xfId="13" applyNumberFormat="1" applyFont="1" applyFill="1" applyBorder="1" applyAlignment="1">
      <alignment horizontal="center" vertical="center" wrapText="1"/>
    </xf>
    <xf numFmtId="10" fontId="60" fillId="0" borderId="56" xfId="5" applyNumberFormat="1" applyFont="1" applyFill="1" applyBorder="1" applyAlignment="1">
      <alignment horizontal="center" vertical="center" wrapText="1"/>
    </xf>
    <xf numFmtId="4" fontId="60" fillId="0" borderId="56" xfId="13" applyNumberFormat="1" applyFont="1" applyFill="1" applyBorder="1" applyAlignment="1">
      <alignment horizontal="right" vertical="center" wrapText="1"/>
    </xf>
    <xf numFmtId="0" fontId="60" fillId="0" borderId="8" xfId="13" applyNumberFormat="1" applyFont="1" applyFill="1" applyBorder="1" applyAlignment="1">
      <alignment horizontal="center" vertical="center" wrapText="1"/>
    </xf>
    <xf numFmtId="166" fontId="60" fillId="0" borderId="8" xfId="11" applyNumberFormat="1" applyFont="1" applyFill="1" applyBorder="1" applyAlignment="1">
      <alignment horizontal="center" vertical="center" wrapText="1"/>
    </xf>
    <xf numFmtId="0" fontId="60" fillId="0" borderId="56" xfId="13" applyNumberFormat="1" applyFont="1" applyFill="1" applyBorder="1" applyAlignment="1">
      <alignment horizontal="center" vertical="center" wrapText="1"/>
    </xf>
    <xf numFmtId="166" fontId="58" fillId="0" borderId="56" xfId="11" applyNumberFormat="1" applyFont="1" applyFill="1" applyBorder="1" applyAlignment="1">
      <alignment horizontal="center" vertical="center" wrapText="1"/>
    </xf>
    <xf numFmtId="166" fontId="60" fillId="4" borderId="56" xfId="11" applyNumberFormat="1" applyFont="1" applyFill="1" applyBorder="1" applyAlignment="1">
      <alignment horizontal="center" vertical="center" wrapText="1"/>
    </xf>
    <xf numFmtId="0" fontId="60" fillId="0" borderId="56" xfId="11" applyFont="1" applyFill="1" applyBorder="1" applyAlignment="1">
      <alignment horizontal="left" vertical="center" wrapText="1"/>
    </xf>
    <xf numFmtId="0" fontId="60" fillId="0" borderId="8" xfId="11" applyFont="1" applyFill="1" applyBorder="1" applyAlignment="1">
      <alignment horizontal="left" vertical="center" wrapText="1"/>
    </xf>
    <xf numFmtId="164" fontId="60" fillId="16" borderId="8" xfId="13" applyNumberFormat="1" applyFont="1" applyFill="1" applyBorder="1" applyAlignment="1">
      <alignment horizontal="center" vertical="center" wrapText="1"/>
    </xf>
    <xf numFmtId="10" fontId="60" fillId="0" borderId="8" xfId="5" applyNumberFormat="1" applyFont="1" applyFill="1" applyBorder="1" applyAlignment="1">
      <alignment horizontal="center" vertical="center" wrapText="1"/>
    </xf>
    <xf numFmtId="4" fontId="60" fillId="0" borderId="8" xfId="13" applyNumberFormat="1" applyFont="1" applyFill="1" applyBorder="1" applyAlignment="1">
      <alignment horizontal="right" vertical="center" wrapText="1"/>
    </xf>
    <xf numFmtId="0" fontId="58" fillId="0" borderId="7" xfId="11" applyFont="1" applyFill="1" applyBorder="1" applyAlignment="1">
      <alignment horizontal="left" vertical="center" wrapText="1"/>
    </xf>
    <xf numFmtId="0" fontId="58" fillId="0" borderId="7" xfId="11" applyNumberFormat="1" applyFont="1" applyFill="1" applyBorder="1" applyAlignment="1">
      <alignment horizontal="center" vertical="center" wrapText="1"/>
    </xf>
    <xf numFmtId="164" fontId="58" fillId="16" borderId="7" xfId="13" applyNumberFormat="1" applyFont="1" applyFill="1" applyBorder="1" applyAlignment="1">
      <alignment horizontal="center" vertical="center" wrapText="1"/>
    </xf>
    <xf numFmtId="10" fontId="58" fillId="0" borderId="7" xfId="5" applyNumberFormat="1" applyFont="1" applyFill="1" applyBorder="1" applyAlignment="1">
      <alignment horizontal="center" vertical="center" wrapText="1"/>
    </xf>
    <xf numFmtId="4" fontId="58" fillId="0" borderId="7" xfId="13" applyNumberFormat="1" applyFont="1" applyFill="1" applyBorder="1" applyAlignment="1">
      <alignment horizontal="right" vertical="center" wrapText="1"/>
    </xf>
    <xf numFmtId="0" fontId="58" fillId="0" borderId="7" xfId="13" applyNumberFormat="1" applyFont="1" applyFill="1" applyBorder="1" applyAlignment="1">
      <alignment horizontal="center" vertical="center" wrapText="1"/>
    </xf>
    <xf numFmtId="164" fontId="58" fillId="16" borderId="8" xfId="13" applyNumberFormat="1" applyFont="1" applyFill="1" applyBorder="1" applyAlignment="1">
      <alignment horizontal="center" vertical="center" wrapText="1"/>
    </xf>
    <xf numFmtId="166" fontId="58" fillId="0" borderId="8" xfId="17" applyNumberFormat="1" applyFont="1" applyFill="1" applyBorder="1" applyAlignment="1">
      <alignment horizontal="center" vertical="center" wrapText="1"/>
    </xf>
    <xf numFmtId="177" fontId="58" fillId="0" borderId="24" xfId="13" applyNumberFormat="1" applyFont="1" applyFill="1" applyBorder="1" applyAlignment="1">
      <alignment horizontal="center" vertical="center" wrapText="1"/>
    </xf>
    <xf numFmtId="166" fontId="58" fillId="0" borderId="12" xfId="7" applyNumberFormat="1" applyFont="1" applyFill="1" applyBorder="1" applyAlignment="1">
      <alignment horizontal="center" vertical="center"/>
    </xf>
    <xf numFmtId="166" fontId="58" fillId="0" borderId="27" xfId="17" applyNumberFormat="1" applyFont="1" applyFill="1" applyBorder="1" applyAlignment="1">
      <alignment horizontal="center" vertical="center" wrapText="1"/>
    </xf>
    <xf numFmtId="166" fontId="58" fillId="0" borderId="12" xfId="17" applyNumberFormat="1" applyFont="1" applyFill="1" applyBorder="1" applyAlignment="1">
      <alignment horizontal="center" vertical="center" wrapText="1"/>
    </xf>
    <xf numFmtId="37" fontId="59" fillId="15" borderId="8" xfId="11" applyNumberFormat="1" applyFont="1" applyFill="1" applyBorder="1" applyAlignment="1">
      <alignment vertical="center"/>
    </xf>
    <xf numFmtId="166" fontId="59" fillId="15" borderId="31" xfId="11" applyNumberFormat="1" applyFont="1" applyFill="1" applyBorder="1" applyAlignment="1">
      <alignment horizontal="center" vertical="center" wrapText="1"/>
    </xf>
    <xf numFmtId="166" fontId="58" fillId="15" borderId="8" xfId="11" applyNumberFormat="1" applyFont="1" applyFill="1" applyBorder="1" applyAlignment="1">
      <alignment horizontal="center" vertical="center" wrapText="1"/>
    </xf>
    <xf numFmtId="166" fontId="58" fillId="7" borderId="8" xfId="11" applyNumberFormat="1" applyFont="1" applyFill="1" applyBorder="1" applyAlignment="1">
      <alignment horizontal="center" vertical="center" wrapText="1"/>
    </xf>
    <xf numFmtId="0" fontId="58" fillId="0" borderId="0" xfId="0" applyFont="1" applyAlignment="1">
      <alignment horizontal="center" vertical="center"/>
    </xf>
    <xf numFmtId="0" fontId="58" fillId="0" borderId="40" xfId="0" applyFont="1" applyBorder="1" applyAlignment="1">
      <alignment horizontal="center" vertical="center"/>
    </xf>
    <xf numFmtId="0" fontId="58" fillId="0" borderId="0" xfId="0" applyFont="1" applyFill="1" applyBorder="1" applyAlignment="1">
      <alignment horizontal="center" vertical="center" wrapText="1"/>
    </xf>
    <xf numFmtId="164" fontId="58" fillId="0" borderId="0" xfId="13" applyFont="1" applyFill="1" applyAlignment="1">
      <alignment vertical="center"/>
    </xf>
    <xf numFmtId="173" fontId="58" fillId="0" borderId="0" xfId="13" applyNumberFormat="1" applyFont="1" applyFill="1" applyAlignment="1">
      <alignment horizontal="right" vertical="center"/>
    </xf>
    <xf numFmtId="0" fontId="58" fillId="0" borderId="0" xfId="13" applyNumberFormat="1" applyFont="1" applyFill="1" applyAlignment="1">
      <alignment vertical="center"/>
    </xf>
    <xf numFmtId="0" fontId="58" fillId="0" borderId="0" xfId="0" applyFont="1" applyFill="1" applyAlignment="1">
      <alignment horizontal="center" vertical="center"/>
    </xf>
    <xf numFmtId="0" fontId="35" fillId="0" borderId="24" xfId="0" applyFont="1" applyFill="1" applyBorder="1" applyAlignment="1">
      <alignment horizontal="left" vertical="center" wrapText="1"/>
    </xf>
    <xf numFmtId="0" fontId="35" fillId="0" borderId="31" xfId="0" applyFont="1" applyFill="1" applyBorder="1" applyAlignment="1">
      <alignment horizontal="left" vertical="center" wrapText="1"/>
    </xf>
    <xf numFmtId="0" fontId="35" fillId="0" borderId="27" xfId="0" applyFont="1" applyFill="1" applyBorder="1" applyAlignment="1">
      <alignment horizontal="left" vertical="center" wrapText="1"/>
    </xf>
    <xf numFmtId="0" fontId="35" fillId="0" borderId="8" xfId="0" applyFont="1" applyFill="1" applyBorder="1" applyAlignment="1">
      <alignment horizontal="left" vertical="center" wrapText="1"/>
    </xf>
    <xf numFmtId="0" fontId="9" fillId="0" borderId="24" xfId="0" applyFont="1" applyFill="1" applyBorder="1" applyAlignment="1">
      <alignment horizontal="left" vertical="center" wrapText="1"/>
    </xf>
    <xf numFmtId="0" fontId="40" fillId="4" borderId="24" xfId="0" applyFont="1" applyFill="1" applyBorder="1" applyAlignment="1">
      <alignment horizontal="left" vertical="center" wrapText="1"/>
    </xf>
    <xf numFmtId="0" fontId="40" fillId="4" borderId="31" xfId="0" applyFont="1" applyFill="1" applyBorder="1" applyAlignment="1">
      <alignment horizontal="left" vertical="center" wrapText="1"/>
    </xf>
    <xf numFmtId="0" fontId="40" fillId="4" borderId="27" xfId="0" applyFont="1" applyFill="1" applyBorder="1" applyAlignment="1">
      <alignment horizontal="left" vertical="center" wrapText="1"/>
    </xf>
    <xf numFmtId="0" fontId="9" fillId="0" borderId="8" xfId="0" applyFont="1" applyFill="1" applyBorder="1" applyAlignment="1">
      <alignment horizontal="left" vertical="center" wrapText="1"/>
    </xf>
    <xf numFmtId="43" fontId="35" fillId="0" borderId="34" xfId="0" applyNumberFormat="1" applyFont="1" applyFill="1" applyBorder="1" applyAlignment="1">
      <alignment horizontal="center" vertical="center" wrapText="1"/>
    </xf>
    <xf numFmtId="0" fontId="35" fillId="0" borderId="34" xfId="0" applyFont="1" applyFill="1" applyBorder="1" applyAlignment="1">
      <alignment horizontal="center" vertical="center" wrapText="1"/>
    </xf>
    <xf numFmtId="0" fontId="35" fillId="4" borderId="8" xfId="0" applyFont="1" applyFill="1" applyBorder="1" applyAlignment="1">
      <alignment horizontal="left" vertical="center" wrapText="1"/>
    </xf>
    <xf numFmtId="0" fontId="35" fillId="4" borderId="24" xfId="0" applyFont="1" applyFill="1" applyBorder="1" applyAlignment="1">
      <alignment horizontal="left" vertical="center" wrapText="1"/>
    </xf>
    <xf numFmtId="0" fontId="35" fillId="4" borderId="31" xfId="0" applyFont="1" applyFill="1" applyBorder="1" applyAlignment="1">
      <alignment horizontal="left" vertical="center" wrapText="1"/>
    </xf>
    <xf numFmtId="0" fontId="35" fillId="4" borderId="27" xfId="0" applyFont="1" applyFill="1" applyBorder="1" applyAlignment="1">
      <alignment horizontal="left" vertical="center" wrapText="1"/>
    </xf>
    <xf numFmtId="0" fontId="9" fillId="4" borderId="8" xfId="0" applyFont="1" applyFill="1" applyBorder="1" applyAlignment="1">
      <alignment horizontal="left" vertical="center" wrapText="1"/>
    </xf>
    <xf numFmtId="0" fontId="28" fillId="0" borderId="24" xfId="0" applyFont="1" applyFill="1" applyBorder="1" applyAlignment="1">
      <alignment horizontal="left" vertical="center" wrapText="1"/>
    </xf>
    <xf numFmtId="0" fontId="40" fillId="0" borderId="31" xfId="0" applyFont="1" applyFill="1" applyBorder="1" applyAlignment="1">
      <alignment horizontal="left" vertical="center" wrapText="1"/>
    </xf>
    <xf numFmtId="0" fontId="40" fillId="0" borderId="27" xfId="0" applyFont="1" applyFill="1" applyBorder="1" applyAlignment="1">
      <alignment horizontal="left" vertical="center" wrapText="1"/>
    </xf>
    <xf numFmtId="0" fontId="40" fillId="0" borderId="24" xfId="0" applyFont="1" applyFill="1" applyBorder="1" applyAlignment="1">
      <alignment horizontal="left" vertical="center" wrapText="1"/>
    </xf>
    <xf numFmtId="0" fontId="28" fillId="0" borderId="31" xfId="0" applyFont="1" applyFill="1" applyBorder="1" applyAlignment="1">
      <alignment horizontal="left" vertical="center" wrapText="1"/>
    </xf>
    <xf numFmtId="0" fontId="28" fillId="0" borderId="27" xfId="0" applyFont="1" applyFill="1" applyBorder="1" applyAlignment="1">
      <alignment horizontal="left" vertical="center" wrapText="1"/>
    </xf>
    <xf numFmtId="0" fontId="29" fillId="0" borderId="0" xfId="0" applyFont="1" applyAlignment="1">
      <alignment horizontal="left" vertical="center"/>
    </xf>
    <xf numFmtId="0" fontId="35" fillId="3" borderId="31" xfId="0" applyFont="1" applyFill="1" applyBorder="1" applyAlignment="1">
      <alignment horizontal="right" vertical="center" wrapText="1"/>
    </xf>
    <xf numFmtId="0" fontId="36" fillId="3" borderId="2" xfId="0" applyFont="1" applyFill="1" applyBorder="1" applyAlignment="1">
      <alignment horizontal="right" vertical="center" wrapText="1"/>
    </xf>
    <xf numFmtId="0" fontId="36" fillId="3" borderId="3" xfId="0" applyFont="1" applyFill="1" applyBorder="1" applyAlignment="1">
      <alignment horizontal="right" vertical="center" wrapText="1"/>
    </xf>
    <xf numFmtId="0" fontId="36" fillId="3" borderId="44" xfId="0" applyFont="1" applyFill="1" applyBorder="1" applyAlignment="1">
      <alignment horizontal="right" vertical="center" wrapText="1"/>
    </xf>
    <xf numFmtId="0" fontId="36" fillId="4" borderId="0" xfId="0" applyFont="1" applyFill="1" applyBorder="1" applyAlignment="1">
      <alignment horizontal="left" vertical="center" wrapText="1"/>
    </xf>
    <xf numFmtId="0" fontId="41" fillId="4" borderId="0" xfId="0" applyFont="1" applyFill="1" applyBorder="1" applyAlignment="1">
      <alignment vertical="center"/>
    </xf>
    <xf numFmtId="0" fontId="35" fillId="0" borderId="0" xfId="0" applyFont="1" applyFill="1" applyBorder="1" applyAlignment="1">
      <alignment horizontal="left" vertical="center" wrapText="1"/>
    </xf>
    <xf numFmtId="0" fontId="35" fillId="4" borderId="0" xfId="0" applyFont="1" applyFill="1" applyBorder="1" applyAlignment="1">
      <alignment horizontal="left" vertical="center" wrapText="1"/>
    </xf>
    <xf numFmtId="0" fontId="37" fillId="4" borderId="0" xfId="0" applyNumberFormat="1" applyFont="1" applyFill="1" applyBorder="1" applyAlignment="1">
      <alignment horizontal="center" vertical="center" wrapText="1"/>
    </xf>
    <xf numFmtId="0" fontId="35" fillId="4" borderId="0" xfId="0" applyNumberFormat="1" applyFont="1" applyFill="1" applyBorder="1" applyAlignment="1">
      <alignment horizontal="center" vertical="center" wrapText="1"/>
    </xf>
    <xf numFmtId="166" fontId="30" fillId="0" borderId="6" xfId="0" applyNumberFormat="1" applyFont="1" applyFill="1" applyBorder="1" applyAlignment="1">
      <alignment horizontal="center" vertical="center" wrapText="1"/>
    </xf>
    <xf numFmtId="166" fontId="30" fillId="0" borderId="17" xfId="0" applyNumberFormat="1" applyFont="1" applyFill="1" applyBorder="1" applyAlignment="1">
      <alignment horizontal="center" vertical="center" wrapText="1"/>
    </xf>
    <xf numFmtId="165" fontId="30" fillId="0" borderId="9" xfId="0" applyNumberFormat="1" applyFont="1" applyFill="1" applyBorder="1" applyAlignment="1">
      <alignment horizontal="center" vertical="center" wrapText="1"/>
    </xf>
    <xf numFmtId="0" fontId="36" fillId="3" borderId="24" xfId="0" applyFont="1" applyFill="1" applyBorder="1" applyAlignment="1">
      <alignment horizontal="left" vertical="center" wrapText="1"/>
    </xf>
    <xf numFmtId="0" fontId="36" fillId="3" borderId="31" xfId="0" applyFont="1" applyFill="1" applyBorder="1" applyAlignment="1">
      <alignment horizontal="left" vertical="center" wrapText="1"/>
    </xf>
    <xf numFmtId="0" fontId="9" fillId="0" borderId="31" xfId="0" applyFont="1" applyFill="1" applyBorder="1" applyAlignment="1">
      <alignment horizontal="left" vertical="center" wrapText="1"/>
    </xf>
    <xf numFmtId="0" fontId="9" fillId="0" borderId="27" xfId="0" applyFont="1" applyFill="1" applyBorder="1" applyAlignment="1">
      <alignment horizontal="left" vertical="center" wrapText="1"/>
    </xf>
    <xf numFmtId="0" fontId="30" fillId="3" borderId="6" xfId="0" applyFont="1" applyFill="1" applyBorder="1" applyAlignment="1">
      <alignment horizontal="center" vertical="center"/>
    </xf>
    <xf numFmtId="0" fontId="30" fillId="3" borderId="17" xfId="0" applyFont="1" applyFill="1" applyBorder="1" applyAlignment="1">
      <alignment horizontal="center" vertical="center"/>
    </xf>
    <xf numFmtId="0" fontId="30" fillId="3" borderId="9" xfId="0" applyFont="1" applyFill="1" applyBorder="1" applyAlignment="1">
      <alignment horizontal="center" vertical="center"/>
    </xf>
    <xf numFmtId="0" fontId="31" fillId="0" borderId="62" xfId="0" applyFont="1" applyFill="1" applyBorder="1" applyAlignment="1">
      <alignment horizontal="left" vertical="center"/>
    </xf>
    <xf numFmtId="0" fontId="31" fillId="0" borderId="18" xfId="0" applyFont="1" applyFill="1" applyBorder="1" applyAlignment="1">
      <alignment horizontal="left" vertical="center"/>
    </xf>
    <xf numFmtId="0" fontId="31" fillId="0" borderId="53" xfId="0" applyFont="1" applyFill="1" applyBorder="1" applyAlignment="1">
      <alignment horizontal="left" vertical="center"/>
    </xf>
    <xf numFmtId="0" fontId="31" fillId="0" borderId="61" xfId="0" applyFont="1" applyFill="1" applyBorder="1" applyAlignment="1">
      <alignment horizontal="left" vertical="center"/>
    </xf>
    <xf numFmtId="0" fontId="31" fillId="0" borderId="46" xfId="0" applyFont="1" applyFill="1" applyBorder="1" applyAlignment="1">
      <alignment horizontal="left" vertical="center"/>
    </xf>
    <xf numFmtId="0" fontId="31" fillId="0" borderId="47" xfId="0" applyFont="1" applyFill="1" applyBorder="1" applyAlignment="1">
      <alignment horizontal="left" vertical="center"/>
    </xf>
    <xf numFmtId="0" fontId="36" fillId="2" borderId="55" xfId="0" applyFont="1" applyFill="1" applyBorder="1" applyAlignment="1">
      <alignment horizontal="center" vertical="center"/>
    </xf>
    <xf numFmtId="0" fontId="36" fillId="2" borderId="59" xfId="0" applyFont="1" applyFill="1" applyBorder="1" applyAlignment="1">
      <alignment horizontal="center" vertical="center"/>
    </xf>
    <xf numFmtId="0" fontId="36" fillId="2" borderId="54" xfId="0" applyFont="1" applyFill="1" applyBorder="1" applyAlignment="1">
      <alignment horizontal="center" vertical="center"/>
    </xf>
    <xf numFmtId="0" fontId="36" fillId="2" borderId="60" xfId="0" applyFont="1" applyFill="1" applyBorder="1" applyAlignment="1">
      <alignment horizontal="center" vertical="center"/>
    </xf>
    <xf numFmtId="0" fontId="36" fillId="2" borderId="48" xfId="0" applyFont="1" applyFill="1" applyBorder="1" applyAlignment="1">
      <alignment horizontal="center" vertical="center"/>
    </xf>
    <xf numFmtId="0" fontId="36" fillId="2" borderId="5" xfId="0" applyFont="1" applyFill="1" applyBorder="1" applyAlignment="1">
      <alignment horizontal="center" vertical="center"/>
    </xf>
    <xf numFmtId="0" fontId="36" fillId="2" borderId="50" xfId="0" applyFont="1" applyFill="1" applyBorder="1" applyAlignment="1">
      <alignment horizontal="center" vertical="center"/>
    </xf>
    <xf numFmtId="0" fontId="36" fillId="2" borderId="26" xfId="0" applyFont="1" applyFill="1" applyBorder="1" applyAlignment="1">
      <alignment horizontal="center" vertical="center"/>
    </xf>
    <xf numFmtId="0" fontId="36" fillId="2" borderId="30" xfId="0" applyFont="1" applyFill="1" applyBorder="1" applyAlignment="1">
      <alignment horizontal="center" vertical="center"/>
    </xf>
    <xf numFmtId="0" fontId="36" fillId="2" borderId="51" xfId="0" applyFont="1" applyFill="1" applyBorder="1" applyAlignment="1">
      <alignment horizontal="center" vertical="center"/>
    </xf>
    <xf numFmtId="0" fontId="36" fillId="6" borderId="55" xfId="0" applyFont="1" applyFill="1" applyBorder="1" applyAlignment="1">
      <alignment horizontal="center" vertical="center"/>
    </xf>
    <xf numFmtId="0" fontId="36" fillId="6" borderId="59" xfId="0" applyFont="1" applyFill="1" applyBorder="1" applyAlignment="1">
      <alignment horizontal="center" vertical="center"/>
    </xf>
    <xf numFmtId="0" fontId="36" fillId="2" borderId="23" xfId="0" applyFont="1" applyFill="1" applyBorder="1" applyAlignment="1">
      <alignment horizontal="center" vertical="center"/>
    </xf>
    <xf numFmtId="0" fontId="36" fillId="2" borderId="46" xfId="0" applyFont="1" applyFill="1" applyBorder="1" applyAlignment="1">
      <alignment horizontal="center" vertical="center"/>
    </xf>
    <xf numFmtId="0" fontId="36" fillId="2" borderId="58" xfId="0" applyFont="1" applyFill="1" applyBorder="1" applyAlignment="1">
      <alignment horizontal="center" vertical="center"/>
    </xf>
    <xf numFmtId="0" fontId="33" fillId="0" borderId="48" xfId="0" applyFont="1" applyBorder="1" applyAlignment="1">
      <alignment horizontal="left" vertical="center"/>
    </xf>
    <xf numFmtId="0" fontId="33" fillId="0" borderId="5" xfId="0" applyFont="1" applyBorder="1" applyAlignment="1">
      <alignment horizontal="left" vertical="center"/>
    </xf>
    <xf numFmtId="0" fontId="33" fillId="0" borderId="50" xfId="0" applyFont="1" applyBorder="1" applyAlignment="1">
      <alignment horizontal="left" vertical="center"/>
    </xf>
    <xf numFmtId="0" fontId="33" fillId="0" borderId="28" xfId="0" applyFont="1" applyBorder="1" applyAlignment="1">
      <alignment horizontal="left" vertical="center"/>
    </xf>
    <xf numFmtId="0" fontId="33" fillId="0" borderId="18" xfId="0" applyFont="1" applyBorder="1" applyAlignment="1">
      <alignment horizontal="left" vertical="center"/>
    </xf>
    <xf numFmtId="0" fontId="8" fillId="2" borderId="45" xfId="0" applyNumberFormat="1" applyFont="1" applyFill="1" applyBorder="1" applyAlignment="1">
      <alignment horizontal="center" vertical="center" wrapText="1"/>
    </xf>
    <xf numFmtId="0" fontId="36" fillId="2" borderId="14" xfId="0" applyNumberFormat="1" applyFont="1" applyFill="1" applyBorder="1" applyAlignment="1">
      <alignment horizontal="center" vertical="center" wrapText="1"/>
    </xf>
    <xf numFmtId="0" fontId="36" fillId="3" borderId="23" xfId="0" applyFont="1" applyFill="1" applyBorder="1" applyAlignment="1">
      <alignment horizontal="left" vertical="center" wrapText="1"/>
    </xf>
    <xf numFmtId="0" fontId="36" fillId="3" borderId="46" xfId="0" applyFont="1" applyFill="1" applyBorder="1" applyAlignment="1">
      <alignment horizontal="left" vertical="center" wrapText="1"/>
    </xf>
    <xf numFmtId="0" fontId="36" fillId="3" borderId="58" xfId="0" applyFont="1" applyFill="1" applyBorder="1" applyAlignment="1">
      <alignment horizontal="left" vertical="center" wrapText="1"/>
    </xf>
    <xf numFmtId="0" fontId="36" fillId="3" borderId="29" xfId="0" applyFont="1" applyFill="1" applyBorder="1" applyAlignment="1">
      <alignment horizontal="left" vertical="center" wrapText="1"/>
    </xf>
    <xf numFmtId="0" fontId="36" fillId="3" borderId="39" xfId="0" applyFont="1" applyFill="1" applyBorder="1" applyAlignment="1">
      <alignment horizontal="left" vertical="center" wrapText="1"/>
    </xf>
    <xf numFmtId="0" fontId="36" fillId="3" borderId="40" xfId="0" applyFont="1" applyFill="1" applyBorder="1" applyAlignment="1">
      <alignment horizontal="left" vertical="center" wrapText="1"/>
    </xf>
    <xf numFmtId="0" fontId="8" fillId="0" borderId="45" xfId="0" applyNumberFormat="1" applyFont="1" applyFill="1" applyBorder="1" applyAlignment="1">
      <alignment horizontal="center" vertical="center"/>
    </xf>
    <xf numFmtId="0" fontId="8" fillId="0" borderId="20" xfId="0" applyNumberFormat="1" applyFont="1" applyFill="1" applyBorder="1" applyAlignment="1">
      <alignment horizontal="center" vertical="center"/>
    </xf>
    <xf numFmtId="0" fontId="8" fillId="0" borderId="14" xfId="0" applyNumberFormat="1" applyFont="1" applyFill="1" applyBorder="1" applyAlignment="1">
      <alignment horizontal="center" vertical="center"/>
    </xf>
    <xf numFmtId="166" fontId="8" fillId="0" borderId="45" xfId="0" applyNumberFormat="1" applyFont="1" applyFill="1" applyBorder="1" applyAlignment="1">
      <alignment horizontal="right" vertical="center"/>
    </xf>
    <xf numFmtId="166" fontId="8" fillId="0" borderId="14" xfId="0" applyNumberFormat="1" applyFont="1" applyFill="1" applyBorder="1" applyAlignment="1">
      <alignment horizontal="right" vertical="center"/>
    </xf>
    <xf numFmtId="166" fontId="8" fillId="0" borderId="45" xfId="0" applyNumberFormat="1" applyFont="1" applyFill="1" applyBorder="1" applyAlignment="1">
      <alignment horizontal="center" vertical="center"/>
    </xf>
    <xf numFmtId="166" fontId="8" fillId="0" borderId="14" xfId="0" applyNumberFormat="1" applyFont="1" applyFill="1" applyBorder="1" applyAlignment="1">
      <alignment horizontal="center" vertical="center"/>
    </xf>
    <xf numFmtId="10" fontId="8" fillId="0" borderId="32" xfId="0" applyNumberFormat="1" applyFont="1" applyFill="1" applyBorder="1" applyAlignment="1">
      <alignment horizontal="center" vertical="center"/>
    </xf>
    <xf numFmtId="10" fontId="8" fillId="0" borderId="49" xfId="0" applyNumberFormat="1" applyFont="1" applyFill="1" applyBorder="1" applyAlignment="1">
      <alignment horizontal="center" vertical="center"/>
    </xf>
    <xf numFmtId="166" fontId="7" fillId="3" borderId="6" xfId="0" applyNumberFormat="1" applyFont="1" applyFill="1" applyBorder="1" applyAlignment="1">
      <alignment horizontal="center" vertical="center"/>
    </xf>
    <xf numFmtId="166" fontId="7" fillId="3" borderId="17" xfId="0" applyNumberFormat="1" applyFont="1" applyFill="1" applyBorder="1" applyAlignment="1">
      <alignment horizontal="center" vertical="center"/>
    </xf>
    <xf numFmtId="166" fontId="7" fillId="3" borderId="9" xfId="0" applyNumberFormat="1" applyFont="1" applyFill="1" applyBorder="1" applyAlignment="1">
      <alignment horizontal="center" vertical="center"/>
    </xf>
    <xf numFmtId="0" fontId="8" fillId="0" borderId="6" xfId="0" applyFont="1" applyBorder="1" applyAlignment="1">
      <alignment horizontal="center" vertical="center"/>
    </xf>
    <xf numFmtId="0" fontId="8" fillId="0" borderId="17" xfId="0" applyFont="1" applyBorder="1" applyAlignment="1">
      <alignment horizontal="center" vertical="center"/>
    </xf>
    <xf numFmtId="0" fontId="8" fillId="0" borderId="9" xfId="0" applyFont="1" applyBorder="1" applyAlignment="1">
      <alignment horizontal="center" vertical="center"/>
    </xf>
    <xf numFmtId="0" fontId="10" fillId="4" borderId="0" xfId="0" applyFont="1" applyFill="1" applyBorder="1" applyAlignment="1">
      <alignment horizontal="center" wrapText="1"/>
    </xf>
    <xf numFmtId="0" fontId="9" fillId="0" borderId="0" xfId="0" applyNumberFormat="1" applyFont="1" applyBorder="1" applyAlignment="1">
      <alignment horizontal="center" vertical="center" wrapText="1"/>
    </xf>
    <xf numFmtId="0" fontId="12" fillId="0" borderId="0" xfId="0" applyNumberFormat="1" applyFont="1" applyBorder="1" applyAlignment="1">
      <alignment horizontal="center" vertical="center" wrapText="1"/>
    </xf>
    <xf numFmtId="0" fontId="12" fillId="0" borderId="36" xfId="0" applyNumberFormat="1" applyFont="1" applyBorder="1" applyAlignment="1">
      <alignment horizontal="center" vertical="center" wrapText="1"/>
    </xf>
    <xf numFmtId="0" fontId="15" fillId="0" borderId="32" xfId="11" applyFont="1" applyBorder="1" applyAlignment="1" applyProtection="1">
      <alignment horizontal="center" vertical="center"/>
    </xf>
    <xf numFmtId="0" fontId="16" fillId="0" borderId="5" xfId="11" applyFont="1" applyBorder="1"/>
    <xf numFmtId="0" fontId="16" fillId="0" borderId="33" xfId="11" applyFont="1" applyBorder="1"/>
    <xf numFmtId="0" fontId="16" fillId="0" borderId="49" xfId="11" applyFont="1" applyBorder="1"/>
    <xf numFmtId="0" fontId="16" fillId="0" borderId="30" xfId="11" applyFont="1" applyBorder="1"/>
    <xf numFmtId="0" fontId="16" fillId="0" borderId="42" xfId="11" applyFont="1" applyBorder="1"/>
    <xf numFmtId="0" fontId="18" fillId="5" borderId="34" xfId="11" applyFont="1" applyFill="1" applyBorder="1" applyAlignment="1" applyProtection="1">
      <alignment horizontal="left" vertical="center"/>
    </xf>
    <xf numFmtId="0" fontId="18" fillId="5" borderId="0" xfId="11" applyFont="1" applyFill="1" applyBorder="1" applyAlignment="1" applyProtection="1">
      <alignment horizontal="left" vertical="center"/>
    </xf>
    <xf numFmtId="0" fontId="18" fillId="5" borderId="0" xfId="11" applyFont="1" applyFill="1" applyBorder="1" applyAlignment="1" applyProtection="1">
      <alignment horizontal="right" vertical="center"/>
    </xf>
    <xf numFmtId="0" fontId="18" fillId="5" borderId="35" xfId="11" applyFont="1" applyFill="1" applyBorder="1" applyAlignment="1" applyProtection="1">
      <alignment horizontal="right" vertical="center"/>
    </xf>
    <xf numFmtId="0" fontId="17" fillId="0" borderId="38" xfId="11" applyFont="1" applyFill="1" applyBorder="1" applyAlignment="1" applyProtection="1">
      <alignment horizontal="left" vertical="center"/>
      <protection locked="0"/>
    </xf>
    <xf numFmtId="0" fontId="17" fillId="0" borderId="40" xfId="11" applyFont="1" applyFill="1" applyBorder="1" applyAlignment="1" applyProtection="1">
      <alignment horizontal="left" vertical="center"/>
      <protection locked="0"/>
    </xf>
    <xf numFmtId="0" fontId="17" fillId="0" borderId="41" xfId="11" applyFont="1" applyFill="1" applyBorder="1" applyAlignment="1" applyProtection="1">
      <alignment horizontal="left" vertical="center"/>
      <protection locked="0"/>
    </xf>
    <xf numFmtId="0" fontId="17" fillId="0" borderId="39" xfId="11" applyFont="1" applyFill="1" applyBorder="1" applyAlignment="1" applyProtection="1">
      <alignment horizontal="left" vertical="center"/>
      <protection locked="0"/>
    </xf>
    <xf numFmtId="0" fontId="17" fillId="0" borderId="43" xfId="11" applyFont="1" applyFill="1" applyBorder="1" applyAlignment="1" applyProtection="1">
      <alignment horizontal="left" vertical="center"/>
      <protection locked="0"/>
    </xf>
    <xf numFmtId="0" fontId="17" fillId="0" borderId="38" xfId="11" applyFont="1" applyFill="1" applyBorder="1" applyAlignment="1" applyProtection="1">
      <alignment horizontal="left" vertical="center" wrapText="1"/>
      <protection locked="0"/>
    </xf>
    <xf numFmtId="0" fontId="17" fillId="0" borderId="40" xfId="11" applyFont="1" applyFill="1" applyBorder="1" applyAlignment="1" applyProtection="1">
      <alignment horizontal="left" vertical="center" wrapText="1"/>
      <protection locked="0"/>
    </xf>
    <xf numFmtId="0" fontId="17" fillId="0" borderId="41" xfId="11" applyFont="1" applyFill="1" applyBorder="1" applyAlignment="1" applyProtection="1">
      <alignment horizontal="left" vertical="center" wrapText="1"/>
      <protection locked="0"/>
    </xf>
    <xf numFmtId="0" fontId="27" fillId="0" borderId="39" xfId="11" applyFont="1" applyFill="1" applyBorder="1" applyAlignment="1" applyProtection="1">
      <alignment horizontal="left" vertical="center"/>
      <protection locked="0"/>
    </xf>
    <xf numFmtId="0" fontId="27" fillId="0" borderId="40" xfId="11" applyFont="1" applyFill="1" applyBorder="1" applyAlignment="1" applyProtection="1">
      <alignment horizontal="left" vertical="center"/>
      <protection locked="0"/>
    </xf>
    <xf numFmtId="0" fontId="27" fillId="0" borderId="43" xfId="11" applyFont="1" applyFill="1" applyBorder="1" applyAlignment="1" applyProtection="1">
      <alignment horizontal="left" vertical="center"/>
      <protection locked="0"/>
    </xf>
    <xf numFmtId="10" fontId="14" fillId="0" borderId="40" xfId="11" applyNumberFormat="1" applyFont="1" applyBorder="1" applyAlignment="1" applyProtection="1">
      <alignment horizontal="center" vertical="center"/>
    </xf>
    <xf numFmtId="10" fontId="14" fillId="0" borderId="41" xfId="11" applyNumberFormat="1" applyFont="1" applyBorder="1" applyAlignment="1" applyProtection="1">
      <alignment horizontal="center" vertical="center"/>
    </xf>
    <xf numFmtId="10" fontId="14" fillId="3" borderId="39" xfId="5" applyNumberFormat="1" applyFont="1" applyFill="1" applyBorder="1" applyAlignment="1" applyProtection="1">
      <alignment horizontal="right" vertical="center"/>
      <protection locked="0"/>
    </xf>
    <xf numFmtId="10" fontId="14" fillId="3" borderId="41" xfId="5" applyNumberFormat="1" applyFont="1" applyFill="1" applyBorder="1" applyAlignment="1" applyProtection="1">
      <alignment horizontal="right" vertical="center"/>
      <protection locked="0"/>
    </xf>
    <xf numFmtId="0" fontId="14" fillId="0" borderId="48" xfId="11" applyFont="1" applyBorder="1" applyAlignment="1" applyProtection="1">
      <alignment horizontal="center" vertical="center" wrapText="1"/>
    </xf>
    <xf numFmtId="0" fontId="14" fillId="0" borderId="5" xfId="11" applyFont="1" applyBorder="1" applyAlignment="1" applyProtection="1">
      <alignment horizontal="center" vertical="center" wrapText="1"/>
    </xf>
    <xf numFmtId="0" fontId="14" fillId="0" borderId="33" xfId="11" applyFont="1" applyBorder="1" applyAlignment="1" applyProtection="1">
      <alignment horizontal="center" vertical="center" wrapText="1"/>
    </xf>
    <xf numFmtId="0" fontId="14" fillId="0" borderId="19" xfId="11" applyFont="1" applyBorder="1" applyAlignment="1" applyProtection="1">
      <alignment horizontal="center" vertical="center" wrapText="1"/>
    </xf>
    <xf numFmtId="0" fontId="14" fillId="0" borderId="0" xfId="11" applyFont="1" applyBorder="1" applyAlignment="1" applyProtection="1">
      <alignment horizontal="center" vertical="center" wrapText="1"/>
    </xf>
    <xf numFmtId="0" fontId="14" fillId="0" borderId="35" xfId="11" applyFont="1" applyBorder="1" applyAlignment="1" applyProtection="1">
      <alignment horizontal="center" vertical="center" wrapText="1"/>
    </xf>
    <xf numFmtId="10" fontId="14" fillId="0" borderId="31" xfId="11" applyNumberFormat="1" applyFont="1" applyBorder="1" applyAlignment="1" applyProtection="1">
      <alignment horizontal="center" vertical="center"/>
    </xf>
    <xf numFmtId="10" fontId="14" fillId="0" borderId="27" xfId="11" applyNumberFormat="1" applyFont="1" applyBorder="1" applyAlignment="1" applyProtection="1">
      <alignment horizontal="center" vertical="center"/>
    </xf>
    <xf numFmtId="0" fontId="14" fillId="0" borderId="31" xfId="11" applyFont="1" applyBorder="1" applyAlignment="1" applyProtection="1">
      <alignment horizontal="left" vertical="center"/>
    </xf>
    <xf numFmtId="0" fontId="14" fillId="0" borderId="27" xfId="11" applyFont="1" applyBorder="1" applyAlignment="1" applyProtection="1">
      <alignment horizontal="left" vertical="center"/>
    </xf>
    <xf numFmtId="0" fontId="14" fillId="2" borderId="32" xfId="11" applyFont="1" applyFill="1" applyBorder="1" applyAlignment="1" applyProtection="1">
      <alignment horizontal="center" vertical="center"/>
    </xf>
    <xf numFmtId="0" fontId="14" fillId="2" borderId="5" xfId="11" applyFont="1" applyFill="1" applyBorder="1" applyAlignment="1" applyProtection="1">
      <alignment horizontal="center" vertical="center"/>
    </xf>
    <xf numFmtId="0" fontId="14" fillId="2" borderId="49" xfId="11" applyFont="1" applyFill="1" applyBorder="1" applyAlignment="1" applyProtection="1">
      <alignment horizontal="center" vertical="center"/>
    </xf>
    <xf numFmtId="0" fontId="14" fillId="2" borderId="30" xfId="11" applyFont="1" applyFill="1" applyBorder="1" applyAlignment="1" applyProtection="1">
      <alignment horizontal="center" vertical="center"/>
    </xf>
    <xf numFmtId="0" fontId="14" fillId="2" borderId="48" xfId="11" applyFont="1" applyFill="1" applyBorder="1" applyAlignment="1" applyProtection="1">
      <alignment horizontal="center" vertical="center" wrapText="1"/>
    </xf>
    <xf numFmtId="0" fontId="14" fillId="2" borderId="5" xfId="11" applyFont="1" applyFill="1" applyBorder="1" applyAlignment="1" applyProtection="1">
      <alignment horizontal="center" vertical="center" wrapText="1"/>
    </xf>
    <xf numFmtId="0" fontId="14" fillId="2" borderId="50" xfId="11" applyFont="1" applyFill="1" applyBorder="1" applyAlignment="1" applyProtection="1">
      <alignment horizontal="center" vertical="center" wrapText="1"/>
    </xf>
    <xf numFmtId="0" fontId="14" fillId="2" borderId="26" xfId="11" applyFont="1" applyFill="1" applyBorder="1" applyAlignment="1" applyProtection="1">
      <alignment horizontal="center" vertical="center" wrapText="1"/>
    </xf>
    <xf numFmtId="0" fontId="14" fillId="2" borderId="30" xfId="11" applyFont="1" applyFill="1" applyBorder="1" applyAlignment="1" applyProtection="1">
      <alignment horizontal="center" vertical="center" wrapText="1"/>
    </xf>
    <xf numFmtId="0" fontId="14" fillId="2" borderId="51" xfId="11" applyFont="1" applyFill="1" applyBorder="1" applyAlignment="1" applyProtection="1">
      <alignment horizontal="center" vertical="center" wrapText="1"/>
    </xf>
    <xf numFmtId="0" fontId="17" fillId="2" borderId="48" xfId="11" applyFont="1" applyFill="1" applyBorder="1" applyAlignment="1" applyProtection="1">
      <alignment horizontal="center" vertical="center"/>
    </xf>
    <xf numFmtId="0" fontId="17" fillId="2" borderId="5" xfId="11" applyFont="1" applyFill="1" applyBorder="1" applyAlignment="1" applyProtection="1">
      <alignment horizontal="center" vertical="center"/>
    </xf>
    <xf numFmtId="0" fontId="17" fillId="2" borderId="26" xfId="11" applyFont="1" applyFill="1" applyBorder="1" applyAlignment="1" applyProtection="1">
      <alignment horizontal="center" vertical="center"/>
    </xf>
    <xf numFmtId="0" fontId="17" fillId="2" borderId="30" xfId="11" applyFont="1" applyFill="1" applyBorder="1" applyAlignment="1" applyProtection="1">
      <alignment horizontal="center" vertical="center"/>
    </xf>
    <xf numFmtId="0" fontId="17" fillId="2" borderId="11" xfId="11" applyFont="1" applyFill="1" applyBorder="1" applyAlignment="1" applyProtection="1">
      <alignment horizontal="center" vertical="center"/>
    </xf>
    <xf numFmtId="0" fontId="17" fillId="2" borderId="23" xfId="11" applyFont="1" applyFill="1" applyBorder="1" applyAlignment="1" applyProtection="1">
      <alignment horizontal="center" vertical="center"/>
    </xf>
    <xf numFmtId="0" fontId="17" fillId="2" borderId="13" xfId="11" applyFont="1" applyFill="1" applyBorder="1" applyAlignment="1" applyProtection="1">
      <alignment horizontal="center" vertical="center"/>
    </xf>
    <xf numFmtId="0" fontId="17" fillId="2" borderId="28" xfId="11" applyFont="1" applyFill="1" applyBorder="1" applyAlignment="1" applyProtection="1">
      <alignment horizontal="center" vertical="center"/>
    </xf>
    <xf numFmtId="10" fontId="17" fillId="3" borderId="32" xfId="5" applyNumberFormat="1" applyFont="1" applyFill="1" applyBorder="1" applyAlignment="1" applyProtection="1">
      <alignment horizontal="center" vertical="center"/>
    </xf>
    <xf numFmtId="10" fontId="17" fillId="3" borderId="33" xfId="5" applyNumberFormat="1" applyFont="1" applyFill="1" applyBorder="1" applyAlignment="1" applyProtection="1">
      <alignment horizontal="center" vertical="center"/>
    </xf>
    <xf numFmtId="10" fontId="17" fillId="3" borderId="49" xfId="5" applyNumberFormat="1" applyFont="1" applyFill="1" applyBorder="1" applyAlignment="1" applyProtection="1">
      <alignment horizontal="center" vertical="center"/>
    </xf>
    <xf numFmtId="10" fontId="17" fillId="3" borderId="42" xfId="5" applyNumberFormat="1" applyFont="1" applyFill="1" applyBorder="1" applyAlignment="1" applyProtection="1">
      <alignment horizontal="center" vertical="center"/>
    </xf>
    <xf numFmtId="0" fontId="14" fillId="0" borderId="52" xfId="11" applyFont="1" applyBorder="1" applyAlignment="1" applyProtection="1">
      <alignment horizontal="center" vertical="center" wrapText="1"/>
    </xf>
    <xf numFmtId="0" fontId="14" fillId="0" borderId="36" xfId="11" applyFont="1" applyBorder="1" applyAlignment="1" applyProtection="1">
      <alignment horizontal="center" vertical="center" wrapText="1"/>
    </xf>
    <xf numFmtId="0" fontId="14" fillId="0" borderId="37" xfId="11" applyFont="1" applyBorder="1" applyAlignment="1" applyProtection="1">
      <alignment horizontal="center" vertical="center" wrapText="1"/>
    </xf>
    <xf numFmtId="0" fontId="14" fillId="0" borderId="24" xfId="11" applyFont="1" applyBorder="1" applyAlignment="1" applyProtection="1">
      <alignment horizontal="left" vertical="center"/>
    </xf>
    <xf numFmtId="0" fontId="14" fillId="0" borderId="8" xfId="11" applyFont="1" applyBorder="1" applyAlignment="1" applyProtection="1">
      <alignment horizontal="left" vertical="center"/>
    </xf>
    <xf numFmtId="166" fontId="1" fillId="0" borderId="0" xfId="7" applyFont="1" applyFill="1" applyBorder="1" applyAlignment="1" applyProtection="1">
      <alignment horizontal="right" vertical="center"/>
    </xf>
    <xf numFmtId="49" fontId="1" fillId="0" borderId="0" xfId="11" applyNumberFormat="1" applyFont="1" applyFill="1" applyBorder="1" applyAlignment="1" applyProtection="1">
      <alignment horizontal="center" vertical="center"/>
      <protection locked="0"/>
    </xf>
    <xf numFmtId="166" fontId="20" fillId="0" borderId="0" xfId="7" applyFont="1" applyFill="1" applyBorder="1" applyAlignment="1" applyProtection="1">
      <alignment horizontal="right" vertical="center"/>
      <protection locked="0"/>
    </xf>
    <xf numFmtId="166" fontId="20" fillId="0" borderId="0" xfId="7" applyFont="1" applyFill="1" applyBorder="1" applyAlignment="1" applyProtection="1">
      <alignment horizontal="right" vertical="center"/>
    </xf>
    <xf numFmtId="166" fontId="1" fillId="0" borderId="0" xfId="7" applyFont="1" applyFill="1" applyBorder="1" applyAlignment="1" applyProtection="1">
      <alignment horizontal="right" vertical="center" wrapText="1"/>
    </xf>
    <xf numFmtId="0" fontId="9" fillId="0" borderId="0" xfId="11" applyFont="1" applyFill="1" applyBorder="1" applyAlignment="1">
      <alignment horizontal="left" vertical="center" wrapText="1"/>
    </xf>
    <xf numFmtId="0" fontId="1" fillId="0" borderId="0" xfId="11" applyFill="1" applyBorder="1" applyAlignment="1">
      <alignment horizontal="left" vertical="center" wrapText="1"/>
    </xf>
    <xf numFmtId="0" fontId="1" fillId="0" borderId="0" xfId="11" applyFont="1" applyFill="1" applyBorder="1" applyAlignment="1" applyProtection="1">
      <alignment horizontal="center" vertical="center"/>
      <protection locked="0"/>
    </xf>
    <xf numFmtId="4" fontId="1" fillId="0" borderId="0" xfId="11" applyNumberFormat="1" applyFont="1" applyFill="1" applyBorder="1" applyAlignment="1" applyProtection="1">
      <alignment horizontal="right" vertical="center"/>
      <protection locked="0"/>
    </xf>
    <xf numFmtId="166" fontId="1" fillId="0" borderId="0" xfId="7" applyFont="1" applyFill="1" applyBorder="1" applyAlignment="1" applyProtection="1">
      <alignment horizontal="right" vertical="center"/>
      <protection locked="0"/>
    </xf>
    <xf numFmtId="0" fontId="8" fillId="0" borderId="0" xfId="11" applyFont="1" applyFill="1" applyBorder="1" applyAlignment="1">
      <alignment horizontal="left" vertical="center" wrapText="1"/>
    </xf>
    <xf numFmtId="0" fontId="1" fillId="0" borderId="0" xfId="11" applyFont="1" applyFill="1" applyBorder="1" applyAlignment="1" applyProtection="1">
      <alignment horizontal="center" vertical="center" wrapText="1"/>
      <protection locked="0"/>
    </xf>
    <xf numFmtId="0" fontId="6" fillId="0" borderId="0" xfId="11" applyFont="1" applyFill="1" applyBorder="1" applyAlignment="1">
      <alignment horizontal="left" vertical="center" wrapText="1"/>
    </xf>
    <xf numFmtId="0" fontId="6" fillId="0" borderId="0" xfId="11" applyFont="1" applyFill="1" applyBorder="1" applyAlignment="1" applyProtection="1">
      <alignment horizontal="right" vertical="center" wrapText="1"/>
      <protection locked="0"/>
    </xf>
    <xf numFmtId="166" fontId="6" fillId="0" borderId="0" xfId="7" applyFont="1" applyFill="1" applyBorder="1" applyAlignment="1" applyProtection="1">
      <alignment horizontal="right" vertical="center"/>
    </xf>
    <xf numFmtId="173" fontId="9" fillId="0" borderId="34" xfId="11" applyNumberFormat="1" applyFont="1" applyBorder="1" applyAlignment="1" applyProtection="1">
      <alignment horizontal="center" vertical="center"/>
    </xf>
    <xf numFmtId="173" fontId="9" fillId="0" borderId="0" xfId="11" applyNumberFormat="1" applyFont="1" applyAlignment="1" applyProtection="1">
      <alignment horizontal="center" vertical="center"/>
    </xf>
    <xf numFmtId="0" fontId="9" fillId="0" borderId="0" xfId="11" applyFont="1" applyAlignment="1" applyProtection="1">
      <alignment horizontal="center" vertical="center"/>
    </xf>
    <xf numFmtId="0" fontId="6" fillId="0" borderId="0" xfId="11" applyFont="1" applyFill="1" applyBorder="1" applyAlignment="1" applyProtection="1">
      <alignment horizontal="left" vertical="center"/>
      <protection locked="0"/>
    </xf>
    <xf numFmtId="0" fontId="20" fillId="0" borderId="0" xfId="11" applyFont="1" applyFill="1" applyBorder="1" applyAlignment="1" applyProtection="1">
      <alignment horizontal="center" vertical="center"/>
      <protection locked="0"/>
    </xf>
    <xf numFmtId="4" fontId="20" fillId="0" borderId="0" xfId="11" applyNumberFormat="1" applyFont="1" applyFill="1" applyBorder="1" applyAlignment="1" applyProtection="1">
      <alignment horizontal="right" vertical="center"/>
      <protection locked="0"/>
    </xf>
    <xf numFmtId="10" fontId="14" fillId="3" borderId="40" xfId="5" applyNumberFormat="1" applyFont="1" applyFill="1" applyBorder="1" applyAlignment="1" applyProtection="1">
      <alignment horizontal="right" vertical="center"/>
      <protection locked="0"/>
    </xf>
    <xf numFmtId="0" fontId="14" fillId="2" borderId="12" xfId="11" applyFont="1" applyFill="1" applyBorder="1" applyAlignment="1" applyProtection="1">
      <alignment horizontal="center" vertical="center"/>
    </xf>
    <xf numFmtId="0" fontId="14" fillId="2" borderId="8" xfId="11" applyFont="1" applyFill="1" applyBorder="1" applyAlignment="1" applyProtection="1">
      <alignment horizontal="center" vertical="center"/>
    </xf>
    <xf numFmtId="0" fontId="14" fillId="2" borderId="8" xfId="11" applyFont="1" applyFill="1" applyBorder="1" applyAlignment="1" applyProtection="1">
      <alignment horizontal="center" vertical="center" wrapText="1"/>
    </xf>
    <xf numFmtId="0" fontId="17" fillId="2" borderId="8" xfId="11" applyFont="1" applyFill="1" applyBorder="1" applyAlignment="1" applyProtection="1">
      <alignment horizontal="center" vertical="center"/>
    </xf>
    <xf numFmtId="0" fontId="17" fillId="2" borderId="24" xfId="11" applyFont="1" applyFill="1" applyBorder="1" applyAlignment="1" applyProtection="1">
      <alignment horizontal="center" vertical="center"/>
    </xf>
    <xf numFmtId="10" fontId="17" fillId="3" borderId="52" xfId="5" applyNumberFormat="1" applyFont="1" applyFill="1" applyBorder="1" applyAlignment="1" applyProtection="1">
      <alignment horizontal="center" vertical="center"/>
    </xf>
    <xf numFmtId="10" fontId="17" fillId="3" borderId="37" xfId="5" applyNumberFormat="1" applyFont="1" applyFill="1" applyBorder="1" applyAlignment="1" applyProtection="1">
      <alignment horizontal="center" vertical="center"/>
    </xf>
    <xf numFmtId="49" fontId="5" fillId="0" borderId="0" xfId="11" applyNumberFormat="1" applyFont="1" applyBorder="1" applyAlignment="1">
      <alignment horizontal="center" vertical="center" wrapText="1"/>
    </xf>
    <xf numFmtId="49" fontId="20" fillId="0" borderId="0" xfId="11" applyNumberFormat="1" applyFont="1" applyBorder="1" applyAlignment="1">
      <alignment horizontal="center" vertical="center" wrapText="1"/>
    </xf>
    <xf numFmtId="4" fontId="1" fillId="0" borderId="0" xfId="11" applyNumberFormat="1" applyFont="1" applyFill="1" applyBorder="1" applyAlignment="1" applyProtection="1">
      <alignment horizontal="right" vertical="center" wrapText="1"/>
      <protection locked="0"/>
    </xf>
    <xf numFmtId="4" fontId="1" fillId="0" borderId="0" xfId="11" applyNumberFormat="1" applyFont="1" applyFill="1" applyBorder="1" applyAlignment="1">
      <alignment horizontal="right" vertical="center" wrapText="1"/>
    </xf>
    <xf numFmtId="166" fontId="1" fillId="0" borderId="0" xfId="7" applyFont="1" applyFill="1" applyBorder="1" applyAlignment="1" applyProtection="1">
      <alignment horizontal="right" vertical="center" wrapText="1"/>
      <protection locked="0"/>
    </xf>
    <xf numFmtId="0" fontId="1" fillId="0" borderId="0" xfId="11" applyFont="1" applyFill="1" applyBorder="1" applyAlignment="1">
      <alignment horizontal="right" vertical="center" wrapText="1"/>
    </xf>
    <xf numFmtId="0" fontId="7" fillId="0" borderId="24" xfId="0" applyFont="1" applyBorder="1" applyAlignment="1">
      <alignment horizontal="center" vertical="center"/>
    </xf>
    <xf numFmtId="0" fontId="7" fillId="0" borderId="31" xfId="0" applyFont="1" applyBorder="1" applyAlignment="1">
      <alignment horizontal="center" vertical="center"/>
    </xf>
    <xf numFmtId="0" fontId="7" fillId="0" borderId="27" xfId="0" applyFont="1" applyBorder="1" applyAlignment="1">
      <alignment horizontal="center" vertical="center"/>
    </xf>
    <xf numFmtId="0" fontId="7" fillId="7" borderId="24" xfId="0" applyFont="1" applyFill="1" applyBorder="1" applyAlignment="1">
      <alignment horizontal="center" vertical="center" wrapText="1"/>
    </xf>
    <xf numFmtId="0" fontId="7" fillId="7" borderId="31" xfId="0" applyFont="1" applyFill="1" applyBorder="1" applyAlignment="1">
      <alignment horizontal="center" vertical="center" wrapText="1"/>
    </xf>
    <xf numFmtId="0" fontId="7" fillId="7" borderId="27" xfId="0" applyFont="1" applyFill="1" applyBorder="1" applyAlignment="1">
      <alignment horizontal="center" vertical="center" wrapText="1"/>
    </xf>
    <xf numFmtId="0" fontId="7" fillId="7" borderId="32" xfId="0" applyFont="1" applyFill="1" applyBorder="1" applyAlignment="1">
      <alignment horizontal="center"/>
    </xf>
    <xf numFmtId="0" fontId="7" fillId="7" borderId="5" xfId="0" applyFont="1" applyFill="1" applyBorder="1" applyAlignment="1">
      <alignment horizontal="center"/>
    </xf>
    <xf numFmtId="0" fontId="7" fillId="7" borderId="17" xfId="0" applyFont="1" applyFill="1" applyBorder="1" applyAlignment="1">
      <alignment horizontal="center"/>
    </xf>
    <xf numFmtId="0" fontId="7" fillId="7" borderId="9" xfId="0" applyFont="1" applyFill="1" applyBorder="1" applyAlignment="1">
      <alignment horizontal="center"/>
    </xf>
    <xf numFmtId="0" fontId="43" fillId="0" borderId="24" xfId="0" applyFont="1" applyBorder="1" applyAlignment="1">
      <alignment horizontal="center" vertical="center"/>
    </xf>
    <xf numFmtId="0" fontId="43" fillId="0" borderId="31" xfId="0" applyFont="1" applyBorder="1" applyAlignment="1">
      <alignment horizontal="center" vertical="center"/>
    </xf>
    <xf numFmtId="0" fontId="43" fillId="0" borderId="27" xfId="0" applyFont="1" applyBorder="1" applyAlignment="1">
      <alignment horizontal="center" vertical="center"/>
    </xf>
    <xf numFmtId="0" fontId="12" fillId="7" borderId="24" xfId="0" applyFont="1" applyFill="1" applyBorder="1" applyAlignment="1">
      <alignment horizontal="center" vertical="center" wrapText="1"/>
    </xf>
    <xf numFmtId="0" fontId="12" fillId="7" borderId="31" xfId="0" applyFont="1" applyFill="1" applyBorder="1" applyAlignment="1">
      <alignment horizontal="center" vertical="center" wrapText="1"/>
    </xf>
    <xf numFmtId="0" fontId="12" fillId="7" borderId="27" xfId="0" applyFont="1" applyFill="1" applyBorder="1" applyAlignment="1">
      <alignment horizontal="center" vertical="center" wrapText="1"/>
    </xf>
    <xf numFmtId="0" fontId="44" fillId="8" borderId="24" xfId="0" applyFont="1" applyFill="1" applyBorder="1" applyAlignment="1" applyProtection="1">
      <alignment horizontal="left" vertical="center" wrapText="1"/>
      <protection locked="0"/>
    </xf>
    <xf numFmtId="0" fontId="44" fillId="8" borderId="31" xfId="0" applyFont="1" applyFill="1" applyBorder="1" applyAlignment="1" applyProtection="1">
      <alignment horizontal="left" vertical="center" wrapText="1"/>
      <protection locked="0"/>
    </xf>
    <xf numFmtId="0" fontId="44" fillId="8" borderId="27" xfId="0" applyFont="1" applyFill="1" applyBorder="1" applyAlignment="1" applyProtection="1">
      <alignment horizontal="left" vertical="center" wrapText="1"/>
      <protection locked="0"/>
    </xf>
    <xf numFmtId="0" fontId="3" fillId="0" borderId="36" xfId="0" applyNumberFormat="1" applyFont="1" applyBorder="1" applyAlignment="1">
      <alignment horizontal="center" vertical="center" wrapText="1"/>
    </xf>
    <xf numFmtId="0" fontId="2" fillId="4" borderId="0" xfId="0" applyFont="1" applyFill="1" applyBorder="1" applyAlignment="1">
      <alignment horizontal="center" wrapText="1"/>
    </xf>
    <xf numFmtId="0" fontId="44" fillId="0" borderId="24" xfId="0" applyFont="1" applyFill="1" applyBorder="1" applyAlignment="1" applyProtection="1">
      <alignment horizontal="left" vertical="center" wrapText="1"/>
      <protection locked="0"/>
    </xf>
    <xf numFmtId="0" fontId="44" fillId="0" borderId="31" xfId="0" applyFont="1" applyFill="1" applyBorder="1" applyAlignment="1" applyProtection="1">
      <alignment horizontal="left" vertical="center" wrapText="1"/>
      <protection locked="0"/>
    </xf>
    <xf numFmtId="0" fontId="44" fillId="0" borderId="27" xfId="0" applyFont="1" applyFill="1" applyBorder="1" applyAlignment="1" applyProtection="1">
      <alignment horizontal="left" vertical="center" wrapText="1"/>
      <protection locked="0"/>
    </xf>
    <xf numFmtId="0" fontId="0" fillId="0" borderId="0" xfId="0"/>
    <xf numFmtId="0" fontId="59" fillId="0" borderId="0" xfId="0" applyFont="1" applyBorder="1" applyAlignment="1">
      <alignment horizontal="center" vertical="center"/>
    </xf>
    <xf numFmtId="0" fontId="59" fillId="0" borderId="0" xfId="0" applyFont="1" applyBorder="1" applyAlignment="1">
      <alignment horizontal="left" vertical="center" wrapText="1"/>
    </xf>
    <xf numFmtId="0" fontId="59" fillId="0" borderId="40" xfId="11" applyNumberFormat="1" applyFont="1" applyFill="1" applyBorder="1" applyAlignment="1">
      <alignment horizontal="right" vertical="center"/>
    </xf>
    <xf numFmtId="0" fontId="59" fillId="0" borderId="24" xfId="11" applyNumberFormat="1" applyFont="1" applyFill="1" applyBorder="1" applyAlignment="1">
      <alignment horizontal="center" vertical="center"/>
    </xf>
    <xf numFmtId="0" fontId="59" fillId="0" borderId="27" xfId="11" applyNumberFormat="1" applyFont="1" applyFill="1" applyBorder="1" applyAlignment="1">
      <alignment horizontal="center" vertical="center"/>
    </xf>
    <xf numFmtId="0" fontId="59" fillId="2" borderId="8" xfId="11" applyNumberFormat="1" applyFont="1" applyFill="1" applyBorder="1" applyAlignment="1">
      <alignment horizontal="center" vertical="center"/>
    </xf>
    <xf numFmtId="0" fontId="59" fillId="2" borderId="52" xfId="11" applyNumberFormat="1" applyFont="1" applyFill="1" applyBorder="1" applyAlignment="1">
      <alignment horizontal="center" vertical="center" wrapText="1"/>
    </xf>
    <xf numFmtId="0" fontId="59" fillId="2" borderId="39" xfId="11" applyNumberFormat="1" applyFont="1" applyFill="1" applyBorder="1" applyAlignment="1">
      <alignment horizontal="center" vertical="center" wrapText="1"/>
    </xf>
    <xf numFmtId="0" fontId="59" fillId="2" borderId="8" xfId="11" applyNumberFormat="1" applyFont="1" applyFill="1" applyBorder="1" applyAlignment="1">
      <alignment horizontal="center" vertical="center" wrapText="1"/>
    </xf>
    <xf numFmtId="0" fontId="59" fillId="10" borderId="36" xfId="0" applyFont="1" applyFill="1" applyBorder="1" applyAlignment="1">
      <alignment horizontal="center" vertical="center" wrapText="1"/>
    </xf>
    <xf numFmtId="0" fontId="59" fillId="10" borderId="37" xfId="0" applyFont="1" applyFill="1" applyBorder="1" applyAlignment="1">
      <alignment horizontal="center" vertical="center" wrapText="1"/>
    </xf>
    <xf numFmtId="0" fontId="59" fillId="10" borderId="40" xfId="0" applyFont="1" applyFill="1" applyBorder="1" applyAlignment="1">
      <alignment horizontal="center" vertical="center" wrapText="1"/>
    </xf>
    <xf numFmtId="0" fontId="59" fillId="10" borderId="43" xfId="0" applyFont="1" applyFill="1" applyBorder="1" applyAlignment="1">
      <alignment horizontal="center" vertical="center" wrapText="1"/>
    </xf>
    <xf numFmtId="0" fontId="59" fillId="0" borderId="24" xfId="0" applyFont="1" applyBorder="1" applyAlignment="1">
      <alignment horizontal="center" vertical="center" wrapText="1"/>
    </xf>
    <xf numFmtId="0" fontId="59" fillId="0" borderId="27" xfId="0" applyFont="1" applyBorder="1" applyAlignment="1">
      <alignment horizontal="center" vertical="center" wrapText="1"/>
    </xf>
    <xf numFmtId="0" fontId="58" fillId="0" borderId="38" xfId="0" applyFont="1" applyFill="1" applyBorder="1" applyAlignment="1">
      <alignment horizontal="center" vertical="center" wrapText="1"/>
    </xf>
    <xf numFmtId="0" fontId="58" fillId="0" borderId="43" xfId="0" applyFont="1" applyFill="1" applyBorder="1" applyAlignment="1">
      <alignment horizontal="center" vertical="center" wrapText="1"/>
    </xf>
    <xf numFmtId="0" fontId="58" fillId="0" borderId="40" xfId="0" applyFont="1" applyFill="1" applyBorder="1" applyAlignment="1">
      <alignment horizontal="center" vertical="center" wrapText="1"/>
    </xf>
    <xf numFmtId="0" fontId="59" fillId="0" borderId="31" xfId="0" applyFont="1" applyBorder="1" applyAlignment="1">
      <alignment horizontal="center" vertical="center" wrapText="1"/>
    </xf>
    <xf numFmtId="0" fontId="59" fillId="0" borderId="29" xfId="0" applyFont="1" applyBorder="1" applyAlignment="1">
      <alignment horizontal="center" vertical="center" wrapText="1"/>
    </xf>
    <xf numFmtId="0" fontId="59" fillId="0" borderId="76" xfId="0" applyFont="1" applyFill="1" applyBorder="1" applyAlignment="1">
      <alignment horizontal="center" vertical="center" wrapText="1"/>
    </xf>
    <xf numFmtId="0" fontId="59" fillId="0" borderId="37" xfId="0" applyFont="1" applyFill="1" applyBorder="1" applyAlignment="1">
      <alignment horizontal="center" vertical="center" wrapText="1"/>
    </xf>
    <xf numFmtId="0" fontId="59" fillId="0" borderId="36" xfId="0" applyFont="1" applyFill="1" applyBorder="1" applyAlignment="1">
      <alignment horizontal="center" vertical="center" wrapText="1"/>
    </xf>
    <xf numFmtId="37" fontId="59" fillId="15" borderId="8" xfId="11" applyNumberFormat="1" applyFont="1" applyFill="1" applyBorder="1" applyAlignment="1">
      <alignment horizontal="right" vertical="center" wrapText="1"/>
    </xf>
    <xf numFmtId="0" fontId="59" fillId="9" borderId="76" xfId="0" applyFont="1" applyFill="1" applyBorder="1" applyAlignment="1">
      <alignment horizontal="center" vertical="center" wrapText="1"/>
    </xf>
    <xf numFmtId="0" fontId="59" fillId="9" borderId="37" xfId="0" applyFont="1" applyFill="1" applyBorder="1" applyAlignment="1">
      <alignment horizontal="center" vertical="center" wrapText="1"/>
    </xf>
    <xf numFmtId="0" fontId="59" fillId="9" borderId="38" xfId="0" applyFont="1" applyFill="1" applyBorder="1" applyAlignment="1">
      <alignment horizontal="center" vertical="center" wrapText="1"/>
    </xf>
    <xf numFmtId="0" fontId="59" fillId="9" borderId="43" xfId="0" applyFont="1" applyFill="1" applyBorder="1" applyAlignment="1">
      <alignment horizontal="center" vertical="center" wrapText="1"/>
    </xf>
    <xf numFmtId="0" fontId="59" fillId="2" borderId="8" xfId="11" applyFont="1" applyFill="1" applyBorder="1" applyAlignment="1">
      <alignment horizontal="center" vertical="center" wrapText="1"/>
    </xf>
    <xf numFmtId="0" fontId="8" fillId="2" borderId="8" xfId="11" applyNumberFormat="1" applyFont="1" applyFill="1" applyBorder="1" applyAlignment="1">
      <alignment horizontal="center" vertical="center" wrapText="1"/>
    </xf>
    <xf numFmtId="0" fontId="8" fillId="2" borderId="8" xfId="11" applyFont="1" applyFill="1" applyBorder="1" applyAlignment="1">
      <alignment horizontal="center" vertical="center" wrapText="1"/>
    </xf>
    <xf numFmtId="37" fontId="8" fillId="15" borderId="8" xfId="11" applyNumberFormat="1" applyFont="1" applyFill="1" applyBorder="1" applyAlignment="1">
      <alignment horizontal="right" vertical="center" wrapText="1"/>
    </xf>
    <xf numFmtId="0" fontId="8" fillId="0" borderId="24" xfId="11" applyNumberFormat="1" applyFont="1" applyFill="1" applyBorder="1" applyAlignment="1">
      <alignment horizontal="center" vertical="center"/>
    </xf>
    <xf numFmtId="0" fontId="8" fillId="0" borderId="27" xfId="11" applyNumberFormat="1" applyFont="1" applyFill="1" applyBorder="1" applyAlignment="1">
      <alignment horizontal="center" vertical="center"/>
    </xf>
    <xf numFmtId="0" fontId="8" fillId="2" borderId="8" xfId="11" applyNumberFormat="1" applyFont="1" applyFill="1" applyBorder="1" applyAlignment="1">
      <alignment horizontal="center" vertical="center"/>
    </xf>
    <xf numFmtId="0" fontId="8" fillId="2" borderId="52" xfId="11" applyNumberFormat="1" applyFont="1" applyFill="1" applyBorder="1" applyAlignment="1">
      <alignment horizontal="center" vertical="center" wrapText="1"/>
    </xf>
    <xf numFmtId="0" fontId="8" fillId="2" borderId="39" xfId="11" applyNumberFormat="1" applyFont="1" applyFill="1" applyBorder="1" applyAlignment="1">
      <alignment horizontal="center" vertical="center" wrapText="1"/>
    </xf>
    <xf numFmtId="0" fontId="1" fillId="0" borderId="0" xfId="0" applyFont="1" applyAlignment="1">
      <alignment horizontal="center"/>
    </xf>
    <xf numFmtId="0" fontId="0" fillId="0" borderId="0" xfId="0" applyAlignment="1">
      <alignment horizontal="center"/>
    </xf>
    <xf numFmtId="0" fontId="7" fillId="0" borderId="17" xfId="0" applyFont="1" applyBorder="1" applyAlignment="1">
      <alignment horizontal="center" vertical="center"/>
    </xf>
    <xf numFmtId="0" fontId="7" fillId="0" borderId="9" xfId="0" applyFont="1" applyBorder="1" applyAlignment="1">
      <alignment horizontal="center" vertical="center"/>
    </xf>
    <xf numFmtId="0" fontId="42" fillId="7" borderId="6" xfId="0" applyFont="1" applyFill="1" applyBorder="1" applyAlignment="1">
      <alignment horizontal="center"/>
    </xf>
    <xf numFmtId="0" fontId="42" fillId="7" borderId="17" xfId="0" applyFont="1" applyFill="1" applyBorder="1" applyAlignment="1">
      <alignment horizontal="center"/>
    </xf>
    <xf numFmtId="0" fontId="42" fillId="7" borderId="9" xfId="0" applyFont="1" applyFill="1" applyBorder="1" applyAlignment="1">
      <alignment horizontal="center"/>
    </xf>
  </cellXfs>
  <cellStyles count="18">
    <cellStyle name="Excel Built-in Explanatory Text" xfId="16" xr:uid="{00000000-0005-0000-0000-000000000000}"/>
    <cellStyle name="Excel Built-in Normal" xfId="15" xr:uid="{00000000-0005-0000-0000-000001000000}"/>
    <cellStyle name="Hyperlink 2" xfId="12" xr:uid="{00000000-0005-0000-0000-000002000000}"/>
    <cellStyle name="Indefinido" xfId="1" xr:uid="{00000000-0005-0000-0000-000003000000}"/>
    <cellStyle name="Moeda" xfId="13" builtinId="4"/>
    <cellStyle name="Normal" xfId="0" builtinId="0"/>
    <cellStyle name="Normal 2" xfId="2" xr:uid="{00000000-0005-0000-0000-000006000000}"/>
    <cellStyle name="Normal 3" xfId="3" xr:uid="{00000000-0005-0000-0000-000007000000}"/>
    <cellStyle name="Normal 3 2" xfId="4" xr:uid="{00000000-0005-0000-0000-000008000000}"/>
    <cellStyle name="Normal 3 3" xfId="11" xr:uid="{00000000-0005-0000-0000-000009000000}"/>
    <cellStyle name="Porcentagem" xfId="5" builtinId="5"/>
    <cellStyle name="Porcentagem 2" xfId="6" xr:uid="{00000000-0005-0000-0000-00000B000000}"/>
    <cellStyle name="Separador de milhares 2" xfId="8" xr:uid="{00000000-0005-0000-0000-00000C000000}"/>
    <cellStyle name="Separador de milhares 2 2" xfId="9" xr:uid="{00000000-0005-0000-0000-00000D000000}"/>
    <cellStyle name="Título 1 1" xfId="10" xr:uid="{00000000-0005-0000-0000-00000E000000}"/>
    <cellStyle name="Vírgula" xfId="7" builtinId="3"/>
    <cellStyle name="Vírgula 2" xfId="17" xr:uid="{00000000-0005-0000-0000-000010000000}"/>
    <cellStyle name="Vírgula 2 2" xfId="14" xr:uid="{00000000-0005-0000-0000-000011000000}"/>
  </cellStyles>
  <dxfs count="0"/>
  <tableStyles count="0" defaultTableStyle="TableStyleMedium9" defaultPivotStyle="PivotStyleLight16"/>
  <colors>
    <mruColors>
      <color rgb="FFFFFFCC"/>
      <color rgb="FFFFFF99"/>
      <color rgb="FFD7E4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3.w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0</xdr:colOff>
          <xdr:row>24</xdr:row>
          <xdr:rowOff>0</xdr:rowOff>
        </xdr:from>
        <xdr:to>
          <xdr:col>5</xdr:col>
          <xdr:colOff>0</xdr:colOff>
          <xdr:row>26</xdr:row>
          <xdr:rowOff>19050</xdr:rowOff>
        </xdr:to>
        <xdr:sp macro="" textlink="">
          <xdr:nvSpPr>
            <xdr:cNvPr id="11265" name="Object 1" hidden="1">
              <a:extLst>
                <a:ext uri="{63B3BB69-23CF-44E3-9099-C40C66FF867C}">
                  <a14:compatExt spid="_x0000_s11265"/>
                </a:ext>
                <a:ext uri="{FF2B5EF4-FFF2-40B4-BE49-F238E27FC236}">
                  <a16:creationId xmlns:a16="http://schemas.microsoft.com/office/drawing/2014/main" id="{00000000-0008-0000-0300-0000012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W:\USUARIOS\33%20-%20Jucil&#233;ia%20Costa%20Vieira\Quadro%20rede%20Modelo%205%20-%20Valendo%20-%20Original-Codevasf-modificad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DE COLETORA"/>
    </sheetNames>
    <sheetDataSet>
      <sheetData sheetId="0"/>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1.xml"/><Relationship Id="rId1" Type="http://schemas.openxmlformats.org/officeDocument/2006/relationships/printerSettings" Target="../printerSettings/printerSettings4.bin"/><Relationship Id="rId6" Type="http://schemas.openxmlformats.org/officeDocument/2006/relationships/image" Target="../media/image3.wmf"/><Relationship Id="rId5" Type="http://schemas.openxmlformats.org/officeDocument/2006/relationships/oleObject" Target="../embeddings/oleObject1.bin"/><Relationship Id="rId4" Type="http://schemas.openxmlformats.org/officeDocument/2006/relationships/vmlDrawing" Target="../drawings/vmlDrawing5.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Y481"/>
  <sheetViews>
    <sheetView workbookViewId="0">
      <pane ySplit="5" topLeftCell="A6" activePane="bottomLeft" state="frozen"/>
      <selection pane="bottomLeft" activeCell="C7" sqref="C7:K7"/>
    </sheetView>
  </sheetViews>
  <sheetFormatPr defaultColWidth="9.140625" defaultRowHeight="12.75" x14ac:dyDescent="0.2"/>
  <cols>
    <col min="1" max="1" width="1.7109375" style="202" customWidth="1"/>
    <col min="2" max="2" width="7.5703125" style="205" customWidth="1"/>
    <col min="3" max="4" width="9.140625" style="205"/>
    <col min="5" max="5" width="7.28515625" style="205" customWidth="1"/>
    <col min="6" max="8" width="9.140625" style="205"/>
    <col min="9" max="9" width="9.140625" style="205" customWidth="1"/>
    <col min="10" max="10" width="9.140625" style="205"/>
    <col min="11" max="11" width="10.140625" style="205" customWidth="1"/>
    <col min="12" max="12" width="10.85546875" style="270" bestFit="1" customWidth="1"/>
    <col min="13" max="13" width="10.140625" style="205" customWidth="1"/>
    <col min="14" max="14" width="12.28515625" style="333" customWidth="1"/>
    <col min="15" max="15" width="9.140625" style="271" customWidth="1"/>
    <col min="16" max="16" width="12.7109375" style="205" customWidth="1"/>
    <col min="17" max="17" width="15.85546875" style="270" bestFit="1" customWidth="1"/>
    <col min="18" max="18" width="33" style="268" customWidth="1"/>
    <col min="19" max="19" width="10.85546875" style="269" bestFit="1" customWidth="1"/>
    <col min="20" max="20" width="10.85546875" style="205" bestFit="1" customWidth="1"/>
    <col min="21" max="21" width="15.5703125" style="205" bestFit="1" customWidth="1"/>
    <col min="22" max="22" width="9.140625" style="205"/>
    <col min="23" max="23" width="24.28515625" style="205" bestFit="1" customWidth="1"/>
    <col min="24" max="24" width="11.42578125" style="205" bestFit="1" customWidth="1"/>
    <col min="25" max="25" width="9.140625" style="205"/>
    <col min="26" max="26" width="11.42578125" style="205" bestFit="1" customWidth="1"/>
    <col min="27" max="28" width="11.7109375" style="205" bestFit="1" customWidth="1"/>
    <col min="29" max="16384" width="9.140625" style="205"/>
  </cols>
  <sheetData>
    <row r="1" spans="1:20" ht="20.100000000000001" customHeight="1" thickBot="1" x14ac:dyDescent="0.25">
      <c r="B1" s="685" t="s">
        <v>530</v>
      </c>
      <c r="C1" s="686"/>
      <c r="D1" s="686"/>
      <c r="E1" s="686"/>
      <c r="F1" s="686"/>
      <c r="G1" s="686"/>
      <c r="H1" s="686"/>
      <c r="I1" s="686"/>
      <c r="J1" s="686"/>
      <c r="K1" s="686"/>
      <c r="L1" s="686"/>
      <c r="M1" s="686"/>
      <c r="N1" s="686"/>
      <c r="O1" s="686"/>
      <c r="P1" s="686"/>
      <c r="Q1" s="687"/>
      <c r="R1" s="203"/>
      <c r="S1" s="204">
        <v>12582234.130000001</v>
      </c>
    </row>
    <row r="2" spans="1:20" ht="15" customHeight="1" thickBot="1" x14ac:dyDescent="0.25">
      <c r="B2" s="691" t="s">
        <v>43</v>
      </c>
      <c r="C2" s="692"/>
      <c r="D2" s="692"/>
      <c r="E2" s="693"/>
      <c r="F2" s="709" t="s">
        <v>531</v>
      </c>
      <c r="G2" s="710"/>
      <c r="H2" s="710"/>
      <c r="I2" s="710"/>
      <c r="J2" s="710"/>
      <c r="K2" s="710"/>
      <c r="L2" s="710"/>
      <c r="M2" s="710"/>
      <c r="N2" s="710"/>
      <c r="O2" s="711"/>
      <c r="P2" s="206" t="s">
        <v>15</v>
      </c>
      <c r="Q2" s="207">
        <v>42825</v>
      </c>
      <c r="R2" s="208"/>
      <c r="S2" s="204">
        <v>1398026.01</v>
      </c>
    </row>
    <row r="3" spans="1:20" ht="15" customHeight="1" thickBot="1" x14ac:dyDescent="0.25">
      <c r="B3" s="688" t="s">
        <v>48</v>
      </c>
      <c r="C3" s="689"/>
      <c r="D3" s="689"/>
      <c r="E3" s="690"/>
      <c r="F3" s="712" t="s">
        <v>454</v>
      </c>
      <c r="G3" s="713"/>
      <c r="H3" s="713"/>
      <c r="I3" s="713"/>
      <c r="J3" s="209" t="s">
        <v>455</v>
      </c>
      <c r="K3" s="209"/>
      <c r="L3" s="210"/>
      <c r="M3" s="211" t="s">
        <v>86</v>
      </c>
      <c r="N3" s="148">
        <f>'BDI-Fornecimento '!AI13/100</f>
        <v>1.1999999999999999E-3</v>
      </c>
      <c r="O3" s="213"/>
      <c r="P3" s="214" t="s">
        <v>85</v>
      </c>
      <c r="Q3" s="212">
        <f>'BDI-Serviços '!AI13/100</f>
        <v>2.5940000000000004E-3</v>
      </c>
      <c r="R3" s="215" t="e">
        <f>N466</f>
        <v>#REF!</v>
      </c>
      <c r="S3" s="204">
        <f>SUM(S1:S2)</f>
        <v>13980260.140000001</v>
      </c>
      <c r="T3" s="205" t="e">
        <f>S3/R3</f>
        <v>#REF!</v>
      </c>
    </row>
    <row r="4" spans="1:20" s="218" customFormat="1" ht="15" customHeight="1" x14ac:dyDescent="0.2">
      <c r="A4" s="216"/>
      <c r="B4" s="696" t="s">
        <v>46</v>
      </c>
      <c r="C4" s="698" t="s">
        <v>47</v>
      </c>
      <c r="D4" s="699"/>
      <c r="E4" s="699"/>
      <c r="F4" s="699"/>
      <c r="G4" s="699"/>
      <c r="H4" s="699"/>
      <c r="I4" s="699"/>
      <c r="J4" s="699"/>
      <c r="K4" s="700"/>
      <c r="L4" s="704" t="s">
        <v>658</v>
      </c>
      <c r="M4" s="694" t="s">
        <v>19</v>
      </c>
      <c r="N4" s="706" t="s">
        <v>20</v>
      </c>
      <c r="O4" s="707"/>
      <c r="P4" s="707"/>
      <c r="Q4" s="708"/>
      <c r="R4" s="714" t="s">
        <v>973</v>
      </c>
      <c r="S4" s="217"/>
    </row>
    <row r="5" spans="1:20" s="218" customFormat="1" ht="15" customHeight="1" thickBot="1" x14ac:dyDescent="0.25">
      <c r="A5" s="216"/>
      <c r="B5" s="697"/>
      <c r="C5" s="701"/>
      <c r="D5" s="702"/>
      <c r="E5" s="702"/>
      <c r="F5" s="702"/>
      <c r="G5" s="702"/>
      <c r="H5" s="702"/>
      <c r="I5" s="702"/>
      <c r="J5" s="702"/>
      <c r="K5" s="703"/>
      <c r="L5" s="705"/>
      <c r="M5" s="695"/>
      <c r="N5" s="329" t="s">
        <v>83</v>
      </c>
      <c r="O5" s="220" t="s">
        <v>82</v>
      </c>
      <c r="P5" s="219" t="s">
        <v>84</v>
      </c>
      <c r="Q5" s="219" t="s">
        <v>21</v>
      </c>
      <c r="R5" s="715"/>
      <c r="S5" s="217"/>
    </row>
    <row r="6" spans="1:20" s="226" customFormat="1" ht="15" customHeight="1" thickBot="1" x14ac:dyDescent="0.25">
      <c r="A6" s="221"/>
      <c r="B6" s="222">
        <v>1</v>
      </c>
      <c r="C6" s="716" t="s">
        <v>153</v>
      </c>
      <c r="D6" s="717"/>
      <c r="E6" s="717"/>
      <c r="F6" s="717"/>
      <c r="G6" s="717"/>
      <c r="H6" s="717"/>
      <c r="I6" s="717"/>
      <c r="J6" s="717"/>
      <c r="K6" s="717"/>
      <c r="L6" s="717"/>
      <c r="M6" s="717"/>
      <c r="N6" s="717"/>
      <c r="O6" s="717"/>
      <c r="P6" s="718"/>
      <c r="Q6" s="223">
        <f>SUM(Q7:Q11)</f>
        <v>52238.57</v>
      </c>
      <c r="R6" s="224"/>
      <c r="S6" s="225"/>
    </row>
    <row r="7" spans="1:20" s="225" customFormat="1" ht="24.95" customHeight="1" x14ac:dyDescent="0.2">
      <c r="A7" s="221"/>
      <c r="B7" s="227" t="s">
        <v>7</v>
      </c>
      <c r="C7" s="645" t="s">
        <v>219</v>
      </c>
      <c r="D7" s="646"/>
      <c r="E7" s="646"/>
      <c r="F7" s="646"/>
      <c r="G7" s="646"/>
      <c r="H7" s="646"/>
      <c r="I7" s="646"/>
      <c r="J7" s="646"/>
      <c r="K7" s="647"/>
      <c r="L7" s="228">
        <v>2</v>
      </c>
      <c r="M7" s="229" t="s">
        <v>16</v>
      </c>
      <c r="N7" s="166">
        <v>310.89</v>
      </c>
      <c r="O7" s="230">
        <f t="shared" ref="O7:O12" si="0">(1+$Q$3)</f>
        <v>1.002594</v>
      </c>
      <c r="P7" s="231">
        <f>ROUND(N7*O7,2)</f>
        <v>311.7</v>
      </c>
      <c r="Q7" s="232">
        <f t="shared" ref="Q7:Q12" si="1">ROUND(L7*P7,2)</f>
        <v>623.4</v>
      </c>
      <c r="R7" s="233" t="s">
        <v>171</v>
      </c>
    </row>
    <row r="8" spans="1:20" s="225" customFormat="1" ht="39" customHeight="1" x14ac:dyDescent="0.2">
      <c r="A8" s="221"/>
      <c r="B8" s="227" t="s">
        <v>8</v>
      </c>
      <c r="C8" s="645" t="s">
        <v>573</v>
      </c>
      <c r="D8" s="646"/>
      <c r="E8" s="646"/>
      <c r="F8" s="646"/>
      <c r="G8" s="646"/>
      <c r="H8" s="646"/>
      <c r="I8" s="646"/>
      <c r="J8" s="646"/>
      <c r="K8" s="647"/>
      <c r="L8" s="228">
        <f>17+17+25+20+10</f>
        <v>89</v>
      </c>
      <c r="M8" s="229" t="s">
        <v>16</v>
      </c>
      <c r="N8" s="166">
        <f>(17*530.99+17*530.99+25*491.39+20*389.05+10*491.39)/(17+17+25+20+10)</f>
        <v>483.52033707865172</v>
      </c>
      <c r="O8" s="230">
        <f t="shared" si="0"/>
        <v>1.002594</v>
      </c>
      <c r="P8" s="231">
        <f>ROUND(N8*O8,2)</f>
        <v>484.77</v>
      </c>
      <c r="Q8" s="232">
        <f t="shared" si="1"/>
        <v>43144.53</v>
      </c>
      <c r="R8" s="233" t="s">
        <v>574</v>
      </c>
    </row>
    <row r="9" spans="1:20" s="225" customFormat="1" ht="15" customHeight="1" x14ac:dyDescent="0.2">
      <c r="A9" s="221"/>
      <c r="B9" s="227" t="s">
        <v>9</v>
      </c>
      <c r="C9" s="645" t="s">
        <v>125</v>
      </c>
      <c r="D9" s="646"/>
      <c r="E9" s="646"/>
      <c r="F9" s="646"/>
      <c r="G9" s="646"/>
      <c r="H9" s="646"/>
      <c r="I9" s="646"/>
      <c r="J9" s="646"/>
      <c r="K9" s="647"/>
      <c r="L9" s="228">
        <v>11</v>
      </c>
      <c r="M9" s="229" t="s">
        <v>76</v>
      </c>
      <c r="N9" s="166">
        <v>8.5</v>
      </c>
      <c r="O9" s="230">
        <f t="shared" si="0"/>
        <v>1.002594</v>
      </c>
      <c r="P9" s="231">
        <f>ROUND(N9*(O9),2)</f>
        <v>8.52</v>
      </c>
      <c r="Q9" s="232">
        <f t="shared" si="1"/>
        <v>93.72</v>
      </c>
      <c r="R9" s="233" t="s">
        <v>123</v>
      </c>
      <c r="S9" s="654">
        <f>SUM(Q9:Q11)/2</f>
        <v>4235.32</v>
      </c>
    </row>
    <row r="10" spans="1:20" s="225" customFormat="1" ht="15" customHeight="1" x14ac:dyDescent="0.2">
      <c r="A10" s="221"/>
      <c r="B10" s="227" t="s">
        <v>14</v>
      </c>
      <c r="C10" s="645" t="s">
        <v>121</v>
      </c>
      <c r="D10" s="646"/>
      <c r="E10" s="646"/>
      <c r="F10" s="646"/>
      <c r="G10" s="646"/>
      <c r="H10" s="646"/>
      <c r="I10" s="646"/>
      <c r="J10" s="646"/>
      <c r="K10" s="647"/>
      <c r="L10" s="228">
        <f>9*500</f>
        <v>4500</v>
      </c>
      <c r="M10" s="229" t="s">
        <v>122</v>
      </c>
      <c r="N10" s="166">
        <v>0.67</v>
      </c>
      <c r="O10" s="230">
        <f t="shared" si="0"/>
        <v>1.002594</v>
      </c>
      <c r="P10" s="231">
        <f>ROUND(N10*(O10),2)</f>
        <v>0.67</v>
      </c>
      <c r="Q10" s="232">
        <f t="shared" si="1"/>
        <v>3015</v>
      </c>
      <c r="R10" s="233" t="s">
        <v>124</v>
      </c>
      <c r="S10" s="655"/>
    </row>
    <row r="11" spans="1:20" s="225" customFormat="1" ht="15" customHeight="1" x14ac:dyDescent="0.2">
      <c r="A11" s="221"/>
      <c r="B11" s="227" t="s">
        <v>151</v>
      </c>
      <c r="C11" s="645" t="s">
        <v>126</v>
      </c>
      <c r="D11" s="646"/>
      <c r="E11" s="646"/>
      <c r="F11" s="646"/>
      <c r="G11" s="646"/>
      <c r="H11" s="646"/>
      <c r="I11" s="646"/>
      <c r="J11" s="646"/>
      <c r="K11" s="647"/>
      <c r="L11" s="228">
        <v>32</v>
      </c>
      <c r="M11" s="229" t="s">
        <v>807</v>
      </c>
      <c r="N11" s="166">
        <v>167.13</v>
      </c>
      <c r="O11" s="230">
        <f t="shared" si="0"/>
        <v>1.002594</v>
      </c>
      <c r="P11" s="231">
        <f>ROUND(N11*(O11),2)</f>
        <v>167.56</v>
      </c>
      <c r="Q11" s="232">
        <f t="shared" si="1"/>
        <v>5361.92</v>
      </c>
      <c r="R11" s="233">
        <v>89876</v>
      </c>
      <c r="S11" s="655"/>
    </row>
    <row r="12" spans="1:20" s="225" customFormat="1" ht="15" customHeight="1" thickBot="1" x14ac:dyDescent="0.25">
      <c r="A12" s="221"/>
      <c r="B12" s="227" t="s">
        <v>152</v>
      </c>
      <c r="C12" s="645" t="s">
        <v>806</v>
      </c>
      <c r="D12" s="646"/>
      <c r="E12" s="646"/>
      <c r="F12" s="646"/>
      <c r="G12" s="646"/>
      <c r="H12" s="646"/>
      <c r="I12" s="646"/>
      <c r="J12" s="646"/>
      <c r="K12" s="647"/>
      <c r="L12" s="228">
        <v>32</v>
      </c>
      <c r="M12" s="229" t="s">
        <v>81</v>
      </c>
      <c r="N12" s="166">
        <v>13.81</v>
      </c>
      <c r="O12" s="230">
        <f t="shared" si="0"/>
        <v>1.002594</v>
      </c>
      <c r="P12" s="231">
        <f>ROUND(N12*(O12),2)</f>
        <v>13.85</v>
      </c>
      <c r="Q12" s="232">
        <f t="shared" si="1"/>
        <v>443.2</v>
      </c>
      <c r="R12" s="233">
        <v>88286</v>
      </c>
      <c r="S12" s="234"/>
    </row>
    <row r="13" spans="1:20" s="236" customFormat="1" ht="15" customHeight="1" thickBot="1" x14ac:dyDescent="0.25">
      <c r="A13" s="221"/>
      <c r="B13" s="235">
        <v>2</v>
      </c>
      <c r="C13" s="681" t="s">
        <v>154</v>
      </c>
      <c r="D13" s="682"/>
      <c r="E13" s="682"/>
      <c r="F13" s="682"/>
      <c r="G13" s="682"/>
      <c r="H13" s="682"/>
      <c r="I13" s="682"/>
      <c r="J13" s="682"/>
      <c r="K13" s="682"/>
      <c r="L13" s="682"/>
      <c r="M13" s="682"/>
      <c r="N13" s="682"/>
      <c r="O13" s="682"/>
      <c r="P13" s="719"/>
      <c r="Q13" s="223" t="e">
        <f>SUM(Q14:Q149)</f>
        <v>#REF!</v>
      </c>
      <c r="R13" s="233"/>
      <c r="S13" s="225"/>
    </row>
    <row r="14" spans="1:20" s="225" customFormat="1" ht="24.95" customHeight="1" x14ac:dyDescent="0.2">
      <c r="A14" s="221"/>
      <c r="B14" s="227" t="s">
        <v>10</v>
      </c>
      <c r="C14" s="645" t="s">
        <v>484</v>
      </c>
      <c r="D14" s="646"/>
      <c r="E14" s="646"/>
      <c r="F14" s="646"/>
      <c r="G14" s="646"/>
      <c r="H14" s="646"/>
      <c r="I14" s="646"/>
      <c r="J14" s="646"/>
      <c r="K14" s="647"/>
      <c r="L14" s="228">
        <f>457.39</f>
        <v>457.39</v>
      </c>
      <c r="M14" s="229" t="s">
        <v>16</v>
      </c>
      <c r="N14" s="166">
        <v>0.46</v>
      </c>
      <c r="O14" s="237">
        <f>(1+$Q$3)</f>
        <v>1.002594</v>
      </c>
      <c r="P14" s="231">
        <f t="shared" ref="P14:P46" si="2">ROUND(N14*O14,2)</f>
        <v>0.46</v>
      </c>
      <c r="Q14" s="232">
        <f t="shared" ref="Q14:Q86" si="3">ROUND(L14*P14,2)</f>
        <v>210.4</v>
      </c>
      <c r="R14" s="233" t="s">
        <v>66</v>
      </c>
    </row>
    <row r="15" spans="1:20" s="225" customFormat="1" ht="15" customHeight="1" x14ac:dyDescent="0.2">
      <c r="A15" s="221"/>
      <c r="B15" s="227" t="s">
        <v>11</v>
      </c>
      <c r="C15" s="645" t="s">
        <v>5</v>
      </c>
      <c r="D15" s="646"/>
      <c r="E15" s="646"/>
      <c r="F15" s="646"/>
      <c r="G15" s="646"/>
      <c r="H15" s="646"/>
      <c r="I15" s="646"/>
      <c r="J15" s="646"/>
      <c r="K15" s="647"/>
      <c r="L15" s="228">
        <f>L21</f>
        <v>311.81</v>
      </c>
      <c r="M15" s="229" t="s">
        <v>16</v>
      </c>
      <c r="N15" s="166">
        <v>4.66</v>
      </c>
      <c r="O15" s="237">
        <f t="shared" ref="O15:O46" si="4">(1+$Q$3)</f>
        <v>1.002594</v>
      </c>
      <c r="P15" s="231">
        <f t="shared" si="2"/>
        <v>4.67</v>
      </c>
      <c r="Q15" s="232">
        <f t="shared" si="3"/>
        <v>1456.15</v>
      </c>
      <c r="R15" s="233" t="s">
        <v>214</v>
      </c>
    </row>
    <row r="16" spans="1:20" s="225" customFormat="1" ht="15" customHeight="1" x14ac:dyDescent="0.2">
      <c r="A16" s="221"/>
      <c r="B16" s="227" t="s">
        <v>12</v>
      </c>
      <c r="C16" s="645" t="s">
        <v>157</v>
      </c>
      <c r="D16" s="646"/>
      <c r="E16" s="646"/>
      <c r="F16" s="646"/>
      <c r="G16" s="646"/>
      <c r="H16" s="646"/>
      <c r="I16" s="646"/>
      <c r="J16" s="646"/>
      <c r="K16" s="647"/>
      <c r="L16" s="228">
        <f>7.98*6+53.17</f>
        <v>101.05000000000001</v>
      </c>
      <c r="M16" s="229" t="s">
        <v>17</v>
      </c>
      <c r="N16" s="166">
        <v>46.56</v>
      </c>
      <c r="O16" s="237">
        <f t="shared" si="4"/>
        <v>1.002594</v>
      </c>
      <c r="P16" s="231">
        <f t="shared" si="2"/>
        <v>46.68</v>
      </c>
      <c r="Q16" s="232">
        <f t="shared" si="3"/>
        <v>4717.01</v>
      </c>
      <c r="R16" s="233">
        <v>72214</v>
      </c>
    </row>
    <row r="17" spans="1:21" s="225" customFormat="1" ht="15" customHeight="1" x14ac:dyDescent="0.2">
      <c r="A17" s="221"/>
      <c r="B17" s="227" t="s">
        <v>42</v>
      </c>
      <c r="C17" s="645" t="s">
        <v>220</v>
      </c>
      <c r="D17" s="646"/>
      <c r="E17" s="646"/>
      <c r="F17" s="646"/>
      <c r="G17" s="646"/>
      <c r="H17" s="646"/>
      <c r="I17" s="646"/>
      <c r="J17" s="646"/>
      <c r="K17" s="647"/>
      <c r="L17" s="228">
        <f>457.39*3.5</f>
        <v>1600.865</v>
      </c>
      <c r="M17" s="229" t="s">
        <v>17</v>
      </c>
      <c r="N17" s="166">
        <v>2.59</v>
      </c>
      <c r="O17" s="237">
        <f t="shared" si="4"/>
        <v>1.002594</v>
      </c>
      <c r="P17" s="231">
        <f t="shared" si="2"/>
        <v>2.6</v>
      </c>
      <c r="Q17" s="232">
        <f t="shared" si="3"/>
        <v>4162.25</v>
      </c>
      <c r="R17" s="233">
        <v>79480</v>
      </c>
    </row>
    <row r="18" spans="1:21" s="225" customFormat="1" ht="15" customHeight="1" x14ac:dyDescent="0.2">
      <c r="A18" s="221"/>
      <c r="B18" s="227" t="s">
        <v>49</v>
      </c>
      <c r="C18" s="645" t="s">
        <v>221</v>
      </c>
      <c r="D18" s="646"/>
      <c r="E18" s="646"/>
      <c r="F18" s="646"/>
      <c r="G18" s="646"/>
      <c r="H18" s="646"/>
      <c r="I18" s="646"/>
      <c r="J18" s="646"/>
      <c r="K18" s="647"/>
      <c r="L18" s="228">
        <f>457.39*1</f>
        <v>457.39</v>
      </c>
      <c r="M18" s="229" t="s">
        <v>17</v>
      </c>
      <c r="N18" s="166">
        <v>10.62</v>
      </c>
      <c r="O18" s="237">
        <f t="shared" si="4"/>
        <v>1.002594</v>
      </c>
      <c r="P18" s="231">
        <f t="shared" si="2"/>
        <v>10.65</v>
      </c>
      <c r="Q18" s="232">
        <f t="shared" si="3"/>
        <v>4871.2</v>
      </c>
      <c r="R18" s="233">
        <v>72917</v>
      </c>
    </row>
    <row r="19" spans="1:21" s="225" customFormat="1" ht="15" customHeight="1" x14ac:dyDescent="0.2">
      <c r="A19" s="221"/>
      <c r="B19" s="227" t="s">
        <v>59</v>
      </c>
      <c r="C19" s="645" t="s">
        <v>158</v>
      </c>
      <c r="D19" s="646"/>
      <c r="E19" s="646"/>
      <c r="F19" s="646"/>
      <c r="G19" s="646"/>
      <c r="H19" s="646"/>
      <c r="I19" s="646"/>
      <c r="J19" s="646"/>
      <c r="K19" s="647"/>
      <c r="L19" s="228">
        <f>457.39*3.1</f>
        <v>1417.9090000000001</v>
      </c>
      <c r="M19" s="229" t="s">
        <v>17</v>
      </c>
      <c r="N19" s="166">
        <v>66.42</v>
      </c>
      <c r="O19" s="237">
        <f t="shared" si="4"/>
        <v>1.002594</v>
      </c>
      <c r="P19" s="231">
        <f t="shared" si="2"/>
        <v>66.59</v>
      </c>
      <c r="Q19" s="232">
        <f t="shared" si="3"/>
        <v>94418.559999999998</v>
      </c>
      <c r="R19" s="233">
        <v>65000198</v>
      </c>
    </row>
    <row r="20" spans="1:21" s="225" customFormat="1" ht="15" customHeight="1" x14ac:dyDescent="0.2">
      <c r="A20" s="221"/>
      <c r="B20" s="227" t="s">
        <v>2</v>
      </c>
      <c r="C20" s="645" t="s">
        <v>159</v>
      </c>
      <c r="D20" s="646"/>
      <c r="E20" s="646"/>
      <c r="F20" s="646"/>
      <c r="G20" s="646"/>
      <c r="H20" s="646"/>
      <c r="I20" s="646"/>
      <c r="J20" s="646"/>
      <c r="K20" s="647"/>
      <c r="L20" s="228">
        <f>325.16*2</f>
        <v>650.32000000000005</v>
      </c>
      <c r="M20" s="229" t="s">
        <v>16</v>
      </c>
      <c r="N20" s="166">
        <v>44.93</v>
      </c>
      <c r="O20" s="237">
        <f t="shared" si="4"/>
        <v>1.002594</v>
      </c>
      <c r="P20" s="231">
        <f t="shared" si="2"/>
        <v>45.05</v>
      </c>
      <c r="Q20" s="232">
        <f t="shared" si="3"/>
        <v>29296.92</v>
      </c>
      <c r="R20" s="233" t="s">
        <v>69</v>
      </c>
    </row>
    <row r="21" spans="1:21" s="225" customFormat="1" ht="15" customHeight="1" x14ac:dyDescent="0.2">
      <c r="A21" s="221"/>
      <c r="B21" s="227" t="s">
        <v>1</v>
      </c>
      <c r="C21" s="645" t="s">
        <v>53</v>
      </c>
      <c r="D21" s="646"/>
      <c r="E21" s="646"/>
      <c r="F21" s="646"/>
      <c r="G21" s="646"/>
      <c r="H21" s="646"/>
      <c r="I21" s="646"/>
      <c r="J21" s="646"/>
      <c r="K21" s="647"/>
      <c r="L21" s="228">
        <f>311.81</f>
        <v>311.81</v>
      </c>
      <c r="M21" s="229" t="s">
        <v>16</v>
      </c>
      <c r="N21" s="166">
        <v>1.83</v>
      </c>
      <c r="O21" s="237">
        <f t="shared" si="4"/>
        <v>1.002594</v>
      </c>
      <c r="P21" s="231">
        <f t="shared" si="2"/>
        <v>1.83</v>
      </c>
      <c r="Q21" s="232">
        <f t="shared" si="3"/>
        <v>570.61</v>
      </c>
      <c r="R21" s="233">
        <v>94099</v>
      </c>
    </row>
    <row r="22" spans="1:21" s="225" customFormat="1" ht="15" customHeight="1" x14ac:dyDescent="0.2">
      <c r="A22" s="221"/>
      <c r="B22" s="227" t="s">
        <v>93</v>
      </c>
      <c r="C22" s="645" t="s">
        <v>161</v>
      </c>
      <c r="D22" s="646"/>
      <c r="E22" s="646"/>
      <c r="F22" s="646"/>
      <c r="G22" s="646"/>
      <c r="H22" s="646"/>
      <c r="I22" s="646"/>
      <c r="J22" s="646"/>
      <c r="K22" s="647"/>
      <c r="L22" s="238">
        <v>2</v>
      </c>
      <c r="M22" s="239" t="s">
        <v>17</v>
      </c>
      <c r="N22" s="305">
        <v>209.01</v>
      </c>
      <c r="O22" s="237">
        <f t="shared" si="4"/>
        <v>1.002594</v>
      </c>
      <c r="P22" s="231">
        <f t="shared" si="2"/>
        <v>209.55</v>
      </c>
      <c r="Q22" s="240">
        <f t="shared" si="3"/>
        <v>419.1</v>
      </c>
      <c r="R22" s="233">
        <v>94962</v>
      </c>
      <c r="U22" s="225">
        <f>3611.02+78.82*2</f>
        <v>3768.66</v>
      </c>
    </row>
    <row r="23" spans="1:21" s="225" customFormat="1" ht="15" customHeight="1" x14ac:dyDescent="0.2">
      <c r="A23" s="221"/>
      <c r="B23" s="227" t="s">
        <v>127</v>
      </c>
      <c r="C23" s="645" t="s">
        <v>74</v>
      </c>
      <c r="D23" s="646"/>
      <c r="E23" s="646"/>
      <c r="F23" s="646"/>
      <c r="G23" s="646"/>
      <c r="H23" s="646"/>
      <c r="I23" s="646"/>
      <c r="J23" s="646"/>
      <c r="K23" s="647"/>
      <c r="L23" s="238">
        <f>L21</f>
        <v>311.81</v>
      </c>
      <c r="M23" s="239" t="s">
        <v>17</v>
      </c>
      <c r="N23" s="305">
        <v>108.12</v>
      </c>
      <c r="O23" s="237">
        <f t="shared" si="4"/>
        <v>1.002594</v>
      </c>
      <c r="P23" s="231">
        <f t="shared" si="2"/>
        <v>108.4</v>
      </c>
      <c r="Q23" s="240">
        <f t="shared" si="3"/>
        <v>33800.199999999997</v>
      </c>
      <c r="R23" s="233">
        <v>94118</v>
      </c>
      <c r="U23" s="225">
        <f>3115*1.33+(3435.06+149.92*2)*1.4</f>
        <v>9371.81</v>
      </c>
    </row>
    <row r="24" spans="1:21" s="225" customFormat="1" ht="15" customHeight="1" x14ac:dyDescent="0.2">
      <c r="A24" s="221"/>
      <c r="B24" s="227" t="s">
        <v>128</v>
      </c>
      <c r="C24" s="645" t="s">
        <v>162</v>
      </c>
      <c r="D24" s="646"/>
      <c r="E24" s="646"/>
      <c r="F24" s="646"/>
      <c r="G24" s="646"/>
      <c r="H24" s="646"/>
      <c r="I24" s="646"/>
      <c r="J24" s="646"/>
      <c r="K24" s="647"/>
      <c r="L24" s="238">
        <f>L23</f>
        <v>311.81</v>
      </c>
      <c r="M24" s="239" t="s">
        <v>16</v>
      </c>
      <c r="N24" s="305">
        <v>4.33</v>
      </c>
      <c r="O24" s="237">
        <f t="shared" si="4"/>
        <v>1.002594</v>
      </c>
      <c r="P24" s="231">
        <f t="shared" si="2"/>
        <v>4.34</v>
      </c>
      <c r="Q24" s="240">
        <f t="shared" si="3"/>
        <v>1353.26</v>
      </c>
      <c r="R24" s="233">
        <v>68053</v>
      </c>
      <c r="U24" s="225">
        <f>SUM(U22:U23)</f>
        <v>13140.47</v>
      </c>
    </row>
    <row r="25" spans="1:21" s="225" customFormat="1" ht="15" customHeight="1" x14ac:dyDescent="0.2">
      <c r="A25" s="221"/>
      <c r="B25" s="227" t="s">
        <v>129</v>
      </c>
      <c r="C25" s="645" t="s">
        <v>54</v>
      </c>
      <c r="D25" s="646"/>
      <c r="E25" s="646"/>
      <c r="F25" s="646"/>
      <c r="G25" s="646"/>
      <c r="H25" s="646"/>
      <c r="I25" s="646"/>
      <c r="J25" s="646"/>
      <c r="K25" s="647"/>
      <c r="L25" s="238">
        <f>L17+L19-(L21*7.6)</f>
        <v>649.01800000000048</v>
      </c>
      <c r="M25" s="239" t="s">
        <v>17</v>
      </c>
      <c r="N25" s="305">
        <v>17.690000000000001</v>
      </c>
      <c r="O25" s="237">
        <f t="shared" si="4"/>
        <v>1.002594</v>
      </c>
      <c r="P25" s="231">
        <f t="shared" si="2"/>
        <v>17.739999999999998</v>
      </c>
      <c r="Q25" s="240">
        <f t="shared" si="3"/>
        <v>11513.58</v>
      </c>
      <c r="R25" s="233">
        <v>93382</v>
      </c>
    </row>
    <row r="26" spans="1:21" s="225" customFormat="1" ht="24.95" customHeight="1" x14ac:dyDescent="0.2">
      <c r="A26" s="221"/>
      <c r="B26" s="227" t="s">
        <v>130</v>
      </c>
      <c r="C26" s="645" t="s">
        <v>485</v>
      </c>
      <c r="D26" s="646"/>
      <c r="E26" s="646"/>
      <c r="F26" s="646"/>
      <c r="G26" s="646"/>
      <c r="H26" s="646"/>
      <c r="I26" s="646"/>
      <c r="J26" s="646"/>
      <c r="K26" s="647"/>
      <c r="L26" s="238">
        <f>(L17+L19+L14*0.05)*1.3</f>
        <v>3954.1365500000002</v>
      </c>
      <c r="M26" s="239" t="s">
        <v>17</v>
      </c>
      <c r="N26" s="305">
        <v>1.43</v>
      </c>
      <c r="O26" s="237">
        <f t="shared" si="4"/>
        <v>1.002594</v>
      </c>
      <c r="P26" s="231">
        <f t="shared" si="2"/>
        <v>1.43</v>
      </c>
      <c r="Q26" s="240">
        <f t="shared" si="3"/>
        <v>5654.42</v>
      </c>
      <c r="R26" s="233" t="s">
        <v>80</v>
      </c>
    </row>
    <row r="27" spans="1:21" s="242" customFormat="1" ht="24.95" customHeight="1" x14ac:dyDescent="0.2">
      <c r="A27" s="241"/>
      <c r="B27" s="227" t="s">
        <v>173</v>
      </c>
      <c r="C27" s="645" t="s">
        <v>486</v>
      </c>
      <c r="D27" s="646"/>
      <c r="E27" s="646"/>
      <c r="F27" s="646"/>
      <c r="G27" s="646"/>
      <c r="H27" s="646"/>
      <c r="I27" s="646"/>
      <c r="J27" s="646"/>
      <c r="K27" s="647"/>
      <c r="L27" s="238">
        <f>L26*10</f>
        <v>39541.3655</v>
      </c>
      <c r="M27" s="239" t="s">
        <v>122</v>
      </c>
      <c r="N27" s="305">
        <v>0.79</v>
      </c>
      <c r="O27" s="237">
        <f t="shared" si="4"/>
        <v>1.002594</v>
      </c>
      <c r="P27" s="231">
        <f t="shared" si="2"/>
        <v>0.79</v>
      </c>
      <c r="Q27" s="240">
        <f t="shared" si="3"/>
        <v>31237.68</v>
      </c>
      <c r="R27" s="233">
        <v>95303</v>
      </c>
    </row>
    <row r="28" spans="1:21" s="225" customFormat="1" ht="24.95" customHeight="1" x14ac:dyDescent="0.2">
      <c r="A28" s="243"/>
      <c r="B28" s="227" t="s">
        <v>174</v>
      </c>
      <c r="C28" s="645" t="s">
        <v>487</v>
      </c>
      <c r="D28" s="646"/>
      <c r="E28" s="646"/>
      <c r="F28" s="646"/>
      <c r="G28" s="646"/>
      <c r="H28" s="646"/>
      <c r="I28" s="646"/>
      <c r="J28" s="646"/>
      <c r="K28" s="647"/>
      <c r="L28" s="238">
        <f>L25*1.3</f>
        <v>843.72340000000065</v>
      </c>
      <c r="M28" s="239" t="s">
        <v>17</v>
      </c>
      <c r="N28" s="305">
        <v>1.43</v>
      </c>
      <c r="O28" s="237">
        <f t="shared" si="4"/>
        <v>1.002594</v>
      </c>
      <c r="P28" s="231">
        <f t="shared" si="2"/>
        <v>1.43</v>
      </c>
      <c r="Q28" s="240">
        <f t="shared" si="3"/>
        <v>1206.52</v>
      </c>
      <c r="R28" s="233" t="s">
        <v>80</v>
      </c>
    </row>
    <row r="29" spans="1:21" s="242" customFormat="1" ht="24.95" customHeight="1" x14ac:dyDescent="0.2">
      <c r="A29" s="241"/>
      <c r="B29" s="227" t="s">
        <v>175</v>
      </c>
      <c r="C29" s="645" t="s">
        <v>160</v>
      </c>
      <c r="D29" s="646"/>
      <c r="E29" s="646"/>
      <c r="F29" s="646"/>
      <c r="G29" s="646"/>
      <c r="H29" s="646"/>
      <c r="I29" s="646"/>
      <c r="J29" s="646"/>
      <c r="K29" s="647"/>
      <c r="L29" s="238">
        <f>L28*2.5</f>
        <v>2109.3085000000015</v>
      </c>
      <c r="M29" s="239" t="s">
        <v>122</v>
      </c>
      <c r="N29" s="305">
        <v>0.79</v>
      </c>
      <c r="O29" s="237">
        <f t="shared" si="4"/>
        <v>1.002594</v>
      </c>
      <c r="P29" s="231">
        <f t="shared" si="2"/>
        <v>0.79</v>
      </c>
      <c r="Q29" s="240">
        <f t="shared" si="3"/>
        <v>1666.35</v>
      </c>
      <c r="R29" s="233">
        <v>95303</v>
      </c>
    </row>
    <row r="30" spans="1:21" s="242" customFormat="1" ht="24.95" customHeight="1" x14ac:dyDescent="0.2">
      <c r="A30" s="241"/>
      <c r="B30" s="227" t="s">
        <v>176</v>
      </c>
      <c r="C30" s="645" t="s">
        <v>575</v>
      </c>
      <c r="D30" s="646"/>
      <c r="E30" s="646"/>
      <c r="F30" s="646"/>
      <c r="G30" s="646"/>
      <c r="H30" s="646"/>
      <c r="I30" s="646"/>
      <c r="J30" s="646"/>
      <c r="K30" s="647"/>
      <c r="L30" s="238">
        <f>24*30</f>
        <v>720</v>
      </c>
      <c r="M30" s="239" t="s">
        <v>81</v>
      </c>
      <c r="N30" s="305">
        <v>2.7</v>
      </c>
      <c r="O30" s="237">
        <f t="shared" si="4"/>
        <v>1.002594</v>
      </c>
      <c r="P30" s="231">
        <f t="shared" si="2"/>
        <v>2.71</v>
      </c>
      <c r="Q30" s="240">
        <f t="shared" si="3"/>
        <v>1951.2</v>
      </c>
      <c r="R30" s="233">
        <v>1383</v>
      </c>
    </row>
    <row r="31" spans="1:21" s="242" customFormat="1" ht="15" customHeight="1" x14ac:dyDescent="0.2">
      <c r="A31" s="241"/>
      <c r="B31" s="227" t="s">
        <v>177</v>
      </c>
      <c r="C31" s="645" t="s">
        <v>165</v>
      </c>
      <c r="D31" s="646"/>
      <c r="E31" s="646"/>
      <c r="F31" s="646"/>
      <c r="G31" s="646"/>
      <c r="H31" s="646"/>
      <c r="I31" s="646"/>
      <c r="J31" s="646"/>
      <c r="K31" s="647"/>
      <c r="L31" s="228">
        <f>108.19+26.41+5.03</f>
        <v>139.63</v>
      </c>
      <c r="M31" s="289" t="s">
        <v>17</v>
      </c>
      <c r="N31" s="166">
        <v>264.39</v>
      </c>
      <c r="O31" s="237">
        <f t="shared" si="4"/>
        <v>1.002594</v>
      </c>
      <c r="P31" s="231">
        <f t="shared" si="2"/>
        <v>265.08</v>
      </c>
      <c r="Q31" s="232">
        <f t="shared" si="3"/>
        <v>37013.120000000003</v>
      </c>
      <c r="R31" s="233">
        <v>94971</v>
      </c>
    </row>
    <row r="32" spans="1:21" s="242" customFormat="1" ht="15" customHeight="1" x14ac:dyDescent="0.2">
      <c r="A32" s="241"/>
      <c r="B32" s="227" t="s">
        <v>178</v>
      </c>
      <c r="C32" s="645" t="s">
        <v>166</v>
      </c>
      <c r="D32" s="646"/>
      <c r="E32" s="646"/>
      <c r="F32" s="646"/>
      <c r="G32" s="646"/>
      <c r="H32" s="646"/>
      <c r="I32" s="646"/>
      <c r="J32" s="646"/>
      <c r="K32" s="647"/>
      <c r="L32" s="228">
        <f>L31</f>
        <v>139.63</v>
      </c>
      <c r="M32" s="229" t="s">
        <v>17</v>
      </c>
      <c r="N32" s="166">
        <v>79.75</v>
      </c>
      <c r="O32" s="237">
        <f t="shared" si="4"/>
        <v>1.002594</v>
      </c>
      <c r="P32" s="231">
        <f t="shared" si="2"/>
        <v>79.959999999999994</v>
      </c>
      <c r="Q32" s="232">
        <f t="shared" si="3"/>
        <v>11164.81</v>
      </c>
      <c r="R32" s="233" t="s">
        <v>92</v>
      </c>
    </row>
    <row r="33" spans="1:19" s="242" customFormat="1" ht="15" customHeight="1" x14ac:dyDescent="0.2">
      <c r="A33" s="241"/>
      <c r="B33" s="227" t="s">
        <v>179</v>
      </c>
      <c r="C33" s="645" t="s">
        <v>172</v>
      </c>
      <c r="D33" s="646"/>
      <c r="E33" s="646"/>
      <c r="F33" s="646"/>
      <c r="G33" s="646"/>
      <c r="H33" s="646"/>
      <c r="I33" s="646"/>
      <c r="J33" s="646"/>
      <c r="K33" s="647"/>
      <c r="L33" s="228">
        <f>879.07+316.92+35.25</f>
        <v>1231.24</v>
      </c>
      <c r="M33" s="229" t="s">
        <v>16</v>
      </c>
      <c r="N33" s="166">
        <v>31.68</v>
      </c>
      <c r="O33" s="237">
        <f t="shared" si="4"/>
        <v>1.002594</v>
      </c>
      <c r="P33" s="231">
        <f t="shared" si="2"/>
        <v>31.76</v>
      </c>
      <c r="Q33" s="232">
        <f t="shared" si="3"/>
        <v>39104.18</v>
      </c>
      <c r="R33" s="233">
        <v>5651</v>
      </c>
      <c r="S33" s="242">
        <f>879.07+316.92+35.25</f>
        <v>1231.24</v>
      </c>
    </row>
    <row r="34" spans="1:19" s="225" customFormat="1" ht="15" customHeight="1" x14ac:dyDescent="0.2">
      <c r="A34" s="221"/>
      <c r="B34" s="227" t="s">
        <v>316</v>
      </c>
      <c r="C34" s="648" t="s">
        <v>749</v>
      </c>
      <c r="D34" s="648"/>
      <c r="E34" s="648"/>
      <c r="F34" s="648"/>
      <c r="G34" s="648"/>
      <c r="H34" s="648"/>
      <c r="I34" s="648"/>
      <c r="J34" s="648"/>
      <c r="K34" s="648"/>
      <c r="L34" s="228">
        <f>117.3+719.7+66.8+129+151.7+136.2+210</f>
        <v>1530.7</v>
      </c>
      <c r="M34" s="229" t="s">
        <v>87</v>
      </c>
      <c r="N34" s="166">
        <v>6.84</v>
      </c>
      <c r="O34" s="237">
        <f t="shared" si="4"/>
        <v>1.002594</v>
      </c>
      <c r="P34" s="231">
        <f t="shared" si="2"/>
        <v>6.86</v>
      </c>
      <c r="Q34" s="232">
        <f t="shared" si="3"/>
        <v>10500.6</v>
      </c>
      <c r="R34" s="233">
        <v>92792</v>
      </c>
    </row>
    <row r="35" spans="1:19" s="225" customFormat="1" ht="15" customHeight="1" x14ac:dyDescent="0.2">
      <c r="A35" s="221"/>
      <c r="B35" s="227" t="s">
        <v>180</v>
      </c>
      <c r="C35" s="648" t="s">
        <v>750</v>
      </c>
      <c r="D35" s="648"/>
      <c r="E35" s="648"/>
      <c r="F35" s="648"/>
      <c r="G35" s="648"/>
      <c r="H35" s="648"/>
      <c r="I35" s="648"/>
      <c r="J35" s="648"/>
      <c r="K35" s="648"/>
      <c r="L35" s="228">
        <f>123.2+192.7+838.6+29.6+313.7+308+144.4</f>
        <v>1950.2</v>
      </c>
      <c r="M35" s="229" t="s">
        <v>87</v>
      </c>
      <c r="N35" s="166">
        <v>7</v>
      </c>
      <c r="O35" s="237">
        <f t="shared" si="4"/>
        <v>1.002594</v>
      </c>
      <c r="P35" s="231">
        <f t="shared" si="2"/>
        <v>7.02</v>
      </c>
      <c r="Q35" s="232">
        <f t="shared" si="3"/>
        <v>13690.4</v>
      </c>
      <c r="R35" s="233">
        <v>92793</v>
      </c>
    </row>
    <row r="36" spans="1:19" s="225" customFormat="1" ht="15" customHeight="1" x14ac:dyDescent="0.2">
      <c r="A36" s="221"/>
      <c r="B36" s="227" t="s">
        <v>181</v>
      </c>
      <c r="C36" s="648" t="s">
        <v>751</v>
      </c>
      <c r="D36" s="648"/>
      <c r="E36" s="648"/>
      <c r="F36" s="648"/>
      <c r="G36" s="648"/>
      <c r="H36" s="648"/>
      <c r="I36" s="648"/>
      <c r="J36" s="648"/>
      <c r="K36" s="648"/>
      <c r="L36" s="228">
        <f>441.1+4060.8+1725+1232.7+1388.8+1377+3257.1</f>
        <v>13482.5</v>
      </c>
      <c r="M36" s="229" t="s">
        <v>87</v>
      </c>
      <c r="N36" s="166">
        <v>5.76</v>
      </c>
      <c r="O36" s="237">
        <f t="shared" si="4"/>
        <v>1.002594</v>
      </c>
      <c r="P36" s="231">
        <f t="shared" si="2"/>
        <v>5.77</v>
      </c>
      <c r="Q36" s="232">
        <f t="shared" si="3"/>
        <v>77794.03</v>
      </c>
      <c r="R36" s="233">
        <v>92794</v>
      </c>
    </row>
    <row r="37" spans="1:19" s="225" customFormat="1" ht="15" customHeight="1" x14ac:dyDescent="0.2">
      <c r="A37" s="221"/>
      <c r="B37" s="227" t="s">
        <v>182</v>
      </c>
      <c r="C37" s="648" t="s">
        <v>752</v>
      </c>
      <c r="D37" s="648"/>
      <c r="E37" s="648"/>
      <c r="F37" s="648"/>
      <c r="G37" s="648"/>
      <c r="H37" s="648"/>
      <c r="I37" s="648"/>
      <c r="J37" s="648"/>
      <c r="K37" s="648"/>
      <c r="L37" s="228">
        <f>7439.3+18620.5+1276.1+5672.8+1943.2+325.8+390</f>
        <v>35667.699999999997</v>
      </c>
      <c r="M37" s="229" t="s">
        <v>87</v>
      </c>
      <c r="N37" s="166">
        <v>4.8600000000000003</v>
      </c>
      <c r="O37" s="237">
        <f t="shared" si="4"/>
        <v>1.002594</v>
      </c>
      <c r="P37" s="231">
        <f t="shared" si="2"/>
        <v>4.87</v>
      </c>
      <c r="Q37" s="232">
        <f t="shared" si="3"/>
        <v>173701.7</v>
      </c>
      <c r="R37" s="233">
        <v>92795</v>
      </c>
    </row>
    <row r="38" spans="1:19" s="225" customFormat="1" ht="15" customHeight="1" x14ac:dyDescent="0.2">
      <c r="A38" s="221"/>
      <c r="B38" s="227" t="s">
        <v>183</v>
      </c>
      <c r="C38" s="648" t="s">
        <v>766</v>
      </c>
      <c r="D38" s="648"/>
      <c r="E38" s="648"/>
      <c r="F38" s="648"/>
      <c r="G38" s="648"/>
      <c r="H38" s="648"/>
      <c r="I38" s="648"/>
      <c r="J38" s="648"/>
      <c r="K38" s="648"/>
      <c r="L38" s="228">
        <f>4323.9</f>
        <v>4323.8999999999996</v>
      </c>
      <c r="M38" s="229" t="s">
        <v>87</v>
      </c>
      <c r="N38" s="166">
        <v>3.86</v>
      </c>
      <c r="O38" s="237">
        <f t="shared" si="4"/>
        <v>1.002594</v>
      </c>
      <c r="P38" s="231">
        <f>ROUND(N38*O38,2)</f>
        <v>3.87</v>
      </c>
      <c r="Q38" s="232">
        <f>ROUND(L38*P38,2)</f>
        <v>16733.490000000002</v>
      </c>
      <c r="R38" s="233">
        <v>92796</v>
      </c>
    </row>
    <row r="39" spans="1:19" s="225" customFormat="1" ht="15" customHeight="1" x14ac:dyDescent="0.2">
      <c r="A39" s="221"/>
      <c r="B39" s="227" t="s">
        <v>184</v>
      </c>
      <c r="C39" s="648" t="s">
        <v>754</v>
      </c>
      <c r="D39" s="648"/>
      <c r="E39" s="648"/>
      <c r="F39" s="648"/>
      <c r="G39" s="648"/>
      <c r="H39" s="648"/>
      <c r="I39" s="648"/>
      <c r="J39" s="648"/>
      <c r="K39" s="648"/>
      <c r="L39" s="228">
        <f>28.2</f>
        <v>28.2</v>
      </c>
      <c r="M39" s="229" t="s">
        <v>87</v>
      </c>
      <c r="N39" s="166">
        <v>5.18</v>
      </c>
      <c r="O39" s="237">
        <f t="shared" si="4"/>
        <v>1.002594</v>
      </c>
      <c r="P39" s="231">
        <f t="shared" si="2"/>
        <v>5.19</v>
      </c>
      <c r="Q39" s="232">
        <f t="shared" si="3"/>
        <v>146.36000000000001</v>
      </c>
      <c r="R39" s="233">
        <v>92800</v>
      </c>
    </row>
    <row r="40" spans="1:19" s="225" customFormat="1" ht="15" customHeight="1" x14ac:dyDescent="0.2">
      <c r="A40" s="221"/>
      <c r="B40" s="227" t="s">
        <v>768</v>
      </c>
      <c r="C40" s="648" t="s">
        <v>755</v>
      </c>
      <c r="D40" s="648"/>
      <c r="E40" s="648"/>
      <c r="F40" s="648"/>
      <c r="G40" s="648"/>
      <c r="H40" s="648"/>
      <c r="I40" s="648"/>
      <c r="J40" s="648"/>
      <c r="K40" s="648"/>
      <c r="L40" s="228">
        <f>3.1+16.4</f>
        <v>19.5</v>
      </c>
      <c r="M40" s="229" t="s">
        <v>87</v>
      </c>
      <c r="N40" s="166">
        <v>4.91</v>
      </c>
      <c r="O40" s="237">
        <f t="shared" si="4"/>
        <v>1.002594</v>
      </c>
      <c r="P40" s="231">
        <f t="shared" si="2"/>
        <v>4.92</v>
      </c>
      <c r="Q40" s="232">
        <f t="shared" si="3"/>
        <v>95.94</v>
      </c>
      <c r="R40" s="233">
        <v>92801</v>
      </c>
    </row>
    <row r="41" spans="1:19" s="225" customFormat="1" ht="15" customHeight="1" x14ac:dyDescent="0.2">
      <c r="A41" s="221"/>
      <c r="B41" s="227" t="s">
        <v>769</v>
      </c>
      <c r="C41" s="648" t="s">
        <v>756</v>
      </c>
      <c r="D41" s="648"/>
      <c r="E41" s="648"/>
      <c r="F41" s="648"/>
      <c r="G41" s="648"/>
      <c r="H41" s="648"/>
      <c r="I41" s="648"/>
      <c r="J41" s="648"/>
      <c r="K41" s="648"/>
      <c r="L41" s="228">
        <f>22.4+24.5+60.7</f>
        <v>107.6</v>
      </c>
      <c r="M41" s="229" t="s">
        <v>87</v>
      </c>
      <c r="N41" s="166">
        <v>5.17</v>
      </c>
      <c r="O41" s="237">
        <f t="shared" si="4"/>
        <v>1.002594</v>
      </c>
      <c r="P41" s="231">
        <f t="shared" si="2"/>
        <v>5.18</v>
      </c>
      <c r="Q41" s="232">
        <f t="shared" si="3"/>
        <v>557.37</v>
      </c>
      <c r="R41" s="233">
        <v>92802</v>
      </c>
    </row>
    <row r="42" spans="1:19" s="225" customFormat="1" ht="15" customHeight="1" x14ac:dyDescent="0.2">
      <c r="A42" s="221"/>
      <c r="B42" s="227" t="s">
        <v>185</v>
      </c>
      <c r="C42" s="648" t="s">
        <v>758</v>
      </c>
      <c r="D42" s="648"/>
      <c r="E42" s="648"/>
      <c r="F42" s="648"/>
      <c r="G42" s="648"/>
      <c r="H42" s="648"/>
      <c r="I42" s="648"/>
      <c r="J42" s="648"/>
      <c r="K42" s="648"/>
      <c r="L42" s="228">
        <f>1814.4+996.4+164</f>
        <v>2974.8</v>
      </c>
      <c r="M42" s="229" t="s">
        <v>87</v>
      </c>
      <c r="N42" s="166">
        <v>4.22</v>
      </c>
      <c r="O42" s="237">
        <f t="shared" si="4"/>
        <v>1.002594</v>
      </c>
      <c r="P42" s="231">
        <f t="shared" si="2"/>
        <v>4.2300000000000004</v>
      </c>
      <c r="Q42" s="232">
        <f t="shared" si="3"/>
        <v>12583.4</v>
      </c>
      <c r="R42" s="233">
        <v>92803</v>
      </c>
    </row>
    <row r="43" spans="1:19" s="225" customFormat="1" ht="15" customHeight="1" x14ac:dyDescent="0.2">
      <c r="A43" s="221"/>
      <c r="B43" s="227" t="s">
        <v>186</v>
      </c>
      <c r="C43" s="648" t="s">
        <v>757</v>
      </c>
      <c r="D43" s="648"/>
      <c r="E43" s="648"/>
      <c r="F43" s="648"/>
      <c r="G43" s="648"/>
      <c r="H43" s="648"/>
      <c r="I43" s="648"/>
      <c r="J43" s="648"/>
      <c r="K43" s="648"/>
      <c r="L43" s="228">
        <f>2188.1+1508.8+2844.7+73.7</f>
        <v>6615.2999999999993</v>
      </c>
      <c r="M43" s="229" t="s">
        <v>87</v>
      </c>
      <c r="N43" s="166">
        <v>3.81</v>
      </c>
      <c r="O43" s="237">
        <f t="shared" si="4"/>
        <v>1.002594</v>
      </c>
      <c r="P43" s="231">
        <f t="shared" si="2"/>
        <v>3.82</v>
      </c>
      <c r="Q43" s="232">
        <f t="shared" si="3"/>
        <v>25270.45</v>
      </c>
      <c r="R43" s="233">
        <v>92804</v>
      </c>
    </row>
    <row r="44" spans="1:19" s="225" customFormat="1" ht="15" customHeight="1" x14ac:dyDescent="0.2">
      <c r="A44" s="221"/>
      <c r="B44" s="227" t="s">
        <v>187</v>
      </c>
      <c r="C44" s="648" t="s">
        <v>767</v>
      </c>
      <c r="D44" s="648"/>
      <c r="E44" s="648"/>
      <c r="F44" s="648"/>
      <c r="G44" s="648"/>
      <c r="H44" s="648"/>
      <c r="I44" s="648"/>
      <c r="J44" s="648"/>
      <c r="K44" s="648"/>
      <c r="L44" s="228">
        <f>108.8</f>
        <v>108.8</v>
      </c>
      <c r="M44" s="229" t="s">
        <v>87</v>
      </c>
      <c r="N44" s="166">
        <v>3.53</v>
      </c>
      <c r="O44" s="237">
        <f t="shared" si="4"/>
        <v>1.002594</v>
      </c>
      <c r="P44" s="231">
        <f>ROUND(N44*O44,2)</f>
        <v>3.54</v>
      </c>
      <c r="Q44" s="232">
        <f>ROUND(L44*P44,2)</f>
        <v>385.15</v>
      </c>
      <c r="R44" s="233">
        <v>92806</v>
      </c>
    </row>
    <row r="45" spans="1:19" s="242" customFormat="1" ht="15" customHeight="1" x14ac:dyDescent="0.2">
      <c r="A45" s="241"/>
      <c r="B45" s="227" t="s">
        <v>188</v>
      </c>
      <c r="C45" s="645" t="s">
        <v>215</v>
      </c>
      <c r="D45" s="646"/>
      <c r="E45" s="646"/>
      <c r="F45" s="646"/>
      <c r="G45" s="646"/>
      <c r="H45" s="646"/>
      <c r="I45" s="646"/>
      <c r="J45" s="646"/>
      <c r="K45" s="647"/>
      <c r="L45" s="228">
        <f>(93.23+31.45+184.11+65.34+5.01)*0.1</f>
        <v>37.914000000000001</v>
      </c>
      <c r="M45" s="229" t="s">
        <v>17</v>
      </c>
      <c r="N45" s="166">
        <v>126.27</v>
      </c>
      <c r="O45" s="237">
        <f t="shared" si="4"/>
        <v>1.002594</v>
      </c>
      <c r="P45" s="231">
        <f t="shared" si="2"/>
        <v>126.6</v>
      </c>
      <c r="Q45" s="232">
        <f t="shared" si="3"/>
        <v>4799.91</v>
      </c>
      <c r="R45" s="233">
        <v>73697</v>
      </c>
    </row>
    <row r="46" spans="1:19" s="225" customFormat="1" ht="15" customHeight="1" x14ac:dyDescent="0.2">
      <c r="A46" s="221"/>
      <c r="B46" s="227" t="s">
        <v>189</v>
      </c>
      <c r="C46" s="645" t="s">
        <v>167</v>
      </c>
      <c r="D46" s="646"/>
      <c r="E46" s="646"/>
      <c r="F46" s="646"/>
      <c r="G46" s="646"/>
      <c r="H46" s="646"/>
      <c r="I46" s="646"/>
      <c r="J46" s="646"/>
      <c r="K46" s="647"/>
      <c r="L46" s="228">
        <v>551.94000000000005</v>
      </c>
      <c r="M46" s="229" t="s">
        <v>16</v>
      </c>
      <c r="N46" s="166">
        <v>9.24</v>
      </c>
      <c r="O46" s="237">
        <f t="shared" si="4"/>
        <v>1.002594</v>
      </c>
      <c r="P46" s="231">
        <f t="shared" si="2"/>
        <v>9.26</v>
      </c>
      <c r="Q46" s="232">
        <f t="shared" si="3"/>
        <v>5110.96</v>
      </c>
      <c r="R46" s="233" t="s">
        <v>68</v>
      </c>
    </row>
    <row r="47" spans="1:19" s="225" customFormat="1" ht="40.5" customHeight="1" x14ac:dyDescent="0.2">
      <c r="A47" s="221"/>
      <c r="B47" s="227" t="s">
        <v>317</v>
      </c>
      <c r="C47" s="649" t="s">
        <v>168</v>
      </c>
      <c r="D47" s="646"/>
      <c r="E47" s="646"/>
      <c r="F47" s="646"/>
      <c r="G47" s="646"/>
      <c r="H47" s="646"/>
      <c r="I47" s="646"/>
      <c r="J47" s="646"/>
      <c r="K47" s="647"/>
      <c r="L47" s="228">
        <v>4</v>
      </c>
      <c r="M47" s="229" t="s">
        <v>58</v>
      </c>
      <c r="N47" s="166" t="e">
        <f>COTAÇÃO!#REF!</f>
        <v>#REF!</v>
      </c>
      <c r="O47" s="237">
        <f>(1+$N$3)</f>
        <v>1.0012000000000001</v>
      </c>
      <c r="P47" s="231" t="e">
        <f t="shared" ref="P47:P108" si="5">ROUND(N47*O47,2)</f>
        <v>#REF!</v>
      </c>
      <c r="Q47" s="232" t="e">
        <f t="shared" si="3"/>
        <v>#REF!</v>
      </c>
      <c r="R47" s="233" t="e">
        <f>COTAÇÃO!#REF!</f>
        <v>#REF!</v>
      </c>
    </row>
    <row r="48" spans="1:19" s="225" customFormat="1" ht="24.95" customHeight="1" x14ac:dyDescent="0.2">
      <c r="A48" s="221"/>
      <c r="B48" s="227" t="s">
        <v>318</v>
      </c>
      <c r="C48" s="657" t="s">
        <v>470</v>
      </c>
      <c r="D48" s="658"/>
      <c r="E48" s="658"/>
      <c r="F48" s="658"/>
      <c r="G48" s="658"/>
      <c r="H48" s="658"/>
      <c r="I48" s="658"/>
      <c r="J48" s="658"/>
      <c r="K48" s="659"/>
      <c r="L48" s="228">
        <v>1</v>
      </c>
      <c r="M48" s="229" t="s">
        <v>58</v>
      </c>
      <c r="N48" s="166">
        <f>1820*20.57</f>
        <v>37437.4</v>
      </c>
      <c r="O48" s="237">
        <f>(1+$N$3)</f>
        <v>1.0012000000000001</v>
      </c>
      <c r="P48" s="231">
        <f t="shared" si="5"/>
        <v>37482.32</v>
      </c>
      <c r="Q48" s="232">
        <f t="shared" si="3"/>
        <v>37482.32</v>
      </c>
      <c r="R48" s="233" t="s">
        <v>469</v>
      </c>
    </row>
    <row r="49" spans="1:23" s="225" customFormat="1" ht="24.95" customHeight="1" x14ac:dyDescent="0.2">
      <c r="A49" s="221"/>
      <c r="B49" s="227" t="s">
        <v>319</v>
      </c>
      <c r="C49" s="657" t="s">
        <v>475</v>
      </c>
      <c r="D49" s="658"/>
      <c r="E49" s="658"/>
      <c r="F49" s="658"/>
      <c r="G49" s="658"/>
      <c r="H49" s="658"/>
      <c r="I49" s="658"/>
      <c r="J49" s="658"/>
      <c r="K49" s="659"/>
      <c r="L49" s="228">
        <v>1</v>
      </c>
      <c r="M49" s="229" t="s">
        <v>58</v>
      </c>
      <c r="N49" s="166">
        <f>530*20.57</f>
        <v>10902.1</v>
      </c>
      <c r="O49" s="237">
        <f>(1+$N$3)</f>
        <v>1.0012000000000001</v>
      </c>
      <c r="P49" s="231">
        <f t="shared" si="5"/>
        <v>10915.18</v>
      </c>
      <c r="Q49" s="232">
        <f t="shared" si="3"/>
        <v>10915.18</v>
      </c>
      <c r="R49" s="233" t="s">
        <v>469</v>
      </c>
    </row>
    <row r="50" spans="1:23" s="225" customFormat="1" ht="15" customHeight="1" x14ac:dyDescent="0.2">
      <c r="A50" s="221"/>
      <c r="B50" s="227" t="s">
        <v>770</v>
      </c>
      <c r="C50" s="649" t="s">
        <v>244</v>
      </c>
      <c r="D50" s="646"/>
      <c r="E50" s="646"/>
      <c r="F50" s="646"/>
      <c r="G50" s="646"/>
      <c r="H50" s="646"/>
      <c r="I50" s="646"/>
      <c r="J50" s="646"/>
      <c r="K50" s="647"/>
      <c r="L50" s="228">
        <v>1</v>
      </c>
      <c r="M50" s="229" t="s">
        <v>58</v>
      </c>
      <c r="N50" s="166">
        <v>300</v>
      </c>
      <c r="O50" s="237">
        <f>(1+$N$3)</f>
        <v>1.0012000000000001</v>
      </c>
      <c r="P50" s="231">
        <f t="shared" si="5"/>
        <v>300.36</v>
      </c>
      <c r="Q50" s="232">
        <f t="shared" si="3"/>
        <v>300.36</v>
      </c>
      <c r="R50" s="233" t="s">
        <v>229</v>
      </c>
    </row>
    <row r="51" spans="1:23" s="225" customFormat="1" ht="15" customHeight="1" x14ac:dyDescent="0.2">
      <c r="A51" s="221"/>
      <c r="B51" s="227" t="s">
        <v>771</v>
      </c>
      <c r="C51" s="645" t="s">
        <v>765</v>
      </c>
      <c r="D51" s="646"/>
      <c r="E51" s="646"/>
      <c r="F51" s="646"/>
      <c r="G51" s="646"/>
      <c r="H51" s="646"/>
      <c r="I51" s="646"/>
      <c r="J51" s="646"/>
      <c r="K51" s="647"/>
      <c r="L51" s="228">
        <v>1</v>
      </c>
      <c r="M51" s="229" t="s">
        <v>58</v>
      </c>
      <c r="N51" s="166" t="e">
        <f>COTAÇÃO!#REF!</f>
        <v>#REF!</v>
      </c>
      <c r="O51" s="237">
        <f t="shared" ref="O51:O83" si="6">(1+$N$3)</f>
        <v>1.0012000000000001</v>
      </c>
      <c r="P51" s="231" t="e">
        <f t="shared" si="5"/>
        <v>#REF!</v>
      </c>
      <c r="Q51" s="232" t="e">
        <f t="shared" si="3"/>
        <v>#REF!</v>
      </c>
      <c r="R51" s="233" t="e">
        <f>COTAÇÃO!#REF!</f>
        <v>#REF!</v>
      </c>
    </row>
    <row r="52" spans="1:23" s="225" customFormat="1" ht="15" customHeight="1" x14ac:dyDescent="0.2">
      <c r="A52" s="221"/>
      <c r="B52" s="227" t="s">
        <v>772</v>
      </c>
      <c r="C52" s="645" t="s">
        <v>441</v>
      </c>
      <c r="D52" s="646"/>
      <c r="E52" s="646"/>
      <c r="F52" s="646"/>
      <c r="G52" s="646"/>
      <c r="H52" s="646"/>
      <c r="I52" s="646"/>
      <c r="J52" s="646"/>
      <c r="K52" s="647"/>
      <c r="L52" s="228">
        <f>348*L51</f>
        <v>348</v>
      </c>
      <c r="M52" s="229" t="s">
        <v>87</v>
      </c>
      <c r="N52" s="166">
        <v>0.79</v>
      </c>
      <c r="O52" s="237">
        <f>(1+$Q$3)</f>
        <v>1.002594</v>
      </c>
      <c r="P52" s="231">
        <f t="shared" si="5"/>
        <v>0.79</v>
      </c>
      <c r="Q52" s="232">
        <f t="shared" si="3"/>
        <v>274.92</v>
      </c>
      <c r="R52" s="233">
        <v>83725</v>
      </c>
    </row>
    <row r="53" spans="1:23" s="225" customFormat="1" ht="15" customHeight="1" x14ac:dyDescent="0.2">
      <c r="A53" s="221"/>
      <c r="B53" s="227" t="s">
        <v>773</v>
      </c>
      <c r="C53" s="649" t="s">
        <v>669</v>
      </c>
      <c r="D53" s="646"/>
      <c r="E53" s="646"/>
      <c r="F53" s="646"/>
      <c r="G53" s="646"/>
      <c r="H53" s="646"/>
      <c r="I53" s="646"/>
      <c r="J53" s="646"/>
      <c r="K53" s="647"/>
      <c r="L53" s="228">
        <v>1</v>
      </c>
      <c r="M53" s="229" t="s">
        <v>58</v>
      </c>
      <c r="N53" s="166" t="e">
        <f>COTAÇÃO!#REF!</f>
        <v>#REF!</v>
      </c>
      <c r="O53" s="237">
        <f t="shared" si="6"/>
        <v>1.0012000000000001</v>
      </c>
      <c r="P53" s="231" t="e">
        <f>ROUND(N53*O53,2)</f>
        <v>#REF!</v>
      </c>
      <c r="Q53" s="232" t="e">
        <f>ROUND(L53*P53,2)</f>
        <v>#REF!</v>
      </c>
      <c r="R53" s="233" t="e">
        <f>COTAÇÃO!#REF!</f>
        <v>#REF!</v>
      </c>
    </row>
    <row r="54" spans="1:23" s="225" customFormat="1" ht="15" customHeight="1" x14ac:dyDescent="0.2">
      <c r="A54" s="221"/>
      <c r="B54" s="227" t="s">
        <v>774</v>
      </c>
      <c r="C54" s="645" t="s">
        <v>441</v>
      </c>
      <c r="D54" s="646"/>
      <c r="E54" s="646"/>
      <c r="F54" s="646"/>
      <c r="G54" s="646"/>
      <c r="H54" s="646"/>
      <c r="I54" s="646"/>
      <c r="J54" s="646"/>
      <c r="K54" s="647"/>
      <c r="L54" s="228">
        <f>20*L53</f>
        <v>20</v>
      </c>
      <c r="M54" s="229" t="s">
        <v>87</v>
      </c>
      <c r="N54" s="166">
        <v>1.29</v>
      </c>
      <c r="O54" s="237">
        <f>(1+$Q$3)</f>
        <v>1.002594</v>
      </c>
      <c r="P54" s="231">
        <f>ROUND(N54*O54,2)</f>
        <v>1.29</v>
      </c>
      <c r="Q54" s="232">
        <f>ROUND(L54*P54,2)</f>
        <v>25.8</v>
      </c>
      <c r="R54" s="233">
        <v>83724</v>
      </c>
    </row>
    <row r="55" spans="1:23" s="225" customFormat="1" ht="15" customHeight="1" x14ac:dyDescent="0.2">
      <c r="A55" s="221"/>
      <c r="B55" s="227" t="s">
        <v>775</v>
      </c>
      <c r="C55" s="649" t="s">
        <v>670</v>
      </c>
      <c r="D55" s="646"/>
      <c r="E55" s="646"/>
      <c r="F55" s="646"/>
      <c r="G55" s="646"/>
      <c r="H55" s="646"/>
      <c r="I55" s="646"/>
      <c r="J55" s="646"/>
      <c r="K55" s="647"/>
      <c r="L55" s="228">
        <v>3</v>
      </c>
      <c r="M55" s="229" t="s">
        <v>58</v>
      </c>
      <c r="N55" s="166" t="e">
        <f>COTAÇÃO!#REF!</f>
        <v>#REF!</v>
      </c>
      <c r="O55" s="237">
        <f t="shared" si="6"/>
        <v>1.0012000000000001</v>
      </c>
      <c r="P55" s="231" t="e">
        <f t="shared" si="5"/>
        <v>#REF!</v>
      </c>
      <c r="Q55" s="232" t="e">
        <f t="shared" si="3"/>
        <v>#REF!</v>
      </c>
      <c r="R55" s="233" t="e">
        <f>COTAÇÃO!#REF!</f>
        <v>#REF!</v>
      </c>
    </row>
    <row r="56" spans="1:23" s="225" customFormat="1" ht="15" customHeight="1" x14ac:dyDescent="0.2">
      <c r="A56" s="221"/>
      <c r="B56" s="227" t="s">
        <v>208</v>
      </c>
      <c r="C56" s="645" t="s">
        <v>441</v>
      </c>
      <c r="D56" s="646"/>
      <c r="E56" s="646"/>
      <c r="F56" s="646"/>
      <c r="G56" s="646"/>
      <c r="H56" s="646"/>
      <c r="I56" s="646"/>
      <c r="J56" s="646"/>
      <c r="K56" s="647"/>
      <c r="L56" s="228">
        <f>220*L55</f>
        <v>660</v>
      </c>
      <c r="M56" s="229" t="s">
        <v>87</v>
      </c>
      <c r="N56" s="166">
        <v>0.79</v>
      </c>
      <c r="O56" s="237">
        <f>(1+$Q$3)</f>
        <v>1.002594</v>
      </c>
      <c r="P56" s="231">
        <f t="shared" si="5"/>
        <v>0.79</v>
      </c>
      <c r="Q56" s="232">
        <f t="shared" si="3"/>
        <v>521.4</v>
      </c>
      <c r="R56" s="233">
        <v>83725</v>
      </c>
    </row>
    <row r="57" spans="1:23" s="225" customFormat="1" ht="15" customHeight="1" x14ac:dyDescent="0.2">
      <c r="A57" s="221"/>
      <c r="B57" s="227" t="s">
        <v>209</v>
      </c>
      <c r="C57" s="649" t="s">
        <v>671</v>
      </c>
      <c r="D57" s="646"/>
      <c r="E57" s="646"/>
      <c r="F57" s="646"/>
      <c r="G57" s="646"/>
      <c r="H57" s="646"/>
      <c r="I57" s="646"/>
      <c r="J57" s="646"/>
      <c r="K57" s="647"/>
      <c r="L57" s="228">
        <v>1</v>
      </c>
      <c r="M57" s="229" t="s">
        <v>58</v>
      </c>
      <c r="N57" s="166" t="e">
        <f>COTAÇÃO!#REF!</f>
        <v>#REF!</v>
      </c>
      <c r="O57" s="237">
        <f t="shared" si="6"/>
        <v>1.0012000000000001</v>
      </c>
      <c r="P57" s="231" t="e">
        <f>ROUND(N57*O57,2)</f>
        <v>#REF!</v>
      </c>
      <c r="Q57" s="232" t="e">
        <f>ROUND(L57*P57,2)</f>
        <v>#REF!</v>
      </c>
      <c r="R57" s="233" t="e">
        <f>COTAÇÃO!#REF!</f>
        <v>#REF!</v>
      </c>
    </row>
    <row r="58" spans="1:23" s="225" customFormat="1" ht="15" customHeight="1" x14ac:dyDescent="0.2">
      <c r="A58" s="221"/>
      <c r="B58" s="227" t="s">
        <v>210</v>
      </c>
      <c r="C58" s="645" t="s">
        <v>441</v>
      </c>
      <c r="D58" s="646"/>
      <c r="E58" s="646"/>
      <c r="F58" s="646"/>
      <c r="G58" s="646"/>
      <c r="H58" s="646"/>
      <c r="I58" s="646"/>
      <c r="J58" s="646"/>
      <c r="K58" s="647"/>
      <c r="L58" s="228">
        <f>98*L57</f>
        <v>98</v>
      </c>
      <c r="M58" s="229" t="s">
        <v>87</v>
      </c>
      <c r="N58" s="166">
        <v>0.79</v>
      </c>
      <c r="O58" s="237">
        <f>(1+$Q$3)</f>
        <v>1.002594</v>
      </c>
      <c r="P58" s="231">
        <f>ROUND(N58*O58,2)</f>
        <v>0.79</v>
      </c>
      <c r="Q58" s="232">
        <f>ROUND(L58*P58,2)</f>
        <v>77.42</v>
      </c>
      <c r="R58" s="233">
        <v>83725</v>
      </c>
    </row>
    <row r="59" spans="1:23" s="225" customFormat="1" ht="15" customHeight="1" x14ac:dyDescent="0.2">
      <c r="A59" s="221"/>
      <c r="B59" s="227" t="s">
        <v>211</v>
      </c>
      <c r="C59" s="649" t="s">
        <v>808</v>
      </c>
      <c r="D59" s="646"/>
      <c r="E59" s="646"/>
      <c r="F59" s="646"/>
      <c r="G59" s="646"/>
      <c r="H59" s="646"/>
      <c r="I59" s="646"/>
      <c r="J59" s="646"/>
      <c r="K59" s="647"/>
      <c r="L59" s="228">
        <v>1</v>
      </c>
      <c r="M59" s="229" t="s">
        <v>58</v>
      </c>
      <c r="N59" s="166" t="e">
        <f>COTAÇÃO!#REF!</f>
        <v>#REF!</v>
      </c>
      <c r="O59" s="237">
        <f t="shared" si="6"/>
        <v>1.0012000000000001</v>
      </c>
      <c r="P59" s="231" t="e">
        <f>ROUND(N59*O59,2)</f>
        <v>#REF!</v>
      </c>
      <c r="Q59" s="232" t="e">
        <f>ROUND(L59*P59,2)</f>
        <v>#REF!</v>
      </c>
      <c r="R59" s="233" t="e">
        <f>COTAÇÃO!#REF!</f>
        <v>#REF!</v>
      </c>
    </row>
    <row r="60" spans="1:23" s="225" customFormat="1" ht="15" customHeight="1" x14ac:dyDescent="0.2">
      <c r="A60" s="221"/>
      <c r="B60" s="227" t="s">
        <v>776</v>
      </c>
      <c r="C60" s="645" t="s">
        <v>441</v>
      </c>
      <c r="D60" s="646"/>
      <c r="E60" s="646"/>
      <c r="F60" s="646"/>
      <c r="G60" s="646"/>
      <c r="H60" s="646"/>
      <c r="I60" s="646"/>
      <c r="J60" s="646"/>
      <c r="K60" s="647"/>
      <c r="L60" s="228">
        <f>49*L59</f>
        <v>49</v>
      </c>
      <c r="M60" s="229" t="s">
        <v>87</v>
      </c>
      <c r="N60" s="166">
        <v>1.29</v>
      </c>
      <c r="O60" s="237">
        <f>(1+$Q$3)</f>
        <v>1.002594</v>
      </c>
      <c r="P60" s="231">
        <f>ROUND(N60*O60,2)</f>
        <v>1.29</v>
      </c>
      <c r="Q60" s="232">
        <f>ROUND(L60*P60,2)</f>
        <v>63.21</v>
      </c>
      <c r="R60" s="233">
        <v>83724</v>
      </c>
    </row>
    <row r="61" spans="1:23" s="225" customFormat="1" ht="15" customHeight="1" x14ac:dyDescent="0.2">
      <c r="A61" s="221"/>
      <c r="B61" s="227" t="s">
        <v>777</v>
      </c>
      <c r="C61" s="649" t="s">
        <v>672</v>
      </c>
      <c r="D61" s="646"/>
      <c r="E61" s="646"/>
      <c r="F61" s="646"/>
      <c r="G61" s="646"/>
      <c r="H61" s="646"/>
      <c r="I61" s="646"/>
      <c r="J61" s="646"/>
      <c r="K61" s="647"/>
      <c r="L61" s="228">
        <v>4</v>
      </c>
      <c r="M61" s="229" t="s">
        <v>58</v>
      </c>
      <c r="N61" s="166" t="e">
        <f>COTAÇÃO!#REF!</f>
        <v>#REF!</v>
      </c>
      <c r="O61" s="237">
        <f t="shared" si="6"/>
        <v>1.0012000000000001</v>
      </c>
      <c r="P61" s="231" t="e">
        <f t="shared" si="5"/>
        <v>#REF!</v>
      </c>
      <c r="Q61" s="232" t="e">
        <f t="shared" si="3"/>
        <v>#REF!</v>
      </c>
      <c r="R61" s="233" t="e">
        <f>COTAÇÃO!#REF!</f>
        <v>#REF!</v>
      </c>
      <c r="W61" s="225">
        <f>5.34*0.166</f>
        <v>0.88644000000000001</v>
      </c>
    </row>
    <row r="62" spans="1:23" s="225" customFormat="1" ht="15" customHeight="1" x14ac:dyDescent="0.2">
      <c r="A62" s="221"/>
      <c r="B62" s="227" t="s">
        <v>778</v>
      </c>
      <c r="C62" s="645" t="s">
        <v>442</v>
      </c>
      <c r="D62" s="646"/>
      <c r="E62" s="646"/>
      <c r="F62" s="646"/>
      <c r="G62" s="646"/>
      <c r="H62" s="646"/>
      <c r="I62" s="646"/>
      <c r="J62" s="646"/>
      <c r="K62" s="647"/>
      <c r="L62" s="228">
        <f>337*L61</f>
        <v>1348</v>
      </c>
      <c r="M62" s="229" t="s">
        <v>87</v>
      </c>
      <c r="N62" s="166">
        <v>0.79</v>
      </c>
      <c r="O62" s="237">
        <f>(1+$Q$3)</f>
        <v>1.002594</v>
      </c>
      <c r="P62" s="231">
        <f t="shared" si="5"/>
        <v>0.79</v>
      </c>
      <c r="Q62" s="232">
        <f t="shared" si="3"/>
        <v>1064.92</v>
      </c>
      <c r="R62" s="233">
        <v>83725</v>
      </c>
    </row>
    <row r="63" spans="1:23" s="295" customFormat="1" ht="15" customHeight="1" x14ac:dyDescent="0.2">
      <c r="A63" s="292"/>
      <c r="B63" s="293" t="s">
        <v>779</v>
      </c>
      <c r="C63" s="649" t="s">
        <v>927</v>
      </c>
      <c r="D63" s="683"/>
      <c r="E63" s="683"/>
      <c r="F63" s="683"/>
      <c r="G63" s="683"/>
      <c r="H63" s="683"/>
      <c r="I63" s="683"/>
      <c r="J63" s="683"/>
      <c r="K63" s="684"/>
      <c r="L63" s="166">
        <v>1</v>
      </c>
      <c r="M63" s="289" t="s">
        <v>58</v>
      </c>
      <c r="N63" s="166" t="e">
        <f>COTAÇÃO!#REF!</f>
        <v>#REF!</v>
      </c>
      <c r="O63" s="294">
        <f t="shared" si="6"/>
        <v>1.0012000000000001</v>
      </c>
      <c r="P63" s="26" t="e">
        <f>ROUND(N63*O63,2)</f>
        <v>#REF!</v>
      </c>
      <c r="Q63" s="201" t="e">
        <f>ROUND(L63*P63,2)</f>
        <v>#REF!</v>
      </c>
      <c r="R63" s="288" t="e">
        <f>COTAÇÃO!#REF!</f>
        <v>#REF!</v>
      </c>
    </row>
    <row r="64" spans="1:23" s="225" customFormat="1" ht="15" customHeight="1" x14ac:dyDescent="0.2">
      <c r="A64" s="221"/>
      <c r="B64" s="227" t="s">
        <v>212</v>
      </c>
      <c r="C64" s="645" t="s">
        <v>442</v>
      </c>
      <c r="D64" s="646"/>
      <c r="E64" s="646"/>
      <c r="F64" s="646"/>
      <c r="G64" s="646"/>
      <c r="H64" s="646"/>
      <c r="I64" s="646"/>
      <c r="J64" s="646"/>
      <c r="K64" s="647"/>
      <c r="L64" s="228">
        <v>0.17</v>
      </c>
      <c r="M64" s="229" t="s">
        <v>22</v>
      </c>
      <c r="N64" s="166">
        <v>5.34</v>
      </c>
      <c r="O64" s="237">
        <f>(1+$Q$3)</f>
        <v>1.002594</v>
      </c>
      <c r="P64" s="231">
        <f>ROUND(N64*O64,2)</f>
        <v>5.35</v>
      </c>
      <c r="Q64" s="232">
        <f>ROUND(L64*P64,2)</f>
        <v>0.91</v>
      </c>
      <c r="R64" s="233" t="s">
        <v>443</v>
      </c>
    </row>
    <row r="65" spans="1:18" s="225" customFormat="1" ht="15" customHeight="1" x14ac:dyDescent="0.2">
      <c r="A65" s="221"/>
      <c r="B65" s="227" t="s">
        <v>213</v>
      </c>
      <c r="C65" s="649" t="s">
        <v>571</v>
      </c>
      <c r="D65" s="646"/>
      <c r="E65" s="646"/>
      <c r="F65" s="646"/>
      <c r="G65" s="646"/>
      <c r="H65" s="646"/>
      <c r="I65" s="646"/>
      <c r="J65" s="646"/>
      <c r="K65" s="647"/>
      <c r="L65" s="228">
        <v>1</v>
      </c>
      <c r="M65" s="229" t="s">
        <v>58</v>
      </c>
      <c r="N65" s="166" t="e">
        <f>COTAÇÃO!#REF!</f>
        <v>#REF!</v>
      </c>
      <c r="O65" s="237">
        <f t="shared" si="6"/>
        <v>1.0012000000000001</v>
      </c>
      <c r="P65" s="231" t="e">
        <f t="shared" si="5"/>
        <v>#REF!</v>
      </c>
      <c r="Q65" s="232" t="e">
        <f t="shared" si="3"/>
        <v>#REF!</v>
      </c>
      <c r="R65" s="233" t="e">
        <f>COTAÇÃO!#REF!</f>
        <v>#REF!</v>
      </c>
    </row>
    <row r="66" spans="1:18" s="225" customFormat="1" ht="15" customHeight="1" x14ac:dyDescent="0.2">
      <c r="A66" s="221"/>
      <c r="B66" s="227" t="s">
        <v>217</v>
      </c>
      <c r="C66" s="645" t="s">
        <v>442</v>
      </c>
      <c r="D66" s="646"/>
      <c r="E66" s="646"/>
      <c r="F66" s="646"/>
      <c r="G66" s="646"/>
      <c r="H66" s="646"/>
      <c r="I66" s="646"/>
      <c r="J66" s="646"/>
      <c r="K66" s="647"/>
      <c r="L66" s="228">
        <v>0.53</v>
      </c>
      <c r="M66" s="229" t="s">
        <v>22</v>
      </c>
      <c r="N66" s="166">
        <v>5.34</v>
      </c>
      <c r="O66" s="237">
        <f>(1+$Q$3)</f>
        <v>1.002594</v>
      </c>
      <c r="P66" s="231">
        <f t="shared" si="5"/>
        <v>5.35</v>
      </c>
      <c r="Q66" s="232">
        <f t="shared" si="3"/>
        <v>2.84</v>
      </c>
      <c r="R66" s="233" t="s">
        <v>443</v>
      </c>
    </row>
    <row r="67" spans="1:18" s="225" customFormat="1" ht="15" customHeight="1" x14ac:dyDescent="0.2">
      <c r="A67" s="221"/>
      <c r="B67" s="227" t="s">
        <v>218</v>
      </c>
      <c r="C67" s="649" t="s">
        <v>673</v>
      </c>
      <c r="D67" s="646"/>
      <c r="E67" s="646"/>
      <c r="F67" s="646"/>
      <c r="G67" s="646"/>
      <c r="H67" s="646"/>
      <c r="I67" s="646"/>
      <c r="J67" s="646"/>
      <c r="K67" s="647"/>
      <c r="L67" s="228">
        <v>1</v>
      </c>
      <c r="M67" s="229" t="s">
        <v>58</v>
      </c>
      <c r="N67" s="166" t="e">
        <f>COTAÇÃO!#REF!</f>
        <v>#REF!</v>
      </c>
      <c r="O67" s="237">
        <f t="shared" si="6"/>
        <v>1.0012000000000001</v>
      </c>
      <c r="P67" s="231" t="e">
        <f t="shared" si="5"/>
        <v>#REF!</v>
      </c>
      <c r="Q67" s="232" t="e">
        <f t="shared" si="3"/>
        <v>#REF!</v>
      </c>
      <c r="R67" s="233" t="e">
        <f>COTAÇÃO!#REF!</f>
        <v>#REF!</v>
      </c>
    </row>
    <row r="68" spans="1:18" s="225" customFormat="1" ht="15" customHeight="1" x14ac:dyDescent="0.2">
      <c r="A68" s="221"/>
      <c r="B68" s="227" t="s">
        <v>222</v>
      </c>
      <c r="C68" s="645" t="s">
        <v>442</v>
      </c>
      <c r="D68" s="646"/>
      <c r="E68" s="646"/>
      <c r="F68" s="646"/>
      <c r="G68" s="646"/>
      <c r="H68" s="646"/>
      <c r="I68" s="646"/>
      <c r="J68" s="646"/>
      <c r="K68" s="647"/>
      <c r="L68" s="228">
        <v>2.0710000000000002</v>
      </c>
      <c r="M68" s="229" t="s">
        <v>22</v>
      </c>
      <c r="N68" s="166">
        <v>18.649999999999999</v>
      </c>
      <c r="O68" s="237">
        <f t="shared" ref="O68:O76" si="7">(1+$Q$3)</f>
        <v>1.002594</v>
      </c>
      <c r="P68" s="231">
        <f t="shared" si="5"/>
        <v>18.7</v>
      </c>
      <c r="Q68" s="232">
        <f t="shared" si="3"/>
        <v>38.729999999999997</v>
      </c>
      <c r="R68" s="233" t="s">
        <v>444</v>
      </c>
    </row>
    <row r="69" spans="1:18" s="225" customFormat="1" ht="15" customHeight="1" x14ac:dyDescent="0.2">
      <c r="A69" s="221"/>
      <c r="B69" s="227" t="s">
        <v>237</v>
      </c>
      <c r="C69" s="649" t="s">
        <v>674</v>
      </c>
      <c r="D69" s="646"/>
      <c r="E69" s="646"/>
      <c r="F69" s="646"/>
      <c r="G69" s="646"/>
      <c r="H69" s="646"/>
      <c r="I69" s="646"/>
      <c r="J69" s="646"/>
      <c r="K69" s="647"/>
      <c r="L69" s="228">
        <v>2</v>
      </c>
      <c r="M69" s="229" t="s">
        <v>58</v>
      </c>
      <c r="N69" s="166" t="e">
        <f>COTAÇÃO!#REF!</f>
        <v>#REF!</v>
      </c>
      <c r="O69" s="237">
        <f t="shared" si="6"/>
        <v>1.0012000000000001</v>
      </c>
      <c r="P69" s="231" t="e">
        <f t="shared" ref="P69:P76" si="8">ROUND(N69*O69,2)</f>
        <v>#REF!</v>
      </c>
      <c r="Q69" s="232" t="e">
        <f t="shared" ref="Q69:Q76" si="9">ROUND(L69*P69,2)</f>
        <v>#REF!</v>
      </c>
      <c r="R69" s="233" t="e">
        <f>COTAÇÃO!#REF!</f>
        <v>#REF!</v>
      </c>
    </row>
    <row r="70" spans="1:18" s="225" customFormat="1" ht="15" customHeight="1" x14ac:dyDescent="0.2">
      <c r="A70" s="221"/>
      <c r="B70" s="227" t="s">
        <v>238</v>
      </c>
      <c r="C70" s="645" t="s">
        <v>442</v>
      </c>
      <c r="D70" s="646"/>
      <c r="E70" s="646"/>
      <c r="F70" s="646"/>
      <c r="G70" s="646"/>
      <c r="H70" s="646"/>
      <c r="I70" s="646"/>
      <c r="J70" s="646"/>
      <c r="K70" s="647"/>
      <c r="L70" s="228">
        <v>0.79400000000000004</v>
      </c>
      <c r="M70" s="229" t="s">
        <v>22</v>
      </c>
      <c r="N70" s="166">
        <v>18.649999999999999</v>
      </c>
      <c r="O70" s="237">
        <f t="shared" si="7"/>
        <v>1.002594</v>
      </c>
      <c r="P70" s="231">
        <f t="shared" si="8"/>
        <v>18.7</v>
      </c>
      <c r="Q70" s="232">
        <f t="shared" si="9"/>
        <v>14.85</v>
      </c>
      <c r="R70" s="233" t="s">
        <v>444</v>
      </c>
    </row>
    <row r="71" spans="1:18" s="225" customFormat="1" ht="15" customHeight="1" x14ac:dyDescent="0.2">
      <c r="A71" s="221"/>
      <c r="B71" s="227" t="s">
        <v>239</v>
      </c>
      <c r="C71" s="649" t="s">
        <v>675</v>
      </c>
      <c r="D71" s="646"/>
      <c r="E71" s="646"/>
      <c r="F71" s="646"/>
      <c r="G71" s="646"/>
      <c r="H71" s="646"/>
      <c r="I71" s="646"/>
      <c r="J71" s="646"/>
      <c r="K71" s="647"/>
      <c r="L71" s="228">
        <v>2</v>
      </c>
      <c r="M71" s="229" t="s">
        <v>58</v>
      </c>
      <c r="N71" s="166" t="e">
        <f>COTAÇÃO!#REF!</f>
        <v>#REF!</v>
      </c>
      <c r="O71" s="237">
        <f t="shared" si="6"/>
        <v>1.0012000000000001</v>
      </c>
      <c r="P71" s="231" t="e">
        <f t="shared" si="8"/>
        <v>#REF!</v>
      </c>
      <c r="Q71" s="232" t="e">
        <f t="shared" si="9"/>
        <v>#REF!</v>
      </c>
      <c r="R71" s="233" t="e">
        <f>COTAÇÃO!#REF!</f>
        <v>#REF!</v>
      </c>
    </row>
    <row r="72" spans="1:18" s="225" customFormat="1" ht="15" customHeight="1" x14ac:dyDescent="0.2">
      <c r="A72" s="221"/>
      <c r="B72" s="227" t="s">
        <v>240</v>
      </c>
      <c r="C72" s="645" t="s">
        <v>442</v>
      </c>
      <c r="D72" s="646"/>
      <c r="E72" s="646"/>
      <c r="F72" s="646"/>
      <c r="G72" s="646"/>
      <c r="H72" s="646"/>
      <c r="I72" s="646"/>
      <c r="J72" s="646"/>
      <c r="K72" s="647"/>
      <c r="L72" s="228">
        <v>0.35</v>
      </c>
      <c r="M72" s="229" t="s">
        <v>22</v>
      </c>
      <c r="N72" s="166">
        <v>18.649999999999999</v>
      </c>
      <c r="O72" s="237">
        <f t="shared" si="7"/>
        <v>1.002594</v>
      </c>
      <c r="P72" s="231">
        <f t="shared" si="8"/>
        <v>18.7</v>
      </c>
      <c r="Q72" s="232">
        <f t="shared" si="9"/>
        <v>6.55</v>
      </c>
      <c r="R72" s="233" t="s">
        <v>444</v>
      </c>
    </row>
    <row r="73" spans="1:18" s="295" customFormat="1" ht="15" customHeight="1" x14ac:dyDescent="0.2">
      <c r="A73" s="292"/>
      <c r="B73" s="293" t="s">
        <v>320</v>
      </c>
      <c r="C73" s="649" t="s">
        <v>676</v>
      </c>
      <c r="D73" s="683"/>
      <c r="E73" s="683"/>
      <c r="F73" s="683"/>
      <c r="G73" s="683"/>
      <c r="H73" s="683"/>
      <c r="I73" s="683"/>
      <c r="J73" s="683"/>
      <c r="K73" s="684"/>
      <c r="L73" s="166">
        <v>2</v>
      </c>
      <c r="M73" s="289" t="s">
        <v>58</v>
      </c>
      <c r="N73" s="166" t="e">
        <f>COTAÇÃO!#REF!</f>
        <v>#REF!</v>
      </c>
      <c r="O73" s="294">
        <f t="shared" si="6"/>
        <v>1.0012000000000001</v>
      </c>
      <c r="P73" s="26" t="e">
        <f t="shared" si="8"/>
        <v>#REF!</v>
      </c>
      <c r="Q73" s="201" t="e">
        <f t="shared" si="9"/>
        <v>#REF!</v>
      </c>
      <c r="R73" s="288" t="e">
        <f>COTAÇÃO!#REF!</f>
        <v>#REF!</v>
      </c>
    </row>
    <row r="74" spans="1:18" s="225" customFormat="1" ht="15" customHeight="1" x14ac:dyDescent="0.2">
      <c r="A74" s="221"/>
      <c r="B74" s="227" t="s">
        <v>241</v>
      </c>
      <c r="C74" s="645" t="s">
        <v>442</v>
      </c>
      <c r="D74" s="646"/>
      <c r="E74" s="646"/>
      <c r="F74" s="646"/>
      <c r="G74" s="646"/>
      <c r="H74" s="646"/>
      <c r="I74" s="646"/>
      <c r="J74" s="646"/>
      <c r="K74" s="647"/>
      <c r="L74" s="228">
        <v>0.24</v>
      </c>
      <c r="M74" s="229" t="s">
        <v>22</v>
      </c>
      <c r="N74" s="166">
        <v>18.649999999999999</v>
      </c>
      <c r="O74" s="237">
        <f t="shared" si="7"/>
        <v>1.002594</v>
      </c>
      <c r="P74" s="231">
        <f t="shared" si="8"/>
        <v>18.7</v>
      </c>
      <c r="Q74" s="232">
        <f t="shared" si="9"/>
        <v>4.49</v>
      </c>
      <c r="R74" s="233" t="s">
        <v>444</v>
      </c>
    </row>
    <row r="75" spans="1:18" s="225" customFormat="1" ht="15" customHeight="1" x14ac:dyDescent="0.2">
      <c r="A75" s="221"/>
      <c r="B75" s="227" t="s">
        <v>242</v>
      </c>
      <c r="C75" s="649" t="s">
        <v>677</v>
      </c>
      <c r="D75" s="646"/>
      <c r="E75" s="646"/>
      <c r="F75" s="646"/>
      <c r="G75" s="646"/>
      <c r="H75" s="646"/>
      <c r="I75" s="646"/>
      <c r="J75" s="646"/>
      <c r="K75" s="647"/>
      <c r="L75" s="228">
        <v>3</v>
      </c>
      <c r="M75" s="229" t="s">
        <v>58</v>
      </c>
      <c r="N75" s="166" t="e">
        <f>COTAÇÃO!#REF!</f>
        <v>#REF!</v>
      </c>
      <c r="O75" s="237">
        <f t="shared" si="6"/>
        <v>1.0012000000000001</v>
      </c>
      <c r="P75" s="231" t="e">
        <f t="shared" si="8"/>
        <v>#REF!</v>
      </c>
      <c r="Q75" s="232" t="e">
        <f t="shared" si="9"/>
        <v>#REF!</v>
      </c>
      <c r="R75" s="233" t="e">
        <f>COTAÇÃO!#REF!</f>
        <v>#REF!</v>
      </c>
    </row>
    <row r="76" spans="1:18" s="225" customFormat="1" ht="15" customHeight="1" x14ac:dyDescent="0.2">
      <c r="A76" s="221"/>
      <c r="B76" s="227" t="s">
        <v>243</v>
      </c>
      <c r="C76" s="645" t="s">
        <v>442</v>
      </c>
      <c r="D76" s="646"/>
      <c r="E76" s="646"/>
      <c r="F76" s="646"/>
      <c r="G76" s="646"/>
      <c r="H76" s="646"/>
      <c r="I76" s="646"/>
      <c r="J76" s="646"/>
      <c r="K76" s="647"/>
      <c r="L76" s="228">
        <v>0.33500000000000002</v>
      </c>
      <c r="M76" s="229" t="s">
        <v>22</v>
      </c>
      <c r="N76" s="166">
        <v>18.649999999999999</v>
      </c>
      <c r="O76" s="237">
        <f t="shared" si="7"/>
        <v>1.002594</v>
      </c>
      <c r="P76" s="231">
        <f t="shared" si="8"/>
        <v>18.7</v>
      </c>
      <c r="Q76" s="232">
        <f t="shared" si="9"/>
        <v>6.26</v>
      </c>
      <c r="R76" s="233" t="s">
        <v>444</v>
      </c>
    </row>
    <row r="77" spans="1:18" s="225" customFormat="1" ht="15" customHeight="1" x14ac:dyDescent="0.2">
      <c r="A77" s="221"/>
      <c r="B77" s="227" t="s">
        <v>321</v>
      </c>
      <c r="C77" s="649" t="s">
        <v>678</v>
      </c>
      <c r="D77" s="646"/>
      <c r="E77" s="646"/>
      <c r="F77" s="646"/>
      <c r="G77" s="646"/>
      <c r="H77" s="646"/>
      <c r="I77" s="646"/>
      <c r="J77" s="646"/>
      <c r="K77" s="647"/>
      <c r="L77" s="228">
        <v>2</v>
      </c>
      <c r="M77" s="229" t="s">
        <v>58</v>
      </c>
      <c r="N77" s="166" t="e">
        <f>COTAÇÃO!#REF!</f>
        <v>#REF!</v>
      </c>
      <c r="O77" s="237">
        <f t="shared" si="6"/>
        <v>1.0012000000000001</v>
      </c>
      <c r="P77" s="231" t="e">
        <f t="shared" si="5"/>
        <v>#REF!</v>
      </c>
      <c r="Q77" s="232" t="e">
        <f t="shared" si="3"/>
        <v>#REF!</v>
      </c>
      <c r="R77" s="233" t="e">
        <f>COTAÇÃO!#REF!</f>
        <v>#REF!</v>
      </c>
    </row>
    <row r="78" spans="1:18" s="225" customFormat="1" ht="15" customHeight="1" x14ac:dyDescent="0.2">
      <c r="A78" s="221"/>
      <c r="B78" s="227" t="s">
        <v>322</v>
      </c>
      <c r="C78" s="645" t="s">
        <v>441</v>
      </c>
      <c r="D78" s="646"/>
      <c r="E78" s="646"/>
      <c r="F78" s="646"/>
      <c r="G78" s="646"/>
      <c r="H78" s="646"/>
      <c r="I78" s="646"/>
      <c r="J78" s="646"/>
      <c r="K78" s="647"/>
      <c r="L78" s="228">
        <f>474*L77</f>
        <v>948</v>
      </c>
      <c r="M78" s="229" t="s">
        <v>87</v>
      </c>
      <c r="N78" s="166">
        <v>0.79</v>
      </c>
      <c r="O78" s="237">
        <f t="shared" ref="O78:O84" si="10">(1+$Q$3)</f>
        <v>1.002594</v>
      </c>
      <c r="P78" s="231">
        <f t="shared" si="5"/>
        <v>0.79</v>
      </c>
      <c r="Q78" s="232">
        <f t="shared" si="3"/>
        <v>748.92</v>
      </c>
      <c r="R78" s="233">
        <v>83725</v>
      </c>
    </row>
    <row r="79" spans="1:18" s="225" customFormat="1" ht="15" customHeight="1" x14ac:dyDescent="0.2">
      <c r="A79" s="221"/>
      <c r="B79" s="227" t="s">
        <v>323</v>
      </c>
      <c r="C79" s="649" t="s">
        <v>680</v>
      </c>
      <c r="D79" s="646"/>
      <c r="E79" s="646"/>
      <c r="F79" s="646"/>
      <c r="G79" s="646"/>
      <c r="H79" s="646"/>
      <c r="I79" s="646"/>
      <c r="J79" s="646"/>
      <c r="K79" s="647"/>
      <c r="L79" s="228">
        <v>2</v>
      </c>
      <c r="M79" s="229" t="s">
        <v>58</v>
      </c>
      <c r="N79" s="166" t="e">
        <f>COTAÇÃO!#REF!</f>
        <v>#REF!</v>
      </c>
      <c r="O79" s="237">
        <f t="shared" si="6"/>
        <v>1.0012000000000001</v>
      </c>
      <c r="P79" s="231" t="e">
        <f t="shared" ref="P79:P84" si="11">ROUND(N79*O79,2)</f>
        <v>#REF!</v>
      </c>
      <c r="Q79" s="232" t="e">
        <f t="shared" ref="Q79:Q84" si="12">ROUND(L79*P79,2)</f>
        <v>#REF!</v>
      </c>
      <c r="R79" s="233" t="e">
        <f>COTAÇÃO!#REF!</f>
        <v>#REF!</v>
      </c>
    </row>
    <row r="80" spans="1:18" s="225" customFormat="1" ht="15" customHeight="1" x14ac:dyDescent="0.2">
      <c r="A80" s="221"/>
      <c r="B80" s="227" t="s">
        <v>400</v>
      </c>
      <c r="C80" s="645" t="s">
        <v>441</v>
      </c>
      <c r="D80" s="646"/>
      <c r="E80" s="646"/>
      <c r="F80" s="646"/>
      <c r="G80" s="646"/>
      <c r="H80" s="646"/>
      <c r="I80" s="646"/>
      <c r="J80" s="646"/>
      <c r="K80" s="647"/>
      <c r="L80" s="228">
        <f>1340*L79</f>
        <v>2680</v>
      </c>
      <c r="M80" s="229" t="s">
        <v>87</v>
      </c>
      <c r="N80" s="166">
        <v>0.79</v>
      </c>
      <c r="O80" s="237">
        <f t="shared" si="10"/>
        <v>1.002594</v>
      </c>
      <c r="P80" s="231">
        <f t="shared" si="11"/>
        <v>0.79</v>
      </c>
      <c r="Q80" s="232">
        <f t="shared" si="12"/>
        <v>2117.1999999999998</v>
      </c>
      <c r="R80" s="233">
        <v>83725</v>
      </c>
    </row>
    <row r="81" spans="1:18" s="225" customFormat="1" ht="15" customHeight="1" x14ac:dyDescent="0.2">
      <c r="A81" s="221"/>
      <c r="B81" s="227" t="s">
        <v>401</v>
      </c>
      <c r="C81" s="649" t="s">
        <v>681</v>
      </c>
      <c r="D81" s="646"/>
      <c r="E81" s="646"/>
      <c r="F81" s="646"/>
      <c r="G81" s="646"/>
      <c r="H81" s="646"/>
      <c r="I81" s="646"/>
      <c r="J81" s="646"/>
      <c r="K81" s="647"/>
      <c r="L81" s="228">
        <v>1</v>
      </c>
      <c r="M81" s="229" t="s">
        <v>58</v>
      </c>
      <c r="N81" s="166" t="e">
        <f>COTAÇÃO!#REF!</f>
        <v>#REF!</v>
      </c>
      <c r="O81" s="237">
        <f t="shared" si="6"/>
        <v>1.0012000000000001</v>
      </c>
      <c r="P81" s="231" t="e">
        <f t="shared" si="11"/>
        <v>#REF!</v>
      </c>
      <c r="Q81" s="232" t="e">
        <f t="shared" si="12"/>
        <v>#REF!</v>
      </c>
      <c r="R81" s="233" t="e">
        <f>COTAÇÃO!#REF!</f>
        <v>#REF!</v>
      </c>
    </row>
    <row r="82" spans="1:18" s="225" customFormat="1" ht="15" customHeight="1" x14ac:dyDescent="0.2">
      <c r="A82" s="221"/>
      <c r="B82" s="227" t="s">
        <v>402</v>
      </c>
      <c r="C82" s="645" t="s">
        <v>441</v>
      </c>
      <c r="D82" s="646"/>
      <c r="E82" s="646"/>
      <c r="F82" s="646"/>
      <c r="G82" s="646"/>
      <c r="H82" s="646"/>
      <c r="I82" s="646"/>
      <c r="J82" s="646"/>
      <c r="K82" s="647"/>
      <c r="L82" s="228">
        <f>33*L81</f>
        <v>33</v>
      </c>
      <c r="M82" s="229" t="s">
        <v>87</v>
      </c>
      <c r="N82" s="166">
        <v>1.29</v>
      </c>
      <c r="O82" s="237">
        <f t="shared" si="10"/>
        <v>1.002594</v>
      </c>
      <c r="P82" s="231">
        <f t="shared" si="11"/>
        <v>1.29</v>
      </c>
      <c r="Q82" s="232">
        <f t="shared" si="12"/>
        <v>42.57</v>
      </c>
      <c r="R82" s="233">
        <v>83724</v>
      </c>
    </row>
    <row r="83" spans="1:18" s="225" customFormat="1" ht="15" customHeight="1" x14ac:dyDescent="0.2">
      <c r="A83" s="221"/>
      <c r="B83" s="227" t="s">
        <v>403</v>
      </c>
      <c r="C83" s="649" t="s">
        <v>682</v>
      </c>
      <c r="D83" s="646"/>
      <c r="E83" s="646"/>
      <c r="F83" s="646"/>
      <c r="G83" s="646"/>
      <c r="H83" s="646"/>
      <c r="I83" s="646"/>
      <c r="J83" s="646"/>
      <c r="K83" s="647"/>
      <c r="L83" s="228">
        <v>2</v>
      </c>
      <c r="M83" s="229" t="s">
        <v>58</v>
      </c>
      <c r="N83" s="166" t="e">
        <f>COTAÇÃO!#REF!</f>
        <v>#REF!</v>
      </c>
      <c r="O83" s="237">
        <f t="shared" si="6"/>
        <v>1.0012000000000001</v>
      </c>
      <c r="P83" s="231" t="e">
        <f t="shared" si="11"/>
        <v>#REF!</v>
      </c>
      <c r="Q83" s="232" t="e">
        <f t="shared" si="12"/>
        <v>#REF!</v>
      </c>
      <c r="R83" s="233" t="e">
        <f>COTAÇÃO!#REF!</f>
        <v>#REF!</v>
      </c>
    </row>
    <row r="84" spans="1:18" s="225" customFormat="1" ht="15" customHeight="1" x14ac:dyDescent="0.2">
      <c r="A84" s="221"/>
      <c r="B84" s="227" t="s">
        <v>404</v>
      </c>
      <c r="C84" s="645" t="s">
        <v>441</v>
      </c>
      <c r="D84" s="646"/>
      <c r="E84" s="646"/>
      <c r="F84" s="646"/>
      <c r="G84" s="646"/>
      <c r="H84" s="646"/>
      <c r="I84" s="646"/>
      <c r="J84" s="646"/>
      <c r="K84" s="647"/>
      <c r="L84" s="228"/>
      <c r="M84" s="229" t="s">
        <v>87</v>
      </c>
      <c r="N84" s="166">
        <v>0.79</v>
      </c>
      <c r="O84" s="237">
        <f t="shared" si="10"/>
        <v>1.002594</v>
      </c>
      <c r="P84" s="231">
        <f t="shared" si="11"/>
        <v>0.79</v>
      </c>
      <c r="Q84" s="232">
        <f t="shared" si="12"/>
        <v>0</v>
      </c>
      <c r="R84" s="233">
        <v>83725</v>
      </c>
    </row>
    <row r="85" spans="1:18" s="225" customFormat="1" ht="15" customHeight="1" x14ac:dyDescent="0.2">
      <c r="A85" s="221"/>
      <c r="B85" s="227" t="s">
        <v>405</v>
      </c>
      <c r="C85" s="657" t="s">
        <v>164</v>
      </c>
      <c r="D85" s="658"/>
      <c r="E85" s="658"/>
      <c r="F85" s="658"/>
      <c r="G85" s="658"/>
      <c r="H85" s="658"/>
      <c r="I85" s="658"/>
      <c r="J85" s="658"/>
      <c r="K85" s="659"/>
      <c r="L85" s="238">
        <f>(4*2+8.1*2)*3.75</f>
        <v>90.75</v>
      </c>
      <c r="M85" s="239" t="s">
        <v>16</v>
      </c>
      <c r="N85" s="305">
        <v>50.37</v>
      </c>
      <c r="O85" s="244">
        <f t="shared" ref="O85:O105" si="13">(1+$Q$3)</f>
        <v>1.002594</v>
      </c>
      <c r="P85" s="245">
        <f t="shared" si="5"/>
        <v>50.5</v>
      </c>
      <c r="Q85" s="240">
        <f t="shared" si="3"/>
        <v>4582.88</v>
      </c>
      <c r="R85" s="233" t="s">
        <v>163</v>
      </c>
    </row>
    <row r="86" spans="1:18" s="225" customFormat="1" ht="24.95" customHeight="1" x14ac:dyDescent="0.2">
      <c r="A86" s="221"/>
      <c r="B86" s="227" t="s">
        <v>406</v>
      </c>
      <c r="C86" s="649" t="s">
        <v>194</v>
      </c>
      <c r="D86" s="683"/>
      <c r="E86" s="683"/>
      <c r="F86" s="683"/>
      <c r="G86" s="683"/>
      <c r="H86" s="683"/>
      <c r="I86" s="683"/>
      <c r="J86" s="683"/>
      <c r="K86" s="684"/>
      <c r="L86" s="228">
        <v>32.409999999999997</v>
      </c>
      <c r="M86" s="229" t="s">
        <v>16</v>
      </c>
      <c r="N86" s="166">
        <f>'Composição Fase I'!H5</f>
        <v>3161.5</v>
      </c>
      <c r="O86" s="237">
        <f t="shared" si="13"/>
        <v>1.002594</v>
      </c>
      <c r="P86" s="231">
        <f t="shared" si="5"/>
        <v>3169.7</v>
      </c>
      <c r="Q86" s="232">
        <f t="shared" si="3"/>
        <v>102729.98</v>
      </c>
      <c r="R86" s="288" t="s">
        <v>949</v>
      </c>
    </row>
    <row r="87" spans="1:18" s="225" customFormat="1" ht="24.95" customHeight="1" x14ac:dyDescent="0.2">
      <c r="A87" s="221"/>
      <c r="B87" s="227" t="s">
        <v>407</v>
      </c>
      <c r="C87" s="645" t="s">
        <v>195</v>
      </c>
      <c r="D87" s="646"/>
      <c r="E87" s="646"/>
      <c r="F87" s="646"/>
      <c r="G87" s="646"/>
      <c r="H87" s="646"/>
      <c r="I87" s="646"/>
      <c r="J87" s="646"/>
      <c r="K87" s="647"/>
      <c r="L87" s="228">
        <f>L92+L93</f>
        <v>369.29999999999995</v>
      </c>
      <c r="M87" s="229" t="s">
        <v>16</v>
      </c>
      <c r="N87" s="166">
        <v>4.43</v>
      </c>
      <c r="O87" s="237">
        <f t="shared" si="13"/>
        <v>1.002594</v>
      </c>
      <c r="P87" s="231">
        <f t="shared" si="5"/>
        <v>4.4400000000000004</v>
      </c>
      <c r="Q87" s="232">
        <f t="shared" ref="Q87:Q147" si="14">ROUND(L87*P87,2)</f>
        <v>1639.69</v>
      </c>
      <c r="R87" s="233">
        <v>84123</v>
      </c>
    </row>
    <row r="88" spans="1:18" s="225" customFormat="1" ht="24.95" customHeight="1" x14ac:dyDescent="0.2">
      <c r="A88" s="221"/>
      <c r="B88" s="227" t="s">
        <v>408</v>
      </c>
      <c r="C88" s="645" t="s">
        <v>196</v>
      </c>
      <c r="D88" s="646"/>
      <c r="E88" s="646"/>
      <c r="F88" s="646"/>
      <c r="G88" s="646"/>
      <c r="H88" s="646"/>
      <c r="I88" s="646"/>
      <c r="J88" s="646"/>
      <c r="K88" s="647"/>
      <c r="L88" s="228">
        <f>L94</f>
        <v>71.400000000000006</v>
      </c>
      <c r="M88" s="229" t="s">
        <v>16</v>
      </c>
      <c r="N88" s="166">
        <v>4.43</v>
      </c>
      <c r="O88" s="237">
        <f t="shared" si="13"/>
        <v>1.002594</v>
      </c>
      <c r="P88" s="231">
        <f t="shared" si="5"/>
        <v>4.4400000000000004</v>
      </c>
      <c r="Q88" s="232">
        <f t="shared" si="14"/>
        <v>317.02</v>
      </c>
      <c r="R88" s="233">
        <v>84123</v>
      </c>
    </row>
    <row r="89" spans="1:18" s="225" customFormat="1" ht="15" customHeight="1" x14ac:dyDescent="0.2">
      <c r="A89" s="221"/>
      <c r="B89" s="227" t="s">
        <v>409</v>
      </c>
      <c r="C89" s="645" t="s">
        <v>197</v>
      </c>
      <c r="D89" s="646"/>
      <c r="E89" s="646"/>
      <c r="F89" s="646"/>
      <c r="G89" s="646"/>
      <c r="H89" s="646"/>
      <c r="I89" s="646"/>
      <c r="J89" s="646"/>
      <c r="K89" s="647"/>
      <c r="L89" s="228">
        <f>4*2.07*2.6+2.4*0.5+2*1.5*1.5+1.2*1.5+2.8*2.6+1.97*1*4+0.8*0.5+0.5*0.5*3+1.2*2.4+0.8*2.1*3</f>
        <v>53.258000000000003</v>
      </c>
      <c r="M89" s="229" t="s">
        <v>16</v>
      </c>
      <c r="N89" s="166">
        <v>4.43</v>
      </c>
      <c r="O89" s="237">
        <f t="shared" si="13"/>
        <v>1.002594</v>
      </c>
      <c r="P89" s="231">
        <f t="shared" si="5"/>
        <v>4.4400000000000004</v>
      </c>
      <c r="Q89" s="232">
        <f t="shared" si="14"/>
        <v>236.47</v>
      </c>
      <c r="R89" s="233">
        <v>84123</v>
      </c>
    </row>
    <row r="90" spans="1:18" s="225" customFormat="1" ht="15" customHeight="1" x14ac:dyDescent="0.2">
      <c r="A90" s="221"/>
      <c r="B90" s="227" t="s">
        <v>410</v>
      </c>
      <c r="C90" s="645" t="s">
        <v>199</v>
      </c>
      <c r="D90" s="646"/>
      <c r="E90" s="646"/>
      <c r="F90" s="646"/>
      <c r="G90" s="646"/>
      <c r="H90" s="646"/>
      <c r="I90" s="646"/>
      <c r="J90" s="646"/>
      <c r="K90" s="647"/>
      <c r="L90" s="228">
        <f>L92+L93+L94</f>
        <v>440.69999999999993</v>
      </c>
      <c r="M90" s="229" t="s">
        <v>16</v>
      </c>
      <c r="N90" s="166">
        <v>1.74</v>
      </c>
      <c r="O90" s="237">
        <f t="shared" si="13"/>
        <v>1.002594</v>
      </c>
      <c r="P90" s="231">
        <f t="shared" si="5"/>
        <v>1.74</v>
      </c>
      <c r="Q90" s="232">
        <f t="shared" si="14"/>
        <v>766.82</v>
      </c>
      <c r="R90" s="233">
        <v>88485</v>
      </c>
    </row>
    <row r="91" spans="1:18" s="225" customFormat="1" ht="15" customHeight="1" x14ac:dyDescent="0.2">
      <c r="A91" s="221"/>
      <c r="B91" s="227" t="s">
        <v>411</v>
      </c>
      <c r="C91" s="645" t="s">
        <v>198</v>
      </c>
      <c r="D91" s="646"/>
      <c r="E91" s="646"/>
      <c r="F91" s="646"/>
      <c r="G91" s="646"/>
      <c r="H91" s="646"/>
      <c r="I91" s="646"/>
      <c r="J91" s="646"/>
      <c r="K91" s="647"/>
      <c r="L91" s="228">
        <f>L89</f>
        <v>53.258000000000003</v>
      </c>
      <c r="M91" s="229" t="s">
        <v>16</v>
      </c>
      <c r="N91" s="166">
        <v>9.59</v>
      </c>
      <c r="O91" s="237">
        <f t="shared" si="13"/>
        <v>1.002594</v>
      </c>
      <c r="P91" s="231">
        <f t="shared" si="5"/>
        <v>9.61</v>
      </c>
      <c r="Q91" s="232">
        <f t="shared" si="14"/>
        <v>511.81</v>
      </c>
      <c r="R91" s="233" t="s">
        <v>791</v>
      </c>
    </row>
    <row r="92" spans="1:18" s="225" customFormat="1" ht="15" customHeight="1" x14ac:dyDescent="0.2">
      <c r="A92" s="221"/>
      <c r="B92" s="227" t="s">
        <v>412</v>
      </c>
      <c r="C92" s="645" t="s">
        <v>200</v>
      </c>
      <c r="D92" s="646"/>
      <c r="E92" s="646"/>
      <c r="F92" s="646"/>
      <c r="G92" s="646"/>
      <c r="H92" s="646"/>
      <c r="I92" s="646"/>
      <c r="J92" s="646"/>
      <c r="K92" s="647"/>
      <c r="L92" s="228">
        <f>17.4*3+24.2*6+16.7*3</f>
        <v>247.49999999999997</v>
      </c>
      <c r="M92" s="229" t="s">
        <v>16</v>
      </c>
      <c r="N92" s="166">
        <v>14.18</v>
      </c>
      <c r="O92" s="237">
        <f t="shared" si="13"/>
        <v>1.002594</v>
      </c>
      <c r="P92" s="231">
        <f t="shared" si="5"/>
        <v>14.22</v>
      </c>
      <c r="Q92" s="232">
        <f t="shared" si="14"/>
        <v>3519.45</v>
      </c>
      <c r="R92" s="233" t="s">
        <v>792</v>
      </c>
    </row>
    <row r="93" spans="1:18" s="225" customFormat="1" ht="15" customHeight="1" x14ac:dyDescent="0.2">
      <c r="A93" s="221"/>
      <c r="B93" s="227" t="s">
        <v>413</v>
      </c>
      <c r="C93" s="645" t="s">
        <v>201</v>
      </c>
      <c r="D93" s="646"/>
      <c r="E93" s="646"/>
      <c r="F93" s="646"/>
      <c r="G93" s="646"/>
      <c r="H93" s="646"/>
      <c r="I93" s="646"/>
      <c r="J93" s="646"/>
      <c r="K93" s="647"/>
      <c r="L93" s="228">
        <f>23.5*3+17.1*3</f>
        <v>121.80000000000001</v>
      </c>
      <c r="M93" s="229" t="s">
        <v>16</v>
      </c>
      <c r="N93" s="166">
        <v>14.18</v>
      </c>
      <c r="O93" s="237">
        <f t="shared" si="13"/>
        <v>1.002594</v>
      </c>
      <c r="P93" s="231">
        <f t="shared" si="5"/>
        <v>14.22</v>
      </c>
      <c r="Q93" s="232">
        <f t="shared" si="14"/>
        <v>1732</v>
      </c>
      <c r="R93" s="233" t="s">
        <v>792</v>
      </c>
    </row>
    <row r="94" spans="1:18" s="225" customFormat="1" ht="15" customHeight="1" x14ac:dyDescent="0.2">
      <c r="A94" s="221"/>
      <c r="B94" s="227" t="s">
        <v>414</v>
      </c>
      <c r="C94" s="645" t="s">
        <v>202</v>
      </c>
      <c r="D94" s="646"/>
      <c r="E94" s="646"/>
      <c r="F94" s="646"/>
      <c r="G94" s="646"/>
      <c r="H94" s="646"/>
      <c r="I94" s="646"/>
      <c r="J94" s="646"/>
      <c r="K94" s="647"/>
      <c r="L94" s="228">
        <f>17.1+32.4+21.9</f>
        <v>71.400000000000006</v>
      </c>
      <c r="M94" s="229" t="s">
        <v>16</v>
      </c>
      <c r="N94" s="166">
        <v>14.18</v>
      </c>
      <c r="O94" s="237">
        <f t="shared" si="13"/>
        <v>1.002594</v>
      </c>
      <c r="P94" s="231">
        <f t="shared" si="5"/>
        <v>14.22</v>
      </c>
      <c r="Q94" s="232">
        <f t="shared" si="14"/>
        <v>1015.31</v>
      </c>
      <c r="R94" s="233" t="s">
        <v>792</v>
      </c>
    </row>
    <row r="95" spans="1:18" s="225" customFormat="1" ht="15" customHeight="1" x14ac:dyDescent="0.2">
      <c r="A95" s="221"/>
      <c r="B95" s="227" t="s">
        <v>415</v>
      </c>
      <c r="C95" s="645" t="s">
        <v>203</v>
      </c>
      <c r="D95" s="646"/>
      <c r="E95" s="646"/>
      <c r="F95" s="646"/>
      <c r="G95" s="646"/>
      <c r="H95" s="646"/>
      <c r="I95" s="646"/>
      <c r="J95" s="646"/>
      <c r="K95" s="647"/>
      <c r="L95" s="228">
        <f>L89</f>
        <v>53.258000000000003</v>
      </c>
      <c r="M95" s="229" t="s">
        <v>16</v>
      </c>
      <c r="N95" s="166">
        <v>19.12</v>
      </c>
      <c r="O95" s="237">
        <f t="shared" si="13"/>
        <v>1.002594</v>
      </c>
      <c r="P95" s="231">
        <f t="shared" si="5"/>
        <v>19.170000000000002</v>
      </c>
      <c r="Q95" s="232">
        <f t="shared" si="14"/>
        <v>1020.96</v>
      </c>
      <c r="R95" s="233" t="s">
        <v>793</v>
      </c>
    </row>
    <row r="96" spans="1:18" s="225" customFormat="1" ht="15" customHeight="1" x14ac:dyDescent="0.2">
      <c r="A96" s="221"/>
      <c r="B96" s="227" t="s">
        <v>416</v>
      </c>
      <c r="C96" s="645" t="s">
        <v>204</v>
      </c>
      <c r="D96" s="646"/>
      <c r="E96" s="646"/>
      <c r="F96" s="646"/>
      <c r="G96" s="646"/>
      <c r="H96" s="646"/>
      <c r="I96" s="646"/>
      <c r="J96" s="646"/>
      <c r="K96" s="647"/>
      <c r="L96" s="228">
        <v>1</v>
      </c>
      <c r="M96" s="229" t="s">
        <v>58</v>
      </c>
      <c r="N96" s="166">
        <v>723.8</v>
      </c>
      <c r="O96" s="237">
        <f t="shared" si="13"/>
        <v>1.002594</v>
      </c>
      <c r="P96" s="231">
        <f t="shared" si="5"/>
        <v>725.68</v>
      </c>
      <c r="Q96" s="232">
        <f t="shared" si="14"/>
        <v>725.68</v>
      </c>
      <c r="R96" s="233">
        <v>10848</v>
      </c>
    </row>
    <row r="97" spans="1:18" s="225" customFormat="1" ht="28.5" customHeight="1" x14ac:dyDescent="0.2">
      <c r="A97" s="221"/>
      <c r="B97" s="227" t="s">
        <v>417</v>
      </c>
      <c r="C97" s="649" t="s">
        <v>977</v>
      </c>
      <c r="D97" s="646"/>
      <c r="E97" s="646"/>
      <c r="F97" s="646"/>
      <c r="G97" s="646"/>
      <c r="H97" s="646"/>
      <c r="I97" s="646"/>
      <c r="J97" s="646"/>
      <c r="K97" s="647"/>
      <c r="L97" s="228">
        <v>1</v>
      </c>
      <c r="M97" s="229" t="s">
        <v>58</v>
      </c>
      <c r="N97" s="166" t="e">
        <f>'Composição Fase I'!H26</f>
        <v>#REF!</v>
      </c>
      <c r="O97" s="237">
        <f t="shared" si="13"/>
        <v>1.002594</v>
      </c>
      <c r="P97" s="231" t="e">
        <f t="shared" si="5"/>
        <v>#REF!</v>
      </c>
      <c r="Q97" s="232" t="e">
        <f t="shared" si="14"/>
        <v>#REF!</v>
      </c>
      <c r="R97" s="233" t="str">
        <f>'Composição Fase I'!A27</f>
        <v>005</v>
      </c>
    </row>
    <row r="98" spans="1:18" s="225" customFormat="1" ht="25.5" customHeight="1" x14ac:dyDescent="0.2">
      <c r="A98" s="221"/>
      <c r="B98" s="227" t="s">
        <v>418</v>
      </c>
      <c r="C98" s="656" t="s">
        <v>602</v>
      </c>
      <c r="D98" s="656"/>
      <c r="E98" s="656"/>
      <c r="F98" s="656"/>
      <c r="G98" s="656"/>
      <c r="H98" s="656"/>
      <c r="I98" s="656"/>
      <c r="J98" s="656"/>
      <c r="K98" s="656"/>
      <c r="L98" s="238">
        <v>1</v>
      </c>
      <c r="M98" s="239" t="s">
        <v>58</v>
      </c>
      <c r="N98" s="305">
        <f>392*20.57</f>
        <v>8063.4400000000005</v>
      </c>
      <c r="O98" s="244">
        <f t="shared" si="13"/>
        <v>1.002594</v>
      </c>
      <c r="P98" s="245">
        <f t="shared" si="5"/>
        <v>8084.36</v>
      </c>
      <c r="Q98" s="240">
        <f t="shared" si="14"/>
        <v>8084.36</v>
      </c>
      <c r="R98" s="233" t="s">
        <v>469</v>
      </c>
    </row>
    <row r="99" spans="1:18" s="225" customFormat="1" ht="15" customHeight="1" x14ac:dyDescent="0.2">
      <c r="A99" s="221"/>
      <c r="B99" s="227" t="s">
        <v>419</v>
      </c>
      <c r="C99" s="648" t="s">
        <v>205</v>
      </c>
      <c r="D99" s="648"/>
      <c r="E99" s="648"/>
      <c r="F99" s="648"/>
      <c r="G99" s="648"/>
      <c r="H99" s="648"/>
      <c r="I99" s="648"/>
      <c r="J99" s="648"/>
      <c r="K99" s="648"/>
      <c r="L99" s="228">
        <f>44.02+18.85+18.85+18.85+18.85+6+1+3.2+14.7+1.4</f>
        <v>145.71999999999997</v>
      </c>
      <c r="M99" s="229" t="s">
        <v>22</v>
      </c>
      <c r="N99" s="166">
        <v>273.49</v>
      </c>
      <c r="O99" s="237">
        <f t="shared" si="13"/>
        <v>1.002594</v>
      </c>
      <c r="P99" s="231">
        <f t="shared" si="5"/>
        <v>274.2</v>
      </c>
      <c r="Q99" s="232">
        <f t="shared" si="14"/>
        <v>39956.42</v>
      </c>
      <c r="R99" s="233">
        <v>73631</v>
      </c>
    </row>
    <row r="100" spans="1:18" s="242" customFormat="1" ht="15" customHeight="1" x14ac:dyDescent="0.2">
      <c r="A100" s="241"/>
      <c r="B100" s="227" t="s">
        <v>420</v>
      </c>
      <c r="C100" s="648" t="s">
        <v>233</v>
      </c>
      <c r="D100" s="648"/>
      <c r="E100" s="648"/>
      <c r="F100" s="648"/>
      <c r="G100" s="648"/>
      <c r="H100" s="648"/>
      <c r="I100" s="648"/>
      <c r="J100" s="648"/>
      <c r="K100" s="648"/>
      <c r="L100" s="228">
        <v>10.7</v>
      </c>
      <c r="M100" s="229" t="s">
        <v>17</v>
      </c>
      <c r="N100" s="166">
        <v>264.39</v>
      </c>
      <c r="O100" s="237">
        <f t="shared" si="13"/>
        <v>1.002594</v>
      </c>
      <c r="P100" s="231">
        <f t="shared" si="5"/>
        <v>265.08</v>
      </c>
      <c r="Q100" s="232">
        <f t="shared" si="14"/>
        <v>2836.36</v>
      </c>
      <c r="R100" s="233">
        <v>94971</v>
      </c>
    </row>
    <row r="101" spans="1:18" s="242" customFormat="1" ht="15" customHeight="1" x14ac:dyDescent="0.2">
      <c r="A101" s="241"/>
      <c r="B101" s="227" t="s">
        <v>421</v>
      </c>
      <c r="C101" s="648" t="s">
        <v>166</v>
      </c>
      <c r="D101" s="648"/>
      <c r="E101" s="648"/>
      <c r="F101" s="648"/>
      <c r="G101" s="648"/>
      <c r="H101" s="648"/>
      <c r="I101" s="648"/>
      <c r="J101" s="648"/>
      <c r="K101" s="648"/>
      <c r="L101" s="228">
        <f>L100</f>
        <v>10.7</v>
      </c>
      <c r="M101" s="229" t="s">
        <v>17</v>
      </c>
      <c r="N101" s="166">
        <v>79.75</v>
      </c>
      <c r="O101" s="237">
        <f t="shared" si="13"/>
        <v>1.002594</v>
      </c>
      <c r="P101" s="231">
        <f t="shared" si="5"/>
        <v>79.959999999999994</v>
      </c>
      <c r="Q101" s="232">
        <f t="shared" si="14"/>
        <v>855.57</v>
      </c>
      <c r="R101" s="233" t="s">
        <v>92</v>
      </c>
    </row>
    <row r="102" spans="1:18" s="242" customFormat="1" ht="15" customHeight="1" x14ac:dyDescent="0.2">
      <c r="A102" s="241"/>
      <c r="B102" s="227" t="s">
        <v>422</v>
      </c>
      <c r="C102" s="648" t="s">
        <v>172</v>
      </c>
      <c r="D102" s="648"/>
      <c r="E102" s="648"/>
      <c r="F102" s="648"/>
      <c r="G102" s="648"/>
      <c r="H102" s="648"/>
      <c r="I102" s="648"/>
      <c r="J102" s="648"/>
      <c r="K102" s="648"/>
      <c r="L102" s="228">
        <v>88.22</v>
      </c>
      <c r="M102" s="229" t="s">
        <v>16</v>
      </c>
      <c r="N102" s="166">
        <v>31.68</v>
      </c>
      <c r="O102" s="237">
        <f t="shared" si="13"/>
        <v>1.002594</v>
      </c>
      <c r="P102" s="231">
        <f t="shared" si="5"/>
        <v>31.76</v>
      </c>
      <c r="Q102" s="232">
        <f t="shared" si="14"/>
        <v>2801.87</v>
      </c>
      <c r="R102" s="233">
        <v>5651</v>
      </c>
    </row>
    <row r="103" spans="1:18" s="225" customFormat="1" ht="15" customHeight="1" x14ac:dyDescent="0.2">
      <c r="A103" s="221"/>
      <c r="B103" s="227" t="s">
        <v>423</v>
      </c>
      <c r="C103" s="648" t="s">
        <v>235</v>
      </c>
      <c r="D103" s="648"/>
      <c r="E103" s="648"/>
      <c r="F103" s="648"/>
      <c r="G103" s="648"/>
      <c r="H103" s="648"/>
      <c r="I103" s="648"/>
      <c r="J103" s="648"/>
      <c r="K103" s="648"/>
      <c r="L103" s="228">
        <v>2</v>
      </c>
      <c r="M103" s="229" t="s">
        <v>58</v>
      </c>
      <c r="N103" s="166">
        <f>0.79*1.06*289.15</f>
        <v>242.13421</v>
      </c>
      <c r="O103" s="237">
        <f t="shared" si="13"/>
        <v>1.002594</v>
      </c>
      <c r="P103" s="231">
        <f t="shared" si="5"/>
        <v>242.76</v>
      </c>
      <c r="Q103" s="232">
        <f t="shared" si="14"/>
        <v>485.52</v>
      </c>
      <c r="R103" s="233">
        <v>85096</v>
      </c>
    </row>
    <row r="104" spans="1:18" s="225" customFormat="1" ht="15" customHeight="1" x14ac:dyDescent="0.2">
      <c r="A104" s="221"/>
      <c r="B104" s="227" t="s">
        <v>424</v>
      </c>
      <c r="C104" s="648" t="s">
        <v>236</v>
      </c>
      <c r="D104" s="648"/>
      <c r="E104" s="648"/>
      <c r="F104" s="648"/>
      <c r="G104" s="648"/>
      <c r="H104" s="648"/>
      <c r="I104" s="648"/>
      <c r="J104" s="648"/>
      <c r="K104" s="648"/>
      <c r="L104" s="228">
        <v>1</v>
      </c>
      <c r="M104" s="229" t="s">
        <v>58</v>
      </c>
      <c r="N104" s="166">
        <f>1.6*1.06*289.15</f>
        <v>490.39840000000004</v>
      </c>
      <c r="O104" s="237">
        <f t="shared" si="13"/>
        <v>1.002594</v>
      </c>
      <c r="P104" s="231">
        <f t="shared" si="5"/>
        <v>491.67</v>
      </c>
      <c r="Q104" s="232">
        <f t="shared" si="14"/>
        <v>491.67</v>
      </c>
      <c r="R104" s="233">
        <v>85096</v>
      </c>
    </row>
    <row r="105" spans="1:18" s="225" customFormat="1" ht="15" customHeight="1" x14ac:dyDescent="0.2">
      <c r="A105" s="221"/>
      <c r="B105" s="227" t="s">
        <v>425</v>
      </c>
      <c r="C105" s="648" t="s">
        <v>234</v>
      </c>
      <c r="D105" s="648"/>
      <c r="E105" s="648"/>
      <c r="F105" s="648"/>
      <c r="G105" s="648"/>
      <c r="H105" s="648"/>
      <c r="I105" s="648"/>
      <c r="J105" s="648"/>
      <c r="K105" s="648"/>
      <c r="L105" s="228">
        <f>14*(0.6+0.15*2)*0.395*3</f>
        <v>14.930999999999997</v>
      </c>
      <c r="M105" s="229" t="s">
        <v>87</v>
      </c>
      <c r="N105" s="166">
        <v>7</v>
      </c>
      <c r="O105" s="237">
        <f t="shared" si="13"/>
        <v>1.002594</v>
      </c>
      <c r="P105" s="231">
        <f t="shared" si="5"/>
        <v>7.02</v>
      </c>
      <c r="Q105" s="232">
        <f t="shared" si="14"/>
        <v>104.82</v>
      </c>
      <c r="R105" s="233">
        <v>92793</v>
      </c>
    </row>
    <row r="106" spans="1:18" s="225" customFormat="1" ht="15" customHeight="1" x14ac:dyDescent="0.2">
      <c r="A106" s="221"/>
      <c r="B106" s="227" t="s">
        <v>426</v>
      </c>
      <c r="C106" s="648" t="s">
        <v>353</v>
      </c>
      <c r="D106" s="648"/>
      <c r="E106" s="648"/>
      <c r="F106" s="648"/>
      <c r="G106" s="648"/>
      <c r="H106" s="648"/>
      <c r="I106" s="648"/>
      <c r="J106" s="648"/>
      <c r="K106" s="648"/>
      <c r="L106" s="228">
        <v>240</v>
      </c>
      <c r="M106" s="229" t="s">
        <v>81</v>
      </c>
      <c r="N106" s="166">
        <v>16.55</v>
      </c>
      <c r="O106" s="237">
        <f>(1+$N$3)</f>
        <v>1.0012000000000001</v>
      </c>
      <c r="P106" s="231">
        <f t="shared" si="5"/>
        <v>16.57</v>
      </c>
      <c r="Q106" s="232">
        <f t="shared" si="14"/>
        <v>3976.8</v>
      </c>
      <c r="R106" s="233" t="s">
        <v>354</v>
      </c>
    </row>
    <row r="107" spans="1:18" s="225" customFormat="1" ht="15" customHeight="1" x14ac:dyDescent="0.2">
      <c r="A107" s="221"/>
      <c r="B107" s="227" t="s">
        <v>427</v>
      </c>
      <c r="C107" s="648" t="s">
        <v>355</v>
      </c>
      <c r="D107" s="648"/>
      <c r="E107" s="648"/>
      <c r="F107" s="648"/>
      <c r="G107" s="648"/>
      <c r="H107" s="648"/>
      <c r="I107" s="648"/>
      <c r="J107" s="648"/>
      <c r="K107" s="648"/>
      <c r="L107" s="228">
        <v>240</v>
      </c>
      <c r="M107" s="229" t="s">
        <v>81</v>
      </c>
      <c r="N107" s="166">
        <v>13.29</v>
      </c>
      <c r="O107" s="237">
        <f>(1+$N$3)</f>
        <v>1.0012000000000001</v>
      </c>
      <c r="P107" s="231">
        <f t="shared" si="5"/>
        <v>13.31</v>
      </c>
      <c r="Q107" s="232">
        <f t="shared" si="14"/>
        <v>3194.4</v>
      </c>
      <c r="R107" s="233" t="s">
        <v>354</v>
      </c>
    </row>
    <row r="108" spans="1:18" s="225" customFormat="1" ht="27" customHeight="1" x14ac:dyDescent="0.2">
      <c r="A108" s="221"/>
      <c r="B108" s="227" t="s">
        <v>428</v>
      </c>
      <c r="C108" s="653" t="s">
        <v>933</v>
      </c>
      <c r="D108" s="648"/>
      <c r="E108" s="648"/>
      <c r="F108" s="648"/>
      <c r="G108" s="648"/>
      <c r="H108" s="648"/>
      <c r="I108" s="648"/>
      <c r="J108" s="648"/>
      <c r="K108" s="648"/>
      <c r="L108" s="228">
        <v>2</v>
      </c>
      <c r="M108" s="229" t="s">
        <v>58</v>
      </c>
      <c r="N108" s="166" t="e">
        <f>COTAÇÃO!#REF!</f>
        <v>#REF!</v>
      </c>
      <c r="O108" s="237">
        <f>(1+$N$3)</f>
        <v>1.0012000000000001</v>
      </c>
      <c r="P108" s="231" t="e">
        <f t="shared" si="5"/>
        <v>#REF!</v>
      </c>
      <c r="Q108" s="232" t="e">
        <f t="shared" si="14"/>
        <v>#REF!</v>
      </c>
      <c r="R108" s="233" t="e">
        <f>COTAÇÃO!#REF!</f>
        <v>#REF!</v>
      </c>
    </row>
    <row r="109" spans="1:18" s="225" customFormat="1" ht="15" customHeight="1" x14ac:dyDescent="0.2">
      <c r="A109" s="221"/>
      <c r="B109" s="227" t="s">
        <v>429</v>
      </c>
      <c r="C109" s="656" t="s">
        <v>356</v>
      </c>
      <c r="D109" s="656"/>
      <c r="E109" s="656"/>
      <c r="F109" s="656"/>
      <c r="G109" s="656"/>
      <c r="H109" s="656"/>
      <c r="I109" s="656"/>
      <c r="J109" s="656"/>
      <c r="K109" s="656"/>
      <c r="L109" s="238">
        <v>1</v>
      </c>
      <c r="M109" s="239" t="s">
        <v>58</v>
      </c>
      <c r="N109" s="305">
        <v>4952.8</v>
      </c>
      <c r="O109" s="244">
        <f t="shared" ref="O109:O149" si="15">(1+$Q$3)</f>
        <v>1.002594</v>
      </c>
      <c r="P109" s="245">
        <f t="shared" ref="P109:P147" si="16">ROUND(N109*O109,2)</f>
        <v>4965.6499999999996</v>
      </c>
      <c r="Q109" s="240">
        <f t="shared" si="14"/>
        <v>4965.6499999999996</v>
      </c>
      <c r="R109" s="233" t="s">
        <v>354</v>
      </c>
    </row>
    <row r="110" spans="1:18" s="225" customFormat="1" ht="15" customHeight="1" x14ac:dyDescent="0.2">
      <c r="A110" s="221"/>
      <c r="B110" s="227" t="s">
        <v>430</v>
      </c>
      <c r="C110" s="653" t="s">
        <v>357</v>
      </c>
      <c r="D110" s="648"/>
      <c r="E110" s="648"/>
      <c r="F110" s="648"/>
      <c r="G110" s="648"/>
      <c r="H110" s="648"/>
      <c r="I110" s="648"/>
      <c r="J110" s="648"/>
      <c r="K110" s="648"/>
      <c r="L110" s="228">
        <v>1</v>
      </c>
      <c r="M110" s="229" t="s">
        <v>216</v>
      </c>
      <c r="N110" s="166" t="e">
        <f>COTAÇÃO!#REF!</f>
        <v>#REF!</v>
      </c>
      <c r="O110" s="237">
        <f t="shared" si="15"/>
        <v>1.002594</v>
      </c>
      <c r="P110" s="231" t="e">
        <f t="shared" si="16"/>
        <v>#REF!</v>
      </c>
      <c r="Q110" s="232" t="e">
        <f t="shared" si="14"/>
        <v>#REF!</v>
      </c>
      <c r="R110" s="233" t="e">
        <f>COTAÇÃO!#REF!</f>
        <v>#REF!</v>
      </c>
    </row>
    <row r="111" spans="1:18" s="225" customFormat="1" ht="15" customHeight="1" x14ac:dyDescent="0.2">
      <c r="A111" s="221"/>
      <c r="B111" s="227" t="s">
        <v>431</v>
      </c>
      <c r="C111" s="650" t="s">
        <v>358</v>
      </c>
      <c r="D111" s="651"/>
      <c r="E111" s="651"/>
      <c r="F111" s="651"/>
      <c r="G111" s="651"/>
      <c r="H111" s="651"/>
      <c r="I111" s="651"/>
      <c r="J111" s="651"/>
      <c r="K111" s="652"/>
      <c r="L111" s="238">
        <v>2</v>
      </c>
      <c r="M111" s="246" t="s">
        <v>58</v>
      </c>
      <c r="N111" s="330">
        <v>0.32</v>
      </c>
      <c r="O111" s="244">
        <f t="shared" si="15"/>
        <v>1.002594</v>
      </c>
      <c r="P111" s="245">
        <f t="shared" si="16"/>
        <v>0.32</v>
      </c>
      <c r="Q111" s="240">
        <f t="shared" si="14"/>
        <v>0.64</v>
      </c>
      <c r="R111" s="233" t="s">
        <v>354</v>
      </c>
    </row>
    <row r="112" spans="1:18" s="225" customFormat="1" ht="15" customHeight="1" x14ac:dyDescent="0.2">
      <c r="A112" s="221"/>
      <c r="B112" s="227" t="s">
        <v>432</v>
      </c>
      <c r="C112" s="650" t="s">
        <v>359</v>
      </c>
      <c r="D112" s="651" t="s">
        <v>360</v>
      </c>
      <c r="E112" s="651" t="s">
        <v>360</v>
      </c>
      <c r="F112" s="651" t="s">
        <v>360</v>
      </c>
      <c r="G112" s="651" t="s">
        <v>360</v>
      </c>
      <c r="H112" s="651" t="s">
        <v>360</v>
      </c>
      <c r="I112" s="651" t="s">
        <v>360</v>
      </c>
      <c r="J112" s="651" t="s">
        <v>360</v>
      </c>
      <c r="K112" s="652" t="s">
        <v>360</v>
      </c>
      <c r="L112" s="238">
        <v>2</v>
      </c>
      <c r="M112" s="246" t="s">
        <v>58</v>
      </c>
      <c r="N112" s="330">
        <v>0.6</v>
      </c>
      <c r="O112" s="244">
        <f t="shared" si="15"/>
        <v>1.002594</v>
      </c>
      <c r="P112" s="245">
        <f t="shared" si="16"/>
        <v>0.6</v>
      </c>
      <c r="Q112" s="240">
        <f t="shared" si="14"/>
        <v>1.2</v>
      </c>
      <c r="R112" s="233" t="s">
        <v>354</v>
      </c>
    </row>
    <row r="113" spans="1:21" s="225" customFormat="1" ht="15" customHeight="1" x14ac:dyDescent="0.2">
      <c r="A113" s="221"/>
      <c r="B113" s="227" t="s">
        <v>433</v>
      </c>
      <c r="C113" s="650" t="s">
        <v>361</v>
      </c>
      <c r="D113" s="651" t="s">
        <v>361</v>
      </c>
      <c r="E113" s="651" t="s">
        <v>361</v>
      </c>
      <c r="F113" s="651" t="s">
        <v>361</v>
      </c>
      <c r="G113" s="651" t="s">
        <v>361</v>
      </c>
      <c r="H113" s="651" t="s">
        <v>361</v>
      </c>
      <c r="I113" s="651" t="s">
        <v>361</v>
      </c>
      <c r="J113" s="651" t="s">
        <v>361</v>
      </c>
      <c r="K113" s="652" t="s">
        <v>361</v>
      </c>
      <c r="L113" s="238">
        <v>1</v>
      </c>
      <c r="M113" s="246" t="s">
        <v>58</v>
      </c>
      <c r="N113" s="330">
        <v>1.07</v>
      </c>
      <c r="O113" s="244">
        <f t="shared" si="15"/>
        <v>1.002594</v>
      </c>
      <c r="P113" s="245">
        <f t="shared" si="16"/>
        <v>1.07</v>
      </c>
      <c r="Q113" s="240">
        <f t="shared" si="14"/>
        <v>1.07</v>
      </c>
      <c r="R113" s="233" t="s">
        <v>354</v>
      </c>
    </row>
    <row r="114" spans="1:21" s="225" customFormat="1" ht="15" customHeight="1" x14ac:dyDescent="0.2">
      <c r="A114" s="221"/>
      <c r="B114" s="227" t="s">
        <v>434</v>
      </c>
      <c r="C114" s="650" t="s">
        <v>362</v>
      </c>
      <c r="D114" s="651" t="s">
        <v>362</v>
      </c>
      <c r="E114" s="651" t="s">
        <v>362</v>
      </c>
      <c r="F114" s="651" t="s">
        <v>362</v>
      </c>
      <c r="G114" s="651" t="s">
        <v>362</v>
      </c>
      <c r="H114" s="651" t="s">
        <v>362</v>
      </c>
      <c r="I114" s="651" t="s">
        <v>362</v>
      </c>
      <c r="J114" s="651" t="s">
        <v>362</v>
      </c>
      <c r="K114" s="652" t="s">
        <v>362</v>
      </c>
      <c r="L114" s="238">
        <v>1</v>
      </c>
      <c r="M114" s="246" t="s">
        <v>58</v>
      </c>
      <c r="N114" s="330">
        <v>8.9</v>
      </c>
      <c r="O114" s="244">
        <f t="shared" si="15"/>
        <v>1.002594</v>
      </c>
      <c r="P114" s="245">
        <f t="shared" si="16"/>
        <v>8.92</v>
      </c>
      <c r="Q114" s="240">
        <f t="shared" si="14"/>
        <v>8.92</v>
      </c>
      <c r="R114" s="233" t="s">
        <v>354</v>
      </c>
    </row>
    <row r="115" spans="1:21" s="225" customFormat="1" ht="15" customHeight="1" x14ac:dyDescent="0.2">
      <c r="A115" s="221"/>
      <c r="B115" s="227" t="s">
        <v>435</v>
      </c>
      <c r="C115" s="650" t="s">
        <v>363</v>
      </c>
      <c r="D115" s="651" t="s">
        <v>363</v>
      </c>
      <c r="E115" s="651" t="s">
        <v>363</v>
      </c>
      <c r="F115" s="651" t="s">
        <v>363</v>
      </c>
      <c r="G115" s="651" t="s">
        <v>363</v>
      </c>
      <c r="H115" s="651" t="s">
        <v>363</v>
      </c>
      <c r="I115" s="651" t="s">
        <v>363</v>
      </c>
      <c r="J115" s="651" t="s">
        <v>363</v>
      </c>
      <c r="K115" s="652" t="s">
        <v>363</v>
      </c>
      <c r="L115" s="238">
        <v>5</v>
      </c>
      <c r="M115" s="246" t="s">
        <v>58</v>
      </c>
      <c r="N115" s="330">
        <v>5.35</v>
      </c>
      <c r="O115" s="244">
        <f t="shared" si="15"/>
        <v>1.002594</v>
      </c>
      <c r="P115" s="245">
        <f t="shared" si="16"/>
        <v>5.36</v>
      </c>
      <c r="Q115" s="240">
        <f t="shared" si="14"/>
        <v>26.8</v>
      </c>
      <c r="R115" s="233" t="s">
        <v>354</v>
      </c>
    </row>
    <row r="116" spans="1:21" s="225" customFormat="1" ht="15" customHeight="1" x14ac:dyDescent="0.2">
      <c r="A116" s="221"/>
      <c r="B116" s="227" t="s">
        <v>436</v>
      </c>
      <c r="C116" s="650" t="s">
        <v>364</v>
      </c>
      <c r="D116" s="651" t="s">
        <v>364</v>
      </c>
      <c r="E116" s="651" t="s">
        <v>364</v>
      </c>
      <c r="F116" s="651" t="s">
        <v>364</v>
      </c>
      <c r="G116" s="651" t="s">
        <v>364</v>
      </c>
      <c r="H116" s="651" t="s">
        <v>364</v>
      </c>
      <c r="I116" s="651" t="s">
        <v>364</v>
      </c>
      <c r="J116" s="651" t="s">
        <v>364</v>
      </c>
      <c r="K116" s="652" t="s">
        <v>364</v>
      </c>
      <c r="L116" s="238">
        <v>16</v>
      </c>
      <c r="M116" s="246" t="s">
        <v>58</v>
      </c>
      <c r="N116" s="330">
        <v>1.29</v>
      </c>
      <c r="O116" s="244">
        <f t="shared" si="15"/>
        <v>1.002594</v>
      </c>
      <c r="P116" s="245">
        <f t="shared" si="16"/>
        <v>1.29</v>
      </c>
      <c r="Q116" s="240">
        <f t="shared" si="14"/>
        <v>20.64</v>
      </c>
      <c r="R116" s="233" t="s">
        <v>354</v>
      </c>
    </row>
    <row r="117" spans="1:21" s="225" customFormat="1" ht="15" customHeight="1" x14ac:dyDescent="0.2">
      <c r="A117" s="221"/>
      <c r="B117" s="227" t="s">
        <v>437</v>
      </c>
      <c r="C117" s="650" t="s">
        <v>365</v>
      </c>
      <c r="D117" s="651" t="s">
        <v>366</v>
      </c>
      <c r="E117" s="651" t="s">
        <v>366</v>
      </c>
      <c r="F117" s="651" t="s">
        <v>366</v>
      </c>
      <c r="G117" s="651" t="s">
        <v>366</v>
      </c>
      <c r="H117" s="651" t="s">
        <v>366</v>
      </c>
      <c r="I117" s="651" t="s">
        <v>366</v>
      </c>
      <c r="J117" s="651" t="s">
        <v>366</v>
      </c>
      <c r="K117" s="652" t="s">
        <v>366</v>
      </c>
      <c r="L117" s="238">
        <v>8</v>
      </c>
      <c r="M117" s="246" t="s">
        <v>58</v>
      </c>
      <c r="N117" s="330">
        <v>7.37</v>
      </c>
      <c r="O117" s="244">
        <f t="shared" si="15"/>
        <v>1.002594</v>
      </c>
      <c r="P117" s="245">
        <f t="shared" si="16"/>
        <v>7.39</v>
      </c>
      <c r="Q117" s="240">
        <f t="shared" si="14"/>
        <v>59.12</v>
      </c>
      <c r="R117" s="233" t="s">
        <v>354</v>
      </c>
    </row>
    <row r="118" spans="1:21" s="225" customFormat="1" ht="15" customHeight="1" x14ac:dyDescent="0.2">
      <c r="A118" s="221"/>
      <c r="B118" s="227" t="s">
        <v>438</v>
      </c>
      <c r="C118" s="650" t="s">
        <v>367</v>
      </c>
      <c r="D118" s="651" t="s">
        <v>365</v>
      </c>
      <c r="E118" s="651" t="s">
        <v>365</v>
      </c>
      <c r="F118" s="651" t="s">
        <v>365</v>
      </c>
      <c r="G118" s="651" t="s">
        <v>365</v>
      </c>
      <c r="H118" s="651" t="s">
        <v>365</v>
      </c>
      <c r="I118" s="651" t="s">
        <v>365</v>
      </c>
      <c r="J118" s="651" t="s">
        <v>365</v>
      </c>
      <c r="K118" s="652" t="s">
        <v>365</v>
      </c>
      <c r="L118" s="238">
        <v>5</v>
      </c>
      <c r="M118" s="246" t="s">
        <v>58</v>
      </c>
      <c r="N118" s="330">
        <v>3.33</v>
      </c>
      <c r="O118" s="244">
        <f t="shared" si="15"/>
        <v>1.002594</v>
      </c>
      <c r="P118" s="245">
        <f t="shared" si="16"/>
        <v>3.34</v>
      </c>
      <c r="Q118" s="240">
        <f t="shared" si="14"/>
        <v>16.7</v>
      </c>
      <c r="R118" s="233" t="s">
        <v>354</v>
      </c>
    </row>
    <row r="119" spans="1:21" s="225" customFormat="1" ht="15" customHeight="1" x14ac:dyDescent="0.2">
      <c r="A119" s="221"/>
      <c r="B119" s="227" t="s">
        <v>439</v>
      </c>
      <c r="C119" s="650" t="s">
        <v>368</v>
      </c>
      <c r="D119" s="651" t="s">
        <v>368</v>
      </c>
      <c r="E119" s="651" t="s">
        <v>368</v>
      </c>
      <c r="F119" s="651" t="s">
        <v>368</v>
      </c>
      <c r="G119" s="651" t="s">
        <v>368</v>
      </c>
      <c r="H119" s="651" t="s">
        <v>368</v>
      </c>
      <c r="I119" s="651" t="s">
        <v>368</v>
      </c>
      <c r="J119" s="651" t="s">
        <v>368</v>
      </c>
      <c r="K119" s="652" t="s">
        <v>368</v>
      </c>
      <c r="L119" s="238">
        <v>1</v>
      </c>
      <c r="M119" s="246" t="s">
        <v>58</v>
      </c>
      <c r="N119" s="330">
        <v>0.09</v>
      </c>
      <c r="O119" s="244">
        <f t="shared" si="15"/>
        <v>1.002594</v>
      </c>
      <c r="P119" s="245">
        <f t="shared" si="16"/>
        <v>0.09</v>
      </c>
      <c r="Q119" s="240">
        <f t="shared" si="14"/>
        <v>0.09</v>
      </c>
      <c r="R119" s="233" t="s">
        <v>354</v>
      </c>
    </row>
    <row r="120" spans="1:21" s="225" customFormat="1" ht="15" customHeight="1" x14ac:dyDescent="0.2">
      <c r="A120" s="221"/>
      <c r="B120" s="227" t="s">
        <v>440</v>
      </c>
      <c r="C120" s="650" t="s">
        <v>369</v>
      </c>
      <c r="D120" s="651" t="s">
        <v>369</v>
      </c>
      <c r="E120" s="651" t="s">
        <v>369</v>
      </c>
      <c r="F120" s="651" t="s">
        <v>369</v>
      </c>
      <c r="G120" s="651" t="s">
        <v>369</v>
      </c>
      <c r="H120" s="651" t="s">
        <v>369</v>
      </c>
      <c r="I120" s="651" t="s">
        <v>369</v>
      </c>
      <c r="J120" s="651" t="s">
        <v>369</v>
      </c>
      <c r="K120" s="652" t="s">
        <v>369</v>
      </c>
      <c r="L120" s="238">
        <v>138</v>
      </c>
      <c r="M120" s="246" t="s">
        <v>58</v>
      </c>
      <c r="N120" s="330">
        <v>0.16</v>
      </c>
      <c r="O120" s="244">
        <f t="shared" si="15"/>
        <v>1.002594</v>
      </c>
      <c r="P120" s="245">
        <f t="shared" si="16"/>
        <v>0.16</v>
      </c>
      <c r="Q120" s="240">
        <f t="shared" si="14"/>
        <v>22.08</v>
      </c>
      <c r="R120" s="233" t="s">
        <v>354</v>
      </c>
    </row>
    <row r="121" spans="1:21" s="225" customFormat="1" ht="15" customHeight="1" x14ac:dyDescent="0.2">
      <c r="A121" s="221"/>
      <c r="B121" s="227" t="s">
        <v>489</v>
      </c>
      <c r="C121" s="650" t="s">
        <v>370</v>
      </c>
      <c r="D121" s="651" t="s">
        <v>370</v>
      </c>
      <c r="E121" s="651" t="s">
        <v>370</v>
      </c>
      <c r="F121" s="651" t="s">
        <v>370</v>
      </c>
      <c r="G121" s="651" t="s">
        <v>370</v>
      </c>
      <c r="H121" s="651" t="s">
        <v>370</v>
      </c>
      <c r="I121" s="651" t="s">
        <v>370</v>
      </c>
      <c r="J121" s="651" t="s">
        <v>370</v>
      </c>
      <c r="K121" s="652" t="s">
        <v>370</v>
      </c>
      <c r="L121" s="238">
        <v>1</v>
      </c>
      <c r="M121" s="246" t="s">
        <v>58</v>
      </c>
      <c r="N121" s="330">
        <v>0.1</v>
      </c>
      <c r="O121" s="244">
        <f t="shared" si="15"/>
        <v>1.002594</v>
      </c>
      <c r="P121" s="245">
        <f t="shared" si="16"/>
        <v>0.1</v>
      </c>
      <c r="Q121" s="240">
        <f t="shared" si="14"/>
        <v>0.1</v>
      </c>
      <c r="R121" s="233" t="s">
        <v>354</v>
      </c>
    </row>
    <row r="122" spans="1:21" s="225" customFormat="1" ht="15" customHeight="1" x14ac:dyDescent="0.2">
      <c r="A122" s="221"/>
      <c r="B122" s="227" t="s">
        <v>490</v>
      </c>
      <c r="C122" s="650" t="s">
        <v>371</v>
      </c>
      <c r="D122" s="651" t="s">
        <v>371</v>
      </c>
      <c r="E122" s="651" t="s">
        <v>371</v>
      </c>
      <c r="F122" s="651" t="s">
        <v>371</v>
      </c>
      <c r="G122" s="651" t="s">
        <v>371</v>
      </c>
      <c r="H122" s="651" t="s">
        <v>371</v>
      </c>
      <c r="I122" s="651" t="s">
        <v>371</v>
      </c>
      <c r="J122" s="651" t="s">
        <v>371</v>
      </c>
      <c r="K122" s="652" t="s">
        <v>371</v>
      </c>
      <c r="L122" s="238">
        <v>138</v>
      </c>
      <c r="M122" s="246" t="s">
        <v>58</v>
      </c>
      <c r="N122" s="330">
        <v>0.11</v>
      </c>
      <c r="O122" s="244">
        <f t="shared" si="15"/>
        <v>1.002594</v>
      </c>
      <c r="P122" s="245">
        <f t="shared" si="16"/>
        <v>0.11</v>
      </c>
      <c r="Q122" s="240">
        <f t="shared" si="14"/>
        <v>15.18</v>
      </c>
      <c r="R122" s="233" t="s">
        <v>354</v>
      </c>
    </row>
    <row r="123" spans="1:21" s="225" customFormat="1" ht="15" customHeight="1" x14ac:dyDescent="0.2">
      <c r="A123" s="221"/>
      <c r="B123" s="227" t="s">
        <v>491</v>
      </c>
      <c r="C123" s="650" t="s">
        <v>372</v>
      </c>
      <c r="D123" s="651" t="s">
        <v>372</v>
      </c>
      <c r="E123" s="651" t="s">
        <v>372</v>
      </c>
      <c r="F123" s="651" t="s">
        <v>372</v>
      </c>
      <c r="G123" s="651" t="s">
        <v>372</v>
      </c>
      <c r="H123" s="651" t="s">
        <v>372</v>
      </c>
      <c r="I123" s="651" t="s">
        <v>372</v>
      </c>
      <c r="J123" s="651" t="s">
        <v>372</v>
      </c>
      <c r="K123" s="652" t="s">
        <v>372</v>
      </c>
      <c r="L123" s="238">
        <v>291</v>
      </c>
      <c r="M123" s="247" t="s">
        <v>22</v>
      </c>
      <c r="N123" s="330">
        <v>1.87</v>
      </c>
      <c r="O123" s="244">
        <f t="shared" si="15"/>
        <v>1.002594</v>
      </c>
      <c r="P123" s="245">
        <f t="shared" si="16"/>
        <v>1.87</v>
      </c>
      <c r="Q123" s="240">
        <f t="shared" si="14"/>
        <v>544.16999999999996</v>
      </c>
      <c r="R123" s="233" t="s">
        <v>354</v>
      </c>
    </row>
    <row r="124" spans="1:21" s="225" customFormat="1" ht="15" customHeight="1" x14ac:dyDescent="0.2">
      <c r="A124" s="221"/>
      <c r="B124" s="227" t="s">
        <v>492</v>
      </c>
      <c r="C124" s="650" t="s">
        <v>373</v>
      </c>
      <c r="D124" s="651" t="s">
        <v>373</v>
      </c>
      <c r="E124" s="651" t="s">
        <v>373</v>
      </c>
      <c r="F124" s="651" t="s">
        <v>373</v>
      </c>
      <c r="G124" s="651" t="s">
        <v>373</v>
      </c>
      <c r="H124" s="651" t="s">
        <v>373</v>
      </c>
      <c r="I124" s="651" t="s">
        <v>373</v>
      </c>
      <c r="J124" s="651" t="s">
        <v>373</v>
      </c>
      <c r="K124" s="652" t="s">
        <v>373</v>
      </c>
      <c r="L124" s="238">
        <v>413</v>
      </c>
      <c r="M124" s="247" t="s">
        <v>22</v>
      </c>
      <c r="N124" s="330">
        <v>4.5599999999999996</v>
      </c>
      <c r="O124" s="244">
        <f t="shared" si="15"/>
        <v>1.002594</v>
      </c>
      <c r="P124" s="245">
        <f t="shared" si="16"/>
        <v>4.57</v>
      </c>
      <c r="Q124" s="240">
        <f t="shared" si="14"/>
        <v>1887.41</v>
      </c>
      <c r="R124" s="233" t="s">
        <v>354</v>
      </c>
    </row>
    <row r="125" spans="1:21" s="225" customFormat="1" ht="15" customHeight="1" x14ac:dyDescent="0.2">
      <c r="A125" s="221"/>
      <c r="B125" s="227" t="s">
        <v>493</v>
      </c>
      <c r="C125" s="650" t="s">
        <v>374</v>
      </c>
      <c r="D125" s="651" t="s">
        <v>374</v>
      </c>
      <c r="E125" s="651" t="s">
        <v>374</v>
      </c>
      <c r="F125" s="651" t="s">
        <v>374</v>
      </c>
      <c r="G125" s="651" t="s">
        <v>374</v>
      </c>
      <c r="H125" s="651" t="s">
        <v>374</v>
      </c>
      <c r="I125" s="651" t="s">
        <v>374</v>
      </c>
      <c r="J125" s="651" t="s">
        <v>374</v>
      </c>
      <c r="K125" s="652" t="s">
        <v>374</v>
      </c>
      <c r="L125" s="238">
        <v>60</v>
      </c>
      <c r="M125" s="247" t="s">
        <v>22</v>
      </c>
      <c r="N125" s="330">
        <v>2.4900000000000002</v>
      </c>
      <c r="O125" s="244">
        <f t="shared" si="15"/>
        <v>1.002594</v>
      </c>
      <c r="P125" s="245">
        <f t="shared" si="16"/>
        <v>2.5</v>
      </c>
      <c r="Q125" s="240">
        <f t="shared" si="14"/>
        <v>150</v>
      </c>
      <c r="R125" s="233" t="s">
        <v>354</v>
      </c>
      <c r="U125" s="337"/>
    </row>
    <row r="126" spans="1:21" s="225" customFormat="1" ht="15" customHeight="1" x14ac:dyDescent="0.2">
      <c r="A126" s="221"/>
      <c r="B126" s="227" t="s">
        <v>494</v>
      </c>
      <c r="C126" s="650" t="s">
        <v>572</v>
      </c>
      <c r="D126" s="651" t="s">
        <v>375</v>
      </c>
      <c r="E126" s="651" t="s">
        <v>375</v>
      </c>
      <c r="F126" s="651" t="s">
        <v>375</v>
      </c>
      <c r="G126" s="651" t="s">
        <v>375</v>
      </c>
      <c r="H126" s="651" t="s">
        <v>375</v>
      </c>
      <c r="I126" s="651" t="s">
        <v>375</v>
      </c>
      <c r="J126" s="651" t="s">
        <v>375</v>
      </c>
      <c r="K126" s="652" t="s">
        <v>375</v>
      </c>
      <c r="L126" s="238">
        <v>1</v>
      </c>
      <c r="M126" s="246" t="s">
        <v>58</v>
      </c>
      <c r="N126" s="330">
        <v>4.82</v>
      </c>
      <c r="O126" s="244">
        <f t="shared" si="15"/>
        <v>1.002594</v>
      </c>
      <c r="P126" s="245">
        <f t="shared" si="16"/>
        <v>4.83</v>
      </c>
      <c r="Q126" s="240">
        <f t="shared" si="14"/>
        <v>4.83</v>
      </c>
      <c r="R126" s="233" t="s">
        <v>354</v>
      </c>
    </row>
    <row r="127" spans="1:21" s="225" customFormat="1" ht="15" customHeight="1" x14ac:dyDescent="0.2">
      <c r="A127" s="221"/>
      <c r="B127" s="227" t="s">
        <v>495</v>
      </c>
      <c r="C127" s="650" t="s">
        <v>376</v>
      </c>
      <c r="D127" s="651" t="s">
        <v>376</v>
      </c>
      <c r="E127" s="651" t="s">
        <v>376</v>
      </c>
      <c r="F127" s="651" t="s">
        <v>376</v>
      </c>
      <c r="G127" s="651" t="s">
        <v>376</v>
      </c>
      <c r="H127" s="651" t="s">
        <v>376</v>
      </c>
      <c r="I127" s="651" t="s">
        <v>376</v>
      </c>
      <c r="J127" s="651" t="s">
        <v>376</v>
      </c>
      <c r="K127" s="652" t="s">
        <v>376</v>
      </c>
      <c r="L127" s="238">
        <v>1</v>
      </c>
      <c r="M127" s="246" t="s">
        <v>58</v>
      </c>
      <c r="N127" s="330">
        <v>34.700000000000003</v>
      </c>
      <c r="O127" s="244">
        <f t="shared" si="15"/>
        <v>1.002594</v>
      </c>
      <c r="P127" s="245">
        <f t="shared" si="16"/>
        <v>34.79</v>
      </c>
      <c r="Q127" s="240">
        <f t="shared" si="14"/>
        <v>34.79</v>
      </c>
      <c r="R127" s="233" t="s">
        <v>354</v>
      </c>
    </row>
    <row r="128" spans="1:21" s="225" customFormat="1" ht="27" customHeight="1" x14ac:dyDescent="0.2">
      <c r="A128" s="221"/>
      <c r="B128" s="227" t="s">
        <v>496</v>
      </c>
      <c r="C128" s="650" t="s">
        <v>377</v>
      </c>
      <c r="D128" s="651" t="s">
        <v>377</v>
      </c>
      <c r="E128" s="651" t="s">
        <v>377</v>
      </c>
      <c r="F128" s="651" t="s">
        <v>377</v>
      </c>
      <c r="G128" s="651" t="s">
        <v>377</v>
      </c>
      <c r="H128" s="651" t="s">
        <v>377</v>
      </c>
      <c r="I128" s="651" t="s">
        <v>377</v>
      </c>
      <c r="J128" s="651" t="s">
        <v>377</v>
      </c>
      <c r="K128" s="652" t="s">
        <v>377</v>
      </c>
      <c r="L128" s="238">
        <v>1</v>
      </c>
      <c r="M128" s="246" t="s">
        <v>58</v>
      </c>
      <c r="N128" s="330">
        <v>2.1</v>
      </c>
      <c r="O128" s="244">
        <f t="shared" si="15"/>
        <v>1.002594</v>
      </c>
      <c r="P128" s="245">
        <f t="shared" si="16"/>
        <v>2.11</v>
      </c>
      <c r="Q128" s="240">
        <f t="shared" si="14"/>
        <v>2.11</v>
      </c>
      <c r="R128" s="233" t="s">
        <v>354</v>
      </c>
    </row>
    <row r="129" spans="1:18" s="225" customFormat="1" ht="15" customHeight="1" x14ac:dyDescent="0.2">
      <c r="A129" s="221"/>
      <c r="B129" s="227" t="s">
        <v>497</v>
      </c>
      <c r="C129" s="650" t="s">
        <v>378</v>
      </c>
      <c r="D129" s="651" t="s">
        <v>378</v>
      </c>
      <c r="E129" s="651" t="s">
        <v>378</v>
      </c>
      <c r="F129" s="651" t="s">
        <v>378</v>
      </c>
      <c r="G129" s="651" t="s">
        <v>378</v>
      </c>
      <c r="H129" s="651" t="s">
        <v>378</v>
      </c>
      <c r="I129" s="651" t="s">
        <v>378</v>
      </c>
      <c r="J129" s="651" t="s">
        <v>378</v>
      </c>
      <c r="K129" s="652" t="s">
        <v>378</v>
      </c>
      <c r="L129" s="238">
        <v>3</v>
      </c>
      <c r="M129" s="246" t="s">
        <v>58</v>
      </c>
      <c r="N129" s="330">
        <v>70.650000000000006</v>
      </c>
      <c r="O129" s="244">
        <f t="shared" si="15"/>
        <v>1.002594</v>
      </c>
      <c r="P129" s="245">
        <f t="shared" si="16"/>
        <v>70.83</v>
      </c>
      <c r="Q129" s="240">
        <f t="shared" si="14"/>
        <v>212.49</v>
      </c>
      <c r="R129" s="233" t="s">
        <v>354</v>
      </c>
    </row>
    <row r="130" spans="1:18" s="225" customFormat="1" ht="15" customHeight="1" x14ac:dyDescent="0.2">
      <c r="A130" s="221"/>
      <c r="B130" s="227" t="s">
        <v>498</v>
      </c>
      <c r="C130" s="650" t="s">
        <v>379</v>
      </c>
      <c r="D130" s="651" t="s">
        <v>379</v>
      </c>
      <c r="E130" s="651" t="s">
        <v>379</v>
      </c>
      <c r="F130" s="651" t="s">
        <v>379</v>
      </c>
      <c r="G130" s="651" t="s">
        <v>379</v>
      </c>
      <c r="H130" s="651" t="s">
        <v>379</v>
      </c>
      <c r="I130" s="651" t="s">
        <v>379</v>
      </c>
      <c r="J130" s="651" t="s">
        <v>379</v>
      </c>
      <c r="K130" s="652" t="s">
        <v>379</v>
      </c>
      <c r="L130" s="238">
        <v>1</v>
      </c>
      <c r="M130" s="246" t="s">
        <v>58</v>
      </c>
      <c r="N130" s="330">
        <v>49.49</v>
      </c>
      <c r="O130" s="244">
        <f t="shared" si="15"/>
        <v>1.002594</v>
      </c>
      <c r="P130" s="245">
        <f t="shared" si="16"/>
        <v>49.62</v>
      </c>
      <c r="Q130" s="240">
        <f t="shared" si="14"/>
        <v>49.62</v>
      </c>
      <c r="R130" s="233" t="s">
        <v>354</v>
      </c>
    </row>
    <row r="131" spans="1:18" s="225" customFormat="1" ht="15" customHeight="1" x14ac:dyDescent="0.2">
      <c r="A131" s="221"/>
      <c r="B131" s="227" t="s">
        <v>499</v>
      </c>
      <c r="C131" s="650" t="s">
        <v>380</v>
      </c>
      <c r="D131" s="651" t="s">
        <v>380</v>
      </c>
      <c r="E131" s="651" t="s">
        <v>380</v>
      </c>
      <c r="F131" s="651" t="s">
        <v>380</v>
      </c>
      <c r="G131" s="651" t="s">
        <v>380</v>
      </c>
      <c r="H131" s="651" t="s">
        <v>380</v>
      </c>
      <c r="I131" s="651" t="s">
        <v>380</v>
      </c>
      <c r="J131" s="651" t="s">
        <v>380</v>
      </c>
      <c r="K131" s="652" t="s">
        <v>380</v>
      </c>
      <c r="L131" s="238">
        <v>4</v>
      </c>
      <c r="M131" s="246" t="s">
        <v>58</v>
      </c>
      <c r="N131" s="330">
        <v>58.49</v>
      </c>
      <c r="O131" s="244">
        <f t="shared" si="15"/>
        <v>1.002594</v>
      </c>
      <c r="P131" s="245">
        <f t="shared" si="16"/>
        <v>58.64</v>
      </c>
      <c r="Q131" s="240">
        <f t="shared" si="14"/>
        <v>234.56</v>
      </c>
      <c r="R131" s="233" t="s">
        <v>354</v>
      </c>
    </row>
    <row r="132" spans="1:18" s="225" customFormat="1" ht="15" customHeight="1" x14ac:dyDescent="0.2">
      <c r="A132" s="221"/>
      <c r="B132" s="227" t="s">
        <v>500</v>
      </c>
      <c r="C132" s="650" t="s">
        <v>381</v>
      </c>
      <c r="D132" s="651" t="s">
        <v>381</v>
      </c>
      <c r="E132" s="651" t="s">
        <v>381</v>
      </c>
      <c r="F132" s="651" t="s">
        <v>381</v>
      </c>
      <c r="G132" s="651" t="s">
        <v>381</v>
      </c>
      <c r="H132" s="651" t="s">
        <v>381</v>
      </c>
      <c r="I132" s="651" t="s">
        <v>381</v>
      </c>
      <c r="J132" s="651" t="s">
        <v>381</v>
      </c>
      <c r="K132" s="652" t="s">
        <v>381</v>
      </c>
      <c r="L132" s="238">
        <v>1</v>
      </c>
      <c r="M132" s="246" t="s">
        <v>58</v>
      </c>
      <c r="N132" s="330">
        <v>89.15</v>
      </c>
      <c r="O132" s="244">
        <f t="shared" si="15"/>
        <v>1.002594</v>
      </c>
      <c r="P132" s="245">
        <f t="shared" si="16"/>
        <v>89.38</v>
      </c>
      <c r="Q132" s="240">
        <f t="shared" si="14"/>
        <v>89.38</v>
      </c>
      <c r="R132" s="233" t="s">
        <v>354</v>
      </c>
    </row>
    <row r="133" spans="1:18" s="225" customFormat="1" ht="12" x14ac:dyDescent="0.2">
      <c r="A133" s="221"/>
      <c r="B133" s="227" t="s">
        <v>501</v>
      </c>
      <c r="C133" s="650" t="s">
        <v>382</v>
      </c>
      <c r="D133" s="651" t="s">
        <v>382</v>
      </c>
      <c r="E133" s="651" t="s">
        <v>382</v>
      </c>
      <c r="F133" s="651" t="s">
        <v>382</v>
      </c>
      <c r="G133" s="651" t="s">
        <v>382</v>
      </c>
      <c r="H133" s="651" t="s">
        <v>382</v>
      </c>
      <c r="I133" s="651" t="s">
        <v>382</v>
      </c>
      <c r="J133" s="651" t="s">
        <v>382</v>
      </c>
      <c r="K133" s="652" t="s">
        <v>382</v>
      </c>
      <c r="L133" s="238">
        <v>17.600000000000001</v>
      </c>
      <c r="M133" s="247" t="s">
        <v>22</v>
      </c>
      <c r="N133" s="330">
        <v>5.62</v>
      </c>
      <c r="O133" s="244">
        <f t="shared" si="15"/>
        <v>1.002594</v>
      </c>
      <c r="P133" s="245">
        <f t="shared" si="16"/>
        <v>5.63</v>
      </c>
      <c r="Q133" s="240">
        <f t="shared" si="14"/>
        <v>99.09</v>
      </c>
      <c r="R133" s="233" t="s">
        <v>354</v>
      </c>
    </row>
    <row r="134" spans="1:18" s="225" customFormat="1" ht="15" customHeight="1" x14ac:dyDescent="0.2">
      <c r="A134" s="221"/>
      <c r="B134" s="227" t="s">
        <v>502</v>
      </c>
      <c r="C134" s="650" t="s">
        <v>383</v>
      </c>
      <c r="D134" s="651" t="s">
        <v>383</v>
      </c>
      <c r="E134" s="651" t="s">
        <v>383</v>
      </c>
      <c r="F134" s="651" t="s">
        <v>383</v>
      </c>
      <c r="G134" s="651" t="s">
        <v>383</v>
      </c>
      <c r="H134" s="651" t="s">
        <v>383</v>
      </c>
      <c r="I134" s="651" t="s">
        <v>383</v>
      </c>
      <c r="J134" s="651" t="s">
        <v>383</v>
      </c>
      <c r="K134" s="652" t="s">
        <v>383</v>
      </c>
      <c r="L134" s="238">
        <v>64</v>
      </c>
      <c r="M134" s="246" t="s">
        <v>58</v>
      </c>
      <c r="N134" s="330">
        <v>1.57</v>
      </c>
      <c r="O134" s="244">
        <f t="shared" si="15"/>
        <v>1.002594</v>
      </c>
      <c r="P134" s="245">
        <f t="shared" si="16"/>
        <v>1.57</v>
      </c>
      <c r="Q134" s="240">
        <f t="shared" si="14"/>
        <v>100.48</v>
      </c>
      <c r="R134" s="233" t="s">
        <v>354</v>
      </c>
    </row>
    <row r="135" spans="1:18" s="225" customFormat="1" ht="15" customHeight="1" x14ac:dyDescent="0.2">
      <c r="A135" s="221"/>
      <c r="B135" s="227" t="s">
        <v>503</v>
      </c>
      <c r="C135" s="650" t="s">
        <v>384</v>
      </c>
      <c r="D135" s="651" t="s">
        <v>384</v>
      </c>
      <c r="E135" s="651" t="s">
        <v>384</v>
      </c>
      <c r="F135" s="651" t="s">
        <v>384</v>
      </c>
      <c r="G135" s="651" t="s">
        <v>384</v>
      </c>
      <c r="H135" s="651" t="s">
        <v>384</v>
      </c>
      <c r="I135" s="651" t="s">
        <v>384</v>
      </c>
      <c r="J135" s="651" t="s">
        <v>384</v>
      </c>
      <c r="K135" s="652" t="s">
        <v>384</v>
      </c>
      <c r="L135" s="238">
        <v>17</v>
      </c>
      <c r="M135" s="246" t="s">
        <v>58</v>
      </c>
      <c r="N135" s="330">
        <v>1.49</v>
      </c>
      <c r="O135" s="244">
        <f t="shared" si="15"/>
        <v>1.002594</v>
      </c>
      <c r="P135" s="245">
        <f t="shared" si="16"/>
        <v>1.49</v>
      </c>
      <c r="Q135" s="240">
        <f t="shared" si="14"/>
        <v>25.33</v>
      </c>
      <c r="R135" s="233" t="s">
        <v>354</v>
      </c>
    </row>
    <row r="136" spans="1:18" s="225" customFormat="1" ht="15" customHeight="1" x14ac:dyDescent="0.2">
      <c r="A136" s="221"/>
      <c r="B136" s="227" t="s">
        <v>504</v>
      </c>
      <c r="C136" s="650" t="s">
        <v>385</v>
      </c>
      <c r="D136" s="651" t="s">
        <v>385</v>
      </c>
      <c r="E136" s="651" t="s">
        <v>385</v>
      </c>
      <c r="F136" s="651" t="s">
        <v>385</v>
      </c>
      <c r="G136" s="651" t="s">
        <v>385</v>
      </c>
      <c r="H136" s="651" t="s">
        <v>385</v>
      </c>
      <c r="I136" s="651" t="s">
        <v>385</v>
      </c>
      <c r="J136" s="651" t="s">
        <v>385</v>
      </c>
      <c r="K136" s="652" t="s">
        <v>385</v>
      </c>
      <c r="L136" s="238">
        <v>72.3</v>
      </c>
      <c r="M136" s="247" t="s">
        <v>22</v>
      </c>
      <c r="N136" s="330">
        <v>6.19</v>
      </c>
      <c r="O136" s="244">
        <f t="shared" si="15"/>
        <v>1.002594</v>
      </c>
      <c r="P136" s="245">
        <f t="shared" si="16"/>
        <v>6.21</v>
      </c>
      <c r="Q136" s="240">
        <f t="shared" si="14"/>
        <v>448.98</v>
      </c>
      <c r="R136" s="233" t="s">
        <v>354</v>
      </c>
    </row>
    <row r="137" spans="1:18" s="225" customFormat="1" ht="15" customHeight="1" x14ac:dyDescent="0.2">
      <c r="A137" s="221"/>
      <c r="B137" s="227" t="s">
        <v>667</v>
      </c>
      <c r="C137" s="650" t="s">
        <v>386</v>
      </c>
      <c r="D137" s="651" t="s">
        <v>386</v>
      </c>
      <c r="E137" s="651" t="s">
        <v>386</v>
      </c>
      <c r="F137" s="651" t="s">
        <v>386</v>
      </c>
      <c r="G137" s="651" t="s">
        <v>386</v>
      </c>
      <c r="H137" s="651" t="s">
        <v>386</v>
      </c>
      <c r="I137" s="651" t="s">
        <v>386</v>
      </c>
      <c r="J137" s="651" t="s">
        <v>386</v>
      </c>
      <c r="K137" s="652" t="s">
        <v>386</v>
      </c>
      <c r="L137" s="238">
        <v>19</v>
      </c>
      <c r="M137" s="247" t="s">
        <v>22</v>
      </c>
      <c r="N137" s="330">
        <v>4.0199999999999996</v>
      </c>
      <c r="O137" s="244">
        <f t="shared" si="15"/>
        <v>1.002594</v>
      </c>
      <c r="P137" s="245">
        <f t="shared" si="16"/>
        <v>4.03</v>
      </c>
      <c r="Q137" s="240">
        <f t="shared" si="14"/>
        <v>76.569999999999993</v>
      </c>
      <c r="R137" s="233" t="s">
        <v>354</v>
      </c>
    </row>
    <row r="138" spans="1:18" s="225" customFormat="1" ht="15" customHeight="1" x14ac:dyDescent="0.2">
      <c r="A138" s="221"/>
      <c r="B138" s="227" t="s">
        <v>668</v>
      </c>
      <c r="C138" s="650" t="s">
        <v>387</v>
      </c>
      <c r="D138" s="651" t="s">
        <v>387</v>
      </c>
      <c r="E138" s="651" t="s">
        <v>387</v>
      </c>
      <c r="F138" s="651" t="s">
        <v>387</v>
      </c>
      <c r="G138" s="651" t="s">
        <v>387</v>
      </c>
      <c r="H138" s="651" t="s">
        <v>387</v>
      </c>
      <c r="I138" s="651" t="s">
        <v>387</v>
      </c>
      <c r="J138" s="651" t="s">
        <v>387</v>
      </c>
      <c r="K138" s="652" t="s">
        <v>387</v>
      </c>
      <c r="L138" s="238">
        <v>32</v>
      </c>
      <c r="M138" s="246" t="s">
        <v>58</v>
      </c>
      <c r="N138" s="330">
        <v>3</v>
      </c>
      <c r="O138" s="244">
        <f t="shared" si="15"/>
        <v>1.002594</v>
      </c>
      <c r="P138" s="245">
        <f t="shared" si="16"/>
        <v>3.01</v>
      </c>
      <c r="Q138" s="240">
        <f t="shared" si="14"/>
        <v>96.32</v>
      </c>
      <c r="R138" s="233" t="s">
        <v>354</v>
      </c>
    </row>
    <row r="139" spans="1:18" s="225" customFormat="1" ht="15" customHeight="1" x14ac:dyDescent="0.2">
      <c r="A139" s="243"/>
      <c r="B139" s="227" t="s">
        <v>780</v>
      </c>
      <c r="C139" s="650" t="s">
        <v>388</v>
      </c>
      <c r="D139" s="651" t="s">
        <v>389</v>
      </c>
      <c r="E139" s="651" t="s">
        <v>389</v>
      </c>
      <c r="F139" s="651" t="s">
        <v>389</v>
      </c>
      <c r="G139" s="651" t="s">
        <v>389</v>
      </c>
      <c r="H139" s="651" t="s">
        <v>389</v>
      </c>
      <c r="I139" s="651" t="s">
        <v>389</v>
      </c>
      <c r="J139" s="651" t="s">
        <v>389</v>
      </c>
      <c r="K139" s="652" t="s">
        <v>389</v>
      </c>
      <c r="L139" s="238">
        <v>25</v>
      </c>
      <c r="M139" s="246" t="s">
        <v>58</v>
      </c>
      <c r="N139" s="330">
        <v>3.15</v>
      </c>
      <c r="O139" s="244">
        <f t="shared" si="15"/>
        <v>1.002594</v>
      </c>
      <c r="P139" s="245">
        <f t="shared" si="16"/>
        <v>3.16</v>
      </c>
      <c r="Q139" s="240">
        <f t="shared" si="14"/>
        <v>79</v>
      </c>
      <c r="R139" s="233" t="s">
        <v>354</v>
      </c>
    </row>
    <row r="140" spans="1:18" s="242" customFormat="1" ht="15" customHeight="1" x14ac:dyDescent="0.2">
      <c r="A140" s="241"/>
      <c r="B140" s="227" t="s">
        <v>781</v>
      </c>
      <c r="C140" s="650" t="s">
        <v>390</v>
      </c>
      <c r="D140" s="651" t="s">
        <v>390</v>
      </c>
      <c r="E140" s="651" t="s">
        <v>390</v>
      </c>
      <c r="F140" s="651" t="s">
        <v>390</v>
      </c>
      <c r="G140" s="651" t="s">
        <v>390</v>
      </c>
      <c r="H140" s="651" t="s">
        <v>390</v>
      </c>
      <c r="I140" s="651" t="s">
        <v>390</v>
      </c>
      <c r="J140" s="651" t="s">
        <v>390</v>
      </c>
      <c r="K140" s="652" t="s">
        <v>390</v>
      </c>
      <c r="L140" s="238">
        <v>61.7</v>
      </c>
      <c r="M140" s="246" t="s">
        <v>22</v>
      </c>
      <c r="N140" s="330">
        <v>15</v>
      </c>
      <c r="O140" s="244">
        <f t="shared" si="15"/>
        <v>1.002594</v>
      </c>
      <c r="P140" s="245">
        <f t="shared" si="16"/>
        <v>15.04</v>
      </c>
      <c r="Q140" s="240">
        <f t="shared" si="14"/>
        <v>927.97</v>
      </c>
      <c r="R140" s="233" t="s">
        <v>354</v>
      </c>
    </row>
    <row r="141" spans="1:18" s="242" customFormat="1" ht="15" customHeight="1" x14ac:dyDescent="0.2">
      <c r="A141" s="241"/>
      <c r="B141" s="227" t="s">
        <v>782</v>
      </c>
      <c r="C141" s="650" t="s">
        <v>391</v>
      </c>
      <c r="D141" s="651" t="s">
        <v>392</v>
      </c>
      <c r="E141" s="651" t="s">
        <v>392</v>
      </c>
      <c r="F141" s="651" t="s">
        <v>392</v>
      </c>
      <c r="G141" s="651" t="s">
        <v>392</v>
      </c>
      <c r="H141" s="651" t="s">
        <v>392</v>
      </c>
      <c r="I141" s="651" t="s">
        <v>392</v>
      </c>
      <c r="J141" s="651" t="s">
        <v>392</v>
      </c>
      <c r="K141" s="652" t="s">
        <v>392</v>
      </c>
      <c r="L141" s="238">
        <v>10</v>
      </c>
      <c r="M141" s="247" t="s">
        <v>58</v>
      </c>
      <c r="N141" s="330">
        <v>121.16</v>
      </c>
      <c r="O141" s="244">
        <f t="shared" si="15"/>
        <v>1.002594</v>
      </c>
      <c r="P141" s="245">
        <f t="shared" si="16"/>
        <v>121.47</v>
      </c>
      <c r="Q141" s="240">
        <f t="shared" si="14"/>
        <v>1214.7</v>
      </c>
      <c r="R141" s="233" t="s">
        <v>354</v>
      </c>
    </row>
    <row r="142" spans="1:18" s="242" customFormat="1" ht="15" customHeight="1" x14ac:dyDescent="0.2">
      <c r="A142" s="241"/>
      <c r="B142" s="227" t="s">
        <v>783</v>
      </c>
      <c r="C142" s="650" t="s">
        <v>393</v>
      </c>
      <c r="D142" s="651" t="s">
        <v>394</v>
      </c>
      <c r="E142" s="651" t="s">
        <v>394</v>
      </c>
      <c r="F142" s="651" t="s">
        <v>394</v>
      </c>
      <c r="G142" s="651" t="s">
        <v>394</v>
      </c>
      <c r="H142" s="651" t="s">
        <v>394</v>
      </c>
      <c r="I142" s="651" t="s">
        <v>394</v>
      </c>
      <c r="J142" s="651" t="s">
        <v>394</v>
      </c>
      <c r="K142" s="652" t="s">
        <v>394</v>
      </c>
      <c r="L142" s="238">
        <v>10</v>
      </c>
      <c r="M142" s="247" t="s">
        <v>58</v>
      </c>
      <c r="N142" s="330">
        <v>35.950000000000003</v>
      </c>
      <c r="O142" s="244">
        <f t="shared" si="15"/>
        <v>1.002594</v>
      </c>
      <c r="P142" s="245">
        <f t="shared" si="16"/>
        <v>36.04</v>
      </c>
      <c r="Q142" s="240">
        <f t="shared" si="14"/>
        <v>360.4</v>
      </c>
      <c r="R142" s="233" t="s">
        <v>354</v>
      </c>
    </row>
    <row r="143" spans="1:18" s="225" customFormat="1" ht="25.5" customHeight="1" x14ac:dyDescent="0.2">
      <c r="A143" s="221"/>
      <c r="B143" s="227" t="s">
        <v>784</v>
      </c>
      <c r="C143" s="650" t="s">
        <v>395</v>
      </c>
      <c r="D143" s="651" t="s">
        <v>395</v>
      </c>
      <c r="E143" s="651" t="s">
        <v>395</v>
      </c>
      <c r="F143" s="651" t="s">
        <v>395</v>
      </c>
      <c r="G143" s="651" t="s">
        <v>395</v>
      </c>
      <c r="H143" s="651" t="s">
        <v>395</v>
      </c>
      <c r="I143" s="651" t="s">
        <v>395</v>
      </c>
      <c r="J143" s="651" t="s">
        <v>395</v>
      </c>
      <c r="K143" s="652" t="s">
        <v>395</v>
      </c>
      <c r="L143" s="238">
        <v>1</v>
      </c>
      <c r="M143" s="247" t="s">
        <v>58</v>
      </c>
      <c r="N143" s="330">
        <v>337.86</v>
      </c>
      <c r="O143" s="244">
        <f t="shared" si="15"/>
        <v>1.002594</v>
      </c>
      <c r="P143" s="245">
        <f t="shared" si="16"/>
        <v>338.74</v>
      </c>
      <c r="Q143" s="240">
        <f t="shared" si="14"/>
        <v>338.74</v>
      </c>
      <c r="R143" s="233" t="s">
        <v>354</v>
      </c>
    </row>
    <row r="144" spans="1:18" s="225" customFormat="1" ht="12" x14ac:dyDescent="0.2">
      <c r="A144" s="221"/>
      <c r="B144" s="227" t="s">
        <v>785</v>
      </c>
      <c r="C144" s="661" t="s">
        <v>396</v>
      </c>
      <c r="D144" s="662"/>
      <c r="E144" s="662"/>
      <c r="F144" s="662"/>
      <c r="G144" s="662"/>
      <c r="H144" s="662"/>
      <c r="I144" s="662"/>
      <c r="J144" s="662"/>
      <c r="K144" s="663"/>
      <c r="L144" s="228">
        <v>1</v>
      </c>
      <c r="M144" s="248" t="s">
        <v>58</v>
      </c>
      <c r="N144" s="200" t="e">
        <f>COTAÇÃO!#REF!</f>
        <v>#REF!</v>
      </c>
      <c r="O144" s="237">
        <f t="shared" si="15"/>
        <v>1.002594</v>
      </c>
      <c r="P144" s="231" t="e">
        <f t="shared" si="16"/>
        <v>#REF!</v>
      </c>
      <c r="Q144" s="232" t="e">
        <f t="shared" si="14"/>
        <v>#REF!</v>
      </c>
      <c r="R144" s="233" t="e">
        <f>COTAÇÃO!#REF!</f>
        <v>#REF!</v>
      </c>
    </row>
    <row r="145" spans="1:19" s="225" customFormat="1" ht="12" x14ac:dyDescent="0.2">
      <c r="A145" s="221"/>
      <c r="B145" s="227" t="s">
        <v>786</v>
      </c>
      <c r="C145" s="649" t="s">
        <v>397</v>
      </c>
      <c r="D145" s="646"/>
      <c r="E145" s="646"/>
      <c r="F145" s="646"/>
      <c r="G145" s="646"/>
      <c r="H145" s="646"/>
      <c r="I145" s="646"/>
      <c r="J145" s="646"/>
      <c r="K145" s="647"/>
      <c r="L145" s="228">
        <v>1</v>
      </c>
      <c r="M145" s="248" t="s">
        <v>58</v>
      </c>
      <c r="N145" s="200" t="e">
        <f>COTAÇÃO!#REF!</f>
        <v>#REF!</v>
      </c>
      <c r="O145" s="237">
        <f t="shared" si="15"/>
        <v>1.002594</v>
      </c>
      <c r="P145" s="231" t="e">
        <f t="shared" si="16"/>
        <v>#REF!</v>
      </c>
      <c r="Q145" s="232" t="e">
        <f t="shared" si="14"/>
        <v>#REF!</v>
      </c>
      <c r="R145" s="233" t="e">
        <f>COTAÇÃO!#REF!</f>
        <v>#REF!</v>
      </c>
    </row>
    <row r="146" spans="1:19" s="225" customFormat="1" ht="12" x14ac:dyDescent="0.2">
      <c r="A146" s="221"/>
      <c r="B146" s="227" t="s">
        <v>787</v>
      </c>
      <c r="C146" s="648" t="s">
        <v>398</v>
      </c>
      <c r="D146" s="648"/>
      <c r="E146" s="648"/>
      <c r="F146" s="648"/>
      <c r="G146" s="648"/>
      <c r="H146" s="648"/>
      <c r="I146" s="648"/>
      <c r="J146" s="648"/>
      <c r="K146" s="648"/>
      <c r="L146" s="228">
        <v>30</v>
      </c>
      <c r="M146" s="248" t="s">
        <v>81</v>
      </c>
      <c r="N146" s="200">
        <v>77</v>
      </c>
      <c r="O146" s="237">
        <f t="shared" si="15"/>
        <v>1.002594</v>
      </c>
      <c r="P146" s="231">
        <f t="shared" si="16"/>
        <v>77.2</v>
      </c>
      <c r="Q146" s="232">
        <f t="shared" si="14"/>
        <v>2316</v>
      </c>
      <c r="R146" s="233" t="s">
        <v>354</v>
      </c>
    </row>
    <row r="147" spans="1:19" s="225" customFormat="1" ht="15" customHeight="1" x14ac:dyDescent="0.2">
      <c r="A147" s="221"/>
      <c r="B147" s="227" t="s">
        <v>788</v>
      </c>
      <c r="C147" s="664" t="s">
        <v>399</v>
      </c>
      <c r="D147" s="662"/>
      <c r="E147" s="662"/>
      <c r="F147" s="662"/>
      <c r="G147" s="662"/>
      <c r="H147" s="662"/>
      <c r="I147" s="662"/>
      <c r="J147" s="662"/>
      <c r="K147" s="663"/>
      <c r="L147" s="228">
        <v>100</v>
      </c>
      <c r="M147" s="248" t="s">
        <v>22</v>
      </c>
      <c r="N147" s="200">
        <v>100</v>
      </c>
      <c r="O147" s="237">
        <f t="shared" si="15"/>
        <v>1.002594</v>
      </c>
      <c r="P147" s="231">
        <f t="shared" si="16"/>
        <v>100.26</v>
      </c>
      <c r="Q147" s="232">
        <f t="shared" si="14"/>
        <v>10026</v>
      </c>
      <c r="R147" s="233" t="s">
        <v>354</v>
      </c>
    </row>
    <row r="148" spans="1:19" s="225" customFormat="1" ht="15" customHeight="1" x14ac:dyDescent="0.2">
      <c r="A148" s="221"/>
      <c r="B148" s="227" t="s">
        <v>789</v>
      </c>
      <c r="C148" s="664" t="s">
        <v>666</v>
      </c>
      <c r="D148" s="662"/>
      <c r="E148" s="662"/>
      <c r="F148" s="662"/>
      <c r="G148" s="662"/>
      <c r="H148" s="662"/>
      <c r="I148" s="662"/>
      <c r="J148" s="662"/>
      <c r="K148" s="663"/>
      <c r="L148" s="228">
        <v>1</v>
      </c>
      <c r="M148" s="248" t="s">
        <v>58</v>
      </c>
      <c r="N148" s="200">
        <v>8000</v>
      </c>
      <c r="O148" s="237">
        <f t="shared" si="15"/>
        <v>1.002594</v>
      </c>
      <c r="P148" s="231">
        <f>ROUND(N148*O148,2)</f>
        <v>8020.75</v>
      </c>
      <c r="Q148" s="232">
        <f>ROUND(L148*P148,2)</f>
        <v>8020.75</v>
      </c>
      <c r="R148" s="233"/>
    </row>
    <row r="149" spans="1:19" s="225" customFormat="1" ht="15" customHeight="1" thickBot="1" x14ac:dyDescent="0.25">
      <c r="A149" s="221"/>
      <c r="B149" s="227" t="s">
        <v>790</v>
      </c>
      <c r="C149" s="650" t="s">
        <v>661</v>
      </c>
      <c r="D149" s="651"/>
      <c r="E149" s="651"/>
      <c r="F149" s="651"/>
      <c r="G149" s="651"/>
      <c r="H149" s="651"/>
      <c r="I149" s="651"/>
      <c r="J149" s="651"/>
      <c r="K149" s="651"/>
      <c r="L149" s="238">
        <f>18/2</f>
        <v>9</v>
      </c>
      <c r="M149" s="247" t="s">
        <v>659</v>
      </c>
      <c r="N149" s="330">
        <v>395.44</v>
      </c>
      <c r="O149" s="244">
        <f t="shared" si="15"/>
        <v>1.002594</v>
      </c>
      <c r="P149" s="245">
        <f>ROUND(N149*O149,2)</f>
        <v>396.47</v>
      </c>
      <c r="Q149" s="240">
        <f>ROUND(L149*P149,2)</f>
        <v>3568.23</v>
      </c>
      <c r="R149" s="334" t="s">
        <v>660</v>
      </c>
    </row>
    <row r="150" spans="1:19" s="236" customFormat="1" ht="15" customHeight="1" thickBot="1" x14ac:dyDescent="0.25">
      <c r="A150" s="221"/>
      <c r="B150" s="235">
        <v>3</v>
      </c>
      <c r="C150" s="681" t="s">
        <v>155</v>
      </c>
      <c r="D150" s="682"/>
      <c r="E150" s="682"/>
      <c r="F150" s="682"/>
      <c r="G150" s="682"/>
      <c r="H150" s="682"/>
      <c r="I150" s="682"/>
      <c r="J150" s="682"/>
      <c r="K150" s="682"/>
      <c r="L150" s="682"/>
      <c r="M150" s="682"/>
      <c r="N150" s="682"/>
      <c r="O150" s="682"/>
      <c r="P150" s="682"/>
      <c r="Q150" s="223" t="e">
        <f>SUM(Q151:Q370)</f>
        <v>#REF!</v>
      </c>
      <c r="R150" s="233"/>
      <c r="S150" s="249"/>
    </row>
    <row r="151" spans="1:19" s="225" customFormat="1" ht="15" customHeight="1" x14ac:dyDescent="0.2">
      <c r="A151" s="221"/>
      <c r="B151" s="227" t="s">
        <v>13</v>
      </c>
      <c r="C151" s="648" t="s">
        <v>804</v>
      </c>
      <c r="D151" s="648"/>
      <c r="E151" s="648"/>
      <c r="F151" s="648"/>
      <c r="G151" s="648"/>
      <c r="H151" s="648"/>
      <c r="I151" s="648"/>
      <c r="J151" s="648"/>
      <c r="K151" s="648"/>
      <c r="L151" s="228">
        <f>875*6</f>
        <v>5250</v>
      </c>
      <c r="M151" s="229" t="s">
        <v>22</v>
      </c>
      <c r="N151" s="166">
        <v>1.59</v>
      </c>
      <c r="O151" s="237">
        <f t="shared" ref="O151:O176" si="17">(1+$Q$3)</f>
        <v>1.002594</v>
      </c>
      <c r="P151" s="231">
        <f>ROUND(N151*O151,2)</f>
        <v>1.59</v>
      </c>
      <c r="Q151" s="232">
        <f>ROUND(L151*P151,2)</f>
        <v>8347.5</v>
      </c>
      <c r="R151" s="233">
        <v>73679</v>
      </c>
    </row>
    <row r="152" spans="1:19" s="225" customFormat="1" ht="24.95" customHeight="1" x14ac:dyDescent="0.2">
      <c r="A152" s="221"/>
      <c r="B152" s="227" t="s">
        <v>45</v>
      </c>
      <c r="C152" s="648" t="s">
        <v>70</v>
      </c>
      <c r="D152" s="648"/>
      <c r="E152" s="648"/>
      <c r="F152" s="648"/>
      <c r="G152" s="648"/>
      <c r="H152" s="648"/>
      <c r="I152" s="648"/>
      <c r="J152" s="648"/>
      <c r="K152" s="648"/>
      <c r="L152" s="228">
        <f>L151*2+L153</f>
        <v>10576.8</v>
      </c>
      <c r="M152" s="229" t="s">
        <v>16</v>
      </c>
      <c r="N152" s="166">
        <v>0.46</v>
      </c>
      <c r="O152" s="237">
        <f t="shared" si="17"/>
        <v>1.002594</v>
      </c>
      <c r="P152" s="231">
        <f>ROUND(N152*O152,2)</f>
        <v>0.46</v>
      </c>
      <c r="Q152" s="232">
        <f>ROUND(L152*P152,2)</f>
        <v>4865.33</v>
      </c>
      <c r="R152" s="233" t="s">
        <v>66</v>
      </c>
    </row>
    <row r="153" spans="1:19" s="225" customFormat="1" ht="15" customHeight="1" x14ac:dyDescent="0.2">
      <c r="A153" s="221"/>
      <c r="B153" s="227" t="s">
        <v>50</v>
      </c>
      <c r="C153" s="648" t="s">
        <v>5</v>
      </c>
      <c r="D153" s="648"/>
      <c r="E153" s="648"/>
      <c r="F153" s="648"/>
      <c r="G153" s="648"/>
      <c r="H153" s="648"/>
      <c r="I153" s="648"/>
      <c r="J153" s="648"/>
      <c r="K153" s="648"/>
      <c r="L153" s="228">
        <f>15.36*5</f>
        <v>76.8</v>
      </c>
      <c r="M153" s="229" t="s">
        <v>16</v>
      </c>
      <c r="N153" s="166">
        <v>4.66</v>
      </c>
      <c r="O153" s="237">
        <f>(1+$Q$3)</f>
        <v>1.002594</v>
      </c>
      <c r="P153" s="231">
        <f t="shared" ref="P153:P271" si="18">ROUND(N153*O153,2)</f>
        <v>4.67</v>
      </c>
      <c r="Q153" s="232">
        <f t="shared" ref="Q153:Q271" si="19">ROUND(L153*P153,2)</f>
        <v>358.66</v>
      </c>
      <c r="R153" s="233" t="s">
        <v>214</v>
      </c>
    </row>
    <row r="154" spans="1:19" s="225" customFormat="1" ht="15" customHeight="1" x14ac:dyDescent="0.2">
      <c r="A154" s="243"/>
      <c r="B154" s="227" t="s">
        <v>51</v>
      </c>
      <c r="C154" s="648" t="s">
        <v>90</v>
      </c>
      <c r="D154" s="648"/>
      <c r="E154" s="648"/>
      <c r="F154" s="648"/>
      <c r="G154" s="648"/>
      <c r="H154" s="648"/>
      <c r="I154" s="648"/>
      <c r="J154" s="648"/>
      <c r="K154" s="648"/>
      <c r="L154" s="228">
        <f>L153*2.15</f>
        <v>165.11999999999998</v>
      </c>
      <c r="M154" s="229" t="s">
        <v>17</v>
      </c>
      <c r="N154" s="166">
        <v>46.04</v>
      </c>
      <c r="O154" s="237">
        <f>(1+$Q$3)</f>
        <v>1.002594</v>
      </c>
      <c r="P154" s="231">
        <f t="shared" si="18"/>
        <v>46.16</v>
      </c>
      <c r="Q154" s="232">
        <f t="shared" si="19"/>
        <v>7621.94</v>
      </c>
      <c r="R154" s="233">
        <v>93358</v>
      </c>
    </row>
    <row r="155" spans="1:19" s="242" customFormat="1" ht="15" customHeight="1" x14ac:dyDescent="0.2">
      <c r="A155" s="241"/>
      <c r="B155" s="227" t="s">
        <v>52</v>
      </c>
      <c r="C155" s="648" t="s">
        <v>165</v>
      </c>
      <c r="D155" s="648"/>
      <c r="E155" s="648"/>
      <c r="F155" s="648"/>
      <c r="G155" s="648"/>
      <c r="H155" s="648"/>
      <c r="I155" s="648"/>
      <c r="J155" s="648"/>
      <c r="K155" s="648"/>
      <c r="L155" s="228">
        <f>4.02+4.02+3.2*2+3.2+11.16+0.07</f>
        <v>28.87</v>
      </c>
      <c r="M155" s="229" t="s">
        <v>17</v>
      </c>
      <c r="N155" s="166">
        <v>264.39</v>
      </c>
      <c r="O155" s="237">
        <f t="shared" si="17"/>
        <v>1.002594</v>
      </c>
      <c r="P155" s="231">
        <f t="shared" si="18"/>
        <v>265.08</v>
      </c>
      <c r="Q155" s="232">
        <f t="shared" si="19"/>
        <v>7652.86</v>
      </c>
      <c r="R155" s="233">
        <v>94971</v>
      </c>
    </row>
    <row r="156" spans="1:19" s="242" customFormat="1" ht="15" customHeight="1" x14ac:dyDescent="0.2">
      <c r="A156" s="241"/>
      <c r="B156" s="227" t="s">
        <v>3</v>
      </c>
      <c r="C156" s="648" t="s">
        <v>748</v>
      </c>
      <c r="D156" s="648"/>
      <c r="E156" s="648"/>
      <c r="F156" s="648"/>
      <c r="G156" s="648"/>
      <c r="H156" s="648"/>
      <c r="I156" s="648"/>
      <c r="J156" s="648"/>
      <c r="K156" s="648"/>
      <c r="L156" s="228">
        <f>9.91+10.7+8.17+30.43+21.59+4.02*2+3.2*2+3.2+(111.6+0.07)</f>
        <v>210.11</v>
      </c>
      <c r="M156" s="229" t="s">
        <v>17</v>
      </c>
      <c r="N156" s="166">
        <v>248.21</v>
      </c>
      <c r="O156" s="237">
        <f t="shared" si="17"/>
        <v>1.002594</v>
      </c>
      <c r="P156" s="231">
        <f>ROUND(N156*O156,2)</f>
        <v>248.85</v>
      </c>
      <c r="Q156" s="232">
        <f>ROUND(L156*P156,2)</f>
        <v>52285.87</v>
      </c>
      <c r="R156" s="233">
        <v>94970</v>
      </c>
    </row>
    <row r="157" spans="1:19" s="242" customFormat="1" ht="15" customHeight="1" x14ac:dyDescent="0.2">
      <c r="A157" s="241"/>
      <c r="B157" s="227" t="s">
        <v>6</v>
      </c>
      <c r="C157" s="648" t="s">
        <v>166</v>
      </c>
      <c r="D157" s="648"/>
      <c r="E157" s="648"/>
      <c r="F157" s="648"/>
      <c r="G157" s="648"/>
      <c r="H157" s="648"/>
      <c r="I157" s="648"/>
      <c r="J157" s="648"/>
      <c r="K157" s="648"/>
      <c r="L157" s="228">
        <f>L155+L156</f>
        <v>238.98000000000002</v>
      </c>
      <c r="M157" s="229" t="s">
        <v>17</v>
      </c>
      <c r="N157" s="166">
        <v>79.75</v>
      </c>
      <c r="O157" s="237">
        <f t="shared" si="17"/>
        <v>1.002594</v>
      </c>
      <c r="P157" s="231">
        <f t="shared" si="18"/>
        <v>79.959999999999994</v>
      </c>
      <c r="Q157" s="232">
        <f t="shared" si="19"/>
        <v>19108.84</v>
      </c>
      <c r="R157" s="233" t="s">
        <v>92</v>
      </c>
    </row>
    <row r="158" spans="1:19" s="242" customFormat="1" ht="15" customHeight="1" x14ac:dyDescent="0.2">
      <c r="A158" s="241"/>
      <c r="B158" s="227" t="s">
        <v>55</v>
      </c>
      <c r="C158" s="648" t="s">
        <v>483</v>
      </c>
      <c r="D158" s="648"/>
      <c r="E158" s="648"/>
      <c r="F158" s="648"/>
      <c r="G158" s="648"/>
      <c r="H158" s="648"/>
      <c r="I158" s="648"/>
      <c r="J158" s="648"/>
      <c r="K158" s="648"/>
      <c r="L158" s="228">
        <f>28.68+28.68*2+4.02*2+1.31+86.79+78.84+108.04+55.29+225.99+164.41+36.89*2+28.68*2+26.68+(86.79+1.31)</f>
        <v>1060.6699999999998</v>
      </c>
      <c r="M158" s="229" t="s">
        <v>16</v>
      </c>
      <c r="N158" s="166">
        <v>31.68</v>
      </c>
      <c r="O158" s="237">
        <f>(1+$Q$3)</f>
        <v>1.002594</v>
      </c>
      <c r="P158" s="231">
        <f t="shared" si="18"/>
        <v>31.76</v>
      </c>
      <c r="Q158" s="232">
        <f t="shared" si="19"/>
        <v>33686.879999999997</v>
      </c>
      <c r="R158" s="233">
        <v>5651</v>
      </c>
    </row>
    <row r="159" spans="1:19" s="225" customFormat="1" ht="15" customHeight="1" x14ac:dyDescent="0.2">
      <c r="A159" s="221"/>
      <c r="B159" s="227" t="s">
        <v>56</v>
      </c>
      <c r="C159" s="648" t="s">
        <v>753</v>
      </c>
      <c r="D159" s="648"/>
      <c r="E159" s="648"/>
      <c r="F159" s="648"/>
      <c r="G159" s="648"/>
      <c r="H159" s="648"/>
      <c r="I159" s="648"/>
      <c r="J159" s="648"/>
      <c r="K159" s="648"/>
      <c r="L159" s="228">
        <f>2.7+0.8+0.8+2.4+25.6+(19.2+3.7)</f>
        <v>55.199999999999996</v>
      </c>
      <c r="M159" s="229" t="s">
        <v>87</v>
      </c>
      <c r="N159" s="166">
        <v>7.02</v>
      </c>
      <c r="O159" s="237">
        <f t="shared" ref="O159:O168" si="20">(1+$Q$3)</f>
        <v>1.002594</v>
      </c>
      <c r="P159" s="231">
        <f t="shared" si="18"/>
        <v>7.04</v>
      </c>
      <c r="Q159" s="232">
        <f t="shared" si="19"/>
        <v>388.61</v>
      </c>
      <c r="R159" s="233">
        <v>92791</v>
      </c>
    </row>
    <row r="160" spans="1:19" s="225" customFormat="1" ht="15" customHeight="1" x14ac:dyDescent="0.2">
      <c r="A160" s="221"/>
      <c r="B160" s="227" t="s">
        <v>57</v>
      </c>
      <c r="C160" s="648" t="s">
        <v>749</v>
      </c>
      <c r="D160" s="648"/>
      <c r="E160" s="648"/>
      <c r="F160" s="648"/>
      <c r="G160" s="648"/>
      <c r="H160" s="648"/>
      <c r="I160" s="648"/>
      <c r="J160" s="648"/>
      <c r="K160" s="648"/>
      <c r="L160" s="228">
        <f>320.18+145.2+308.76+427.03+227.1+(89.5+88.1+411.54)+(230.56+79.3)+275.2+274.2+184.76*2+188.6+(114.9+401.5)</f>
        <v>3951.1899999999996</v>
      </c>
      <c r="M160" s="229" t="s">
        <v>87</v>
      </c>
      <c r="N160" s="166">
        <v>6.84</v>
      </c>
      <c r="O160" s="237">
        <f t="shared" si="20"/>
        <v>1.002594</v>
      </c>
      <c r="P160" s="231">
        <f t="shared" ref="P160:P168" si="21">ROUND(N160*O160,2)</f>
        <v>6.86</v>
      </c>
      <c r="Q160" s="232">
        <f t="shared" ref="Q160:Q168" si="22">ROUND(L160*P160,2)</f>
        <v>27105.16</v>
      </c>
      <c r="R160" s="233">
        <v>92792</v>
      </c>
    </row>
    <row r="161" spans="1:25" s="225" customFormat="1" ht="15" customHeight="1" x14ac:dyDescent="0.2">
      <c r="A161" s="221"/>
      <c r="B161" s="227" t="s">
        <v>131</v>
      </c>
      <c r="C161" s="648" t="s">
        <v>750</v>
      </c>
      <c r="D161" s="648"/>
      <c r="E161" s="648"/>
      <c r="F161" s="648"/>
      <c r="G161" s="648"/>
      <c r="H161" s="648"/>
      <c r="I161" s="648"/>
      <c r="J161" s="648"/>
      <c r="K161" s="648"/>
      <c r="L161" s="228">
        <f>184.06+243.8+450.96+707.12+308.55+(545+294.11+193.3)+188.23+50.75+50.75+68.37*2+77.55+(192.5+78.2)</f>
        <v>3701.62</v>
      </c>
      <c r="M161" s="229" t="s">
        <v>87</v>
      </c>
      <c r="N161" s="166">
        <v>7</v>
      </c>
      <c r="O161" s="237">
        <f t="shared" si="20"/>
        <v>1.002594</v>
      </c>
      <c r="P161" s="231">
        <f t="shared" si="21"/>
        <v>7.02</v>
      </c>
      <c r="Q161" s="232">
        <f t="shared" si="22"/>
        <v>25985.37</v>
      </c>
      <c r="R161" s="233">
        <v>92793</v>
      </c>
    </row>
    <row r="162" spans="1:25" s="225" customFormat="1" ht="15" customHeight="1" x14ac:dyDescent="0.2">
      <c r="A162" s="221"/>
      <c r="B162" s="227" t="s">
        <v>132</v>
      </c>
      <c r="C162" s="648" t="s">
        <v>751</v>
      </c>
      <c r="D162" s="648"/>
      <c r="E162" s="648"/>
      <c r="F162" s="648"/>
      <c r="G162" s="648"/>
      <c r="H162" s="648"/>
      <c r="I162" s="648"/>
      <c r="J162" s="648"/>
      <c r="K162" s="648"/>
      <c r="L162" s="228">
        <f>39.7+31.9+70.09+101.03+(455.1+296)+55.43+51.9+51.5+43.6*2+42.6+(19.2+90.1)</f>
        <v>1391.75</v>
      </c>
      <c r="M162" s="229" t="s">
        <v>87</v>
      </c>
      <c r="N162" s="166">
        <v>5.76</v>
      </c>
      <c r="O162" s="237">
        <f t="shared" si="20"/>
        <v>1.002594</v>
      </c>
      <c r="P162" s="231">
        <f t="shared" si="21"/>
        <v>5.77</v>
      </c>
      <c r="Q162" s="232">
        <f t="shared" si="22"/>
        <v>8030.4</v>
      </c>
      <c r="R162" s="233">
        <v>92794</v>
      </c>
    </row>
    <row r="163" spans="1:25" s="225" customFormat="1" ht="15" customHeight="1" x14ac:dyDescent="0.2">
      <c r="A163" s="221"/>
      <c r="B163" s="227" t="s">
        <v>133</v>
      </c>
      <c r="C163" s="648" t="s">
        <v>752</v>
      </c>
      <c r="D163" s="648"/>
      <c r="E163" s="648"/>
      <c r="F163" s="648"/>
      <c r="G163" s="648"/>
      <c r="H163" s="648"/>
      <c r="I163" s="648"/>
      <c r="J163" s="648"/>
      <c r="K163" s="648"/>
      <c r="L163" s="228">
        <f>28.6+127.68+93.8+(114.9+106.6+101)+56.4+4.4</f>
        <v>633.37999999999988</v>
      </c>
      <c r="M163" s="229" t="s">
        <v>87</v>
      </c>
      <c r="N163" s="166">
        <v>4.8600000000000003</v>
      </c>
      <c r="O163" s="237">
        <f t="shared" si="20"/>
        <v>1.002594</v>
      </c>
      <c r="P163" s="231">
        <f t="shared" si="21"/>
        <v>4.87</v>
      </c>
      <c r="Q163" s="232">
        <f t="shared" si="22"/>
        <v>3084.56</v>
      </c>
      <c r="R163" s="233">
        <v>92795</v>
      </c>
    </row>
    <row r="164" spans="1:25" s="225" customFormat="1" ht="15" customHeight="1" x14ac:dyDescent="0.2">
      <c r="A164" s="221"/>
      <c r="B164" s="227" t="s">
        <v>134</v>
      </c>
      <c r="C164" s="648" t="s">
        <v>754</v>
      </c>
      <c r="D164" s="648"/>
      <c r="E164" s="648"/>
      <c r="F164" s="648"/>
      <c r="G164" s="648"/>
      <c r="H164" s="648"/>
      <c r="I164" s="648"/>
      <c r="J164" s="648"/>
      <c r="K164" s="648"/>
      <c r="L164" s="228">
        <f>6.5+42.8+35+8.9+7.8*2+7.8+6.4</f>
        <v>123</v>
      </c>
      <c r="M164" s="229" t="s">
        <v>87</v>
      </c>
      <c r="N164" s="166">
        <v>5.18</v>
      </c>
      <c r="O164" s="237">
        <f t="shared" si="20"/>
        <v>1.002594</v>
      </c>
      <c r="P164" s="231">
        <f t="shared" si="21"/>
        <v>5.19</v>
      </c>
      <c r="Q164" s="232">
        <f t="shared" si="22"/>
        <v>638.37</v>
      </c>
      <c r="R164" s="233">
        <v>92800</v>
      </c>
    </row>
    <row r="165" spans="1:25" s="225" customFormat="1" ht="15" customHeight="1" x14ac:dyDescent="0.2">
      <c r="A165" s="221"/>
      <c r="B165" s="227" t="s">
        <v>135</v>
      </c>
      <c r="C165" s="648" t="s">
        <v>755</v>
      </c>
      <c r="D165" s="648"/>
      <c r="E165" s="648"/>
      <c r="F165" s="648"/>
      <c r="G165" s="648"/>
      <c r="H165" s="648"/>
      <c r="I165" s="648"/>
      <c r="J165" s="648"/>
      <c r="K165" s="648"/>
      <c r="L165" s="228">
        <f>25.72+23.54+38.26+16.64+10.8+10.8+22.94*2+10.8+81.1</f>
        <v>263.53999999999996</v>
      </c>
      <c r="M165" s="229" t="s">
        <v>87</v>
      </c>
      <c r="N165" s="166">
        <v>4.91</v>
      </c>
      <c r="O165" s="237">
        <f t="shared" si="20"/>
        <v>1.002594</v>
      </c>
      <c r="P165" s="231">
        <f t="shared" si="21"/>
        <v>4.92</v>
      </c>
      <c r="Q165" s="232">
        <f t="shared" si="22"/>
        <v>1296.6199999999999</v>
      </c>
      <c r="R165" s="233">
        <v>92801</v>
      </c>
      <c r="Y165" s="225" t="s">
        <v>760</v>
      </c>
    </row>
    <row r="166" spans="1:25" s="225" customFormat="1" ht="15" customHeight="1" x14ac:dyDescent="0.2">
      <c r="A166" s="221"/>
      <c r="B166" s="227" t="s">
        <v>136</v>
      </c>
      <c r="C166" s="648" t="s">
        <v>756</v>
      </c>
      <c r="D166" s="648"/>
      <c r="E166" s="648"/>
      <c r="F166" s="648"/>
      <c r="G166" s="648"/>
      <c r="H166" s="648"/>
      <c r="I166" s="648"/>
      <c r="J166" s="648"/>
      <c r="K166" s="648"/>
      <c r="L166" s="228">
        <f>88.34+89.54+81.78+34.55+(94.49+117.6)+(49.57+57.39)+7.05+7.05+24.43*2+15.25+92.7</f>
        <v>784.17</v>
      </c>
      <c r="M166" s="229" t="s">
        <v>87</v>
      </c>
      <c r="N166" s="166">
        <v>5.17</v>
      </c>
      <c r="O166" s="237">
        <f t="shared" si="20"/>
        <v>1.002594</v>
      </c>
      <c r="P166" s="231">
        <f t="shared" si="21"/>
        <v>5.18</v>
      </c>
      <c r="Q166" s="232">
        <f t="shared" si="22"/>
        <v>4062</v>
      </c>
      <c r="R166" s="233">
        <v>92802</v>
      </c>
    </row>
    <row r="167" spans="1:25" s="225" customFormat="1" ht="15" customHeight="1" x14ac:dyDescent="0.2">
      <c r="A167" s="221"/>
      <c r="B167" s="227" t="s">
        <v>137</v>
      </c>
      <c r="C167" s="648" t="s">
        <v>758</v>
      </c>
      <c r="D167" s="648"/>
      <c r="E167" s="648"/>
      <c r="F167" s="648"/>
      <c r="G167" s="648"/>
      <c r="H167" s="648"/>
      <c r="I167" s="648"/>
      <c r="J167" s="648"/>
      <c r="K167" s="648"/>
      <c r="L167" s="228">
        <f>46.77+(1.22+70.3)+50.17+1.5</f>
        <v>169.95999999999998</v>
      </c>
      <c r="M167" s="229" t="s">
        <v>87</v>
      </c>
      <c r="N167" s="166">
        <v>4.22</v>
      </c>
      <c r="O167" s="237">
        <f t="shared" si="20"/>
        <v>1.002594</v>
      </c>
      <c r="P167" s="231">
        <f t="shared" si="21"/>
        <v>4.2300000000000004</v>
      </c>
      <c r="Q167" s="232">
        <f t="shared" si="22"/>
        <v>718.93</v>
      </c>
      <c r="R167" s="233">
        <v>92803</v>
      </c>
    </row>
    <row r="168" spans="1:25" s="225" customFormat="1" ht="15" customHeight="1" x14ac:dyDescent="0.2">
      <c r="A168" s="221"/>
      <c r="B168" s="227" t="s">
        <v>138</v>
      </c>
      <c r="C168" s="648" t="s">
        <v>757</v>
      </c>
      <c r="D168" s="648"/>
      <c r="E168" s="648"/>
      <c r="F168" s="648"/>
      <c r="G168" s="648"/>
      <c r="H168" s="648"/>
      <c r="I168" s="648"/>
      <c r="J168" s="648"/>
      <c r="K168" s="648"/>
      <c r="L168" s="228">
        <f>99.22+63.37</f>
        <v>162.59</v>
      </c>
      <c r="M168" s="229" t="s">
        <v>87</v>
      </c>
      <c r="N168" s="166">
        <v>3.81</v>
      </c>
      <c r="O168" s="237">
        <f t="shared" si="20"/>
        <v>1.002594</v>
      </c>
      <c r="P168" s="231">
        <f t="shared" si="21"/>
        <v>3.82</v>
      </c>
      <c r="Q168" s="232">
        <f t="shared" si="22"/>
        <v>621.09</v>
      </c>
      <c r="R168" s="233">
        <v>92804</v>
      </c>
    </row>
    <row r="169" spans="1:25" s="225" customFormat="1" ht="15" customHeight="1" x14ac:dyDescent="0.2">
      <c r="A169" s="221"/>
      <c r="B169" s="227" t="s">
        <v>139</v>
      </c>
      <c r="C169" s="648" t="s">
        <v>207</v>
      </c>
      <c r="D169" s="648"/>
      <c r="E169" s="648"/>
      <c r="F169" s="648"/>
      <c r="G169" s="648"/>
      <c r="H169" s="648"/>
      <c r="I169" s="648"/>
      <c r="J169" s="648"/>
      <c r="K169" s="648"/>
      <c r="L169" s="228">
        <f>2*1.4*(875*6-200)+(5.4*3.9*2.8)+(5.4*3.9*3.7)+(7.25*8.34*1.8)+(7.34*5.75*1.95)+(5.4*5.9*3)+(4.55*5.65*2.3)+(25.84*2.42)+(15.84*2.38)*2+(15.84*1.95)*2+(15.84*1.85)+(38.71*2.28)</f>
        <v>14940.004000000001</v>
      </c>
      <c r="M169" s="229" t="s">
        <v>17</v>
      </c>
      <c r="N169" s="166">
        <v>2.59</v>
      </c>
      <c r="O169" s="237">
        <f t="shared" si="17"/>
        <v>1.002594</v>
      </c>
      <c r="P169" s="231">
        <f t="shared" si="18"/>
        <v>2.6</v>
      </c>
      <c r="Q169" s="232">
        <f t="shared" si="19"/>
        <v>38844.01</v>
      </c>
      <c r="R169" s="233">
        <v>79480</v>
      </c>
    </row>
    <row r="170" spans="1:25" s="225" customFormat="1" ht="15" customHeight="1" x14ac:dyDescent="0.2">
      <c r="A170" s="221"/>
      <c r="B170" s="227" t="s">
        <v>140</v>
      </c>
      <c r="C170" s="648" t="s">
        <v>221</v>
      </c>
      <c r="D170" s="648"/>
      <c r="E170" s="648"/>
      <c r="F170" s="648"/>
      <c r="G170" s="648"/>
      <c r="H170" s="648"/>
      <c r="I170" s="648"/>
      <c r="J170" s="648"/>
      <c r="K170" s="648"/>
      <c r="L170" s="228">
        <f>2*1.4*(200)</f>
        <v>560</v>
      </c>
      <c r="M170" s="229" t="s">
        <v>17</v>
      </c>
      <c r="N170" s="166">
        <v>10.62</v>
      </c>
      <c r="O170" s="237">
        <f t="shared" si="17"/>
        <v>1.002594</v>
      </c>
      <c r="P170" s="231">
        <f t="shared" si="18"/>
        <v>10.65</v>
      </c>
      <c r="Q170" s="232">
        <f t="shared" si="19"/>
        <v>5964</v>
      </c>
      <c r="R170" s="233">
        <v>72917</v>
      </c>
    </row>
    <row r="171" spans="1:25" s="225" customFormat="1" ht="15" customHeight="1" x14ac:dyDescent="0.2">
      <c r="A171" s="221"/>
      <c r="B171" s="227" t="s">
        <v>141</v>
      </c>
      <c r="C171" s="645" t="s">
        <v>159</v>
      </c>
      <c r="D171" s="646"/>
      <c r="E171" s="646"/>
      <c r="F171" s="646"/>
      <c r="G171" s="646"/>
      <c r="H171" s="646"/>
      <c r="I171" s="646"/>
      <c r="J171" s="646"/>
      <c r="K171" s="647"/>
      <c r="L171" s="228">
        <f>(5.4+3.9)*2*3.7</f>
        <v>68.820000000000007</v>
      </c>
      <c r="M171" s="229" t="s">
        <v>16</v>
      </c>
      <c r="N171" s="166">
        <v>44.93</v>
      </c>
      <c r="O171" s="237">
        <f t="shared" si="17"/>
        <v>1.002594</v>
      </c>
      <c r="P171" s="231">
        <f t="shared" si="18"/>
        <v>45.05</v>
      </c>
      <c r="Q171" s="232">
        <f t="shared" si="19"/>
        <v>3100.34</v>
      </c>
      <c r="R171" s="233" t="s">
        <v>69</v>
      </c>
    </row>
    <row r="172" spans="1:25" s="225" customFormat="1" ht="15" customHeight="1" x14ac:dyDescent="0.2">
      <c r="A172" s="221"/>
      <c r="B172" s="227" t="s">
        <v>282</v>
      </c>
      <c r="C172" s="648" t="s">
        <v>0</v>
      </c>
      <c r="D172" s="648"/>
      <c r="E172" s="648"/>
      <c r="F172" s="648"/>
      <c r="G172" s="648"/>
      <c r="H172" s="648"/>
      <c r="I172" s="648"/>
      <c r="J172" s="648"/>
      <c r="K172" s="648"/>
      <c r="L172" s="228">
        <f>875*6*2*2+((5.4*2.8)+(3.9*2.8))*2+(5.65+4.55)*2*2.3+(7.25+8.34)*2*1.8+(26.19*1.95)+(22.6*3)+(16*2.42)+(16*2.38)+(16*1.95)*2+(16*1.85)+(25.6*2.28)</f>
        <v>21501.162500000002</v>
      </c>
      <c r="M172" s="229" t="s">
        <v>16</v>
      </c>
      <c r="N172" s="166">
        <v>32.6</v>
      </c>
      <c r="O172" s="237">
        <f t="shared" si="17"/>
        <v>1.002594</v>
      </c>
      <c r="P172" s="231">
        <f t="shared" si="18"/>
        <v>32.68</v>
      </c>
      <c r="Q172" s="232">
        <f t="shared" si="19"/>
        <v>702657.99</v>
      </c>
      <c r="R172" s="233" t="s">
        <v>71</v>
      </c>
    </row>
    <row r="173" spans="1:25" s="225" customFormat="1" ht="15" customHeight="1" x14ac:dyDescent="0.2">
      <c r="A173" s="221"/>
      <c r="B173" s="227" t="s">
        <v>283</v>
      </c>
      <c r="C173" s="648" t="s">
        <v>764</v>
      </c>
      <c r="D173" s="648"/>
      <c r="E173" s="648"/>
      <c r="F173" s="648"/>
      <c r="G173" s="648"/>
      <c r="H173" s="648"/>
      <c r="I173" s="648"/>
      <c r="J173" s="648"/>
      <c r="K173" s="648"/>
      <c r="L173" s="228">
        <f>1.4*875*6</f>
        <v>7350</v>
      </c>
      <c r="M173" s="229" t="s">
        <v>16</v>
      </c>
      <c r="N173" s="166">
        <v>1.83</v>
      </c>
      <c r="O173" s="237">
        <f t="shared" si="17"/>
        <v>1.002594</v>
      </c>
      <c r="P173" s="231">
        <f t="shared" si="18"/>
        <v>1.83</v>
      </c>
      <c r="Q173" s="232">
        <f t="shared" si="19"/>
        <v>13450.5</v>
      </c>
      <c r="R173" s="233">
        <v>94099</v>
      </c>
    </row>
    <row r="174" spans="1:25" s="225" customFormat="1" ht="15" customHeight="1" x14ac:dyDescent="0.2">
      <c r="A174" s="221"/>
      <c r="B174" s="227" t="s">
        <v>284</v>
      </c>
      <c r="C174" s="648" t="s">
        <v>759</v>
      </c>
      <c r="D174" s="648"/>
      <c r="E174" s="648"/>
      <c r="F174" s="648"/>
      <c r="G174" s="648"/>
      <c r="H174" s="648"/>
      <c r="I174" s="648"/>
      <c r="J174" s="648"/>
      <c r="K174" s="648"/>
      <c r="L174" s="228">
        <f>(95.58-(3.9*3.4*3))+(58.97-(4.4*3.3*2.7))+(77.93-(4.4*3.3*3.7))+(59.13-(3.65*2.55*2.3))+(108.84-(6.34*5.25*1.8))+(79.72-(5.34*3.75*1.95))+(38.33-(1.6*2.4*2.22))+(37.7-(1.6*2.4*2.38))+(61.78-((1.6*1.4*1.95)*2))+(29.3-(1.6*1.4*1.85))+(88.26-(17.11*2.28))</f>
        <v>412.90820000000008</v>
      </c>
      <c r="M174" s="229" t="s">
        <v>17</v>
      </c>
      <c r="N174" s="166">
        <v>34.92</v>
      </c>
      <c r="O174" s="237">
        <f t="shared" si="17"/>
        <v>1.002594</v>
      </c>
      <c r="P174" s="231">
        <f>ROUND(N174*O174,2)</f>
        <v>35.01</v>
      </c>
      <c r="Q174" s="232">
        <f>ROUND(L174*P174,2)</f>
        <v>14455.92</v>
      </c>
      <c r="R174" s="233" t="s">
        <v>67</v>
      </c>
    </row>
    <row r="175" spans="1:25" s="225" customFormat="1" ht="15" customHeight="1" x14ac:dyDescent="0.2">
      <c r="A175" s="221"/>
      <c r="B175" s="227" t="s">
        <v>285</v>
      </c>
      <c r="C175" s="648" t="s">
        <v>75</v>
      </c>
      <c r="D175" s="648"/>
      <c r="E175" s="648"/>
      <c r="F175" s="648"/>
      <c r="G175" s="648"/>
      <c r="H175" s="648"/>
      <c r="I175" s="648"/>
      <c r="J175" s="648"/>
      <c r="K175" s="648"/>
      <c r="L175" s="228">
        <f>1*1.4*875*6-PI()*0.6^2/4*875*6</f>
        <v>5865.5974711788222</v>
      </c>
      <c r="M175" s="229" t="s">
        <v>17</v>
      </c>
      <c r="N175" s="166">
        <v>34.92</v>
      </c>
      <c r="O175" s="237">
        <f t="shared" si="17"/>
        <v>1.002594</v>
      </c>
      <c r="P175" s="231">
        <f t="shared" si="18"/>
        <v>35.01</v>
      </c>
      <c r="Q175" s="232">
        <f t="shared" si="19"/>
        <v>205354.57</v>
      </c>
      <c r="R175" s="233" t="s">
        <v>67</v>
      </c>
    </row>
    <row r="176" spans="1:25" s="225" customFormat="1" ht="15" customHeight="1" x14ac:dyDescent="0.2">
      <c r="A176" s="221"/>
      <c r="B176" s="227" t="s">
        <v>286</v>
      </c>
      <c r="C176" s="648" t="s">
        <v>54</v>
      </c>
      <c r="D176" s="648"/>
      <c r="E176" s="648"/>
      <c r="F176" s="648"/>
      <c r="G176" s="648"/>
      <c r="H176" s="648"/>
      <c r="I176" s="648"/>
      <c r="J176" s="648"/>
      <c r="K176" s="648"/>
      <c r="L176" s="228">
        <f>1*1.4*875*6</f>
        <v>7350</v>
      </c>
      <c r="M176" s="229" t="s">
        <v>17</v>
      </c>
      <c r="N176" s="166">
        <v>17.690000000000001</v>
      </c>
      <c r="O176" s="237">
        <f t="shared" si="17"/>
        <v>1.002594</v>
      </c>
      <c r="P176" s="231">
        <f t="shared" si="18"/>
        <v>17.739999999999998</v>
      </c>
      <c r="Q176" s="232">
        <f t="shared" si="19"/>
        <v>130389</v>
      </c>
      <c r="R176" s="233">
        <v>93382</v>
      </c>
    </row>
    <row r="177" spans="1:18" s="225" customFormat="1" ht="15" customHeight="1" x14ac:dyDescent="0.2">
      <c r="A177" s="221"/>
      <c r="B177" s="227" t="s">
        <v>287</v>
      </c>
      <c r="C177" s="653" t="s">
        <v>245</v>
      </c>
      <c r="D177" s="648"/>
      <c r="E177" s="648"/>
      <c r="F177" s="648"/>
      <c r="G177" s="648"/>
      <c r="H177" s="648"/>
      <c r="I177" s="648"/>
      <c r="J177" s="648"/>
      <c r="K177" s="648"/>
      <c r="L177" s="228">
        <v>2</v>
      </c>
      <c r="M177" s="229" t="s">
        <v>58</v>
      </c>
      <c r="N177" s="166" t="e">
        <f>COTAÇÃO!#REF!</f>
        <v>#REF!</v>
      </c>
      <c r="O177" s="237">
        <f>(1+$N$3)</f>
        <v>1.0012000000000001</v>
      </c>
      <c r="P177" s="231" t="e">
        <f t="shared" si="18"/>
        <v>#REF!</v>
      </c>
      <c r="Q177" s="232" t="e">
        <f t="shared" si="19"/>
        <v>#REF!</v>
      </c>
      <c r="R177" s="288" t="e">
        <f>COTAÇÃO!#REF!</f>
        <v>#REF!</v>
      </c>
    </row>
    <row r="178" spans="1:18" s="225" customFormat="1" ht="15" customHeight="1" x14ac:dyDescent="0.2">
      <c r="A178" s="221"/>
      <c r="B178" s="227" t="s">
        <v>288</v>
      </c>
      <c r="C178" s="645" t="s">
        <v>441</v>
      </c>
      <c r="D178" s="646"/>
      <c r="E178" s="646"/>
      <c r="F178" s="646"/>
      <c r="G178" s="646"/>
      <c r="H178" s="646"/>
      <c r="I178" s="646"/>
      <c r="J178" s="646"/>
      <c r="K178" s="647"/>
      <c r="L178" s="228">
        <f>106*L177</f>
        <v>212</v>
      </c>
      <c r="M178" s="229" t="s">
        <v>87</v>
      </c>
      <c r="N178" s="166">
        <v>0.79</v>
      </c>
      <c r="O178" s="237">
        <f>(1+$Q$3)</f>
        <v>1.002594</v>
      </c>
      <c r="P178" s="231">
        <f t="shared" si="18"/>
        <v>0.79</v>
      </c>
      <c r="Q178" s="232">
        <f t="shared" si="19"/>
        <v>167.48</v>
      </c>
      <c r="R178" s="233">
        <v>83726</v>
      </c>
    </row>
    <row r="179" spans="1:18" s="225" customFormat="1" ht="15" customHeight="1" x14ac:dyDescent="0.2">
      <c r="A179" s="221"/>
      <c r="B179" s="227" t="s">
        <v>289</v>
      </c>
      <c r="C179" s="653" t="s">
        <v>246</v>
      </c>
      <c r="D179" s="648"/>
      <c r="E179" s="648"/>
      <c r="F179" s="648"/>
      <c r="G179" s="648"/>
      <c r="H179" s="648"/>
      <c r="I179" s="648"/>
      <c r="J179" s="648"/>
      <c r="K179" s="648"/>
      <c r="L179" s="228">
        <v>2</v>
      </c>
      <c r="M179" s="229" t="s">
        <v>58</v>
      </c>
      <c r="N179" s="166" t="e">
        <f>COTAÇÃO!#REF!</f>
        <v>#REF!</v>
      </c>
      <c r="O179" s="237">
        <f>(1+$N$3)</f>
        <v>1.0012000000000001</v>
      </c>
      <c r="P179" s="231" t="e">
        <f t="shared" si="18"/>
        <v>#REF!</v>
      </c>
      <c r="Q179" s="232" t="e">
        <f t="shared" si="19"/>
        <v>#REF!</v>
      </c>
      <c r="R179" s="288" t="e">
        <f>COTAÇÃO!#REF!</f>
        <v>#REF!</v>
      </c>
    </row>
    <row r="180" spans="1:18" s="225" customFormat="1" ht="15" customHeight="1" x14ac:dyDescent="0.2">
      <c r="A180" s="221"/>
      <c r="B180" s="227" t="s">
        <v>290</v>
      </c>
      <c r="C180" s="645" t="s">
        <v>441</v>
      </c>
      <c r="D180" s="646"/>
      <c r="E180" s="646"/>
      <c r="F180" s="646"/>
      <c r="G180" s="646"/>
      <c r="H180" s="646"/>
      <c r="I180" s="646"/>
      <c r="J180" s="646"/>
      <c r="K180" s="647"/>
      <c r="L180" s="228">
        <f>175*L179</f>
        <v>350</v>
      </c>
      <c r="M180" s="229" t="s">
        <v>87</v>
      </c>
      <c r="N180" s="166">
        <v>0.79</v>
      </c>
      <c r="O180" s="237">
        <f>(1+$Q$3)</f>
        <v>1.002594</v>
      </c>
      <c r="P180" s="231">
        <f t="shared" si="18"/>
        <v>0.79</v>
      </c>
      <c r="Q180" s="232">
        <f t="shared" si="19"/>
        <v>276.5</v>
      </c>
      <c r="R180" s="233">
        <v>83726</v>
      </c>
    </row>
    <row r="181" spans="1:18" s="225" customFormat="1" ht="15" customHeight="1" x14ac:dyDescent="0.2">
      <c r="A181" s="221"/>
      <c r="B181" s="227" t="s">
        <v>291</v>
      </c>
      <c r="C181" s="653" t="s">
        <v>247</v>
      </c>
      <c r="D181" s="648"/>
      <c r="E181" s="648"/>
      <c r="F181" s="648"/>
      <c r="G181" s="648"/>
      <c r="H181" s="648"/>
      <c r="I181" s="648"/>
      <c r="J181" s="648"/>
      <c r="K181" s="648"/>
      <c r="L181" s="228">
        <v>6</v>
      </c>
      <c r="M181" s="229" t="s">
        <v>58</v>
      </c>
      <c r="N181" s="166" t="e">
        <f>COTAÇÃO!#REF!</f>
        <v>#REF!</v>
      </c>
      <c r="O181" s="237">
        <f>(1+$N$3)</f>
        <v>1.0012000000000001</v>
      </c>
      <c r="P181" s="231" t="e">
        <f t="shared" si="18"/>
        <v>#REF!</v>
      </c>
      <c r="Q181" s="232" t="e">
        <f t="shared" si="19"/>
        <v>#REF!</v>
      </c>
      <c r="R181" s="288" t="e">
        <f>COTAÇÃO!#REF!</f>
        <v>#REF!</v>
      </c>
    </row>
    <row r="182" spans="1:18" s="225" customFormat="1" ht="15" customHeight="1" x14ac:dyDescent="0.2">
      <c r="A182" s="221"/>
      <c r="B182" s="227" t="s">
        <v>292</v>
      </c>
      <c r="C182" s="645" t="s">
        <v>441</v>
      </c>
      <c r="D182" s="646"/>
      <c r="E182" s="646"/>
      <c r="F182" s="646"/>
      <c r="G182" s="646"/>
      <c r="H182" s="646"/>
      <c r="I182" s="646"/>
      <c r="J182" s="646"/>
      <c r="K182" s="647"/>
      <c r="L182" s="228">
        <f>322*L181</f>
        <v>1932</v>
      </c>
      <c r="M182" s="229" t="s">
        <v>87</v>
      </c>
      <c r="N182" s="166">
        <v>0.79</v>
      </c>
      <c r="O182" s="237">
        <f>(1+$Q$3)</f>
        <v>1.002594</v>
      </c>
      <c r="P182" s="231">
        <f t="shared" si="18"/>
        <v>0.79</v>
      </c>
      <c r="Q182" s="232">
        <f t="shared" si="19"/>
        <v>1526.28</v>
      </c>
      <c r="R182" s="233">
        <v>83726</v>
      </c>
    </row>
    <row r="183" spans="1:18" s="225" customFormat="1" ht="15" customHeight="1" x14ac:dyDescent="0.2">
      <c r="A183" s="221"/>
      <c r="B183" s="227" t="s">
        <v>293</v>
      </c>
      <c r="C183" s="653" t="s">
        <v>248</v>
      </c>
      <c r="D183" s="648"/>
      <c r="E183" s="648"/>
      <c r="F183" s="648"/>
      <c r="G183" s="648"/>
      <c r="H183" s="648"/>
      <c r="I183" s="648"/>
      <c r="J183" s="648"/>
      <c r="K183" s="648"/>
      <c r="L183" s="228">
        <v>2</v>
      </c>
      <c r="M183" s="229" t="s">
        <v>58</v>
      </c>
      <c r="N183" s="166" t="e">
        <f>COTAÇÃO!#REF!</f>
        <v>#REF!</v>
      </c>
      <c r="O183" s="237">
        <f t="shared" ref="O183:O211" si="23">(1+$N$3)</f>
        <v>1.0012000000000001</v>
      </c>
      <c r="P183" s="231" t="e">
        <f t="shared" si="18"/>
        <v>#REF!</v>
      </c>
      <c r="Q183" s="232" t="e">
        <f t="shared" si="19"/>
        <v>#REF!</v>
      </c>
      <c r="R183" s="288" t="e">
        <f>COTAÇÃO!#REF!</f>
        <v>#REF!</v>
      </c>
    </row>
    <row r="184" spans="1:18" s="225" customFormat="1" ht="15" customHeight="1" x14ac:dyDescent="0.2">
      <c r="A184" s="221"/>
      <c r="B184" s="227" t="s">
        <v>294</v>
      </c>
      <c r="C184" s="645" t="s">
        <v>441</v>
      </c>
      <c r="D184" s="646"/>
      <c r="E184" s="646"/>
      <c r="F184" s="646"/>
      <c r="G184" s="646"/>
      <c r="H184" s="646"/>
      <c r="I184" s="646"/>
      <c r="J184" s="646"/>
      <c r="K184" s="647"/>
      <c r="L184" s="228">
        <f>285*L183</f>
        <v>570</v>
      </c>
      <c r="M184" s="229" t="s">
        <v>87</v>
      </c>
      <c r="N184" s="166">
        <v>0.79</v>
      </c>
      <c r="O184" s="237">
        <f t="shared" ref="O184:O212" si="24">(1+$Q$3)</f>
        <v>1.002594</v>
      </c>
      <c r="P184" s="231">
        <f t="shared" si="18"/>
        <v>0.79</v>
      </c>
      <c r="Q184" s="232">
        <f t="shared" si="19"/>
        <v>450.3</v>
      </c>
      <c r="R184" s="233">
        <v>83726</v>
      </c>
    </row>
    <row r="185" spans="1:18" s="225" customFormat="1" ht="15" customHeight="1" x14ac:dyDescent="0.2">
      <c r="A185" s="221"/>
      <c r="B185" s="227" t="s">
        <v>295</v>
      </c>
      <c r="C185" s="653" t="s">
        <v>683</v>
      </c>
      <c r="D185" s="648"/>
      <c r="E185" s="648"/>
      <c r="F185" s="648"/>
      <c r="G185" s="648"/>
      <c r="H185" s="648"/>
      <c r="I185" s="648"/>
      <c r="J185" s="648"/>
      <c r="K185" s="648"/>
      <c r="L185" s="228">
        <v>2</v>
      </c>
      <c r="M185" s="229" t="s">
        <v>58</v>
      </c>
      <c r="N185" s="166" t="e">
        <f>COTAÇÃO!#REF!</f>
        <v>#REF!</v>
      </c>
      <c r="O185" s="237">
        <f t="shared" si="23"/>
        <v>1.0012000000000001</v>
      </c>
      <c r="P185" s="231" t="e">
        <f t="shared" ref="P185:P212" si="25">ROUND(N185*O185,2)</f>
        <v>#REF!</v>
      </c>
      <c r="Q185" s="232" t="e">
        <f t="shared" ref="Q185:Q212" si="26">ROUND(L185*P185,2)</f>
        <v>#REF!</v>
      </c>
      <c r="R185" s="288" t="e">
        <f>COTAÇÃO!#REF!</f>
        <v>#REF!</v>
      </c>
    </row>
    <row r="186" spans="1:18" s="225" customFormat="1" ht="15" customHeight="1" x14ac:dyDescent="0.2">
      <c r="A186" s="221"/>
      <c r="B186" s="227" t="s">
        <v>296</v>
      </c>
      <c r="C186" s="645" t="s">
        <v>441</v>
      </c>
      <c r="D186" s="646"/>
      <c r="E186" s="646"/>
      <c r="F186" s="646"/>
      <c r="G186" s="646"/>
      <c r="H186" s="646"/>
      <c r="I186" s="646"/>
      <c r="J186" s="646"/>
      <c r="K186" s="647"/>
      <c r="L186" s="228">
        <f>144*L185</f>
        <v>288</v>
      </c>
      <c r="M186" s="229" t="s">
        <v>87</v>
      </c>
      <c r="N186" s="166">
        <v>0.79</v>
      </c>
      <c r="O186" s="237">
        <f t="shared" si="24"/>
        <v>1.002594</v>
      </c>
      <c r="P186" s="231">
        <f t="shared" si="25"/>
        <v>0.79</v>
      </c>
      <c r="Q186" s="232">
        <f t="shared" si="26"/>
        <v>227.52</v>
      </c>
      <c r="R186" s="233">
        <v>83725</v>
      </c>
    </row>
    <row r="187" spans="1:18" s="225" customFormat="1" ht="15" customHeight="1" x14ac:dyDescent="0.2">
      <c r="A187" s="221"/>
      <c r="B187" s="227" t="s">
        <v>297</v>
      </c>
      <c r="C187" s="653" t="s">
        <v>684</v>
      </c>
      <c r="D187" s="648"/>
      <c r="E187" s="648"/>
      <c r="F187" s="648"/>
      <c r="G187" s="648"/>
      <c r="H187" s="648"/>
      <c r="I187" s="648"/>
      <c r="J187" s="648"/>
      <c r="K187" s="648"/>
      <c r="L187" s="228">
        <v>3</v>
      </c>
      <c r="M187" s="229" t="s">
        <v>58</v>
      </c>
      <c r="N187" s="166" t="e">
        <f>COTAÇÃO!#REF!</f>
        <v>#REF!</v>
      </c>
      <c r="O187" s="237">
        <f t="shared" si="23"/>
        <v>1.0012000000000001</v>
      </c>
      <c r="P187" s="231" t="e">
        <f t="shared" si="25"/>
        <v>#REF!</v>
      </c>
      <c r="Q187" s="232" t="e">
        <f t="shared" si="26"/>
        <v>#REF!</v>
      </c>
      <c r="R187" s="288" t="e">
        <f>COTAÇÃO!#REF!</f>
        <v>#REF!</v>
      </c>
    </row>
    <row r="188" spans="1:18" s="225" customFormat="1" ht="15" customHeight="1" x14ac:dyDescent="0.2">
      <c r="A188" s="221"/>
      <c r="B188" s="227" t="s">
        <v>298</v>
      </c>
      <c r="C188" s="645" t="s">
        <v>441</v>
      </c>
      <c r="D188" s="646"/>
      <c r="E188" s="646"/>
      <c r="F188" s="646"/>
      <c r="G188" s="646"/>
      <c r="H188" s="646"/>
      <c r="I188" s="646"/>
      <c r="J188" s="646"/>
      <c r="K188" s="647"/>
      <c r="L188" s="228">
        <f>388*L187</f>
        <v>1164</v>
      </c>
      <c r="M188" s="229" t="s">
        <v>87</v>
      </c>
      <c r="N188" s="166">
        <v>0.79</v>
      </c>
      <c r="O188" s="237">
        <f t="shared" si="24"/>
        <v>1.002594</v>
      </c>
      <c r="P188" s="231">
        <f t="shared" si="25"/>
        <v>0.79</v>
      </c>
      <c r="Q188" s="232">
        <f t="shared" si="26"/>
        <v>919.56</v>
      </c>
      <c r="R188" s="233">
        <v>83725</v>
      </c>
    </row>
    <row r="189" spans="1:18" s="225" customFormat="1" ht="15" customHeight="1" x14ac:dyDescent="0.2">
      <c r="A189" s="221"/>
      <c r="B189" s="227" t="s">
        <v>299</v>
      </c>
      <c r="C189" s="653" t="s">
        <v>686</v>
      </c>
      <c r="D189" s="648"/>
      <c r="E189" s="648"/>
      <c r="F189" s="648"/>
      <c r="G189" s="648"/>
      <c r="H189" s="648"/>
      <c r="I189" s="648"/>
      <c r="J189" s="648"/>
      <c r="K189" s="648"/>
      <c r="L189" s="228">
        <v>6</v>
      </c>
      <c r="M189" s="229" t="s">
        <v>58</v>
      </c>
      <c r="N189" s="166" t="e">
        <f>COTAÇÃO!#REF!</f>
        <v>#REF!</v>
      </c>
      <c r="O189" s="237">
        <f t="shared" si="23"/>
        <v>1.0012000000000001</v>
      </c>
      <c r="P189" s="231" t="e">
        <f t="shared" si="25"/>
        <v>#REF!</v>
      </c>
      <c r="Q189" s="232" t="e">
        <f t="shared" si="26"/>
        <v>#REF!</v>
      </c>
      <c r="R189" s="288" t="e">
        <f>COTAÇÃO!#REF!</f>
        <v>#REF!</v>
      </c>
    </row>
    <row r="190" spans="1:18" s="225" customFormat="1" ht="15" customHeight="1" x14ac:dyDescent="0.2">
      <c r="A190" s="221"/>
      <c r="B190" s="227" t="s">
        <v>300</v>
      </c>
      <c r="C190" s="645" t="s">
        <v>441</v>
      </c>
      <c r="D190" s="646"/>
      <c r="E190" s="646"/>
      <c r="F190" s="646"/>
      <c r="G190" s="646"/>
      <c r="H190" s="646"/>
      <c r="I190" s="646"/>
      <c r="J190" s="646"/>
      <c r="K190" s="647"/>
      <c r="L190" s="228">
        <f>9.5*L189</f>
        <v>57</v>
      </c>
      <c r="M190" s="229" t="s">
        <v>87</v>
      </c>
      <c r="N190" s="166">
        <v>1.29</v>
      </c>
      <c r="O190" s="237">
        <f t="shared" si="24"/>
        <v>1.002594</v>
      </c>
      <c r="P190" s="231">
        <f t="shared" si="25"/>
        <v>1.29</v>
      </c>
      <c r="Q190" s="232">
        <f t="shared" si="26"/>
        <v>73.53</v>
      </c>
      <c r="R190" s="233">
        <v>83724</v>
      </c>
    </row>
    <row r="191" spans="1:18" s="225" customFormat="1" ht="15" customHeight="1" x14ac:dyDescent="0.2">
      <c r="A191" s="221"/>
      <c r="B191" s="227" t="s">
        <v>301</v>
      </c>
      <c r="C191" s="653" t="s">
        <v>685</v>
      </c>
      <c r="D191" s="648"/>
      <c r="E191" s="648"/>
      <c r="F191" s="648"/>
      <c r="G191" s="648"/>
      <c r="H191" s="648"/>
      <c r="I191" s="648"/>
      <c r="J191" s="648"/>
      <c r="K191" s="648"/>
      <c r="L191" s="228">
        <v>2</v>
      </c>
      <c r="M191" s="229" t="s">
        <v>58</v>
      </c>
      <c r="N191" s="166" t="e">
        <f>COTAÇÃO!#REF!</f>
        <v>#REF!</v>
      </c>
      <c r="O191" s="237">
        <f t="shared" si="23"/>
        <v>1.0012000000000001</v>
      </c>
      <c r="P191" s="231" t="e">
        <f t="shared" si="25"/>
        <v>#REF!</v>
      </c>
      <c r="Q191" s="232" t="e">
        <f t="shared" si="26"/>
        <v>#REF!</v>
      </c>
      <c r="R191" s="288" t="e">
        <f>COTAÇÃO!#REF!</f>
        <v>#REF!</v>
      </c>
    </row>
    <row r="192" spans="1:18" s="225" customFormat="1" ht="15" customHeight="1" x14ac:dyDescent="0.2">
      <c r="A192" s="221"/>
      <c r="B192" s="227" t="s">
        <v>302</v>
      </c>
      <c r="C192" s="645" t="s">
        <v>441</v>
      </c>
      <c r="D192" s="646"/>
      <c r="E192" s="646"/>
      <c r="F192" s="646"/>
      <c r="G192" s="646"/>
      <c r="H192" s="646"/>
      <c r="I192" s="646"/>
      <c r="J192" s="646"/>
      <c r="K192" s="647"/>
      <c r="L192" s="228">
        <f>11*L191</f>
        <v>22</v>
      </c>
      <c r="M192" s="229" t="s">
        <v>87</v>
      </c>
      <c r="N192" s="166">
        <v>1.29</v>
      </c>
      <c r="O192" s="237">
        <f t="shared" si="24"/>
        <v>1.002594</v>
      </c>
      <c r="P192" s="231">
        <f t="shared" si="25"/>
        <v>1.29</v>
      </c>
      <c r="Q192" s="232">
        <f t="shared" si="26"/>
        <v>28.38</v>
      </c>
      <c r="R192" s="233">
        <v>83724</v>
      </c>
    </row>
    <row r="193" spans="1:18" s="225" customFormat="1" ht="15" customHeight="1" x14ac:dyDescent="0.2">
      <c r="A193" s="221"/>
      <c r="B193" s="227" t="s">
        <v>303</v>
      </c>
      <c r="C193" s="653" t="s">
        <v>687</v>
      </c>
      <c r="D193" s="648"/>
      <c r="E193" s="648"/>
      <c r="F193" s="648"/>
      <c r="G193" s="648"/>
      <c r="H193" s="648"/>
      <c r="I193" s="648"/>
      <c r="J193" s="648"/>
      <c r="K193" s="648"/>
      <c r="L193" s="228">
        <v>6</v>
      </c>
      <c r="M193" s="229" t="s">
        <v>58</v>
      </c>
      <c r="N193" s="166" t="e">
        <f>COTAÇÃO!#REF!</f>
        <v>#REF!</v>
      </c>
      <c r="O193" s="237">
        <f t="shared" si="23"/>
        <v>1.0012000000000001</v>
      </c>
      <c r="P193" s="231" t="e">
        <f t="shared" si="25"/>
        <v>#REF!</v>
      </c>
      <c r="Q193" s="232" t="e">
        <f t="shared" si="26"/>
        <v>#REF!</v>
      </c>
      <c r="R193" s="288" t="e">
        <f>COTAÇÃO!#REF!</f>
        <v>#REF!</v>
      </c>
    </row>
    <row r="194" spans="1:18" s="225" customFormat="1" ht="15" customHeight="1" x14ac:dyDescent="0.2">
      <c r="A194" s="221"/>
      <c r="B194" s="227" t="s">
        <v>304</v>
      </c>
      <c r="C194" s="645" t="s">
        <v>441</v>
      </c>
      <c r="D194" s="646"/>
      <c r="E194" s="646"/>
      <c r="F194" s="646"/>
      <c r="G194" s="646"/>
      <c r="H194" s="646"/>
      <c r="I194" s="646"/>
      <c r="J194" s="646"/>
      <c r="K194" s="647"/>
      <c r="L194" s="228">
        <f>9.5*L193</f>
        <v>57</v>
      </c>
      <c r="M194" s="229" t="s">
        <v>87</v>
      </c>
      <c r="N194" s="166">
        <v>1.29</v>
      </c>
      <c r="O194" s="237">
        <f t="shared" si="24"/>
        <v>1.002594</v>
      </c>
      <c r="P194" s="231">
        <f t="shared" si="25"/>
        <v>1.29</v>
      </c>
      <c r="Q194" s="232">
        <f t="shared" si="26"/>
        <v>73.53</v>
      </c>
      <c r="R194" s="233">
        <v>83724</v>
      </c>
    </row>
    <row r="195" spans="1:18" s="225" customFormat="1" ht="15" customHeight="1" x14ac:dyDescent="0.2">
      <c r="A195" s="221"/>
      <c r="B195" s="227" t="s">
        <v>305</v>
      </c>
      <c r="C195" s="653" t="s">
        <v>688</v>
      </c>
      <c r="D195" s="648"/>
      <c r="E195" s="648"/>
      <c r="F195" s="648"/>
      <c r="G195" s="648"/>
      <c r="H195" s="648"/>
      <c r="I195" s="648"/>
      <c r="J195" s="648"/>
      <c r="K195" s="648"/>
      <c r="L195" s="228">
        <v>7</v>
      </c>
      <c r="M195" s="229" t="s">
        <v>58</v>
      </c>
      <c r="N195" s="166" t="e">
        <f>COTAÇÃO!#REF!</f>
        <v>#REF!</v>
      </c>
      <c r="O195" s="237">
        <f t="shared" si="23"/>
        <v>1.0012000000000001</v>
      </c>
      <c r="P195" s="231" t="e">
        <f t="shared" si="25"/>
        <v>#REF!</v>
      </c>
      <c r="Q195" s="232" t="e">
        <f t="shared" si="26"/>
        <v>#REF!</v>
      </c>
      <c r="R195" s="288" t="e">
        <f>COTAÇÃO!#REF!</f>
        <v>#REF!</v>
      </c>
    </row>
    <row r="196" spans="1:18" s="225" customFormat="1" ht="15" customHeight="1" x14ac:dyDescent="0.2">
      <c r="A196" s="221"/>
      <c r="B196" s="227" t="s">
        <v>306</v>
      </c>
      <c r="C196" s="645" t="s">
        <v>441</v>
      </c>
      <c r="D196" s="646"/>
      <c r="E196" s="646"/>
      <c r="F196" s="646"/>
      <c r="G196" s="646"/>
      <c r="H196" s="646"/>
      <c r="I196" s="646"/>
      <c r="J196" s="646"/>
      <c r="K196" s="647"/>
      <c r="L196" s="228">
        <f>11*L195</f>
        <v>77</v>
      </c>
      <c r="M196" s="229" t="s">
        <v>87</v>
      </c>
      <c r="N196" s="166">
        <v>1.29</v>
      </c>
      <c r="O196" s="237">
        <f t="shared" si="24"/>
        <v>1.002594</v>
      </c>
      <c r="P196" s="231">
        <f t="shared" si="25"/>
        <v>1.29</v>
      </c>
      <c r="Q196" s="232">
        <f t="shared" si="26"/>
        <v>99.33</v>
      </c>
      <c r="R196" s="233">
        <v>83724</v>
      </c>
    </row>
    <row r="197" spans="1:18" s="225" customFormat="1" ht="12" x14ac:dyDescent="0.2">
      <c r="A197" s="221"/>
      <c r="B197" s="227" t="s">
        <v>307</v>
      </c>
      <c r="C197" s="653" t="s">
        <v>689</v>
      </c>
      <c r="D197" s="648"/>
      <c r="E197" s="648"/>
      <c r="F197" s="648"/>
      <c r="G197" s="648"/>
      <c r="H197" s="648"/>
      <c r="I197" s="648"/>
      <c r="J197" s="648"/>
      <c r="K197" s="648"/>
      <c r="L197" s="228">
        <v>1</v>
      </c>
      <c r="M197" s="229" t="s">
        <v>58</v>
      </c>
      <c r="N197" s="166" t="e">
        <f>COTAÇÃO!#REF!</f>
        <v>#REF!</v>
      </c>
      <c r="O197" s="237">
        <f t="shared" si="23"/>
        <v>1.0012000000000001</v>
      </c>
      <c r="P197" s="231" t="e">
        <f t="shared" si="25"/>
        <v>#REF!</v>
      </c>
      <c r="Q197" s="232" t="e">
        <f t="shared" si="26"/>
        <v>#REF!</v>
      </c>
      <c r="R197" s="288" t="e">
        <f>COTAÇÃO!#REF!</f>
        <v>#REF!</v>
      </c>
    </row>
    <row r="198" spans="1:18" s="225" customFormat="1" ht="15" customHeight="1" x14ac:dyDescent="0.2">
      <c r="A198" s="221"/>
      <c r="B198" s="227" t="s">
        <v>308</v>
      </c>
      <c r="C198" s="645" t="s">
        <v>441</v>
      </c>
      <c r="D198" s="646"/>
      <c r="E198" s="646"/>
      <c r="F198" s="646"/>
      <c r="G198" s="646"/>
      <c r="H198" s="646"/>
      <c r="I198" s="646"/>
      <c r="J198" s="646"/>
      <c r="K198" s="647"/>
      <c r="L198" s="228">
        <v>420</v>
      </c>
      <c r="M198" s="229" t="s">
        <v>87</v>
      </c>
      <c r="N198" s="166">
        <v>0.79</v>
      </c>
      <c r="O198" s="237">
        <f t="shared" si="24"/>
        <v>1.002594</v>
      </c>
      <c r="P198" s="231">
        <f t="shared" si="25"/>
        <v>0.79</v>
      </c>
      <c r="Q198" s="232">
        <f t="shared" si="26"/>
        <v>331.8</v>
      </c>
      <c r="R198" s="233">
        <v>83725</v>
      </c>
    </row>
    <row r="199" spans="1:18" s="225" customFormat="1" ht="15" customHeight="1" x14ac:dyDescent="0.2">
      <c r="A199" s="221"/>
      <c r="B199" s="227" t="s">
        <v>309</v>
      </c>
      <c r="C199" s="653" t="s">
        <v>690</v>
      </c>
      <c r="D199" s="648"/>
      <c r="E199" s="648"/>
      <c r="F199" s="648"/>
      <c r="G199" s="648"/>
      <c r="H199" s="648"/>
      <c r="I199" s="648"/>
      <c r="J199" s="648"/>
      <c r="K199" s="648"/>
      <c r="L199" s="228">
        <v>2</v>
      </c>
      <c r="M199" s="229" t="s">
        <v>58</v>
      </c>
      <c r="N199" s="166" t="e">
        <f>COTAÇÃO!#REF!</f>
        <v>#REF!</v>
      </c>
      <c r="O199" s="237">
        <f t="shared" si="23"/>
        <v>1.0012000000000001</v>
      </c>
      <c r="P199" s="231" t="e">
        <f t="shared" si="25"/>
        <v>#REF!</v>
      </c>
      <c r="Q199" s="232" t="e">
        <f t="shared" si="26"/>
        <v>#REF!</v>
      </c>
      <c r="R199" s="288" t="e">
        <f>COTAÇÃO!#REF!</f>
        <v>#REF!</v>
      </c>
    </row>
    <row r="200" spans="1:18" s="225" customFormat="1" ht="15" customHeight="1" x14ac:dyDescent="0.2">
      <c r="A200" s="221"/>
      <c r="B200" s="227" t="s">
        <v>310</v>
      </c>
      <c r="C200" s="645" t="s">
        <v>441</v>
      </c>
      <c r="D200" s="646"/>
      <c r="E200" s="646"/>
      <c r="F200" s="646"/>
      <c r="G200" s="646"/>
      <c r="H200" s="646"/>
      <c r="I200" s="646"/>
      <c r="J200" s="646"/>
      <c r="K200" s="647"/>
      <c r="L200" s="228">
        <f>225*L199</f>
        <v>450</v>
      </c>
      <c r="M200" s="229" t="s">
        <v>87</v>
      </c>
      <c r="N200" s="166">
        <v>0.79</v>
      </c>
      <c r="O200" s="237">
        <f t="shared" si="24"/>
        <v>1.002594</v>
      </c>
      <c r="P200" s="231">
        <f t="shared" si="25"/>
        <v>0.79</v>
      </c>
      <c r="Q200" s="232">
        <f t="shared" si="26"/>
        <v>355.5</v>
      </c>
      <c r="R200" s="233">
        <v>83725</v>
      </c>
    </row>
    <row r="201" spans="1:18" s="225" customFormat="1" ht="15" customHeight="1" x14ac:dyDescent="0.2">
      <c r="A201" s="221"/>
      <c r="B201" s="227" t="s">
        <v>311</v>
      </c>
      <c r="C201" s="653" t="s">
        <v>691</v>
      </c>
      <c r="D201" s="648"/>
      <c r="E201" s="648"/>
      <c r="F201" s="648"/>
      <c r="G201" s="648"/>
      <c r="H201" s="648"/>
      <c r="I201" s="648"/>
      <c r="J201" s="648"/>
      <c r="K201" s="648"/>
      <c r="L201" s="228">
        <v>2</v>
      </c>
      <c r="M201" s="229" t="s">
        <v>58</v>
      </c>
      <c r="N201" s="166" t="e">
        <f>COTAÇÃO!#REF!</f>
        <v>#REF!</v>
      </c>
      <c r="O201" s="237">
        <f t="shared" si="23"/>
        <v>1.0012000000000001</v>
      </c>
      <c r="P201" s="231" t="e">
        <f t="shared" si="25"/>
        <v>#REF!</v>
      </c>
      <c r="Q201" s="232" t="e">
        <f t="shared" si="26"/>
        <v>#REF!</v>
      </c>
      <c r="R201" s="288" t="e">
        <f>COTAÇÃO!#REF!</f>
        <v>#REF!</v>
      </c>
    </row>
    <row r="202" spans="1:18" s="225" customFormat="1" ht="18" customHeight="1" x14ac:dyDescent="0.2">
      <c r="A202" s="221"/>
      <c r="B202" s="227" t="s">
        <v>312</v>
      </c>
      <c r="C202" s="649" t="s">
        <v>979</v>
      </c>
      <c r="D202" s="646"/>
      <c r="E202" s="646"/>
      <c r="F202" s="646"/>
      <c r="G202" s="646"/>
      <c r="H202" s="646"/>
      <c r="I202" s="646"/>
      <c r="J202" s="646"/>
      <c r="K202" s="647"/>
      <c r="L202" s="228">
        <f>285*L201</f>
        <v>570</v>
      </c>
      <c r="M202" s="229" t="s">
        <v>87</v>
      </c>
      <c r="N202" s="166">
        <v>0.59</v>
      </c>
      <c r="O202" s="237">
        <f t="shared" si="24"/>
        <v>1.002594</v>
      </c>
      <c r="P202" s="231">
        <f t="shared" si="25"/>
        <v>0.59</v>
      </c>
      <c r="Q202" s="232">
        <f t="shared" si="26"/>
        <v>336.3</v>
      </c>
      <c r="R202" s="233">
        <v>83726</v>
      </c>
    </row>
    <row r="203" spans="1:18" s="225" customFormat="1" ht="15" customHeight="1" x14ac:dyDescent="0.2">
      <c r="A203" s="221"/>
      <c r="B203" s="227" t="s">
        <v>313</v>
      </c>
      <c r="C203" s="653" t="s">
        <v>692</v>
      </c>
      <c r="D203" s="648"/>
      <c r="E203" s="648"/>
      <c r="F203" s="648"/>
      <c r="G203" s="648"/>
      <c r="H203" s="648"/>
      <c r="I203" s="648"/>
      <c r="J203" s="648"/>
      <c r="K203" s="648"/>
      <c r="L203" s="228">
        <v>2</v>
      </c>
      <c r="M203" s="229" t="s">
        <v>58</v>
      </c>
      <c r="N203" s="166" t="e">
        <f>COTAÇÃO!#REF!</f>
        <v>#REF!</v>
      </c>
      <c r="O203" s="237">
        <f t="shared" si="23"/>
        <v>1.0012000000000001</v>
      </c>
      <c r="P203" s="231" t="e">
        <f t="shared" si="25"/>
        <v>#REF!</v>
      </c>
      <c r="Q203" s="232" t="e">
        <f t="shared" si="26"/>
        <v>#REF!</v>
      </c>
      <c r="R203" s="288" t="e">
        <f>COTAÇÃO!#REF!</f>
        <v>#REF!</v>
      </c>
    </row>
    <row r="204" spans="1:18" s="225" customFormat="1" ht="15" customHeight="1" x14ac:dyDescent="0.2">
      <c r="A204" s="221"/>
      <c r="B204" s="227" t="s">
        <v>314</v>
      </c>
      <c r="C204" s="645" t="s">
        <v>441</v>
      </c>
      <c r="D204" s="646"/>
      <c r="E204" s="646"/>
      <c r="F204" s="646"/>
      <c r="G204" s="646"/>
      <c r="H204" s="646"/>
      <c r="I204" s="646"/>
      <c r="J204" s="646"/>
      <c r="K204" s="647"/>
      <c r="L204" s="228">
        <f>60.2*L203</f>
        <v>120.4</v>
      </c>
      <c r="M204" s="229" t="s">
        <v>87</v>
      </c>
      <c r="N204" s="166">
        <v>0.79</v>
      </c>
      <c r="O204" s="237">
        <f t="shared" si="24"/>
        <v>1.002594</v>
      </c>
      <c r="P204" s="231">
        <f t="shared" si="25"/>
        <v>0.79</v>
      </c>
      <c r="Q204" s="232">
        <f t="shared" si="26"/>
        <v>95.12</v>
      </c>
      <c r="R204" s="233">
        <v>83725</v>
      </c>
    </row>
    <row r="205" spans="1:18" s="225" customFormat="1" ht="15" customHeight="1" x14ac:dyDescent="0.2">
      <c r="A205" s="221"/>
      <c r="B205" s="227" t="s">
        <v>505</v>
      </c>
      <c r="C205" s="653" t="s">
        <v>693</v>
      </c>
      <c r="D205" s="648"/>
      <c r="E205" s="648"/>
      <c r="F205" s="648"/>
      <c r="G205" s="648"/>
      <c r="H205" s="648"/>
      <c r="I205" s="648"/>
      <c r="J205" s="648"/>
      <c r="K205" s="648"/>
      <c r="L205" s="228">
        <v>1</v>
      </c>
      <c r="M205" s="229" t="s">
        <v>58</v>
      </c>
      <c r="N205" s="166" t="e">
        <f>COTAÇÃO!#REF!</f>
        <v>#REF!</v>
      </c>
      <c r="O205" s="237">
        <f t="shared" si="23"/>
        <v>1.0012000000000001</v>
      </c>
      <c r="P205" s="231" t="e">
        <f t="shared" si="25"/>
        <v>#REF!</v>
      </c>
      <c r="Q205" s="232" t="e">
        <f t="shared" si="26"/>
        <v>#REF!</v>
      </c>
      <c r="R205" s="288" t="e">
        <f>COTAÇÃO!#REF!</f>
        <v>#REF!</v>
      </c>
    </row>
    <row r="206" spans="1:18" s="225" customFormat="1" ht="15" customHeight="1" x14ac:dyDescent="0.2">
      <c r="A206" s="221"/>
      <c r="B206" s="227" t="s">
        <v>506</v>
      </c>
      <c r="C206" s="645" t="s">
        <v>441</v>
      </c>
      <c r="D206" s="646"/>
      <c r="E206" s="646"/>
      <c r="F206" s="646"/>
      <c r="G206" s="646"/>
      <c r="H206" s="646"/>
      <c r="I206" s="646"/>
      <c r="J206" s="646"/>
      <c r="K206" s="647"/>
      <c r="L206" s="228">
        <f>187.5*L205</f>
        <v>187.5</v>
      </c>
      <c r="M206" s="229" t="s">
        <v>87</v>
      </c>
      <c r="N206" s="166">
        <v>0.59</v>
      </c>
      <c r="O206" s="237">
        <f t="shared" si="24"/>
        <v>1.002594</v>
      </c>
      <c r="P206" s="231">
        <f t="shared" si="25"/>
        <v>0.59</v>
      </c>
      <c r="Q206" s="232">
        <f t="shared" si="26"/>
        <v>110.63</v>
      </c>
      <c r="R206" s="233">
        <v>83726</v>
      </c>
    </row>
    <row r="207" spans="1:18" s="225" customFormat="1" ht="15" customHeight="1" x14ac:dyDescent="0.2">
      <c r="A207" s="221"/>
      <c r="B207" s="227" t="s">
        <v>507</v>
      </c>
      <c r="C207" s="653" t="s">
        <v>694</v>
      </c>
      <c r="D207" s="648"/>
      <c r="E207" s="648"/>
      <c r="F207" s="648"/>
      <c r="G207" s="648"/>
      <c r="H207" s="648"/>
      <c r="I207" s="648"/>
      <c r="J207" s="648"/>
      <c r="K207" s="648"/>
      <c r="L207" s="228">
        <v>1</v>
      </c>
      <c r="M207" s="229" t="s">
        <v>58</v>
      </c>
      <c r="N207" s="166" t="e">
        <f>COTAÇÃO!#REF!</f>
        <v>#REF!</v>
      </c>
      <c r="O207" s="237">
        <f t="shared" si="23"/>
        <v>1.0012000000000001</v>
      </c>
      <c r="P207" s="231" t="e">
        <f t="shared" si="25"/>
        <v>#REF!</v>
      </c>
      <c r="Q207" s="232" t="e">
        <f t="shared" si="26"/>
        <v>#REF!</v>
      </c>
      <c r="R207" s="288" t="e">
        <f>COTAÇÃO!#REF!</f>
        <v>#REF!</v>
      </c>
    </row>
    <row r="208" spans="1:18" s="225" customFormat="1" ht="15" customHeight="1" x14ac:dyDescent="0.2">
      <c r="A208" s="221"/>
      <c r="B208" s="227" t="s">
        <v>508</v>
      </c>
      <c r="C208" s="645" t="s">
        <v>441</v>
      </c>
      <c r="D208" s="646"/>
      <c r="E208" s="646"/>
      <c r="F208" s="646"/>
      <c r="G208" s="646"/>
      <c r="H208" s="646"/>
      <c r="I208" s="646"/>
      <c r="J208" s="646"/>
      <c r="K208" s="647"/>
      <c r="L208" s="228">
        <f>299*L207</f>
        <v>299</v>
      </c>
      <c r="M208" s="229" t="s">
        <v>87</v>
      </c>
      <c r="N208" s="166">
        <v>0.59</v>
      </c>
      <c r="O208" s="237">
        <f t="shared" si="24"/>
        <v>1.002594</v>
      </c>
      <c r="P208" s="231">
        <f t="shared" si="25"/>
        <v>0.59</v>
      </c>
      <c r="Q208" s="232">
        <f t="shared" si="26"/>
        <v>176.41</v>
      </c>
      <c r="R208" s="233">
        <v>83726</v>
      </c>
    </row>
    <row r="209" spans="1:18" s="225" customFormat="1" ht="15" customHeight="1" x14ac:dyDescent="0.2">
      <c r="A209" s="221"/>
      <c r="B209" s="227" t="s">
        <v>509</v>
      </c>
      <c r="C209" s="653" t="s">
        <v>695</v>
      </c>
      <c r="D209" s="648"/>
      <c r="E209" s="648"/>
      <c r="F209" s="648"/>
      <c r="G209" s="648"/>
      <c r="H209" s="648"/>
      <c r="I209" s="648"/>
      <c r="J209" s="648"/>
      <c r="K209" s="648"/>
      <c r="L209" s="228">
        <v>1</v>
      </c>
      <c r="M209" s="229" t="s">
        <v>58</v>
      </c>
      <c r="N209" s="166" t="e">
        <f>COTAÇÃO!#REF!</f>
        <v>#REF!</v>
      </c>
      <c r="O209" s="237">
        <f t="shared" si="23"/>
        <v>1.0012000000000001</v>
      </c>
      <c r="P209" s="231" t="e">
        <f t="shared" si="25"/>
        <v>#REF!</v>
      </c>
      <c r="Q209" s="232" t="e">
        <f t="shared" si="26"/>
        <v>#REF!</v>
      </c>
      <c r="R209" s="288" t="e">
        <f>COTAÇÃO!#REF!</f>
        <v>#REF!</v>
      </c>
    </row>
    <row r="210" spans="1:18" s="225" customFormat="1" ht="15" customHeight="1" x14ac:dyDescent="0.2">
      <c r="A210" s="221"/>
      <c r="B210" s="227" t="s">
        <v>510</v>
      </c>
      <c r="C210" s="645" t="s">
        <v>441</v>
      </c>
      <c r="D210" s="646"/>
      <c r="E210" s="646"/>
      <c r="F210" s="646"/>
      <c r="G210" s="646"/>
      <c r="H210" s="646"/>
      <c r="I210" s="646"/>
      <c r="J210" s="646"/>
      <c r="K210" s="647"/>
      <c r="L210" s="228">
        <f>127*L209</f>
        <v>127</v>
      </c>
      <c r="M210" s="229" t="s">
        <v>87</v>
      </c>
      <c r="N210" s="166">
        <v>0.79</v>
      </c>
      <c r="O210" s="237">
        <f t="shared" si="24"/>
        <v>1.002594</v>
      </c>
      <c r="P210" s="231">
        <f t="shared" si="25"/>
        <v>0.79</v>
      </c>
      <c r="Q210" s="232">
        <f t="shared" si="26"/>
        <v>100.33</v>
      </c>
      <c r="R210" s="233">
        <v>83725</v>
      </c>
    </row>
    <row r="211" spans="1:18" s="225" customFormat="1" ht="15" customHeight="1" x14ac:dyDescent="0.2">
      <c r="A211" s="221"/>
      <c r="B211" s="227" t="s">
        <v>511</v>
      </c>
      <c r="C211" s="653" t="s">
        <v>696</v>
      </c>
      <c r="D211" s="648"/>
      <c r="E211" s="648"/>
      <c r="F211" s="648"/>
      <c r="G211" s="648"/>
      <c r="H211" s="648"/>
      <c r="I211" s="648"/>
      <c r="J211" s="648"/>
      <c r="K211" s="648"/>
      <c r="L211" s="228">
        <v>1</v>
      </c>
      <c r="M211" s="229" t="s">
        <v>58</v>
      </c>
      <c r="N211" s="166" t="e">
        <f>COTAÇÃO!#REF!</f>
        <v>#REF!</v>
      </c>
      <c r="O211" s="237">
        <f t="shared" si="23"/>
        <v>1.0012000000000001</v>
      </c>
      <c r="P211" s="231" t="e">
        <f t="shared" si="25"/>
        <v>#REF!</v>
      </c>
      <c r="Q211" s="232" t="e">
        <f t="shared" si="26"/>
        <v>#REF!</v>
      </c>
      <c r="R211" s="288" t="e">
        <f>COTAÇÃO!#REF!</f>
        <v>#REF!</v>
      </c>
    </row>
    <row r="212" spans="1:18" s="225" customFormat="1" ht="15" customHeight="1" x14ac:dyDescent="0.2">
      <c r="A212" s="221"/>
      <c r="B212" s="227" t="s">
        <v>512</v>
      </c>
      <c r="C212" s="645" t="s">
        <v>441</v>
      </c>
      <c r="D212" s="646"/>
      <c r="E212" s="646"/>
      <c r="F212" s="646"/>
      <c r="G212" s="646"/>
      <c r="H212" s="646"/>
      <c r="I212" s="646"/>
      <c r="J212" s="646"/>
      <c r="K212" s="647"/>
      <c r="L212" s="228">
        <f>241*L211</f>
        <v>241</v>
      </c>
      <c r="M212" s="229" t="s">
        <v>87</v>
      </c>
      <c r="N212" s="166">
        <v>0.79</v>
      </c>
      <c r="O212" s="237">
        <f t="shared" si="24"/>
        <v>1.002594</v>
      </c>
      <c r="P212" s="231">
        <f t="shared" si="25"/>
        <v>0.79</v>
      </c>
      <c r="Q212" s="232">
        <f t="shared" si="26"/>
        <v>190.39</v>
      </c>
      <c r="R212" s="233">
        <v>83725</v>
      </c>
    </row>
    <row r="213" spans="1:18" s="225" customFormat="1" ht="27" customHeight="1" x14ac:dyDescent="0.2">
      <c r="A213" s="221"/>
      <c r="B213" s="227" t="s">
        <v>513</v>
      </c>
      <c r="C213" s="653" t="s">
        <v>950</v>
      </c>
      <c r="D213" s="648"/>
      <c r="E213" s="648"/>
      <c r="F213" s="648"/>
      <c r="G213" s="648"/>
      <c r="H213" s="648"/>
      <c r="I213" s="648"/>
      <c r="J213" s="648"/>
      <c r="K213" s="648"/>
      <c r="L213" s="228">
        <v>13</v>
      </c>
      <c r="M213" s="229" t="s">
        <v>58</v>
      </c>
      <c r="N213" s="166">
        <v>384.94</v>
      </c>
      <c r="O213" s="237">
        <f>(1+$N$3)</f>
        <v>1.0012000000000001</v>
      </c>
      <c r="P213" s="231">
        <f t="shared" si="18"/>
        <v>385.4</v>
      </c>
      <c r="Q213" s="232">
        <f t="shared" si="19"/>
        <v>5010.2</v>
      </c>
      <c r="R213" s="233">
        <v>83267</v>
      </c>
    </row>
    <row r="214" spans="1:18" s="225" customFormat="1" ht="15" customHeight="1" x14ac:dyDescent="0.2">
      <c r="A214" s="221"/>
      <c r="B214" s="227" t="s">
        <v>514</v>
      </c>
      <c r="C214" s="653" t="s">
        <v>697</v>
      </c>
      <c r="D214" s="648"/>
      <c r="E214" s="648"/>
      <c r="F214" s="648"/>
      <c r="G214" s="648"/>
      <c r="H214" s="648"/>
      <c r="I214" s="648"/>
      <c r="J214" s="648"/>
      <c r="K214" s="648"/>
      <c r="L214" s="228">
        <v>3</v>
      </c>
      <c r="M214" s="229" t="s">
        <v>58</v>
      </c>
      <c r="N214" s="166" t="e">
        <f>COTAÇÃO!#REF!</f>
        <v>#REF!</v>
      </c>
      <c r="O214" s="237">
        <f t="shared" ref="O214:O354" si="27">(1+$N$3)</f>
        <v>1.0012000000000001</v>
      </c>
      <c r="P214" s="231" t="e">
        <f t="shared" ref="P214:P219" si="28">ROUND(N214*O214,2)</f>
        <v>#REF!</v>
      </c>
      <c r="Q214" s="232" t="e">
        <f t="shared" ref="Q214:Q219" si="29">ROUND(L214*P214,2)</f>
        <v>#REF!</v>
      </c>
      <c r="R214" s="288" t="e">
        <f>COTAÇÃO!#REF!</f>
        <v>#REF!</v>
      </c>
    </row>
    <row r="215" spans="1:18" s="225" customFormat="1" ht="15" customHeight="1" x14ac:dyDescent="0.2">
      <c r="A215" s="221"/>
      <c r="B215" s="227" t="s">
        <v>515</v>
      </c>
      <c r="C215" s="645" t="s">
        <v>442</v>
      </c>
      <c r="D215" s="646"/>
      <c r="E215" s="646"/>
      <c r="F215" s="646"/>
      <c r="G215" s="646"/>
      <c r="H215" s="646"/>
      <c r="I215" s="646"/>
      <c r="J215" s="646"/>
      <c r="K215" s="647"/>
      <c r="L215" s="228">
        <f>93*L214</f>
        <v>279</v>
      </c>
      <c r="M215" s="289" t="s">
        <v>87</v>
      </c>
      <c r="N215" s="166">
        <v>1.29</v>
      </c>
      <c r="O215" s="237">
        <f t="shared" ref="O215:O221" si="30">(1+$Q$3)</f>
        <v>1.002594</v>
      </c>
      <c r="P215" s="231">
        <f t="shared" si="28"/>
        <v>1.29</v>
      </c>
      <c r="Q215" s="232">
        <f t="shared" si="29"/>
        <v>359.91</v>
      </c>
      <c r="R215" s="233">
        <v>83724</v>
      </c>
    </row>
    <row r="216" spans="1:18" s="225" customFormat="1" ht="15" customHeight="1" x14ac:dyDescent="0.2">
      <c r="A216" s="221"/>
      <c r="B216" s="227" t="s">
        <v>516</v>
      </c>
      <c r="C216" s="653" t="s">
        <v>698</v>
      </c>
      <c r="D216" s="648"/>
      <c r="E216" s="648"/>
      <c r="F216" s="648"/>
      <c r="G216" s="648"/>
      <c r="H216" s="648"/>
      <c r="I216" s="648"/>
      <c r="J216" s="648"/>
      <c r="K216" s="648"/>
      <c r="L216" s="228">
        <v>1</v>
      </c>
      <c r="M216" s="229" t="s">
        <v>58</v>
      </c>
      <c r="N216" s="166" t="e">
        <f>COTAÇÃO!#REF!</f>
        <v>#REF!</v>
      </c>
      <c r="O216" s="237">
        <f t="shared" si="27"/>
        <v>1.0012000000000001</v>
      </c>
      <c r="P216" s="231" t="e">
        <f t="shared" si="28"/>
        <v>#REF!</v>
      </c>
      <c r="Q216" s="232" t="e">
        <f t="shared" si="29"/>
        <v>#REF!</v>
      </c>
      <c r="R216" s="288" t="e">
        <f>COTAÇÃO!#REF!</f>
        <v>#REF!</v>
      </c>
    </row>
    <row r="217" spans="1:18" s="225" customFormat="1" ht="15" customHeight="1" x14ac:dyDescent="0.2">
      <c r="A217" s="221"/>
      <c r="B217" s="227" t="s">
        <v>517</v>
      </c>
      <c r="C217" s="645" t="s">
        <v>442</v>
      </c>
      <c r="D217" s="646"/>
      <c r="E217" s="646"/>
      <c r="F217" s="646"/>
      <c r="G217" s="646"/>
      <c r="H217" s="646"/>
      <c r="I217" s="646"/>
      <c r="J217" s="646"/>
      <c r="K217" s="647"/>
      <c r="L217" s="228">
        <f>148*L216</f>
        <v>148</v>
      </c>
      <c r="M217" s="289" t="s">
        <v>87</v>
      </c>
      <c r="N217" s="166">
        <v>1.29</v>
      </c>
      <c r="O217" s="237">
        <f t="shared" si="30"/>
        <v>1.002594</v>
      </c>
      <c r="P217" s="231">
        <f t="shared" si="28"/>
        <v>1.29</v>
      </c>
      <c r="Q217" s="232">
        <f t="shared" si="29"/>
        <v>190.92</v>
      </c>
      <c r="R217" s="233">
        <v>83725</v>
      </c>
    </row>
    <row r="218" spans="1:18" s="225" customFormat="1" ht="15" customHeight="1" x14ac:dyDescent="0.2">
      <c r="A218" s="221"/>
      <c r="B218" s="227" t="s">
        <v>518</v>
      </c>
      <c r="C218" s="653" t="s">
        <v>699</v>
      </c>
      <c r="D218" s="648"/>
      <c r="E218" s="648"/>
      <c r="F218" s="648"/>
      <c r="G218" s="648"/>
      <c r="H218" s="648"/>
      <c r="I218" s="648"/>
      <c r="J218" s="648"/>
      <c r="K218" s="648"/>
      <c r="L218" s="228">
        <v>1</v>
      </c>
      <c r="M218" s="229" t="s">
        <v>58</v>
      </c>
      <c r="N218" s="166" t="e">
        <f>COTAÇÃO!#REF!</f>
        <v>#REF!</v>
      </c>
      <c r="O218" s="237">
        <f t="shared" si="27"/>
        <v>1.0012000000000001</v>
      </c>
      <c r="P218" s="231" t="e">
        <f t="shared" si="28"/>
        <v>#REF!</v>
      </c>
      <c r="Q218" s="232" t="e">
        <f t="shared" si="29"/>
        <v>#REF!</v>
      </c>
      <c r="R218" s="288" t="e">
        <f>COTAÇÃO!#REF!</f>
        <v>#REF!</v>
      </c>
    </row>
    <row r="219" spans="1:18" s="225" customFormat="1" ht="15" customHeight="1" x14ac:dyDescent="0.2">
      <c r="A219" s="221"/>
      <c r="B219" s="227" t="s">
        <v>812</v>
      </c>
      <c r="C219" s="645" t="s">
        <v>442</v>
      </c>
      <c r="D219" s="646"/>
      <c r="E219" s="646"/>
      <c r="F219" s="646"/>
      <c r="G219" s="646"/>
      <c r="H219" s="646"/>
      <c r="I219" s="646"/>
      <c r="J219" s="646"/>
      <c r="K219" s="647"/>
      <c r="L219" s="228">
        <v>1.43</v>
      </c>
      <c r="M219" s="229" t="s">
        <v>22</v>
      </c>
      <c r="N219" s="166">
        <v>12</v>
      </c>
      <c r="O219" s="237">
        <f t="shared" si="30"/>
        <v>1.002594</v>
      </c>
      <c r="P219" s="231">
        <f t="shared" si="28"/>
        <v>12.03</v>
      </c>
      <c r="Q219" s="232">
        <f t="shared" si="29"/>
        <v>17.2</v>
      </c>
      <c r="R219" s="233" t="s">
        <v>448</v>
      </c>
    </row>
    <row r="220" spans="1:18" s="225" customFormat="1" ht="15" customHeight="1" x14ac:dyDescent="0.2">
      <c r="A220" s="221"/>
      <c r="B220" s="227" t="s">
        <v>813</v>
      </c>
      <c r="C220" s="653" t="s">
        <v>249</v>
      </c>
      <c r="D220" s="648"/>
      <c r="E220" s="648"/>
      <c r="F220" s="648"/>
      <c r="G220" s="648"/>
      <c r="H220" s="648"/>
      <c r="I220" s="648"/>
      <c r="J220" s="648"/>
      <c r="K220" s="648"/>
      <c r="L220" s="228">
        <v>1</v>
      </c>
      <c r="M220" s="229" t="s">
        <v>58</v>
      </c>
      <c r="N220" s="166" t="e">
        <f>COTAÇÃO!#REF!</f>
        <v>#REF!</v>
      </c>
      <c r="O220" s="237">
        <f t="shared" si="27"/>
        <v>1.0012000000000001</v>
      </c>
      <c r="P220" s="231" t="e">
        <f t="shared" si="18"/>
        <v>#REF!</v>
      </c>
      <c r="Q220" s="232" t="e">
        <f t="shared" si="19"/>
        <v>#REF!</v>
      </c>
      <c r="R220" s="233" t="e">
        <f>COTAÇÃO!#REF!</f>
        <v>#REF!</v>
      </c>
    </row>
    <row r="221" spans="1:18" s="225" customFormat="1" ht="15" customHeight="1" x14ac:dyDescent="0.2">
      <c r="A221" s="221"/>
      <c r="B221" s="227" t="s">
        <v>519</v>
      </c>
      <c r="C221" s="645" t="s">
        <v>442</v>
      </c>
      <c r="D221" s="646"/>
      <c r="E221" s="646"/>
      <c r="F221" s="646"/>
      <c r="G221" s="646"/>
      <c r="H221" s="646"/>
      <c r="I221" s="646"/>
      <c r="J221" s="646"/>
      <c r="K221" s="647"/>
      <c r="L221" s="228">
        <f>735.58</f>
        <v>735.58</v>
      </c>
      <c r="M221" s="229" t="s">
        <v>22</v>
      </c>
      <c r="N221" s="166">
        <v>18.649999999999999</v>
      </c>
      <c r="O221" s="237">
        <f t="shared" si="30"/>
        <v>1.002594</v>
      </c>
      <c r="P221" s="231">
        <f t="shared" si="18"/>
        <v>18.7</v>
      </c>
      <c r="Q221" s="232">
        <f t="shared" si="19"/>
        <v>13755.35</v>
      </c>
      <c r="R221" s="233" t="s">
        <v>444</v>
      </c>
    </row>
    <row r="222" spans="1:18" s="225" customFormat="1" ht="15" customHeight="1" x14ac:dyDescent="0.2">
      <c r="A222" s="221"/>
      <c r="B222" s="227" t="s">
        <v>520</v>
      </c>
      <c r="C222" s="653" t="s">
        <v>250</v>
      </c>
      <c r="D222" s="648"/>
      <c r="E222" s="648"/>
      <c r="F222" s="648"/>
      <c r="G222" s="648"/>
      <c r="H222" s="648"/>
      <c r="I222" s="648"/>
      <c r="J222" s="648"/>
      <c r="K222" s="648"/>
      <c r="L222" s="228">
        <v>1</v>
      </c>
      <c r="M222" s="229" t="s">
        <v>58</v>
      </c>
      <c r="N222" s="166" t="e">
        <f>COTAÇÃO!#REF!</f>
        <v>#REF!</v>
      </c>
      <c r="O222" s="237">
        <f t="shared" si="27"/>
        <v>1.0012000000000001</v>
      </c>
      <c r="P222" s="231" t="e">
        <f t="shared" si="18"/>
        <v>#REF!</v>
      </c>
      <c r="Q222" s="232" t="e">
        <f t="shared" si="19"/>
        <v>#REF!</v>
      </c>
      <c r="R222" s="233" t="e">
        <f>COTAÇÃO!#REF!</f>
        <v>#REF!</v>
      </c>
    </row>
    <row r="223" spans="1:18" s="225" customFormat="1" ht="15" customHeight="1" x14ac:dyDescent="0.2">
      <c r="A223" s="221"/>
      <c r="B223" s="227" t="s">
        <v>521</v>
      </c>
      <c r="C223" s="645" t="s">
        <v>442</v>
      </c>
      <c r="D223" s="646"/>
      <c r="E223" s="646"/>
      <c r="F223" s="646"/>
      <c r="G223" s="646"/>
      <c r="H223" s="646"/>
      <c r="I223" s="646"/>
      <c r="J223" s="646"/>
      <c r="K223" s="647"/>
      <c r="L223" s="228">
        <f>810.08</f>
        <v>810.08</v>
      </c>
      <c r="M223" s="229" t="s">
        <v>22</v>
      </c>
      <c r="N223" s="166">
        <v>18.649999999999999</v>
      </c>
      <c r="O223" s="237">
        <f>(1+$Q$3)</f>
        <v>1.002594</v>
      </c>
      <c r="P223" s="231">
        <f t="shared" si="18"/>
        <v>18.7</v>
      </c>
      <c r="Q223" s="232">
        <f t="shared" si="19"/>
        <v>15148.5</v>
      </c>
      <c r="R223" s="233" t="s">
        <v>444</v>
      </c>
    </row>
    <row r="224" spans="1:18" s="225" customFormat="1" ht="15" customHeight="1" x14ac:dyDescent="0.2">
      <c r="A224" s="221"/>
      <c r="B224" s="227" t="s">
        <v>522</v>
      </c>
      <c r="C224" s="653" t="s">
        <v>251</v>
      </c>
      <c r="D224" s="648"/>
      <c r="E224" s="648"/>
      <c r="F224" s="648"/>
      <c r="G224" s="648"/>
      <c r="H224" s="648"/>
      <c r="I224" s="648"/>
      <c r="J224" s="648"/>
      <c r="K224" s="648"/>
      <c r="L224" s="228">
        <v>1</v>
      </c>
      <c r="M224" s="229" t="s">
        <v>58</v>
      </c>
      <c r="N224" s="166" t="e">
        <f>COTAÇÃO!#REF!</f>
        <v>#REF!</v>
      </c>
      <c r="O224" s="237">
        <f t="shared" si="27"/>
        <v>1.0012000000000001</v>
      </c>
      <c r="P224" s="231" t="e">
        <f t="shared" si="18"/>
        <v>#REF!</v>
      </c>
      <c r="Q224" s="232" t="e">
        <f t="shared" si="19"/>
        <v>#REF!</v>
      </c>
      <c r="R224" s="233" t="e">
        <f>COTAÇÃO!#REF!</f>
        <v>#REF!</v>
      </c>
    </row>
    <row r="225" spans="1:18" s="225" customFormat="1" ht="15" customHeight="1" x14ac:dyDescent="0.2">
      <c r="A225" s="221"/>
      <c r="B225" s="227" t="s">
        <v>523</v>
      </c>
      <c r="C225" s="645" t="s">
        <v>442</v>
      </c>
      <c r="D225" s="646"/>
      <c r="E225" s="646"/>
      <c r="F225" s="646"/>
      <c r="G225" s="646"/>
      <c r="H225" s="646"/>
      <c r="I225" s="646"/>
      <c r="J225" s="646"/>
      <c r="K225" s="647"/>
      <c r="L225" s="228">
        <f>621.14</f>
        <v>621.14</v>
      </c>
      <c r="M225" s="229" t="s">
        <v>22</v>
      </c>
      <c r="N225" s="166">
        <v>18.649999999999999</v>
      </c>
      <c r="O225" s="237">
        <f>(1+$Q$3)</f>
        <v>1.002594</v>
      </c>
      <c r="P225" s="231">
        <f t="shared" si="18"/>
        <v>18.7</v>
      </c>
      <c r="Q225" s="232">
        <f t="shared" si="19"/>
        <v>11615.32</v>
      </c>
      <c r="R225" s="233" t="s">
        <v>444</v>
      </c>
    </row>
    <row r="226" spans="1:18" s="225" customFormat="1" ht="15" customHeight="1" x14ac:dyDescent="0.2">
      <c r="A226" s="221"/>
      <c r="B226" s="227" t="s">
        <v>524</v>
      </c>
      <c r="C226" s="653" t="s">
        <v>252</v>
      </c>
      <c r="D226" s="648"/>
      <c r="E226" s="648"/>
      <c r="F226" s="648"/>
      <c r="G226" s="648"/>
      <c r="H226" s="648"/>
      <c r="I226" s="648"/>
      <c r="J226" s="648"/>
      <c r="K226" s="648"/>
      <c r="L226" s="228">
        <v>1</v>
      </c>
      <c r="M226" s="229" t="s">
        <v>58</v>
      </c>
      <c r="N226" s="166" t="e">
        <f>COTAÇÃO!#REF!</f>
        <v>#REF!</v>
      </c>
      <c r="O226" s="237">
        <f t="shared" si="27"/>
        <v>1.0012000000000001</v>
      </c>
      <c r="P226" s="231" t="e">
        <f t="shared" si="18"/>
        <v>#REF!</v>
      </c>
      <c r="Q226" s="232" t="e">
        <f t="shared" si="19"/>
        <v>#REF!</v>
      </c>
      <c r="R226" s="233" t="e">
        <f>COTAÇÃO!#REF!</f>
        <v>#REF!</v>
      </c>
    </row>
    <row r="227" spans="1:18" s="225" customFormat="1" ht="15" customHeight="1" x14ac:dyDescent="0.2">
      <c r="A227" s="221"/>
      <c r="B227" s="227" t="s">
        <v>525</v>
      </c>
      <c r="C227" s="645" t="s">
        <v>442</v>
      </c>
      <c r="D227" s="646"/>
      <c r="E227" s="646"/>
      <c r="F227" s="646"/>
      <c r="G227" s="646"/>
      <c r="H227" s="646"/>
      <c r="I227" s="646"/>
      <c r="J227" s="646"/>
      <c r="K227" s="647"/>
      <c r="L227" s="228">
        <f>919.47</f>
        <v>919.47</v>
      </c>
      <c r="M227" s="229" t="s">
        <v>22</v>
      </c>
      <c r="N227" s="166">
        <v>18.649999999999999</v>
      </c>
      <c r="O227" s="237">
        <f>(1+$Q$3)</f>
        <v>1.002594</v>
      </c>
      <c r="P227" s="231">
        <f t="shared" si="18"/>
        <v>18.7</v>
      </c>
      <c r="Q227" s="232">
        <f t="shared" si="19"/>
        <v>17194.09</v>
      </c>
      <c r="R227" s="233" t="s">
        <v>444</v>
      </c>
    </row>
    <row r="228" spans="1:18" s="225" customFormat="1" ht="15" customHeight="1" x14ac:dyDescent="0.2">
      <c r="A228" s="221"/>
      <c r="B228" s="227" t="s">
        <v>526</v>
      </c>
      <c r="C228" s="653" t="s">
        <v>253</v>
      </c>
      <c r="D228" s="648"/>
      <c r="E228" s="648"/>
      <c r="F228" s="648"/>
      <c r="G228" s="648"/>
      <c r="H228" s="648"/>
      <c r="I228" s="648"/>
      <c r="J228" s="648"/>
      <c r="K228" s="648"/>
      <c r="L228" s="228">
        <v>4</v>
      </c>
      <c r="M228" s="229" t="s">
        <v>58</v>
      </c>
      <c r="N228" s="166" t="e">
        <f>COTAÇÃO!#REF!</f>
        <v>#REF!</v>
      </c>
      <c r="O228" s="237">
        <f t="shared" si="27"/>
        <v>1.0012000000000001</v>
      </c>
      <c r="P228" s="231" t="e">
        <f t="shared" si="18"/>
        <v>#REF!</v>
      </c>
      <c r="Q228" s="232" t="e">
        <f t="shared" si="19"/>
        <v>#REF!</v>
      </c>
      <c r="R228" s="233" t="e">
        <f>COTAÇÃO!#REF!</f>
        <v>#REF!</v>
      </c>
    </row>
    <row r="229" spans="1:18" s="225" customFormat="1" ht="15" customHeight="1" x14ac:dyDescent="0.2">
      <c r="A229" s="221"/>
      <c r="B229" s="227" t="s">
        <v>527</v>
      </c>
      <c r="C229" s="645" t="s">
        <v>442</v>
      </c>
      <c r="D229" s="646"/>
      <c r="E229" s="646"/>
      <c r="F229" s="646"/>
      <c r="G229" s="646"/>
      <c r="H229" s="646"/>
      <c r="I229" s="646"/>
      <c r="J229" s="646"/>
      <c r="K229" s="647"/>
      <c r="L229" s="228">
        <v>1522.96</v>
      </c>
      <c r="M229" s="229" t="s">
        <v>22</v>
      </c>
      <c r="N229" s="166">
        <v>18.649999999999999</v>
      </c>
      <c r="O229" s="237">
        <f>(1+$Q$3)</f>
        <v>1.002594</v>
      </c>
      <c r="P229" s="231">
        <f t="shared" si="18"/>
        <v>18.7</v>
      </c>
      <c r="Q229" s="232">
        <f t="shared" si="19"/>
        <v>28479.35</v>
      </c>
      <c r="R229" s="233" t="s">
        <v>444</v>
      </c>
    </row>
    <row r="230" spans="1:18" s="225" customFormat="1" ht="15" customHeight="1" x14ac:dyDescent="0.2">
      <c r="A230" s="221"/>
      <c r="B230" s="227" t="s">
        <v>528</v>
      </c>
      <c r="C230" s="653" t="s">
        <v>700</v>
      </c>
      <c r="D230" s="648"/>
      <c r="E230" s="648"/>
      <c r="F230" s="648"/>
      <c r="G230" s="648"/>
      <c r="H230" s="648"/>
      <c r="I230" s="648"/>
      <c r="J230" s="648"/>
      <c r="K230" s="648"/>
      <c r="L230" s="228">
        <v>1</v>
      </c>
      <c r="M230" s="229" t="s">
        <v>58</v>
      </c>
      <c r="N230" s="166" t="e">
        <f>COTAÇÃO!#REF!</f>
        <v>#REF!</v>
      </c>
      <c r="O230" s="237">
        <f t="shared" si="27"/>
        <v>1.0012000000000001</v>
      </c>
      <c r="P230" s="231" t="e">
        <f>ROUND(N230*O230,2)</f>
        <v>#REF!</v>
      </c>
      <c r="Q230" s="232" t="e">
        <f>ROUND(L230*P230,2)</f>
        <v>#REF!</v>
      </c>
      <c r="R230" s="233" t="e">
        <f>COTAÇÃO!#REF!</f>
        <v>#REF!</v>
      </c>
    </row>
    <row r="231" spans="1:18" s="225" customFormat="1" ht="15" customHeight="1" x14ac:dyDescent="0.2">
      <c r="A231" s="221"/>
      <c r="B231" s="227" t="s">
        <v>529</v>
      </c>
      <c r="C231" s="645" t="s">
        <v>442</v>
      </c>
      <c r="D231" s="646"/>
      <c r="E231" s="646"/>
      <c r="F231" s="646"/>
      <c r="G231" s="646"/>
      <c r="H231" s="646"/>
      <c r="I231" s="646"/>
      <c r="J231" s="646"/>
      <c r="K231" s="647"/>
      <c r="L231" s="228">
        <v>2.1680000000000001</v>
      </c>
      <c r="M231" s="229" t="s">
        <v>22</v>
      </c>
      <c r="N231" s="166">
        <v>23.49</v>
      </c>
      <c r="O231" s="237">
        <f>(1+$Q$3)</f>
        <v>1.002594</v>
      </c>
      <c r="P231" s="231">
        <f>ROUND(N231*O231,2)</f>
        <v>23.55</v>
      </c>
      <c r="Q231" s="232">
        <f>ROUND(L231*P231,2)</f>
        <v>51.06</v>
      </c>
      <c r="R231" s="233" t="s">
        <v>445</v>
      </c>
    </row>
    <row r="232" spans="1:18" s="225" customFormat="1" ht="15" customHeight="1" x14ac:dyDescent="0.2">
      <c r="A232" s="221"/>
      <c r="B232" s="227" t="s">
        <v>603</v>
      </c>
      <c r="C232" s="653" t="s">
        <v>701</v>
      </c>
      <c r="D232" s="653"/>
      <c r="E232" s="653"/>
      <c r="F232" s="653"/>
      <c r="G232" s="653"/>
      <c r="H232" s="653"/>
      <c r="I232" s="653"/>
      <c r="J232" s="653"/>
      <c r="K232" s="653"/>
      <c r="L232" s="228">
        <v>1</v>
      </c>
      <c r="M232" s="229" t="s">
        <v>58</v>
      </c>
      <c r="N232" s="166" t="e">
        <f>COTAÇÃO!#REF!</f>
        <v>#REF!</v>
      </c>
      <c r="O232" s="237">
        <f t="shared" si="27"/>
        <v>1.0012000000000001</v>
      </c>
      <c r="P232" s="231" t="e">
        <f>ROUND(N232*O232,2)</f>
        <v>#REF!</v>
      </c>
      <c r="Q232" s="232" t="e">
        <f>ROUND(L232*P232,2)</f>
        <v>#REF!</v>
      </c>
      <c r="R232" s="233" t="e">
        <f>COTAÇÃO!#REF!</f>
        <v>#REF!</v>
      </c>
    </row>
    <row r="233" spans="1:18" s="225" customFormat="1" ht="15" customHeight="1" x14ac:dyDescent="0.2">
      <c r="A233" s="221"/>
      <c r="B233" s="227" t="s">
        <v>604</v>
      </c>
      <c r="C233" s="645" t="s">
        <v>442</v>
      </c>
      <c r="D233" s="646"/>
      <c r="E233" s="646"/>
      <c r="F233" s="646"/>
      <c r="G233" s="646"/>
      <c r="H233" s="646"/>
      <c r="I233" s="646"/>
      <c r="J233" s="646"/>
      <c r="K233" s="647"/>
      <c r="L233" s="228">
        <v>4.58</v>
      </c>
      <c r="M233" s="229" t="s">
        <v>22</v>
      </c>
      <c r="N233" s="166">
        <v>23.49</v>
      </c>
      <c r="O233" s="237">
        <f>(1+$Q$3)</f>
        <v>1.002594</v>
      </c>
      <c r="P233" s="231">
        <f>ROUND(N233*O233,2)</f>
        <v>23.55</v>
      </c>
      <c r="Q233" s="232">
        <f>ROUND(L233*P233,2)</f>
        <v>107.86</v>
      </c>
      <c r="R233" s="233" t="s">
        <v>445</v>
      </c>
    </row>
    <row r="234" spans="1:18" s="225" customFormat="1" ht="15" customHeight="1" x14ac:dyDescent="0.2">
      <c r="A234" s="221"/>
      <c r="B234" s="227" t="s">
        <v>605</v>
      </c>
      <c r="C234" s="653" t="s">
        <v>254</v>
      </c>
      <c r="D234" s="648"/>
      <c r="E234" s="648"/>
      <c r="F234" s="648"/>
      <c r="G234" s="648"/>
      <c r="H234" s="648"/>
      <c r="I234" s="648"/>
      <c r="J234" s="648"/>
      <c r="K234" s="648"/>
      <c r="L234" s="228">
        <v>1</v>
      </c>
      <c r="M234" s="229" t="s">
        <v>58</v>
      </c>
      <c r="N234" s="166" t="e">
        <f>COTAÇÃO!#REF!</f>
        <v>#REF!</v>
      </c>
      <c r="O234" s="237">
        <f t="shared" si="27"/>
        <v>1.0012000000000001</v>
      </c>
      <c r="P234" s="231" t="e">
        <f t="shared" si="18"/>
        <v>#REF!</v>
      </c>
      <c r="Q234" s="232" t="e">
        <f t="shared" si="19"/>
        <v>#REF!</v>
      </c>
      <c r="R234" s="233" t="e">
        <f>COTAÇÃO!#REF!</f>
        <v>#REF!</v>
      </c>
    </row>
    <row r="235" spans="1:18" s="225" customFormat="1" ht="15" customHeight="1" x14ac:dyDescent="0.2">
      <c r="A235" s="221"/>
      <c r="B235" s="227" t="s">
        <v>606</v>
      </c>
      <c r="C235" s="645" t="s">
        <v>442</v>
      </c>
      <c r="D235" s="646"/>
      <c r="E235" s="646"/>
      <c r="F235" s="646"/>
      <c r="G235" s="646"/>
      <c r="H235" s="646"/>
      <c r="I235" s="646"/>
      <c r="J235" s="646"/>
      <c r="K235" s="647"/>
      <c r="L235" s="228">
        <v>937.62</v>
      </c>
      <c r="M235" s="229" t="s">
        <v>22</v>
      </c>
      <c r="N235" s="166">
        <v>23.49</v>
      </c>
      <c r="O235" s="237">
        <f>(1+$Q$3)</f>
        <v>1.002594</v>
      </c>
      <c r="P235" s="231">
        <f t="shared" si="18"/>
        <v>23.55</v>
      </c>
      <c r="Q235" s="232">
        <f t="shared" si="19"/>
        <v>22080.95</v>
      </c>
      <c r="R235" s="233" t="s">
        <v>445</v>
      </c>
    </row>
    <row r="236" spans="1:18" s="225" customFormat="1" ht="15" customHeight="1" x14ac:dyDescent="0.2">
      <c r="A236" s="221"/>
      <c r="B236" s="227" t="s">
        <v>607</v>
      </c>
      <c r="C236" s="648" t="s">
        <v>255</v>
      </c>
      <c r="D236" s="648"/>
      <c r="E236" s="648"/>
      <c r="F236" s="648"/>
      <c r="G236" s="648"/>
      <c r="H236" s="648"/>
      <c r="I236" s="648"/>
      <c r="J236" s="648"/>
      <c r="K236" s="648"/>
      <c r="L236" s="228">
        <v>2</v>
      </c>
      <c r="M236" s="229" t="s">
        <v>58</v>
      </c>
      <c r="N236" s="166" t="e">
        <f>COTAÇÃO!#REF!</f>
        <v>#REF!</v>
      </c>
      <c r="O236" s="237">
        <f t="shared" si="27"/>
        <v>1.0012000000000001</v>
      </c>
      <c r="P236" s="231" t="e">
        <f t="shared" si="18"/>
        <v>#REF!</v>
      </c>
      <c r="Q236" s="232" t="e">
        <f t="shared" si="19"/>
        <v>#REF!</v>
      </c>
      <c r="R236" s="233" t="e">
        <f>COTAÇÃO!#REF!</f>
        <v>#REF!</v>
      </c>
    </row>
    <row r="237" spans="1:18" s="225" customFormat="1" ht="15" customHeight="1" x14ac:dyDescent="0.2">
      <c r="A237" s="221"/>
      <c r="B237" s="227" t="s">
        <v>608</v>
      </c>
      <c r="C237" s="645" t="s">
        <v>442</v>
      </c>
      <c r="D237" s="646"/>
      <c r="E237" s="646"/>
      <c r="F237" s="646"/>
      <c r="G237" s="646"/>
      <c r="H237" s="646"/>
      <c r="I237" s="646"/>
      <c r="J237" s="646"/>
      <c r="K237" s="647"/>
      <c r="L237" s="228">
        <v>2772.08</v>
      </c>
      <c r="M237" s="229" t="s">
        <v>22</v>
      </c>
      <c r="N237" s="166">
        <v>23.49</v>
      </c>
      <c r="O237" s="237">
        <f>(1+$Q$3)</f>
        <v>1.002594</v>
      </c>
      <c r="P237" s="231">
        <f t="shared" si="18"/>
        <v>23.55</v>
      </c>
      <c r="Q237" s="232">
        <f t="shared" si="19"/>
        <v>65282.48</v>
      </c>
      <c r="R237" s="233" t="s">
        <v>445</v>
      </c>
    </row>
    <row r="238" spans="1:18" s="225" customFormat="1" ht="15" customHeight="1" x14ac:dyDescent="0.2">
      <c r="A238" s="221"/>
      <c r="B238" s="227" t="s">
        <v>609</v>
      </c>
      <c r="C238" s="653" t="s">
        <v>702</v>
      </c>
      <c r="D238" s="648"/>
      <c r="E238" s="648"/>
      <c r="F238" s="648"/>
      <c r="G238" s="648"/>
      <c r="H238" s="648"/>
      <c r="I238" s="648"/>
      <c r="J238" s="648"/>
      <c r="K238" s="648"/>
      <c r="L238" s="228">
        <v>1</v>
      </c>
      <c r="M238" s="229" t="s">
        <v>58</v>
      </c>
      <c r="N238" s="166" t="e">
        <f>COTAÇÃO!#REF!</f>
        <v>#REF!</v>
      </c>
      <c r="O238" s="237">
        <f t="shared" si="27"/>
        <v>1.0012000000000001</v>
      </c>
      <c r="P238" s="231" t="e">
        <f t="shared" ref="P238:P243" si="31">ROUND(N238*O238,2)</f>
        <v>#REF!</v>
      </c>
      <c r="Q238" s="232" t="e">
        <f t="shared" ref="Q238:Q243" si="32">ROUND(L238*P238,2)</f>
        <v>#REF!</v>
      </c>
      <c r="R238" s="233" t="e">
        <f>COTAÇÃO!#REF!</f>
        <v>#REF!</v>
      </c>
    </row>
    <row r="239" spans="1:18" s="225" customFormat="1" ht="15" customHeight="1" x14ac:dyDescent="0.2">
      <c r="A239" s="221"/>
      <c r="B239" s="227" t="s">
        <v>610</v>
      </c>
      <c r="C239" s="645" t="s">
        <v>442</v>
      </c>
      <c r="D239" s="646"/>
      <c r="E239" s="646"/>
      <c r="F239" s="646"/>
      <c r="G239" s="646"/>
      <c r="H239" s="646"/>
      <c r="I239" s="646"/>
      <c r="J239" s="646"/>
      <c r="K239" s="647"/>
      <c r="L239" s="228">
        <v>1.0760000000000001</v>
      </c>
      <c r="M239" s="229" t="s">
        <v>22</v>
      </c>
      <c r="N239" s="166">
        <v>23.49</v>
      </c>
      <c r="O239" s="237">
        <f>(1+$Q$3)</f>
        <v>1.002594</v>
      </c>
      <c r="P239" s="231">
        <f t="shared" si="31"/>
        <v>23.55</v>
      </c>
      <c r="Q239" s="232">
        <f t="shared" si="32"/>
        <v>25.34</v>
      </c>
      <c r="R239" s="233" t="s">
        <v>445</v>
      </c>
    </row>
    <row r="240" spans="1:18" s="225" customFormat="1" ht="15" customHeight="1" x14ac:dyDescent="0.2">
      <c r="A240" s="221"/>
      <c r="B240" s="227" t="s">
        <v>611</v>
      </c>
      <c r="C240" s="653" t="s">
        <v>703</v>
      </c>
      <c r="D240" s="648"/>
      <c r="E240" s="648"/>
      <c r="F240" s="648"/>
      <c r="G240" s="648"/>
      <c r="H240" s="648"/>
      <c r="I240" s="648"/>
      <c r="J240" s="648"/>
      <c r="K240" s="648"/>
      <c r="L240" s="228">
        <v>1</v>
      </c>
      <c r="M240" s="229" t="s">
        <v>58</v>
      </c>
      <c r="N240" s="166" t="e">
        <f>COTAÇÃO!#REF!</f>
        <v>#REF!</v>
      </c>
      <c r="O240" s="237">
        <f t="shared" si="27"/>
        <v>1.0012000000000001</v>
      </c>
      <c r="P240" s="231" t="e">
        <f t="shared" si="31"/>
        <v>#REF!</v>
      </c>
      <c r="Q240" s="232" t="e">
        <f t="shared" si="32"/>
        <v>#REF!</v>
      </c>
      <c r="R240" s="233" t="e">
        <f>COTAÇÃO!#REF!</f>
        <v>#REF!</v>
      </c>
    </row>
    <row r="241" spans="1:18" s="225" customFormat="1" ht="15" customHeight="1" x14ac:dyDescent="0.2">
      <c r="A241" s="221"/>
      <c r="B241" s="227" t="s">
        <v>612</v>
      </c>
      <c r="C241" s="645" t="s">
        <v>442</v>
      </c>
      <c r="D241" s="646"/>
      <c r="E241" s="646"/>
      <c r="F241" s="646"/>
      <c r="G241" s="646"/>
      <c r="H241" s="646"/>
      <c r="I241" s="646"/>
      <c r="J241" s="646"/>
      <c r="K241" s="647"/>
      <c r="L241" s="228">
        <v>6.6559999999999997</v>
      </c>
      <c r="M241" s="229" t="s">
        <v>22</v>
      </c>
      <c r="N241" s="166">
        <v>23.49</v>
      </c>
      <c r="O241" s="237">
        <f>(1+$Q$3)</f>
        <v>1.002594</v>
      </c>
      <c r="P241" s="231">
        <f t="shared" si="31"/>
        <v>23.55</v>
      </c>
      <c r="Q241" s="232">
        <f t="shared" si="32"/>
        <v>156.75</v>
      </c>
      <c r="R241" s="233" t="s">
        <v>445</v>
      </c>
    </row>
    <row r="242" spans="1:18" s="295" customFormat="1" ht="15" customHeight="1" x14ac:dyDescent="0.2">
      <c r="A242" s="292"/>
      <c r="B242" s="293" t="s">
        <v>613</v>
      </c>
      <c r="C242" s="653" t="s">
        <v>704</v>
      </c>
      <c r="D242" s="653"/>
      <c r="E242" s="653"/>
      <c r="F242" s="653"/>
      <c r="G242" s="653"/>
      <c r="H242" s="653"/>
      <c r="I242" s="653"/>
      <c r="J242" s="653"/>
      <c r="K242" s="653"/>
      <c r="L242" s="166">
        <v>1</v>
      </c>
      <c r="M242" s="289" t="s">
        <v>58</v>
      </c>
      <c r="N242" s="166" t="e">
        <f>COTAÇÃO!#REF!</f>
        <v>#REF!</v>
      </c>
      <c r="O242" s="294">
        <f t="shared" si="27"/>
        <v>1.0012000000000001</v>
      </c>
      <c r="P242" s="26" t="e">
        <f t="shared" si="31"/>
        <v>#REF!</v>
      </c>
      <c r="Q242" s="201" t="e">
        <f t="shared" si="32"/>
        <v>#REF!</v>
      </c>
      <c r="R242" s="288" t="e">
        <f>COTAÇÃO!#REF!</f>
        <v>#REF!</v>
      </c>
    </row>
    <row r="243" spans="1:18" s="225" customFormat="1" ht="15" customHeight="1" x14ac:dyDescent="0.2">
      <c r="A243" s="221"/>
      <c r="B243" s="227" t="s">
        <v>614</v>
      </c>
      <c r="C243" s="645" t="s">
        <v>442</v>
      </c>
      <c r="D243" s="646"/>
      <c r="E243" s="646"/>
      <c r="F243" s="646"/>
      <c r="G243" s="646"/>
      <c r="H243" s="646"/>
      <c r="I243" s="646"/>
      <c r="J243" s="646"/>
      <c r="K243" s="647"/>
      <c r="L243" s="228">
        <v>4.2619999999999996</v>
      </c>
      <c r="M243" s="229" t="s">
        <v>22</v>
      </c>
      <c r="N243" s="166">
        <v>18.649999999999999</v>
      </c>
      <c r="O243" s="237">
        <f>(1+$Q$3)</f>
        <v>1.002594</v>
      </c>
      <c r="P243" s="231">
        <f t="shared" si="31"/>
        <v>18.7</v>
      </c>
      <c r="Q243" s="232">
        <f t="shared" si="32"/>
        <v>79.7</v>
      </c>
      <c r="R243" s="233" t="s">
        <v>444</v>
      </c>
    </row>
    <row r="244" spans="1:18" s="225" customFormat="1" ht="15" customHeight="1" x14ac:dyDescent="0.2">
      <c r="A244" s="221"/>
      <c r="B244" s="227" t="s">
        <v>615</v>
      </c>
      <c r="C244" s="653" t="s">
        <v>256</v>
      </c>
      <c r="D244" s="648"/>
      <c r="E244" s="648"/>
      <c r="F244" s="648"/>
      <c r="G244" s="648"/>
      <c r="H244" s="648"/>
      <c r="I244" s="648"/>
      <c r="J244" s="648"/>
      <c r="K244" s="648"/>
      <c r="L244" s="228">
        <v>1</v>
      </c>
      <c r="M244" s="229" t="s">
        <v>58</v>
      </c>
      <c r="N244" s="166" t="e">
        <f>COTAÇÃO!#REF!</f>
        <v>#REF!</v>
      </c>
      <c r="O244" s="237">
        <f t="shared" si="27"/>
        <v>1.0012000000000001</v>
      </c>
      <c r="P244" s="231" t="e">
        <f t="shared" si="18"/>
        <v>#REF!</v>
      </c>
      <c r="Q244" s="232" t="e">
        <f t="shared" si="19"/>
        <v>#REF!</v>
      </c>
      <c r="R244" s="233" t="e">
        <f>COTAÇÃO!#REF!</f>
        <v>#REF!</v>
      </c>
    </row>
    <row r="245" spans="1:18" s="225" customFormat="1" ht="15" customHeight="1" x14ac:dyDescent="0.2">
      <c r="A245" s="221"/>
      <c r="B245" s="227" t="s">
        <v>616</v>
      </c>
      <c r="C245" s="645" t="s">
        <v>442</v>
      </c>
      <c r="D245" s="646"/>
      <c r="E245" s="646"/>
      <c r="F245" s="646"/>
      <c r="G245" s="646"/>
      <c r="H245" s="646"/>
      <c r="I245" s="646"/>
      <c r="J245" s="646"/>
      <c r="K245" s="647"/>
      <c r="L245" s="228">
        <f>5.23</f>
        <v>5.23</v>
      </c>
      <c r="M245" s="229" t="s">
        <v>22</v>
      </c>
      <c r="N245" s="166">
        <v>18.649999999999999</v>
      </c>
      <c r="O245" s="237">
        <f>(1+$Q$3)</f>
        <v>1.002594</v>
      </c>
      <c r="P245" s="231">
        <f t="shared" si="18"/>
        <v>18.7</v>
      </c>
      <c r="Q245" s="232">
        <f t="shared" si="19"/>
        <v>97.8</v>
      </c>
      <c r="R245" s="233" t="s">
        <v>444</v>
      </c>
    </row>
    <row r="246" spans="1:18" s="225" customFormat="1" ht="15" customHeight="1" x14ac:dyDescent="0.2">
      <c r="A246" s="221"/>
      <c r="B246" s="227" t="s">
        <v>617</v>
      </c>
      <c r="C246" s="653" t="s">
        <v>257</v>
      </c>
      <c r="D246" s="648"/>
      <c r="E246" s="648"/>
      <c r="F246" s="648"/>
      <c r="G246" s="648"/>
      <c r="H246" s="648"/>
      <c r="I246" s="648"/>
      <c r="J246" s="648"/>
      <c r="K246" s="648"/>
      <c r="L246" s="228">
        <v>1</v>
      </c>
      <c r="M246" s="229" t="s">
        <v>58</v>
      </c>
      <c r="N246" s="166" t="e">
        <f>COTAÇÃO!#REF!</f>
        <v>#REF!</v>
      </c>
      <c r="O246" s="237">
        <f t="shared" si="27"/>
        <v>1.0012000000000001</v>
      </c>
      <c r="P246" s="231" t="e">
        <f t="shared" si="18"/>
        <v>#REF!</v>
      </c>
      <c r="Q246" s="232" t="e">
        <f t="shared" si="19"/>
        <v>#REF!</v>
      </c>
      <c r="R246" s="233" t="e">
        <f>COTAÇÃO!#REF!</f>
        <v>#REF!</v>
      </c>
    </row>
    <row r="247" spans="1:18" s="225" customFormat="1" ht="15" customHeight="1" x14ac:dyDescent="0.2">
      <c r="A247" s="221"/>
      <c r="B247" s="227" t="s">
        <v>618</v>
      </c>
      <c r="C247" s="645" t="s">
        <v>442</v>
      </c>
      <c r="D247" s="646"/>
      <c r="E247" s="646"/>
      <c r="F247" s="646"/>
      <c r="G247" s="646"/>
      <c r="H247" s="646"/>
      <c r="I247" s="646"/>
      <c r="J247" s="646"/>
      <c r="K247" s="647"/>
      <c r="L247" s="228">
        <v>4.74</v>
      </c>
      <c r="M247" s="229" t="s">
        <v>22</v>
      </c>
      <c r="N247" s="166">
        <v>18.649999999999999</v>
      </c>
      <c r="O247" s="237">
        <f>(1+$Q$3)</f>
        <v>1.002594</v>
      </c>
      <c r="P247" s="231">
        <f t="shared" si="18"/>
        <v>18.7</v>
      </c>
      <c r="Q247" s="232">
        <f t="shared" si="19"/>
        <v>88.64</v>
      </c>
      <c r="R247" s="233" t="s">
        <v>444</v>
      </c>
    </row>
    <row r="248" spans="1:18" s="225" customFormat="1" ht="15" customHeight="1" x14ac:dyDescent="0.2">
      <c r="A248" s="221"/>
      <c r="B248" s="227" t="s">
        <v>619</v>
      </c>
      <c r="C248" s="653" t="s">
        <v>258</v>
      </c>
      <c r="D248" s="648"/>
      <c r="E248" s="648"/>
      <c r="F248" s="648"/>
      <c r="G248" s="648"/>
      <c r="H248" s="648"/>
      <c r="I248" s="648"/>
      <c r="J248" s="648"/>
      <c r="K248" s="648"/>
      <c r="L248" s="228">
        <v>1</v>
      </c>
      <c r="M248" s="229" t="s">
        <v>58</v>
      </c>
      <c r="N248" s="166" t="e">
        <f>COTAÇÃO!#REF!</f>
        <v>#REF!</v>
      </c>
      <c r="O248" s="237">
        <f t="shared" si="27"/>
        <v>1.0012000000000001</v>
      </c>
      <c r="P248" s="231" t="e">
        <f t="shared" si="18"/>
        <v>#REF!</v>
      </c>
      <c r="Q248" s="232" t="e">
        <f t="shared" si="19"/>
        <v>#REF!</v>
      </c>
      <c r="R248" s="233" t="e">
        <f>COTAÇÃO!#REF!</f>
        <v>#REF!</v>
      </c>
    </row>
    <row r="249" spans="1:18" s="225" customFormat="1" ht="15" customHeight="1" x14ac:dyDescent="0.2">
      <c r="A249" s="221"/>
      <c r="B249" s="227" t="s">
        <v>620</v>
      </c>
      <c r="C249" s="645" t="s">
        <v>442</v>
      </c>
      <c r="D249" s="646"/>
      <c r="E249" s="646"/>
      <c r="F249" s="646"/>
      <c r="G249" s="646"/>
      <c r="H249" s="646"/>
      <c r="I249" s="646"/>
      <c r="J249" s="646"/>
      <c r="K249" s="647"/>
      <c r="L249" s="228">
        <v>5.63</v>
      </c>
      <c r="M249" s="229" t="s">
        <v>22</v>
      </c>
      <c r="N249" s="166">
        <v>18.649999999999999</v>
      </c>
      <c r="O249" s="237">
        <f>(1+$Q$3)</f>
        <v>1.002594</v>
      </c>
      <c r="P249" s="231">
        <f t="shared" si="18"/>
        <v>18.7</v>
      </c>
      <c r="Q249" s="232">
        <f t="shared" si="19"/>
        <v>105.28</v>
      </c>
      <c r="R249" s="233" t="s">
        <v>444</v>
      </c>
    </row>
    <row r="250" spans="1:18" s="225" customFormat="1" ht="15" customHeight="1" x14ac:dyDescent="0.2">
      <c r="A250" s="221"/>
      <c r="B250" s="227" t="s">
        <v>621</v>
      </c>
      <c r="C250" s="653" t="s">
        <v>259</v>
      </c>
      <c r="D250" s="648"/>
      <c r="E250" s="648"/>
      <c r="F250" s="648"/>
      <c r="G250" s="648"/>
      <c r="H250" s="648"/>
      <c r="I250" s="648"/>
      <c r="J250" s="648"/>
      <c r="K250" s="648"/>
      <c r="L250" s="228">
        <v>2</v>
      </c>
      <c r="M250" s="229" t="s">
        <v>58</v>
      </c>
      <c r="N250" s="166" t="e">
        <f>COTAÇÃO!#REF!</f>
        <v>#REF!</v>
      </c>
      <c r="O250" s="237">
        <f t="shared" si="27"/>
        <v>1.0012000000000001</v>
      </c>
      <c r="P250" s="231" t="e">
        <f t="shared" si="18"/>
        <v>#REF!</v>
      </c>
      <c r="Q250" s="232" t="e">
        <f t="shared" si="19"/>
        <v>#REF!</v>
      </c>
      <c r="R250" s="233" t="e">
        <f>COTAÇÃO!#REF!</f>
        <v>#REF!</v>
      </c>
    </row>
    <row r="251" spans="1:18" s="225" customFormat="1" ht="15" customHeight="1" x14ac:dyDescent="0.2">
      <c r="A251" s="221"/>
      <c r="B251" s="227" t="s">
        <v>622</v>
      </c>
      <c r="C251" s="649" t="s">
        <v>442</v>
      </c>
      <c r="D251" s="646"/>
      <c r="E251" s="646"/>
      <c r="F251" s="646"/>
      <c r="G251" s="646"/>
      <c r="H251" s="646"/>
      <c r="I251" s="646"/>
      <c r="J251" s="646"/>
      <c r="K251" s="647"/>
      <c r="L251" s="228">
        <f>2*3.18</f>
        <v>6.36</v>
      </c>
      <c r="M251" s="229" t="s">
        <v>22</v>
      </c>
      <c r="N251" s="166">
        <v>18.649999999999999</v>
      </c>
      <c r="O251" s="237">
        <f>(1+$Q$3)</f>
        <v>1.002594</v>
      </c>
      <c r="P251" s="231">
        <f t="shared" si="18"/>
        <v>18.7</v>
      </c>
      <c r="Q251" s="232">
        <f t="shared" si="19"/>
        <v>118.93</v>
      </c>
      <c r="R251" s="233" t="s">
        <v>444</v>
      </c>
    </row>
    <row r="252" spans="1:18" s="225" customFormat="1" ht="15" customHeight="1" x14ac:dyDescent="0.2">
      <c r="A252" s="221"/>
      <c r="B252" s="227" t="s">
        <v>623</v>
      </c>
      <c r="C252" s="653" t="s">
        <v>260</v>
      </c>
      <c r="D252" s="648"/>
      <c r="E252" s="648"/>
      <c r="F252" s="648"/>
      <c r="G252" s="648"/>
      <c r="H252" s="648"/>
      <c r="I252" s="648"/>
      <c r="J252" s="648"/>
      <c r="K252" s="648"/>
      <c r="L252" s="228">
        <v>1</v>
      </c>
      <c r="M252" s="229" t="s">
        <v>58</v>
      </c>
      <c r="N252" s="166" t="e">
        <f>COTAÇÃO!#REF!</f>
        <v>#REF!</v>
      </c>
      <c r="O252" s="237">
        <f t="shared" si="27"/>
        <v>1.0012000000000001</v>
      </c>
      <c r="P252" s="231" t="e">
        <f t="shared" si="18"/>
        <v>#REF!</v>
      </c>
      <c r="Q252" s="232" t="e">
        <f t="shared" si="19"/>
        <v>#REF!</v>
      </c>
      <c r="R252" s="233" t="e">
        <f>COTAÇÃO!#REF!</f>
        <v>#REF!</v>
      </c>
    </row>
    <row r="253" spans="1:18" s="225" customFormat="1" ht="15" customHeight="1" x14ac:dyDescent="0.2">
      <c r="A253" s="221"/>
      <c r="B253" s="227" t="s">
        <v>624</v>
      </c>
      <c r="C253" s="645" t="s">
        <v>442</v>
      </c>
      <c r="D253" s="646"/>
      <c r="E253" s="646"/>
      <c r="F253" s="646"/>
      <c r="G253" s="646"/>
      <c r="H253" s="646"/>
      <c r="I253" s="646"/>
      <c r="J253" s="646"/>
      <c r="K253" s="647"/>
      <c r="L253" s="228">
        <v>5.4</v>
      </c>
      <c r="M253" s="229" t="s">
        <v>22</v>
      </c>
      <c r="N253" s="166">
        <v>18.649999999999999</v>
      </c>
      <c r="O253" s="237">
        <f>(1+$Q$3)</f>
        <v>1.002594</v>
      </c>
      <c r="P253" s="231">
        <f t="shared" si="18"/>
        <v>18.7</v>
      </c>
      <c r="Q253" s="232">
        <f t="shared" si="19"/>
        <v>100.98</v>
      </c>
      <c r="R253" s="233" t="s">
        <v>444</v>
      </c>
    </row>
    <row r="254" spans="1:18" s="225" customFormat="1" ht="15" customHeight="1" x14ac:dyDescent="0.2">
      <c r="A254" s="221"/>
      <c r="B254" s="227" t="s">
        <v>625</v>
      </c>
      <c r="C254" s="653" t="s">
        <v>261</v>
      </c>
      <c r="D254" s="648"/>
      <c r="E254" s="648"/>
      <c r="F254" s="648"/>
      <c r="G254" s="648"/>
      <c r="H254" s="648"/>
      <c r="I254" s="648"/>
      <c r="J254" s="648"/>
      <c r="K254" s="648"/>
      <c r="L254" s="228">
        <v>1</v>
      </c>
      <c r="M254" s="229" t="s">
        <v>58</v>
      </c>
      <c r="N254" s="166" t="e">
        <f>COTAÇÃO!#REF!</f>
        <v>#REF!</v>
      </c>
      <c r="O254" s="237">
        <f t="shared" si="27"/>
        <v>1.0012000000000001</v>
      </c>
      <c r="P254" s="231" t="e">
        <f t="shared" si="18"/>
        <v>#REF!</v>
      </c>
      <c r="Q254" s="232" t="e">
        <f t="shared" si="19"/>
        <v>#REF!</v>
      </c>
      <c r="R254" s="233" t="e">
        <f>COTAÇÃO!#REF!</f>
        <v>#REF!</v>
      </c>
    </row>
    <row r="255" spans="1:18" s="225" customFormat="1" ht="15" customHeight="1" x14ac:dyDescent="0.2">
      <c r="A255" s="221"/>
      <c r="B255" s="227" t="s">
        <v>626</v>
      </c>
      <c r="C255" s="645" t="s">
        <v>442</v>
      </c>
      <c r="D255" s="646"/>
      <c r="E255" s="646"/>
      <c r="F255" s="646"/>
      <c r="G255" s="646"/>
      <c r="H255" s="646"/>
      <c r="I255" s="646"/>
      <c r="J255" s="646"/>
      <c r="K255" s="647"/>
      <c r="L255" s="228">
        <v>5.1100000000000003</v>
      </c>
      <c r="M255" s="229" t="s">
        <v>22</v>
      </c>
      <c r="N255" s="166">
        <v>18.649999999999999</v>
      </c>
      <c r="O255" s="237">
        <f>(1+$Q$3)</f>
        <v>1.002594</v>
      </c>
      <c r="P255" s="231">
        <f t="shared" si="18"/>
        <v>18.7</v>
      </c>
      <c r="Q255" s="232">
        <f t="shared" si="19"/>
        <v>95.56</v>
      </c>
      <c r="R255" s="233" t="s">
        <v>444</v>
      </c>
    </row>
    <row r="256" spans="1:18" s="225" customFormat="1" ht="15" customHeight="1" x14ac:dyDescent="0.2">
      <c r="A256" s="221"/>
      <c r="B256" s="227" t="s">
        <v>627</v>
      </c>
      <c r="C256" s="653" t="s">
        <v>262</v>
      </c>
      <c r="D256" s="648"/>
      <c r="E256" s="648"/>
      <c r="F256" s="648"/>
      <c r="G256" s="648"/>
      <c r="H256" s="648"/>
      <c r="I256" s="648"/>
      <c r="J256" s="648"/>
      <c r="K256" s="648"/>
      <c r="L256" s="228">
        <v>4</v>
      </c>
      <c r="M256" s="229" t="s">
        <v>58</v>
      </c>
      <c r="N256" s="166" t="e">
        <f>COTAÇÃO!#REF!</f>
        <v>#REF!</v>
      </c>
      <c r="O256" s="237">
        <f t="shared" si="27"/>
        <v>1.0012000000000001</v>
      </c>
      <c r="P256" s="231" t="e">
        <f t="shared" si="18"/>
        <v>#REF!</v>
      </c>
      <c r="Q256" s="232" t="e">
        <f t="shared" si="19"/>
        <v>#REF!</v>
      </c>
      <c r="R256" s="233" t="e">
        <f>COTAÇÃO!#REF!</f>
        <v>#REF!</v>
      </c>
    </row>
    <row r="257" spans="1:18" s="225" customFormat="1" ht="15" customHeight="1" x14ac:dyDescent="0.2">
      <c r="A257" s="221"/>
      <c r="B257" s="227" t="s">
        <v>663</v>
      </c>
      <c r="C257" s="645" t="s">
        <v>442</v>
      </c>
      <c r="D257" s="646"/>
      <c r="E257" s="646"/>
      <c r="F257" s="646"/>
      <c r="G257" s="646"/>
      <c r="H257" s="646"/>
      <c r="I257" s="646"/>
      <c r="J257" s="646"/>
      <c r="K257" s="647"/>
      <c r="L257" s="228">
        <f>2*4</f>
        <v>8</v>
      </c>
      <c r="M257" s="229" t="s">
        <v>22</v>
      </c>
      <c r="N257" s="166">
        <v>18.649999999999999</v>
      </c>
      <c r="O257" s="237">
        <f>(1+$Q$3)</f>
        <v>1.002594</v>
      </c>
      <c r="P257" s="231">
        <f t="shared" si="18"/>
        <v>18.7</v>
      </c>
      <c r="Q257" s="232">
        <f t="shared" si="19"/>
        <v>149.6</v>
      </c>
      <c r="R257" s="233" t="s">
        <v>444</v>
      </c>
    </row>
    <row r="258" spans="1:18" s="225" customFormat="1" ht="15" customHeight="1" x14ac:dyDescent="0.2">
      <c r="A258" s="221"/>
      <c r="B258" s="227" t="s">
        <v>728</v>
      </c>
      <c r="C258" s="653" t="s">
        <v>263</v>
      </c>
      <c r="D258" s="648"/>
      <c r="E258" s="648"/>
      <c r="F258" s="648"/>
      <c r="G258" s="648"/>
      <c r="H258" s="648"/>
      <c r="I258" s="648"/>
      <c r="J258" s="648"/>
      <c r="K258" s="648"/>
      <c r="L258" s="228">
        <v>1</v>
      </c>
      <c r="M258" s="229" t="s">
        <v>58</v>
      </c>
      <c r="N258" s="166" t="e">
        <f>COTAÇÃO!#REF!</f>
        <v>#REF!</v>
      </c>
      <c r="O258" s="237">
        <f t="shared" si="27"/>
        <v>1.0012000000000001</v>
      </c>
      <c r="P258" s="231" t="e">
        <f t="shared" si="18"/>
        <v>#REF!</v>
      </c>
      <c r="Q258" s="232" t="e">
        <f t="shared" si="19"/>
        <v>#REF!</v>
      </c>
      <c r="R258" s="233" t="e">
        <f>COTAÇÃO!#REF!</f>
        <v>#REF!</v>
      </c>
    </row>
    <row r="259" spans="1:18" s="225" customFormat="1" ht="15" customHeight="1" x14ac:dyDescent="0.2">
      <c r="A259" s="221"/>
      <c r="B259" s="227" t="s">
        <v>730</v>
      </c>
      <c r="C259" s="645" t="s">
        <v>442</v>
      </c>
      <c r="D259" s="646"/>
      <c r="E259" s="646"/>
      <c r="F259" s="646"/>
      <c r="G259" s="646"/>
      <c r="H259" s="646"/>
      <c r="I259" s="646"/>
      <c r="J259" s="646"/>
      <c r="K259" s="647"/>
      <c r="L259" s="228">
        <v>5.79</v>
      </c>
      <c r="M259" s="229" t="s">
        <v>22</v>
      </c>
      <c r="N259" s="166">
        <v>18.649999999999999</v>
      </c>
      <c r="O259" s="237">
        <f>(1+$Q$3)</f>
        <v>1.002594</v>
      </c>
      <c r="P259" s="231">
        <f t="shared" si="18"/>
        <v>18.7</v>
      </c>
      <c r="Q259" s="232">
        <f t="shared" si="19"/>
        <v>108.27</v>
      </c>
      <c r="R259" s="233" t="s">
        <v>444</v>
      </c>
    </row>
    <row r="260" spans="1:18" s="225" customFormat="1" ht="15" customHeight="1" x14ac:dyDescent="0.2">
      <c r="A260" s="221"/>
      <c r="B260" s="227" t="s">
        <v>731</v>
      </c>
      <c r="C260" s="653" t="s">
        <v>264</v>
      </c>
      <c r="D260" s="648"/>
      <c r="E260" s="648"/>
      <c r="F260" s="648"/>
      <c r="G260" s="648"/>
      <c r="H260" s="648"/>
      <c r="I260" s="648"/>
      <c r="J260" s="648"/>
      <c r="K260" s="648"/>
      <c r="L260" s="228">
        <v>2</v>
      </c>
      <c r="M260" s="229" t="s">
        <v>58</v>
      </c>
      <c r="N260" s="166" t="e">
        <f>COTAÇÃO!#REF!</f>
        <v>#REF!</v>
      </c>
      <c r="O260" s="237">
        <f t="shared" si="27"/>
        <v>1.0012000000000001</v>
      </c>
      <c r="P260" s="231" t="e">
        <f t="shared" si="18"/>
        <v>#REF!</v>
      </c>
      <c r="Q260" s="232" t="e">
        <f t="shared" si="19"/>
        <v>#REF!</v>
      </c>
      <c r="R260" s="233" t="e">
        <f>COTAÇÃO!#REF!</f>
        <v>#REF!</v>
      </c>
    </row>
    <row r="261" spans="1:18" s="225" customFormat="1" ht="15" customHeight="1" x14ac:dyDescent="0.2">
      <c r="A261" s="221"/>
      <c r="B261" s="227" t="s">
        <v>733</v>
      </c>
      <c r="C261" s="645" t="s">
        <v>442</v>
      </c>
      <c r="D261" s="646"/>
      <c r="E261" s="646"/>
      <c r="F261" s="646"/>
      <c r="G261" s="646"/>
      <c r="H261" s="646"/>
      <c r="I261" s="646"/>
      <c r="J261" s="646"/>
      <c r="K261" s="647"/>
      <c r="L261" s="228">
        <f>4.01*2</f>
        <v>8.02</v>
      </c>
      <c r="M261" s="229" t="s">
        <v>22</v>
      </c>
      <c r="N261" s="166">
        <v>18.649999999999999</v>
      </c>
      <c r="O261" s="237">
        <f>(1+$Q$3)</f>
        <v>1.002594</v>
      </c>
      <c r="P261" s="231">
        <f t="shared" si="18"/>
        <v>18.7</v>
      </c>
      <c r="Q261" s="232">
        <f t="shared" si="19"/>
        <v>149.97</v>
      </c>
      <c r="R261" s="233" t="s">
        <v>444</v>
      </c>
    </row>
    <row r="262" spans="1:18" s="225" customFormat="1" ht="15" customHeight="1" x14ac:dyDescent="0.2">
      <c r="A262" s="221"/>
      <c r="B262" s="227" t="s">
        <v>734</v>
      </c>
      <c r="C262" s="653" t="s">
        <v>265</v>
      </c>
      <c r="D262" s="648"/>
      <c r="E262" s="648"/>
      <c r="F262" s="648"/>
      <c r="G262" s="648"/>
      <c r="H262" s="648"/>
      <c r="I262" s="648"/>
      <c r="J262" s="648"/>
      <c r="K262" s="648"/>
      <c r="L262" s="228">
        <v>1</v>
      </c>
      <c r="M262" s="229" t="s">
        <v>58</v>
      </c>
      <c r="N262" s="166" t="e">
        <f>COTAÇÃO!#REF!</f>
        <v>#REF!</v>
      </c>
      <c r="O262" s="237">
        <f t="shared" si="27"/>
        <v>1.0012000000000001</v>
      </c>
      <c r="P262" s="231" t="e">
        <f t="shared" si="18"/>
        <v>#REF!</v>
      </c>
      <c r="Q262" s="232" t="e">
        <f t="shared" si="19"/>
        <v>#REF!</v>
      </c>
      <c r="R262" s="233" t="e">
        <f>COTAÇÃO!#REF!</f>
        <v>#REF!</v>
      </c>
    </row>
    <row r="263" spans="1:18" s="225" customFormat="1" ht="15" customHeight="1" x14ac:dyDescent="0.2">
      <c r="A263" s="221"/>
      <c r="B263" s="227" t="s">
        <v>736</v>
      </c>
      <c r="C263" s="645" t="s">
        <v>442</v>
      </c>
      <c r="D263" s="646"/>
      <c r="E263" s="646"/>
      <c r="F263" s="646"/>
      <c r="G263" s="646"/>
      <c r="H263" s="646"/>
      <c r="I263" s="646"/>
      <c r="J263" s="646"/>
      <c r="K263" s="647"/>
      <c r="L263" s="228">
        <v>5.8</v>
      </c>
      <c r="M263" s="229" t="s">
        <v>22</v>
      </c>
      <c r="N263" s="166">
        <v>18.649999999999999</v>
      </c>
      <c r="O263" s="237">
        <f>(1+$Q$3)</f>
        <v>1.002594</v>
      </c>
      <c r="P263" s="231">
        <f t="shared" si="18"/>
        <v>18.7</v>
      </c>
      <c r="Q263" s="232">
        <f t="shared" si="19"/>
        <v>108.46</v>
      </c>
      <c r="R263" s="233" t="s">
        <v>444</v>
      </c>
    </row>
    <row r="264" spans="1:18" s="225" customFormat="1" ht="15" customHeight="1" x14ac:dyDescent="0.2">
      <c r="A264" s="221"/>
      <c r="B264" s="227" t="s">
        <v>737</v>
      </c>
      <c r="C264" s="653" t="s">
        <v>266</v>
      </c>
      <c r="D264" s="648"/>
      <c r="E264" s="648"/>
      <c r="F264" s="648"/>
      <c r="G264" s="648"/>
      <c r="H264" s="648"/>
      <c r="I264" s="648"/>
      <c r="J264" s="648"/>
      <c r="K264" s="648"/>
      <c r="L264" s="228">
        <v>1</v>
      </c>
      <c r="M264" s="229" t="s">
        <v>58</v>
      </c>
      <c r="N264" s="166" t="e">
        <f>COTAÇÃO!#REF!</f>
        <v>#REF!</v>
      </c>
      <c r="O264" s="237">
        <f t="shared" si="27"/>
        <v>1.0012000000000001</v>
      </c>
      <c r="P264" s="231" t="e">
        <f t="shared" si="18"/>
        <v>#REF!</v>
      </c>
      <c r="Q264" s="232" t="e">
        <f t="shared" si="19"/>
        <v>#REF!</v>
      </c>
      <c r="R264" s="233" t="e">
        <f>COTAÇÃO!#REF!</f>
        <v>#REF!</v>
      </c>
    </row>
    <row r="265" spans="1:18" s="225" customFormat="1" ht="15" customHeight="1" x14ac:dyDescent="0.2">
      <c r="A265" s="221"/>
      <c r="B265" s="227" t="s">
        <v>739</v>
      </c>
      <c r="C265" s="645" t="s">
        <v>442</v>
      </c>
      <c r="D265" s="646"/>
      <c r="E265" s="646"/>
      <c r="F265" s="646"/>
      <c r="G265" s="646"/>
      <c r="H265" s="646"/>
      <c r="I265" s="646"/>
      <c r="J265" s="646"/>
      <c r="K265" s="647"/>
      <c r="L265" s="228">
        <v>4.01</v>
      </c>
      <c r="M265" s="229" t="s">
        <v>22</v>
      </c>
      <c r="N265" s="166">
        <v>18.649999999999999</v>
      </c>
      <c r="O265" s="237">
        <f>(1+$Q$3)</f>
        <v>1.002594</v>
      </c>
      <c r="P265" s="231">
        <f t="shared" si="18"/>
        <v>18.7</v>
      </c>
      <c r="Q265" s="232">
        <f t="shared" si="19"/>
        <v>74.989999999999995</v>
      </c>
      <c r="R265" s="233" t="s">
        <v>444</v>
      </c>
    </row>
    <row r="266" spans="1:18" s="225" customFormat="1" ht="15" customHeight="1" x14ac:dyDescent="0.2">
      <c r="A266" s="221"/>
      <c r="B266" s="227" t="s">
        <v>740</v>
      </c>
      <c r="C266" s="653" t="s">
        <v>267</v>
      </c>
      <c r="D266" s="648"/>
      <c r="E266" s="648"/>
      <c r="F266" s="648"/>
      <c r="G266" s="648"/>
      <c r="H266" s="648"/>
      <c r="I266" s="648"/>
      <c r="J266" s="648"/>
      <c r="K266" s="648"/>
      <c r="L266" s="228">
        <v>1</v>
      </c>
      <c r="M266" s="229" t="s">
        <v>58</v>
      </c>
      <c r="N266" s="166" t="e">
        <f>COTAÇÃO!#REF!</f>
        <v>#REF!</v>
      </c>
      <c r="O266" s="237">
        <f t="shared" si="27"/>
        <v>1.0012000000000001</v>
      </c>
      <c r="P266" s="231" t="e">
        <f t="shared" si="18"/>
        <v>#REF!</v>
      </c>
      <c r="Q266" s="232" t="e">
        <f t="shared" si="19"/>
        <v>#REF!</v>
      </c>
      <c r="R266" s="233" t="e">
        <f>COTAÇÃO!#REF!</f>
        <v>#REF!</v>
      </c>
    </row>
    <row r="267" spans="1:18" s="225" customFormat="1" ht="15" customHeight="1" x14ac:dyDescent="0.2">
      <c r="A267" s="221"/>
      <c r="B267" s="227" t="s">
        <v>810</v>
      </c>
      <c r="C267" s="645" t="s">
        <v>442</v>
      </c>
      <c r="D267" s="646"/>
      <c r="E267" s="646"/>
      <c r="F267" s="646"/>
      <c r="G267" s="646"/>
      <c r="H267" s="646"/>
      <c r="I267" s="646"/>
      <c r="J267" s="646"/>
      <c r="K267" s="647"/>
      <c r="L267" s="228">
        <v>5.78</v>
      </c>
      <c r="M267" s="229" t="s">
        <v>22</v>
      </c>
      <c r="N267" s="166">
        <v>18.649999999999999</v>
      </c>
      <c r="O267" s="237">
        <f>(1+$Q$3)</f>
        <v>1.002594</v>
      </c>
      <c r="P267" s="231">
        <f t="shared" si="18"/>
        <v>18.7</v>
      </c>
      <c r="Q267" s="232">
        <f t="shared" si="19"/>
        <v>108.09</v>
      </c>
      <c r="R267" s="233" t="s">
        <v>444</v>
      </c>
    </row>
    <row r="268" spans="1:18" s="225" customFormat="1" ht="15" customHeight="1" x14ac:dyDescent="0.2">
      <c r="A268" s="221"/>
      <c r="B268" s="227" t="s">
        <v>811</v>
      </c>
      <c r="C268" s="653" t="s">
        <v>268</v>
      </c>
      <c r="D268" s="648"/>
      <c r="E268" s="648"/>
      <c r="F268" s="648"/>
      <c r="G268" s="648"/>
      <c r="H268" s="648"/>
      <c r="I268" s="648"/>
      <c r="J268" s="648"/>
      <c r="K268" s="648"/>
      <c r="L268" s="228">
        <v>1</v>
      </c>
      <c r="M268" s="229" t="s">
        <v>58</v>
      </c>
      <c r="N268" s="166" t="e">
        <f>COTAÇÃO!#REF!</f>
        <v>#REF!</v>
      </c>
      <c r="O268" s="237">
        <f t="shared" si="27"/>
        <v>1.0012000000000001</v>
      </c>
      <c r="P268" s="231" t="e">
        <f t="shared" si="18"/>
        <v>#REF!</v>
      </c>
      <c r="Q268" s="232" t="e">
        <f t="shared" si="19"/>
        <v>#REF!</v>
      </c>
      <c r="R268" s="233" t="e">
        <f>COTAÇÃO!#REF!</f>
        <v>#REF!</v>
      </c>
    </row>
    <row r="269" spans="1:18" s="225" customFormat="1" ht="15" customHeight="1" x14ac:dyDescent="0.2">
      <c r="A269" s="221"/>
      <c r="B269" s="227" t="s">
        <v>814</v>
      </c>
      <c r="C269" s="645" t="s">
        <v>442</v>
      </c>
      <c r="D269" s="646"/>
      <c r="E269" s="646"/>
      <c r="F269" s="646"/>
      <c r="G269" s="646"/>
      <c r="H269" s="646"/>
      <c r="I269" s="646"/>
      <c r="J269" s="646"/>
      <c r="K269" s="647"/>
      <c r="L269" s="228">
        <v>2.4900000000000002</v>
      </c>
      <c r="M269" s="229" t="s">
        <v>22</v>
      </c>
      <c r="N269" s="166">
        <v>18.649999999999999</v>
      </c>
      <c r="O269" s="237">
        <f>(1+$Q$3)</f>
        <v>1.002594</v>
      </c>
      <c r="P269" s="231">
        <f t="shared" si="18"/>
        <v>18.7</v>
      </c>
      <c r="Q269" s="232">
        <f t="shared" si="19"/>
        <v>46.56</v>
      </c>
      <c r="R269" s="233" t="s">
        <v>444</v>
      </c>
    </row>
    <row r="270" spans="1:18" s="225" customFormat="1" ht="15" customHeight="1" x14ac:dyDescent="0.2">
      <c r="A270" s="221"/>
      <c r="B270" s="227" t="s">
        <v>815</v>
      </c>
      <c r="C270" s="653" t="s">
        <v>269</v>
      </c>
      <c r="D270" s="648"/>
      <c r="E270" s="648"/>
      <c r="F270" s="648"/>
      <c r="G270" s="648"/>
      <c r="H270" s="648"/>
      <c r="I270" s="648"/>
      <c r="J270" s="648"/>
      <c r="K270" s="648"/>
      <c r="L270" s="228">
        <v>3</v>
      </c>
      <c r="M270" s="229" t="s">
        <v>58</v>
      </c>
      <c r="N270" s="166" t="e">
        <f>COTAÇÃO!#REF!</f>
        <v>#REF!</v>
      </c>
      <c r="O270" s="237">
        <f t="shared" si="27"/>
        <v>1.0012000000000001</v>
      </c>
      <c r="P270" s="231" t="e">
        <f t="shared" si="18"/>
        <v>#REF!</v>
      </c>
      <c r="Q270" s="232" t="e">
        <f t="shared" si="19"/>
        <v>#REF!</v>
      </c>
      <c r="R270" s="233" t="e">
        <f>COTAÇÃO!#REF!</f>
        <v>#REF!</v>
      </c>
    </row>
    <row r="271" spans="1:18" s="225" customFormat="1" ht="15" customHeight="1" x14ac:dyDescent="0.2">
      <c r="A271" s="221"/>
      <c r="B271" s="227" t="s">
        <v>816</v>
      </c>
      <c r="C271" s="645" t="s">
        <v>442</v>
      </c>
      <c r="D271" s="646"/>
      <c r="E271" s="646"/>
      <c r="F271" s="646"/>
      <c r="G271" s="646"/>
      <c r="H271" s="646"/>
      <c r="I271" s="646"/>
      <c r="J271" s="646"/>
      <c r="K271" s="647"/>
      <c r="L271" s="228">
        <f>4*3</f>
        <v>12</v>
      </c>
      <c r="M271" s="229" t="s">
        <v>22</v>
      </c>
      <c r="N271" s="166">
        <v>18.649999999999999</v>
      </c>
      <c r="O271" s="237">
        <f>(1+$Q$3)</f>
        <v>1.002594</v>
      </c>
      <c r="P271" s="231">
        <f t="shared" si="18"/>
        <v>18.7</v>
      </c>
      <c r="Q271" s="232">
        <f t="shared" si="19"/>
        <v>224.4</v>
      </c>
      <c r="R271" s="233" t="s">
        <v>444</v>
      </c>
    </row>
    <row r="272" spans="1:18" s="225" customFormat="1" ht="15" customHeight="1" x14ac:dyDescent="0.2">
      <c r="A272" s="221"/>
      <c r="B272" s="227" t="s">
        <v>817</v>
      </c>
      <c r="C272" s="653" t="s">
        <v>270</v>
      </c>
      <c r="D272" s="648"/>
      <c r="E272" s="648"/>
      <c r="F272" s="648"/>
      <c r="G272" s="648"/>
      <c r="H272" s="648"/>
      <c r="I272" s="648"/>
      <c r="J272" s="648"/>
      <c r="K272" s="648"/>
      <c r="L272" s="228">
        <v>5250</v>
      </c>
      <c r="M272" s="229" t="s">
        <v>22</v>
      </c>
      <c r="N272" s="166" t="e">
        <f>COTAÇÃO!#REF!</f>
        <v>#REF!</v>
      </c>
      <c r="O272" s="237">
        <f t="shared" si="27"/>
        <v>1.0012000000000001</v>
      </c>
      <c r="P272" s="231" t="e">
        <f t="shared" ref="P272:P303" si="33">ROUND(N272*O272,2)</f>
        <v>#REF!</v>
      </c>
      <c r="Q272" s="232" t="e">
        <f t="shared" ref="Q272:Q303" si="34">ROUND(L272*P272,2)</f>
        <v>#REF!</v>
      </c>
      <c r="R272" s="233" t="e">
        <f>COTAÇÃO!#REF!</f>
        <v>#REF!</v>
      </c>
    </row>
    <row r="273" spans="1:18" s="225" customFormat="1" ht="15" customHeight="1" x14ac:dyDescent="0.2">
      <c r="A273" s="221"/>
      <c r="B273" s="227" t="s">
        <v>818</v>
      </c>
      <c r="C273" s="645" t="s">
        <v>442</v>
      </c>
      <c r="D273" s="646"/>
      <c r="E273" s="646"/>
      <c r="F273" s="646"/>
      <c r="G273" s="646"/>
      <c r="H273" s="646"/>
      <c r="I273" s="646"/>
      <c r="J273" s="646"/>
      <c r="K273" s="647"/>
      <c r="L273" s="228">
        <f>5250</f>
        <v>5250</v>
      </c>
      <c r="M273" s="229" t="s">
        <v>22</v>
      </c>
      <c r="N273" s="166">
        <v>18.649999999999999</v>
      </c>
      <c r="O273" s="237">
        <f>(1+$Q$3)</f>
        <v>1.002594</v>
      </c>
      <c r="P273" s="231">
        <f t="shared" si="33"/>
        <v>18.7</v>
      </c>
      <c r="Q273" s="232">
        <f t="shared" si="34"/>
        <v>98175</v>
      </c>
      <c r="R273" s="233" t="s">
        <v>444</v>
      </c>
    </row>
    <row r="274" spans="1:18" s="225" customFormat="1" ht="15" customHeight="1" x14ac:dyDescent="0.2">
      <c r="A274" s="221"/>
      <c r="B274" s="227" t="s">
        <v>819</v>
      </c>
      <c r="C274" s="653" t="s">
        <v>271</v>
      </c>
      <c r="D274" s="648"/>
      <c r="E274" s="648"/>
      <c r="F274" s="648"/>
      <c r="G274" s="648"/>
      <c r="H274" s="648"/>
      <c r="I274" s="648"/>
      <c r="J274" s="648"/>
      <c r="K274" s="648"/>
      <c r="L274" s="228">
        <v>2</v>
      </c>
      <c r="M274" s="229" t="s">
        <v>58</v>
      </c>
      <c r="N274" s="166" t="e">
        <f>COTAÇÃO!#REF!</f>
        <v>#REF!</v>
      </c>
      <c r="O274" s="237">
        <f t="shared" si="27"/>
        <v>1.0012000000000001</v>
      </c>
      <c r="P274" s="231" t="e">
        <f t="shared" si="33"/>
        <v>#REF!</v>
      </c>
      <c r="Q274" s="232" t="e">
        <f t="shared" si="34"/>
        <v>#REF!</v>
      </c>
      <c r="R274" s="233" t="e">
        <f>COTAÇÃO!#REF!</f>
        <v>#REF!</v>
      </c>
    </row>
    <row r="275" spans="1:18" s="225" customFormat="1" ht="15" customHeight="1" x14ac:dyDescent="0.2">
      <c r="A275" s="221"/>
      <c r="B275" s="227" t="s">
        <v>820</v>
      </c>
      <c r="C275" s="645" t="s">
        <v>442</v>
      </c>
      <c r="D275" s="646"/>
      <c r="E275" s="646"/>
      <c r="F275" s="646"/>
      <c r="G275" s="646"/>
      <c r="H275" s="646"/>
      <c r="I275" s="646"/>
      <c r="J275" s="646"/>
      <c r="K275" s="647"/>
      <c r="L275" s="228">
        <f>2.3*2</f>
        <v>4.5999999999999996</v>
      </c>
      <c r="M275" s="229" t="s">
        <v>22</v>
      </c>
      <c r="N275" s="166">
        <v>23.49</v>
      </c>
      <c r="O275" s="237">
        <f t="shared" ref="O275:O295" si="35">(1+$Q$3)</f>
        <v>1.002594</v>
      </c>
      <c r="P275" s="231">
        <f t="shared" si="33"/>
        <v>23.55</v>
      </c>
      <c r="Q275" s="232">
        <f t="shared" si="34"/>
        <v>108.33</v>
      </c>
      <c r="R275" s="233" t="s">
        <v>445</v>
      </c>
    </row>
    <row r="276" spans="1:18" s="225" customFormat="1" ht="15" customHeight="1" x14ac:dyDescent="0.2">
      <c r="A276" s="221"/>
      <c r="B276" s="227" t="s">
        <v>821</v>
      </c>
      <c r="C276" s="653" t="s">
        <v>272</v>
      </c>
      <c r="D276" s="648"/>
      <c r="E276" s="648"/>
      <c r="F276" s="648"/>
      <c r="G276" s="648"/>
      <c r="H276" s="648"/>
      <c r="I276" s="648"/>
      <c r="J276" s="648"/>
      <c r="K276" s="648"/>
      <c r="L276" s="228">
        <v>22</v>
      </c>
      <c r="M276" s="229" t="s">
        <v>22</v>
      </c>
      <c r="N276" s="166" t="e">
        <f>COTAÇÃO!#REF!</f>
        <v>#REF!</v>
      </c>
      <c r="O276" s="237">
        <f t="shared" si="27"/>
        <v>1.0012000000000001</v>
      </c>
      <c r="P276" s="231" t="e">
        <f t="shared" si="33"/>
        <v>#REF!</v>
      </c>
      <c r="Q276" s="232" t="e">
        <f t="shared" si="34"/>
        <v>#REF!</v>
      </c>
      <c r="R276" s="233" t="e">
        <f>COTAÇÃO!#REF!</f>
        <v>#REF!</v>
      </c>
    </row>
    <row r="277" spans="1:18" s="225" customFormat="1" ht="15" customHeight="1" x14ac:dyDescent="0.2">
      <c r="A277" s="221"/>
      <c r="B277" s="227" t="s">
        <v>822</v>
      </c>
      <c r="C277" s="645" t="s">
        <v>442</v>
      </c>
      <c r="D277" s="646"/>
      <c r="E277" s="646"/>
      <c r="F277" s="646"/>
      <c r="G277" s="646"/>
      <c r="H277" s="646"/>
      <c r="I277" s="646"/>
      <c r="J277" s="646"/>
      <c r="K277" s="647"/>
      <c r="L277" s="228">
        <v>3715.99</v>
      </c>
      <c r="M277" s="229" t="s">
        <v>22</v>
      </c>
      <c r="N277" s="166">
        <v>23.49</v>
      </c>
      <c r="O277" s="237">
        <f t="shared" si="35"/>
        <v>1.002594</v>
      </c>
      <c r="P277" s="231">
        <f t="shared" si="33"/>
        <v>23.55</v>
      </c>
      <c r="Q277" s="232">
        <f t="shared" si="34"/>
        <v>87511.56</v>
      </c>
      <c r="R277" s="233" t="s">
        <v>445</v>
      </c>
    </row>
    <row r="278" spans="1:18" s="225" customFormat="1" ht="15" customHeight="1" x14ac:dyDescent="0.2">
      <c r="A278" s="221"/>
      <c r="B278" s="227" t="s">
        <v>823</v>
      </c>
      <c r="C278" s="653" t="s">
        <v>273</v>
      </c>
      <c r="D278" s="648"/>
      <c r="E278" s="648"/>
      <c r="F278" s="648"/>
      <c r="G278" s="648"/>
      <c r="H278" s="648"/>
      <c r="I278" s="648"/>
      <c r="J278" s="648"/>
      <c r="K278" s="648"/>
      <c r="L278" s="228">
        <v>1</v>
      </c>
      <c r="M278" s="229" t="s">
        <v>58</v>
      </c>
      <c r="N278" s="166" t="e">
        <f>COTAÇÃO!#REF!</f>
        <v>#REF!</v>
      </c>
      <c r="O278" s="237">
        <f t="shared" si="27"/>
        <v>1.0012000000000001</v>
      </c>
      <c r="P278" s="231" t="e">
        <f t="shared" si="33"/>
        <v>#REF!</v>
      </c>
      <c r="Q278" s="232" t="e">
        <f t="shared" si="34"/>
        <v>#REF!</v>
      </c>
      <c r="R278" s="233" t="e">
        <f>COTAÇÃO!#REF!</f>
        <v>#REF!</v>
      </c>
    </row>
    <row r="279" spans="1:18" s="225" customFormat="1" ht="15" customHeight="1" x14ac:dyDescent="0.2">
      <c r="A279" s="221"/>
      <c r="B279" s="227" t="s">
        <v>824</v>
      </c>
      <c r="C279" s="645" t="s">
        <v>442</v>
      </c>
      <c r="D279" s="646"/>
      <c r="E279" s="646"/>
      <c r="F279" s="646"/>
      <c r="G279" s="646"/>
      <c r="H279" s="646"/>
      <c r="I279" s="646"/>
      <c r="J279" s="646"/>
      <c r="K279" s="647"/>
      <c r="L279" s="228">
        <v>176.95</v>
      </c>
      <c r="M279" s="229" t="s">
        <v>22</v>
      </c>
      <c r="N279" s="166">
        <v>23.49</v>
      </c>
      <c r="O279" s="237">
        <f t="shared" si="35"/>
        <v>1.002594</v>
      </c>
      <c r="P279" s="231">
        <f t="shared" si="33"/>
        <v>23.55</v>
      </c>
      <c r="Q279" s="232">
        <f t="shared" si="34"/>
        <v>4167.17</v>
      </c>
      <c r="R279" s="233" t="s">
        <v>445</v>
      </c>
    </row>
    <row r="280" spans="1:18" s="225" customFormat="1" ht="15" customHeight="1" x14ac:dyDescent="0.2">
      <c r="A280" s="221"/>
      <c r="B280" s="227" t="s">
        <v>825</v>
      </c>
      <c r="C280" s="653" t="s">
        <v>705</v>
      </c>
      <c r="D280" s="648"/>
      <c r="E280" s="648"/>
      <c r="F280" s="648"/>
      <c r="G280" s="648"/>
      <c r="H280" s="648"/>
      <c r="I280" s="648"/>
      <c r="J280" s="648"/>
      <c r="K280" s="648"/>
      <c r="L280" s="228">
        <v>1</v>
      </c>
      <c r="M280" s="229" t="s">
        <v>58</v>
      </c>
      <c r="N280" s="166" t="e">
        <f>COTAÇÃO!#REF!</f>
        <v>#REF!</v>
      </c>
      <c r="O280" s="237">
        <f t="shared" si="27"/>
        <v>1.0012000000000001</v>
      </c>
      <c r="P280" s="231" t="e">
        <f t="shared" si="33"/>
        <v>#REF!</v>
      </c>
      <c r="Q280" s="232" t="e">
        <f t="shared" si="34"/>
        <v>#REF!</v>
      </c>
      <c r="R280" s="233" t="e">
        <f>COTAÇÃO!#REF!</f>
        <v>#REF!</v>
      </c>
    </row>
    <row r="281" spans="1:18" s="225" customFormat="1" ht="15" customHeight="1" x14ac:dyDescent="0.2">
      <c r="A281" s="221"/>
      <c r="B281" s="227" t="s">
        <v>826</v>
      </c>
      <c r="C281" s="645" t="s">
        <v>442</v>
      </c>
      <c r="D281" s="646"/>
      <c r="E281" s="646"/>
      <c r="F281" s="646"/>
      <c r="G281" s="646"/>
      <c r="H281" s="646"/>
      <c r="I281" s="646"/>
      <c r="J281" s="646"/>
      <c r="K281" s="647"/>
      <c r="L281" s="228">
        <v>4.3390000000000004</v>
      </c>
      <c r="M281" s="229" t="s">
        <v>22</v>
      </c>
      <c r="N281" s="166">
        <v>23.49</v>
      </c>
      <c r="O281" s="237">
        <f t="shared" si="35"/>
        <v>1.002594</v>
      </c>
      <c r="P281" s="231">
        <f t="shared" si="33"/>
        <v>23.55</v>
      </c>
      <c r="Q281" s="232">
        <f t="shared" si="34"/>
        <v>102.18</v>
      </c>
      <c r="R281" s="233" t="s">
        <v>445</v>
      </c>
    </row>
    <row r="282" spans="1:18" s="225" customFormat="1" ht="15" customHeight="1" x14ac:dyDescent="0.2">
      <c r="A282" s="221"/>
      <c r="B282" s="227" t="s">
        <v>827</v>
      </c>
      <c r="C282" s="653" t="s">
        <v>706</v>
      </c>
      <c r="D282" s="648"/>
      <c r="E282" s="648"/>
      <c r="F282" s="648"/>
      <c r="G282" s="648"/>
      <c r="H282" s="648"/>
      <c r="I282" s="648"/>
      <c r="J282" s="648"/>
      <c r="K282" s="648"/>
      <c r="L282" s="228">
        <v>3</v>
      </c>
      <c r="M282" s="229" t="s">
        <v>58</v>
      </c>
      <c r="N282" s="166" t="e">
        <f>COTAÇÃO!#REF!</f>
        <v>#REF!</v>
      </c>
      <c r="O282" s="237">
        <f t="shared" si="27"/>
        <v>1.0012000000000001</v>
      </c>
      <c r="P282" s="231" t="e">
        <f t="shared" si="33"/>
        <v>#REF!</v>
      </c>
      <c r="Q282" s="232" t="e">
        <f t="shared" si="34"/>
        <v>#REF!</v>
      </c>
      <c r="R282" s="233" t="e">
        <f>COTAÇÃO!#REF!</f>
        <v>#REF!</v>
      </c>
    </row>
    <row r="283" spans="1:18" s="225" customFormat="1" ht="15" customHeight="1" x14ac:dyDescent="0.2">
      <c r="A283" s="221"/>
      <c r="B283" s="227" t="s">
        <v>828</v>
      </c>
      <c r="C283" s="645" t="s">
        <v>442</v>
      </c>
      <c r="D283" s="646"/>
      <c r="E283" s="646"/>
      <c r="F283" s="646"/>
      <c r="G283" s="646"/>
      <c r="H283" s="646"/>
      <c r="I283" s="646"/>
      <c r="J283" s="646"/>
      <c r="K283" s="647"/>
      <c r="L283" s="228">
        <v>0.60499999999999998</v>
      </c>
      <c r="M283" s="229" t="s">
        <v>22</v>
      </c>
      <c r="N283" s="166">
        <v>9.32</v>
      </c>
      <c r="O283" s="237">
        <f t="shared" si="35"/>
        <v>1.002594</v>
      </c>
      <c r="P283" s="231">
        <f t="shared" si="33"/>
        <v>9.34</v>
      </c>
      <c r="Q283" s="232">
        <f t="shared" si="34"/>
        <v>5.65</v>
      </c>
      <c r="R283" s="233" t="s">
        <v>745</v>
      </c>
    </row>
    <row r="284" spans="1:18" s="225" customFormat="1" ht="15" customHeight="1" x14ac:dyDescent="0.2">
      <c r="A284" s="221"/>
      <c r="B284" s="227" t="s">
        <v>829</v>
      </c>
      <c r="C284" s="653" t="s">
        <v>707</v>
      </c>
      <c r="D284" s="648"/>
      <c r="E284" s="648"/>
      <c r="F284" s="648"/>
      <c r="G284" s="648"/>
      <c r="H284" s="648"/>
      <c r="I284" s="648"/>
      <c r="J284" s="648"/>
      <c r="K284" s="648"/>
      <c r="L284" s="228">
        <v>1</v>
      </c>
      <c r="M284" s="229" t="s">
        <v>58</v>
      </c>
      <c r="N284" s="166" t="e">
        <f>COTAÇÃO!#REF!</f>
        <v>#REF!</v>
      </c>
      <c r="O284" s="237">
        <f t="shared" si="27"/>
        <v>1.0012000000000001</v>
      </c>
      <c r="P284" s="231" t="e">
        <f t="shared" si="33"/>
        <v>#REF!</v>
      </c>
      <c r="Q284" s="232" t="e">
        <f t="shared" si="34"/>
        <v>#REF!</v>
      </c>
      <c r="R284" s="288" t="e">
        <f>COTAÇÃO!#REF!</f>
        <v>#REF!</v>
      </c>
    </row>
    <row r="285" spans="1:18" s="225" customFormat="1" ht="15" customHeight="1" x14ac:dyDescent="0.2">
      <c r="A285" s="221"/>
      <c r="B285" s="227" t="s">
        <v>830</v>
      </c>
      <c r="C285" s="645" t="s">
        <v>442</v>
      </c>
      <c r="D285" s="646"/>
      <c r="E285" s="646"/>
      <c r="F285" s="646"/>
      <c r="G285" s="646"/>
      <c r="H285" s="646"/>
      <c r="I285" s="646"/>
      <c r="J285" s="646"/>
      <c r="K285" s="647"/>
      <c r="L285" s="228">
        <v>0.505</v>
      </c>
      <c r="M285" s="229" t="s">
        <v>22</v>
      </c>
      <c r="N285" s="166">
        <v>12</v>
      </c>
      <c r="O285" s="237">
        <f t="shared" si="35"/>
        <v>1.002594</v>
      </c>
      <c r="P285" s="231">
        <f t="shared" si="33"/>
        <v>12.03</v>
      </c>
      <c r="Q285" s="232">
        <f t="shared" si="34"/>
        <v>6.08</v>
      </c>
      <c r="R285" s="233" t="s">
        <v>448</v>
      </c>
    </row>
    <row r="286" spans="1:18" s="225" customFormat="1" ht="15" customHeight="1" x14ac:dyDescent="0.2">
      <c r="A286" s="221"/>
      <c r="B286" s="227" t="s">
        <v>831</v>
      </c>
      <c r="C286" s="653" t="s">
        <v>708</v>
      </c>
      <c r="D286" s="648"/>
      <c r="E286" s="648"/>
      <c r="F286" s="648"/>
      <c r="G286" s="648"/>
      <c r="H286" s="648"/>
      <c r="I286" s="648"/>
      <c r="J286" s="648"/>
      <c r="K286" s="648"/>
      <c r="L286" s="228">
        <v>2</v>
      </c>
      <c r="M286" s="229" t="s">
        <v>58</v>
      </c>
      <c r="N286" s="166" t="e">
        <f>COTAÇÃO!#REF!</f>
        <v>#REF!</v>
      </c>
      <c r="O286" s="237">
        <f t="shared" si="27"/>
        <v>1.0012000000000001</v>
      </c>
      <c r="P286" s="231" t="e">
        <f t="shared" si="33"/>
        <v>#REF!</v>
      </c>
      <c r="Q286" s="232" t="e">
        <f t="shared" si="34"/>
        <v>#REF!</v>
      </c>
      <c r="R286" s="233" t="e">
        <f>COTAÇÃO!#REF!</f>
        <v>#REF!</v>
      </c>
    </row>
    <row r="287" spans="1:18" s="225" customFormat="1" ht="15" customHeight="1" x14ac:dyDescent="0.2">
      <c r="A287" s="221"/>
      <c r="B287" s="227" t="s">
        <v>832</v>
      </c>
      <c r="C287" s="645" t="s">
        <v>442</v>
      </c>
      <c r="D287" s="646"/>
      <c r="E287" s="646"/>
      <c r="F287" s="646"/>
      <c r="G287" s="646"/>
      <c r="H287" s="646"/>
      <c r="I287" s="646"/>
      <c r="J287" s="646"/>
      <c r="K287" s="647"/>
      <c r="L287" s="228">
        <v>0.26700000000000002</v>
      </c>
      <c r="M287" s="229" t="s">
        <v>22</v>
      </c>
      <c r="N287" s="166">
        <v>3.14</v>
      </c>
      <c r="O287" s="237">
        <f t="shared" si="35"/>
        <v>1.002594</v>
      </c>
      <c r="P287" s="231">
        <f t="shared" si="33"/>
        <v>3.15</v>
      </c>
      <c r="Q287" s="232">
        <f t="shared" si="34"/>
        <v>0.84</v>
      </c>
      <c r="R287" s="233" t="s">
        <v>746</v>
      </c>
    </row>
    <row r="288" spans="1:18" s="225" customFormat="1" ht="15" customHeight="1" x14ac:dyDescent="0.2">
      <c r="A288" s="221"/>
      <c r="B288" s="227" t="s">
        <v>833</v>
      </c>
      <c r="C288" s="653" t="s">
        <v>709</v>
      </c>
      <c r="D288" s="648"/>
      <c r="E288" s="648"/>
      <c r="F288" s="648"/>
      <c r="G288" s="648"/>
      <c r="H288" s="648"/>
      <c r="I288" s="648"/>
      <c r="J288" s="648"/>
      <c r="K288" s="648"/>
      <c r="L288" s="228">
        <v>6</v>
      </c>
      <c r="M288" s="229" t="s">
        <v>58</v>
      </c>
      <c r="N288" s="166" t="e">
        <f>COTAÇÃO!#REF!</f>
        <v>#REF!</v>
      </c>
      <c r="O288" s="237">
        <f t="shared" si="27"/>
        <v>1.0012000000000001</v>
      </c>
      <c r="P288" s="231" t="e">
        <f t="shared" si="33"/>
        <v>#REF!</v>
      </c>
      <c r="Q288" s="232" t="e">
        <f t="shared" si="34"/>
        <v>#REF!</v>
      </c>
      <c r="R288" s="233" t="e">
        <f>COTAÇÃO!#REF!</f>
        <v>#REF!</v>
      </c>
    </row>
    <row r="289" spans="1:18" s="225" customFormat="1" ht="15" customHeight="1" x14ac:dyDescent="0.2">
      <c r="A289" s="221"/>
      <c r="B289" s="227" t="s">
        <v>834</v>
      </c>
      <c r="C289" s="645" t="s">
        <v>442</v>
      </c>
      <c r="D289" s="646"/>
      <c r="E289" s="646"/>
      <c r="F289" s="646"/>
      <c r="G289" s="646"/>
      <c r="H289" s="646"/>
      <c r="I289" s="646"/>
      <c r="J289" s="646"/>
      <c r="K289" s="647"/>
      <c r="L289" s="228">
        <v>0.36499999999999999</v>
      </c>
      <c r="M289" s="229" t="s">
        <v>22</v>
      </c>
      <c r="N289" s="166">
        <v>2.62</v>
      </c>
      <c r="O289" s="237">
        <f t="shared" si="35"/>
        <v>1.002594</v>
      </c>
      <c r="P289" s="231">
        <f t="shared" si="33"/>
        <v>2.63</v>
      </c>
      <c r="Q289" s="232">
        <f t="shared" si="34"/>
        <v>0.96</v>
      </c>
      <c r="R289" s="233" t="s">
        <v>747</v>
      </c>
    </row>
    <row r="290" spans="1:18" s="225" customFormat="1" ht="15" customHeight="1" x14ac:dyDescent="0.2">
      <c r="A290" s="221"/>
      <c r="B290" s="227" t="s">
        <v>835</v>
      </c>
      <c r="C290" s="653" t="s">
        <v>710</v>
      </c>
      <c r="D290" s="648"/>
      <c r="E290" s="648"/>
      <c r="F290" s="648"/>
      <c r="G290" s="648"/>
      <c r="H290" s="648"/>
      <c r="I290" s="648"/>
      <c r="J290" s="648"/>
      <c r="K290" s="648"/>
      <c r="L290" s="228">
        <v>3</v>
      </c>
      <c r="M290" s="229" t="s">
        <v>58</v>
      </c>
      <c r="N290" s="166" t="e">
        <f>COTAÇÃO!#REF!</f>
        <v>#REF!</v>
      </c>
      <c r="O290" s="237">
        <f t="shared" si="27"/>
        <v>1.0012000000000001</v>
      </c>
      <c r="P290" s="231" t="e">
        <f t="shared" si="33"/>
        <v>#REF!</v>
      </c>
      <c r="Q290" s="232" t="e">
        <f t="shared" si="34"/>
        <v>#REF!</v>
      </c>
      <c r="R290" s="233" t="e">
        <f>COTAÇÃO!#REF!</f>
        <v>#REF!</v>
      </c>
    </row>
    <row r="291" spans="1:18" s="225" customFormat="1" ht="15" customHeight="1" x14ac:dyDescent="0.2">
      <c r="A291" s="221"/>
      <c r="B291" s="227" t="s">
        <v>836</v>
      </c>
      <c r="C291" s="645" t="s">
        <v>442</v>
      </c>
      <c r="D291" s="646"/>
      <c r="E291" s="646"/>
      <c r="F291" s="646"/>
      <c r="G291" s="646"/>
      <c r="H291" s="646"/>
      <c r="I291" s="646"/>
      <c r="J291" s="646"/>
      <c r="K291" s="647"/>
      <c r="L291" s="228">
        <v>0.36199999999999999</v>
      </c>
      <c r="M291" s="229" t="s">
        <v>22</v>
      </c>
      <c r="N291" s="166">
        <v>9.32</v>
      </c>
      <c r="O291" s="237">
        <f t="shared" si="35"/>
        <v>1.002594</v>
      </c>
      <c r="P291" s="231">
        <f t="shared" si="33"/>
        <v>9.34</v>
      </c>
      <c r="Q291" s="232">
        <f t="shared" si="34"/>
        <v>3.38</v>
      </c>
      <c r="R291" s="233" t="s">
        <v>745</v>
      </c>
    </row>
    <row r="292" spans="1:18" s="225" customFormat="1" ht="15" customHeight="1" x14ac:dyDescent="0.2">
      <c r="A292" s="221"/>
      <c r="B292" s="227" t="s">
        <v>837</v>
      </c>
      <c r="C292" s="653" t="s">
        <v>711</v>
      </c>
      <c r="D292" s="648"/>
      <c r="E292" s="648"/>
      <c r="F292" s="648"/>
      <c r="G292" s="648"/>
      <c r="H292" s="648"/>
      <c r="I292" s="648"/>
      <c r="J292" s="648"/>
      <c r="K292" s="648"/>
      <c r="L292" s="228">
        <v>1</v>
      </c>
      <c r="M292" s="229" t="s">
        <v>58</v>
      </c>
      <c r="N292" s="166" t="e">
        <f>COTAÇÃO!#REF!</f>
        <v>#REF!</v>
      </c>
      <c r="O292" s="237">
        <f t="shared" si="27"/>
        <v>1.0012000000000001</v>
      </c>
      <c r="P292" s="231" t="e">
        <f t="shared" si="33"/>
        <v>#REF!</v>
      </c>
      <c r="Q292" s="232" t="e">
        <f t="shared" si="34"/>
        <v>#REF!</v>
      </c>
      <c r="R292" s="233" t="e">
        <f>COTAÇÃO!#REF!</f>
        <v>#REF!</v>
      </c>
    </row>
    <row r="293" spans="1:18" s="225" customFormat="1" ht="15" customHeight="1" x14ac:dyDescent="0.2">
      <c r="A293" s="221"/>
      <c r="B293" s="227" t="s">
        <v>838</v>
      </c>
      <c r="C293" s="645" t="s">
        <v>442</v>
      </c>
      <c r="D293" s="646"/>
      <c r="E293" s="646"/>
      <c r="F293" s="646"/>
      <c r="G293" s="646"/>
      <c r="H293" s="646"/>
      <c r="I293" s="646"/>
      <c r="J293" s="646"/>
      <c r="K293" s="647"/>
      <c r="L293" s="228">
        <v>0.22</v>
      </c>
      <c r="M293" s="229" t="s">
        <v>22</v>
      </c>
      <c r="N293" s="166">
        <v>12</v>
      </c>
      <c r="O293" s="237">
        <f t="shared" si="35"/>
        <v>1.002594</v>
      </c>
      <c r="P293" s="231">
        <f t="shared" si="33"/>
        <v>12.03</v>
      </c>
      <c r="Q293" s="232">
        <f t="shared" si="34"/>
        <v>2.65</v>
      </c>
      <c r="R293" s="233" t="s">
        <v>448</v>
      </c>
    </row>
    <row r="294" spans="1:18" s="225" customFormat="1" ht="15" customHeight="1" x14ac:dyDescent="0.2">
      <c r="A294" s="221"/>
      <c r="B294" s="227" t="s">
        <v>839</v>
      </c>
      <c r="C294" s="653" t="s">
        <v>712</v>
      </c>
      <c r="D294" s="648"/>
      <c r="E294" s="648"/>
      <c r="F294" s="648"/>
      <c r="G294" s="648"/>
      <c r="H294" s="648"/>
      <c r="I294" s="648"/>
      <c r="J294" s="648"/>
      <c r="K294" s="648"/>
      <c r="L294" s="228">
        <v>1</v>
      </c>
      <c r="M294" s="229" t="s">
        <v>58</v>
      </c>
      <c r="N294" s="166" t="e">
        <f>COTAÇÃO!#REF!</f>
        <v>#REF!</v>
      </c>
      <c r="O294" s="237">
        <f t="shared" si="27"/>
        <v>1.0012000000000001</v>
      </c>
      <c r="P294" s="231" t="e">
        <f t="shared" si="33"/>
        <v>#REF!</v>
      </c>
      <c r="Q294" s="232" t="e">
        <f t="shared" si="34"/>
        <v>#REF!</v>
      </c>
      <c r="R294" s="233" t="e">
        <f>COTAÇÃO!#REF!</f>
        <v>#REF!</v>
      </c>
    </row>
    <row r="295" spans="1:18" s="225" customFormat="1" ht="15" customHeight="1" x14ac:dyDescent="0.2">
      <c r="A295" s="221"/>
      <c r="B295" s="227" t="s">
        <v>840</v>
      </c>
      <c r="C295" s="645" t="s">
        <v>442</v>
      </c>
      <c r="D295" s="646"/>
      <c r="E295" s="646"/>
      <c r="F295" s="646"/>
      <c r="G295" s="646"/>
      <c r="H295" s="646"/>
      <c r="I295" s="646"/>
      <c r="J295" s="646"/>
      <c r="K295" s="647"/>
      <c r="L295" s="228">
        <v>0.77</v>
      </c>
      <c r="M295" s="229" t="s">
        <v>22</v>
      </c>
      <c r="N295" s="166">
        <v>12</v>
      </c>
      <c r="O295" s="237">
        <f t="shared" si="35"/>
        <v>1.002594</v>
      </c>
      <c r="P295" s="231">
        <f t="shared" si="33"/>
        <v>12.03</v>
      </c>
      <c r="Q295" s="232">
        <f t="shared" si="34"/>
        <v>9.26</v>
      </c>
      <c r="R295" s="233" t="s">
        <v>448</v>
      </c>
    </row>
    <row r="296" spans="1:18" s="225" customFormat="1" ht="15" customHeight="1" x14ac:dyDescent="0.2">
      <c r="A296" s="221"/>
      <c r="B296" s="227" t="s">
        <v>841</v>
      </c>
      <c r="C296" s="653" t="s">
        <v>275</v>
      </c>
      <c r="D296" s="648"/>
      <c r="E296" s="648"/>
      <c r="F296" s="648"/>
      <c r="G296" s="648"/>
      <c r="H296" s="648"/>
      <c r="I296" s="648"/>
      <c r="J296" s="648"/>
      <c r="K296" s="648"/>
      <c r="L296" s="228">
        <v>1</v>
      </c>
      <c r="M296" s="229" t="s">
        <v>58</v>
      </c>
      <c r="N296" s="166" t="e">
        <f>COTAÇÃO!#REF!</f>
        <v>#REF!</v>
      </c>
      <c r="O296" s="237">
        <f t="shared" si="27"/>
        <v>1.0012000000000001</v>
      </c>
      <c r="P296" s="231" t="e">
        <f t="shared" si="33"/>
        <v>#REF!</v>
      </c>
      <c r="Q296" s="232" t="e">
        <f t="shared" si="34"/>
        <v>#REF!</v>
      </c>
      <c r="R296" s="233" t="e">
        <f>COTAÇÃO!#REF!</f>
        <v>#REF!</v>
      </c>
    </row>
    <row r="297" spans="1:18" s="225" customFormat="1" ht="15" customHeight="1" x14ac:dyDescent="0.2">
      <c r="A297" s="221"/>
      <c r="B297" s="227" t="s">
        <v>842</v>
      </c>
      <c r="C297" s="645" t="s">
        <v>442</v>
      </c>
      <c r="D297" s="646"/>
      <c r="E297" s="646"/>
      <c r="F297" s="646"/>
      <c r="G297" s="646"/>
      <c r="H297" s="646"/>
      <c r="I297" s="646"/>
      <c r="J297" s="646"/>
      <c r="K297" s="647"/>
      <c r="L297" s="228">
        <v>1080.51</v>
      </c>
      <c r="M297" s="229" t="s">
        <v>22</v>
      </c>
      <c r="N297" s="166">
        <v>18.649999999999999</v>
      </c>
      <c r="O297" s="237">
        <f>(1+$Q$3)</f>
        <v>1.002594</v>
      </c>
      <c r="P297" s="231">
        <f t="shared" si="33"/>
        <v>18.7</v>
      </c>
      <c r="Q297" s="232">
        <f t="shared" si="34"/>
        <v>20205.54</v>
      </c>
      <c r="R297" s="233" t="s">
        <v>444</v>
      </c>
    </row>
    <row r="298" spans="1:18" s="225" customFormat="1" ht="15" customHeight="1" x14ac:dyDescent="0.2">
      <c r="A298" s="221"/>
      <c r="B298" s="227" t="s">
        <v>843</v>
      </c>
      <c r="C298" s="653" t="s">
        <v>274</v>
      </c>
      <c r="D298" s="648"/>
      <c r="E298" s="648"/>
      <c r="F298" s="648"/>
      <c r="G298" s="648"/>
      <c r="H298" s="648"/>
      <c r="I298" s="648"/>
      <c r="J298" s="648"/>
      <c r="K298" s="648"/>
      <c r="L298" s="228">
        <v>1</v>
      </c>
      <c r="M298" s="229" t="s">
        <v>58</v>
      </c>
      <c r="N298" s="166" t="e">
        <f>COTAÇÃO!#REF!</f>
        <v>#REF!</v>
      </c>
      <c r="O298" s="237">
        <f t="shared" si="27"/>
        <v>1.0012000000000001</v>
      </c>
      <c r="P298" s="231" t="e">
        <f t="shared" si="33"/>
        <v>#REF!</v>
      </c>
      <c r="Q298" s="232" t="e">
        <f t="shared" si="34"/>
        <v>#REF!</v>
      </c>
      <c r="R298" s="233" t="e">
        <f>COTAÇÃO!#REF!</f>
        <v>#REF!</v>
      </c>
    </row>
    <row r="299" spans="1:18" s="225" customFormat="1" ht="15" customHeight="1" x14ac:dyDescent="0.2">
      <c r="A299" s="221"/>
      <c r="B299" s="227" t="s">
        <v>844</v>
      </c>
      <c r="C299" s="645" t="s">
        <v>442</v>
      </c>
      <c r="D299" s="646"/>
      <c r="E299" s="646"/>
      <c r="F299" s="646"/>
      <c r="G299" s="646"/>
      <c r="H299" s="646"/>
      <c r="I299" s="646"/>
      <c r="J299" s="646"/>
      <c r="K299" s="647"/>
      <c r="L299" s="228">
        <v>495.82</v>
      </c>
      <c r="M299" s="229" t="s">
        <v>22</v>
      </c>
      <c r="N299" s="166">
        <v>18.649999999999999</v>
      </c>
      <c r="O299" s="237">
        <f>(1+$Q$3)</f>
        <v>1.002594</v>
      </c>
      <c r="P299" s="231">
        <f t="shared" si="33"/>
        <v>18.7</v>
      </c>
      <c r="Q299" s="232">
        <f t="shared" si="34"/>
        <v>9271.83</v>
      </c>
      <c r="R299" s="233" t="s">
        <v>444</v>
      </c>
    </row>
    <row r="300" spans="1:18" s="225" customFormat="1" ht="15" customHeight="1" x14ac:dyDescent="0.2">
      <c r="A300" s="221"/>
      <c r="B300" s="227" t="s">
        <v>845</v>
      </c>
      <c r="C300" s="653" t="s">
        <v>277</v>
      </c>
      <c r="D300" s="648"/>
      <c r="E300" s="648"/>
      <c r="F300" s="648"/>
      <c r="G300" s="648"/>
      <c r="H300" s="648"/>
      <c r="I300" s="648"/>
      <c r="J300" s="648"/>
      <c r="K300" s="648"/>
      <c r="L300" s="228">
        <v>1</v>
      </c>
      <c r="M300" s="229" t="s">
        <v>58</v>
      </c>
      <c r="N300" s="166" t="e">
        <f>COTAÇÃO!#REF!</f>
        <v>#REF!</v>
      </c>
      <c r="O300" s="237">
        <f t="shared" si="27"/>
        <v>1.0012000000000001</v>
      </c>
      <c r="P300" s="231" t="e">
        <f t="shared" si="33"/>
        <v>#REF!</v>
      </c>
      <c r="Q300" s="232" t="e">
        <f t="shared" si="34"/>
        <v>#REF!</v>
      </c>
      <c r="R300" s="233" t="e">
        <f>COTAÇÃO!#REF!</f>
        <v>#REF!</v>
      </c>
    </row>
    <row r="301" spans="1:18" s="225" customFormat="1" ht="15" customHeight="1" x14ac:dyDescent="0.2">
      <c r="A301" s="221"/>
      <c r="B301" s="227" t="s">
        <v>846</v>
      </c>
      <c r="C301" s="645" t="s">
        <v>442</v>
      </c>
      <c r="D301" s="646"/>
      <c r="E301" s="646"/>
      <c r="F301" s="646"/>
      <c r="G301" s="646"/>
      <c r="H301" s="646"/>
      <c r="I301" s="646"/>
      <c r="J301" s="646"/>
      <c r="K301" s="647"/>
      <c r="L301" s="228">
        <v>1018.97</v>
      </c>
      <c r="M301" s="229" t="s">
        <v>22</v>
      </c>
      <c r="N301" s="166">
        <v>18.649999999999999</v>
      </c>
      <c r="O301" s="237">
        <f>(1+$Q$3)</f>
        <v>1.002594</v>
      </c>
      <c r="P301" s="231">
        <f t="shared" si="33"/>
        <v>18.7</v>
      </c>
      <c r="Q301" s="232">
        <f t="shared" si="34"/>
        <v>19054.740000000002</v>
      </c>
      <c r="R301" s="233" t="s">
        <v>444</v>
      </c>
    </row>
    <row r="302" spans="1:18" s="225" customFormat="1" ht="15" customHeight="1" x14ac:dyDescent="0.2">
      <c r="A302" s="221"/>
      <c r="B302" s="227" t="s">
        <v>847</v>
      </c>
      <c r="C302" s="653" t="s">
        <v>713</v>
      </c>
      <c r="D302" s="648"/>
      <c r="E302" s="648"/>
      <c r="F302" s="648"/>
      <c r="G302" s="648"/>
      <c r="H302" s="648"/>
      <c r="I302" s="648"/>
      <c r="J302" s="648"/>
      <c r="K302" s="648"/>
      <c r="L302" s="228">
        <v>1</v>
      </c>
      <c r="M302" s="229" t="s">
        <v>58</v>
      </c>
      <c r="N302" s="166" t="e">
        <f>COTAÇÃO!#REF!</f>
        <v>#REF!</v>
      </c>
      <c r="O302" s="237">
        <f t="shared" si="27"/>
        <v>1.0012000000000001</v>
      </c>
      <c r="P302" s="231" t="e">
        <f t="shared" si="33"/>
        <v>#REF!</v>
      </c>
      <c r="Q302" s="232" t="e">
        <f t="shared" si="34"/>
        <v>#REF!</v>
      </c>
      <c r="R302" s="233" t="e">
        <f>COTAÇÃO!#REF!</f>
        <v>#REF!</v>
      </c>
    </row>
    <row r="303" spans="1:18" s="225" customFormat="1" ht="15" customHeight="1" x14ac:dyDescent="0.2">
      <c r="A303" s="221"/>
      <c r="B303" s="227" t="s">
        <v>848</v>
      </c>
      <c r="C303" s="645" t="s">
        <v>442</v>
      </c>
      <c r="D303" s="646"/>
      <c r="E303" s="646"/>
      <c r="F303" s="646"/>
      <c r="G303" s="646"/>
      <c r="H303" s="646"/>
      <c r="I303" s="646"/>
      <c r="J303" s="646"/>
      <c r="K303" s="647"/>
      <c r="L303" s="228">
        <v>5.6</v>
      </c>
      <c r="M303" s="229" t="s">
        <v>22</v>
      </c>
      <c r="N303" s="166">
        <v>18.649999999999999</v>
      </c>
      <c r="O303" s="237">
        <f>(1+$Q$3)</f>
        <v>1.002594</v>
      </c>
      <c r="P303" s="231">
        <f t="shared" si="33"/>
        <v>18.7</v>
      </c>
      <c r="Q303" s="232">
        <f t="shared" si="34"/>
        <v>104.72</v>
      </c>
      <c r="R303" s="233" t="s">
        <v>444</v>
      </c>
    </row>
    <row r="304" spans="1:18" s="225" customFormat="1" ht="15" customHeight="1" x14ac:dyDescent="0.2">
      <c r="A304" s="221"/>
      <c r="B304" s="227" t="s">
        <v>849</v>
      </c>
      <c r="C304" s="653" t="s">
        <v>714</v>
      </c>
      <c r="D304" s="648"/>
      <c r="E304" s="648"/>
      <c r="F304" s="648"/>
      <c r="G304" s="648"/>
      <c r="H304" s="648"/>
      <c r="I304" s="648"/>
      <c r="J304" s="648"/>
      <c r="K304" s="648"/>
      <c r="L304" s="228">
        <v>1</v>
      </c>
      <c r="M304" s="229" t="s">
        <v>58</v>
      </c>
      <c r="N304" s="166" t="e">
        <f>COTAÇÃO!#REF!</f>
        <v>#REF!</v>
      </c>
      <c r="O304" s="237">
        <f t="shared" si="27"/>
        <v>1.0012000000000001</v>
      </c>
      <c r="P304" s="231" t="e">
        <f t="shared" ref="P304:P335" si="36">ROUND(N304*O304,2)</f>
        <v>#REF!</v>
      </c>
      <c r="Q304" s="232" t="e">
        <f t="shared" ref="Q304:Q335" si="37">ROUND(L304*P304,2)</f>
        <v>#REF!</v>
      </c>
      <c r="R304" s="233" t="e">
        <f>COTAÇÃO!#REF!</f>
        <v>#REF!</v>
      </c>
    </row>
    <row r="305" spans="1:18" s="225" customFormat="1" ht="15" customHeight="1" x14ac:dyDescent="0.2">
      <c r="A305" s="221"/>
      <c r="B305" s="227" t="s">
        <v>850</v>
      </c>
      <c r="C305" s="645" t="s">
        <v>442</v>
      </c>
      <c r="D305" s="646"/>
      <c r="E305" s="646"/>
      <c r="F305" s="646"/>
      <c r="G305" s="646"/>
      <c r="H305" s="646"/>
      <c r="I305" s="646"/>
      <c r="J305" s="646"/>
      <c r="K305" s="647"/>
      <c r="L305" s="228">
        <v>0.8</v>
      </c>
      <c r="M305" s="229" t="s">
        <v>22</v>
      </c>
      <c r="N305" s="166">
        <v>23.49</v>
      </c>
      <c r="O305" s="237">
        <f>(1+$Q$3)</f>
        <v>1.002594</v>
      </c>
      <c r="P305" s="231">
        <f t="shared" si="36"/>
        <v>23.55</v>
      </c>
      <c r="Q305" s="232">
        <f t="shared" si="37"/>
        <v>18.84</v>
      </c>
      <c r="R305" s="233" t="s">
        <v>445</v>
      </c>
    </row>
    <row r="306" spans="1:18" s="225" customFormat="1" ht="15" customHeight="1" x14ac:dyDescent="0.2">
      <c r="A306" s="221"/>
      <c r="B306" s="227" t="s">
        <v>851</v>
      </c>
      <c r="C306" s="653" t="s">
        <v>276</v>
      </c>
      <c r="D306" s="648"/>
      <c r="E306" s="648"/>
      <c r="F306" s="648"/>
      <c r="G306" s="648"/>
      <c r="H306" s="648"/>
      <c r="I306" s="648"/>
      <c r="J306" s="648"/>
      <c r="K306" s="648"/>
      <c r="L306" s="228">
        <v>1</v>
      </c>
      <c r="M306" s="229" t="s">
        <v>58</v>
      </c>
      <c r="N306" s="166" t="e">
        <f>COTAÇÃO!#REF!</f>
        <v>#REF!</v>
      </c>
      <c r="O306" s="237">
        <f t="shared" si="27"/>
        <v>1.0012000000000001</v>
      </c>
      <c r="P306" s="231" t="e">
        <f t="shared" si="36"/>
        <v>#REF!</v>
      </c>
      <c r="Q306" s="232" t="e">
        <f t="shared" si="37"/>
        <v>#REF!</v>
      </c>
      <c r="R306" s="233" t="e">
        <f>COTAÇÃO!#REF!</f>
        <v>#REF!</v>
      </c>
    </row>
    <row r="307" spans="1:18" s="225" customFormat="1" ht="15" customHeight="1" x14ac:dyDescent="0.2">
      <c r="A307" s="221"/>
      <c r="B307" s="227" t="s">
        <v>852</v>
      </c>
      <c r="C307" s="645" t="s">
        <v>442</v>
      </c>
      <c r="D307" s="646"/>
      <c r="E307" s="646"/>
      <c r="F307" s="646"/>
      <c r="G307" s="646"/>
      <c r="H307" s="646"/>
      <c r="I307" s="646"/>
      <c r="J307" s="646"/>
      <c r="K307" s="647"/>
      <c r="L307" s="228">
        <v>1665.38</v>
      </c>
      <c r="M307" s="229" t="s">
        <v>22</v>
      </c>
      <c r="N307" s="166">
        <v>23.49</v>
      </c>
      <c r="O307" s="237">
        <f>(1+$Q$3)</f>
        <v>1.002594</v>
      </c>
      <c r="P307" s="231">
        <f t="shared" si="36"/>
        <v>23.55</v>
      </c>
      <c r="Q307" s="232">
        <f t="shared" si="37"/>
        <v>39219.699999999997</v>
      </c>
      <c r="R307" s="233" t="s">
        <v>445</v>
      </c>
    </row>
    <row r="308" spans="1:18" s="225" customFormat="1" ht="15" customHeight="1" x14ac:dyDescent="0.2">
      <c r="A308" s="221"/>
      <c r="B308" s="227" t="s">
        <v>853</v>
      </c>
      <c r="C308" s="653" t="s">
        <v>278</v>
      </c>
      <c r="D308" s="648"/>
      <c r="E308" s="648"/>
      <c r="F308" s="648"/>
      <c r="G308" s="648"/>
      <c r="H308" s="648"/>
      <c r="I308" s="648"/>
      <c r="J308" s="648"/>
      <c r="K308" s="648"/>
      <c r="L308" s="228">
        <v>1</v>
      </c>
      <c r="M308" s="229" t="s">
        <v>58</v>
      </c>
      <c r="N308" s="166" t="e">
        <f>COTAÇÃO!#REF!</f>
        <v>#REF!</v>
      </c>
      <c r="O308" s="237">
        <f t="shared" si="27"/>
        <v>1.0012000000000001</v>
      </c>
      <c r="P308" s="231" t="e">
        <f t="shared" si="36"/>
        <v>#REF!</v>
      </c>
      <c r="Q308" s="232" t="e">
        <f t="shared" si="37"/>
        <v>#REF!</v>
      </c>
      <c r="R308" s="233" t="e">
        <f>COTAÇÃO!#REF!</f>
        <v>#REF!</v>
      </c>
    </row>
    <row r="309" spans="1:18" s="225" customFormat="1" ht="15" customHeight="1" x14ac:dyDescent="0.2">
      <c r="A309" s="221"/>
      <c r="B309" s="227" t="s">
        <v>854</v>
      </c>
      <c r="C309" s="645" t="s">
        <v>442</v>
      </c>
      <c r="D309" s="646"/>
      <c r="E309" s="646"/>
      <c r="F309" s="646"/>
      <c r="G309" s="646"/>
      <c r="H309" s="646"/>
      <c r="I309" s="646"/>
      <c r="J309" s="646"/>
      <c r="K309" s="647"/>
      <c r="L309" s="228">
        <v>912.38</v>
      </c>
      <c r="M309" s="229" t="s">
        <v>22</v>
      </c>
      <c r="N309" s="166">
        <v>18.649999999999999</v>
      </c>
      <c r="O309" s="237">
        <f t="shared" ref="O309:O321" si="38">(1+$Q$3)</f>
        <v>1.002594</v>
      </c>
      <c r="P309" s="231">
        <f t="shared" si="36"/>
        <v>18.7</v>
      </c>
      <c r="Q309" s="232">
        <f t="shared" si="37"/>
        <v>17061.509999999998</v>
      </c>
      <c r="R309" s="233" t="s">
        <v>444</v>
      </c>
    </row>
    <row r="310" spans="1:18" s="225" customFormat="1" ht="15" customHeight="1" x14ac:dyDescent="0.2">
      <c r="A310" s="221"/>
      <c r="B310" s="227" t="s">
        <v>855</v>
      </c>
      <c r="C310" s="653" t="s">
        <v>715</v>
      </c>
      <c r="D310" s="648"/>
      <c r="E310" s="648"/>
      <c r="F310" s="648"/>
      <c r="G310" s="648"/>
      <c r="H310" s="648"/>
      <c r="I310" s="648"/>
      <c r="J310" s="648"/>
      <c r="K310" s="648"/>
      <c r="L310" s="228">
        <v>1</v>
      </c>
      <c r="M310" s="229" t="s">
        <v>58</v>
      </c>
      <c r="N310" s="166" t="e">
        <f>COTAÇÃO!#REF!</f>
        <v>#REF!</v>
      </c>
      <c r="O310" s="237">
        <f t="shared" si="27"/>
        <v>1.0012000000000001</v>
      </c>
      <c r="P310" s="231" t="e">
        <f t="shared" si="36"/>
        <v>#REF!</v>
      </c>
      <c r="Q310" s="232" t="e">
        <f t="shared" si="37"/>
        <v>#REF!</v>
      </c>
      <c r="R310" s="233" t="e">
        <f>COTAÇÃO!#REF!</f>
        <v>#REF!</v>
      </c>
    </row>
    <row r="311" spans="1:18" s="225" customFormat="1" ht="15" customHeight="1" x14ac:dyDescent="0.2">
      <c r="A311" s="221"/>
      <c r="B311" s="227" t="s">
        <v>856</v>
      </c>
      <c r="C311" s="645" t="s">
        <v>442</v>
      </c>
      <c r="D311" s="646"/>
      <c r="E311" s="646"/>
      <c r="F311" s="646"/>
      <c r="G311" s="646"/>
      <c r="H311" s="646"/>
      <c r="I311" s="646"/>
      <c r="J311" s="646"/>
      <c r="K311" s="647"/>
      <c r="L311" s="228">
        <v>0.83</v>
      </c>
      <c r="M311" s="229" t="s">
        <v>22</v>
      </c>
      <c r="N311" s="166">
        <v>12</v>
      </c>
      <c r="O311" s="237">
        <f t="shared" si="38"/>
        <v>1.002594</v>
      </c>
      <c r="P311" s="231">
        <f t="shared" si="36"/>
        <v>12.03</v>
      </c>
      <c r="Q311" s="232">
        <f t="shared" si="37"/>
        <v>9.98</v>
      </c>
      <c r="R311" s="233" t="s">
        <v>448</v>
      </c>
    </row>
    <row r="312" spans="1:18" s="225" customFormat="1" ht="15" customHeight="1" x14ac:dyDescent="0.2">
      <c r="A312" s="221"/>
      <c r="B312" s="227" t="s">
        <v>857</v>
      </c>
      <c r="C312" s="653" t="s">
        <v>716</v>
      </c>
      <c r="D312" s="648"/>
      <c r="E312" s="648"/>
      <c r="F312" s="648"/>
      <c r="G312" s="648"/>
      <c r="H312" s="648"/>
      <c r="I312" s="648"/>
      <c r="J312" s="648"/>
      <c r="K312" s="648"/>
      <c r="L312" s="228">
        <v>2</v>
      </c>
      <c r="M312" s="229" t="s">
        <v>58</v>
      </c>
      <c r="N312" s="166" t="e">
        <f>COTAÇÃO!#REF!</f>
        <v>#REF!</v>
      </c>
      <c r="O312" s="237">
        <f t="shared" si="27"/>
        <v>1.0012000000000001</v>
      </c>
      <c r="P312" s="231" t="e">
        <f t="shared" si="36"/>
        <v>#REF!</v>
      </c>
      <c r="Q312" s="232" t="e">
        <f t="shared" si="37"/>
        <v>#REF!</v>
      </c>
      <c r="R312" s="233" t="e">
        <f>COTAÇÃO!#REF!</f>
        <v>#REF!</v>
      </c>
    </row>
    <row r="313" spans="1:18" s="225" customFormat="1" ht="15" customHeight="1" x14ac:dyDescent="0.2">
      <c r="A313" s="221"/>
      <c r="B313" s="227" t="s">
        <v>858</v>
      </c>
      <c r="C313" s="645" t="s">
        <v>442</v>
      </c>
      <c r="D313" s="646"/>
      <c r="E313" s="646"/>
      <c r="F313" s="646"/>
      <c r="G313" s="646"/>
      <c r="H313" s="646"/>
      <c r="I313" s="646"/>
      <c r="J313" s="646"/>
      <c r="K313" s="647"/>
      <c r="L313" s="228">
        <v>0.6</v>
      </c>
      <c r="M313" s="229" t="s">
        <v>22</v>
      </c>
      <c r="N313" s="166">
        <v>18.649999999999999</v>
      </c>
      <c r="O313" s="237">
        <f t="shared" si="38"/>
        <v>1.002594</v>
      </c>
      <c r="P313" s="231">
        <f t="shared" si="36"/>
        <v>18.7</v>
      </c>
      <c r="Q313" s="232">
        <f t="shared" si="37"/>
        <v>11.22</v>
      </c>
      <c r="R313" s="233" t="s">
        <v>444</v>
      </c>
    </row>
    <row r="314" spans="1:18" s="225" customFormat="1" ht="15" customHeight="1" x14ac:dyDescent="0.2">
      <c r="A314" s="221"/>
      <c r="B314" s="227" t="s">
        <v>859</v>
      </c>
      <c r="C314" s="653" t="s">
        <v>717</v>
      </c>
      <c r="D314" s="648"/>
      <c r="E314" s="648"/>
      <c r="F314" s="648"/>
      <c r="G314" s="648"/>
      <c r="H314" s="648"/>
      <c r="I314" s="648"/>
      <c r="J314" s="648"/>
      <c r="K314" s="648"/>
      <c r="L314" s="228">
        <v>3</v>
      </c>
      <c r="M314" s="229" t="s">
        <v>58</v>
      </c>
      <c r="N314" s="166" t="e">
        <f>COTAÇÃO!#REF!</f>
        <v>#REF!</v>
      </c>
      <c r="O314" s="237">
        <f t="shared" si="27"/>
        <v>1.0012000000000001</v>
      </c>
      <c r="P314" s="231" t="e">
        <f t="shared" si="36"/>
        <v>#REF!</v>
      </c>
      <c r="Q314" s="232" t="e">
        <f t="shared" si="37"/>
        <v>#REF!</v>
      </c>
      <c r="R314" s="233" t="e">
        <f>COTAÇÃO!#REF!</f>
        <v>#REF!</v>
      </c>
    </row>
    <row r="315" spans="1:18" s="225" customFormat="1" ht="15" customHeight="1" x14ac:dyDescent="0.2">
      <c r="A315" s="221"/>
      <c r="B315" s="227" t="s">
        <v>860</v>
      </c>
      <c r="C315" s="645" t="s">
        <v>442</v>
      </c>
      <c r="D315" s="646"/>
      <c r="E315" s="646"/>
      <c r="F315" s="646"/>
      <c r="G315" s="646"/>
      <c r="H315" s="646"/>
      <c r="I315" s="646"/>
      <c r="J315" s="646"/>
      <c r="K315" s="647"/>
      <c r="L315" s="228">
        <v>0.93</v>
      </c>
      <c r="M315" s="229" t="s">
        <v>22</v>
      </c>
      <c r="N315" s="166">
        <v>18.649999999999999</v>
      </c>
      <c r="O315" s="237">
        <f t="shared" si="38"/>
        <v>1.002594</v>
      </c>
      <c r="P315" s="231">
        <f t="shared" si="36"/>
        <v>18.7</v>
      </c>
      <c r="Q315" s="232">
        <f t="shared" si="37"/>
        <v>17.39</v>
      </c>
      <c r="R315" s="233" t="s">
        <v>444</v>
      </c>
    </row>
    <row r="316" spans="1:18" s="225" customFormat="1" ht="15" customHeight="1" x14ac:dyDescent="0.2">
      <c r="A316" s="221"/>
      <c r="B316" s="227" t="s">
        <v>861</v>
      </c>
      <c r="C316" s="653" t="s">
        <v>718</v>
      </c>
      <c r="D316" s="648"/>
      <c r="E316" s="648"/>
      <c r="F316" s="648"/>
      <c r="G316" s="648"/>
      <c r="H316" s="648"/>
      <c r="I316" s="648"/>
      <c r="J316" s="648"/>
      <c r="K316" s="648"/>
      <c r="L316" s="228">
        <v>2</v>
      </c>
      <c r="M316" s="229" t="s">
        <v>58</v>
      </c>
      <c r="N316" s="166" t="e">
        <f>COTAÇÃO!#REF!</f>
        <v>#REF!</v>
      </c>
      <c r="O316" s="237">
        <f t="shared" si="27"/>
        <v>1.0012000000000001</v>
      </c>
      <c r="P316" s="231" t="e">
        <f t="shared" si="36"/>
        <v>#REF!</v>
      </c>
      <c r="Q316" s="232" t="e">
        <f t="shared" si="37"/>
        <v>#REF!</v>
      </c>
      <c r="R316" s="233" t="e">
        <f>COTAÇÃO!#REF!</f>
        <v>#REF!</v>
      </c>
    </row>
    <row r="317" spans="1:18" s="225" customFormat="1" ht="15" customHeight="1" x14ac:dyDescent="0.2">
      <c r="A317" s="221"/>
      <c r="B317" s="227" t="s">
        <v>862</v>
      </c>
      <c r="C317" s="645" t="s">
        <v>441</v>
      </c>
      <c r="D317" s="646"/>
      <c r="E317" s="646"/>
      <c r="F317" s="646"/>
      <c r="G317" s="646"/>
      <c r="H317" s="646"/>
      <c r="I317" s="646"/>
      <c r="J317" s="646"/>
      <c r="K317" s="647"/>
      <c r="L317" s="228">
        <f>149*L316</f>
        <v>298</v>
      </c>
      <c r="M317" s="229" t="s">
        <v>87</v>
      </c>
      <c r="N317" s="166">
        <v>0.79</v>
      </c>
      <c r="O317" s="237">
        <f t="shared" si="38"/>
        <v>1.002594</v>
      </c>
      <c r="P317" s="231">
        <f t="shared" si="36"/>
        <v>0.79</v>
      </c>
      <c r="Q317" s="232">
        <f t="shared" si="37"/>
        <v>235.42</v>
      </c>
      <c r="R317" s="233">
        <v>83725</v>
      </c>
    </row>
    <row r="318" spans="1:18" s="225" customFormat="1" ht="15" customHeight="1" x14ac:dyDescent="0.2">
      <c r="A318" s="221"/>
      <c r="B318" s="227" t="s">
        <v>863</v>
      </c>
      <c r="C318" s="653" t="s">
        <v>719</v>
      </c>
      <c r="D318" s="648"/>
      <c r="E318" s="648"/>
      <c r="F318" s="648"/>
      <c r="G318" s="648"/>
      <c r="H318" s="648"/>
      <c r="I318" s="648"/>
      <c r="J318" s="648"/>
      <c r="K318" s="648"/>
      <c r="L318" s="228">
        <v>6</v>
      </c>
      <c r="M318" s="229" t="s">
        <v>58</v>
      </c>
      <c r="N318" s="166" t="e">
        <f>COTAÇÃO!#REF!</f>
        <v>#REF!</v>
      </c>
      <c r="O318" s="237">
        <f t="shared" si="27"/>
        <v>1.0012000000000001</v>
      </c>
      <c r="P318" s="231" t="e">
        <f t="shared" si="36"/>
        <v>#REF!</v>
      </c>
      <c r="Q318" s="232" t="e">
        <f t="shared" si="37"/>
        <v>#REF!</v>
      </c>
      <c r="R318" s="233" t="e">
        <f>COTAÇÃO!#REF!</f>
        <v>#REF!</v>
      </c>
    </row>
    <row r="319" spans="1:18" s="225" customFormat="1" ht="15" customHeight="1" x14ac:dyDescent="0.2">
      <c r="A319" s="221"/>
      <c r="B319" s="227" t="s">
        <v>864</v>
      </c>
      <c r="C319" s="645" t="s">
        <v>441</v>
      </c>
      <c r="D319" s="646"/>
      <c r="E319" s="646"/>
      <c r="F319" s="646"/>
      <c r="G319" s="646"/>
      <c r="H319" s="646"/>
      <c r="I319" s="646"/>
      <c r="J319" s="646"/>
      <c r="K319" s="647"/>
      <c r="L319" s="228">
        <f>88.6*L318</f>
        <v>531.59999999999991</v>
      </c>
      <c r="M319" s="229" t="s">
        <v>87</v>
      </c>
      <c r="N319" s="166">
        <v>1.29</v>
      </c>
      <c r="O319" s="237">
        <f t="shared" si="38"/>
        <v>1.002594</v>
      </c>
      <c r="P319" s="231">
        <f t="shared" si="36"/>
        <v>1.29</v>
      </c>
      <c r="Q319" s="232">
        <f t="shared" si="37"/>
        <v>685.76</v>
      </c>
      <c r="R319" s="233">
        <v>83724</v>
      </c>
    </row>
    <row r="320" spans="1:18" s="225" customFormat="1" ht="15" customHeight="1" x14ac:dyDescent="0.2">
      <c r="A320" s="221"/>
      <c r="B320" s="227" t="s">
        <v>865</v>
      </c>
      <c r="C320" s="653" t="s">
        <v>720</v>
      </c>
      <c r="D320" s="648"/>
      <c r="E320" s="648"/>
      <c r="F320" s="648"/>
      <c r="G320" s="648"/>
      <c r="H320" s="648"/>
      <c r="I320" s="648"/>
      <c r="J320" s="648"/>
      <c r="K320" s="648"/>
      <c r="L320" s="228">
        <v>3</v>
      </c>
      <c r="M320" s="229" t="s">
        <v>58</v>
      </c>
      <c r="N320" s="166" t="e">
        <f>COTAÇÃO!#REF!</f>
        <v>#REF!</v>
      </c>
      <c r="O320" s="237">
        <f t="shared" si="27"/>
        <v>1.0012000000000001</v>
      </c>
      <c r="P320" s="231" t="e">
        <f t="shared" si="36"/>
        <v>#REF!</v>
      </c>
      <c r="Q320" s="232" t="e">
        <f t="shared" si="37"/>
        <v>#REF!</v>
      </c>
      <c r="R320" s="233" t="e">
        <f>COTAÇÃO!#REF!</f>
        <v>#REF!</v>
      </c>
    </row>
    <row r="321" spans="1:18" s="225" customFormat="1" ht="15" customHeight="1" x14ac:dyDescent="0.2">
      <c r="A321" s="221"/>
      <c r="B321" s="227" t="s">
        <v>866</v>
      </c>
      <c r="C321" s="645" t="s">
        <v>441</v>
      </c>
      <c r="D321" s="646"/>
      <c r="E321" s="646"/>
      <c r="F321" s="646"/>
      <c r="G321" s="646"/>
      <c r="H321" s="646"/>
      <c r="I321" s="646"/>
      <c r="J321" s="646"/>
      <c r="K321" s="647"/>
      <c r="L321" s="228">
        <f>225*L320</f>
        <v>675</v>
      </c>
      <c r="M321" s="229" t="s">
        <v>87</v>
      </c>
      <c r="N321" s="166">
        <v>0.79</v>
      </c>
      <c r="O321" s="237">
        <f t="shared" si="38"/>
        <v>1.002594</v>
      </c>
      <c r="P321" s="231">
        <f t="shared" si="36"/>
        <v>0.79</v>
      </c>
      <c r="Q321" s="232">
        <f t="shared" si="37"/>
        <v>533.25</v>
      </c>
      <c r="R321" s="233">
        <v>83725</v>
      </c>
    </row>
    <row r="322" spans="1:18" s="225" customFormat="1" ht="15" customHeight="1" x14ac:dyDescent="0.2">
      <c r="A322" s="221"/>
      <c r="B322" s="227" t="s">
        <v>867</v>
      </c>
      <c r="C322" s="660" t="s">
        <v>279</v>
      </c>
      <c r="D322" s="656"/>
      <c r="E322" s="656"/>
      <c r="F322" s="656"/>
      <c r="G322" s="656"/>
      <c r="H322" s="656"/>
      <c r="I322" s="656"/>
      <c r="J322" s="656"/>
      <c r="K322" s="656"/>
      <c r="L322" s="238">
        <v>5</v>
      </c>
      <c r="M322" s="239" t="s">
        <v>58</v>
      </c>
      <c r="N322" s="305" t="e">
        <f>COTAÇÃO!#REF!</f>
        <v>#REF!</v>
      </c>
      <c r="O322" s="244">
        <f t="shared" si="27"/>
        <v>1.0012000000000001</v>
      </c>
      <c r="P322" s="245" t="e">
        <f t="shared" si="36"/>
        <v>#REF!</v>
      </c>
      <c r="Q322" s="240" t="e">
        <f t="shared" si="37"/>
        <v>#REF!</v>
      </c>
      <c r="R322" s="233" t="e">
        <f>COTAÇÃO!#REF!</f>
        <v>#REF!</v>
      </c>
    </row>
    <row r="323" spans="1:18" s="225" customFormat="1" ht="15" customHeight="1" x14ac:dyDescent="0.2">
      <c r="A323" s="221"/>
      <c r="B323" s="227" t="s">
        <v>868</v>
      </c>
      <c r="C323" s="657" t="s">
        <v>441</v>
      </c>
      <c r="D323" s="658"/>
      <c r="E323" s="658"/>
      <c r="F323" s="658"/>
      <c r="G323" s="658"/>
      <c r="H323" s="658"/>
      <c r="I323" s="658"/>
      <c r="J323" s="658"/>
      <c r="K323" s="659"/>
      <c r="L323" s="238">
        <f>140*L322</f>
        <v>700</v>
      </c>
      <c r="M323" s="239" t="s">
        <v>87</v>
      </c>
      <c r="N323" s="305">
        <v>0.79</v>
      </c>
      <c r="O323" s="244">
        <f>(1+$Q$3)</f>
        <v>1.002594</v>
      </c>
      <c r="P323" s="245">
        <f t="shared" si="36"/>
        <v>0.79</v>
      </c>
      <c r="Q323" s="240">
        <f t="shared" si="37"/>
        <v>553</v>
      </c>
      <c r="R323" s="233">
        <v>83725</v>
      </c>
    </row>
    <row r="324" spans="1:18" s="225" customFormat="1" ht="15" customHeight="1" x14ac:dyDescent="0.2">
      <c r="A324" s="221"/>
      <c r="B324" s="227" t="s">
        <v>869</v>
      </c>
      <c r="C324" s="653" t="s">
        <v>721</v>
      </c>
      <c r="D324" s="648"/>
      <c r="E324" s="648"/>
      <c r="F324" s="648"/>
      <c r="G324" s="648"/>
      <c r="H324" s="648"/>
      <c r="I324" s="648"/>
      <c r="J324" s="648"/>
      <c r="K324" s="648"/>
      <c r="L324" s="228">
        <v>1</v>
      </c>
      <c r="M324" s="229" t="s">
        <v>58</v>
      </c>
      <c r="N324" s="166" t="e">
        <f>COTAÇÃO!#REF!</f>
        <v>#REF!</v>
      </c>
      <c r="O324" s="237">
        <f t="shared" si="27"/>
        <v>1.0012000000000001</v>
      </c>
      <c r="P324" s="231" t="e">
        <f t="shared" si="36"/>
        <v>#REF!</v>
      </c>
      <c r="Q324" s="232" t="e">
        <f t="shared" si="37"/>
        <v>#REF!</v>
      </c>
      <c r="R324" s="233" t="e">
        <f>COTAÇÃO!#REF!</f>
        <v>#REF!</v>
      </c>
    </row>
    <row r="325" spans="1:18" s="225" customFormat="1" ht="15" customHeight="1" x14ac:dyDescent="0.2">
      <c r="A325" s="221"/>
      <c r="B325" s="227" t="s">
        <v>870</v>
      </c>
      <c r="C325" s="645" t="s">
        <v>441</v>
      </c>
      <c r="D325" s="646"/>
      <c r="E325" s="646"/>
      <c r="F325" s="646"/>
      <c r="G325" s="646"/>
      <c r="H325" s="646"/>
      <c r="I325" s="646"/>
      <c r="J325" s="646"/>
      <c r="K325" s="647"/>
      <c r="L325" s="228">
        <f>140*L324</f>
        <v>140</v>
      </c>
      <c r="M325" s="229" t="s">
        <v>87</v>
      </c>
      <c r="N325" s="166">
        <v>0.59</v>
      </c>
      <c r="O325" s="237">
        <f>(1+$Q$3)</f>
        <v>1.002594</v>
      </c>
      <c r="P325" s="231">
        <f t="shared" si="36"/>
        <v>0.59</v>
      </c>
      <c r="Q325" s="232">
        <f t="shared" si="37"/>
        <v>82.6</v>
      </c>
      <c r="R325" s="233">
        <v>83726</v>
      </c>
    </row>
    <row r="326" spans="1:18" s="225" customFormat="1" ht="15" customHeight="1" x14ac:dyDescent="0.2">
      <c r="A326" s="221"/>
      <c r="B326" s="227" t="s">
        <v>871</v>
      </c>
      <c r="C326" s="653" t="s">
        <v>722</v>
      </c>
      <c r="D326" s="648"/>
      <c r="E326" s="648"/>
      <c r="F326" s="648"/>
      <c r="G326" s="648"/>
      <c r="H326" s="648"/>
      <c r="I326" s="648"/>
      <c r="J326" s="648"/>
      <c r="K326" s="648"/>
      <c r="L326" s="228">
        <v>1</v>
      </c>
      <c r="M326" s="229" t="s">
        <v>58</v>
      </c>
      <c r="N326" s="166" t="e">
        <f>COTAÇÃO!#REF!</f>
        <v>#REF!</v>
      </c>
      <c r="O326" s="237">
        <f t="shared" si="27"/>
        <v>1.0012000000000001</v>
      </c>
      <c r="P326" s="231" t="e">
        <f t="shared" si="36"/>
        <v>#REF!</v>
      </c>
      <c r="Q326" s="232" t="e">
        <f t="shared" si="37"/>
        <v>#REF!</v>
      </c>
      <c r="R326" s="233" t="e">
        <f>COTAÇÃO!#REF!</f>
        <v>#REF!</v>
      </c>
    </row>
    <row r="327" spans="1:18" s="225" customFormat="1" ht="15" customHeight="1" x14ac:dyDescent="0.2">
      <c r="A327" s="221"/>
      <c r="B327" s="227" t="s">
        <v>872</v>
      </c>
      <c r="C327" s="645" t="s">
        <v>441</v>
      </c>
      <c r="D327" s="646"/>
      <c r="E327" s="646"/>
      <c r="F327" s="646"/>
      <c r="G327" s="646"/>
      <c r="H327" s="646"/>
      <c r="I327" s="646"/>
      <c r="J327" s="646"/>
      <c r="K327" s="647"/>
      <c r="L327" s="228">
        <f>482.5*L326</f>
        <v>482.5</v>
      </c>
      <c r="M327" s="229" t="s">
        <v>87</v>
      </c>
      <c r="N327" s="166">
        <v>0.59</v>
      </c>
      <c r="O327" s="237">
        <f>(1+$Q$3)</f>
        <v>1.002594</v>
      </c>
      <c r="P327" s="231">
        <f t="shared" si="36"/>
        <v>0.59</v>
      </c>
      <c r="Q327" s="232">
        <f t="shared" si="37"/>
        <v>284.68</v>
      </c>
      <c r="R327" s="233">
        <v>83726</v>
      </c>
    </row>
    <row r="328" spans="1:18" s="225" customFormat="1" ht="15" customHeight="1" x14ac:dyDescent="0.2">
      <c r="A328" s="221"/>
      <c r="B328" s="227" t="s">
        <v>873</v>
      </c>
      <c r="C328" s="653" t="s">
        <v>280</v>
      </c>
      <c r="D328" s="648"/>
      <c r="E328" s="648"/>
      <c r="F328" s="648"/>
      <c r="G328" s="648"/>
      <c r="H328" s="648"/>
      <c r="I328" s="648"/>
      <c r="J328" s="648"/>
      <c r="K328" s="648"/>
      <c r="L328" s="228">
        <v>2</v>
      </c>
      <c r="M328" s="229" t="s">
        <v>58</v>
      </c>
      <c r="N328" s="166" t="e">
        <f>COTAÇÃO!#REF!</f>
        <v>#REF!</v>
      </c>
      <c r="O328" s="237">
        <f t="shared" si="27"/>
        <v>1.0012000000000001</v>
      </c>
      <c r="P328" s="231" t="e">
        <f t="shared" si="36"/>
        <v>#REF!</v>
      </c>
      <c r="Q328" s="232" t="e">
        <f t="shared" si="37"/>
        <v>#REF!</v>
      </c>
      <c r="R328" s="233" t="e">
        <f>COTAÇÃO!#REF!</f>
        <v>#REF!</v>
      </c>
    </row>
    <row r="329" spans="1:18" s="225" customFormat="1" ht="15" customHeight="1" x14ac:dyDescent="0.2">
      <c r="A329" s="221"/>
      <c r="B329" s="227" t="s">
        <v>874</v>
      </c>
      <c r="C329" s="645" t="s">
        <v>441</v>
      </c>
      <c r="D329" s="646"/>
      <c r="E329" s="646"/>
      <c r="F329" s="646"/>
      <c r="G329" s="646"/>
      <c r="H329" s="646"/>
      <c r="I329" s="646"/>
      <c r="J329" s="646"/>
      <c r="K329" s="647"/>
      <c r="L329" s="228">
        <v>20</v>
      </c>
      <c r="M329" s="229" t="s">
        <v>87</v>
      </c>
      <c r="N329" s="166">
        <v>0.79</v>
      </c>
      <c r="O329" s="237">
        <f>(1+$Q$3)</f>
        <v>1.002594</v>
      </c>
      <c r="P329" s="231">
        <f t="shared" si="36"/>
        <v>0.79</v>
      </c>
      <c r="Q329" s="232">
        <f t="shared" si="37"/>
        <v>15.8</v>
      </c>
      <c r="R329" s="233">
        <v>83726</v>
      </c>
    </row>
    <row r="330" spans="1:18" s="225" customFormat="1" ht="15" customHeight="1" x14ac:dyDescent="0.2">
      <c r="A330" s="221"/>
      <c r="B330" s="227" t="s">
        <v>875</v>
      </c>
      <c r="C330" s="653" t="s">
        <v>930</v>
      </c>
      <c r="D330" s="648"/>
      <c r="E330" s="648"/>
      <c r="F330" s="648"/>
      <c r="G330" s="648"/>
      <c r="H330" s="648"/>
      <c r="I330" s="648"/>
      <c r="J330" s="648"/>
      <c r="K330" s="648"/>
      <c r="L330" s="228">
        <v>1</v>
      </c>
      <c r="M330" s="229" t="s">
        <v>58</v>
      </c>
      <c r="N330" s="166" t="e">
        <f>COTAÇÃO!#REF!</f>
        <v>#REF!</v>
      </c>
      <c r="O330" s="237">
        <f t="shared" si="27"/>
        <v>1.0012000000000001</v>
      </c>
      <c r="P330" s="231" t="e">
        <f t="shared" si="36"/>
        <v>#REF!</v>
      </c>
      <c r="Q330" s="232" t="e">
        <f t="shared" si="37"/>
        <v>#REF!</v>
      </c>
      <c r="R330" s="233" t="e">
        <f>COTAÇÃO!#REF!</f>
        <v>#REF!</v>
      </c>
    </row>
    <row r="331" spans="1:18" s="225" customFormat="1" ht="15" customHeight="1" x14ac:dyDescent="0.2">
      <c r="A331" s="221"/>
      <c r="B331" s="227" t="s">
        <v>876</v>
      </c>
      <c r="C331" s="645" t="s">
        <v>441</v>
      </c>
      <c r="D331" s="646"/>
      <c r="E331" s="646"/>
      <c r="F331" s="646"/>
      <c r="G331" s="646"/>
      <c r="H331" s="646"/>
      <c r="I331" s="646"/>
      <c r="J331" s="646"/>
      <c r="K331" s="647"/>
      <c r="L331" s="228">
        <v>1604</v>
      </c>
      <c r="M331" s="229" t="s">
        <v>87</v>
      </c>
      <c r="N331" s="166">
        <v>0.79</v>
      </c>
      <c r="O331" s="237">
        <f t="shared" ref="O331:O370" si="39">(1+$Q$3)</f>
        <v>1.002594</v>
      </c>
      <c r="P331" s="231">
        <f t="shared" si="36"/>
        <v>0.79</v>
      </c>
      <c r="Q331" s="232">
        <f t="shared" si="37"/>
        <v>1267.1600000000001</v>
      </c>
      <c r="R331" s="233">
        <v>83726</v>
      </c>
    </row>
    <row r="332" spans="1:18" s="225" customFormat="1" ht="15" customHeight="1" x14ac:dyDescent="0.2">
      <c r="A332" s="221"/>
      <c r="B332" s="227" t="s">
        <v>877</v>
      </c>
      <c r="C332" s="653" t="s">
        <v>281</v>
      </c>
      <c r="D332" s="648"/>
      <c r="E332" s="648"/>
      <c r="F332" s="648"/>
      <c r="G332" s="648"/>
      <c r="H332" s="648"/>
      <c r="I332" s="648"/>
      <c r="J332" s="648"/>
      <c r="K332" s="648"/>
      <c r="L332" s="228">
        <v>3</v>
      </c>
      <c r="M332" s="229" t="s">
        <v>58</v>
      </c>
      <c r="N332" s="166" t="e">
        <f>COTAÇÃO!#REF!</f>
        <v>#REF!</v>
      </c>
      <c r="O332" s="237">
        <f t="shared" si="27"/>
        <v>1.0012000000000001</v>
      </c>
      <c r="P332" s="231" t="e">
        <f t="shared" si="36"/>
        <v>#REF!</v>
      </c>
      <c r="Q332" s="232" t="e">
        <f t="shared" si="37"/>
        <v>#REF!</v>
      </c>
      <c r="R332" s="233" t="e">
        <f>COTAÇÃO!#REF!</f>
        <v>#REF!</v>
      </c>
    </row>
    <row r="333" spans="1:18" s="225" customFormat="1" ht="15" customHeight="1" x14ac:dyDescent="0.2">
      <c r="A333" s="221"/>
      <c r="B333" s="227" t="s">
        <v>878</v>
      </c>
      <c r="C333" s="645" t="s">
        <v>441</v>
      </c>
      <c r="D333" s="646"/>
      <c r="E333" s="646"/>
      <c r="F333" s="646"/>
      <c r="G333" s="646"/>
      <c r="H333" s="646"/>
      <c r="I333" s="646"/>
      <c r="J333" s="646"/>
      <c r="K333" s="647"/>
      <c r="L333" s="228">
        <v>52</v>
      </c>
      <c r="M333" s="229" t="s">
        <v>87</v>
      </c>
      <c r="N333" s="166">
        <v>0.79</v>
      </c>
      <c r="O333" s="237">
        <f t="shared" si="39"/>
        <v>1.002594</v>
      </c>
      <c r="P333" s="231">
        <f t="shared" si="36"/>
        <v>0.79</v>
      </c>
      <c r="Q333" s="232">
        <f t="shared" si="37"/>
        <v>41.08</v>
      </c>
      <c r="R333" s="233">
        <v>83726</v>
      </c>
    </row>
    <row r="334" spans="1:18" s="225" customFormat="1" ht="15" customHeight="1" x14ac:dyDescent="0.2">
      <c r="A334" s="221"/>
      <c r="B334" s="227" t="s">
        <v>879</v>
      </c>
      <c r="C334" s="653" t="s">
        <v>679</v>
      </c>
      <c r="D334" s="648"/>
      <c r="E334" s="648"/>
      <c r="F334" s="648"/>
      <c r="G334" s="648"/>
      <c r="H334" s="648"/>
      <c r="I334" s="648"/>
      <c r="J334" s="648"/>
      <c r="K334" s="648"/>
      <c r="L334" s="228">
        <v>3</v>
      </c>
      <c r="M334" s="229" t="s">
        <v>58</v>
      </c>
      <c r="N334" s="166" t="e">
        <f>COTAÇÃO!#REF!</f>
        <v>#REF!</v>
      </c>
      <c r="O334" s="237">
        <f t="shared" si="27"/>
        <v>1.0012000000000001</v>
      </c>
      <c r="P334" s="231" t="e">
        <f t="shared" si="36"/>
        <v>#REF!</v>
      </c>
      <c r="Q334" s="232" t="e">
        <f t="shared" si="37"/>
        <v>#REF!</v>
      </c>
      <c r="R334" s="250" t="e">
        <f>COTAÇÃO!#REF!</f>
        <v>#REF!</v>
      </c>
    </row>
    <row r="335" spans="1:18" s="225" customFormat="1" ht="15" customHeight="1" x14ac:dyDescent="0.2">
      <c r="A335" s="221"/>
      <c r="B335" s="227" t="s">
        <v>880</v>
      </c>
      <c r="C335" s="645" t="s">
        <v>441</v>
      </c>
      <c r="D335" s="646"/>
      <c r="E335" s="646"/>
      <c r="F335" s="646"/>
      <c r="G335" s="646"/>
      <c r="H335" s="646"/>
      <c r="I335" s="646"/>
      <c r="J335" s="646"/>
      <c r="K335" s="647"/>
      <c r="L335" s="228">
        <v>290</v>
      </c>
      <c r="M335" s="229" t="s">
        <v>87</v>
      </c>
      <c r="N335" s="166">
        <v>0.79</v>
      </c>
      <c r="O335" s="237">
        <f t="shared" si="39"/>
        <v>1.002594</v>
      </c>
      <c r="P335" s="231">
        <f t="shared" si="36"/>
        <v>0.79</v>
      </c>
      <c r="Q335" s="232">
        <f t="shared" si="37"/>
        <v>229.1</v>
      </c>
      <c r="R335" s="250">
        <v>83725</v>
      </c>
    </row>
    <row r="336" spans="1:18" s="225" customFormat="1" ht="15" customHeight="1" x14ac:dyDescent="0.2">
      <c r="A336" s="221"/>
      <c r="B336" s="227" t="s">
        <v>881</v>
      </c>
      <c r="C336" s="653" t="s">
        <v>723</v>
      </c>
      <c r="D336" s="648"/>
      <c r="E336" s="648"/>
      <c r="F336" s="648"/>
      <c r="G336" s="648"/>
      <c r="H336" s="648"/>
      <c r="I336" s="648"/>
      <c r="J336" s="648"/>
      <c r="K336" s="648"/>
      <c r="L336" s="228">
        <v>1</v>
      </c>
      <c r="M336" s="229" t="s">
        <v>58</v>
      </c>
      <c r="N336" s="166" t="e">
        <f>COTAÇÃO!#REF!</f>
        <v>#REF!</v>
      </c>
      <c r="O336" s="237">
        <f t="shared" si="27"/>
        <v>1.0012000000000001</v>
      </c>
      <c r="P336" s="231" t="e">
        <f t="shared" ref="P336:P368" si="40">ROUND(N336*O336,2)</f>
        <v>#REF!</v>
      </c>
      <c r="Q336" s="232" t="e">
        <f t="shared" ref="Q336:Q368" si="41">ROUND(L336*P336,2)</f>
        <v>#REF!</v>
      </c>
      <c r="R336" s="250" t="e">
        <f>COTAÇÃO!#REF!</f>
        <v>#REF!</v>
      </c>
    </row>
    <row r="337" spans="1:18" s="225" customFormat="1" ht="15" customHeight="1" x14ac:dyDescent="0.2">
      <c r="A337" s="221"/>
      <c r="B337" s="227" t="s">
        <v>882</v>
      </c>
      <c r="C337" s="645" t="s">
        <v>441</v>
      </c>
      <c r="D337" s="646"/>
      <c r="E337" s="646"/>
      <c r="F337" s="646"/>
      <c r="G337" s="646"/>
      <c r="H337" s="646"/>
      <c r="I337" s="646"/>
      <c r="J337" s="646"/>
      <c r="K337" s="647"/>
      <c r="L337" s="228">
        <v>290</v>
      </c>
      <c r="M337" s="229" t="s">
        <v>87</v>
      </c>
      <c r="N337" s="166">
        <v>0.79</v>
      </c>
      <c r="O337" s="237">
        <f t="shared" si="39"/>
        <v>1.002594</v>
      </c>
      <c r="P337" s="231">
        <f t="shared" si="40"/>
        <v>0.79</v>
      </c>
      <c r="Q337" s="232">
        <f t="shared" si="41"/>
        <v>229.1</v>
      </c>
      <c r="R337" s="250">
        <v>83725</v>
      </c>
    </row>
    <row r="338" spans="1:18" s="225" customFormat="1" ht="15" customHeight="1" x14ac:dyDescent="0.2">
      <c r="A338" s="221"/>
      <c r="B338" s="227" t="s">
        <v>883</v>
      </c>
      <c r="C338" s="653" t="s">
        <v>724</v>
      </c>
      <c r="D338" s="648"/>
      <c r="E338" s="648"/>
      <c r="F338" s="648"/>
      <c r="G338" s="648"/>
      <c r="H338" s="648"/>
      <c r="I338" s="648"/>
      <c r="J338" s="648"/>
      <c r="K338" s="648"/>
      <c r="L338" s="228">
        <v>2</v>
      </c>
      <c r="M338" s="229" t="s">
        <v>58</v>
      </c>
      <c r="N338" s="166" t="e">
        <f>COTAÇÃO!#REF!</f>
        <v>#REF!</v>
      </c>
      <c r="O338" s="237">
        <f t="shared" si="27"/>
        <v>1.0012000000000001</v>
      </c>
      <c r="P338" s="231" t="e">
        <f t="shared" si="40"/>
        <v>#REF!</v>
      </c>
      <c r="Q338" s="232" t="e">
        <f t="shared" si="41"/>
        <v>#REF!</v>
      </c>
      <c r="R338" s="250" t="e">
        <f>COTAÇÃO!#REF!</f>
        <v>#REF!</v>
      </c>
    </row>
    <row r="339" spans="1:18" s="225" customFormat="1" ht="15" customHeight="1" x14ac:dyDescent="0.2">
      <c r="A339" s="221"/>
      <c r="B339" s="227" t="s">
        <v>884</v>
      </c>
      <c r="C339" s="645" t="s">
        <v>441</v>
      </c>
      <c r="D339" s="646"/>
      <c r="E339" s="646"/>
      <c r="F339" s="646"/>
      <c r="G339" s="646"/>
      <c r="H339" s="646"/>
      <c r="I339" s="646"/>
      <c r="J339" s="646"/>
      <c r="K339" s="647"/>
      <c r="L339" s="228">
        <v>20</v>
      </c>
      <c r="M339" s="229" t="s">
        <v>87</v>
      </c>
      <c r="N339" s="166">
        <v>1.29</v>
      </c>
      <c r="O339" s="237">
        <f t="shared" si="39"/>
        <v>1.002594</v>
      </c>
      <c r="P339" s="231">
        <f t="shared" si="40"/>
        <v>1.29</v>
      </c>
      <c r="Q339" s="232">
        <f t="shared" si="41"/>
        <v>25.8</v>
      </c>
      <c r="R339" s="250">
        <v>83724</v>
      </c>
    </row>
    <row r="340" spans="1:18" s="225" customFormat="1" ht="15" customHeight="1" x14ac:dyDescent="0.2">
      <c r="A340" s="221"/>
      <c r="B340" s="227" t="s">
        <v>885</v>
      </c>
      <c r="C340" s="653" t="s">
        <v>725</v>
      </c>
      <c r="D340" s="648"/>
      <c r="E340" s="648"/>
      <c r="F340" s="648"/>
      <c r="G340" s="648"/>
      <c r="H340" s="648"/>
      <c r="I340" s="648"/>
      <c r="J340" s="648"/>
      <c r="K340" s="648"/>
      <c r="L340" s="228">
        <v>3</v>
      </c>
      <c r="M340" s="229" t="s">
        <v>58</v>
      </c>
      <c r="N340" s="166" t="e">
        <f>COTAÇÃO!#REF!</f>
        <v>#REF!</v>
      </c>
      <c r="O340" s="237">
        <f t="shared" si="27"/>
        <v>1.0012000000000001</v>
      </c>
      <c r="P340" s="231" t="e">
        <f t="shared" si="40"/>
        <v>#REF!</v>
      </c>
      <c r="Q340" s="232" t="e">
        <f t="shared" si="41"/>
        <v>#REF!</v>
      </c>
      <c r="R340" s="250" t="e">
        <f>COTAÇÃO!#REF!</f>
        <v>#REF!</v>
      </c>
    </row>
    <row r="341" spans="1:18" s="225" customFormat="1" ht="15" customHeight="1" x14ac:dyDescent="0.2">
      <c r="A341" s="221"/>
      <c r="B341" s="227" t="s">
        <v>886</v>
      </c>
      <c r="C341" s="645" t="s">
        <v>441</v>
      </c>
      <c r="D341" s="646"/>
      <c r="E341" s="646"/>
      <c r="F341" s="646"/>
      <c r="G341" s="646"/>
      <c r="H341" s="646"/>
      <c r="I341" s="646"/>
      <c r="J341" s="646"/>
      <c r="K341" s="647"/>
      <c r="L341" s="228">
        <v>155</v>
      </c>
      <c r="M341" s="229" t="s">
        <v>87</v>
      </c>
      <c r="N341" s="166">
        <v>1.29</v>
      </c>
      <c r="O341" s="237">
        <f t="shared" si="39"/>
        <v>1.002594</v>
      </c>
      <c r="P341" s="231">
        <f t="shared" si="40"/>
        <v>1.29</v>
      </c>
      <c r="Q341" s="232">
        <f t="shared" si="41"/>
        <v>199.95</v>
      </c>
      <c r="R341" s="250">
        <v>83724</v>
      </c>
    </row>
    <row r="342" spans="1:18" s="225" customFormat="1" ht="15" customHeight="1" x14ac:dyDescent="0.2">
      <c r="A342" s="221"/>
      <c r="B342" s="227" t="s">
        <v>887</v>
      </c>
      <c r="C342" s="653" t="s">
        <v>726</v>
      </c>
      <c r="D342" s="648"/>
      <c r="E342" s="648"/>
      <c r="F342" s="648"/>
      <c r="G342" s="648"/>
      <c r="H342" s="648"/>
      <c r="I342" s="648"/>
      <c r="J342" s="648"/>
      <c r="K342" s="648"/>
      <c r="L342" s="228">
        <v>6</v>
      </c>
      <c r="M342" s="229" t="s">
        <v>58</v>
      </c>
      <c r="N342" s="166" t="e">
        <f>COTAÇÃO!#REF!</f>
        <v>#REF!</v>
      </c>
      <c r="O342" s="237">
        <f t="shared" si="27"/>
        <v>1.0012000000000001</v>
      </c>
      <c r="P342" s="231" t="e">
        <f t="shared" si="40"/>
        <v>#REF!</v>
      </c>
      <c r="Q342" s="232" t="e">
        <f t="shared" si="41"/>
        <v>#REF!</v>
      </c>
      <c r="R342" s="250" t="e">
        <f>COTAÇÃO!#REF!</f>
        <v>#REF!</v>
      </c>
    </row>
    <row r="343" spans="1:18" s="225" customFormat="1" ht="15" customHeight="1" x14ac:dyDescent="0.2">
      <c r="A343" s="221"/>
      <c r="B343" s="227" t="s">
        <v>888</v>
      </c>
      <c r="C343" s="645" t="s">
        <v>441</v>
      </c>
      <c r="D343" s="646"/>
      <c r="E343" s="646"/>
      <c r="F343" s="646"/>
      <c r="G343" s="646"/>
      <c r="H343" s="646"/>
      <c r="I343" s="646"/>
      <c r="J343" s="646"/>
      <c r="K343" s="647"/>
      <c r="L343" s="228">
        <f>(16)*L342</f>
        <v>96</v>
      </c>
      <c r="M343" s="229" t="s">
        <v>87</v>
      </c>
      <c r="N343" s="166">
        <v>1.29</v>
      </c>
      <c r="O343" s="237">
        <f t="shared" si="39"/>
        <v>1.002594</v>
      </c>
      <c r="P343" s="231">
        <f t="shared" si="40"/>
        <v>1.29</v>
      </c>
      <c r="Q343" s="232">
        <f t="shared" si="41"/>
        <v>123.84</v>
      </c>
      <c r="R343" s="250">
        <v>83724</v>
      </c>
    </row>
    <row r="344" spans="1:18" s="225" customFormat="1" ht="15" customHeight="1" x14ac:dyDescent="0.2">
      <c r="A344" s="221"/>
      <c r="B344" s="227" t="s">
        <v>889</v>
      </c>
      <c r="C344" s="653" t="s">
        <v>727</v>
      </c>
      <c r="D344" s="648"/>
      <c r="E344" s="648"/>
      <c r="F344" s="648"/>
      <c r="G344" s="648"/>
      <c r="H344" s="648"/>
      <c r="I344" s="648"/>
      <c r="J344" s="648"/>
      <c r="K344" s="648"/>
      <c r="L344" s="228">
        <v>3</v>
      </c>
      <c r="M344" s="229" t="s">
        <v>58</v>
      </c>
      <c r="N344" s="166" t="e">
        <f>COTAÇÃO!#REF!</f>
        <v>#REF!</v>
      </c>
      <c r="O344" s="237">
        <f t="shared" si="27"/>
        <v>1.0012000000000001</v>
      </c>
      <c r="P344" s="231" t="e">
        <f t="shared" si="40"/>
        <v>#REF!</v>
      </c>
      <c r="Q344" s="232" t="e">
        <f t="shared" si="41"/>
        <v>#REF!</v>
      </c>
      <c r="R344" s="250" t="e">
        <f>COTAÇÃO!#REF!</f>
        <v>#REF!</v>
      </c>
    </row>
    <row r="345" spans="1:18" s="225" customFormat="1" ht="15" customHeight="1" x14ac:dyDescent="0.2">
      <c r="A345" s="221"/>
      <c r="B345" s="227" t="s">
        <v>890</v>
      </c>
      <c r="C345" s="645" t="s">
        <v>441</v>
      </c>
      <c r="D345" s="646"/>
      <c r="E345" s="646"/>
      <c r="F345" s="646"/>
      <c r="G345" s="646"/>
      <c r="H345" s="646"/>
      <c r="I345" s="646"/>
      <c r="J345" s="646"/>
      <c r="K345" s="647"/>
      <c r="L345" s="228">
        <v>15</v>
      </c>
      <c r="M345" s="229" t="s">
        <v>87</v>
      </c>
      <c r="N345" s="166">
        <v>1.29</v>
      </c>
      <c r="O345" s="237">
        <f t="shared" si="39"/>
        <v>1.002594</v>
      </c>
      <c r="P345" s="231">
        <f t="shared" si="40"/>
        <v>1.29</v>
      </c>
      <c r="Q345" s="232">
        <f t="shared" si="41"/>
        <v>19.350000000000001</v>
      </c>
      <c r="R345" s="250">
        <v>83724</v>
      </c>
    </row>
    <row r="346" spans="1:18" s="225" customFormat="1" ht="15" customHeight="1" x14ac:dyDescent="0.2">
      <c r="A346" s="221"/>
      <c r="B346" s="227" t="s">
        <v>891</v>
      </c>
      <c r="C346" s="653" t="s">
        <v>729</v>
      </c>
      <c r="D346" s="648"/>
      <c r="E346" s="648"/>
      <c r="F346" s="648"/>
      <c r="G346" s="648"/>
      <c r="H346" s="648"/>
      <c r="I346" s="648"/>
      <c r="J346" s="648"/>
      <c r="K346" s="648"/>
      <c r="L346" s="228">
        <v>1</v>
      </c>
      <c r="M346" s="229" t="s">
        <v>58</v>
      </c>
      <c r="N346" s="166" t="e">
        <f>COTAÇÃO!#REF!</f>
        <v>#REF!</v>
      </c>
      <c r="O346" s="237">
        <f t="shared" si="27"/>
        <v>1.0012000000000001</v>
      </c>
      <c r="P346" s="231" t="e">
        <f t="shared" si="40"/>
        <v>#REF!</v>
      </c>
      <c r="Q346" s="232" t="e">
        <f t="shared" si="41"/>
        <v>#REF!</v>
      </c>
      <c r="R346" s="250" t="e">
        <f>COTAÇÃO!#REF!</f>
        <v>#REF!</v>
      </c>
    </row>
    <row r="347" spans="1:18" s="225" customFormat="1" ht="15" customHeight="1" x14ac:dyDescent="0.2">
      <c r="A347" s="221"/>
      <c r="B347" s="227" t="s">
        <v>892</v>
      </c>
      <c r="C347" s="645" t="s">
        <v>441</v>
      </c>
      <c r="D347" s="646"/>
      <c r="E347" s="646"/>
      <c r="F347" s="646"/>
      <c r="G347" s="646"/>
      <c r="H347" s="646"/>
      <c r="I347" s="646"/>
      <c r="J347" s="646"/>
      <c r="K347" s="647"/>
      <c r="L347" s="228">
        <v>26</v>
      </c>
      <c r="M347" s="229" t="s">
        <v>87</v>
      </c>
      <c r="N347" s="166">
        <v>1.29</v>
      </c>
      <c r="O347" s="237">
        <f t="shared" si="39"/>
        <v>1.002594</v>
      </c>
      <c r="P347" s="231">
        <f t="shared" si="40"/>
        <v>1.29</v>
      </c>
      <c r="Q347" s="232">
        <f t="shared" si="41"/>
        <v>33.54</v>
      </c>
      <c r="R347" s="250">
        <v>83724</v>
      </c>
    </row>
    <row r="348" spans="1:18" s="225" customFormat="1" ht="15" customHeight="1" x14ac:dyDescent="0.2">
      <c r="A348" s="221"/>
      <c r="B348" s="227" t="s">
        <v>893</v>
      </c>
      <c r="C348" s="653" t="s">
        <v>732</v>
      </c>
      <c r="D348" s="648"/>
      <c r="E348" s="648"/>
      <c r="F348" s="648"/>
      <c r="G348" s="648"/>
      <c r="H348" s="648"/>
      <c r="I348" s="648"/>
      <c r="J348" s="648"/>
      <c r="K348" s="648"/>
      <c r="L348" s="228">
        <v>3</v>
      </c>
      <c r="M348" s="229" t="s">
        <v>58</v>
      </c>
      <c r="N348" s="166" t="e">
        <f>COTAÇÃO!#REF!</f>
        <v>#REF!</v>
      </c>
      <c r="O348" s="237">
        <f t="shared" si="27"/>
        <v>1.0012000000000001</v>
      </c>
      <c r="P348" s="231" t="e">
        <f t="shared" si="40"/>
        <v>#REF!</v>
      </c>
      <c r="Q348" s="232" t="e">
        <f t="shared" si="41"/>
        <v>#REF!</v>
      </c>
      <c r="R348" s="250" t="e">
        <f>COTAÇÃO!#REF!</f>
        <v>#REF!</v>
      </c>
    </row>
    <row r="349" spans="1:18" s="225" customFormat="1" ht="15" customHeight="1" x14ac:dyDescent="0.2">
      <c r="A349" s="221"/>
      <c r="B349" s="227" t="s">
        <v>894</v>
      </c>
      <c r="C349" s="645" t="s">
        <v>441</v>
      </c>
      <c r="D349" s="646"/>
      <c r="E349" s="646"/>
      <c r="F349" s="646"/>
      <c r="G349" s="646"/>
      <c r="H349" s="646"/>
      <c r="I349" s="646"/>
      <c r="J349" s="646"/>
      <c r="K349" s="647"/>
      <c r="L349" s="228">
        <v>370</v>
      </c>
      <c r="M349" s="229" t="s">
        <v>87</v>
      </c>
      <c r="N349" s="166">
        <v>1.29</v>
      </c>
      <c r="O349" s="237">
        <f t="shared" si="39"/>
        <v>1.002594</v>
      </c>
      <c r="P349" s="231">
        <f t="shared" si="40"/>
        <v>1.29</v>
      </c>
      <c r="Q349" s="232">
        <f t="shared" si="41"/>
        <v>477.3</v>
      </c>
      <c r="R349" s="250">
        <v>83724</v>
      </c>
    </row>
    <row r="350" spans="1:18" s="225" customFormat="1" ht="15" customHeight="1" x14ac:dyDescent="0.2">
      <c r="A350" s="221"/>
      <c r="B350" s="227" t="s">
        <v>895</v>
      </c>
      <c r="C350" s="653" t="s">
        <v>735</v>
      </c>
      <c r="D350" s="648"/>
      <c r="E350" s="648"/>
      <c r="F350" s="648"/>
      <c r="G350" s="648"/>
      <c r="H350" s="648"/>
      <c r="I350" s="648"/>
      <c r="J350" s="648"/>
      <c r="K350" s="648"/>
      <c r="L350" s="228">
        <v>1</v>
      </c>
      <c r="M350" s="229" t="s">
        <v>58</v>
      </c>
      <c r="N350" s="166" t="e">
        <f>COTAÇÃO!#REF!</f>
        <v>#REF!</v>
      </c>
      <c r="O350" s="237">
        <f t="shared" si="27"/>
        <v>1.0012000000000001</v>
      </c>
      <c r="P350" s="231" t="e">
        <f t="shared" si="40"/>
        <v>#REF!</v>
      </c>
      <c r="Q350" s="232" t="e">
        <f t="shared" si="41"/>
        <v>#REF!</v>
      </c>
      <c r="R350" s="250" t="e">
        <f>COTAÇÃO!#REF!</f>
        <v>#REF!</v>
      </c>
    </row>
    <row r="351" spans="1:18" s="225" customFormat="1" ht="15" customHeight="1" x14ac:dyDescent="0.2">
      <c r="A351" s="221"/>
      <c r="B351" s="227" t="s">
        <v>896</v>
      </c>
      <c r="C351" s="645" t="s">
        <v>441</v>
      </c>
      <c r="D351" s="646"/>
      <c r="E351" s="646"/>
      <c r="F351" s="646"/>
      <c r="G351" s="646"/>
      <c r="H351" s="646"/>
      <c r="I351" s="646"/>
      <c r="J351" s="646"/>
      <c r="K351" s="647"/>
      <c r="L351" s="228">
        <v>846</v>
      </c>
      <c r="M351" s="229" t="s">
        <v>87</v>
      </c>
      <c r="N351" s="166">
        <v>0.79</v>
      </c>
      <c r="O351" s="237">
        <f t="shared" si="39"/>
        <v>1.002594</v>
      </c>
      <c r="P351" s="231">
        <f t="shared" si="40"/>
        <v>0.79</v>
      </c>
      <c r="Q351" s="232">
        <f t="shared" si="41"/>
        <v>668.34</v>
      </c>
      <c r="R351" s="250">
        <v>83725</v>
      </c>
    </row>
    <row r="352" spans="1:18" s="225" customFormat="1" ht="15" customHeight="1" x14ac:dyDescent="0.2">
      <c r="A352" s="221"/>
      <c r="B352" s="227" t="s">
        <v>897</v>
      </c>
      <c r="C352" s="653" t="s">
        <v>738</v>
      </c>
      <c r="D352" s="648"/>
      <c r="E352" s="648"/>
      <c r="F352" s="648"/>
      <c r="G352" s="648"/>
      <c r="H352" s="648"/>
      <c r="I352" s="648"/>
      <c r="J352" s="648"/>
      <c r="K352" s="648"/>
      <c r="L352" s="228">
        <v>3</v>
      </c>
      <c r="M352" s="229" t="s">
        <v>58</v>
      </c>
      <c r="N352" s="166" t="e">
        <f>COTAÇÃO!#REF!</f>
        <v>#REF!</v>
      </c>
      <c r="O352" s="237">
        <f t="shared" si="27"/>
        <v>1.0012000000000001</v>
      </c>
      <c r="P352" s="231" t="e">
        <f t="shared" si="40"/>
        <v>#REF!</v>
      </c>
      <c r="Q352" s="232" t="e">
        <f t="shared" si="41"/>
        <v>#REF!</v>
      </c>
      <c r="R352" s="250" t="e">
        <f>COTAÇÃO!#REF!</f>
        <v>#REF!</v>
      </c>
    </row>
    <row r="353" spans="1:18" s="225" customFormat="1" ht="15" customHeight="1" x14ac:dyDescent="0.2">
      <c r="A353" s="221"/>
      <c r="B353" s="227" t="s">
        <v>898</v>
      </c>
      <c r="C353" s="645" t="s">
        <v>441</v>
      </c>
      <c r="D353" s="646"/>
      <c r="E353" s="646"/>
      <c r="F353" s="646"/>
      <c r="G353" s="646"/>
      <c r="H353" s="646"/>
      <c r="I353" s="646"/>
      <c r="J353" s="646"/>
      <c r="K353" s="647"/>
      <c r="L353" s="228">
        <v>1692</v>
      </c>
      <c r="M353" s="229" t="s">
        <v>87</v>
      </c>
      <c r="N353" s="166">
        <v>0.79</v>
      </c>
      <c r="O353" s="237">
        <f t="shared" si="39"/>
        <v>1.002594</v>
      </c>
      <c r="P353" s="231">
        <f t="shared" si="40"/>
        <v>0.79</v>
      </c>
      <c r="Q353" s="232">
        <f t="shared" si="41"/>
        <v>1336.68</v>
      </c>
      <c r="R353" s="250">
        <v>83725</v>
      </c>
    </row>
    <row r="354" spans="1:18" s="255" customFormat="1" ht="15" customHeight="1" x14ac:dyDescent="0.2">
      <c r="A354" s="263"/>
      <c r="B354" s="335" t="s">
        <v>899</v>
      </c>
      <c r="C354" s="660" t="s">
        <v>929</v>
      </c>
      <c r="D354" s="656"/>
      <c r="E354" s="656"/>
      <c r="F354" s="656"/>
      <c r="G354" s="656"/>
      <c r="H354" s="656"/>
      <c r="I354" s="656"/>
      <c r="J354" s="656"/>
      <c r="K354" s="656"/>
      <c r="L354" s="238">
        <v>1</v>
      </c>
      <c r="M354" s="239" t="s">
        <v>58</v>
      </c>
      <c r="N354" s="305" t="e">
        <f>COTAÇÃO!#REF!</f>
        <v>#REF!</v>
      </c>
      <c r="O354" s="244">
        <f t="shared" si="27"/>
        <v>1.0012000000000001</v>
      </c>
      <c r="P354" s="245" t="e">
        <f t="shared" si="40"/>
        <v>#REF!</v>
      </c>
      <c r="Q354" s="240" t="e">
        <f t="shared" si="41"/>
        <v>#REF!</v>
      </c>
      <c r="R354" s="336" t="e">
        <f>COTAÇÃO!#REF!</f>
        <v>#REF!</v>
      </c>
    </row>
    <row r="355" spans="1:18" s="225" customFormat="1" ht="15" customHeight="1" x14ac:dyDescent="0.2">
      <c r="A355" s="221"/>
      <c r="B355" s="227" t="s">
        <v>900</v>
      </c>
      <c r="C355" s="645" t="s">
        <v>441</v>
      </c>
      <c r="D355" s="646"/>
      <c r="E355" s="646"/>
      <c r="F355" s="646"/>
      <c r="G355" s="646"/>
      <c r="H355" s="646"/>
      <c r="I355" s="646"/>
      <c r="J355" s="646"/>
      <c r="K355" s="647"/>
      <c r="L355" s="228">
        <v>2680</v>
      </c>
      <c r="M355" s="229" t="s">
        <v>87</v>
      </c>
      <c r="N355" s="166">
        <v>0.79</v>
      </c>
      <c r="O355" s="237">
        <f t="shared" si="39"/>
        <v>1.002594</v>
      </c>
      <c r="P355" s="231">
        <f t="shared" si="40"/>
        <v>0.79</v>
      </c>
      <c r="Q355" s="232">
        <f t="shared" si="41"/>
        <v>2117.1999999999998</v>
      </c>
      <c r="R355" s="250">
        <v>83725</v>
      </c>
    </row>
    <row r="356" spans="1:18" s="225" customFormat="1" ht="25.5" customHeight="1" x14ac:dyDescent="0.2">
      <c r="A356" s="221"/>
      <c r="B356" s="227" t="s">
        <v>901</v>
      </c>
      <c r="C356" s="649" t="s">
        <v>976</v>
      </c>
      <c r="D356" s="646"/>
      <c r="E356" s="646"/>
      <c r="F356" s="646"/>
      <c r="G356" s="646"/>
      <c r="H356" s="646"/>
      <c r="I356" s="646"/>
      <c r="J356" s="646"/>
      <c r="K356" s="647"/>
      <c r="L356" s="228">
        <v>2</v>
      </c>
      <c r="M356" s="229" t="s">
        <v>58</v>
      </c>
      <c r="N356" s="166" t="e">
        <f>'Composição Fase I'!H34</f>
        <v>#REF!</v>
      </c>
      <c r="O356" s="237">
        <f t="shared" si="39"/>
        <v>1.002594</v>
      </c>
      <c r="P356" s="231" t="e">
        <f t="shared" si="40"/>
        <v>#REF!</v>
      </c>
      <c r="Q356" s="232" t="e">
        <f t="shared" si="41"/>
        <v>#REF!</v>
      </c>
      <c r="R356" s="250" t="str">
        <f>'Composição Fase I'!A35</f>
        <v>006</v>
      </c>
    </row>
    <row r="357" spans="1:18" s="225" customFormat="1" ht="15" customHeight="1" x14ac:dyDescent="0.2">
      <c r="A357" s="221"/>
      <c r="B357" s="227" t="s">
        <v>902</v>
      </c>
      <c r="C357" s="649" t="s">
        <v>934</v>
      </c>
      <c r="D357" s="646"/>
      <c r="E357" s="646"/>
      <c r="F357" s="646"/>
      <c r="G357" s="646"/>
      <c r="H357" s="646"/>
      <c r="I357" s="646"/>
      <c r="J357" s="646"/>
      <c r="K357" s="647"/>
      <c r="L357" s="228">
        <v>2</v>
      </c>
      <c r="M357" s="229" t="s">
        <v>58</v>
      </c>
      <c r="N357" s="166" t="e">
        <f>COTAÇÃO!#REF!</f>
        <v>#REF!</v>
      </c>
      <c r="O357" s="237">
        <f t="shared" si="39"/>
        <v>1.002594</v>
      </c>
      <c r="P357" s="231" t="e">
        <f>ROUND(N357*O357,2)</f>
        <v>#REF!</v>
      </c>
      <c r="Q357" s="232" t="e">
        <f>ROUND(L357*P357,2)</f>
        <v>#REF!</v>
      </c>
      <c r="R357" s="250" t="e">
        <f>COTAÇÃO!#REF!</f>
        <v>#REF!</v>
      </c>
    </row>
    <row r="358" spans="1:18" s="225" customFormat="1" ht="15" customHeight="1" x14ac:dyDescent="0.2">
      <c r="A358" s="221"/>
      <c r="B358" s="227" t="s">
        <v>903</v>
      </c>
      <c r="C358" s="657" t="s">
        <v>540</v>
      </c>
      <c r="D358" s="658"/>
      <c r="E358" s="658"/>
      <c r="F358" s="658"/>
      <c r="G358" s="658"/>
      <c r="H358" s="658"/>
      <c r="I358" s="658"/>
      <c r="J358" s="658"/>
      <c r="K358" s="659"/>
      <c r="L358" s="238">
        <f>ROUND(1.15*2.35*1.3*2,2)</f>
        <v>7.03</v>
      </c>
      <c r="M358" s="239" t="s">
        <v>17</v>
      </c>
      <c r="N358" s="305">
        <f>N19</f>
        <v>66.42</v>
      </c>
      <c r="O358" s="244">
        <f t="shared" si="39"/>
        <v>1.002594</v>
      </c>
      <c r="P358" s="245">
        <f t="shared" si="40"/>
        <v>66.59</v>
      </c>
      <c r="Q358" s="240">
        <f t="shared" si="41"/>
        <v>468.13</v>
      </c>
      <c r="R358" s="250">
        <f>R19</f>
        <v>65000198</v>
      </c>
    </row>
    <row r="359" spans="1:18" s="225" customFormat="1" ht="15" customHeight="1" x14ac:dyDescent="0.2">
      <c r="A359" s="221"/>
      <c r="B359" s="227" t="s">
        <v>904</v>
      </c>
      <c r="C359" s="656" t="s">
        <v>541</v>
      </c>
      <c r="D359" s="656"/>
      <c r="E359" s="656"/>
      <c r="F359" s="656"/>
      <c r="G359" s="656"/>
      <c r="H359" s="656"/>
      <c r="I359" s="656"/>
      <c r="J359" s="656"/>
      <c r="K359" s="656"/>
      <c r="L359" s="238">
        <v>9.0500000000000007</v>
      </c>
      <c r="M359" s="239" t="s">
        <v>17</v>
      </c>
      <c r="N359" s="305">
        <f>262.68</f>
        <v>262.68</v>
      </c>
      <c r="O359" s="244">
        <f t="shared" si="39"/>
        <v>1.002594</v>
      </c>
      <c r="P359" s="245">
        <f t="shared" si="40"/>
        <v>263.36</v>
      </c>
      <c r="Q359" s="240">
        <f t="shared" si="41"/>
        <v>2383.41</v>
      </c>
      <c r="R359" s="233">
        <v>94964</v>
      </c>
    </row>
    <row r="360" spans="1:18" s="225" customFormat="1" ht="15" customHeight="1" x14ac:dyDescent="0.2">
      <c r="A360" s="221"/>
      <c r="B360" s="227" t="s">
        <v>905</v>
      </c>
      <c r="C360" s="656" t="s">
        <v>542</v>
      </c>
      <c r="D360" s="656"/>
      <c r="E360" s="656"/>
      <c r="F360" s="656"/>
      <c r="G360" s="656"/>
      <c r="H360" s="656"/>
      <c r="I360" s="656"/>
      <c r="J360" s="656"/>
      <c r="K360" s="656"/>
      <c r="L360" s="238">
        <f>L359</f>
        <v>9.0500000000000007</v>
      </c>
      <c r="M360" s="239" t="s">
        <v>17</v>
      </c>
      <c r="N360" s="305">
        <v>79.75</v>
      </c>
      <c r="O360" s="244">
        <f t="shared" si="39"/>
        <v>1.002594</v>
      </c>
      <c r="P360" s="245">
        <f t="shared" si="40"/>
        <v>79.959999999999994</v>
      </c>
      <c r="Q360" s="240">
        <f t="shared" si="41"/>
        <v>723.64</v>
      </c>
      <c r="R360" s="233" t="s">
        <v>92</v>
      </c>
    </row>
    <row r="361" spans="1:18" s="225" customFormat="1" ht="15" customHeight="1" x14ac:dyDescent="0.2">
      <c r="A361" s="221"/>
      <c r="B361" s="227" t="s">
        <v>906</v>
      </c>
      <c r="C361" s="656" t="s">
        <v>543</v>
      </c>
      <c r="D361" s="656"/>
      <c r="E361" s="656"/>
      <c r="F361" s="656"/>
      <c r="G361" s="656"/>
      <c r="H361" s="656"/>
      <c r="I361" s="656"/>
      <c r="J361" s="656"/>
      <c r="K361" s="656"/>
      <c r="L361" s="238">
        <v>39.72</v>
      </c>
      <c r="M361" s="239" t="s">
        <v>16</v>
      </c>
      <c r="N361" s="305">
        <v>31.68</v>
      </c>
      <c r="O361" s="244">
        <f>(1+$Q$3)</f>
        <v>1.002594</v>
      </c>
      <c r="P361" s="245">
        <f t="shared" si="40"/>
        <v>31.76</v>
      </c>
      <c r="Q361" s="240">
        <f t="shared" si="41"/>
        <v>1261.51</v>
      </c>
      <c r="R361" s="233">
        <v>5651</v>
      </c>
    </row>
    <row r="362" spans="1:18" s="225" customFormat="1" ht="15" customHeight="1" x14ac:dyDescent="0.2">
      <c r="A362" s="221"/>
      <c r="B362" s="227" t="s">
        <v>907</v>
      </c>
      <c r="C362" s="656" t="s">
        <v>544</v>
      </c>
      <c r="D362" s="656"/>
      <c r="E362" s="656"/>
      <c r="F362" s="656"/>
      <c r="G362" s="656"/>
      <c r="H362" s="656"/>
      <c r="I362" s="656"/>
      <c r="J362" s="656"/>
      <c r="K362" s="656"/>
      <c r="L362" s="238">
        <v>78.5</v>
      </c>
      <c r="M362" s="239" t="s">
        <v>87</v>
      </c>
      <c r="N362" s="305">
        <v>7.02</v>
      </c>
      <c r="O362" s="244">
        <f>(1+$Q$3)</f>
        <v>1.002594</v>
      </c>
      <c r="P362" s="245">
        <f t="shared" si="40"/>
        <v>7.04</v>
      </c>
      <c r="Q362" s="240">
        <f t="shared" si="41"/>
        <v>552.64</v>
      </c>
      <c r="R362" s="233">
        <v>92791</v>
      </c>
    </row>
    <row r="363" spans="1:18" s="225" customFormat="1" ht="15" customHeight="1" x14ac:dyDescent="0.2">
      <c r="A363" s="221"/>
      <c r="B363" s="227" t="s">
        <v>908</v>
      </c>
      <c r="C363" s="656" t="s">
        <v>545</v>
      </c>
      <c r="D363" s="656"/>
      <c r="E363" s="656"/>
      <c r="F363" s="656"/>
      <c r="G363" s="656"/>
      <c r="H363" s="656"/>
      <c r="I363" s="656"/>
      <c r="J363" s="656"/>
      <c r="K363" s="656"/>
      <c r="L363" s="238">
        <v>164.7</v>
      </c>
      <c r="M363" s="239" t="s">
        <v>87</v>
      </c>
      <c r="N363" s="305">
        <v>5.76</v>
      </c>
      <c r="O363" s="244">
        <f>(1+$Q$3)</f>
        <v>1.002594</v>
      </c>
      <c r="P363" s="245">
        <f t="shared" si="40"/>
        <v>5.77</v>
      </c>
      <c r="Q363" s="240">
        <f t="shared" si="41"/>
        <v>950.32</v>
      </c>
      <c r="R363" s="250">
        <v>92794</v>
      </c>
    </row>
    <row r="364" spans="1:18" s="225" customFormat="1" ht="15" customHeight="1" x14ac:dyDescent="0.2">
      <c r="A364" s="221"/>
      <c r="B364" s="227" t="s">
        <v>909</v>
      </c>
      <c r="C364" s="656" t="s">
        <v>546</v>
      </c>
      <c r="D364" s="656"/>
      <c r="E364" s="656"/>
      <c r="F364" s="656"/>
      <c r="G364" s="656"/>
      <c r="H364" s="656"/>
      <c r="I364" s="656"/>
      <c r="J364" s="656"/>
      <c r="K364" s="656"/>
      <c r="L364" s="238">
        <v>142.30000000000001</v>
      </c>
      <c r="M364" s="239" t="s">
        <v>87</v>
      </c>
      <c r="N364" s="305">
        <v>4.8600000000000003</v>
      </c>
      <c r="O364" s="244">
        <f>(1+$Q$3)</f>
        <v>1.002594</v>
      </c>
      <c r="P364" s="245">
        <f t="shared" si="40"/>
        <v>4.87</v>
      </c>
      <c r="Q364" s="240">
        <f t="shared" si="41"/>
        <v>693</v>
      </c>
      <c r="R364" s="250">
        <v>92795</v>
      </c>
    </row>
    <row r="365" spans="1:18" s="225" customFormat="1" ht="12" x14ac:dyDescent="0.2">
      <c r="A365" s="221"/>
      <c r="B365" s="227" t="s">
        <v>910</v>
      </c>
      <c r="C365" s="656" t="s">
        <v>532</v>
      </c>
      <c r="D365" s="656"/>
      <c r="E365" s="656"/>
      <c r="F365" s="656"/>
      <c r="G365" s="656"/>
      <c r="H365" s="656"/>
      <c r="I365" s="656"/>
      <c r="J365" s="656"/>
      <c r="K365" s="656"/>
      <c r="L365" s="238">
        <v>3303.3</v>
      </c>
      <c r="M365" s="239" t="s">
        <v>87</v>
      </c>
      <c r="N365" s="305">
        <v>5.47</v>
      </c>
      <c r="O365" s="244">
        <f t="shared" si="39"/>
        <v>1.002594</v>
      </c>
      <c r="P365" s="245">
        <f t="shared" si="40"/>
        <v>5.48</v>
      </c>
      <c r="Q365" s="240">
        <f t="shared" si="41"/>
        <v>18102.080000000002</v>
      </c>
      <c r="R365" s="250" t="s">
        <v>533</v>
      </c>
    </row>
    <row r="366" spans="1:18" s="225" customFormat="1" ht="15" customHeight="1" x14ac:dyDescent="0.2">
      <c r="A366" s="221"/>
      <c r="B366" s="227" t="s">
        <v>911</v>
      </c>
      <c r="C366" s="656" t="s">
        <v>534</v>
      </c>
      <c r="D366" s="656"/>
      <c r="E366" s="656"/>
      <c r="F366" s="656"/>
      <c r="G366" s="656"/>
      <c r="H366" s="656"/>
      <c r="I366" s="656"/>
      <c r="J366" s="656"/>
      <c r="K366" s="656"/>
      <c r="L366" s="238">
        <v>1</v>
      </c>
      <c r="M366" s="239" t="s">
        <v>58</v>
      </c>
      <c r="N366" s="305">
        <f>170.1*2*2</f>
        <v>680.4</v>
      </c>
      <c r="O366" s="244">
        <f t="shared" si="39"/>
        <v>1.002594</v>
      </c>
      <c r="P366" s="245">
        <f t="shared" si="40"/>
        <v>682.16</v>
      </c>
      <c r="Q366" s="240">
        <f t="shared" si="41"/>
        <v>682.16</v>
      </c>
      <c r="R366" s="250" t="s">
        <v>535</v>
      </c>
    </row>
    <row r="367" spans="1:18" s="225" customFormat="1" ht="15" customHeight="1" x14ac:dyDescent="0.2">
      <c r="A367" s="221"/>
      <c r="B367" s="227" t="s">
        <v>912</v>
      </c>
      <c r="C367" s="656" t="s">
        <v>536</v>
      </c>
      <c r="D367" s="656"/>
      <c r="E367" s="656"/>
      <c r="F367" s="656"/>
      <c r="G367" s="656"/>
      <c r="H367" s="656"/>
      <c r="I367" s="656"/>
      <c r="J367" s="656"/>
      <c r="K367" s="656"/>
      <c r="L367" s="238">
        <f>ROUND(119.768/2918.57*L365,2)</f>
        <v>135.56</v>
      </c>
      <c r="M367" s="239" t="s">
        <v>16</v>
      </c>
      <c r="N367" s="305">
        <v>12.67</v>
      </c>
      <c r="O367" s="244">
        <f t="shared" si="39"/>
        <v>1.002594</v>
      </c>
      <c r="P367" s="245">
        <f t="shared" si="40"/>
        <v>12.7</v>
      </c>
      <c r="Q367" s="240">
        <f t="shared" si="41"/>
        <v>1721.61</v>
      </c>
      <c r="R367" s="250">
        <v>73656</v>
      </c>
    </row>
    <row r="368" spans="1:18" s="225" customFormat="1" ht="15" customHeight="1" x14ac:dyDescent="0.2">
      <c r="A368" s="221"/>
      <c r="B368" s="227" t="s">
        <v>913</v>
      </c>
      <c r="C368" s="656" t="s">
        <v>538</v>
      </c>
      <c r="D368" s="656"/>
      <c r="E368" s="656"/>
      <c r="F368" s="656"/>
      <c r="G368" s="656"/>
      <c r="H368" s="656"/>
      <c r="I368" s="656"/>
      <c r="J368" s="656"/>
      <c r="K368" s="656"/>
      <c r="L368" s="238">
        <f>L367</f>
        <v>135.56</v>
      </c>
      <c r="M368" s="239" t="s">
        <v>16</v>
      </c>
      <c r="N368" s="305">
        <v>14.82</v>
      </c>
      <c r="O368" s="244">
        <f t="shared" si="39"/>
        <v>1.002594</v>
      </c>
      <c r="P368" s="245">
        <f t="shared" si="40"/>
        <v>14.86</v>
      </c>
      <c r="Q368" s="240">
        <f t="shared" si="41"/>
        <v>2014.42</v>
      </c>
      <c r="R368" s="250" t="s">
        <v>537</v>
      </c>
    </row>
    <row r="369" spans="1:19" s="225" customFormat="1" ht="15" customHeight="1" x14ac:dyDescent="0.2">
      <c r="A369" s="221"/>
      <c r="B369" s="227" t="s">
        <v>914</v>
      </c>
      <c r="C369" s="656" t="s">
        <v>536</v>
      </c>
      <c r="D369" s="656"/>
      <c r="E369" s="656"/>
      <c r="F369" s="656"/>
      <c r="G369" s="656"/>
      <c r="H369" s="656"/>
      <c r="I369" s="656"/>
      <c r="J369" s="656"/>
      <c r="K369" s="656"/>
      <c r="L369" s="238">
        <f>L367</f>
        <v>135.56</v>
      </c>
      <c r="M369" s="239" t="s">
        <v>16</v>
      </c>
      <c r="N369" s="305">
        <v>19.22</v>
      </c>
      <c r="O369" s="244">
        <f t="shared" si="39"/>
        <v>1.002594</v>
      </c>
      <c r="P369" s="245">
        <f>ROUND(N369*O369,2)</f>
        <v>19.27</v>
      </c>
      <c r="Q369" s="240">
        <f>ROUND(L369*P369,2)</f>
        <v>2612.2399999999998</v>
      </c>
      <c r="R369" s="250" t="s">
        <v>539</v>
      </c>
    </row>
    <row r="370" spans="1:19" s="225" customFormat="1" ht="15" customHeight="1" thickBot="1" x14ac:dyDescent="0.25">
      <c r="A370" s="221"/>
      <c r="B370" s="227" t="s">
        <v>915</v>
      </c>
      <c r="C370" s="650" t="s">
        <v>661</v>
      </c>
      <c r="D370" s="651"/>
      <c r="E370" s="651"/>
      <c r="F370" s="651"/>
      <c r="G370" s="651"/>
      <c r="H370" s="651"/>
      <c r="I370" s="651"/>
      <c r="J370" s="651"/>
      <c r="K370" s="651"/>
      <c r="L370" s="238">
        <f>18/2</f>
        <v>9</v>
      </c>
      <c r="M370" s="247" t="s">
        <v>659</v>
      </c>
      <c r="N370" s="330">
        <v>395.44</v>
      </c>
      <c r="O370" s="244">
        <f t="shared" si="39"/>
        <v>1.002594</v>
      </c>
      <c r="P370" s="245">
        <f>ROUND(N370*O370,2)</f>
        <v>396.47</v>
      </c>
      <c r="Q370" s="240">
        <f>ROUND(L370*P370,2)</f>
        <v>3568.23</v>
      </c>
      <c r="R370" s="334" t="s">
        <v>660</v>
      </c>
    </row>
    <row r="371" spans="1:19" s="236" customFormat="1" ht="15" customHeight="1" thickBot="1" x14ac:dyDescent="0.25">
      <c r="A371" s="221"/>
      <c r="B371" s="251">
        <v>4</v>
      </c>
      <c r="C371" s="720" t="s">
        <v>156</v>
      </c>
      <c r="D371" s="721"/>
      <c r="E371" s="721"/>
      <c r="F371" s="721"/>
      <c r="G371" s="721"/>
      <c r="H371" s="721"/>
      <c r="I371" s="721"/>
      <c r="J371" s="721"/>
      <c r="K371" s="721"/>
      <c r="L371" s="721"/>
      <c r="M371" s="721"/>
      <c r="N371" s="721"/>
      <c r="O371" s="721"/>
      <c r="P371" s="721"/>
      <c r="Q371" s="223" t="e">
        <f>SUM(Q372:Q458)</f>
        <v>#REF!</v>
      </c>
      <c r="R371" s="233"/>
      <c r="S371" s="225"/>
    </row>
    <row r="372" spans="1:19" s="225" customFormat="1" ht="15" customHeight="1" x14ac:dyDescent="0.2">
      <c r="A372" s="221"/>
      <c r="B372" s="227" t="s">
        <v>23</v>
      </c>
      <c r="C372" s="648" t="s">
        <v>206</v>
      </c>
      <c r="D372" s="648"/>
      <c r="E372" s="648"/>
      <c r="F372" s="648"/>
      <c r="G372" s="648"/>
      <c r="H372" s="648"/>
      <c r="I372" s="648"/>
      <c r="J372" s="648"/>
      <c r="K372" s="648"/>
      <c r="L372" s="228">
        <f>5.6*5+1.33+5.8*3+1.8+2.59+2.39+0.75+1.7+2.22+0.25+1.01+0.87+0.8</f>
        <v>61.109999999999985</v>
      </c>
      <c r="M372" s="229" t="s">
        <v>22</v>
      </c>
      <c r="N372" s="166">
        <v>1.59</v>
      </c>
      <c r="O372" s="237">
        <f t="shared" ref="O372:O384" si="42">(1+$Q$3)</f>
        <v>1.002594</v>
      </c>
      <c r="P372" s="231">
        <f>ROUND(N372*O372,2)</f>
        <v>1.59</v>
      </c>
      <c r="Q372" s="232">
        <f>ROUND(L372*P372,2)</f>
        <v>97.16</v>
      </c>
      <c r="R372" s="233">
        <v>73679</v>
      </c>
    </row>
    <row r="373" spans="1:19" s="225" customFormat="1" ht="24.95" customHeight="1" x14ac:dyDescent="0.2">
      <c r="A373" s="221"/>
      <c r="B373" s="227" t="s">
        <v>24</v>
      </c>
      <c r="C373" s="648" t="s">
        <v>70</v>
      </c>
      <c r="D373" s="648"/>
      <c r="E373" s="648"/>
      <c r="F373" s="648"/>
      <c r="G373" s="648"/>
      <c r="H373" s="648"/>
      <c r="I373" s="648"/>
      <c r="J373" s="648"/>
      <c r="K373" s="648"/>
      <c r="L373" s="228">
        <f>29.62</f>
        <v>29.62</v>
      </c>
      <c r="M373" s="229" t="s">
        <v>16</v>
      </c>
      <c r="N373" s="166">
        <v>0.46</v>
      </c>
      <c r="O373" s="237">
        <f t="shared" si="42"/>
        <v>1.002594</v>
      </c>
      <c r="P373" s="231">
        <f>ROUND(N373*O373,2)</f>
        <v>0.46</v>
      </c>
      <c r="Q373" s="232">
        <f>ROUND(L373*P373,2)</f>
        <v>13.63</v>
      </c>
      <c r="R373" s="233" t="s">
        <v>66</v>
      </c>
    </row>
    <row r="374" spans="1:19" s="225" customFormat="1" ht="15" customHeight="1" x14ac:dyDescent="0.2">
      <c r="A374" s="221"/>
      <c r="B374" s="227" t="s">
        <v>25</v>
      </c>
      <c r="C374" s="648" t="s">
        <v>761</v>
      </c>
      <c r="D374" s="648"/>
      <c r="E374" s="648"/>
      <c r="F374" s="648"/>
      <c r="G374" s="648"/>
      <c r="H374" s="648"/>
      <c r="I374" s="648"/>
      <c r="J374" s="648"/>
      <c r="K374" s="648"/>
      <c r="L374" s="228">
        <f>201.18*0.08</f>
        <v>16.0944</v>
      </c>
      <c r="M374" s="229" t="s">
        <v>17</v>
      </c>
      <c r="N374" s="166">
        <v>172.32</v>
      </c>
      <c r="O374" s="237">
        <f t="shared" si="42"/>
        <v>1.002594</v>
      </c>
      <c r="P374" s="231">
        <f>ROUND(N374*O374,2)</f>
        <v>172.77</v>
      </c>
      <c r="Q374" s="232">
        <f>ROUND(L374*P374,2)</f>
        <v>2780.63</v>
      </c>
      <c r="R374" s="233">
        <v>73616</v>
      </c>
    </row>
    <row r="375" spans="1:19" s="225" customFormat="1" ht="15" customHeight="1" x14ac:dyDescent="0.2">
      <c r="A375" s="221"/>
      <c r="B375" s="227" t="s">
        <v>26</v>
      </c>
      <c r="C375" s="648" t="s">
        <v>764</v>
      </c>
      <c r="D375" s="648"/>
      <c r="E375" s="648"/>
      <c r="F375" s="648"/>
      <c r="G375" s="648"/>
      <c r="H375" s="648"/>
      <c r="I375" s="648"/>
      <c r="J375" s="648"/>
      <c r="K375" s="648"/>
      <c r="L375" s="228">
        <f>L372*2+L378</f>
        <v>219.54999999999995</v>
      </c>
      <c r="M375" s="229" t="s">
        <v>16</v>
      </c>
      <c r="N375" s="166">
        <v>1.83</v>
      </c>
      <c r="O375" s="237">
        <f t="shared" si="42"/>
        <v>1.002594</v>
      </c>
      <c r="P375" s="231">
        <f t="shared" ref="P375:P443" si="43">ROUND(N375*O375,2)</f>
        <v>1.83</v>
      </c>
      <c r="Q375" s="232">
        <f t="shared" ref="Q375:Q443" si="44">ROUND(L375*P375,2)</f>
        <v>401.78</v>
      </c>
      <c r="R375" s="233">
        <v>94099</v>
      </c>
    </row>
    <row r="376" spans="1:19" s="225" customFormat="1" ht="15" customHeight="1" x14ac:dyDescent="0.2">
      <c r="A376" s="221"/>
      <c r="B376" s="227" t="s">
        <v>60</v>
      </c>
      <c r="C376" s="648" t="s">
        <v>75</v>
      </c>
      <c r="D376" s="648"/>
      <c r="E376" s="648"/>
      <c r="F376" s="648"/>
      <c r="G376" s="648"/>
      <c r="H376" s="648"/>
      <c r="I376" s="648"/>
      <c r="J376" s="648"/>
      <c r="K376" s="648"/>
      <c r="L376" s="228">
        <f>1*1.4*L372-PI()*0.7^2/4*L372</f>
        <v>62.036115935043128</v>
      </c>
      <c r="M376" s="229" t="s">
        <v>17</v>
      </c>
      <c r="N376" s="166">
        <v>34.92</v>
      </c>
      <c r="O376" s="237">
        <f t="shared" si="42"/>
        <v>1.002594</v>
      </c>
      <c r="P376" s="231">
        <f t="shared" si="43"/>
        <v>35.01</v>
      </c>
      <c r="Q376" s="232">
        <f t="shared" si="44"/>
        <v>2171.88</v>
      </c>
      <c r="R376" s="233" t="s">
        <v>67</v>
      </c>
    </row>
    <row r="377" spans="1:19" s="225" customFormat="1" ht="15" customHeight="1" x14ac:dyDescent="0.2">
      <c r="A377" s="221"/>
      <c r="B377" s="227" t="s">
        <v>61</v>
      </c>
      <c r="C377" s="648" t="s">
        <v>54</v>
      </c>
      <c r="D377" s="648"/>
      <c r="E377" s="648"/>
      <c r="F377" s="648"/>
      <c r="G377" s="648"/>
      <c r="H377" s="648"/>
      <c r="I377" s="648"/>
      <c r="J377" s="648"/>
      <c r="K377" s="648"/>
      <c r="L377" s="228">
        <f>1*1.4*L372</f>
        <v>85.553999999999974</v>
      </c>
      <c r="M377" s="229" t="s">
        <v>17</v>
      </c>
      <c r="N377" s="166">
        <v>17.690000000000001</v>
      </c>
      <c r="O377" s="237">
        <f t="shared" si="42"/>
        <v>1.002594</v>
      </c>
      <c r="P377" s="231">
        <f t="shared" si="43"/>
        <v>17.739999999999998</v>
      </c>
      <c r="Q377" s="232">
        <f t="shared" si="44"/>
        <v>1517.73</v>
      </c>
      <c r="R377" s="233">
        <v>93382</v>
      </c>
    </row>
    <row r="378" spans="1:19" s="225" customFormat="1" ht="15" customHeight="1" x14ac:dyDescent="0.2">
      <c r="A378" s="221"/>
      <c r="B378" s="227" t="s">
        <v>62</v>
      </c>
      <c r="C378" s="648" t="s">
        <v>5</v>
      </c>
      <c r="D378" s="648"/>
      <c r="E378" s="648"/>
      <c r="F378" s="648"/>
      <c r="G378" s="648"/>
      <c r="H378" s="648"/>
      <c r="I378" s="648"/>
      <c r="J378" s="648"/>
      <c r="K378" s="648"/>
      <c r="L378" s="228">
        <v>97.33</v>
      </c>
      <c r="M378" s="229" t="s">
        <v>16</v>
      </c>
      <c r="N378" s="166">
        <v>4.66</v>
      </c>
      <c r="O378" s="237">
        <f>(1+$Q$3)</f>
        <v>1.002594</v>
      </c>
      <c r="P378" s="231">
        <f t="shared" si="43"/>
        <v>4.67</v>
      </c>
      <c r="Q378" s="232">
        <f t="shared" si="44"/>
        <v>454.53</v>
      </c>
      <c r="R378" s="233" t="s">
        <v>214</v>
      </c>
    </row>
    <row r="379" spans="1:19" s="225" customFormat="1" ht="15" customHeight="1" x14ac:dyDescent="0.2">
      <c r="A379" s="243"/>
      <c r="B379" s="227" t="s">
        <v>63</v>
      </c>
      <c r="C379" s="648" t="s">
        <v>90</v>
      </c>
      <c r="D379" s="648"/>
      <c r="E379" s="648"/>
      <c r="F379" s="648"/>
      <c r="G379" s="648"/>
      <c r="H379" s="648"/>
      <c r="I379" s="648"/>
      <c r="J379" s="648"/>
      <c r="K379" s="648"/>
      <c r="L379" s="228">
        <f>230.26*1.65-L374</f>
        <v>363.83459999999997</v>
      </c>
      <c r="M379" s="229" t="s">
        <v>17</v>
      </c>
      <c r="N379" s="166">
        <v>46.04</v>
      </c>
      <c r="O379" s="237">
        <f>(1+$Q$3)</f>
        <v>1.002594</v>
      </c>
      <c r="P379" s="231">
        <f t="shared" si="43"/>
        <v>46.16</v>
      </c>
      <c r="Q379" s="232">
        <f t="shared" si="44"/>
        <v>16794.61</v>
      </c>
      <c r="R379" s="233">
        <v>93358</v>
      </c>
    </row>
    <row r="380" spans="1:19" s="225" customFormat="1" ht="15" customHeight="1" x14ac:dyDescent="0.2">
      <c r="A380" s="221"/>
      <c r="B380" s="227" t="s">
        <v>64</v>
      </c>
      <c r="C380" s="648" t="s">
        <v>0</v>
      </c>
      <c r="D380" s="648"/>
      <c r="E380" s="648"/>
      <c r="F380" s="648"/>
      <c r="G380" s="648"/>
      <c r="H380" s="648"/>
      <c r="I380" s="648"/>
      <c r="J380" s="648"/>
      <c r="K380" s="648"/>
      <c r="L380" s="228">
        <f>82.96*1.65</f>
        <v>136.88399999999999</v>
      </c>
      <c r="M380" s="229" t="s">
        <v>16</v>
      </c>
      <c r="N380" s="166">
        <v>32.6</v>
      </c>
      <c r="O380" s="237">
        <f>(1+$Q$3)</f>
        <v>1.002594</v>
      </c>
      <c r="P380" s="231">
        <f t="shared" si="43"/>
        <v>32.68</v>
      </c>
      <c r="Q380" s="232">
        <f t="shared" si="44"/>
        <v>4473.37</v>
      </c>
      <c r="R380" s="233" t="s">
        <v>71</v>
      </c>
    </row>
    <row r="381" spans="1:19" s="242" customFormat="1" ht="15" customHeight="1" x14ac:dyDescent="0.2">
      <c r="A381" s="241"/>
      <c r="B381" s="227" t="s">
        <v>65</v>
      </c>
      <c r="C381" s="648" t="s">
        <v>165</v>
      </c>
      <c r="D381" s="648"/>
      <c r="E381" s="648"/>
      <c r="F381" s="648"/>
      <c r="G381" s="648"/>
      <c r="H381" s="648"/>
      <c r="I381" s="648"/>
      <c r="J381" s="648"/>
      <c r="K381" s="648"/>
      <c r="L381" s="228">
        <v>25.98</v>
      </c>
      <c r="M381" s="229" t="s">
        <v>17</v>
      </c>
      <c r="N381" s="166">
        <v>264.39</v>
      </c>
      <c r="O381" s="237">
        <f t="shared" si="42"/>
        <v>1.002594</v>
      </c>
      <c r="P381" s="231">
        <f t="shared" si="43"/>
        <v>265.08</v>
      </c>
      <c r="Q381" s="232">
        <f t="shared" si="44"/>
        <v>6886.78</v>
      </c>
      <c r="R381" s="233">
        <v>94971</v>
      </c>
    </row>
    <row r="382" spans="1:19" s="242" customFormat="1" ht="15" customHeight="1" x14ac:dyDescent="0.2">
      <c r="A382" s="241"/>
      <c r="B382" s="227" t="s">
        <v>142</v>
      </c>
      <c r="C382" s="648" t="s">
        <v>166</v>
      </c>
      <c r="D382" s="648"/>
      <c r="E382" s="648"/>
      <c r="F382" s="648"/>
      <c r="G382" s="648"/>
      <c r="H382" s="648"/>
      <c r="I382" s="648"/>
      <c r="J382" s="648"/>
      <c r="K382" s="648"/>
      <c r="L382" s="228">
        <f>L381</f>
        <v>25.98</v>
      </c>
      <c r="M382" s="229" t="s">
        <v>17</v>
      </c>
      <c r="N382" s="166">
        <v>79.75</v>
      </c>
      <c r="O382" s="237">
        <f t="shared" si="42"/>
        <v>1.002594</v>
      </c>
      <c r="P382" s="231">
        <f t="shared" si="43"/>
        <v>79.959999999999994</v>
      </c>
      <c r="Q382" s="232">
        <f t="shared" si="44"/>
        <v>2077.36</v>
      </c>
      <c r="R382" s="233" t="s">
        <v>92</v>
      </c>
    </row>
    <row r="383" spans="1:19" s="242" customFormat="1" ht="15" customHeight="1" x14ac:dyDescent="0.2">
      <c r="A383" s="241"/>
      <c r="B383" s="227" t="s">
        <v>143</v>
      </c>
      <c r="C383" s="648" t="s">
        <v>172</v>
      </c>
      <c r="D383" s="648"/>
      <c r="E383" s="648"/>
      <c r="F383" s="648"/>
      <c r="G383" s="648"/>
      <c r="H383" s="648"/>
      <c r="I383" s="648"/>
      <c r="J383" s="648"/>
      <c r="K383" s="648"/>
      <c r="L383" s="228">
        <v>248.03</v>
      </c>
      <c r="M383" s="229" t="s">
        <v>16</v>
      </c>
      <c r="N383" s="166">
        <v>31.68</v>
      </c>
      <c r="O383" s="237">
        <f>(1+$Q$3)</f>
        <v>1.002594</v>
      </c>
      <c r="P383" s="231">
        <f t="shared" si="43"/>
        <v>31.76</v>
      </c>
      <c r="Q383" s="232">
        <f t="shared" si="44"/>
        <v>7877.43</v>
      </c>
      <c r="R383" s="233">
        <v>5651</v>
      </c>
    </row>
    <row r="384" spans="1:19" s="242" customFormat="1" ht="15" customHeight="1" x14ac:dyDescent="0.2">
      <c r="A384" s="241"/>
      <c r="B384" s="227" t="s">
        <v>144</v>
      </c>
      <c r="C384" s="648" t="s">
        <v>763</v>
      </c>
      <c r="D384" s="648"/>
      <c r="E384" s="648"/>
      <c r="F384" s="648"/>
      <c r="G384" s="648"/>
      <c r="H384" s="648"/>
      <c r="I384" s="648"/>
      <c r="J384" s="648"/>
      <c r="K384" s="648"/>
      <c r="L384" s="228">
        <f>L379-(151.6*1.65)</f>
        <v>113.69459999999998</v>
      </c>
      <c r="M384" s="229" t="s">
        <v>17</v>
      </c>
      <c r="N384" s="166">
        <v>34.92</v>
      </c>
      <c r="O384" s="237">
        <f t="shared" si="42"/>
        <v>1.002594</v>
      </c>
      <c r="P384" s="231">
        <f>ROUND(N384*O384,2)</f>
        <v>35.01</v>
      </c>
      <c r="Q384" s="232">
        <f>ROUND(L384*P384,2)</f>
        <v>3980.45</v>
      </c>
      <c r="R384" s="233" t="s">
        <v>67</v>
      </c>
    </row>
    <row r="385" spans="1:18" s="225" customFormat="1" ht="15" customHeight="1" x14ac:dyDescent="0.2">
      <c r="A385" s="221"/>
      <c r="B385" s="227" t="s">
        <v>190</v>
      </c>
      <c r="C385" s="648" t="s">
        <v>753</v>
      </c>
      <c r="D385" s="648"/>
      <c r="E385" s="648"/>
      <c r="F385" s="648"/>
      <c r="G385" s="648"/>
      <c r="H385" s="648"/>
      <c r="I385" s="648"/>
      <c r="J385" s="648"/>
      <c r="K385" s="648"/>
      <c r="L385" s="228">
        <f>1.2</f>
        <v>1.2</v>
      </c>
      <c r="M385" s="229" t="s">
        <v>87</v>
      </c>
      <c r="N385" s="166">
        <v>7.02</v>
      </c>
      <c r="O385" s="237">
        <f t="shared" ref="O385:O393" si="45">(1+$Q$3)</f>
        <v>1.002594</v>
      </c>
      <c r="P385" s="231">
        <f t="shared" si="43"/>
        <v>7.04</v>
      </c>
      <c r="Q385" s="232">
        <f t="shared" si="44"/>
        <v>8.4499999999999993</v>
      </c>
      <c r="R385" s="233">
        <v>92791</v>
      </c>
    </row>
    <row r="386" spans="1:18" s="225" customFormat="1" ht="15" customHeight="1" x14ac:dyDescent="0.2">
      <c r="A386" s="221"/>
      <c r="B386" s="227" t="s">
        <v>191</v>
      </c>
      <c r="C386" s="648" t="s">
        <v>749</v>
      </c>
      <c r="D386" s="648"/>
      <c r="E386" s="648"/>
      <c r="F386" s="648"/>
      <c r="G386" s="648"/>
      <c r="H386" s="648"/>
      <c r="I386" s="648"/>
      <c r="J386" s="648"/>
      <c r="K386" s="648"/>
      <c r="L386" s="228">
        <f>175.9+923.04</f>
        <v>1098.94</v>
      </c>
      <c r="M386" s="229" t="s">
        <v>87</v>
      </c>
      <c r="N386" s="166">
        <v>6.84</v>
      </c>
      <c r="O386" s="237">
        <f t="shared" si="45"/>
        <v>1.002594</v>
      </c>
      <c r="P386" s="231">
        <f t="shared" si="43"/>
        <v>6.86</v>
      </c>
      <c r="Q386" s="232">
        <f t="shared" si="44"/>
        <v>7538.73</v>
      </c>
      <c r="R386" s="233">
        <v>92792</v>
      </c>
    </row>
    <row r="387" spans="1:18" s="225" customFormat="1" ht="15" customHeight="1" x14ac:dyDescent="0.2">
      <c r="A387" s="221"/>
      <c r="B387" s="227" t="s">
        <v>192</v>
      </c>
      <c r="C387" s="648" t="s">
        <v>750</v>
      </c>
      <c r="D387" s="648"/>
      <c r="E387" s="648"/>
      <c r="F387" s="648"/>
      <c r="G387" s="648"/>
      <c r="H387" s="648"/>
      <c r="I387" s="648"/>
      <c r="J387" s="648"/>
      <c r="K387" s="648"/>
      <c r="L387" s="228">
        <f>9.06+7.8</f>
        <v>16.86</v>
      </c>
      <c r="M387" s="229" t="s">
        <v>87</v>
      </c>
      <c r="N387" s="166">
        <v>7</v>
      </c>
      <c r="O387" s="237">
        <f t="shared" si="45"/>
        <v>1.002594</v>
      </c>
      <c r="P387" s="231">
        <f t="shared" si="43"/>
        <v>7.02</v>
      </c>
      <c r="Q387" s="232">
        <f t="shared" si="44"/>
        <v>118.36</v>
      </c>
      <c r="R387" s="233">
        <v>92793</v>
      </c>
    </row>
    <row r="388" spans="1:18" s="225" customFormat="1" ht="15" customHeight="1" x14ac:dyDescent="0.2">
      <c r="A388" s="221"/>
      <c r="B388" s="227" t="s">
        <v>193</v>
      </c>
      <c r="C388" s="648" t="s">
        <v>751</v>
      </c>
      <c r="D388" s="648"/>
      <c r="E388" s="648"/>
      <c r="F388" s="648"/>
      <c r="G388" s="648"/>
      <c r="H388" s="648"/>
      <c r="I388" s="648"/>
      <c r="J388" s="648"/>
      <c r="K388" s="648"/>
      <c r="L388" s="228">
        <f>67.44+876.2</f>
        <v>943.6400000000001</v>
      </c>
      <c r="M388" s="229" t="s">
        <v>87</v>
      </c>
      <c r="N388" s="166">
        <v>5.76</v>
      </c>
      <c r="O388" s="237">
        <f t="shared" si="45"/>
        <v>1.002594</v>
      </c>
      <c r="P388" s="231">
        <f t="shared" si="43"/>
        <v>5.77</v>
      </c>
      <c r="Q388" s="232">
        <f t="shared" si="44"/>
        <v>5444.8</v>
      </c>
      <c r="R388" s="233">
        <v>92794</v>
      </c>
    </row>
    <row r="389" spans="1:18" s="225" customFormat="1" ht="15" customHeight="1" x14ac:dyDescent="0.2">
      <c r="A389" s="221"/>
      <c r="B389" s="227" t="s">
        <v>324</v>
      </c>
      <c r="C389" s="648" t="s">
        <v>752</v>
      </c>
      <c r="D389" s="648"/>
      <c r="E389" s="648"/>
      <c r="F389" s="648"/>
      <c r="G389" s="648"/>
      <c r="H389" s="648"/>
      <c r="I389" s="648"/>
      <c r="J389" s="648"/>
      <c r="K389" s="648"/>
      <c r="L389" s="228">
        <f>63.5+109.5</f>
        <v>173</v>
      </c>
      <c r="M389" s="229" t="s">
        <v>87</v>
      </c>
      <c r="N389" s="166">
        <v>4.8600000000000003</v>
      </c>
      <c r="O389" s="237">
        <f t="shared" si="45"/>
        <v>1.002594</v>
      </c>
      <c r="P389" s="231">
        <f t="shared" si="43"/>
        <v>4.87</v>
      </c>
      <c r="Q389" s="232">
        <f t="shared" si="44"/>
        <v>842.51</v>
      </c>
      <c r="R389" s="233">
        <v>92795</v>
      </c>
    </row>
    <row r="390" spans="1:18" s="225" customFormat="1" ht="15" customHeight="1" x14ac:dyDescent="0.2">
      <c r="A390" s="221"/>
      <c r="B390" s="227" t="s">
        <v>325</v>
      </c>
      <c r="C390" s="648" t="s">
        <v>755</v>
      </c>
      <c r="D390" s="648"/>
      <c r="E390" s="648"/>
      <c r="F390" s="648"/>
      <c r="G390" s="648"/>
      <c r="H390" s="648"/>
      <c r="I390" s="648"/>
      <c r="J390" s="648"/>
      <c r="K390" s="648"/>
      <c r="L390" s="228">
        <f>62.96+217.7</f>
        <v>280.65999999999997</v>
      </c>
      <c r="M390" s="229" t="s">
        <v>87</v>
      </c>
      <c r="N390" s="166">
        <v>4.91</v>
      </c>
      <c r="O390" s="237">
        <f t="shared" si="45"/>
        <v>1.002594</v>
      </c>
      <c r="P390" s="231">
        <f t="shared" si="43"/>
        <v>4.92</v>
      </c>
      <c r="Q390" s="232">
        <f t="shared" si="44"/>
        <v>1380.85</v>
      </c>
      <c r="R390" s="233">
        <v>92801</v>
      </c>
    </row>
    <row r="391" spans="1:18" s="225" customFormat="1" ht="15" customHeight="1" x14ac:dyDescent="0.2">
      <c r="A391" s="221"/>
      <c r="B391" s="227" t="s">
        <v>326</v>
      </c>
      <c r="C391" s="648" t="s">
        <v>756</v>
      </c>
      <c r="D391" s="648"/>
      <c r="E391" s="648"/>
      <c r="F391" s="648"/>
      <c r="G391" s="648"/>
      <c r="H391" s="648"/>
      <c r="I391" s="648"/>
      <c r="J391" s="648"/>
      <c r="K391" s="648"/>
      <c r="L391" s="228">
        <f>42.34+276.8</f>
        <v>319.14</v>
      </c>
      <c r="M391" s="229" t="s">
        <v>87</v>
      </c>
      <c r="N391" s="166">
        <v>5.17</v>
      </c>
      <c r="O391" s="237">
        <f t="shared" si="45"/>
        <v>1.002594</v>
      </c>
      <c r="P391" s="231">
        <f t="shared" si="43"/>
        <v>5.18</v>
      </c>
      <c r="Q391" s="232">
        <f t="shared" si="44"/>
        <v>1653.15</v>
      </c>
      <c r="R391" s="233">
        <v>92802</v>
      </c>
    </row>
    <row r="392" spans="1:18" s="225" customFormat="1" ht="15" customHeight="1" x14ac:dyDescent="0.2">
      <c r="A392" s="221"/>
      <c r="B392" s="227" t="s">
        <v>327</v>
      </c>
      <c r="C392" s="648" t="s">
        <v>758</v>
      </c>
      <c r="D392" s="648"/>
      <c r="E392" s="648"/>
      <c r="F392" s="648"/>
      <c r="G392" s="648"/>
      <c r="H392" s="648"/>
      <c r="I392" s="648"/>
      <c r="J392" s="648"/>
      <c r="K392" s="648"/>
      <c r="L392" s="228">
        <f>60.76+86.6</f>
        <v>147.35999999999999</v>
      </c>
      <c r="M392" s="229" t="s">
        <v>87</v>
      </c>
      <c r="N392" s="166">
        <v>4.22</v>
      </c>
      <c r="O392" s="237">
        <f t="shared" si="45"/>
        <v>1.002594</v>
      </c>
      <c r="P392" s="231">
        <f t="shared" si="43"/>
        <v>4.2300000000000004</v>
      </c>
      <c r="Q392" s="232">
        <f t="shared" si="44"/>
        <v>623.33000000000004</v>
      </c>
      <c r="R392" s="233">
        <v>92803</v>
      </c>
    </row>
    <row r="393" spans="1:18" s="225" customFormat="1" ht="24.95" customHeight="1" x14ac:dyDescent="0.2">
      <c r="A393" s="221"/>
      <c r="B393" s="227" t="s">
        <v>328</v>
      </c>
      <c r="C393" s="648" t="s">
        <v>762</v>
      </c>
      <c r="D393" s="648"/>
      <c r="E393" s="648"/>
      <c r="F393" s="648"/>
      <c r="G393" s="648"/>
      <c r="H393" s="648"/>
      <c r="I393" s="648"/>
      <c r="J393" s="648"/>
      <c r="K393" s="648"/>
      <c r="L393" s="228">
        <f>64.87</f>
        <v>64.87</v>
      </c>
      <c r="M393" s="229" t="s">
        <v>16</v>
      </c>
      <c r="N393" s="166">
        <v>59.31</v>
      </c>
      <c r="O393" s="237">
        <f t="shared" si="45"/>
        <v>1.002594</v>
      </c>
      <c r="P393" s="231">
        <f>ROUND(N393*O393,2)</f>
        <v>59.46</v>
      </c>
      <c r="Q393" s="232">
        <f>ROUND(L393*P393,2)</f>
        <v>3857.17</v>
      </c>
      <c r="R393" s="233">
        <v>94994</v>
      </c>
    </row>
    <row r="394" spans="1:18" s="225" customFormat="1" ht="15" customHeight="1" x14ac:dyDescent="0.2">
      <c r="A394" s="221"/>
      <c r="B394" s="227" t="s">
        <v>329</v>
      </c>
      <c r="C394" s="649" t="s">
        <v>449</v>
      </c>
      <c r="D394" s="646"/>
      <c r="E394" s="646"/>
      <c r="F394" s="646"/>
      <c r="G394" s="646"/>
      <c r="H394" s="646"/>
      <c r="I394" s="646"/>
      <c r="J394" s="646"/>
      <c r="K394" s="647"/>
      <c r="L394" s="228">
        <v>5</v>
      </c>
      <c r="M394" s="229" t="s">
        <v>58</v>
      </c>
      <c r="N394" s="166" t="e">
        <f>COTAÇÃO!#REF!</f>
        <v>#REF!</v>
      </c>
      <c r="O394" s="237">
        <f>(1+$N$3)</f>
        <v>1.0012000000000001</v>
      </c>
      <c r="P394" s="231" t="e">
        <f t="shared" si="43"/>
        <v>#REF!</v>
      </c>
      <c r="Q394" s="232" t="e">
        <f t="shared" si="44"/>
        <v>#REF!</v>
      </c>
      <c r="R394" s="233" t="e">
        <f>COTAÇÃO!#REF!</f>
        <v>#REF!</v>
      </c>
    </row>
    <row r="395" spans="1:18" s="225" customFormat="1" ht="15" customHeight="1" x14ac:dyDescent="0.2">
      <c r="A395" s="221"/>
      <c r="B395" s="227" t="s">
        <v>330</v>
      </c>
      <c r="C395" s="645" t="s">
        <v>442</v>
      </c>
      <c r="D395" s="646"/>
      <c r="E395" s="646"/>
      <c r="F395" s="646"/>
      <c r="G395" s="646"/>
      <c r="H395" s="646"/>
      <c r="I395" s="646"/>
      <c r="J395" s="646"/>
      <c r="K395" s="647"/>
      <c r="L395" s="228">
        <f>L394*5.6</f>
        <v>28</v>
      </c>
      <c r="M395" s="229" t="s">
        <v>22</v>
      </c>
      <c r="N395" s="166">
        <v>13.99</v>
      </c>
      <c r="O395" s="237">
        <f>(1+$Q$3)</f>
        <v>1.002594</v>
      </c>
      <c r="P395" s="231">
        <f t="shared" si="43"/>
        <v>14.03</v>
      </c>
      <c r="Q395" s="232">
        <f t="shared" si="44"/>
        <v>392.84</v>
      </c>
      <c r="R395" s="233" t="s">
        <v>447</v>
      </c>
    </row>
    <row r="396" spans="1:18" s="225" customFormat="1" ht="15" customHeight="1" x14ac:dyDescent="0.2">
      <c r="A396" s="221"/>
      <c r="B396" s="227" t="s">
        <v>331</v>
      </c>
      <c r="C396" s="649" t="s">
        <v>547</v>
      </c>
      <c r="D396" s="646"/>
      <c r="E396" s="646"/>
      <c r="F396" s="646"/>
      <c r="G396" s="646"/>
      <c r="H396" s="646"/>
      <c r="I396" s="646"/>
      <c r="J396" s="646"/>
      <c r="K396" s="647"/>
      <c r="L396" s="228">
        <v>1</v>
      </c>
      <c r="M396" s="229" t="s">
        <v>58</v>
      </c>
      <c r="N396" s="166" t="e">
        <f>COTAÇÃO!#REF!</f>
        <v>#REF!</v>
      </c>
      <c r="O396" s="237">
        <f>(1+$N$3)</f>
        <v>1.0012000000000001</v>
      </c>
      <c r="P396" s="231" t="e">
        <f t="shared" si="43"/>
        <v>#REF!</v>
      </c>
      <c r="Q396" s="232" t="e">
        <f t="shared" si="44"/>
        <v>#REF!</v>
      </c>
      <c r="R396" s="233" t="e">
        <f>COTAÇÃO!#REF!</f>
        <v>#REF!</v>
      </c>
    </row>
    <row r="397" spans="1:18" s="225" customFormat="1" ht="15" customHeight="1" x14ac:dyDescent="0.2">
      <c r="A397" s="221"/>
      <c r="B397" s="227" t="s">
        <v>332</v>
      </c>
      <c r="C397" s="645" t="s">
        <v>442</v>
      </c>
      <c r="D397" s="646"/>
      <c r="E397" s="646"/>
      <c r="F397" s="646"/>
      <c r="G397" s="646"/>
      <c r="H397" s="646"/>
      <c r="I397" s="646"/>
      <c r="J397" s="646"/>
      <c r="K397" s="647"/>
      <c r="L397" s="228">
        <f>L396*1.33</f>
        <v>1.33</v>
      </c>
      <c r="M397" s="229" t="s">
        <v>22</v>
      </c>
      <c r="N397" s="166">
        <v>15.46</v>
      </c>
      <c r="O397" s="237">
        <f>(1+$Q$3)</f>
        <v>1.002594</v>
      </c>
      <c r="P397" s="231">
        <f t="shared" si="43"/>
        <v>15.5</v>
      </c>
      <c r="Q397" s="232">
        <f t="shared" si="44"/>
        <v>20.62</v>
      </c>
      <c r="R397" s="233" t="s">
        <v>446</v>
      </c>
    </row>
    <row r="398" spans="1:18" s="225" customFormat="1" ht="15" customHeight="1" x14ac:dyDescent="0.2">
      <c r="A398" s="221"/>
      <c r="B398" s="227" t="s">
        <v>333</v>
      </c>
      <c r="C398" s="649" t="s">
        <v>548</v>
      </c>
      <c r="D398" s="646"/>
      <c r="E398" s="646"/>
      <c r="F398" s="646"/>
      <c r="G398" s="646"/>
      <c r="H398" s="646"/>
      <c r="I398" s="646"/>
      <c r="J398" s="646"/>
      <c r="K398" s="647"/>
      <c r="L398" s="228">
        <v>3</v>
      </c>
      <c r="M398" s="229" t="s">
        <v>58</v>
      </c>
      <c r="N398" s="166" t="e">
        <f>COTAÇÃO!#REF!</f>
        <v>#REF!</v>
      </c>
      <c r="O398" s="237">
        <f>(1+$N$3)</f>
        <v>1.0012000000000001</v>
      </c>
      <c r="P398" s="231" t="e">
        <f t="shared" si="43"/>
        <v>#REF!</v>
      </c>
      <c r="Q398" s="232" t="e">
        <f t="shared" si="44"/>
        <v>#REF!</v>
      </c>
      <c r="R398" s="233" t="e">
        <f>COTAÇÃO!#REF!</f>
        <v>#REF!</v>
      </c>
    </row>
    <row r="399" spans="1:18" s="225" customFormat="1" ht="15" customHeight="1" x14ac:dyDescent="0.2">
      <c r="A399" s="221"/>
      <c r="B399" s="227" t="s">
        <v>334</v>
      </c>
      <c r="C399" s="645" t="s">
        <v>442</v>
      </c>
      <c r="D399" s="646"/>
      <c r="E399" s="646"/>
      <c r="F399" s="646"/>
      <c r="G399" s="646"/>
      <c r="H399" s="646"/>
      <c r="I399" s="646"/>
      <c r="J399" s="646"/>
      <c r="K399" s="647"/>
      <c r="L399" s="228">
        <f>L398*5.8</f>
        <v>17.399999999999999</v>
      </c>
      <c r="M399" s="229" t="s">
        <v>22</v>
      </c>
      <c r="N399" s="166">
        <v>15.46</v>
      </c>
      <c r="O399" s="237">
        <f>(1+$Q$3)</f>
        <v>1.002594</v>
      </c>
      <c r="P399" s="231">
        <f t="shared" si="43"/>
        <v>15.5</v>
      </c>
      <c r="Q399" s="232">
        <f t="shared" si="44"/>
        <v>269.7</v>
      </c>
      <c r="R399" s="233" t="s">
        <v>446</v>
      </c>
    </row>
    <row r="400" spans="1:18" s="225" customFormat="1" ht="15" customHeight="1" x14ac:dyDescent="0.2">
      <c r="A400" s="221"/>
      <c r="B400" s="227" t="s">
        <v>335</v>
      </c>
      <c r="C400" s="649" t="s">
        <v>549</v>
      </c>
      <c r="D400" s="646"/>
      <c r="E400" s="646"/>
      <c r="F400" s="646"/>
      <c r="G400" s="646"/>
      <c r="H400" s="646"/>
      <c r="I400" s="646"/>
      <c r="J400" s="646"/>
      <c r="K400" s="647"/>
      <c r="L400" s="228">
        <v>1</v>
      </c>
      <c r="M400" s="229" t="s">
        <v>58</v>
      </c>
      <c r="N400" s="166" t="e">
        <f>COTAÇÃO!#REF!</f>
        <v>#REF!</v>
      </c>
      <c r="O400" s="237">
        <f>(1+$N$3)</f>
        <v>1.0012000000000001</v>
      </c>
      <c r="P400" s="231" t="e">
        <f t="shared" si="43"/>
        <v>#REF!</v>
      </c>
      <c r="Q400" s="232" t="e">
        <f t="shared" si="44"/>
        <v>#REF!</v>
      </c>
      <c r="R400" s="233" t="e">
        <f>COTAÇÃO!#REF!</f>
        <v>#REF!</v>
      </c>
    </row>
    <row r="401" spans="1:18" s="225" customFormat="1" ht="15" customHeight="1" x14ac:dyDescent="0.2">
      <c r="A401" s="221"/>
      <c r="B401" s="227" t="s">
        <v>336</v>
      </c>
      <c r="C401" s="645" t="s">
        <v>442</v>
      </c>
      <c r="D401" s="646"/>
      <c r="E401" s="646"/>
      <c r="F401" s="646"/>
      <c r="G401" s="646"/>
      <c r="H401" s="646"/>
      <c r="I401" s="646"/>
      <c r="J401" s="646"/>
      <c r="K401" s="647"/>
      <c r="L401" s="228">
        <f>L400*1.8</f>
        <v>1.8</v>
      </c>
      <c r="M401" s="229" t="s">
        <v>22</v>
      </c>
      <c r="N401" s="166">
        <v>15.46</v>
      </c>
      <c r="O401" s="237">
        <f>(1+$Q$3)</f>
        <v>1.002594</v>
      </c>
      <c r="P401" s="231">
        <f t="shared" si="43"/>
        <v>15.5</v>
      </c>
      <c r="Q401" s="232">
        <f t="shared" si="44"/>
        <v>27.9</v>
      </c>
      <c r="R401" s="233" t="s">
        <v>446</v>
      </c>
    </row>
    <row r="402" spans="1:18" s="225" customFormat="1" ht="15" customHeight="1" x14ac:dyDescent="0.2">
      <c r="A402" s="221"/>
      <c r="B402" s="227" t="s">
        <v>337</v>
      </c>
      <c r="C402" s="649" t="s">
        <v>741</v>
      </c>
      <c r="D402" s="646"/>
      <c r="E402" s="646"/>
      <c r="F402" s="646"/>
      <c r="G402" s="646"/>
      <c r="H402" s="646"/>
      <c r="I402" s="646"/>
      <c r="J402" s="646"/>
      <c r="K402" s="647"/>
      <c r="L402" s="228">
        <v>1</v>
      </c>
      <c r="M402" s="229" t="s">
        <v>58</v>
      </c>
      <c r="N402" s="166" t="e">
        <f>COTAÇÃO!#REF!</f>
        <v>#REF!</v>
      </c>
      <c r="O402" s="237">
        <f>(1+$N$3)</f>
        <v>1.0012000000000001</v>
      </c>
      <c r="P402" s="231" t="e">
        <f>ROUND(N402*O402,2)</f>
        <v>#REF!</v>
      </c>
      <c r="Q402" s="232" t="e">
        <f>ROUND(L402*P402,2)</f>
        <v>#REF!</v>
      </c>
      <c r="R402" s="233" t="e">
        <f>COTAÇÃO!#REF!</f>
        <v>#REF!</v>
      </c>
    </row>
    <row r="403" spans="1:18" s="225" customFormat="1" ht="15" customHeight="1" x14ac:dyDescent="0.2">
      <c r="A403" s="221"/>
      <c r="B403" s="227" t="s">
        <v>338</v>
      </c>
      <c r="C403" s="645" t="s">
        <v>442</v>
      </c>
      <c r="D403" s="646"/>
      <c r="E403" s="646"/>
      <c r="F403" s="646"/>
      <c r="G403" s="646"/>
      <c r="H403" s="646"/>
      <c r="I403" s="646"/>
      <c r="J403" s="646"/>
      <c r="K403" s="647"/>
      <c r="L403" s="228">
        <v>0.82</v>
      </c>
      <c r="M403" s="229" t="s">
        <v>22</v>
      </c>
      <c r="N403" s="166">
        <v>23.49</v>
      </c>
      <c r="O403" s="237">
        <f>(1+$Q$3)</f>
        <v>1.002594</v>
      </c>
      <c r="P403" s="231">
        <f>ROUND(N403*O403,2)</f>
        <v>23.55</v>
      </c>
      <c r="Q403" s="232">
        <f>ROUND(L403*P403,2)</f>
        <v>19.309999999999999</v>
      </c>
      <c r="R403" s="233" t="s">
        <v>445</v>
      </c>
    </row>
    <row r="404" spans="1:18" s="225" customFormat="1" ht="15" customHeight="1" x14ac:dyDescent="0.2">
      <c r="A404" s="221"/>
      <c r="B404" s="227" t="s">
        <v>339</v>
      </c>
      <c r="C404" s="649" t="s">
        <v>550</v>
      </c>
      <c r="D404" s="646"/>
      <c r="E404" s="646"/>
      <c r="F404" s="646"/>
      <c r="G404" s="646"/>
      <c r="H404" s="646"/>
      <c r="I404" s="646"/>
      <c r="J404" s="646"/>
      <c r="K404" s="647"/>
      <c r="L404" s="228">
        <v>1</v>
      </c>
      <c r="M404" s="229" t="s">
        <v>58</v>
      </c>
      <c r="N404" s="166" t="e">
        <f>COTAÇÃO!#REF!</f>
        <v>#REF!</v>
      </c>
      <c r="O404" s="237">
        <f>(1+$N$3)</f>
        <v>1.0012000000000001</v>
      </c>
      <c r="P404" s="231" t="e">
        <f t="shared" si="43"/>
        <v>#REF!</v>
      </c>
      <c r="Q404" s="232" t="e">
        <f t="shared" si="44"/>
        <v>#REF!</v>
      </c>
      <c r="R404" s="233" t="e">
        <f>COTAÇÃO!#REF!</f>
        <v>#REF!</v>
      </c>
    </row>
    <row r="405" spans="1:18" s="225" customFormat="1" ht="15" customHeight="1" x14ac:dyDescent="0.2">
      <c r="A405" s="221"/>
      <c r="B405" s="227" t="s">
        <v>340</v>
      </c>
      <c r="C405" s="645" t="s">
        <v>442</v>
      </c>
      <c r="D405" s="646"/>
      <c r="E405" s="646"/>
      <c r="F405" s="646"/>
      <c r="G405" s="646"/>
      <c r="H405" s="646"/>
      <c r="I405" s="646"/>
      <c r="J405" s="646"/>
      <c r="K405" s="647"/>
      <c r="L405" s="228">
        <f>L404*2.59</f>
        <v>2.59</v>
      </c>
      <c r="M405" s="229" t="s">
        <v>22</v>
      </c>
      <c r="N405" s="166">
        <v>23.42</v>
      </c>
      <c r="O405" s="237">
        <f>(1+$Q$3)</f>
        <v>1.002594</v>
      </c>
      <c r="P405" s="231">
        <f t="shared" si="43"/>
        <v>23.48</v>
      </c>
      <c r="Q405" s="232">
        <f t="shared" si="44"/>
        <v>60.81</v>
      </c>
      <c r="R405" s="233" t="s">
        <v>445</v>
      </c>
    </row>
    <row r="406" spans="1:18" s="225" customFormat="1" ht="15" customHeight="1" x14ac:dyDescent="0.2">
      <c r="A406" s="221"/>
      <c r="B406" s="227" t="s">
        <v>341</v>
      </c>
      <c r="C406" s="649" t="s">
        <v>551</v>
      </c>
      <c r="D406" s="646"/>
      <c r="E406" s="646"/>
      <c r="F406" s="646"/>
      <c r="G406" s="646"/>
      <c r="H406" s="646"/>
      <c r="I406" s="646"/>
      <c r="J406" s="646"/>
      <c r="K406" s="647"/>
      <c r="L406" s="228">
        <v>1</v>
      </c>
      <c r="M406" s="229" t="s">
        <v>58</v>
      </c>
      <c r="N406" s="166" t="e">
        <f>COTAÇÃO!#REF!</f>
        <v>#REF!</v>
      </c>
      <c r="O406" s="237">
        <f>(1+$N$3)</f>
        <v>1.0012000000000001</v>
      </c>
      <c r="P406" s="231" t="e">
        <f t="shared" si="43"/>
        <v>#REF!</v>
      </c>
      <c r="Q406" s="232" t="e">
        <f t="shared" si="44"/>
        <v>#REF!</v>
      </c>
      <c r="R406" s="233" t="e">
        <f>COTAÇÃO!#REF!</f>
        <v>#REF!</v>
      </c>
    </row>
    <row r="407" spans="1:18" s="225" customFormat="1" ht="15" customHeight="1" x14ac:dyDescent="0.2">
      <c r="A407" s="221"/>
      <c r="B407" s="227" t="s">
        <v>342</v>
      </c>
      <c r="C407" s="645" t="s">
        <v>442</v>
      </c>
      <c r="D407" s="646"/>
      <c r="E407" s="646"/>
      <c r="F407" s="646"/>
      <c r="G407" s="646"/>
      <c r="H407" s="646"/>
      <c r="I407" s="646"/>
      <c r="J407" s="646"/>
      <c r="K407" s="647"/>
      <c r="L407" s="228">
        <f>L406*2.39</f>
        <v>2.39</v>
      </c>
      <c r="M407" s="229" t="s">
        <v>22</v>
      </c>
      <c r="N407" s="166">
        <v>23.42</v>
      </c>
      <c r="O407" s="237">
        <f>(1+$Q$3)</f>
        <v>1.002594</v>
      </c>
      <c r="P407" s="231">
        <f t="shared" si="43"/>
        <v>23.48</v>
      </c>
      <c r="Q407" s="232">
        <f t="shared" si="44"/>
        <v>56.12</v>
      </c>
      <c r="R407" s="233" t="s">
        <v>445</v>
      </c>
    </row>
    <row r="408" spans="1:18" s="225" customFormat="1" ht="15" customHeight="1" x14ac:dyDescent="0.2">
      <c r="A408" s="221"/>
      <c r="B408" s="227" t="s">
        <v>343</v>
      </c>
      <c r="C408" s="649" t="s">
        <v>552</v>
      </c>
      <c r="D408" s="646"/>
      <c r="E408" s="646"/>
      <c r="F408" s="646"/>
      <c r="G408" s="646"/>
      <c r="H408" s="646"/>
      <c r="I408" s="646"/>
      <c r="J408" s="646"/>
      <c r="K408" s="647"/>
      <c r="L408" s="228">
        <v>1</v>
      </c>
      <c r="M408" s="229" t="s">
        <v>58</v>
      </c>
      <c r="N408" s="166" t="e">
        <f>COTAÇÃO!#REF!</f>
        <v>#REF!</v>
      </c>
      <c r="O408" s="237">
        <f>(1+$N$3)</f>
        <v>1.0012000000000001</v>
      </c>
      <c r="P408" s="231" t="e">
        <f t="shared" si="43"/>
        <v>#REF!</v>
      </c>
      <c r="Q408" s="232" t="e">
        <f t="shared" si="44"/>
        <v>#REF!</v>
      </c>
      <c r="R408" s="233" t="e">
        <f>COTAÇÃO!#REF!</f>
        <v>#REF!</v>
      </c>
    </row>
    <row r="409" spans="1:18" s="298" customFormat="1" ht="15" customHeight="1" x14ac:dyDescent="0.2">
      <c r="A409" s="296"/>
      <c r="B409" s="297" t="s">
        <v>344</v>
      </c>
      <c r="C409" s="661" t="s">
        <v>442</v>
      </c>
      <c r="D409" s="665"/>
      <c r="E409" s="665"/>
      <c r="F409" s="665"/>
      <c r="G409" s="665"/>
      <c r="H409" s="665"/>
      <c r="I409" s="665"/>
      <c r="J409" s="665"/>
      <c r="K409" s="666"/>
      <c r="L409" s="299">
        <f>L408*2.22</f>
        <v>2.2200000000000002</v>
      </c>
      <c r="M409" s="300" t="s">
        <v>22</v>
      </c>
      <c r="N409" s="299">
        <v>23.42</v>
      </c>
      <c r="O409" s="301">
        <f>(1+$Q$3)</f>
        <v>1.002594</v>
      </c>
      <c r="P409" s="302">
        <f t="shared" si="43"/>
        <v>23.48</v>
      </c>
      <c r="Q409" s="303">
        <f t="shared" si="44"/>
        <v>52.13</v>
      </c>
      <c r="R409" s="304" t="s">
        <v>445</v>
      </c>
    </row>
    <row r="410" spans="1:18" s="225" customFormat="1" ht="15" customHeight="1" x14ac:dyDescent="0.2">
      <c r="A410" s="221"/>
      <c r="B410" s="227" t="s">
        <v>345</v>
      </c>
      <c r="C410" s="649" t="s">
        <v>553</v>
      </c>
      <c r="D410" s="646"/>
      <c r="E410" s="646"/>
      <c r="F410" s="646"/>
      <c r="G410" s="646"/>
      <c r="H410" s="646"/>
      <c r="I410" s="646"/>
      <c r="J410" s="646"/>
      <c r="K410" s="647"/>
      <c r="L410" s="228">
        <v>1</v>
      </c>
      <c r="M410" s="229" t="s">
        <v>58</v>
      </c>
      <c r="N410" s="166" t="e">
        <f>COTAÇÃO!#REF!</f>
        <v>#REF!</v>
      </c>
      <c r="O410" s="237">
        <f>(1+$N$3)</f>
        <v>1.0012000000000001</v>
      </c>
      <c r="P410" s="231" t="e">
        <f t="shared" si="43"/>
        <v>#REF!</v>
      </c>
      <c r="Q410" s="232" t="e">
        <f t="shared" si="44"/>
        <v>#REF!</v>
      </c>
      <c r="R410" s="233" t="e">
        <f>COTAÇÃO!#REF!</f>
        <v>#REF!</v>
      </c>
    </row>
    <row r="411" spans="1:18" s="298" customFormat="1" ht="15" customHeight="1" x14ac:dyDescent="0.2">
      <c r="A411" s="296"/>
      <c r="B411" s="297" t="s">
        <v>346</v>
      </c>
      <c r="C411" s="661" t="s">
        <v>442</v>
      </c>
      <c r="D411" s="665"/>
      <c r="E411" s="665"/>
      <c r="F411" s="665"/>
      <c r="G411" s="665"/>
      <c r="H411" s="665"/>
      <c r="I411" s="665"/>
      <c r="J411" s="665"/>
      <c r="K411" s="666"/>
      <c r="L411" s="299">
        <f>L410*0.25</f>
        <v>0.25</v>
      </c>
      <c r="M411" s="300" t="s">
        <v>22</v>
      </c>
      <c r="N411" s="299">
        <v>23.42</v>
      </c>
      <c r="O411" s="301">
        <f>(1+$Q$3)</f>
        <v>1.002594</v>
      </c>
      <c r="P411" s="302">
        <f t="shared" si="43"/>
        <v>23.48</v>
      </c>
      <c r="Q411" s="303">
        <f t="shared" si="44"/>
        <v>5.87</v>
      </c>
      <c r="R411" s="304" t="s">
        <v>445</v>
      </c>
    </row>
    <row r="412" spans="1:18" s="225" customFormat="1" ht="15" customHeight="1" x14ac:dyDescent="0.2">
      <c r="A412" s="221"/>
      <c r="B412" s="227" t="s">
        <v>347</v>
      </c>
      <c r="C412" s="649" t="s">
        <v>554</v>
      </c>
      <c r="D412" s="646"/>
      <c r="E412" s="646"/>
      <c r="F412" s="646"/>
      <c r="G412" s="646"/>
      <c r="H412" s="646"/>
      <c r="I412" s="646"/>
      <c r="J412" s="646"/>
      <c r="K412" s="647"/>
      <c r="L412" s="228">
        <v>1</v>
      </c>
      <c r="M412" s="229" t="s">
        <v>58</v>
      </c>
      <c r="N412" s="166" t="e">
        <f>COTAÇÃO!#REF!</f>
        <v>#REF!</v>
      </c>
      <c r="O412" s="237">
        <f>(1+$N$3)</f>
        <v>1.0012000000000001</v>
      </c>
      <c r="P412" s="231" t="e">
        <f t="shared" si="43"/>
        <v>#REF!</v>
      </c>
      <c r="Q412" s="232" t="e">
        <f t="shared" si="44"/>
        <v>#REF!</v>
      </c>
      <c r="R412" s="233" t="e">
        <f>COTAÇÃO!#REF!</f>
        <v>#REF!</v>
      </c>
    </row>
    <row r="413" spans="1:18" s="298" customFormat="1" ht="15" customHeight="1" x14ac:dyDescent="0.2">
      <c r="A413" s="296"/>
      <c r="B413" s="297" t="s">
        <v>348</v>
      </c>
      <c r="C413" s="661" t="s">
        <v>442</v>
      </c>
      <c r="D413" s="665"/>
      <c r="E413" s="665"/>
      <c r="F413" s="665"/>
      <c r="G413" s="665"/>
      <c r="H413" s="665"/>
      <c r="I413" s="665"/>
      <c r="J413" s="665"/>
      <c r="K413" s="666"/>
      <c r="L413" s="299">
        <f>L412*1.01</f>
        <v>1.01</v>
      </c>
      <c r="M413" s="300" t="s">
        <v>22</v>
      </c>
      <c r="N413" s="299">
        <v>15.46</v>
      </c>
      <c r="O413" s="301">
        <f>(1+$Q$3)</f>
        <v>1.002594</v>
      </c>
      <c r="P413" s="302">
        <f t="shared" si="43"/>
        <v>15.5</v>
      </c>
      <c r="Q413" s="303">
        <f t="shared" si="44"/>
        <v>15.66</v>
      </c>
      <c r="R413" s="304" t="s">
        <v>446</v>
      </c>
    </row>
    <row r="414" spans="1:18" s="225" customFormat="1" ht="15" customHeight="1" x14ac:dyDescent="0.2">
      <c r="A414" s="221"/>
      <c r="B414" s="227" t="s">
        <v>349</v>
      </c>
      <c r="C414" s="649" t="s">
        <v>555</v>
      </c>
      <c r="D414" s="646"/>
      <c r="E414" s="646"/>
      <c r="F414" s="646"/>
      <c r="G414" s="646"/>
      <c r="H414" s="646"/>
      <c r="I414" s="646"/>
      <c r="J414" s="646"/>
      <c r="K414" s="647"/>
      <c r="L414" s="228">
        <v>1</v>
      </c>
      <c r="M414" s="229" t="s">
        <v>58</v>
      </c>
      <c r="N414" s="166" t="e">
        <f>COTAÇÃO!#REF!</f>
        <v>#REF!</v>
      </c>
      <c r="O414" s="237">
        <f>(1+$N$3)</f>
        <v>1.0012000000000001</v>
      </c>
      <c r="P414" s="231" t="e">
        <f t="shared" si="43"/>
        <v>#REF!</v>
      </c>
      <c r="Q414" s="232" t="e">
        <f t="shared" si="44"/>
        <v>#REF!</v>
      </c>
      <c r="R414" s="233" t="e">
        <f>COTAÇÃO!#REF!</f>
        <v>#REF!</v>
      </c>
    </row>
    <row r="415" spans="1:18" s="298" customFormat="1" ht="15" customHeight="1" x14ac:dyDescent="0.2">
      <c r="A415" s="296"/>
      <c r="B415" s="297" t="s">
        <v>350</v>
      </c>
      <c r="C415" s="661" t="s">
        <v>441</v>
      </c>
      <c r="D415" s="665"/>
      <c r="E415" s="665"/>
      <c r="F415" s="665"/>
      <c r="G415" s="665"/>
      <c r="H415" s="665"/>
      <c r="I415" s="665"/>
      <c r="J415" s="665"/>
      <c r="K415" s="666"/>
      <c r="L415" s="299">
        <f>L414*152</f>
        <v>152</v>
      </c>
      <c r="M415" s="300" t="s">
        <v>87</v>
      </c>
      <c r="N415" s="299">
        <v>0.79</v>
      </c>
      <c r="O415" s="301">
        <f>(1+$Q$3)</f>
        <v>1.002594</v>
      </c>
      <c r="P415" s="302">
        <f t="shared" si="43"/>
        <v>0.79</v>
      </c>
      <c r="Q415" s="303">
        <f t="shared" si="44"/>
        <v>120.08</v>
      </c>
      <c r="R415" s="304">
        <v>83726</v>
      </c>
    </row>
    <row r="416" spans="1:18" s="225" customFormat="1" ht="15" customHeight="1" x14ac:dyDescent="0.2">
      <c r="A416" s="221"/>
      <c r="B416" s="227" t="s">
        <v>351</v>
      </c>
      <c r="C416" s="649" t="s">
        <v>556</v>
      </c>
      <c r="D416" s="646"/>
      <c r="E416" s="646"/>
      <c r="F416" s="646"/>
      <c r="G416" s="646"/>
      <c r="H416" s="646"/>
      <c r="I416" s="646"/>
      <c r="J416" s="646"/>
      <c r="K416" s="647"/>
      <c r="L416" s="228">
        <v>1</v>
      </c>
      <c r="M416" s="229" t="s">
        <v>58</v>
      </c>
      <c r="N416" s="166" t="e">
        <f>COTAÇÃO!#REF!</f>
        <v>#REF!</v>
      </c>
      <c r="O416" s="237">
        <f>(1+$N$3)</f>
        <v>1.0012000000000001</v>
      </c>
      <c r="P416" s="231" t="e">
        <f t="shared" si="43"/>
        <v>#REF!</v>
      </c>
      <c r="Q416" s="232" t="e">
        <f t="shared" si="44"/>
        <v>#REF!</v>
      </c>
      <c r="R416" s="233" t="e">
        <f>COTAÇÃO!#REF!</f>
        <v>#REF!</v>
      </c>
    </row>
    <row r="417" spans="1:18" s="298" customFormat="1" ht="15" customHeight="1" x14ac:dyDescent="0.2">
      <c r="A417" s="296"/>
      <c r="B417" s="297" t="s">
        <v>352</v>
      </c>
      <c r="C417" s="661" t="s">
        <v>442</v>
      </c>
      <c r="D417" s="665"/>
      <c r="E417" s="665"/>
      <c r="F417" s="665"/>
      <c r="G417" s="665"/>
      <c r="H417" s="665"/>
      <c r="I417" s="665"/>
      <c r="J417" s="665"/>
      <c r="K417" s="666"/>
      <c r="L417" s="299">
        <f>L416*0.87</f>
        <v>0.87</v>
      </c>
      <c r="M417" s="300" t="s">
        <v>22</v>
      </c>
      <c r="N417" s="299">
        <v>12</v>
      </c>
      <c r="O417" s="301">
        <f>(1+$Q$3)</f>
        <v>1.002594</v>
      </c>
      <c r="P417" s="302">
        <f t="shared" si="43"/>
        <v>12.03</v>
      </c>
      <c r="Q417" s="303">
        <f t="shared" si="44"/>
        <v>10.47</v>
      </c>
      <c r="R417" s="304" t="s">
        <v>448</v>
      </c>
    </row>
    <row r="418" spans="1:18" s="225" customFormat="1" ht="15" customHeight="1" x14ac:dyDescent="0.2">
      <c r="A418" s="221"/>
      <c r="B418" s="227" t="s">
        <v>794</v>
      </c>
      <c r="C418" s="649" t="s">
        <v>557</v>
      </c>
      <c r="D418" s="646"/>
      <c r="E418" s="646"/>
      <c r="F418" s="646"/>
      <c r="G418" s="646"/>
      <c r="H418" s="646"/>
      <c r="I418" s="646"/>
      <c r="J418" s="646"/>
      <c r="K418" s="647"/>
      <c r="L418" s="228">
        <v>1</v>
      </c>
      <c r="M418" s="229" t="s">
        <v>58</v>
      </c>
      <c r="N418" s="166" t="e">
        <f>COTAÇÃO!#REF!</f>
        <v>#REF!</v>
      </c>
      <c r="O418" s="237">
        <f>(1+$N$3)</f>
        <v>1.0012000000000001</v>
      </c>
      <c r="P418" s="231" t="e">
        <f t="shared" si="43"/>
        <v>#REF!</v>
      </c>
      <c r="Q418" s="232" t="e">
        <f t="shared" si="44"/>
        <v>#REF!</v>
      </c>
      <c r="R418" s="233" t="e">
        <f>COTAÇÃO!#REF!</f>
        <v>#REF!</v>
      </c>
    </row>
    <row r="419" spans="1:18" s="298" customFormat="1" ht="15" customHeight="1" x14ac:dyDescent="0.2">
      <c r="A419" s="296"/>
      <c r="B419" s="297" t="s">
        <v>795</v>
      </c>
      <c r="C419" s="661" t="s">
        <v>442</v>
      </c>
      <c r="D419" s="665"/>
      <c r="E419" s="665"/>
      <c r="F419" s="665"/>
      <c r="G419" s="665"/>
      <c r="H419" s="665"/>
      <c r="I419" s="665"/>
      <c r="J419" s="665"/>
      <c r="K419" s="666"/>
      <c r="L419" s="299">
        <f>L418*0.8</f>
        <v>0.8</v>
      </c>
      <c r="M419" s="300" t="s">
        <v>22</v>
      </c>
      <c r="N419" s="299">
        <v>12</v>
      </c>
      <c r="O419" s="301">
        <f>(1+$Q$3)</f>
        <v>1.002594</v>
      </c>
      <c r="P419" s="302">
        <f t="shared" si="43"/>
        <v>12.03</v>
      </c>
      <c r="Q419" s="303">
        <f t="shared" si="44"/>
        <v>9.6199999999999992</v>
      </c>
      <c r="R419" s="304" t="s">
        <v>448</v>
      </c>
    </row>
    <row r="420" spans="1:18" s="225" customFormat="1" ht="15" customHeight="1" x14ac:dyDescent="0.2">
      <c r="A420" s="221"/>
      <c r="B420" s="227" t="s">
        <v>628</v>
      </c>
      <c r="C420" s="645" t="s">
        <v>315</v>
      </c>
      <c r="D420" s="646"/>
      <c r="E420" s="646"/>
      <c r="F420" s="646"/>
      <c r="G420" s="646"/>
      <c r="H420" s="646"/>
      <c r="I420" s="646"/>
      <c r="J420" s="646"/>
      <c r="K420" s="647"/>
      <c r="L420" s="238">
        <v>5</v>
      </c>
      <c r="M420" s="229" t="s">
        <v>58</v>
      </c>
      <c r="N420" s="305">
        <f>20*3.55+2*3.71</f>
        <v>78.42</v>
      </c>
      <c r="O420" s="237">
        <f>(1+$N$3)</f>
        <v>1.0012000000000001</v>
      </c>
      <c r="P420" s="231">
        <f t="shared" si="43"/>
        <v>78.510000000000005</v>
      </c>
      <c r="Q420" s="240">
        <f t="shared" si="44"/>
        <v>392.55</v>
      </c>
      <c r="R420" s="233" t="s">
        <v>664</v>
      </c>
    </row>
    <row r="421" spans="1:18" s="225" customFormat="1" ht="15" customHeight="1" x14ac:dyDescent="0.2">
      <c r="A421" s="221"/>
      <c r="B421" s="227" t="s">
        <v>629</v>
      </c>
      <c r="C421" s="645" t="s">
        <v>441</v>
      </c>
      <c r="D421" s="646"/>
      <c r="E421" s="646"/>
      <c r="F421" s="646"/>
      <c r="G421" s="646"/>
      <c r="H421" s="646"/>
      <c r="I421" s="646"/>
      <c r="J421" s="646"/>
      <c r="K421" s="647"/>
      <c r="L421" s="228">
        <f>5*20</f>
        <v>100</v>
      </c>
      <c r="M421" s="229" t="s">
        <v>87</v>
      </c>
      <c r="N421" s="166">
        <v>0.79</v>
      </c>
      <c r="O421" s="237">
        <f>(1+$Q$3)</f>
        <v>1.002594</v>
      </c>
      <c r="P421" s="231">
        <f t="shared" si="43"/>
        <v>0.79</v>
      </c>
      <c r="Q421" s="240">
        <f t="shared" si="44"/>
        <v>79</v>
      </c>
      <c r="R421" s="233">
        <v>83726</v>
      </c>
    </row>
    <row r="422" spans="1:18" s="225" customFormat="1" ht="15" customHeight="1" x14ac:dyDescent="0.2">
      <c r="A422" s="221"/>
      <c r="B422" s="227" t="s">
        <v>630</v>
      </c>
      <c r="C422" s="649" t="s">
        <v>558</v>
      </c>
      <c r="D422" s="646"/>
      <c r="E422" s="646"/>
      <c r="F422" s="646"/>
      <c r="G422" s="646"/>
      <c r="H422" s="646"/>
      <c r="I422" s="646"/>
      <c r="J422" s="646"/>
      <c r="K422" s="647"/>
      <c r="L422" s="228">
        <v>1</v>
      </c>
      <c r="M422" s="229" t="s">
        <v>58</v>
      </c>
      <c r="N422" s="166" t="e">
        <f>COTAÇÃO!#REF!</f>
        <v>#REF!</v>
      </c>
      <c r="O422" s="237">
        <f>(1+$N$3)</f>
        <v>1.0012000000000001</v>
      </c>
      <c r="P422" s="231" t="e">
        <f t="shared" si="43"/>
        <v>#REF!</v>
      </c>
      <c r="Q422" s="232" t="e">
        <f t="shared" si="44"/>
        <v>#REF!</v>
      </c>
      <c r="R422" s="233" t="e">
        <f>COTAÇÃO!#REF!</f>
        <v>#REF!</v>
      </c>
    </row>
    <row r="423" spans="1:18" s="225" customFormat="1" ht="15" customHeight="1" x14ac:dyDescent="0.2">
      <c r="A423" s="221"/>
      <c r="B423" s="227" t="s">
        <v>631</v>
      </c>
      <c r="C423" s="645" t="s">
        <v>441</v>
      </c>
      <c r="D423" s="646"/>
      <c r="E423" s="646"/>
      <c r="F423" s="646"/>
      <c r="G423" s="646"/>
      <c r="H423" s="646"/>
      <c r="I423" s="646"/>
      <c r="J423" s="646"/>
      <c r="K423" s="647"/>
      <c r="L423" s="228">
        <f>L422*316</f>
        <v>316</v>
      </c>
      <c r="M423" s="229" t="s">
        <v>87</v>
      </c>
      <c r="N423" s="166">
        <v>0.79</v>
      </c>
      <c r="O423" s="237">
        <f>(1+$Q$3)</f>
        <v>1.002594</v>
      </c>
      <c r="P423" s="231">
        <f t="shared" si="43"/>
        <v>0.79</v>
      </c>
      <c r="Q423" s="232">
        <f t="shared" si="44"/>
        <v>249.64</v>
      </c>
      <c r="R423" s="233">
        <v>83726</v>
      </c>
    </row>
    <row r="424" spans="1:18" s="225" customFormat="1" ht="15" customHeight="1" x14ac:dyDescent="0.2">
      <c r="A424" s="221"/>
      <c r="B424" s="227" t="s">
        <v>632</v>
      </c>
      <c r="C424" s="649" t="s">
        <v>559</v>
      </c>
      <c r="D424" s="646"/>
      <c r="E424" s="646"/>
      <c r="F424" s="646"/>
      <c r="G424" s="646"/>
      <c r="H424" s="646"/>
      <c r="I424" s="646"/>
      <c r="J424" s="646"/>
      <c r="K424" s="647"/>
      <c r="L424" s="228">
        <v>2</v>
      </c>
      <c r="M424" s="229" t="s">
        <v>58</v>
      </c>
      <c r="N424" s="166" t="e">
        <f>COTAÇÃO!#REF!</f>
        <v>#REF!</v>
      </c>
      <c r="O424" s="237">
        <f>(1+$N$3)</f>
        <v>1.0012000000000001</v>
      </c>
      <c r="P424" s="231" t="e">
        <f t="shared" si="43"/>
        <v>#REF!</v>
      </c>
      <c r="Q424" s="232" t="e">
        <f t="shared" si="44"/>
        <v>#REF!</v>
      </c>
      <c r="R424" s="233" t="e">
        <f>COTAÇÃO!#REF!</f>
        <v>#REF!</v>
      </c>
    </row>
    <row r="425" spans="1:18" s="225" customFormat="1" ht="15" customHeight="1" x14ac:dyDescent="0.2">
      <c r="A425" s="221"/>
      <c r="B425" s="227" t="s">
        <v>633</v>
      </c>
      <c r="C425" s="645" t="s">
        <v>441</v>
      </c>
      <c r="D425" s="646"/>
      <c r="E425" s="646"/>
      <c r="F425" s="646"/>
      <c r="G425" s="646"/>
      <c r="H425" s="646"/>
      <c r="I425" s="646"/>
      <c r="J425" s="646"/>
      <c r="K425" s="647"/>
      <c r="L425" s="228">
        <f>L424*168</f>
        <v>336</v>
      </c>
      <c r="M425" s="229" t="s">
        <v>87</v>
      </c>
      <c r="N425" s="166">
        <v>0.79</v>
      </c>
      <c r="O425" s="237">
        <f>(1+$Q$3)</f>
        <v>1.002594</v>
      </c>
      <c r="P425" s="231">
        <f t="shared" si="43"/>
        <v>0.79</v>
      </c>
      <c r="Q425" s="232">
        <f t="shared" si="44"/>
        <v>265.44</v>
      </c>
      <c r="R425" s="233">
        <v>83726</v>
      </c>
    </row>
    <row r="426" spans="1:18" s="225" customFormat="1" ht="15" customHeight="1" x14ac:dyDescent="0.2">
      <c r="A426" s="221"/>
      <c r="B426" s="227" t="s">
        <v>634</v>
      </c>
      <c r="C426" s="649" t="s">
        <v>560</v>
      </c>
      <c r="D426" s="646"/>
      <c r="E426" s="646"/>
      <c r="F426" s="646"/>
      <c r="G426" s="646"/>
      <c r="H426" s="646"/>
      <c r="I426" s="646"/>
      <c r="J426" s="646"/>
      <c r="K426" s="647"/>
      <c r="L426" s="228">
        <v>2</v>
      </c>
      <c r="M426" s="229" t="s">
        <v>58</v>
      </c>
      <c r="N426" s="166" t="e">
        <f>COTAÇÃO!#REF!</f>
        <v>#REF!</v>
      </c>
      <c r="O426" s="237">
        <f>(1+$N$3)</f>
        <v>1.0012000000000001</v>
      </c>
      <c r="P426" s="231" t="e">
        <f t="shared" si="43"/>
        <v>#REF!</v>
      </c>
      <c r="Q426" s="232" t="e">
        <f t="shared" si="44"/>
        <v>#REF!</v>
      </c>
      <c r="R426" s="233" t="e">
        <f>COTAÇÃO!#REF!</f>
        <v>#REF!</v>
      </c>
    </row>
    <row r="427" spans="1:18" s="225" customFormat="1" ht="15" customHeight="1" x14ac:dyDescent="0.2">
      <c r="A427" s="221"/>
      <c r="B427" s="227" t="s">
        <v>635</v>
      </c>
      <c r="C427" s="645" t="s">
        <v>441</v>
      </c>
      <c r="D427" s="646"/>
      <c r="E427" s="646"/>
      <c r="F427" s="646"/>
      <c r="G427" s="646"/>
      <c r="H427" s="646"/>
      <c r="I427" s="646"/>
      <c r="J427" s="646"/>
      <c r="K427" s="647"/>
      <c r="L427" s="228">
        <f>L426*270</f>
        <v>540</v>
      </c>
      <c r="M427" s="229" t="s">
        <v>87</v>
      </c>
      <c r="N427" s="166">
        <v>0.79</v>
      </c>
      <c r="O427" s="237">
        <f>(1+$Q$3)</f>
        <v>1.002594</v>
      </c>
      <c r="P427" s="231">
        <f t="shared" si="43"/>
        <v>0.79</v>
      </c>
      <c r="Q427" s="232">
        <f t="shared" si="44"/>
        <v>426.6</v>
      </c>
      <c r="R427" s="233">
        <v>83726</v>
      </c>
    </row>
    <row r="428" spans="1:18" s="225" customFormat="1" ht="15" customHeight="1" x14ac:dyDescent="0.2">
      <c r="A428" s="221"/>
      <c r="B428" s="227" t="s">
        <v>636</v>
      </c>
      <c r="C428" s="649" t="s">
        <v>561</v>
      </c>
      <c r="D428" s="646"/>
      <c r="E428" s="646"/>
      <c r="F428" s="646"/>
      <c r="G428" s="646"/>
      <c r="H428" s="646"/>
      <c r="I428" s="646"/>
      <c r="J428" s="646"/>
      <c r="K428" s="647"/>
      <c r="L428" s="228">
        <v>6</v>
      </c>
      <c r="M428" s="229" t="s">
        <v>58</v>
      </c>
      <c r="N428" s="166" t="e">
        <f>COTAÇÃO!#REF!</f>
        <v>#REF!</v>
      </c>
      <c r="O428" s="237">
        <f>(1+$N$3)</f>
        <v>1.0012000000000001</v>
      </c>
      <c r="P428" s="231" t="e">
        <f t="shared" si="43"/>
        <v>#REF!</v>
      </c>
      <c r="Q428" s="232" t="e">
        <f t="shared" si="44"/>
        <v>#REF!</v>
      </c>
      <c r="R428" s="233" t="e">
        <f>COTAÇÃO!#REF!</f>
        <v>#REF!</v>
      </c>
    </row>
    <row r="429" spans="1:18" s="225" customFormat="1" ht="15" customHeight="1" x14ac:dyDescent="0.2">
      <c r="A429" s="221"/>
      <c r="B429" s="227" t="s">
        <v>637</v>
      </c>
      <c r="C429" s="645" t="s">
        <v>441</v>
      </c>
      <c r="D429" s="646"/>
      <c r="E429" s="646"/>
      <c r="F429" s="646"/>
      <c r="G429" s="646"/>
      <c r="H429" s="646"/>
      <c r="I429" s="646"/>
      <c r="J429" s="646"/>
      <c r="K429" s="647"/>
      <c r="L429" s="228">
        <f>L428*376</f>
        <v>2256</v>
      </c>
      <c r="M429" s="229" t="s">
        <v>87</v>
      </c>
      <c r="N429" s="166">
        <v>0.79</v>
      </c>
      <c r="O429" s="237">
        <f>(1+$Q$3)</f>
        <v>1.002594</v>
      </c>
      <c r="P429" s="231">
        <f t="shared" si="43"/>
        <v>0.79</v>
      </c>
      <c r="Q429" s="232">
        <f t="shared" si="44"/>
        <v>1782.24</v>
      </c>
      <c r="R429" s="233">
        <v>83726</v>
      </c>
    </row>
    <row r="430" spans="1:18" s="225" customFormat="1" ht="15" customHeight="1" x14ac:dyDescent="0.2">
      <c r="A430" s="221"/>
      <c r="B430" s="227" t="s">
        <v>638</v>
      </c>
      <c r="C430" s="649" t="s">
        <v>562</v>
      </c>
      <c r="D430" s="646"/>
      <c r="E430" s="646"/>
      <c r="F430" s="646"/>
      <c r="G430" s="646"/>
      <c r="H430" s="646"/>
      <c r="I430" s="646"/>
      <c r="J430" s="646"/>
      <c r="K430" s="647"/>
      <c r="L430" s="228">
        <v>1</v>
      </c>
      <c r="M430" s="229" t="s">
        <v>58</v>
      </c>
      <c r="N430" s="166" t="e">
        <f>COTAÇÃO!#REF!</f>
        <v>#REF!</v>
      </c>
      <c r="O430" s="237">
        <f>(1+$N$3)</f>
        <v>1.0012000000000001</v>
      </c>
      <c r="P430" s="231" t="e">
        <f t="shared" si="43"/>
        <v>#REF!</v>
      </c>
      <c r="Q430" s="232" t="e">
        <f t="shared" si="44"/>
        <v>#REF!</v>
      </c>
      <c r="R430" s="233" t="e">
        <f>COTAÇÃO!#REF!</f>
        <v>#REF!</v>
      </c>
    </row>
    <row r="431" spans="1:18" s="225" customFormat="1" ht="15" customHeight="1" x14ac:dyDescent="0.2">
      <c r="A431" s="221"/>
      <c r="B431" s="227" t="s">
        <v>639</v>
      </c>
      <c r="C431" s="645" t="s">
        <v>441</v>
      </c>
      <c r="D431" s="646"/>
      <c r="E431" s="646"/>
      <c r="F431" s="646"/>
      <c r="G431" s="646"/>
      <c r="H431" s="646"/>
      <c r="I431" s="646"/>
      <c r="J431" s="646"/>
      <c r="K431" s="647"/>
      <c r="L431" s="228">
        <f>L430*293</f>
        <v>293</v>
      </c>
      <c r="M431" s="229" t="s">
        <v>87</v>
      </c>
      <c r="N431" s="166">
        <v>0.79</v>
      </c>
      <c r="O431" s="237">
        <f>(1+$Q$3)</f>
        <v>1.002594</v>
      </c>
      <c r="P431" s="231">
        <f t="shared" si="43"/>
        <v>0.79</v>
      </c>
      <c r="Q431" s="232">
        <f t="shared" si="44"/>
        <v>231.47</v>
      </c>
      <c r="R431" s="233">
        <v>83726</v>
      </c>
    </row>
    <row r="432" spans="1:18" s="225" customFormat="1" ht="15" customHeight="1" x14ac:dyDescent="0.2">
      <c r="A432" s="221"/>
      <c r="B432" s="227" t="s">
        <v>640</v>
      </c>
      <c r="C432" s="649" t="s">
        <v>563</v>
      </c>
      <c r="D432" s="646"/>
      <c r="E432" s="646"/>
      <c r="F432" s="646"/>
      <c r="G432" s="646"/>
      <c r="H432" s="646"/>
      <c r="I432" s="646"/>
      <c r="J432" s="646"/>
      <c r="K432" s="647"/>
      <c r="L432" s="228">
        <v>1</v>
      </c>
      <c r="M432" s="229" t="s">
        <v>58</v>
      </c>
      <c r="N432" s="166" t="e">
        <f>COTAÇÃO!#REF!</f>
        <v>#REF!</v>
      </c>
      <c r="O432" s="237">
        <f>(1+$N$3)</f>
        <v>1.0012000000000001</v>
      </c>
      <c r="P432" s="231" t="e">
        <f t="shared" si="43"/>
        <v>#REF!</v>
      </c>
      <c r="Q432" s="232" t="e">
        <f t="shared" si="44"/>
        <v>#REF!</v>
      </c>
      <c r="R432" s="233" t="e">
        <f>COTAÇÃO!#REF!</f>
        <v>#REF!</v>
      </c>
    </row>
    <row r="433" spans="1:18" s="225" customFormat="1" ht="15" customHeight="1" x14ac:dyDescent="0.2">
      <c r="A433" s="221"/>
      <c r="B433" s="227" t="s">
        <v>641</v>
      </c>
      <c r="C433" s="645" t="s">
        <v>441</v>
      </c>
      <c r="D433" s="646"/>
      <c r="E433" s="646"/>
      <c r="F433" s="646"/>
      <c r="G433" s="646"/>
      <c r="H433" s="646"/>
      <c r="I433" s="646"/>
      <c r="J433" s="646"/>
      <c r="K433" s="647"/>
      <c r="L433" s="228">
        <f>L432*165</f>
        <v>165</v>
      </c>
      <c r="M433" s="229" t="s">
        <v>87</v>
      </c>
      <c r="N433" s="166">
        <v>0.79</v>
      </c>
      <c r="O433" s="237">
        <f>(1+$Q$3)</f>
        <v>1.002594</v>
      </c>
      <c r="P433" s="231">
        <f t="shared" si="43"/>
        <v>0.79</v>
      </c>
      <c r="Q433" s="232">
        <f t="shared" si="44"/>
        <v>130.35</v>
      </c>
      <c r="R433" s="233">
        <v>83726</v>
      </c>
    </row>
    <row r="434" spans="1:18" s="225" customFormat="1" ht="15" customHeight="1" x14ac:dyDescent="0.2">
      <c r="A434" s="221"/>
      <c r="B434" s="227" t="s">
        <v>642</v>
      </c>
      <c r="C434" s="649" t="s">
        <v>742</v>
      </c>
      <c r="D434" s="646"/>
      <c r="E434" s="646"/>
      <c r="F434" s="646"/>
      <c r="G434" s="646"/>
      <c r="H434" s="646"/>
      <c r="I434" s="646"/>
      <c r="J434" s="646"/>
      <c r="K434" s="647"/>
      <c r="L434" s="228">
        <v>2</v>
      </c>
      <c r="M434" s="229" t="s">
        <v>58</v>
      </c>
      <c r="N434" s="166" t="e">
        <f>COTAÇÃO!#REF!</f>
        <v>#REF!</v>
      </c>
      <c r="O434" s="237">
        <f>(1+$N$3)</f>
        <v>1.0012000000000001</v>
      </c>
      <c r="P434" s="231" t="e">
        <f>ROUND(N434*O434,2)</f>
        <v>#REF!</v>
      </c>
      <c r="Q434" s="232" t="e">
        <f>ROUND(L434*P434,2)</f>
        <v>#REF!</v>
      </c>
      <c r="R434" s="288" t="e">
        <f>COTAÇÃO!#REF!</f>
        <v>#REF!</v>
      </c>
    </row>
    <row r="435" spans="1:18" s="225" customFormat="1" ht="15" customHeight="1" x14ac:dyDescent="0.2">
      <c r="A435" s="221"/>
      <c r="B435" s="227" t="s">
        <v>643</v>
      </c>
      <c r="C435" s="645" t="s">
        <v>441</v>
      </c>
      <c r="D435" s="646"/>
      <c r="E435" s="646"/>
      <c r="F435" s="646"/>
      <c r="G435" s="646"/>
      <c r="H435" s="646"/>
      <c r="I435" s="646"/>
      <c r="J435" s="646"/>
      <c r="K435" s="647"/>
      <c r="L435" s="228">
        <v>570</v>
      </c>
      <c r="M435" s="229" t="s">
        <v>87</v>
      </c>
      <c r="N435" s="166">
        <v>0.59</v>
      </c>
      <c r="O435" s="237">
        <f>(1+$Q$3)</f>
        <v>1.002594</v>
      </c>
      <c r="P435" s="231">
        <f>ROUND(N435*O435,2)</f>
        <v>0.59</v>
      </c>
      <c r="Q435" s="232">
        <f>ROUND(L435*P435,2)</f>
        <v>336.3</v>
      </c>
      <c r="R435" s="233">
        <v>83726</v>
      </c>
    </row>
    <row r="436" spans="1:18" s="225" customFormat="1" ht="15" customHeight="1" x14ac:dyDescent="0.2">
      <c r="A436" s="221"/>
      <c r="B436" s="227" t="s">
        <v>644</v>
      </c>
      <c r="C436" s="649" t="s">
        <v>564</v>
      </c>
      <c r="D436" s="646"/>
      <c r="E436" s="646"/>
      <c r="F436" s="646"/>
      <c r="G436" s="646"/>
      <c r="H436" s="646"/>
      <c r="I436" s="646"/>
      <c r="J436" s="646"/>
      <c r="K436" s="647"/>
      <c r="L436" s="228">
        <v>1</v>
      </c>
      <c r="M436" s="229" t="s">
        <v>58</v>
      </c>
      <c r="N436" s="166" t="e">
        <f>COTAÇÃO!#REF!</f>
        <v>#REF!</v>
      </c>
      <c r="O436" s="237">
        <f>(1+$N$3)</f>
        <v>1.0012000000000001</v>
      </c>
      <c r="P436" s="231" t="e">
        <f t="shared" si="43"/>
        <v>#REF!</v>
      </c>
      <c r="Q436" s="232" t="e">
        <f t="shared" si="44"/>
        <v>#REF!</v>
      </c>
      <c r="R436" s="233" t="e">
        <f>COTAÇÃO!#REF!</f>
        <v>#REF!</v>
      </c>
    </row>
    <row r="437" spans="1:18" s="225" customFormat="1" ht="15" customHeight="1" x14ac:dyDescent="0.2">
      <c r="A437" s="221"/>
      <c r="B437" s="227" t="s">
        <v>645</v>
      </c>
      <c r="C437" s="649" t="s">
        <v>441</v>
      </c>
      <c r="D437" s="646"/>
      <c r="E437" s="646"/>
      <c r="F437" s="646"/>
      <c r="G437" s="646"/>
      <c r="H437" s="646"/>
      <c r="I437" s="646"/>
      <c r="J437" s="646"/>
      <c r="K437" s="647"/>
      <c r="L437" s="228">
        <f>L436*505</f>
        <v>505</v>
      </c>
      <c r="M437" s="229" t="s">
        <v>87</v>
      </c>
      <c r="N437" s="166">
        <v>0.79</v>
      </c>
      <c r="O437" s="237">
        <f>(1+$Q$3)</f>
        <v>1.002594</v>
      </c>
      <c r="P437" s="231">
        <f t="shared" si="43"/>
        <v>0.79</v>
      </c>
      <c r="Q437" s="232">
        <f t="shared" si="44"/>
        <v>398.95</v>
      </c>
      <c r="R437" s="233">
        <v>83726</v>
      </c>
    </row>
    <row r="438" spans="1:18" s="225" customFormat="1" ht="15" customHeight="1" x14ac:dyDescent="0.2">
      <c r="A438" s="221"/>
      <c r="B438" s="227" t="s">
        <v>646</v>
      </c>
      <c r="C438" s="649" t="s">
        <v>565</v>
      </c>
      <c r="D438" s="646"/>
      <c r="E438" s="646"/>
      <c r="F438" s="646"/>
      <c r="G438" s="646"/>
      <c r="H438" s="646"/>
      <c r="I438" s="646"/>
      <c r="J438" s="646"/>
      <c r="K438" s="647"/>
      <c r="L438" s="228">
        <v>1</v>
      </c>
      <c r="M438" s="229" t="s">
        <v>58</v>
      </c>
      <c r="N438" s="166" t="e">
        <f>COTAÇÃO!#REF!</f>
        <v>#REF!</v>
      </c>
      <c r="O438" s="237">
        <f>(1+$N$3)</f>
        <v>1.0012000000000001</v>
      </c>
      <c r="P438" s="231" t="e">
        <f t="shared" si="43"/>
        <v>#REF!</v>
      </c>
      <c r="Q438" s="232" t="e">
        <f t="shared" si="44"/>
        <v>#REF!</v>
      </c>
      <c r="R438" s="233" t="e">
        <f>COTAÇÃO!#REF!</f>
        <v>#REF!</v>
      </c>
    </row>
    <row r="439" spans="1:18" s="225" customFormat="1" ht="15" customHeight="1" x14ac:dyDescent="0.2">
      <c r="A439" s="221"/>
      <c r="B439" s="227" t="s">
        <v>647</v>
      </c>
      <c r="C439" s="645" t="s">
        <v>441</v>
      </c>
      <c r="D439" s="646"/>
      <c r="E439" s="646"/>
      <c r="F439" s="646"/>
      <c r="G439" s="646"/>
      <c r="H439" s="646"/>
      <c r="I439" s="646"/>
      <c r="J439" s="646"/>
      <c r="K439" s="647"/>
      <c r="L439" s="228">
        <f>L438*77</f>
        <v>77</v>
      </c>
      <c r="M439" s="229" t="s">
        <v>87</v>
      </c>
      <c r="N439" s="166">
        <v>0.79</v>
      </c>
      <c r="O439" s="237">
        <f>(1+$Q$3)</f>
        <v>1.002594</v>
      </c>
      <c r="P439" s="231">
        <f t="shared" si="43"/>
        <v>0.79</v>
      </c>
      <c r="Q439" s="232">
        <f t="shared" si="44"/>
        <v>60.83</v>
      </c>
      <c r="R439" s="233">
        <v>83726</v>
      </c>
    </row>
    <row r="440" spans="1:18" s="225" customFormat="1" ht="15" customHeight="1" x14ac:dyDescent="0.2">
      <c r="A440" s="221"/>
      <c r="B440" s="227" t="s">
        <v>796</v>
      </c>
      <c r="C440" s="649" t="s">
        <v>566</v>
      </c>
      <c r="D440" s="646"/>
      <c r="E440" s="646"/>
      <c r="F440" s="646"/>
      <c r="G440" s="646"/>
      <c r="H440" s="646"/>
      <c r="I440" s="646"/>
      <c r="J440" s="646"/>
      <c r="K440" s="647"/>
      <c r="L440" s="228">
        <v>3</v>
      </c>
      <c r="M440" s="229" t="s">
        <v>58</v>
      </c>
      <c r="N440" s="166" t="e">
        <f>COTAÇÃO!#REF!</f>
        <v>#REF!</v>
      </c>
      <c r="O440" s="237">
        <f>(1+$N$3)</f>
        <v>1.0012000000000001</v>
      </c>
      <c r="P440" s="231" t="e">
        <f t="shared" si="43"/>
        <v>#REF!</v>
      </c>
      <c r="Q440" s="232" t="e">
        <f t="shared" si="44"/>
        <v>#REF!</v>
      </c>
      <c r="R440" s="233" t="e">
        <f>COTAÇÃO!#REF!</f>
        <v>#REF!</v>
      </c>
    </row>
    <row r="441" spans="1:18" s="225" customFormat="1" ht="15" customHeight="1" x14ac:dyDescent="0.2">
      <c r="A441" s="221"/>
      <c r="B441" s="227" t="s">
        <v>797</v>
      </c>
      <c r="C441" s="645" t="s">
        <v>441</v>
      </c>
      <c r="D441" s="646"/>
      <c r="E441" s="646"/>
      <c r="F441" s="646"/>
      <c r="G441" s="646"/>
      <c r="H441" s="646"/>
      <c r="I441" s="646"/>
      <c r="J441" s="646"/>
      <c r="K441" s="647"/>
      <c r="L441" s="228">
        <f>L440*156</f>
        <v>468</v>
      </c>
      <c r="M441" s="229" t="s">
        <v>87</v>
      </c>
      <c r="N441" s="166">
        <v>0.79</v>
      </c>
      <c r="O441" s="237">
        <f>(1+$Q$3)</f>
        <v>1.002594</v>
      </c>
      <c r="P441" s="231">
        <f t="shared" si="43"/>
        <v>0.79</v>
      </c>
      <c r="Q441" s="232">
        <f t="shared" si="44"/>
        <v>369.72</v>
      </c>
      <c r="R441" s="233">
        <v>83726</v>
      </c>
    </row>
    <row r="442" spans="1:18" s="225" customFormat="1" ht="15" customHeight="1" x14ac:dyDescent="0.2">
      <c r="A442" s="221"/>
      <c r="B442" s="227" t="s">
        <v>648</v>
      </c>
      <c r="C442" s="649" t="s">
        <v>916</v>
      </c>
      <c r="D442" s="646"/>
      <c r="E442" s="646"/>
      <c r="F442" s="646"/>
      <c r="G442" s="646"/>
      <c r="H442" s="646"/>
      <c r="I442" s="646"/>
      <c r="J442" s="646"/>
      <c r="K442" s="647"/>
      <c r="L442" s="228">
        <v>1</v>
      </c>
      <c r="M442" s="229" t="s">
        <v>58</v>
      </c>
      <c r="N442" s="166" t="e">
        <f>COTAÇÃO!#REF!</f>
        <v>#REF!</v>
      </c>
      <c r="O442" s="237">
        <f>(1+$N$3)</f>
        <v>1.0012000000000001</v>
      </c>
      <c r="P442" s="231" t="e">
        <f t="shared" si="43"/>
        <v>#REF!</v>
      </c>
      <c r="Q442" s="232" t="e">
        <f t="shared" si="44"/>
        <v>#REF!</v>
      </c>
      <c r="R442" s="233" t="e">
        <f>COTAÇÃO!#REF!</f>
        <v>#REF!</v>
      </c>
    </row>
    <row r="443" spans="1:18" s="225" customFormat="1" ht="15" customHeight="1" x14ac:dyDescent="0.2">
      <c r="A443" s="221"/>
      <c r="B443" s="227" t="s">
        <v>649</v>
      </c>
      <c r="C443" s="645" t="s">
        <v>441</v>
      </c>
      <c r="D443" s="646"/>
      <c r="E443" s="646"/>
      <c r="F443" s="646"/>
      <c r="G443" s="646"/>
      <c r="H443" s="646"/>
      <c r="I443" s="646"/>
      <c r="J443" s="646"/>
      <c r="K443" s="647"/>
      <c r="L443" s="228">
        <f>L442*180</f>
        <v>180</v>
      </c>
      <c r="M443" s="229" t="s">
        <v>87</v>
      </c>
      <c r="N443" s="166">
        <v>0.79</v>
      </c>
      <c r="O443" s="237">
        <f>(1+$Q$3)</f>
        <v>1.002594</v>
      </c>
      <c r="P443" s="231">
        <f t="shared" si="43"/>
        <v>0.79</v>
      </c>
      <c r="Q443" s="232">
        <f t="shared" si="44"/>
        <v>142.19999999999999</v>
      </c>
      <c r="R443" s="233">
        <v>83726</v>
      </c>
    </row>
    <row r="444" spans="1:18" s="225" customFormat="1" ht="15" customHeight="1" x14ac:dyDescent="0.2">
      <c r="A444" s="221"/>
      <c r="B444" s="227" t="s">
        <v>650</v>
      </c>
      <c r="C444" s="649" t="s">
        <v>917</v>
      </c>
      <c r="D444" s="646"/>
      <c r="E444" s="646"/>
      <c r="F444" s="646"/>
      <c r="G444" s="646"/>
      <c r="H444" s="646"/>
      <c r="I444" s="646"/>
      <c r="J444" s="646"/>
      <c r="K444" s="647"/>
      <c r="L444" s="228">
        <v>1</v>
      </c>
      <c r="M444" s="229" t="s">
        <v>58</v>
      </c>
      <c r="N444" s="166" t="e">
        <f>COTAÇÃO!#REF!</f>
        <v>#REF!</v>
      </c>
      <c r="O444" s="237">
        <f>(1+$N$3)</f>
        <v>1.0012000000000001</v>
      </c>
      <c r="P444" s="231" t="e">
        <f t="shared" ref="P444:P457" si="46">ROUND(N444*O444,2)</f>
        <v>#REF!</v>
      </c>
      <c r="Q444" s="232" t="e">
        <f t="shared" ref="Q444:Q457" si="47">ROUND(L444*P444,2)</f>
        <v>#REF!</v>
      </c>
      <c r="R444" s="233" t="e">
        <f>COTAÇÃO!#REF!</f>
        <v>#REF!</v>
      </c>
    </row>
    <row r="445" spans="1:18" s="225" customFormat="1" ht="15" customHeight="1" x14ac:dyDescent="0.2">
      <c r="A445" s="221"/>
      <c r="B445" s="227" t="s">
        <v>651</v>
      </c>
      <c r="C445" s="645" t="s">
        <v>441</v>
      </c>
      <c r="D445" s="646"/>
      <c r="E445" s="646"/>
      <c r="F445" s="646"/>
      <c r="G445" s="646"/>
      <c r="H445" s="646"/>
      <c r="I445" s="646"/>
      <c r="J445" s="646"/>
      <c r="K445" s="647"/>
      <c r="L445" s="228">
        <f>L444*236</f>
        <v>236</v>
      </c>
      <c r="M445" s="229" t="s">
        <v>87</v>
      </c>
      <c r="N445" s="166">
        <v>0.79</v>
      </c>
      <c r="O445" s="237">
        <f>(1+$Q$3)</f>
        <v>1.002594</v>
      </c>
      <c r="P445" s="231">
        <f t="shared" si="46"/>
        <v>0.79</v>
      </c>
      <c r="Q445" s="232">
        <f t="shared" si="47"/>
        <v>186.44</v>
      </c>
      <c r="R445" s="233">
        <v>83726</v>
      </c>
    </row>
    <row r="446" spans="1:18" s="225" customFormat="1" ht="15" customHeight="1" x14ac:dyDescent="0.2">
      <c r="A446" s="221"/>
      <c r="B446" s="227" t="s">
        <v>652</v>
      </c>
      <c r="C446" s="649" t="s">
        <v>567</v>
      </c>
      <c r="D446" s="646"/>
      <c r="E446" s="646"/>
      <c r="F446" s="646"/>
      <c r="G446" s="646"/>
      <c r="H446" s="646"/>
      <c r="I446" s="646"/>
      <c r="J446" s="646"/>
      <c r="K446" s="647"/>
      <c r="L446" s="228">
        <v>2</v>
      </c>
      <c r="M446" s="229" t="s">
        <v>58</v>
      </c>
      <c r="N446" s="166" t="e">
        <f>COTAÇÃO!#REF!</f>
        <v>#REF!</v>
      </c>
      <c r="O446" s="237">
        <f>(1+$N$3)</f>
        <v>1.0012000000000001</v>
      </c>
      <c r="P446" s="231" t="e">
        <f t="shared" si="46"/>
        <v>#REF!</v>
      </c>
      <c r="Q446" s="232" t="e">
        <f t="shared" si="47"/>
        <v>#REF!</v>
      </c>
      <c r="R446" s="233" t="e">
        <f>COTAÇÃO!#REF!</f>
        <v>#REF!</v>
      </c>
    </row>
    <row r="447" spans="1:18" s="225" customFormat="1" ht="15" customHeight="1" x14ac:dyDescent="0.2">
      <c r="A447" s="221"/>
      <c r="B447" s="227" t="s">
        <v>653</v>
      </c>
      <c r="C447" s="645" t="s">
        <v>441</v>
      </c>
      <c r="D447" s="646"/>
      <c r="E447" s="646"/>
      <c r="F447" s="646"/>
      <c r="G447" s="646"/>
      <c r="H447" s="646"/>
      <c r="I447" s="646"/>
      <c r="J447" s="646"/>
      <c r="K447" s="647"/>
      <c r="L447" s="228">
        <f>L446*523</f>
        <v>1046</v>
      </c>
      <c r="M447" s="229" t="s">
        <v>87</v>
      </c>
      <c r="N447" s="166">
        <v>0.79</v>
      </c>
      <c r="O447" s="237">
        <f>(1+$Q$3)</f>
        <v>1.002594</v>
      </c>
      <c r="P447" s="231">
        <f t="shared" si="46"/>
        <v>0.79</v>
      </c>
      <c r="Q447" s="232">
        <f t="shared" si="47"/>
        <v>826.34</v>
      </c>
      <c r="R447" s="233">
        <v>83726</v>
      </c>
    </row>
    <row r="448" spans="1:18" s="225" customFormat="1" ht="15" customHeight="1" x14ac:dyDescent="0.2">
      <c r="A448" s="221"/>
      <c r="B448" s="227" t="s">
        <v>654</v>
      </c>
      <c r="C448" s="649" t="s">
        <v>568</v>
      </c>
      <c r="D448" s="646"/>
      <c r="E448" s="646"/>
      <c r="F448" s="646"/>
      <c r="G448" s="646"/>
      <c r="H448" s="646"/>
      <c r="I448" s="646"/>
      <c r="J448" s="646"/>
      <c r="K448" s="647"/>
      <c r="L448" s="228">
        <v>1</v>
      </c>
      <c r="M448" s="229" t="s">
        <v>58</v>
      </c>
      <c r="N448" s="166" t="e">
        <f>COTAÇÃO!#REF!</f>
        <v>#REF!</v>
      </c>
      <c r="O448" s="237">
        <f>(1+$N$3)</f>
        <v>1.0012000000000001</v>
      </c>
      <c r="P448" s="231" t="e">
        <f t="shared" si="46"/>
        <v>#REF!</v>
      </c>
      <c r="Q448" s="232" t="e">
        <f t="shared" si="47"/>
        <v>#REF!</v>
      </c>
      <c r="R448" s="233" t="e">
        <f>COTAÇÃO!#REF!</f>
        <v>#REF!</v>
      </c>
    </row>
    <row r="449" spans="1:19" s="225" customFormat="1" ht="15" customHeight="1" x14ac:dyDescent="0.2">
      <c r="A449" s="221"/>
      <c r="B449" s="227" t="s">
        <v>655</v>
      </c>
      <c r="C449" s="645" t="s">
        <v>441</v>
      </c>
      <c r="D449" s="646"/>
      <c r="E449" s="646"/>
      <c r="F449" s="646"/>
      <c r="G449" s="646"/>
      <c r="H449" s="646"/>
      <c r="I449" s="646"/>
      <c r="J449" s="646"/>
      <c r="K449" s="647"/>
      <c r="L449" s="228">
        <f>L448*192</f>
        <v>192</v>
      </c>
      <c r="M449" s="229" t="s">
        <v>87</v>
      </c>
      <c r="N449" s="166">
        <v>0.79</v>
      </c>
      <c r="O449" s="237">
        <f>(1+$Q$3)</f>
        <v>1.002594</v>
      </c>
      <c r="P449" s="231">
        <f t="shared" si="46"/>
        <v>0.79</v>
      </c>
      <c r="Q449" s="232">
        <f t="shared" si="47"/>
        <v>151.68</v>
      </c>
      <c r="R449" s="233">
        <v>83726</v>
      </c>
    </row>
    <row r="450" spans="1:19" s="225" customFormat="1" ht="15" customHeight="1" x14ac:dyDescent="0.2">
      <c r="A450" s="221"/>
      <c r="B450" s="227" t="s">
        <v>656</v>
      </c>
      <c r="C450" s="657" t="s">
        <v>579</v>
      </c>
      <c r="D450" s="658"/>
      <c r="E450" s="658"/>
      <c r="F450" s="658"/>
      <c r="G450" s="658"/>
      <c r="H450" s="658"/>
      <c r="I450" s="658"/>
      <c r="J450" s="658"/>
      <c r="K450" s="659"/>
      <c r="L450" s="238">
        <f>15.3+44.4+7.25+8.6</f>
        <v>75.55</v>
      </c>
      <c r="M450" s="239" t="s">
        <v>22</v>
      </c>
      <c r="N450" s="305">
        <v>148.16999999999999</v>
      </c>
      <c r="O450" s="244">
        <f>(1+$N$3)</f>
        <v>1.0012000000000001</v>
      </c>
      <c r="P450" s="245">
        <f t="shared" si="46"/>
        <v>148.35</v>
      </c>
      <c r="Q450" s="240">
        <f t="shared" si="47"/>
        <v>11207.84</v>
      </c>
      <c r="R450" s="233">
        <v>92221</v>
      </c>
    </row>
    <row r="451" spans="1:19" s="225" customFormat="1" ht="24.95" customHeight="1" x14ac:dyDescent="0.2">
      <c r="A451" s="221"/>
      <c r="B451" s="227" t="s">
        <v>657</v>
      </c>
      <c r="C451" s="657" t="s">
        <v>577</v>
      </c>
      <c r="D451" s="658"/>
      <c r="E451" s="658"/>
      <c r="F451" s="658"/>
      <c r="G451" s="658"/>
      <c r="H451" s="658"/>
      <c r="I451" s="658"/>
      <c r="J451" s="658"/>
      <c r="K451" s="659"/>
      <c r="L451" s="238">
        <v>2</v>
      </c>
      <c r="M451" s="239" t="s">
        <v>58</v>
      </c>
      <c r="N451" s="305">
        <v>2177.6</v>
      </c>
      <c r="O451" s="244">
        <f>(1+$Q$3)</f>
        <v>1.002594</v>
      </c>
      <c r="P451" s="245">
        <f t="shared" si="46"/>
        <v>2183.25</v>
      </c>
      <c r="Q451" s="240">
        <f t="shared" si="47"/>
        <v>4366.5</v>
      </c>
      <c r="R451" s="233" t="s">
        <v>578</v>
      </c>
    </row>
    <row r="452" spans="1:19" s="225" customFormat="1" ht="15" customHeight="1" x14ac:dyDescent="0.2">
      <c r="A452" s="221"/>
      <c r="B452" s="227" t="s">
        <v>798</v>
      </c>
      <c r="C452" s="649" t="s">
        <v>743</v>
      </c>
      <c r="D452" s="646"/>
      <c r="E452" s="646"/>
      <c r="F452" s="646"/>
      <c r="G452" s="646"/>
      <c r="H452" s="646"/>
      <c r="I452" s="646"/>
      <c r="J452" s="646"/>
      <c r="K452" s="647"/>
      <c r="L452" s="228">
        <v>1</v>
      </c>
      <c r="M452" s="229" t="s">
        <v>58</v>
      </c>
      <c r="N452" s="166" t="e">
        <f>COTAÇÃO!#REF!</f>
        <v>#REF!</v>
      </c>
      <c r="O452" s="237">
        <f>(1+$N$3)</f>
        <v>1.0012000000000001</v>
      </c>
      <c r="P452" s="231" t="e">
        <f>ROUND(N452*O452,2)</f>
        <v>#REF!</v>
      </c>
      <c r="Q452" s="232" t="e">
        <f>ROUND(L452*P452,2)</f>
        <v>#REF!</v>
      </c>
      <c r="R452" s="233" t="e">
        <f>COTAÇÃO!#REF!</f>
        <v>#REF!</v>
      </c>
    </row>
    <row r="453" spans="1:19" s="225" customFormat="1" ht="15" customHeight="1" x14ac:dyDescent="0.2">
      <c r="A453" s="221"/>
      <c r="B453" s="227" t="s">
        <v>799</v>
      </c>
      <c r="C453" s="645" t="s">
        <v>744</v>
      </c>
      <c r="D453" s="646"/>
      <c r="E453" s="646"/>
      <c r="F453" s="646"/>
      <c r="G453" s="646"/>
      <c r="H453" s="646"/>
      <c r="I453" s="646"/>
      <c r="J453" s="646"/>
      <c r="K453" s="647"/>
      <c r="L453" s="228">
        <v>1692</v>
      </c>
      <c r="M453" s="229" t="s">
        <v>87</v>
      </c>
      <c r="N453" s="166">
        <v>0.79</v>
      </c>
      <c r="O453" s="237">
        <f>(1+$Q$3)</f>
        <v>1.002594</v>
      </c>
      <c r="P453" s="231">
        <f>ROUND(N453*O453,2)</f>
        <v>0.79</v>
      </c>
      <c r="Q453" s="232">
        <f>ROUND(L453*P453,2)</f>
        <v>1336.68</v>
      </c>
      <c r="R453" s="233">
        <v>83725</v>
      </c>
    </row>
    <row r="454" spans="1:19" s="225" customFormat="1" ht="15" customHeight="1" x14ac:dyDescent="0.2">
      <c r="A454" s="221"/>
      <c r="B454" s="227" t="s">
        <v>662</v>
      </c>
      <c r="C454" s="649" t="s">
        <v>569</v>
      </c>
      <c r="D454" s="646"/>
      <c r="E454" s="646"/>
      <c r="F454" s="646"/>
      <c r="G454" s="646"/>
      <c r="H454" s="646"/>
      <c r="I454" s="646"/>
      <c r="J454" s="646"/>
      <c r="K454" s="647"/>
      <c r="L454" s="228">
        <v>1</v>
      </c>
      <c r="M454" s="229" t="s">
        <v>58</v>
      </c>
      <c r="N454" s="166" t="e">
        <f>COTAÇÃO!#REF!</f>
        <v>#REF!</v>
      </c>
      <c r="O454" s="237">
        <f>(1+$N$3)</f>
        <v>1.0012000000000001</v>
      </c>
      <c r="P454" s="231" t="e">
        <f t="shared" si="46"/>
        <v>#REF!</v>
      </c>
      <c r="Q454" s="232" t="e">
        <f t="shared" si="47"/>
        <v>#REF!</v>
      </c>
      <c r="R454" s="233" t="e">
        <f>COTAÇÃO!#REF!</f>
        <v>#REF!</v>
      </c>
    </row>
    <row r="455" spans="1:19" s="225" customFormat="1" ht="15" customHeight="1" x14ac:dyDescent="0.2">
      <c r="A455" s="221"/>
      <c r="B455" s="227" t="s">
        <v>800</v>
      </c>
      <c r="C455" s="645" t="s">
        <v>452</v>
      </c>
      <c r="D455" s="646"/>
      <c r="E455" s="646"/>
      <c r="F455" s="646"/>
      <c r="G455" s="646"/>
      <c r="H455" s="646"/>
      <c r="I455" s="646"/>
      <c r="J455" s="646"/>
      <c r="K455" s="647"/>
      <c r="L455" s="228">
        <f>L454</f>
        <v>1</v>
      </c>
      <c r="M455" s="229" t="s">
        <v>58</v>
      </c>
      <c r="N455" s="166">
        <v>669.1</v>
      </c>
      <c r="O455" s="237">
        <f>(1+$Q$3)</f>
        <v>1.002594</v>
      </c>
      <c r="P455" s="231">
        <f t="shared" si="46"/>
        <v>670.84</v>
      </c>
      <c r="Q455" s="232">
        <f t="shared" si="47"/>
        <v>670.84</v>
      </c>
      <c r="R455" s="233">
        <v>83726</v>
      </c>
    </row>
    <row r="456" spans="1:19" s="225" customFormat="1" ht="15" customHeight="1" x14ac:dyDescent="0.2">
      <c r="A456" s="221"/>
      <c r="B456" s="227" t="s">
        <v>801</v>
      </c>
      <c r="C456" s="649" t="s">
        <v>570</v>
      </c>
      <c r="D456" s="646"/>
      <c r="E456" s="646"/>
      <c r="F456" s="646"/>
      <c r="G456" s="646"/>
      <c r="H456" s="646"/>
      <c r="I456" s="646"/>
      <c r="J456" s="646"/>
      <c r="K456" s="647"/>
      <c r="L456" s="228">
        <v>1</v>
      </c>
      <c r="M456" s="229" t="s">
        <v>58</v>
      </c>
      <c r="N456" s="166" t="e">
        <f>COTAÇÃO!#REF!</f>
        <v>#REF!</v>
      </c>
      <c r="O456" s="237">
        <f>(1+$N$3)</f>
        <v>1.0012000000000001</v>
      </c>
      <c r="P456" s="231" t="e">
        <f t="shared" si="46"/>
        <v>#REF!</v>
      </c>
      <c r="Q456" s="232" t="e">
        <f t="shared" si="47"/>
        <v>#REF!</v>
      </c>
      <c r="R456" s="233" t="e">
        <f>COTAÇÃO!#REF!</f>
        <v>#REF!</v>
      </c>
    </row>
    <row r="457" spans="1:19" s="225" customFormat="1" ht="15" customHeight="1" x14ac:dyDescent="0.2">
      <c r="A457" s="221"/>
      <c r="B457" s="227" t="s">
        <v>802</v>
      </c>
      <c r="C457" s="645" t="s">
        <v>453</v>
      </c>
      <c r="D457" s="646"/>
      <c r="E457" s="646"/>
      <c r="F457" s="646"/>
      <c r="G457" s="646"/>
      <c r="H457" s="646"/>
      <c r="I457" s="646"/>
      <c r="J457" s="646"/>
      <c r="K457" s="647"/>
      <c r="L457" s="228">
        <f>L456</f>
        <v>1</v>
      </c>
      <c r="M457" s="229" t="s">
        <v>58</v>
      </c>
      <c r="N457" s="166">
        <v>699.51</v>
      </c>
      <c r="O457" s="237">
        <f>(1+$Q$3)</f>
        <v>1.002594</v>
      </c>
      <c r="P457" s="231">
        <f t="shared" si="46"/>
        <v>701.32</v>
      </c>
      <c r="Q457" s="232">
        <f t="shared" si="47"/>
        <v>701.32</v>
      </c>
      <c r="R457" s="233" t="s">
        <v>451</v>
      </c>
    </row>
    <row r="458" spans="1:19" s="225" customFormat="1" ht="15" customHeight="1" thickBot="1" x14ac:dyDescent="0.25">
      <c r="A458" s="221"/>
      <c r="B458" s="227" t="s">
        <v>803</v>
      </c>
      <c r="C458" s="650" t="s">
        <v>661</v>
      </c>
      <c r="D458" s="651"/>
      <c r="E458" s="651"/>
      <c r="F458" s="651"/>
      <c r="G458" s="651"/>
      <c r="H458" s="651"/>
      <c r="I458" s="651"/>
      <c r="J458" s="651"/>
      <c r="K458" s="651"/>
      <c r="L458" s="238">
        <v>4</v>
      </c>
      <c r="M458" s="247" t="s">
        <v>659</v>
      </c>
      <c r="N458" s="330">
        <v>395.44</v>
      </c>
      <c r="O458" s="244">
        <f>(1+$Q$3)</f>
        <v>1.002594</v>
      </c>
      <c r="P458" s="245">
        <f>ROUND(N458*O458,2)</f>
        <v>396.47</v>
      </c>
      <c r="Q458" s="240">
        <f>ROUND(L458*P458,2)</f>
        <v>1585.88</v>
      </c>
      <c r="R458" s="233" t="s">
        <v>660</v>
      </c>
    </row>
    <row r="459" spans="1:19" s="255" customFormat="1" ht="15" customHeight="1" thickBot="1" x14ac:dyDescent="0.25">
      <c r="A459" s="221"/>
      <c r="B459" s="235">
        <v>5</v>
      </c>
      <c r="C459" s="681" t="s">
        <v>88</v>
      </c>
      <c r="D459" s="682"/>
      <c r="E459" s="682"/>
      <c r="F459" s="682"/>
      <c r="G459" s="682"/>
      <c r="H459" s="682"/>
      <c r="I459" s="682"/>
      <c r="J459" s="682"/>
      <c r="K459" s="682"/>
      <c r="L459" s="668" t="s">
        <v>89</v>
      </c>
      <c r="M459" s="668"/>
      <c r="N459" s="668"/>
      <c r="O459" s="252" t="e">
        <f>Q459/N466</f>
        <v>#REF!</v>
      </c>
      <c r="P459" s="253"/>
      <c r="Q459" s="223">
        <f>SUM(Q460:Q464)</f>
        <v>205350.6</v>
      </c>
      <c r="R459" s="254"/>
      <c r="S459" s="225"/>
    </row>
    <row r="460" spans="1:19" s="225" customFormat="1" ht="15" customHeight="1" x14ac:dyDescent="0.2">
      <c r="A460" s="221"/>
      <c r="B460" s="227" t="s">
        <v>456</v>
      </c>
      <c r="C460" s="648" t="s">
        <v>230</v>
      </c>
      <c r="D460" s="648"/>
      <c r="E460" s="648"/>
      <c r="F460" s="648"/>
      <c r="G460" s="648"/>
      <c r="H460" s="648"/>
      <c r="I460" s="648"/>
      <c r="J460" s="648"/>
      <c r="K460" s="648"/>
      <c r="L460" s="228">
        <v>6</v>
      </c>
      <c r="M460" s="229" t="s">
        <v>120</v>
      </c>
      <c r="N460" s="166">
        <v>1529.6</v>
      </c>
      <c r="O460" s="230">
        <f t="shared" ref="O460:O465" si="48">(1+$Q$3)</f>
        <v>1.002594</v>
      </c>
      <c r="P460" s="231">
        <f t="shared" ref="P460:P465" si="49">ROUND(N460*(O460),2)</f>
        <v>1533.57</v>
      </c>
      <c r="Q460" s="232">
        <f t="shared" ref="Q460:Q465" si="50">ROUND(L460*P460,2)</f>
        <v>9201.42</v>
      </c>
      <c r="R460" s="233">
        <v>41071</v>
      </c>
    </row>
    <row r="461" spans="1:19" s="225" customFormat="1" ht="15" customHeight="1" x14ac:dyDescent="0.2">
      <c r="A461" s="221"/>
      <c r="B461" s="227" t="s">
        <v>457</v>
      </c>
      <c r="C461" s="648" t="s">
        <v>231</v>
      </c>
      <c r="D461" s="648"/>
      <c r="E461" s="648"/>
      <c r="F461" s="648"/>
      <c r="G461" s="648"/>
      <c r="H461" s="648"/>
      <c r="I461" s="648"/>
      <c r="J461" s="648"/>
      <c r="K461" s="648"/>
      <c r="L461" s="228">
        <v>6</v>
      </c>
      <c r="M461" s="229" t="s">
        <v>120</v>
      </c>
      <c r="N461" s="166">
        <v>3930.67</v>
      </c>
      <c r="O461" s="230">
        <f t="shared" si="48"/>
        <v>1.002594</v>
      </c>
      <c r="P461" s="231">
        <f t="shared" si="49"/>
        <v>3940.87</v>
      </c>
      <c r="Q461" s="232">
        <f t="shared" si="50"/>
        <v>23645.22</v>
      </c>
      <c r="R461" s="233">
        <v>40931</v>
      </c>
    </row>
    <row r="462" spans="1:19" s="225" customFormat="1" ht="15" customHeight="1" x14ac:dyDescent="0.2">
      <c r="A462" s="221"/>
      <c r="B462" s="227" t="s">
        <v>458</v>
      </c>
      <c r="C462" s="648" t="s">
        <v>77</v>
      </c>
      <c r="D462" s="648"/>
      <c r="E462" s="648"/>
      <c r="F462" s="648"/>
      <c r="G462" s="648"/>
      <c r="H462" s="648"/>
      <c r="I462" s="648"/>
      <c r="J462" s="648"/>
      <c r="K462" s="648"/>
      <c r="L462" s="228">
        <v>6</v>
      </c>
      <c r="M462" s="229" t="s">
        <v>120</v>
      </c>
      <c r="N462" s="166">
        <v>15330.27</v>
      </c>
      <c r="O462" s="230">
        <f t="shared" si="48"/>
        <v>1.002594</v>
      </c>
      <c r="P462" s="231">
        <f t="shared" si="49"/>
        <v>15370.04</v>
      </c>
      <c r="Q462" s="232">
        <f t="shared" si="50"/>
        <v>92220.24</v>
      </c>
      <c r="R462" s="233">
        <v>40813</v>
      </c>
    </row>
    <row r="463" spans="1:19" s="225" customFormat="1" ht="15" customHeight="1" x14ac:dyDescent="0.2">
      <c r="A463" s="221"/>
      <c r="B463" s="227" t="s">
        <v>459</v>
      </c>
      <c r="C463" s="648" t="s">
        <v>78</v>
      </c>
      <c r="D463" s="648"/>
      <c r="E463" s="648"/>
      <c r="F463" s="648"/>
      <c r="G463" s="648"/>
      <c r="H463" s="648"/>
      <c r="I463" s="648"/>
      <c r="J463" s="648"/>
      <c r="K463" s="648"/>
      <c r="L463" s="228">
        <v>6</v>
      </c>
      <c r="M463" s="229" t="s">
        <v>120</v>
      </c>
      <c r="N463" s="166">
        <v>7369.42</v>
      </c>
      <c r="O463" s="230">
        <f t="shared" si="48"/>
        <v>1.002594</v>
      </c>
      <c r="P463" s="231">
        <f t="shared" si="49"/>
        <v>7388.54</v>
      </c>
      <c r="Q463" s="232">
        <f t="shared" si="50"/>
        <v>44331.24</v>
      </c>
      <c r="R463" s="233">
        <v>40819</v>
      </c>
    </row>
    <row r="464" spans="1:19" s="225" customFormat="1" ht="15" customHeight="1" thickBot="1" x14ac:dyDescent="0.25">
      <c r="A464" s="221"/>
      <c r="B464" s="227" t="s">
        <v>460</v>
      </c>
      <c r="C464" s="648" t="s">
        <v>79</v>
      </c>
      <c r="D464" s="648"/>
      <c r="E464" s="648"/>
      <c r="F464" s="648"/>
      <c r="G464" s="648"/>
      <c r="H464" s="648"/>
      <c r="I464" s="648"/>
      <c r="J464" s="648"/>
      <c r="K464" s="648"/>
      <c r="L464" s="228">
        <f>6*3</f>
        <v>18</v>
      </c>
      <c r="M464" s="229" t="s">
        <v>120</v>
      </c>
      <c r="N464" s="166">
        <v>1992.19</v>
      </c>
      <c r="O464" s="230">
        <f t="shared" si="48"/>
        <v>1.002594</v>
      </c>
      <c r="P464" s="231">
        <f t="shared" si="49"/>
        <v>1997.36</v>
      </c>
      <c r="Q464" s="232">
        <f t="shared" si="50"/>
        <v>35952.480000000003</v>
      </c>
      <c r="R464" s="256">
        <v>41096</v>
      </c>
    </row>
    <row r="465" spans="1:20" s="225" customFormat="1" ht="15" customHeight="1" thickBot="1" x14ac:dyDescent="0.25">
      <c r="A465" s="221"/>
      <c r="B465" s="227" t="s">
        <v>488</v>
      </c>
      <c r="C465" s="648" t="s">
        <v>805</v>
      </c>
      <c r="D465" s="648"/>
      <c r="E465" s="648"/>
      <c r="F465" s="648"/>
      <c r="G465" s="648"/>
      <c r="H465" s="648"/>
      <c r="I465" s="648"/>
      <c r="J465" s="648"/>
      <c r="K465" s="648"/>
      <c r="L465" s="228">
        <f>22*8</f>
        <v>176</v>
      </c>
      <c r="M465" s="289" t="s">
        <v>809</v>
      </c>
      <c r="N465" s="166">
        <v>116.07</v>
      </c>
      <c r="O465" s="230">
        <f t="shared" si="48"/>
        <v>1.002594</v>
      </c>
      <c r="P465" s="231">
        <f t="shared" si="49"/>
        <v>116.37</v>
      </c>
      <c r="Q465" s="232">
        <f t="shared" si="50"/>
        <v>20481.12</v>
      </c>
      <c r="R465" s="256">
        <v>90779</v>
      </c>
    </row>
    <row r="466" spans="1:20" s="226" customFormat="1" ht="15" customHeight="1" thickBot="1" x14ac:dyDescent="0.25">
      <c r="A466" s="221"/>
      <c r="B466" s="669" t="s">
        <v>665</v>
      </c>
      <c r="C466" s="670"/>
      <c r="D466" s="670"/>
      <c r="E466" s="670"/>
      <c r="F466" s="670"/>
      <c r="G466" s="670"/>
      <c r="H466" s="670"/>
      <c r="I466" s="670"/>
      <c r="J466" s="670"/>
      <c r="K466" s="670"/>
      <c r="L466" s="670"/>
      <c r="M466" s="671"/>
      <c r="N466" s="678" t="e">
        <f>Q6+Q13+Q150+Q371+Q459</f>
        <v>#REF!</v>
      </c>
      <c r="O466" s="679"/>
      <c r="P466" s="679"/>
      <c r="Q466" s="680"/>
      <c r="R466" s="257"/>
      <c r="S466" s="225"/>
      <c r="T466" s="258"/>
    </row>
    <row r="467" spans="1:20" s="226" customFormat="1" ht="15" customHeight="1" x14ac:dyDescent="0.2">
      <c r="A467" s="221"/>
      <c r="B467" s="672"/>
      <c r="C467" s="673"/>
      <c r="D467" s="673"/>
      <c r="E467" s="673"/>
      <c r="F467" s="673"/>
      <c r="G467" s="673"/>
      <c r="H467" s="673"/>
      <c r="I467" s="673"/>
      <c r="J467" s="673"/>
      <c r="K467" s="673"/>
      <c r="L467" s="673"/>
      <c r="M467" s="673"/>
      <c r="N467" s="673"/>
      <c r="O467" s="673"/>
      <c r="P467" s="673"/>
      <c r="Q467" s="673"/>
      <c r="R467" s="257"/>
      <c r="S467" s="225"/>
    </row>
    <row r="468" spans="1:20" s="226" customFormat="1" ht="15" customHeight="1" x14ac:dyDescent="0.2">
      <c r="A468" s="221"/>
      <c r="B468" s="259"/>
      <c r="C468" s="260"/>
      <c r="D468" s="260"/>
      <c r="E468" s="260"/>
      <c r="F468" s="260"/>
      <c r="G468" s="260"/>
      <c r="H468" s="260"/>
      <c r="I468" s="260"/>
      <c r="J468" s="260"/>
      <c r="K468" s="260"/>
      <c r="L468" s="260"/>
      <c r="M468" s="260"/>
      <c r="N468" s="331"/>
      <c r="O468" s="260"/>
      <c r="P468" s="260"/>
      <c r="Q468" s="260"/>
      <c r="R468" s="257"/>
      <c r="S468" s="225"/>
    </row>
    <row r="469" spans="1:20" s="226" customFormat="1" ht="15" customHeight="1" x14ac:dyDescent="0.2">
      <c r="A469" s="221"/>
      <c r="B469" s="255"/>
      <c r="C469" s="255"/>
      <c r="D469" s="255"/>
      <c r="E469" s="255"/>
      <c r="F469" s="255"/>
      <c r="G469" s="255"/>
      <c r="H469" s="255"/>
      <c r="I469" s="255"/>
      <c r="J469" s="255"/>
      <c r="K469" s="261"/>
      <c r="L469" s="261"/>
      <c r="M469" s="261"/>
      <c r="N469" s="332"/>
      <c r="O469" s="262"/>
      <c r="P469" s="263"/>
      <c r="Q469" s="263"/>
      <c r="R469" s="257"/>
      <c r="S469" s="225"/>
    </row>
    <row r="470" spans="1:20" s="226" customFormat="1" ht="15" customHeight="1" x14ac:dyDescent="0.2">
      <c r="A470" s="221"/>
      <c r="B470" s="264"/>
      <c r="C470" s="264"/>
      <c r="D470" s="264"/>
      <c r="E470" s="264"/>
      <c r="F470" s="255"/>
      <c r="G470" s="255"/>
      <c r="H470" s="255"/>
      <c r="I470" s="255"/>
      <c r="J470" s="255"/>
      <c r="K470" s="676" t="s">
        <v>4</v>
      </c>
      <c r="L470" s="676"/>
      <c r="M470" s="676"/>
      <c r="N470" s="332"/>
      <c r="O470" s="676"/>
      <c r="P470" s="676"/>
      <c r="Q470" s="676"/>
      <c r="R470" s="265"/>
      <c r="S470" s="225"/>
    </row>
    <row r="471" spans="1:20" s="226" customFormat="1" ht="15" customHeight="1" x14ac:dyDescent="0.2">
      <c r="A471" s="221"/>
      <c r="B471" s="264"/>
      <c r="C471" s="264"/>
      <c r="D471" s="264"/>
      <c r="E471" s="264"/>
      <c r="F471" s="255"/>
      <c r="G471" s="255"/>
      <c r="H471" s="255"/>
      <c r="I471" s="255"/>
      <c r="J471" s="255"/>
      <c r="K471" s="677" t="s">
        <v>73</v>
      </c>
      <c r="L471" s="677"/>
      <c r="M471" s="677"/>
      <c r="N471" s="332"/>
      <c r="O471" s="677"/>
      <c r="P471" s="677"/>
      <c r="Q471" s="677"/>
      <c r="R471" s="257"/>
      <c r="S471" s="225"/>
    </row>
    <row r="472" spans="1:20" s="226" customFormat="1" ht="15" customHeight="1" x14ac:dyDescent="0.2">
      <c r="A472" s="221"/>
      <c r="B472" s="264"/>
      <c r="C472" s="264"/>
      <c r="D472" s="264"/>
      <c r="E472" s="264"/>
      <c r="F472" s="255"/>
      <c r="G472" s="255"/>
      <c r="H472" s="255"/>
      <c r="I472" s="255"/>
      <c r="J472" s="255"/>
      <c r="K472" s="677" t="s">
        <v>72</v>
      </c>
      <c r="L472" s="677"/>
      <c r="M472" s="677"/>
      <c r="N472" s="332"/>
      <c r="O472" s="677"/>
      <c r="P472" s="677"/>
      <c r="Q472" s="677"/>
      <c r="R472" s="257"/>
      <c r="S472" s="225"/>
    </row>
    <row r="473" spans="1:20" s="267" customFormat="1" ht="15" customHeight="1" x14ac:dyDescent="0.2">
      <c r="A473" s="216"/>
      <c r="B473" s="675"/>
      <c r="C473" s="675"/>
      <c r="D473" s="675"/>
      <c r="E473" s="675"/>
      <c r="F473" s="675"/>
      <c r="G473" s="675"/>
      <c r="H473" s="675"/>
      <c r="I473" s="675"/>
      <c r="J473" s="675"/>
      <c r="K473" s="675"/>
      <c r="L473" s="675"/>
      <c r="M473" s="675"/>
      <c r="N473" s="675"/>
      <c r="O473" s="675"/>
      <c r="P473" s="675"/>
      <c r="Q473" s="675"/>
      <c r="R473" s="266"/>
      <c r="S473" s="216"/>
    </row>
    <row r="474" spans="1:20" ht="15" customHeight="1" x14ac:dyDescent="0.2">
      <c r="B474" s="674"/>
      <c r="C474" s="674"/>
      <c r="D474" s="674"/>
      <c r="E474" s="674"/>
      <c r="F474" s="674"/>
      <c r="G474" s="674"/>
      <c r="H474" s="674"/>
      <c r="I474" s="674"/>
      <c r="J474" s="674"/>
      <c r="K474" s="674"/>
      <c r="L474" s="674"/>
      <c r="M474" s="674"/>
      <c r="N474" s="674"/>
      <c r="O474" s="674"/>
      <c r="P474" s="674"/>
      <c r="Q474" s="674"/>
    </row>
    <row r="475" spans="1:20" ht="39.950000000000003" customHeight="1" x14ac:dyDescent="0.2">
      <c r="B475" s="674"/>
      <c r="C475" s="674"/>
      <c r="D475" s="674"/>
      <c r="E475" s="674"/>
      <c r="F475" s="674"/>
      <c r="G475" s="674"/>
      <c r="H475" s="674"/>
      <c r="I475" s="674"/>
      <c r="J475" s="674"/>
      <c r="K475" s="674"/>
      <c r="L475" s="674"/>
      <c r="M475" s="674"/>
      <c r="N475" s="674"/>
      <c r="O475" s="674"/>
      <c r="P475" s="674"/>
      <c r="Q475" s="674"/>
    </row>
    <row r="476" spans="1:20" x14ac:dyDescent="0.2">
      <c r="B476" s="667"/>
      <c r="C476" s="667"/>
      <c r="D476" s="667"/>
      <c r="E476" s="667"/>
      <c r="F476" s="667"/>
      <c r="G476" s="667"/>
      <c r="H476" s="667"/>
      <c r="I476" s="667"/>
      <c r="J476" s="667"/>
      <c r="K476" s="667"/>
      <c r="L476" s="667"/>
      <c r="M476" s="667"/>
      <c r="N476" s="667"/>
      <c r="O476" s="667"/>
      <c r="P476" s="667"/>
      <c r="Q476" s="667"/>
    </row>
    <row r="477" spans="1:20" x14ac:dyDescent="0.2">
      <c r="Q477" s="272"/>
    </row>
    <row r="480" spans="1:20" x14ac:dyDescent="0.2">
      <c r="Q480" s="273"/>
    </row>
    <row r="481" spans="17:17" x14ac:dyDescent="0.2">
      <c r="Q481" s="273"/>
    </row>
  </sheetData>
  <mergeCells count="486">
    <mergeCell ref="C374:K374"/>
    <mergeCell ref="C393:K393"/>
    <mergeCell ref="C384:K384"/>
    <mergeCell ref="C352:K352"/>
    <mergeCell ref="C353:K353"/>
    <mergeCell ref="C354:K354"/>
    <mergeCell ref="C355:K355"/>
    <mergeCell ref="C375:K375"/>
    <mergeCell ref="C376:K376"/>
    <mergeCell ref="C377:K377"/>
    <mergeCell ref="C373:K373"/>
    <mergeCell ref="C372:K372"/>
    <mergeCell ref="C385:K385"/>
    <mergeCell ref="C386:K386"/>
    <mergeCell ref="C387:K387"/>
    <mergeCell ref="C388:K388"/>
    <mergeCell ref="C389:K389"/>
    <mergeCell ref="C390:K390"/>
    <mergeCell ref="C391:K391"/>
    <mergeCell ref="C368:K368"/>
    <mergeCell ref="C369:K369"/>
    <mergeCell ref="C357:K357"/>
    <mergeCell ref="C418:K418"/>
    <mergeCell ref="C394:K394"/>
    <mergeCell ref="C396:K396"/>
    <mergeCell ref="C398:K398"/>
    <mergeCell ref="C400:K400"/>
    <mergeCell ref="C404:K404"/>
    <mergeCell ref="C406:K406"/>
    <mergeCell ref="C405:K405"/>
    <mergeCell ref="C407:K407"/>
    <mergeCell ref="C402:K402"/>
    <mergeCell ref="C403:K403"/>
    <mergeCell ref="C408:K408"/>
    <mergeCell ref="C397:K397"/>
    <mergeCell ref="C395:K395"/>
    <mergeCell ref="C411:K411"/>
    <mergeCell ref="C417:K417"/>
    <mergeCell ref="C401:K401"/>
    <mergeCell ref="C415:K415"/>
    <mergeCell ref="C413:K413"/>
    <mergeCell ref="C409:K409"/>
    <mergeCell ref="C274:K274"/>
    <mergeCell ref="C304:K304"/>
    <mergeCell ref="C305:K305"/>
    <mergeCell ref="C301:K301"/>
    <mergeCell ref="C321:K321"/>
    <mergeCell ref="C324:K324"/>
    <mergeCell ref="C325:K325"/>
    <mergeCell ref="C326:K326"/>
    <mergeCell ref="C319:K319"/>
    <mergeCell ref="C320:K320"/>
    <mergeCell ref="C310:K310"/>
    <mergeCell ref="C311:K311"/>
    <mergeCell ref="C312:K312"/>
    <mergeCell ref="C313:K313"/>
    <mergeCell ref="C314:K314"/>
    <mergeCell ref="C315:K315"/>
    <mergeCell ref="C316:K316"/>
    <mergeCell ref="C323:K323"/>
    <mergeCell ref="C308:K308"/>
    <mergeCell ref="C307:K307"/>
    <mergeCell ref="C309:K309"/>
    <mergeCell ref="C250:K250"/>
    <mergeCell ref="C259:K259"/>
    <mergeCell ref="C261:K261"/>
    <mergeCell ref="C263:K263"/>
    <mergeCell ref="C265:K265"/>
    <mergeCell ref="C239:K239"/>
    <mergeCell ref="C264:K264"/>
    <mergeCell ref="C253:K253"/>
    <mergeCell ref="C246:K246"/>
    <mergeCell ref="C241:K241"/>
    <mergeCell ref="C247:K247"/>
    <mergeCell ref="C249:K249"/>
    <mergeCell ref="C167:K167"/>
    <mergeCell ref="C225:K225"/>
    <mergeCell ref="C226:K226"/>
    <mergeCell ref="C227:K227"/>
    <mergeCell ref="C228:K228"/>
    <mergeCell ref="C229:K229"/>
    <mergeCell ref="C238:K238"/>
    <mergeCell ref="C235:K235"/>
    <mergeCell ref="C86:K86"/>
    <mergeCell ref="C96:K96"/>
    <mergeCell ref="C148:K148"/>
    <mergeCell ref="C87:K87"/>
    <mergeCell ref="C188:K188"/>
    <mergeCell ref="C189:K189"/>
    <mergeCell ref="C178:K178"/>
    <mergeCell ref="C121:K121"/>
    <mergeCell ref="C123:K123"/>
    <mergeCell ref="C122:K122"/>
    <mergeCell ref="C124:K124"/>
    <mergeCell ref="C125:K125"/>
    <mergeCell ref="C127:K127"/>
    <mergeCell ref="C126:K126"/>
    <mergeCell ref="C176:K176"/>
    <mergeCell ref="C169:K169"/>
    <mergeCell ref="C173:K173"/>
    <mergeCell ref="C170:K170"/>
    <mergeCell ref="C158:K158"/>
    <mergeCell ref="C156:K156"/>
    <mergeCell ref="C166:K166"/>
    <mergeCell ref="C171:K171"/>
    <mergeCell ref="C168:K168"/>
    <mergeCell ref="C430:K430"/>
    <mergeCell ref="C289:K289"/>
    <mergeCell ref="C290:K290"/>
    <mergeCell ref="C298:K298"/>
    <mergeCell ref="C300:K300"/>
    <mergeCell ref="C306:K306"/>
    <mergeCell ref="C399:K399"/>
    <mergeCell ref="C317:K317"/>
    <mergeCell ref="C318:K318"/>
    <mergeCell ref="C292:K292"/>
    <mergeCell ref="C293:K293"/>
    <mergeCell ref="C294:K294"/>
    <mergeCell ref="C295:K295"/>
    <mergeCell ref="C302:K302"/>
    <mergeCell ref="C303:K303"/>
    <mergeCell ref="C327:K327"/>
    <mergeCell ref="C422:K422"/>
    <mergeCell ref="C424:K424"/>
    <mergeCell ref="C423:K423"/>
    <mergeCell ref="C331:K331"/>
    <mergeCell ref="C333:K333"/>
    <mergeCell ref="C334:K334"/>
    <mergeCell ref="C332:K332"/>
    <mergeCell ref="C335:K335"/>
    <mergeCell ref="C336:K336"/>
    <mergeCell ref="C337:K337"/>
    <mergeCell ref="C338:K338"/>
    <mergeCell ref="C339:K339"/>
    <mergeCell ref="C340:K340"/>
    <mergeCell ref="C341:K341"/>
    <mergeCell ref="C342:K342"/>
    <mergeCell ref="C343:K343"/>
    <mergeCell ref="C344:K344"/>
    <mergeCell ref="C345:K345"/>
    <mergeCell ref="C346:K346"/>
    <mergeCell ref="C370:K370"/>
    <mergeCell ref="C380:K380"/>
    <mergeCell ref="C410:K410"/>
    <mergeCell ref="C412:K412"/>
    <mergeCell ref="C414:K414"/>
    <mergeCell ref="C416:K416"/>
    <mergeCell ref="C347:K347"/>
    <mergeCell ref="C348:K348"/>
    <mergeCell ref="C349:K349"/>
    <mergeCell ref="C350:K350"/>
    <mergeCell ref="C351:K351"/>
    <mergeCell ref="C392:K392"/>
    <mergeCell ref="C204:K204"/>
    <mergeCell ref="C205:K205"/>
    <mergeCell ref="C206:K206"/>
    <mergeCell ref="C207:K207"/>
    <mergeCell ref="C285:K285"/>
    <mergeCell ref="C286:K286"/>
    <mergeCell ref="C284:K284"/>
    <mergeCell ref="C240:K240"/>
    <mergeCell ref="C287:K287"/>
    <mergeCell ref="C288:K288"/>
    <mergeCell ref="C245:K245"/>
    <mergeCell ref="C251:K251"/>
    <mergeCell ref="C255:K255"/>
    <mergeCell ref="C257:K257"/>
    <mergeCell ref="C297:K297"/>
    <mergeCell ref="C299:K299"/>
    <mergeCell ref="C252:K252"/>
    <mergeCell ref="C291:K291"/>
    <mergeCell ref="C457:K457"/>
    <mergeCell ref="C182:K182"/>
    <mergeCell ref="C237:K237"/>
    <mergeCell ref="C267:K267"/>
    <mergeCell ref="C269:K269"/>
    <mergeCell ref="C271:K271"/>
    <mergeCell ref="C273:K273"/>
    <mergeCell ref="C275:K275"/>
    <mergeCell ref="C296:K296"/>
    <mergeCell ref="C268:K268"/>
    <mergeCell ref="C270:K270"/>
    <mergeCell ref="C272:K272"/>
    <mergeCell ref="C277:K277"/>
    <mergeCell ref="C279:K279"/>
    <mergeCell ref="C280:K280"/>
    <mergeCell ref="C281:K281"/>
    <mergeCell ref="C282:K282"/>
    <mergeCell ref="C283:K283"/>
    <mergeCell ref="C425:K425"/>
    <mergeCell ref="C427:K427"/>
    <mergeCell ref="C429:K429"/>
    <mergeCell ref="C431:K431"/>
    <mergeCell ref="C433:K433"/>
    <mergeCell ref="C434:K434"/>
    <mergeCell ref="C435:K435"/>
    <mergeCell ref="C426:K426"/>
    <mergeCell ref="C428:K428"/>
    <mergeCell ref="C456:K456"/>
    <mergeCell ref="C446:K446"/>
    <mergeCell ref="C448:K448"/>
    <mergeCell ref="C450:K450"/>
    <mergeCell ref="C452:K452"/>
    <mergeCell ref="C454:K454"/>
    <mergeCell ref="C441:K441"/>
    <mergeCell ref="C443:K443"/>
    <mergeCell ref="C445:K445"/>
    <mergeCell ref="C447:K447"/>
    <mergeCell ref="C449:K449"/>
    <mergeCell ref="C451:K451"/>
    <mergeCell ref="C455:K455"/>
    <mergeCell ref="C442:K442"/>
    <mergeCell ref="C444:K444"/>
    <mergeCell ref="C453:K453"/>
    <mergeCell ref="C432:K432"/>
    <mergeCell ref="C436:K436"/>
    <mergeCell ref="C439:K439"/>
    <mergeCell ref="C88:K88"/>
    <mergeCell ref="C89:K89"/>
    <mergeCell ref="C90:K90"/>
    <mergeCell ref="C101:K101"/>
    <mergeCell ref="C102:K102"/>
    <mergeCell ref="C383:K383"/>
    <mergeCell ref="C382:K382"/>
    <mergeCell ref="C381:K381"/>
    <mergeCell ref="C98:K98"/>
    <mergeCell ref="C99:K99"/>
    <mergeCell ref="C150:P150"/>
    <mergeCell ref="C153:K153"/>
    <mergeCell ref="C379:K379"/>
    <mergeCell ref="C371:P371"/>
    <mergeCell ref="C103:K103"/>
    <mergeCell ref="C104:K104"/>
    <mergeCell ref="C130:K130"/>
    <mergeCell ref="C172:K172"/>
    <mergeCell ref="C120:K120"/>
    <mergeCell ref="C129:K129"/>
    <mergeCell ref="C174:K174"/>
    <mergeCell ref="C242:K242"/>
    <mergeCell ref="C243:K243"/>
    <mergeCell ref="C105:K105"/>
    <mergeCell ref="C154:K154"/>
    <mergeCell ref="C378:K378"/>
    <mergeCell ref="R4:R5"/>
    <mergeCell ref="C6:P6"/>
    <mergeCell ref="C13:P13"/>
    <mergeCell ref="C9:K9"/>
    <mergeCell ref="C10:K10"/>
    <mergeCell ref="C11:K11"/>
    <mergeCell ref="C52:K52"/>
    <mergeCell ref="C56:K56"/>
    <mergeCell ref="C64:K64"/>
    <mergeCell ref="C62:K62"/>
    <mergeCell ref="C61:K61"/>
    <mergeCell ref="C16:K16"/>
    <mergeCell ref="C53:K53"/>
    <mergeCell ref="C54:K54"/>
    <mergeCell ref="C59:K59"/>
    <mergeCell ref="C60:K60"/>
    <mergeCell ref="C18:K18"/>
    <mergeCell ref="C55:K55"/>
    <mergeCell ref="C57:K57"/>
    <mergeCell ref="C63:K63"/>
    <mergeCell ref="C25:K25"/>
    <mergeCell ref="C14:K14"/>
    <mergeCell ref="B1:Q1"/>
    <mergeCell ref="C7:K7"/>
    <mergeCell ref="C8:K8"/>
    <mergeCell ref="B3:E3"/>
    <mergeCell ref="B2:E2"/>
    <mergeCell ref="M4:M5"/>
    <mergeCell ref="B4:B5"/>
    <mergeCell ref="C4:K5"/>
    <mergeCell ref="L4:L5"/>
    <mergeCell ref="N4:Q4"/>
    <mergeCell ref="F2:O2"/>
    <mergeCell ref="F3:I3"/>
    <mergeCell ref="C65:K65"/>
    <mergeCell ref="C67:K67"/>
    <mergeCell ref="C69:K69"/>
    <mergeCell ref="C77:K77"/>
    <mergeCell ref="C15:K15"/>
    <mergeCell ref="C17:K17"/>
    <mergeCell ref="C71:K71"/>
    <mergeCell ref="C72:K72"/>
    <mergeCell ref="C73:K73"/>
    <mergeCell ref="C74:K74"/>
    <mergeCell ref="C75:K75"/>
    <mergeCell ref="C76:K76"/>
    <mergeCell ref="C22:K22"/>
    <mergeCell ref="C26:K26"/>
    <mergeCell ref="C27:K27"/>
    <mergeCell ref="C28:K28"/>
    <mergeCell ref="C50:K50"/>
    <mergeCell ref="C49:K49"/>
    <mergeCell ref="C29:K29"/>
    <mergeCell ref="C58:K58"/>
    <mergeCell ref="C66:K66"/>
    <mergeCell ref="C20:K20"/>
    <mergeCell ref="C21:K21"/>
    <mergeCell ref="C19:K19"/>
    <mergeCell ref="C79:K79"/>
    <mergeCell ref="C81:K81"/>
    <mergeCell ref="C82:K82"/>
    <mergeCell ref="C83:K83"/>
    <mergeCell ref="C84:K84"/>
    <mergeCell ref="C185:K185"/>
    <mergeCell ref="C186:K186"/>
    <mergeCell ref="C187:K187"/>
    <mergeCell ref="C23:K23"/>
    <mergeCell ref="C24:K24"/>
    <mergeCell ref="C30:K30"/>
    <mergeCell ref="C31:K31"/>
    <mergeCell ref="C32:K32"/>
    <mergeCell ref="C51:K51"/>
    <mergeCell ref="C45:K45"/>
    <mergeCell ref="C46:K46"/>
    <mergeCell ref="C47:K47"/>
    <mergeCell ref="C48:K48"/>
    <mergeCell ref="C33:K33"/>
    <mergeCell ref="C85:K85"/>
    <mergeCell ref="C78:K78"/>
    <mergeCell ref="C80:K80"/>
    <mergeCell ref="C68:K68"/>
    <mergeCell ref="C70:K70"/>
    <mergeCell ref="B476:Q476"/>
    <mergeCell ref="C462:K462"/>
    <mergeCell ref="C463:K463"/>
    <mergeCell ref="L459:N459"/>
    <mergeCell ref="B466:M466"/>
    <mergeCell ref="B467:Q467"/>
    <mergeCell ref="B474:Q474"/>
    <mergeCell ref="B475:Q475"/>
    <mergeCell ref="C464:K464"/>
    <mergeCell ref="C461:K461"/>
    <mergeCell ref="C460:K460"/>
    <mergeCell ref="B473:Q473"/>
    <mergeCell ref="O470:Q470"/>
    <mergeCell ref="O471:Q471"/>
    <mergeCell ref="O472:Q472"/>
    <mergeCell ref="K470:M470"/>
    <mergeCell ref="K471:M471"/>
    <mergeCell ref="K472:M472"/>
    <mergeCell ref="N466:Q466"/>
    <mergeCell ref="C459:K459"/>
    <mergeCell ref="C465:K465"/>
    <mergeCell ref="C91:K91"/>
    <mergeCell ref="C92:K92"/>
    <mergeCell ref="C93:K93"/>
    <mergeCell ref="C181:K181"/>
    <mergeCell ref="C136:K136"/>
    <mergeCell ref="C137:K137"/>
    <mergeCell ref="C138:K138"/>
    <mergeCell ref="C175:K175"/>
    <mergeCell ref="C155:K155"/>
    <mergeCell ref="C157:K157"/>
    <mergeCell ref="C139:K139"/>
    <mergeCell ref="C140:K140"/>
    <mergeCell ref="C142:K142"/>
    <mergeCell ref="C151:K151"/>
    <mergeCell ref="C180:K180"/>
    <mergeCell ref="C177:K177"/>
    <mergeCell ref="C179:K179"/>
    <mergeCell ref="C160:K160"/>
    <mergeCell ref="C161:K161"/>
    <mergeCell ref="C162:K162"/>
    <mergeCell ref="C163:K163"/>
    <mergeCell ref="C159:K159"/>
    <mergeCell ref="C164:K164"/>
    <mergeCell ref="C165:K165"/>
    <mergeCell ref="C194:K194"/>
    <mergeCell ref="C195:K195"/>
    <mergeCell ref="C196:K196"/>
    <mergeCell ref="C197:K197"/>
    <mergeCell ref="C198:K198"/>
    <mergeCell ref="C419:K419"/>
    <mergeCell ref="C421:K421"/>
    <mergeCell ref="C420:K420"/>
    <mergeCell ref="C208:K208"/>
    <mergeCell ref="C209:K209"/>
    <mergeCell ref="C210:K210"/>
    <mergeCell ref="C211:K211"/>
    <mergeCell ref="C212:K212"/>
    <mergeCell ref="C214:K214"/>
    <mergeCell ref="C215:K215"/>
    <mergeCell ref="C216:K216"/>
    <mergeCell ref="C217:K217"/>
    <mergeCell ref="C218:K218"/>
    <mergeCell ref="C219:K219"/>
    <mergeCell ref="C230:K230"/>
    <mergeCell ref="C231:K231"/>
    <mergeCell ref="C232:K232"/>
    <mergeCell ref="C233:K233"/>
    <mergeCell ref="C329:K329"/>
    <mergeCell ref="C100:K100"/>
    <mergeCell ref="C117:K117"/>
    <mergeCell ref="C119:K119"/>
    <mergeCell ref="C147:K147"/>
    <mergeCell ref="C152:K152"/>
    <mergeCell ref="C106:K106"/>
    <mergeCell ref="C107:K107"/>
    <mergeCell ref="C108:K108"/>
    <mergeCell ref="C110:K110"/>
    <mergeCell ref="C111:K111"/>
    <mergeCell ref="C112:K112"/>
    <mergeCell ref="C115:K115"/>
    <mergeCell ref="C128:K128"/>
    <mergeCell ref="C132:K132"/>
    <mergeCell ref="C133:K133"/>
    <mergeCell ref="C143:K143"/>
    <mergeCell ref="C135:K135"/>
    <mergeCell ref="C109:K109"/>
    <mergeCell ref="C113:K113"/>
    <mergeCell ref="C145:K145"/>
    <mergeCell ref="S9:S11"/>
    <mergeCell ref="C365:K365"/>
    <mergeCell ref="C366:K366"/>
    <mergeCell ref="C367:K367"/>
    <mergeCell ref="C358:K358"/>
    <mergeCell ref="C359:K359"/>
    <mergeCell ref="C361:K361"/>
    <mergeCell ref="C362:K362"/>
    <mergeCell ref="C360:K360"/>
    <mergeCell ref="C363:K363"/>
    <mergeCell ref="C364:K364"/>
    <mergeCell ref="C149:K149"/>
    <mergeCell ref="C322:K322"/>
    <mergeCell ref="C328:K328"/>
    <mergeCell ref="C330:K330"/>
    <mergeCell ref="C236:K236"/>
    <mergeCell ref="C244:K244"/>
    <mergeCell ref="C248:K248"/>
    <mergeCell ref="C144:K144"/>
    <mergeCell ref="C199:K199"/>
    <mergeCell ref="C200:K200"/>
    <mergeCell ref="C201:K201"/>
    <mergeCell ref="C202:K202"/>
    <mergeCell ref="C203:K203"/>
    <mergeCell ref="C458:K458"/>
    <mergeCell ref="C278:K278"/>
    <mergeCell ref="C183:K183"/>
    <mergeCell ref="C184:K184"/>
    <mergeCell ref="C213:K213"/>
    <mergeCell ref="C220:K220"/>
    <mergeCell ref="C221:K221"/>
    <mergeCell ref="C222:K222"/>
    <mergeCell ref="C223:K223"/>
    <mergeCell ref="C224:K224"/>
    <mergeCell ref="C254:K254"/>
    <mergeCell ref="C256:K256"/>
    <mergeCell ref="C258:K258"/>
    <mergeCell ref="C260:K260"/>
    <mergeCell ref="C262:K262"/>
    <mergeCell ref="C234:K234"/>
    <mergeCell ref="C266:K266"/>
    <mergeCell ref="C438:K438"/>
    <mergeCell ref="C440:K440"/>
    <mergeCell ref="C437:K437"/>
    <mergeCell ref="C190:K190"/>
    <mergeCell ref="C191:K191"/>
    <mergeCell ref="C192:K192"/>
    <mergeCell ref="C193:K193"/>
    <mergeCell ref="C12:K12"/>
    <mergeCell ref="C44:K44"/>
    <mergeCell ref="C356:K356"/>
    <mergeCell ref="C146:K146"/>
    <mergeCell ref="C141:K141"/>
    <mergeCell ref="C276:K276"/>
    <mergeCell ref="C114:K114"/>
    <mergeCell ref="C116:K116"/>
    <mergeCell ref="C118:K118"/>
    <mergeCell ref="C131:K131"/>
    <mergeCell ref="C134:K134"/>
    <mergeCell ref="C94:K94"/>
    <mergeCell ref="C34:K34"/>
    <mergeCell ref="C35:K35"/>
    <mergeCell ref="C36:K36"/>
    <mergeCell ref="C37:K37"/>
    <mergeCell ref="C39:K39"/>
    <mergeCell ref="C40:K40"/>
    <mergeCell ref="C41:K41"/>
    <mergeCell ref="C42:K42"/>
    <mergeCell ref="C43:K43"/>
    <mergeCell ref="C38:K38"/>
    <mergeCell ref="C95:K95"/>
    <mergeCell ref="C97:K97"/>
  </mergeCells>
  <phoneticPr fontId="0" type="noConversion"/>
  <printOptions horizontalCentered="1"/>
  <pageMargins left="0.59055118110236227" right="0.59055118110236227" top="1.3779527559055118" bottom="0.59055118110236227" header="0.19685039370078741" footer="0.31496062992125984"/>
  <pageSetup paperSize="9" scale="70" fitToHeight="20" orientation="landscape" r:id="rId1"/>
  <headerFooter scaleWithDoc="0" alignWithMargins="0">
    <oddHeader>&amp;L&amp;G</oddHeader>
    <oddFooter>&amp;C&amp;P/&amp;N</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L243"/>
  <sheetViews>
    <sheetView zoomScale="107" zoomScaleNormal="107" workbookViewId="0">
      <selection activeCell="B19" sqref="B19"/>
    </sheetView>
  </sheetViews>
  <sheetFormatPr defaultRowHeight="12.75" x14ac:dyDescent="0.2"/>
  <cols>
    <col min="1" max="1" width="8.42578125" style="8" bestFit="1" customWidth="1"/>
    <col min="2" max="2" width="64.140625" bestFit="1" customWidth="1"/>
    <col min="3" max="3" width="13.5703125" bestFit="1" customWidth="1"/>
    <col min="4" max="4" width="8.140625" bestFit="1" customWidth="1"/>
    <col min="5" max="6" width="12.42578125" bestFit="1" customWidth="1"/>
    <col min="7" max="7" width="13.5703125" bestFit="1" customWidth="1"/>
    <col min="8" max="10" width="13.5703125" customWidth="1"/>
    <col min="11" max="16" width="13.5703125" hidden="1" customWidth="1"/>
    <col min="17" max="17" width="7.140625" hidden="1" customWidth="1"/>
    <col min="18" max="18" width="4.28515625" customWidth="1"/>
  </cols>
  <sheetData>
    <row r="1" spans="1:24" s="1" customFormat="1" ht="30" customHeight="1" thickBot="1" x14ac:dyDescent="0.25">
      <c r="A1" s="731" t="s">
        <v>30</v>
      </c>
      <c r="B1" s="732"/>
      <c r="C1" s="732"/>
      <c r="D1" s="732"/>
      <c r="E1" s="732"/>
      <c r="F1" s="732"/>
      <c r="G1" s="732"/>
      <c r="H1" s="732"/>
      <c r="I1" s="732"/>
      <c r="J1" s="733"/>
      <c r="K1" s="187"/>
      <c r="L1" s="187"/>
      <c r="M1" s="187"/>
      <c r="N1" s="187"/>
      <c r="O1" s="187"/>
      <c r="P1" s="188"/>
      <c r="Q1" s="6"/>
      <c r="R1" s="7"/>
      <c r="S1" s="7"/>
      <c r="T1" s="7"/>
      <c r="U1" s="7"/>
      <c r="V1" s="7"/>
      <c r="W1" s="7"/>
      <c r="X1" s="7"/>
    </row>
    <row r="2" spans="1:24" s="1" customFormat="1" ht="20.100000000000001" customHeight="1" thickBot="1" x14ac:dyDescent="0.25">
      <c r="A2" s="9" t="s">
        <v>43</v>
      </c>
      <c r="B2" s="734" t="str">
        <f>'PLANILHA Fase I'!F2</f>
        <v>SAE ITUIUTABA/MG - AMPLIAÇÃO DE CAPTAÇÃO DO RIO TIJUCO E ADUÇÃO DE ÁGUA BRUTA</v>
      </c>
      <c r="C2" s="735"/>
      <c r="D2" s="735"/>
      <c r="E2" s="735"/>
      <c r="F2" s="735"/>
      <c r="G2" s="735"/>
      <c r="H2" s="735"/>
      <c r="I2" s="735"/>
      <c r="J2" s="736"/>
      <c r="K2" s="189"/>
      <c r="L2" s="189"/>
      <c r="M2" s="189"/>
      <c r="N2" s="189"/>
      <c r="O2" s="189"/>
      <c r="P2" s="190"/>
      <c r="Q2" s="7"/>
      <c r="R2" s="7"/>
      <c r="S2" s="7"/>
      <c r="T2" s="7"/>
      <c r="U2" s="7"/>
      <c r="V2" s="7"/>
      <c r="W2" s="7"/>
      <c r="X2" s="7"/>
    </row>
    <row r="3" spans="1:24" s="1" customFormat="1" ht="20.100000000000001" customHeight="1" thickBot="1" x14ac:dyDescent="0.25">
      <c r="A3" s="9" t="s">
        <v>44</v>
      </c>
      <c r="B3" s="191" t="s">
        <v>576</v>
      </c>
      <c r="C3" s="191"/>
      <c r="D3" s="191"/>
      <c r="E3" s="191"/>
      <c r="F3" s="191"/>
      <c r="G3" s="191"/>
      <c r="H3" s="191"/>
      <c r="I3" s="24" t="s">
        <v>119</v>
      </c>
      <c r="J3" s="25">
        <f>'PLANILHA Fase I'!Q2</f>
        <v>42825</v>
      </c>
      <c r="K3" s="191"/>
      <c r="L3" s="191"/>
      <c r="M3" s="191"/>
      <c r="N3" s="191"/>
      <c r="O3" s="24" t="s">
        <v>119</v>
      </c>
      <c r="P3" s="25">
        <f>'PLANILHA Fase I'!Q2</f>
        <v>42825</v>
      </c>
      <c r="Q3" s="7"/>
      <c r="R3" s="7"/>
      <c r="S3" s="7"/>
      <c r="T3" s="7"/>
      <c r="U3" s="7"/>
      <c r="V3" s="7"/>
      <c r="W3" s="7"/>
      <c r="X3" s="7"/>
    </row>
    <row r="4" spans="1:24" s="1" customFormat="1" ht="20.100000000000001" customHeight="1" thickBot="1" x14ac:dyDescent="0.25">
      <c r="A4" s="176" t="s">
        <v>18</v>
      </c>
      <c r="B4" s="177" t="s">
        <v>33</v>
      </c>
      <c r="C4" s="178" t="s">
        <v>31</v>
      </c>
      <c r="D4" s="178" t="s">
        <v>32</v>
      </c>
      <c r="E4" s="179" t="s">
        <v>34</v>
      </c>
      <c r="F4" s="177" t="s">
        <v>35</v>
      </c>
      <c r="G4" s="177" t="s">
        <v>36</v>
      </c>
      <c r="H4" s="177" t="s">
        <v>37</v>
      </c>
      <c r="I4" s="177" t="s">
        <v>38</v>
      </c>
      <c r="J4" s="180" t="s">
        <v>39</v>
      </c>
      <c r="K4" s="179" t="s">
        <v>223</v>
      </c>
      <c r="L4" s="177" t="s">
        <v>224</v>
      </c>
      <c r="M4" s="180" t="s">
        <v>225</v>
      </c>
      <c r="N4" s="177" t="s">
        <v>226</v>
      </c>
      <c r="O4" s="177" t="s">
        <v>227</v>
      </c>
      <c r="P4" s="180" t="s">
        <v>228</v>
      </c>
      <c r="Q4" s="7"/>
      <c r="R4" s="7"/>
      <c r="S4" s="7"/>
      <c r="T4" s="7"/>
      <c r="U4" s="7"/>
      <c r="V4" s="7"/>
      <c r="W4" s="7"/>
      <c r="X4" s="7"/>
    </row>
    <row r="5" spans="1:24" s="1" customFormat="1" ht="15" customHeight="1" x14ac:dyDescent="0.2">
      <c r="A5" s="171">
        <f>'PLANILHA Fase I'!B6</f>
        <v>1</v>
      </c>
      <c r="B5" s="172" t="str">
        <f>'PLANILHA Fase I'!C6</f>
        <v xml:space="preserve">SERVIÇOS PRELIMINARES </v>
      </c>
      <c r="C5" s="173">
        <f>'PLANILHA Fase I'!Q6</f>
        <v>52238.57</v>
      </c>
      <c r="D5" s="174" t="e">
        <f>C5/$C$10</f>
        <v>#REF!</v>
      </c>
      <c r="E5" s="174">
        <f>1-J5</f>
        <v>0.91890000000000005</v>
      </c>
      <c r="F5" s="174"/>
      <c r="G5" s="174"/>
      <c r="H5" s="174"/>
      <c r="I5" s="174"/>
      <c r="J5" s="175">
        <f>ROUND(SUM('PLANILHA Fase I'!Q9:Q11)/2/'PLANILHA Fase I'!Q6,4)</f>
        <v>8.1100000000000005E-2</v>
      </c>
      <c r="K5" s="193"/>
      <c r="L5" s="174"/>
      <c r="M5" s="174"/>
      <c r="N5" s="174"/>
      <c r="O5" s="174"/>
      <c r="P5" s="175"/>
      <c r="Q5" s="7"/>
      <c r="R5" s="12"/>
      <c r="S5" s="7"/>
      <c r="T5" s="7"/>
      <c r="U5" s="7"/>
      <c r="V5" s="7"/>
      <c r="W5" s="7"/>
      <c r="X5" s="7"/>
    </row>
    <row r="6" spans="1:24" s="1" customFormat="1" ht="15" customHeight="1" x14ac:dyDescent="0.2">
      <c r="A6" s="22">
        <f>'PLANILHA Fase I'!B13</f>
        <v>2</v>
      </c>
      <c r="B6" s="13" t="str">
        <f>'PLANILHA Fase I'!C13</f>
        <v>AMPLIAÇÃO DA CAPTAÇÃO RIO TIJUCO</v>
      </c>
      <c r="C6" s="14" t="e">
        <f>'PLANILHA Fase I'!Q13</f>
        <v>#REF!</v>
      </c>
      <c r="D6" s="15" t="e">
        <f>C6/$C$10</f>
        <v>#REF!</v>
      </c>
      <c r="E6" s="15">
        <v>0.1</v>
      </c>
      <c r="F6" s="15">
        <v>0.15</v>
      </c>
      <c r="G6" s="15">
        <v>0.25</v>
      </c>
      <c r="H6" s="15">
        <v>0.25</v>
      </c>
      <c r="I6" s="15">
        <v>0.15</v>
      </c>
      <c r="J6" s="23">
        <v>0.1</v>
      </c>
      <c r="K6" s="194"/>
      <c r="L6" s="15"/>
      <c r="M6" s="15"/>
      <c r="N6" s="15"/>
      <c r="O6" s="15"/>
      <c r="P6" s="23"/>
      <c r="Q6" s="7"/>
      <c r="R6" s="12"/>
      <c r="S6" s="7"/>
      <c r="T6" s="7"/>
      <c r="U6" s="7"/>
      <c r="V6" s="7"/>
      <c r="W6" s="7"/>
      <c r="X6" s="7"/>
    </row>
    <row r="7" spans="1:24" s="1" customFormat="1" ht="15" customHeight="1" x14ac:dyDescent="0.2">
      <c r="A7" s="22">
        <f>'PLANILHA Fase I'!B150</f>
        <v>3</v>
      </c>
      <c r="B7" s="13" t="str">
        <f>'PLANILHA Fase I'!C150</f>
        <v>AMPLIAÇÃO DA ADUTORA DE ÁGUA BRUTA - TIJUCO AO SÃO LOURENÇO</v>
      </c>
      <c r="C7" s="14" t="e">
        <f>'PLANILHA Fase I'!Q150</f>
        <v>#REF!</v>
      </c>
      <c r="D7" s="15" t="e">
        <f>C7/$C$10</f>
        <v>#REF!</v>
      </c>
      <c r="E7" s="15">
        <v>0.15</v>
      </c>
      <c r="F7" s="15">
        <v>0.15</v>
      </c>
      <c r="G7" s="15">
        <v>0.2</v>
      </c>
      <c r="H7" s="15">
        <v>0.2</v>
      </c>
      <c r="I7" s="15">
        <v>0.15</v>
      </c>
      <c r="J7" s="23">
        <v>0.15</v>
      </c>
      <c r="K7" s="194"/>
      <c r="L7" s="15"/>
      <c r="M7" s="15"/>
      <c r="N7" s="15"/>
      <c r="O7" s="15"/>
      <c r="P7" s="23"/>
      <c r="Q7" s="7"/>
      <c r="R7" s="12"/>
      <c r="S7" s="7"/>
      <c r="T7" s="7"/>
      <c r="U7" s="7"/>
      <c r="V7" s="7"/>
      <c r="W7" s="7"/>
      <c r="X7" s="7"/>
    </row>
    <row r="8" spans="1:24" s="1" customFormat="1" ht="15" customHeight="1" x14ac:dyDescent="0.2">
      <c r="A8" s="22">
        <f>'PLANILHA Fase I'!B371</f>
        <v>4</v>
      </c>
      <c r="B8" s="13" t="str">
        <f>'PLANILHA Fase I'!C371</f>
        <v>CAPTAÇÃO SÃO LOURENÇO</v>
      </c>
      <c r="C8" s="14" t="e">
        <f>'PLANILHA Fase I'!Q371</f>
        <v>#REF!</v>
      </c>
      <c r="D8" s="15" t="e">
        <f>C8/$C$10</f>
        <v>#REF!</v>
      </c>
      <c r="E8" s="15"/>
      <c r="F8" s="15"/>
      <c r="G8" s="15"/>
      <c r="H8" s="15">
        <v>0.1</v>
      </c>
      <c r="I8" s="15">
        <v>0.5</v>
      </c>
      <c r="J8" s="23">
        <v>0.4</v>
      </c>
      <c r="K8" s="194"/>
      <c r="L8" s="15"/>
      <c r="M8" s="15"/>
      <c r="N8" s="15"/>
      <c r="O8" s="15"/>
      <c r="P8" s="23"/>
      <c r="Q8" s="7"/>
      <c r="R8" s="12"/>
      <c r="S8" s="7"/>
      <c r="T8" s="7"/>
      <c r="U8" s="7"/>
      <c r="V8" s="7"/>
      <c r="W8" s="7"/>
      <c r="X8" s="7"/>
    </row>
    <row r="9" spans="1:24" s="1" customFormat="1" ht="15" customHeight="1" thickBot="1" x14ac:dyDescent="0.25">
      <c r="A9" s="167">
        <f>'PLANILHA Fase I'!B459</f>
        <v>5</v>
      </c>
      <c r="B9" s="168" t="str">
        <f>'PLANILHA Fase I'!C459</f>
        <v>ADMINISTRAÇÃO LOCAL DA OBRA</v>
      </c>
      <c r="C9" s="169">
        <f>'PLANILHA Fase I'!Q459</f>
        <v>205350.6</v>
      </c>
      <c r="D9" s="139" t="e">
        <f>C9/$C$10</f>
        <v>#REF!</v>
      </c>
      <c r="E9" s="139">
        <v>0.16</v>
      </c>
      <c r="F9" s="139">
        <v>0.17</v>
      </c>
      <c r="G9" s="139">
        <v>0.17</v>
      </c>
      <c r="H9" s="139">
        <v>0.17</v>
      </c>
      <c r="I9" s="139">
        <v>0.17</v>
      </c>
      <c r="J9" s="170">
        <v>0.16</v>
      </c>
      <c r="K9" s="195"/>
      <c r="L9" s="139"/>
      <c r="M9" s="139"/>
      <c r="N9" s="139"/>
      <c r="O9" s="139"/>
      <c r="P9" s="170"/>
      <c r="Q9" s="7"/>
      <c r="R9" s="12"/>
      <c r="S9" s="7"/>
      <c r="T9" s="7"/>
      <c r="U9" s="7"/>
      <c r="V9" s="7"/>
      <c r="W9" s="7"/>
      <c r="X9" s="7"/>
    </row>
    <row r="10" spans="1:24" s="17" customFormat="1" ht="20.100000000000001" customHeight="1" thickBot="1" x14ac:dyDescent="0.25">
      <c r="A10" s="722"/>
      <c r="B10" s="725" t="s">
        <v>40</v>
      </c>
      <c r="C10" s="727" t="e">
        <f>SUM(C5:C9)</f>
        <v>#REF!</v>
      </c>
      <c r="D10" s="729" t="e">
        <f>SUM(D5:D9)</f>
        <v>#REF!</v>
      </c>
      <c r="E10" s="140" t="e">
        <f t="shared" ref="E10:P10" si="0">$C$5*E5+$C$6*E6+$C$7*E7+$C$8*E8+$C$9*E9</f>
        <v>#REF!</v>
      </c>
      <c r="F10" s="141" t="e">
        <f t="shared" si="0"/>
        <v>#REF!</v>
      </c>
      <c r="G10" s="141" t="e">
        <f t="shared" si="0"/>
        <v>#REF!</v>
      </c>
      <c r="H10" s="141" t="e">
        <f t="shared" si="0"/>
        <v>#REF!</v>
      </c>
      <c r="I10" s="141" t="e">
        <f t="shared" si="0"/>
        <v>#REF!</v>
      </c>
      <c r="J10" s="142" t="e">
        <f t="shared" si="0"/>
        <v>#REF!</v>
      </c>
      <c r="K10" s="196" t="e">
        <f t="shared" si="0"/>
        <v>#REF!</v>
      </c>
      <c r="L10" s="141" t="e">
        <f t="shared" si="0"/>
        <v>#REF!</v>
      </c>
      <c r="M10" s="141" t="e">
        <f t="shared" si="0"/>
        <v>#REF!</v>
      </c>
      <c r="N10" s="141" t="e">
        <f t="shared" si="0"/>
        <v>#REF!</v>
      </c>
      <c r="O10" s="141" t="e">
        <f t="shared" si="0"/>
        <v>#REF!</v>
      </c>
      <c r="P10" s="142" t="e">
        <f t="shared" si="0"/>
        <v>#REF!</v>
      </c>
      <c r="Q10" s="16"/>
      <c r="R10" s="16"/>
      <c r="S10" s="16"/>
      <c r="T10" s="16"/>
      <c r="U10" s="16"/>
      <c r="V10" s="16"/>
      <c r="W10" s="16"/>
      <c r="X10" s="16"/>
    </row>
    <row r="11" spans="1:24" s="17" customFormat="1" ht="20.100000000000001" customHeight="1" thickBot="1" x14ac:dyDescent="0.25">
      <c r="A11" s="723"/>
      <c r="B11" s="726"/>
      <c r="C11" s="728"/>
      <c r="D11" s="730"/>
      <c r="E11" s="144" t="e">
        <f t="shared" ref="E11:P11" si="1">E10/$C$10</f>
        <v>#REF!</v>
      </c>
      <c r="F11" s="145" t="e">
        <f t="shared" si="1"/>
        <v>#REF!</v>
      </c>
      <c r="G11" s="145" t="e">
        <f t="shared" si="1"/>
        <v>#REF!</v>
      </c>
      <c r="H11" s="145" t="e">
        <f t="shared" ref="H11:M11" si="2">H10/$C$10</f>
        <v>#REF!</v>
      </c>
      <c r="I11" s="145" t="e">
        <f t="shared" si="2"/>
        <v>#REF!</v>
      </c>
      <c r="J11" s="146" t="e">
        <f t="shared" si="2"/>
        <v>#REF!</v>
      </c>
      <c r="K11" s="197" t="e">
        <f t="shared" si="2"/>
        <v>#REF!</v>
      </c>
      <c r="L11" s="145" t="e">
        <f t="shared" si="2"/>
        <v>#REF!</v>
      </c>
      <c r="M11" s="145" t="e">
        <f t="shared" si="2"/>
        <v>#REF!</v>
      </c>
      <c r="N11" s="145" t="e">
        <f t="shared" si="1"/>
        <v>#REF!</v>
      </c>
      <c r="O11" s="145" t="e">
        <f t="shared" si="1"/>
        <v>#REF!</v>
      </c>
      <c r="P11" s="146" t="e">
        <f t="shared" si="1"/>
        <v>#REF!</v>
      </c>
      <c r="Q11" s="16"/>
      <c r="R11" s="16"/>
      <c r="S11" s="16"/>
      <c r="T11" s="16"/>
      <c r="U11" s="16"/>
      <c r="V11" s="16"/>
      <c r="W11" s="16"/>
      <c r="X11" s="16"/>
    </row>
    <row r="12" spans="1:24" s="17" customFormat="1" ht="20.100000000000001" customHeight="1" thickBot="1" x14ac:dyDescent="0.25">
      <c r="A12" s="724"/>
      <c r="B12" s="186" t="s">
        <v>41</v>
      </c>
      <c r="C12" s="19" t="e">
        <f>C10</f>
        <v>#REF!</v>
      </c>
      <c r="D12" s="143" t="e">
        <f>D10</f>
        <v>#REF!</v>
      </c>
      <c r="E12" s="147" t="e">
        <f>E10</f>
        <v>#REF!</v>
      </c>
      <c r="F12" s="20" t="e">
        <f t="shared" ref="F12:P12" si="3">E12+F10</f>
        <v>#REF!</v>
      </c>
      <c r="G12" s="20" t="e">
        <f t="shared" si="3"/>
        <v>#REF!</v>
      </c>
      <c r="H12" s="20" t="e">
        <f t="shared" si="3"/>
        <v>#REF!</v>
      </c>
      <c r="I12" s="20" t="e">
        <f t="shared" si="3"/>
        <v>#REF!</v>
      </c>
      <c r="J12" s="21" t="e">
        <f t="shared" si="3"/>
        <v>#REF!</v>
      </c>
      <c r="K12" s="198" t="e">
        <f t="shared" si="3"/>
        <v>#REF!</v>
      </c>
      <c r="L12" s="20" t="e">
        <f t="shared" si="3"/>
        <v>#REF!</v>
      </c>
      <c r="M12" s="20" t="e">
        <f t="shared" si="3"/>
        <v>#REF!</v>
      </c>
      <c r="N12" s="20" t="e">
        <f t="shared" si="3"/>
        <v>#REF!</v>
      </c>
      <c r="O12" s="20" t="e">
        <f t="shared" si="3"/>
        <v>#REF!</v>
      </c>
      <c r="P12" s="21" t="e">
        <f t="shared" si="3"/>
        <v>#REF!</v>
      </c>
      <c r="Q12" s="18"/>
      <c r="R12" s="18"/>
      <c r="S12" s="18"/>
      <c r="T12" s="18"/>
      <c r="U12" s="16"/>
      <c r="V12" s="16"/>
      <c r="W12" s="16"/>
      <c r="X12" s="16"/>
    </row>
    <row r="13" spans="1:24" s="4" customFormat="1" x14ac:dyDescent="0.2">
      <c r="A13" s="149"/>
      <c r="B13" s="149"/>
      <c r="C13" s="149"/>
      <c r="D13" s="149"/>
      <c r="E13" s="149"/>
      <c r="F13" s="149"/>
      <c r="G13" s="149"/>
      <c r="H13" s="149"/>
      <c r="I13" s="149"/>
      <c r="J13" s="149"/>
      <c r="K13" s="5"/>
      <c r="L13" s="5"/>
      <c r="M13" s="5"/>
      <c r="N13" s="5"/>
      <c r="O13" s="5"/>
      <c r="P13" s="5"/>
    </row>
    <row r="14" spans="1:24" s="4" customFormat="1" x14ac:dyDescent="0.2">
      <c r="A14" s="149"/>
      <c r="B14" s="149"/>
      <c r="C14" s="149"/>
      <c r="D14" s="149"/>
      <c r="E14" s="149"/>
      <c r="F14" s="149"/>
      <c r="G14" s="149"/>
      <c r="H14" s="149"/>
      <c r="I14" s="149"/>
      <c r="J14" s="149"/>
      <c r="K14" s="5"/>
      <c r="L14" s="5"/>
      <c r="M14" s="5"/>
      <c r="N14" s="5"/>
      <c r="O14" s="5"/>
      <c r="P14" s="5"/>
    </row>
    <row r="15" spans="1:24" s="4" customFormat="1" ht="15" customHeight="1" x14ac:dyDescent="0.2">
      <c r="A15" s="149"/>
      <c r="B15" s="149"/>
      <c r="C15" s="149"/>
      <c r="D15" s="149"/>
      <c r="E15" s="149"/>
      <c r="F15" s="149"/>
      <c r="G15" s="149"/>
      <c r="H15" s="149"/>
      <c r="I15" s="149"/>
      <c r="J15" s="149"/>
      <c r="K15" s="2"/>
      <c r="L15" s="2"/>
      <c r="M15" s="2"/>
      <c r="N15" s="2"/>
      <c r="O15" s="2"/>
      <c r="P15" s="2"/>
      <c r="Q15" s="3"/>
      <c r="R15" s="3"/>
    </row>
    <row r="16" spans="1:24" s="4" customFormat="1" ht="12.75" customHeight="1" x14ac:dyDescent="0.2">
      <c r="A16" s="149"/>
      <c r="B16" s="149"/>
      <c r="C16" s="740" t="s">
        <v>4</v>
      </c>
      <c r="D16" s="740"/>
      <c r="E16" s="740"/>
      <c r="F16" s="149"/>
      <c r="G16" s="739"/>
      <c r="H16" s="739"/>
      <c r="I16" s="739"/>
      <c r="J16" s="149"/>
      <c r="L16" s="739"/>
      <c r="M16" s="739"/>
      <c r="N16" s="739"/>
      <c r="O16" s="2"/>
      <c r="P16" s="2"/>
      <c r="Q16" s="3"/>
      <c r="R16" s="3"/>
    </row>
    <row r="17" spans="1:24" s="4" customFormat="1" ht="12.75" customHeight="1" x14ac:dyDescent="0.2">
      <c r="A17" s="149"/>
      <c r="B17" s="149"/>
      <c r="C17" s="737" t="s">
        <v>73</v>
      </c>
      <c r="D17" s="737"/>
      <c r="E17" s="737"/>
      <c r="F17" s="149"/>
      <c r="G17" s="737"/>
      <c r="H17" s="737"/>
      <c r="I17" s="737"/>
      <c r="J17" s="149"/>
      <c r="L17" s="738"/>
      <c r="M17" s="738"/>
      <c r="N17" s="738"/>
      <c r="O17" s="2"/>
      <c r="P17" s="2"/>
      <c r="Q17" s="3"/>
      <c r="R17" s="3"/>
    </row>
    <row r="18" spans="1:24" s="4" customFormat="1" ht="12.75" customHeight="1" x14ac:dyDescent="0.2">
      <c r="A18" s="149"/>
      <c r="B18" s="149"/>
      <c r="C18" s="737" t="s">
        <v>72</v>
      </c>
      <c r="D18" s="737"/>
      <c r="E18" s="737"/>
      <c r="F18" s="149"/>
      <c r="G18" s="737"/>
      <c r="H18" s="737"/>
      <c r="I18" s="737"/>
      <c r="J18" s="149"/>
      <c r="L18" s="738"/>
      <c r="M18" s="738"/>
      <c r="N18" s="738"/>
      <c r="O18" s="2"/>
      <c r="P18" s="2"/>
      <c r="Q18" s="3"/>
      <c r="R18" s="3"/>
    </row>
    <row r="19" spans="1:24" s="4" customFormat="1" ht="15" customHeight="1" x14ac:dyDescent="0.2">
      <c r="A19" s="149"/>
      <c r="B19" s="149"/>
      <c r="C19" s="149"/>
      <c r="D19" s="149"/>
      <c r="E19" s="149"/>
      <c r="F19" s="149"/>
      <c r="G19" s="149"/>
      <c r="H19" s="149"/>
      <c r="I19" s="149"/>
      <c r="J19" s="149"/>
      <c r="K19" s="2"/>
      <c r="L19" s="2"/>
      <c r="M19" s="2"/>
      <c r="N19" s="2"/>
      <c r="O19" s="2"/>
      <c r="P19" s="2"/>
      <c r="Q19" s="3"/>
      <c r="R19" s="3"/>
    </row>
    <row r="20" spans="1:24" s="4" customFormat="1" ht="12.75" customHeight="1" x14ac:dyDescent="0.2">
      <c r="A20" s="2"/>
      <c r="B20" s="2"/>
      <c r="C20" s="2"/>
      <c r="D20" s="2"/>
      <c r="E20" s="2"/>
      <c r="F20" s="2"/>
      <c r="G20" s="2"/>
      <c r="H20" s="2"/>
      <c r="I20" s="2"/>
      <c r="J20" s="2"/>
      <c r="K20" s="2"/>
      <c r="L20" s="2"/>
      <c r="M20" s="2"/>
      <c r="N20" s="2"/>
      <c r="O20" s="2"/>
      <c r="P20" s="2"/>
      <c r="Q20" s="3"/>
      <c r="R20" s="3"/>
    </row>
    <row r="21" spans="1:24" ht="12.75" customHeight="1" x14ac:dyDescent="0.2">
      <c r="A21" s="2"/>
      <c r="B21" s="2"/>
      <c r="C21" s="2"/>
      <c r="D21" s="2"/>
      <c r="E21" s="2"/>
      <c r="F21" s="2"/>
      <c r="G21" s="199"/>
      <c r="H21" s="2"/>
      <c r="I21" s="2"/>
      <c r="J21" s="2"/>
      <c r="K21" s="2"/>
      <c r="L21" s="2"/>
      <c r="M21" s="2"/>
      <c r="N21" s="2"/>
      <c r="O21" s="2"/>
      <c r="P21" s="2"/>
      <c r="Q21" s="3"/>
      <c r="R21" s="3"/>
      <c r="S21" s="4"/>
      <c r="T21" s="4"/>
      <c r="U21" s="4"/>
      <c r="V21" s="4"/>
      <c r="W21" s="4"/>
      <c r="X21" s="4"/>
    </row>
    <row r="22" spans="1:24" x14ac:dyDescent="0.2">
      <c r="A22" s="2"/>
      <c r="B22" s="2"/>
      <c r="C22" s="2"/>
      <c r="D22" s="2"/>
      <c r="E22" s="2"/>
      <c r="F22" s="2"/>
      <c r="G22" s="2"/>
      <c r="H22" s="2"/>
      <c r="I22" s="2"/>
      <c r="J22" s="2"/>
      <c r="K22" s="2"/>
      <c r="L22" s="2"/>
      <c r="M22" s="2"/>
      <c r="N22" s="2"/>
      <c r="O22" s="2"/>
      <c r="P22" s="2"/>
      <c r="Q22" s="3"/>
      <c r="R22" s="3"/>
      <c r="S22" s="4"/>
      <c r="T22" s="4"/>
      <c r="U22" s="4"/>
      <c r="V22" s="4"/>
      <c r="W22" s="4"/>
      <c r="X22" s="4"/>
    </row>
    <row r="23" spans="1:24" x14ac:dyDescent="0.2">
      <c r="A23" s="2"/>
      <c r="B23" s="2"/>
      <c r="C23" s="2"/>
      <c r="D23" s="2"/>
      <c r="E23" s="2"/>
      <c r="F23" s="2"/>
      <c r="G23" s="2"/>
      <c r="H23" s="2"/>
      <c r="I23" s="2"/>
      <c r="J23" s="2"/>
      <c r="K23" s="2"/>
      <c r="L23" s="2"/>
      <c r="M23" s="2"/>
      <c r="N23" s="2"/>
      <c r="O23" s="2"/>
      <c r="P23" s="2"/>
      <c r="Q23" s="3"/>
      <c r="R23" s="3"/>
      <c r="S23" s="4"/>
      <c r="T23" s="4"/>
      <c r="U23" s="4"/>
      <c r="V23" s="4"/>
      <c r="W23" s="4"/>
      <c r="X23" s="4"/>
    </row>
    <row r="24" spans="1:24" x14ac:dyDescent="0.2">
      <c r="A24" s="2"/>
      <c r="B24" s="2"/>
      <c r="C24" s="2"/>
      <c r="D24" s="2"/>
      <c r="E24" s="2"/>
      <c r="F24" s="2"/>
      <c r="G24" s="2"/>
      <c r="H24" s="2"/>
      <c r="I24" s="2"/>
      <c r="J24" s="2"/>
      <c r="K24" s="2"/>
      <c r="L24" s="2"/>
      <c r="M24" s="2"/>
      <c r="N24" s="2"/>
      <c r="O24" s="2"/>
      <c r="P24" s="2"/>
      <c r="Q24" s="3"/>
      <c r="R24" s="3"/>
      <c r="S24" s="4"/>
      <c r="T24" s="4"/>
      <c r="U24" s="4"/>
      <c r="V24" s="4"/>
      <c r="W24" s="4"/>
      <c r="X24" s="4"/>
    </row>
    <row r="25" spans="1:24" x14ac:dyDescent="0.2">
      <c r="A25" s="2"/>
      <c r="B25" s="2"/>
      <c r="C25" s="2"/>
      <c r="D25" s="2"/>
      <c r="E25" s="2"/>
      <c r="F25" s="2"/>
      <c r="G25" s="2"/>
      <c r="H25" s="2"/>
      <c r="I25" s="2"/>
      <c r="J25" s="2"/>
      <c r="K25" s="2"/>
      <c r="L25" s="2"/>
      <c r="M25" s="2"/>
      <c r="N25" s="2"/>
      <c r="O25" s="2"/>
      <c r="P25" s="2"/>
      <c r="Q25" s="3"/>
      <c r="R25" s="3"/>
      <c r="S25" s="4"/>
      <c r="T25" s="4"/>
      <c r="U25" s="4"/>
      <c r="V25" s="4"/>
      <c r="W25" s="4"/>
      <c r="X25" s="4"/>
    </row>
    <row r="26" spans="1:24" x14ac:dyDescent="0.2">
      <c r="A26" s="2"/>
      <c r="B26" s="2"/>
      <c r="C26" s="2"/>
      <c r="D26" s="2"/>
      <c r="E26" s="2"/>
      <c r="F26" s="2"/>
      <c r="G26" s="2"/>
      <c r="H26" s="2"/>
      <c r="I26" s="2"/>
      <c r="J26" s="2"/>
      <c r="K26" s="2"/>
      <c r="L26" s="2"/>
      <c r="M26" s="2"/>
      <c r="N26" s="2"/>
      <c r="O26" s="2"/>
      <c r="P26" s="2"/>
      <c r="Q26" s="3"/>
      <c r="R26" s="3"/>
      <c r="S26" s="4"/>
      <c r="T26" s="4"/>
      <c r="U26" s="4"/>
      <c r="V26" s="4"/>
      <c r="W26" s="4"/>
      <c r="X26" s="4"/>
    </row>
    <row r="27" spans="1:24" x14ac:dyDescent="0.2">
      <c r="A27" s="2"/>
      <c r="B27" s="2"/>
      <c r="C27" s="2"/>
      <c r="D27" s="2"/>
      <c r="E27" s="2"/>
      <c r="F27" s="2"/>
      <c r="G27" s="2"/>
      <c r="H27" s="2"/>
      <c r="I27" s="2"/>
      <c r="J27" s="2"/>
      <c r="K27" s="2"/>
      <c r="L27" s="2"/>
      <c r="M27" s="2"/>
      <c r="N27" s="2"/>
      <c r="O27" s="2"/>
      <c r="P27" s="2"/>
      <c r="Q27" s="3"/>
      <c r="R27" s="3"/>
      <c r="S27" s="4"/>
      <c r="T27" s="4"/>
      <c r="U27" s="4"/>
      <c r="V27" s="4"/>
      <c r="W27" s="4"/>
      <c r="X27" s="4"/>
    </row>
    <row r="28" spans="1:24" x14ac:dyDescent="0.2">
      <c r="A28" s="2"/>
      <c r="B28" s="2"/>
      <c r="C28" s="2"/>
      <c r="D28" s="2"/>
      <c r="E28" s="2"/>
      <c r="F28" s="2"/>
      <c r="G28" s="2"/>
      <c r="H28" s="2"/>
      <c r="I28" s="2"/>
      <c r="J28" s="2"/>
      <c r="K28" s="2"/>
      <c r="L28" s="2"/>
      <c r="M28" s="2"/>
      <c r="N28" s="2"/>
      <c r="O28" s="2"/>
      <c r="P28" s="2"/>
      <c r="Q28" s="3"/>
      <c r="R28" s="3"/>
      <c r="S28" s="4"/>
      <c r="T28" s="4"/>
      <c r="U28" s="4"/>
      <c r="V28" s="4"/>
      <c r="W28" s="4"/>
      <c r="X28" s="4"/>
    </row>
    <row r="29" spans="1:24" x14ac:dyDescent="0.2">
      <c r="A29" s="2"/>
      <c r="B29" s="2"/>
      <c r="C29" s="2"/>
      <c r="D29" s="2"/>
      <c r="E29" s="2"/>
      <c r="F29" s="2"/>
      <c r="G29" s="2"/>
      <c r="H29" s="2"/>
      <c r="I29" s="2"/>
      <c r="J29" s="2"/>
      <c r="K29" s="2"/>
      <c r="L29" s="2"/>
      <c r="M29" s="2"/>
      <c r="N29" s="2"/>
      <c r="O29" s="2"/>
      <c r="P29" s="2"/>
      <c r="Q29" s="3"/>
      <c r="R29" s="3"/>
      <c r="S29" s="4"/>
      <c r="T29" s="4"/>
      <c r="U29" s="4"/>
      <c r="V29" s="4"/>
      <c r="W29" s="4"/>
      <c r="X29" s="4"/>
    </row>
    <row r="30" spans="1:24" x14ac:dyDescent="0.2">
      <c r="A30" s="2"/>
      <c r="B30" s="2"/>
      <c r="C30" s="2"/>
      <c r="D30" s="2"/>
      <c r="E30" s="2"/>
      <c r="F30" s="2"/>
      <c r="G30" s="2"/>
      <c r="H30" s="2"/>
      <c r="I30" s="2"/>
      <c r="J30" s="2"/>
      <c r="K30" s="2"/>
      <c r="L30" s="2"/>
      <c r="M30" s="2"/>
      <c r="N30" s="2"/>
      <c r="O30" s="2"/>
      <c r="P30" s="2"/>
      <c r="Q30" s="3"/>
      <c r="R30" s="3"/>
      <c r="S30" s="4"/>
      <c r="T30" s="4"/>
      <c r="U30" s="4"/>
      <c r="V30" s="4"/>
      <c r="W30" s="4"/>
      <c r="X30" s="4"/>
    </row>
    <row r="31" spans="1:24" x14ac:dyDescent="0.2">
      <c r="A31" s="2"/>
      <c r="B31" s="2"/>
      <c r="C31" s="2"/>
      <c r="D31" s="2"/>
      <c r="E31" s="2"/>
      <c r="F31" s="2"/>
      <c r="G31" s="2"/>
      <c r="H31" s="2"/>
      <c r="I31" s="2"/>
      <c r="J31" s="2"/>
      <c r="K31" s="2"/>
      <c r="L31" s="2"/>
      <c r="M31" s="2"/>
      <c r="N31" s="2"/>
      <c r="O31" s="2"/>
      <c r="P31" s="2"/>
      <c r="Q31" s="3"/>
      <c r="R31" s="3"/>
      <c r="S31" s="4"/>
      <c r="T31" s="4"/>
      <c r="U31" s="4"/>
      <c r="V31" s="4"/>
      <c r="W31" s="4"/>
      <c r="X31" s="4"/>
    </row>
    <row r="32" spans="1:24" x14ac:dyDescent="0.2">
      <c r="A32" s="2"/>
      <c r="B32" s="2"/>
      <c r="C32" s="2"/>
      <c r="D32" s="2"/>
      <c r="E32" s="2"/>
      <c r="F32" s="2"/>
      <c r="G32" s="2"/>
      <c r="H32" s="2"/>
      <c r="I32" s="2"/>
      <c r="J32" s="2"/>
      <c r="K32" s="2"/>
      <c r="L32" s="2"/>
      <c r="M32" s="2"/>
      <c r="N32" s="2"/>
      <c r="O32" s="2"/>
      <c r="P32" s="2"/>
      <c r="Q32" s="3"/>
      <c r="R32" s="3"/>
      <c r="S32" s="4"/>
      <c r="T32" s="4"/>
      <c r="U32" s="4"/>
      <c r="V32" s="4"/>
      <c r="W32" s="4"/>
      <c r="X32" s="4"/>
    </row>
    <row r="33" spans="1:24" x14ac:dyDescent="0.2">
      <c r="A33" s="2"/>
      <c r="B33" s="2"/>
      <c r="C33" s="2"/>
      <c r="D33" s="2"/>
      <c r="E33" s="2"/>
      <c r="F33" s="2"/>
      <c r="G33" s="2"/>
      <c r="H33" s="2"/>
      <c r="I33" s="2"/>
      <c r="J33" s="2"/>
      <c r="K33" s="2"/>
      <c r="L33" s="2"/>
      <c r="M33" s="2"/>
      <c r="N33" s="2"/>
      <c r="O33" s="2"/>
      <c r="P33" s="2"/>
      <c r="Q33" s="3"/>
      <c r="R33" s="3"/>
      <c r="S33" s="4"/>
      <c r="T33" s="4"/>
      <c r="U33" s="4"/>
      <c r="V33" s="4"/>
      <c r="W33" s="4"/>
      <c r="X33" s="4"/>
    </row>
    <row r="34" spans="1:24" x14ac:dyDescent="0.2">
      <c r="A34" s="2"/>
      <c r="B34" s="2"/>
      <c r="C34" s="2"/>
      <c r="D34" s="2"/>
      <c r="E34" s="2"/>
      <c r="F34" s="2"/>
      <c r="G34" s="2"/>
      <c r="H34" s="2"/>
      <c r="I34" s="2"/>
      <c r="J34" s="2"/>
      <c r="K34" s="2"/>
      <c r="L34" s="2"/>
      <c r="M34" s="2"/>
      <c r="N34" s="2"/>
      <c r="O34" s="2"/>
      <c r="P34" s="2"/>
      <c r="Q34" s="3"/>
      <c r="R34" s="3"/>
      <c r="S34" s="4"/>
      <c r="T34" s="4"/>
      <c r="U34" s="4"/>
      <c r="V34" s="4"/>
      <c r="W34" s="4"/>
      <c r="X34" s="4"/>
    </row>
    <row r="35" spans="1:24" x14ac:dyDescent="0.2">
      <c r="A35" s="2"/>
      <c r="B35" s="2"/>
      <c r="C35" s="2"/>
      <c r="D35" s="2"/>
      <c r="E35" s="2"/>
      <c r="F35" s="2"/>
      <c r="G35" s="2"/>
      <c r="H35" s="2"/>
      <c r="I35" s="2"/>
      <c r="J35" s="2"/>
      <c r="K35" s="2"/>
      <c r="L35" s="2"/>
      <c r="M35" s="2"/>
      <c r="N35" s="2"/>
      <c r="O35" s="2"/>
      <c r="P35" s="2"/>
      <c r="Q35" s="3"/>
      <c r="R35" s="3"/>
      <c r="S35" s="4"/>
      <c r="T35" s="4"/>
      <c r="U35" s="4"/>
      <c r="V35" s="4"/>
      <c r="W35" s="4"/>
      <c r="X35" s="4"/>
    </row>
    <row r="36" spans="1:24" x14ac:dyDescent="0.2">
      <c r="A36" s="2"/>
      <c r="B36" s="2"/>
      <c r="C36" s="2"/>
      <c r="D36" s="2"/>
      <c r="E36" s="2"/>
      <c r="F36" s="2"/>
      <c r="G36" s="2"/>
      <c r="H36" s="2"/>
      <c r="I36" s="2"/>
      <c r="J36" s="2"/>
      <c r="K36" s="2"/>
      <c r="L36" s="2"/>
      <c r="M36" s="2"/>
      <c r="N36" s="2"/>
      <c r="O36" s="2"/>
      <c r="P36" s="2"/>
      <c r="Q36" s="3"/>
      <c r="R36" s="3"/>
      <c r="S36" s="4"/>
      <c r="T36" s="4"/>
      <c r="U36" s="4"/>
      <c r="V36" s="4"/>
      <c r="W36" s="4"/>
      <c r="X36" s="4"/>
    </row>
    <row r="37" spans="1:24" x14ac:dyDescent="0.2">
      <c r="A37" s="2"/>
      <c r="B37" s="2"/>
      <c r="C37" s="2"/>
      <c r="D37" s="2"/>
      <c r="E37" s="2"/>
      <c r="F37" s="2"/>
      <c r="G37" s="2"/>
      <c r="H37" s="2"/>
      <c r="I37" s="2"/>
      <c r="J37" s="2"/>
      <c r="K37" s="2"/>
      <c r="L37" s="2"/>
      <c r="M37" s="2"/>
      <c r="N37" s="2"/>
      <c r="O37" s="2"/>
      <c r="P37" s="2"/>
      <c r="Q37" s="3"/>
      <c r="R37" s="3"/>
      <c r="S37" s="4"/>
      <c r="T37" s="4"/>
      <c r="U37" s="4"/>
      <c r="V37" s="4"/>
      <c r="W37" s="4"/>
      <c r="X37" s="4"/>
    </row>
    <row r="38" spans="1:24" x14ac:dyDescent="0.2">
      <c r="A38" s="2"/>
      <c r="B38" s="2"/>
      <c r="C38" s="2"/>
      <c r="D38" s="2"/>
      <c r="E38" s="2"/>
      <c r="F38" s="2"/>
      <c r="G38" s="2"/>
      <c r="H38" s="2"/>
      <c r="I38" s="2"/>
      <c r="J38" s="2"/>
      <c r="K38" s="2"/>
      <c r="L38" s="2"/>
      <c r="M38" s="2"/>
      <c r="N38" s="2"/>
      <c r="O38" s="2"/>
      <c r="P38" s="2"/>
      <c r="Q38" s="3"/>
      <c r="R38" s="3"/>
      <c r="S38" s="4"/>
      <c r="T38" s="4"/>
      <c r="U38" s="4"/>
      <c r="V38" s="4"/>
      <c r="W38" s="4"/>
      <c r="X38" s="4"/>
    </row>
    <row r="39" spans="1:24" x14ac:dyDescent="0.2">
      <c r="A39" s="2"/>
      <c r="B39" s="2"/>
      <c r="C39" s="2"/>
      <c r="D39" s="2"/>
      <c r="E39" s="2"/>
      <c r="F39" s="2"/>
      <c r="G39" s="2"/>
      <c r="H39" s="2"/>
      <c r="I39" s="2"/>
      <c r="J39" s="2"/>
      <c r="K39" s="2"/>
      <c r="L39" s="2"/>
      <c r="M39" s="2"/>
      <c r="N39" s="2"/>
      <c r="O39" s="2"/>
      <c r="P39" s="2"/>
      <c r="Q39" s="3"/>
      <c r="R39" s="3"/>
      <c r="S39" s="4"/>
      <c r="T39" s="4"/>
      <c r="U39" s="4"/>
      <c r="V39" s="4"/>
      <c r="W39" s="4"/>
      <c r="X39" s="4"/>
    </row>
    <row r="40" spans="1:24" x14ac:dyDescent="0.2">
      <c r="A40" s="2"/>
      <c r="B40" s="2"/>
      <c r="C40" s="2"/>
      <c r="D40" s="2"/>
      <c r="E40" s="2"/>
      <c r="F40" s="2"/>
      <c r="G40" s="2"/>
      <c r="H40" s="2"/>
      <c r="I40" s="2"/>
      <c r="J40" s="2"/>
      <c r="K40" s="2"/>
      <c r="L40" s="2"/>
      <c r="M40" s="2"/>
      <c r="N40" s="2"/>
      <c r="O40" s="2"/>
      <c r="P40" s="2"/>
      <c r="Q40" s="3"/>
      <c r="R40" s="3"/>
      <c r="S40" s="4"/>
      <c r="T40" s="4"/>
      <c r="U40" s="4"/>
      <c r="V40" s="4"/>
      <c r="W40" s="4"/>
      <c r="X40" s="4"/>
    </row>
    <row r="41" spans="1:24" x14ac:dyDescent="0.2">
      <c r="A41" s="2"/>
      <c r="B41" s="2"/>
      <c r="C41" s="2"/>
      <c r="D41" s="2"/>
      <c r="E41" s="2"/>
      <c r="F41" s="2"/>
      <c r="G41" s="2"/>
      <c r="H41" s="2"/>
      <c r="I41" s="2"/>
      <c r="J41" s="2"/>
      <c r="K41" s="2"/>
      <c r="L41" s="2"/>
      <c r="M41" s="2"/>
      <c r="N41" s="2"/>
      <c r="O41" s="2"/>
      <c r="P41" s="2"/>
      <c r="Q41" s="3"/>
      <c r="R41" s="3"/>
      <c r="S41" s="4"/>
      <c r="T41" s="4"/>
      <c r="U41" s="4"/>
      <c r="V41" s="4"/>
      <c r="W41" s="4"/>
      <c r="X41" s="4"/>
    </row>
    <row r="42" spans="1:24" x14ac:dyDescent="0.2">
      <c r="A42" s="2"/>
      <c r="B42" s="2"/>
      <c r="C42" s="2"/>
      <c r="D42" s="2"/>
      <c r="E42" s="2"/>
      <c r="F42" s="2"/>
      <c r="G42" s="2"/>
      <c r="H42" s="2"/>
      <c r="I42" s="2"/>
      <c r="J42" s="2"/>
      <c r="K42" s="2"/>
      <c r="L42" s="2"/>
      <c r="M42" s="2"/>
      <c r="N42" s="2"/>
      <c r="O42" s="2"/>
      <c r="P42" s="2"/>
      <c r="Q42" s="3"/>
      <c r="R42" s="3"/>
      <c r="S42" s="4"/>
      <c r="T42" s="4"/>
      <c r="U42" s="4"/>
      <c r="V42" s="4"/>
      <c r="W42" s="4"/>
      <c r="X42" s="4"/>
    </row>
    <row r="43" spans="1:24" x14ac:dyDescent="0.2">
      <c r="A43" s="2"/>
      <c r="B43" s="2"/>
      <c r="C43" s="2"/>
      <c r="D43" s="2"/>
      <c r="E43" s="2"/>
      <c r="F43" s="2"/>
      <c r="G43" s="2"/>
      <c r="H43" s="2"/>
      <c r="I43" s="2"/>
      <c r="J43" s="2"/>
      <c r="K43" s="2"/>
      <c r="L43" s="2"/>
      <c r="M43" s="2"/>
      <c r="N43" s="2"/>
      <c r="O43" s="2"/>
      <c r="P43" s="2"/>
      <c r="Q43" s="3"/>
      <c r="R43" s="3"/>
      <c r="S43" s="4"/>
      <c r="T43" s="4"/>
      <c r="U43" s="4"/>
      <c r="V43" s="4"/>
      <c r="W43" s="4"/>
      <c r="X43" s="4"/>
    </row>
    <row r="44" spans="1:24" x14ac:dyDescent="0.2">
      <c r="A44" s="2"/>
      <c r="B44" s="2"/>
      <c r="C44" s="2"/>
      <c r="D44" s="2"/>
      <c r="E44" s="2"/>
      <c r="F44" s="2"/>
      <c r="G44" s="2"/>
      <c r="H44" s="2"/>
      <c r="I44" s="2"/>
      <c r="J44" s="2"/>
      <c r="K44" s="2"/>
      <c r="L44" s="2"/>
      <c r="M44" s="2"/>
      <c r="N44" s="2"/>
      <c r="O44" s="2"/>
      <c r="P44" s="2"/>
      <c r="Q44" s="3"/>
      <c r="R44" s="3"/>
      <c r="S44" s="4"/>
      <c r="T44" s="4"/>
      <c r="U44" s="4"/>
      <c r="V44" s="4"/>
      <c r="W44" s="4"/>
      <c r="X44" s="4"/>
    </row>
    <row r="45" spans="1:24" x14ac:dyDescent="0.2">
      <c r="A45" s="2"/>
      <c r="B45" s="2"/>
      <c r="C45" s="2"/>
      <c r="D45" s="2"/>
      <c r="E45" s="2"/>
      <c r="F45" s="2"/>
      <c r="G45" s="2"/>
      <c r="H45" s="2"/>
      <c r="I45" s="2"/>
      <c r="J45" s="2"/>
      <c r="K45" s="2"/>
      <c r="L45" s="2"/>
      <c r="M45" s="2"/>
      <c r="N45" s="2"/>
      <c r="O45" s="2"/>
      <c r="P45" s="2"/>
      <c r="Q45" s="3"/>
      <c r="R45" s="3"/>
      <c r="S45" s="4"/>
      <c r="T45" s="4"/>
      <c r="U45" s="4"/>
      <c r="V45" s="4"/>
      <c r="W45" s="4"/>
      <c r="X45" s="4"/>
    </row>
    <row r="46" spans="1:24" x14ac:dyDescent="0.2">
      <c r="A46" s="2"/>
      <c r="B46" s="2"/>
      <c r="C46" s="2"/>
      <c r="D46" s="2"/>
      <c r="E46" s="2"/>
      <c r="F46" s="2"/>
      <c r="G46" s="2"/>
      <c r="H46" s="2"/>
      <c r="I46" s="2"/>
      <c r="J46" s="2"/>
      <c r="K46" s="2"/>
      <c r="L46" s="2"/>
      <c r="M46" s="2"/>
      <c r="N46" s="2"/>
      <c r="O46" s="2"/>
      <c r="P46" s="2"/>
      <c r="Q46" s="3"/>
      <c r="R46" s="3"/>
      <c r="S46" s="4"/>
      <c r="T46" s="4"/>
      <c r="U46" s="4"/>
      <c r="V46" s="4"/>
      <c r="W46" s="4"/>
      <c r="X46" s="4"/>
    </row>
    <row r="47" spans="1:24" x14ac:dyDescent="0.2">
      <c r="A47" s="2"/>
      <c r="B47" s="2"/>
      <c r="C47" s="2"/>
      <c r="D47" s="2"/>
      <c r="E47" s="2"/>
      <c r="F47" s="2"/>
      <c r="G47" s="2"/>
      <c r="H47" s="2"/>
      <c r="I47" s="2"/>
      <c r="J47" s="2"/>
      <c r="K47" s="2"/>
      <c r="L47" s="2"/>
      <c r="M47" s="2"/>
      <c r="N47" s="2"/>
      <c r="O47" s="2"/>
      <c r="P47" s="2"/>
      <c r="Q47" s="3"/>
      <c r="R47" s="3"/>
      <c r="S47" s="4"/>
      <c r="T47" s="4"/>
      <c r="U47" s="4"/>
      <c r="V47" s="4"/>
      <c r="W47" s="4"/>
      <c r="X47" s="4"/>
    </row>
    <row r="48" spans="1:24" x14ac:dyDescent="0.2">
      <c r="A48" s="2"/>
      <c r="B48" s="2"/>
      <c r="C48" s="2"/>
      <c r="D48" s="2"/>
      <c r="E48" s="2"/>
      <c r="F48" s="2"/>
      <c r="G48" s="2"/>
      <c r="H48" s="2"/>
      <c r="I48" s="2"/>
      <c r="J48" s="2"/>
      <c r="K48" s="2"/>
      <c r="L48" s="2"/>
      <c r="M48" s="2"/>
      <c r="N48" s="2"/>
      <c r="O48" s="2"/>
      <c r="P48" s="2"/>
      <c r="Q48" s="3"/>
      <c r="R48" s="3"/>
      <c r="S48" s="4"/>
      <c r="T48" s="4"/>
      <c r="U48" s="4"/>
      <c r="V48" s="4"/>
      <c r="W48" s="4"/>
      <c r="X48" s="4"/>
    </row>
    <row r="49" spans="1:24" x14ac:dyDescent="0.2">
      <c r="A49" s="2"/>
      <c r="B49" s="2"/>
      <c r="C49" s="2"/>
      <c r="D49" s="2"/>
      <c r="E49" s="2"/>
      <c r="F49" s="2"/>
      <c r="G49" s="2"/>
      <c r="H49" s="2"/>
      <c r="I49" s="2"/>
      <c r="J49" s="2"/>
      <c r="K49" s="2"/>
      <c r="L49" s="2"/>
      <c r="M49" s="2"/>
      <c r="N49" s="2"/>
      <c r="O49" s="2"/>
      <c r="P49" s="2"/>
      <c r="Q49" s="3"/>
      <c r="R49" s="3"/>
      <c r="S49" s="4"/>
      <c r="T49" s="4"/>
      <c r="U49" s="4"/>
      <c r="V49" s="4"/>
      <c r="W49" s="4"/>
      <c r="X49" s="4"/>
    </row>
    <row r="50" spans="1:24" x14ac:dyDescent="0.2">
      <c r="A50" s="2"/>
      <c r="B50" s="2"/>
      <c r="C50" s="2"/>
      <c r="D50" s="2"/>
      <c r="E50" s="2"/>
      <c r="F50" s="2"/>
      <c r="G50" s="2"/>
      <c r="H50" s="2"/>
      <c r="I50" s="2"/>
      <c r="J50" s="2"/>
      <c r="K50" s="2"/>
      <c r="L50" s="2"/>
      <c r="M50" s="2"/>
      <c r="N50" s="2"/>
      <c r="O50" s="2"/>
      <c r="P50" s="2"/>
      <c r="Q50" s="3"/>
      <c r="R50" s="3"/>
      <c r="S50" s="4"/>
      <c r="T50" s="4"/>
      <c r="U50" s="4"/>
      <c r="V50" s="4"/>
      <c r="W50" s="4"/>
      <c r="X50" s="4"/>
    </row>
    <row r="51" spans="1:24" x14ac:dyDescent="0.2">
      <c r="A51" s="2"/>
      <c r="B51" s="2"/>
      <c r="C51" s="2"/>
      <c r="D51" s="2"/>
      <c r="E51" s="2"/>
      <c r="F51" s="2"/>
      <c r="G51" s="2"/>
      <c r="H51" s="2"/>
      <c r="I51" s="2"/>
      <c r="J51" s="2"/>
      <c r="K51" s="2"/>
      <c r="L51" s="2"/>
      <c r="M51" s="2"/>
      <c r="N51" s="2"/>
      <c r="O51" s="2"/>
      <c r="P51" s="2"/>
      <c r="Q51" s="3"/>
      <c r="R51" s="3"/>
      <c r="S51" s="4"/>
      <c r="T51" s="4"/>
      <c r="U51" s="4"/>
      <c r="V51" s="4"/>
      <c r="W51" s="4"/>
      <c r="X51" s="4"/>
    </row>
    <row r="52" spans="1:24" x14ac:dyDescent="0.2">
      <c r="A52" s="2"/>
      <c r="B52" s="2"/>
      <c r="C52" s="2"/>
      <c r="D52" s="2"/>
      <c r="E52" s="2"/>
      <c r="F52" s="2"/>
      <c r="G52" s="2"/>
      <c r="H52" s="2"/>
      <c r="I52" s="2"/>
      <c r="J52" s="2"/>
      <c r="K52" s="2"/>
      <c r="L52" s="2"/>
      <c r="M52" s="2"/>
      <c r="N52" s="2"/>
      <c r="O52" s="2"/>
      <c r="P52" s="2"/>
      <c r="Q52" s="3"/>
      <c r="R52" s="3"/>
      <c r="S52" s="4"/>
      <c r="T52" s="4"/>
      <c r="U52" s="4"/>
      <c r="V52" s="4"/>
      <c r="W52" s="4"/>
      <c r="X52" s="4"/>
    </row>
    <row r="53" spans="1:24" x14ac:dyDescent="0.2">
      <c r="A53" s="2"/>
      <c r="B53" s="2"/>
      <c r="C53" s="2"/>
      <c r="D53" s="2"/>
      <c r="E53" s="2"/>
      <c r="F53" s="2"/>
      <c r="G53" s="2"/>
      <c r="H53" s="2"/>
      <c r="I53" s="2"/>
      <c r="J53" s="2"/>
      <c r="K53" s="2"/>
      <c r="L53" s="2"/>
      <c r="M53" s="2"/>
      <c r="N53" s="2"/>
      <c r="O53" s="2"/>
      <c r="P53" s="2"/>
      <c r="Q53" s="3"/>
      <c r="R53" s="3"/>
      <c r="S53" s="4"/>
      <c r="T53" s="4"/>
      <c r="U53" s="4"/>
      <c r="V53" s="4"/>
      <c r="W53" s="4"/>
      <c r="X53" s="4"/>
    </row>
    <row r="54" spans="1:24" x14ac:dyDescent="0.2">
      <c r="A54" s="10"/>
      <c r="B54" s="3"/>
      <c r="C54" s="3"/>
      <c r="D54" s="3"/>
      <c r="E54" s="3"/>
      <c r="F54" s="3"/>
      <c r="G54" s="3"/>
      <c r="H54" s="3"/>
      <c r="I54" s="3"/>
      <c r="J54" s="3"/>
      <c r="K54" s="3"/>
      <c r="L54" s="3"/>
      <c r="M54" s="3"/>
      <c r="N54" s="3"/>
      <c r="O54" s="3"/>
      <c r="P54" s="3"/>
      <c r="Q54" s="3"/>
      <c r="R54" s="3"/>
      <c r="S54" s="4"/>
      <c r="T54" s="4"/>
      <c r="U54" s="4"/>
      <c r="V54" s="4"/>
      <c r="W54" s="4"/>
      <c r="X54" s="4"/>
    </row>
    <row r="55" spans="1:24" x14ac:dyDescent="0.2">
      <c r="A55" s="10"/>
      <c r="B55" s="3"/>
      <c r="C55" s="3"/>
      <c r="D55" s="3"/>
      <c r="E55" s="3"/>
      <c r="F55" s="3"/>
      <c r="G55" s="3"/>
      <c r="H55" s="3"/>
      <c r="I55" s="3"/>
      <c r="J55" s="3"/>
      <c r="K55" s="3"/>
      <c r="L55" s="3"/>
      <c r="M55" s="3"/>
      <c r="N55" s="3"/>
      <c r="O55" s="3"/>
      <c r="P55" s="3"/>
      <c r="Q55" s="3"/>
      <c r="R55" s="3"/>
      <c r="S55" s="4"/>
      <c r="T55" s="4"/>
      <c r="U55" s="4"/>
      <c r="V55" s="4"/>
      <c r="W55" s="4"/>
      <c r="X55" s="4"/>
    </row>
    <row r="56" spans="1:24" x14ac:dyDescent="0.2">
      <c r="A56" s="10"/>
      <c r="B56" s="3"/>
      <c r="C56" s="3"/>
      <c r="D56" s="3"/>
      <c r="E56" s="3"/>
      <c r="F56" s="3"/>
      <c r="G56" s="3"/>
      <c r="H56" s="3"/>
      <c r="I56" s="3"/>
      <c r="J56" s="3"/>
      <c r="K56" s="3"/>
      <c r="L56" s="3"/>
      <c r="M56" s="3"/>
      <c r="N56" s="3"/>
      <c r="O56" s="3"/>
      <c r="P56" s="3"/>
      <c r="Q56" s="3"/>
      <c r="R56" s="3"/>
      <c r="S56" s="4"/>
      <c r="T56" s="4"/>
      <c r="U56" s="4"/>
      <c r="V56" s="4"/>
      <c r="W56" s="4"/>
      <c r="X56" s="4"/>
    </row>
    <row r="57" spans="1:24" x14ac:dyDescent="0.2">
      <c r="A57" s="10"/>
      <c r="B57" s="3"/>
      <c r="C57" s="3"/>
      <c r="D57" s="3"/>
      <c r="E57" s="3"/>
      <c r="F57" s="3"/>
      <c r="G57" s="3"/>
      <c r="H57" s="3"/>
      <c r="I57" s="3"/>
      <c r="J57" s="3"/>
      <c r="K57" s="3"/>
      <c r="L57" s="3"/>
      <c r="M57" s="3"/>
      <c r="N57" s="3"/>
      <c r="O57" s="3"/>
      <c r="P57" s="3"/>
      <c r="Q57" s="3"/>
      <c r="R57" s="3"/>
      <c r="S57" s="4"/>
      <c r="T57" s="4"/>
      <c r="U57" s="4"/>
      <c r="V57" s="4"/>
      <c r="W57" s="4"/>
      <c r="X57" s="4"/>
    </row>
    <row r="58" spans="1:24" x14ac:dyDescent="0.2">
      <c r="A58" s="10"/>
      <c r="B58" s="3"/>
      <c r="C58" s="3"/>
      <c r="D58" s="3"/>
      <c r="E58" s="3"/>
      <c r="F58" s="3"/>
      <c r="G58" s="3"/>
      <c r="H58" s="3"/>
      <c r="I58" s="3"/>
      <c r="J58" s="3"/>
      <c r="K58" s="3"/>
      <c r="L58" s="3"/>
      <c r="M58" s="3"/>
      <c r="N58" s="3"/>
      <c r="O58" s="3"/>
      <c r="P58" s="3"/>
      <c r="Q58" s="3"/>
      <c r="R58" s="3"/>
      <c r="S58" s="4"/>
      <c r="T58" s="4"/>
      <c r="U58" s="4"/>
      <c r="V58" s="4"/>
      <c r="W58" s="4"/>
      <c r="X58" s="4"/>
    </row>
    <row r="59" spans="1:24" x14ac:dyDescent="0.2">
      <c r="A59" s="10"/>
      <c r="B59" s="3"/>
      <c r="C59" s="3"/>
      <c r="D59" s="3"/>
      <c r="E59" s="3"/>
      <c r="F59" s="3"/>
      <c r="G59" s="3"/>
      <c r="H59" s="3"/>
      <c r="I59" s="3"/>
      <c r="J59" s="3"/>
      <c r="K59" s="3"/>
      <c r="L59" s="3"/>
      <c r="M59" s="3"/>
      <c r="N59" s="3"/>
      <c r="O59" s="3"/>
      <c r="P59" s="3"/>
      <c r="Q59" s="3"/>
      <c r="R59" s="3"/>
      <c r="S59" s="4"/>
      <c r="T59" s="4"/>
      <c r="U59" s="4"/>
      <c r="V59" s="4"/>
      <c r="W59" s="4"/>
      <c r="X59" s="4"/>
    </row>
    <row r="60" spans="1:24" x14ac:dyDescent="0.2">
      <c r="A60" s="10"/>
      <c r="B60" s="3"/>
      <c r="C60" s="3"/>
      <c r="D60" s="3"/>
      <c r="E60" s="3"/>
      <c r="F60" s="3"/>
      <c r="G60" s="3"/>
      <c r="H60" s="3"/>
      <c r="I60" s="3"/>
      <c r="J60" s="3"/>
      <c r="K60" s="3"/>
      <c r="L60" s="3"/>
      <c r="M60" s="3"/>
      <c r="N60" s="3"/>
      <c r="O60" s="3"/>
      <c r="P60" s="3"/>
      <c r="Q60" s="3"/>
      <c r="R60" s="3"/>
      <c r="S60" s="4"/>
      <c r="T60" s="4"/>
      <c r="U60" s="4"/>
      <c r="V60" s="4"/>
      <c r="W60" s="4"/>
      <c r="X60" s="4"/>
    </row>
    <row r="61" spans="1:24" x14ac:dyDescent="0.2">
      <c r="A61" s="10"/>
      <c r="B61" s="3"/>
      <c r="C61" s="3"/>
      <c r="D61" s="3"/>
      <c r="E61" s="3"/>
      <c r="F61" s="3"/>
      <c r="G61" s="3"/>
      <c r="H61" s="3"/>
      <c r="I61" s="3"/>
      <c r="J61" s="3"/>
      <c r="K61" s="3"/>
      <c r="L61" s="3"/>
      <c r="M61" s="3"/>
      <c r="N61" s="3"/>
      <c r="O61" s="3"/>
      <c r="P61" s="3"/>
      <c r="Q61" s="3"/>
      <c r="R61" s="3"/>
      <c r="S61" s="4"/>
      <c r="T61" s="4"/>
      <c r="U61" s="4"/>
      <c r="V61" s="4"/>
      <c r="W61" s="4"/>
      <c r="X61" s="4"/>
    </row>
    <row r="62" spans="1:24" x14ac:dyDescent="0.2">
      <c r="A62" s="10"/>
      <c r="B62" s="3"/>
      <c r="C62" s="3"/>
      <c r="D62" s="3"/>
      <c r="E62" s="3"/>
      <c r="F62" s="3"/>
      <c r="G62" s="3"/>
      <c r="H62" s="3"/>
      <c r="I62" s="3"/>
      <c r="J62" s="3"/>
      <c r="K62" s="3"/>
      <c r="L62" s="3"/>
      <c r="M62" s="3"/>
      <c r="N62" s="3"/>
      <c r="O62" s="3"/>
      <c r="P62" s="3"/>
      <c r="Q62" s="3"/>
      <c r="R62" s="3"/>
      <c r="S62" s="4"/>
      <c r="T62" s="4"/>
      <c r="U62" s="4"/>
      <c r="V62" s="4"/>
      <c r="W62" s="4"/>
      <c r="X62" s="4"/>
    </row>
    <row r="63" spans="1:24" x14ac:dyDescent="0.2">
      <c r="A63" s="10"/>
      <c r="B63" s="3"/>
      <c r="C63" s="3"/>
      <c r="D63" s="3"/>
      <c r="E63" s="3"/>
      <c r="F63" s="3"/>
      <c r="G63" s="3"/>
      <c r="H63" s="3"/>
      <c r="I63" s="3"/>
      <c r="J63" s="3"/>
      <c r="K63" s="3"/>
      <c r="L63" s="3"/>
      <c r="M63" s="3"/>
      <c r="N63" s="3"/>
      <c r="O63" s="3"/>
      <c r="P63" s="3"/>
      <c r="Q63" s="3"/>
      <c r="R63" s="3"/>
      <c r="S63" s="4"/>
      <c r="T63" s="4"/>
      <c r="U63" s="4"/>
      <c r="V63" s="4"/>
      <c r="W63" s="4"/>
      <c r="X63" s="4"/>
    </row>
    <row r="64" spans="1:24" x14ac:dyDescent="0.2">
      <c r="A64" s="10"/>
      <c r="B64" s="3"/>
      <c r="C64" s="3"/>
      <c r="D64" s="3"/>
      <c r="E64" s="3"/>
      <c r="F64" s="3"/>
      <c r="G64" s="3"/>
      <c r="H64" s="3"/>
      <c r="I64" s="3"/>
      <c r="J64" s="3"/>
      <c r="K64" s="3"/>
      <c r="L64" s="3"/>
      <c r="M64" s="3"/>
      <c r="N64" s="3"/>
      <c r="O64" s="3"/>
      <c r="P64" s="3"/>
      <c r="Q64" s="3"/>
      <c r="R64" s="3"/>
      <c r="S64" s="4"/>
      <c r="T64" s="4"/>
      <c r="U64" s="4"/>
      <c r="V64" s="4"/>
      <c r="W64" s="4"/>
      <c r="X64" s="4"/>
    </row>
    <row r="65" spans="1:24" x14ac:dyDescent="0.2">
      <c r="A65" s="10"/>
      <c r="B65" s="3"/>
      <c r="C65" s="3"/>
      <c r="D65" s="3"/>
      <c r="E65" s="3"/>
      <c r="F65" s="3"/>
      <c r="G65" s="3"/>
      <c r="H65" s="3"/>
      <c r="I65" s="3"/>
      <c r="J65" s="3"/>
      <c r="K65" s="3"/>
      <c r="L65" s="3"/>
      <c r="M65" s="3"/>
      <c r="N65" s="3"/>
      <c r="O65" s="3"/>
      <c r="P65" s="3"/>
      <c r="Q65" s="3"/>
      <c r="R65" s="3"/>
      <c r="S65" s="4"/>
      <c r="T65" s="4"/>
      <c r="U65" s="4"/>
      <c r="V65" s="4"/>
      <c r="W65" s="4"/>
      <c r="X65" s="4"/>
    </row>
    <row r="66" spans="1:24" x14ac:dyDescent="0.2">
      <c r="A66" s="10"/>
      <c r="B66" s="3"/>
      <c r="C66" s="3"/>
      <c r="D66" s="3"/>
      <c r="E66" s="3"/>
      <c r="F66" s="3"/>
      <c r="G66" s="3"/>
      <c r="H66" s="3"/>
      <c r="I66" s="3"/>
      <c r="J66" s="3"/>
      <c r="K66" s="3"/>
      <c r="L66" s="3"/>
      <c r="M66" s="3"/>
      <c r="N66" s="3"/>
      <c r="O66" s="3"/>
      <c r="P66" s="3"/>
      <c r="Q66" s="3"/>
      <c r="R66" s="3"/>
      <c r="S66" s="4"/>
      <c r="T66" s="4"/>
      <c r="U66" s="4"/>
      <c r="V66" s="4"/>
      <c r="W66" s="4"/>
      <c r="X66" s="4"/>
    </row>
    <row r="67" spans="1:24" x14ac:dyDescent="0.2">
      <c r="A67" s="10"/>
      <c r="B67" s="3"/>
      <c r="C67" s="3"/>
      <c r="D67" s="3"/>
      <c r="E67" s="3"/>
      <c r="F67" s="3"/>
      <c r="G67" s="3"/>
      <c r="H67" s="3"/>
      <c r="I67" s="3"/>
      <c r="J67" s="3"/>
      <c r="K67" s="3"/>
      <c r="L67" s="3"/>
      <c r="M67" s="3"/>
      <c r="N67" s="3"/>
      <c r="O67" s="3"/>
      <c r="P67" s="3"/>
      <c r="Q67" s="3"/>
      <c r="R67" s="3"/>
      <c r="S67" s="4"/>
      <c r="T67" s="4"/>
      <c r="U67" s="4"/>
      <c r="V67" s="4"/>
      <c r="W67" s="4"/>
      <c r="X67" s="4"/>
    </row>
    <row r="68" spans="1:24" x14ac:dyDescent="0.2">
      <c r="A68" s="10"/>
      <c r="B68" s="3"/>
      <c r="C68" s="3"/>
      <c r="D68" s="3"/>
      <c r="E68" s="3"/>
      <c r="F68" s="3"/>
      <c r="G68" s="3"/>
      <c r="H68" s="3"/>
      <c r="I68" s="3"/>
      <c r="J68" s="3"/>
      <c r="K68" s="3"/>
      <c r="L68" s="3"/>
      <c r="M68" s="3"/>
      <c r="N68" s="3"/>
      <c r="O68" s="3"/>
      <c r="P68" s="3"/>
      <c r="Q68" s="3"/>
      <c r="R68" s="3"/>
      <c r="S68" s="4"/>
      <c r="T68" s="4"/>
      <c r="U68" s="4"/>
      <c r="V68" s="4"/>
      <c r="W68" s="4"/>
      <c r="X68" s="4"/>
    </row>
    <row r="69" spans="1:24" x14ac:dyDescent="0.2">
      <c r="A69" s="10"/>
      <c r="B69" s="3"/>
      <c r="C69" s="3"/>
      <c r="D69" s="3"/>
      <c r="E69" s="3"/>
      <c r="F69" s="3"/>
      <c r="G69" s="3"/>
      <c r="H69" s="3"/>
      <c r="I69" s="3"/>
      <c r="J69" s="3"/>
      <c r="K69" s="3"/>
      <c r="L69" s="3"/>
      <c r="M69" s="3"/>
      <c r="N69" s="3"/>
      <c r="O69" s="3"/>
      <c r="P69" s="3"/>
      <c r="Q69" s="3"/>
      <c r="R69" s="3"/>
      <c r="S69" s="4"/>
      <c r="T69" s="4"/>
      <c r="U69" s="4"/>
      <c r="V69" s="4"/>
      <c r="W69" s="4"/>
      <c r="X69" s="4"/>
    </row>
    <row r="70" spans="1:24" x14ac:dyDescent="0.2">
      <c r="A70" s="10"/>
      <c r="B70" s="3"/>
      <c r="C70" s="3"/>
      <c r="D70" s="3"/>
      <c r="E70" s="3"/>
      <c r="F70" s="3"/>
      <c r="G70" s="3"/>
      <c r="H70" s="3"/>
      <c r="I70" s="3"/>
      <c r="J70" s="3"/>
      <c r="K70" s="3"/>
      <c r="L70" s="3"/>
      <c r="M70" s="3"/>
      <c r="N70" s="3"/>
      <c r="O70" s="3"/>
      <c r="P70" s="3"/>
      <c r="Q70" s="3"/>
      <c r="R70" s="3"/>
      <c r="S70" s="4"/>
      <c r="T70" s="4"/>
      <c r="U70" s="4"/>
      <c r="V70" s="4"/>
      <c r="W70" s="4"/>
      <c r="X70" s="4"/>
    </row>
    <row r="71" spans="1:24" x14ac:dyDescent="0.2">
      <c r="A71" s="10"/>
      <c r="B71" s="3"/>
      <c r="C71" s="3"/>
      <c r="D71" s="3"/>
      <c r="E71" s="3"/>
      <c r="F71" s="3"/>
      <c r="G71" s="3"/>
      <c r="H71" s="3"/>
      <c r="I71" s="3"/>
      <c r="J71" s="3"/>
      <c r="K71" s="3"/>
      <c r="L71" s="3"/>
      <c r="M71" s="3"/>
      <c r="N71" s="3"/>
      <c r="O71" s="3"/>
      <c r="P71" s="3"/>
      <c r="Q71" s="3"/>
      <c r="R71" s="3"/>
      <c r="S71" s="4"/>
      <c r="T71" s="4"/>
      <c r="U71" s="4"/>
      <c r="V71" s="4"/>
      <c r="W71" s="4"/>
      <c r="X71" s="4"/>
    </row>
    <row r="72" spans="1:24" x14ac:dyDescent="0.2">
      <c r="A72" s="10"/>
      <c r="B72" s="3"/>
      <c r="C72" s="3"/>
      <c r="D72" s="3"/>
      <c r="E72" s="3"/>
      <c r="F72" s="3"/>
      <c r="G72" s="3"/>
      <c r="H72" s="3"/>
      <c r="I72" s="3"/>
      <c r="J72" s="3"/>
      <c r="K72" s="3"/>
      <c r="L72" s="3"/>
      <c r="M72" s="3"/>
      <c r="N72" s="3"/>
      <c r="O72" s="3"/>
      <c r="P72" s="3"/>
      <c r="Q72" s="3"/>
      <c r="R72" s="3"/>
      <c r="S72" s="4"/>
      <c r="T72" s="4"/>
      <c r="U72" s="4"/>
      <c r="V72" s="4"/>
      <c r="W72" s="4"/>
      <c r="X72" s="4"/>
    </row>
    <row r="73" spans="1:24" x14ac:dyDescent="0.2">
      <c r="A73" s="10"/>
      <c r="B73" s="3"/>
      <c r="C73" s="3"/>
      <c r="D73" s="3"/>
      <c r="E73" s="3"/>
      <c r="F73" s="3"/>
      <c r="G73" s="3"/>
      <c r="H73" s="3"/>
      <c r="I73" s="3"/>
      <c r="J73" s="3"/>
      <c r="K73" s="3"/>
      <c r="L73" s="3"/>
      <c r="M73" s="3"/>
      <c r="N73" s="3"/>
      <c r="O73" s="3"/>
      <c r="P73" s="3"/>
      <c r="Q73" s="3"/>
      <c r="R73" s="3"/>
      <c r="S73" s="4"/>
      <c r="T73" s="4"/>
      <c r="U73" s="4"/>
      <c r="V73" s="4"/>
      <c r="W73" s="4"/>
      <c r="X73" s="4"/>
    </row>
    <row r="74" spans="1:24" x14ac:dyDescent="0.2">
      <c r="A74" s="10"/>
      <c r="B74" s="3"/>
      <c r="C74" s="3"/>
      <c r="D74" s="3"/>
      <c r="E74" s="3"/>
      <c r="F74" s="3"/>
      <c r="G74" s="3"/>
      <c r="H74" s="3"/>
      <c r="I74" s="3"/>
      <c r="J74" s="3"/>
      <c r="K74" s="3"/>
      <c r="L74" s="3"/>
      <c r="M74" s="3"/>
      <c r="N74" s="3"/>
      <c r="O74" s="3"/>
      <c r="P74" s="3"/>
      <c r="Q74" s="3"/>
      <c r="R74" s="3"/>
      <c r="S74" s="4"/>
      <c r="T74" s="4"/>
      <c r="U74" s="4"/>
      <c r="V74" s="4"/>
      <c r="W74" s="4"/>
      <c r="X74" s="4"/>
    </row>
    <row r="75" spans="1:24" x14ac:dyDescent="0.2">
      <c r="A75" s="10"/>
      <c r="B75" s="3"/>
      <c r="C75" s="3"/>
      <c r="D75" s="3"/>
      <c r="E75" s="3"/>
      <c r="F75" s="3"/>
      <c r="G75" s="3"/>
      <c r="H75" s="3"/>
      <c r="I75" s="3"/>
      <c r="J75" s="3"/>
      <c r="K75" s="3"/>
      <c r="L75" s="3"/>
      <c r="M75" s="3"/>
      <c r="N75" s="3"/>
      <c r="O75" s="3"/>
      <c r="P75" s="3"/>
      <c r="Q75" s="3"/>
      <c r="R75" s="3"/>
      <c r="S75" s="4"/>
      <c r="T75" s="4"/>
      <c r="U75" s="4"/>
      <c r="V75" s="4"/>
      <c r="W75" s="4"/>
      <c r="X75" s="4"/>
    </row>
    <row r="76" spans="1:24" x14ac:dyDescent="0.2">
      <c r="A76" s="10"/>
      <c r="B76" s="3"/>
      <c r="C76" s="3"/>
      <c r="D76" s="3"/>
      <c r="E76" s="3"/>
      <c r="F76" s="3"/>
      <c r="G76" s="3"/>
      <c r="H76" s="3"/>
      <c r="I76" s="3"/>
      <c r="J76" s="3"/>
      <c r="K76" s="3"/>
      <c r="L76" s="3"/>
      <c r="M76" s="3"/>
      <c r="N76" s="3"/>
      <c r="O76" s="3"/>
      <c r="P76" s="3"/>
      <c r="Q76" s="3"/>
      <c r="R76" s="3"/>
      <c r="S76" s="4"/>
      <c r="T76" s="4"/>
      <c r="U76" s="4"/>
      <c r="V76" s="4"/>
      <c r="W76" s="4"/>
      <c r="X76" s="4"/>
    </row>
    <row r="77" spans="1:24" x14ac:dyDescent="0.2">
      <c r="A77" s="10"/>
      <c r="B77" s="3"/>
      <c r="C77" s="3"/>
      <c r="D77" s="3"/>
      <c r="E77" s="3"/>
      <c r="F77" s="3"/>
      <c r="G77" s="3"/>
      <c r="H77" s="3"/>
      <c r="I77" s="3"/>
      <c r="J77" s="3"/>
      <c r="K77" s="3"/>
      <c r="L77" s="3"/>
      <c r="M77" s="3"/>
      <c r="N77" s="3"/>
      <c r="O77" s="3"/>
      <c r="P77" s="3"/>
      <c r="Q77" s="3"/>
      <c r="R77" s="3"/>
      <c r="S77" s="4"/>
      <c r="T77" s="4"/>
      <c r="U77" s="4"/>
      <c r="V77" s="4"/>
      <c r="W77" s="4"/>
      <c r="X77" s="4"/>
    </row>
    <row r="78" spans="1:24" x14ac:dyDescent="0.2">
      <c r="A78" s="10"/>
      <c r="B78" s="3"/>
      <c r="C78" s="3"/>
      <c r="D78" s="3"/>
      <c r="E78" s="3"/>
      <c r="F78" s="3"/>
      <c r="G78" s="3"/>
      <c r="H78" s="3"/>
      <c r="I78" s="3"/>
      <c r="J78" s="3"/>
      <c r="K78" s="3"/>
      <c r="L78" s="3"/>
      <c r="M78" s="3"/>
      <c r="N78" s="3"/>
      <c r="O78" s="3"/>
      <c r="P78" s="3"/>
      <c r="Q78" s="3"/>
      <c r="R78" s="3"/>
      <c r="S78" s="4"/>
      <c r="T78" s="4"/>
      <c r="U78" s="4"/>
      <c r="V78" s="4"/>
      <c r="W78" s="4"/>
      <c r="X78" s="4"/>
    </row>
    <row r="79" spans="1:24" x14ac:dyDescent="0.2">
      <c r="A79" s="10"/>
      <c r="B79" s="3"/>
      <c r="C79" s="3"/>
      <c r="D79" s="3"/>
      <c r="E79" s="3"/>
      <c r="F79" s="3"/>
      <c r="G79" s="3"/>
      <c r="H79" s="3"/>
      <c r="I79" s="3"/>
      <c r="J79" s="3"/>
      <c r="K79" s="3"/>
      <c r="L79" s="3"/>
      <c r="M79" s="3"/>
      <c r="N79" s="3"/>
      <c r="O79" s="3"/>
      <c r="P79" s="3"/>
      <c r="Q79" s="3"/>
      <c r="R79" s="3"/>
      <c r="S79" s="4"/>
      <c r="T79" s="4"/>
      <c r="U79" s="4"/>
      <c r="V79" s="4"/>
      <c r="W79" s="4"/>
      <c r="X79" s="4"/>
    </row>
    <row r="80" spans="1:24" x14ac:dyDescent="0.2">
      <c r="A80" s="10"/>
      <c r="B80" s="3"/>
      <c r="C80" s="3"/>
      <c r="D80" s="3"/>
      <c r="E80" s="3"/>
      <c r="F80" s="3"/>
      <c r="G80" s="3"/>
      <c r="H80" s="3"/>
      <c r="I80" s="3"/>
      <c r="J80" s="3"/>
      <c r="K80" s="3"/>
      <c r="L80" s="3"/>
      <c r="M80" s="3"/>
      <c r="N80" s="3"/>
      <c r="O80" s="3"/>
      <c r="P80" s="3"/>
      <c r="Q80" s="3"/>
      <c r="R80" s="3"/>
      <c r="S80" s="4"/>
      <c r="T80" s="4"/>
      <c r="U80" s="4"/>
      <c r="V80" s="4"/>
      <c r="W80" s="4"/>
      <c r="X80" s="4"/>
    </row>
    <row r="81" spans="1:24" x14ac:dyDescent="0.2">
      <c r="A81" s="10"/>
      <c r="B81" s="3"/>
      <c r="C81" s="3"/>
      <c r="D81" s="3"/>
      <c r="E81" s="3"/>
      <c r="F81" s="3"/>
      <c r="G81" s="3"/>
      <c r="H81" s="3"/>
      <c r="I81" s="3"/>
      <c r="J81" s="3"/>
      <c r="K81" s="3"/>
      <c r="L81" s="3"/>
      <c r="M81" s="3"/>
      <c r="N81" s="3"/>
      <c r="O81" s="3"/>
      <c r="P81" s="3"/>
      <c r="Q81" s="3"/>
      <c r="R81" s="3"/>
      <c r="S81" s="4"/>
      <c r="T81" s="4"/>
      <c r="U81" s="4"/>
      <c r="V81" s="4"/>
      <c r="W81" s="4"/>
      <c r="X81" s="4"/>
    </row>
    <row r="82" spans="1:24" x14ac:dyDescent="0.2">
      <c r="A82" s="10"/>
      <c r="B82" s="3"/>
      <c r="C82" s="3"/>
      <c r="D82" s="3"/>
      <c r="E82" s="3"/>
      <c r="F82" s="3"/>
      <c r="G82" s="3"/>
      <c r="H82" s="3"/>
      <c r="I82" s="3"/>
      <c r="J82" s="3"/>
      <c r="K82" s="3"/>
      <c r="L82" s="3"/>
      <c r="M82" s="3"/>
      <c r="N82" s="3"/>
      <c r="O82" s="3"/>
      <c r="P82" s="3"/>
      <c r="Q82" s="3"/>
      <c r="R82" s="3"/>
      <c r="S82" s="4"/>
      <c r="T82" s="4"/>
      <c r="U82" s="4"/>
      <c r="V82" s="4"/>
      <c r="W82" s="4"/>
      <c r="X82" s="4"/>
    </row>
    <row r="83" spans="1:24" x14ac:dyDescent="0.2">
      <c r="A83" s="10"/>
      <c r="B83" s="3"/>
      <c r="C83" s="3"/>
      <c r="D83" s="3"/>
      <c r="E83" s="3"/>
      <c r="F83" s="3"/>
      <c r="G83" s="3"/>
      <c r="H83" s="3"/>
      <c r="I83" s="3"/>
      <c r="J83" s="3"/>
      <c r="K83" s="3"/>
      <c r="L83" s="3"/>
      <c r="M83" s="3"/>
      <c r="N83" s="3"/>
      <c r="O83" s="3"/>
      <c r="P83" s="3"/>
      <c r="Q83" s="3"/>
      <c r="R83" s="3"/>
      <c r="S83" s="4"/>
      <c r="T83" s="4"/>
      <c r="U83" s="4"/>
      <c r="V83" s="4"/>
      <c r="W83" s="4"/>
      <c r="X83" s="4"/>
    </row>
    <row r="84" spans="1:24" x14ac:dyDescent="0.2">
      <c r="A84" s="10"/>
      <c r="B84" s="3"/>
      <c r="C84" s="3"/>
      <c r="D84" s="3"/>
      <c r="E84" s="3"/>
      <c r="F84" s="3"/>
      <c r="G84" s="3"/>
      <c r="H84" s="3"/>
      <c r="I84" s="3"/>
      <c r="J84" s="3"/>
      <c r="K84" s="3"/>
      <c r="L84" s="3"/>
      <c r="M84" s="3"/>
      <c r="N84" s="3"/>
      <c r="O84" s="3"/>
      <c r="P84" s="3"/>
      <c r="Q84" s="3"/>
      <c r="R84" s="3"/>
      <c r="S84" s="4"/>
      <c r="T84" s="4"/>
      <c r="U84" s="4"/>
      <c r="V84" s="4"/>
      <c r="W84" s="4"/>
      <c r="X84" s="4"/>
    </row>
    <row r="85" spans="1:24" x14ac:dyDescent="0.2">
      <c r="A85" s="10"/>
      <c r="B85" s="3"/>
      <c r="C85" s="3"/>
      <c r="D85" s="3"/>
      <c r="E85" s="3"/>
      <c r="F85" s="3"/>
      <c r="G85" s="3"/>
      <c r="H85" s="3"/>
      <c r="I85" s="3"/>
      <c r="J85" s="3"/>
      <c r="K85" s="3"/>
      <c r="L85" s="3"/>
      <c r="M85" s="3"/>
      <c r="N85" s="3"/>
      <c r="O85" s="3"/>
      <c r="P85" s="3"/>
      <c r="Q85" s="3"/>
      <c r="R85" s="3"/>
      <c r="S85" s="4"/>
      <c r="T85" s="4"/>
      <c r="U85" s="4"/>
      <c r="V85" s="4"/>
      <c r="W85" s="4"/>
      <c r="X85" s="4"/>
    </row>
    <row r="86" spans="1:24" x14ac:dyDescent="0.2">
      <c r="A86" s="10"/>
      <c r="B86" s="3"/>
      <c r="C86" s="3"/>
      <c r="D86" s="3"/>
      <c r="E86" s="3"/>
      <c r="F86" s="3"/>
      <c r="G86" s="3"/>
      <c r="H86" s="3"/>
      <c r="I86" s="3"/>
      <c r="J86" s="3"/>
      <c r="K86" s="3"/>
      <c r="L86" s="3"/>
      <c r="M86" s="3"/>
      <c r="N86" s="3"/>
      <c r="O86" s="3"/>
      <c r="P86" s="3"/>
      <c r="Q86" s="3"/>
      <c r="R86" s="3"/>
      <c r="S86" s="4"/>
      <c r="T86" s="4"/>
      <c r="U86" s="4"/>
      <c r="V86" s="4"/>
      <c r="W86" s="4"/>
      <c r="X86" s="4"/>
    </row>
    <row r="87" spans="1:24" x14ac:dyDescent="0.2">
      <c r="A87" s="10"/>
      <c r="B87" s="3"/>
      <c r="C87" s="3"/>
      <c r="D87" s="3"/>
      <c r="E87" s="3"/>
      <c r="F87" s="3"/>
      <c r="G87" s="3"/>
      <c r="H87" s="3"/>
      <c r="I87" s="3"/>
      <c r="J87" s="3"/>
      <c r="K87" s="3"/>
      <c r="L87" s="3"/>
      <c r="M87" s="3"/>
      <c r="N87" s="3"/>
      <c r="O87" s="3"/>
      <c r="P87" s="3"/>
      <c r="Q87" s="3"/>
      <c r="R87" s="3"/>
      <c r="S87" s="4"/>
      <c r="T87" s="4"/>
      <c r="U87" s="4"/>
      <c r="V87" s="4"/>
      <c r="W87" s="4"/>
      <c r="X87" s="4"/>
    </row>
    <row r="88" spans="1:24" x14ac:dyDescent="0.2">
      <c r="A88" s="10"/>
      <c r="B88" s="3"/>
      <c r="C88" s="3"/>
      <c r="D88" s="3"/>
      <c r="E88" s="3"/>
      <c r="F88" s="3"/>
      <c r="G88" s="3"/>
      <c r="H88" s="3"/>
      <c r="I88" s="3"/>
      <c r="J88" s="3"/>
      <c r="K88" s="3"/>
      <c r="L88" s="3"/>
      <c r="M88" s="3"/>
      <c r="N88" s="3"/>
      <c r="O88" s="3"/>
      <c r="P88" s="3"/>
      <c r="Q88" s="3"/>
      <c r="R88" s="3"/>
      <c r="S88" s="4"/>
      <c r="T88" s="4"/>
      <c r="U88" s="4"/>
      <c r="V88" s="4"/>
      <c r="W88" s="4"/>
      <c r="X88" s="4"/>
    </row>
    <row r="89" spans="1:24" x14ac:dyDescent="0.2">
      <c r="A89" s="10"/>
      <c r="B89" s="3"/>
      <c r="C89" s="3"/>
      <c r="D89" s="3"/>
      <c r="E89" s="3"/>
      <c r="F89" s="3"/>
      <c r="G89" s="3"/>
      <c r="H89" s="3"/>
      <c r="I89" s="3"/>
      <c r="J89" s="3"/>
      <c r="K89" s="3"/>
      <c r="L89" s="3"/>
      <c r="M89" s="3"/>
      <c r="N89" s="3"/>
      <c r="O89" s="3"/>
      <c r="P89" s="3"/>
      <c r="Q89" s="3"/>
      <c r="R89" s="3"/>
      <c r="S89" s="4"/>
      <c r="T89" s="4"/>
      <c r="U89" s="4"/>
      <c r="V89" s="4"/>
      <c r="W89" s="4"/>
      <c r="X89" s="4"/>
    </row>
    <row r="90" spans="1:24" x14ac:dyDescent="0.2">
      <c r="A90" s="10"/>
      <c r="B90" s="3"/>
      <c r="C90" s="3"/>
      <c r="D90" s="3"/>
      <c r="E90" s="3"/>
      <c r="F90" s="3"/>
      <c r="G90" s="3"/>
      <c r="H90" s="3"/>
      <c r="I90" s="3"/>
      <c r="J90" s="3"/>
      <c r="K90" s="3"/>
      <c r="L90" s="3"/>
      <c r="M90" s="3"/>
      <c r="N90" s="3"/>
      <c r="O90" s="3"/>
      <c r="P90" s="3"/>
      <c r="Q90" s="3"/>
      <c r="R90" s="3"/>
      <c r="S90" s="4"/>
      <c r="T90" s="4"/>
      <c r="U90" s="4"/>
      <c r="V90" s="4"/>
      <c r="W90" s="4"/>
      <c r="X90" s="4"/>
    </row>
    <row r="91" spans="1:24" x14ac:dyDescent="0.2">
      <c r="A91" s="10"/>
      <c r="B91" s="3"/>
      <c r="C91" s="3"/>
      <c r="D91" s="3"/>
      <c r="E91" s="3"/>
      <c r="F91" s="3"/>
      <c r="G91" s="3"/>
      <c r="H91" s="3"/>
      <c r="I91" s="3"/>
      <c r="J91" s="3"/>
      <c r="K91" s="3"/>
      <c r="L91" s="3"/>
      <c r="M91" s="3"/>
      <c r="N91" s="3"/>
      <c r="O91" s="3"/>
      <c r="P91" s="3"/>
      <c r="Q91" s="3"/>
      <c r="R91" s="3"/>
      <c r="S91" s="4"/>
      <c r="T91" s="4"/>
      <c r="U91" s="4"/>
      <c r="V91" s="4"/>
      <c r="W91" s="4"/>
      <c r="X91" s="4"/>
    </row>
    <row r="92" spans="1:24" x14ac:dyDescent="0.2">
      <c r="A92" s="10"/>
      <c r="B92" s="3"/>
      <c r="C92" s="3"/>
      <c r="D92" s="3"/>
      <c r="E92" s="3"/>
      <c r="F92" s="3"/>
      <c r="G92" s="3"/>
      <c r="H92" s="3"/>
      <c r="I92" s="3"/>
      <c r="J92" s="3"/>
      <c r="K92" s="3"/>
      <c r="L92" s="3"/>
      <c r="M92" s="3"/>
      <c r="N92" s="3"/>
      <c r="O92" s="3"/>
      <c r="P92" s="3"/>
      <c r="Q92" s="3"/>
      <c r="R92" s="3"/>
      <c r="S92" s="4"/>
      <c r="T92" s="4"/>
      <c r="U92" s="4"/>
      <c r="V92" s="4"/>
      <c r="W92" s="4"/>
      <c r="X92" s="4"/>
    </row>
    <row r="93" spans="1:24" x14ac:dyDescent="0.2">
      <c r="A93" s="10"/>
      <c r="B93" s="3"/>
      <c r="C93" s="3"/>
      <c r="D93" s="3"/>
      <c r="E93" s="3"/>
      <c r="F93" s="3"/>
      <c r="G93" s="3"/>
      <c r="H93" s="3"/>
      <c r="I93" s="3"/>
      <c r="J93" s="3"/>
      <c r="K93" s="3"/>
      <c r="L93" s="3"/>
      <c r="M93" s="3"/>
      <c r="N93" s="3"/>
      <c r="O93" s="3"/>
      <c r="P93" s="3"/>
      <c r="Q93" s="3"/>
      <c r="R93" s="3"/>
      <c r="S93" s="4"/>
      <c r="T93" s="4"/>
      <c r="U93" s="4"/>
      <c r="V93" s="4"/>
      <c r="W93" s="4"/>
      <c r="X93" s="4"/>
    </row>
    <row r="94" spans="1:24" x14ac:dyDescent="0.2">
      <c r="A94" s="10"/>
      <c r="B94" s="3"/>
      <c r="C94" s="3"/>
      <c r="D94" s="3"/>
      <c r="E94" s="3"/>
      <c r="F94" s="3"/>
      <c r="G94" s="3"/>
      <c r="H94" s="3"/>
      <c r="I94" s="3"/>
      <c r="J94" s="3"/>
      <c r="K94" s="3"/>
      <c r="L94" s="3"/>
      <c r="M94" s="3"/>
      <c r="N94" s="3"/>
      <c r="O94" s="3"/>
      <c r="P94" s="3"/>
      <c r="Q94" s="3"/>
      <c r="R94" s="3"/>
      <c r="S94" s="4"/>
      <c r="T94" s="4"/>
      <c r="U94" s="4"/>
      <c r="V94" s="4"/>
      <c r="W94" s="4"/>
      <c r="X94" s="4"/>
    </row>
    <row r="95" spans="1:24" x14ac:dyDescent="0.2">
      <c r="A95" s="10"/>
      <c r="B95" s="3"/>
      <c r="C95" s="3"/>
      <c r="D95" s="3"/>
      <c r="E95" s="3"/>
      <c r="F95" s="3"/>
      <c r="G95" s="3"/>
      <c r="H95" s="3"/>
      <c r="I95" s="3"/>
      <c r="J95" s="3"/>
      <c r="K95" s="3"/>
      <c r="L95" s="3"/>
      <c r="M95" s="3"/>
      <c r="N95" s="3"/>
      <c r="O95" s="3"/>
      <c r="P95" s="3"/>
      <c r="Q95" s="3"/>
      <c r="R95" s="3"/>
      <c r="S95" s="4"/>
      <c r="T95" s="4"/>
      <c r="U95" s="4"/>
      <c r="V95" s="4"/>
      <c r="W95" s="4"/>
      <c r="X95" s="4"/>
    </row>
    <row r="96" spans="1:24" x14ac:dyDescent="0.2">
      <c r="A96" s="10"/>
      <c r="B96" s="3"/>
      <c r="C96" s="3"/>
      <c r="D96" s="3"/>
      <c r="E96" s="3"/>
      <c r="F96" s="3"/>
      <c r="G96" s="3"/>
      <c r="H96" s="3"/>
      <c r="I96" s="3"/>
      <c r="J96" s="3"/>
      <c r="K96" s="3"/>
      <c r="L96" s="3"/>
      <c r="M96" s="3"/>
      <c r="N96" s="3"/>
      <c r="O96" s="3"/>
      <c r="P96" s="3"/>
      <c r="Q96" s="3"/>
      <c r="R96" s="3"/>
      <c r="S96" s="4"/>
      <c r="T96" s="4"/>
      <c r="U96" s="4"/>
      <c r="V96" s="4"/>
      <c r="W96" s="4"/>
      <c r="X96" s="4"/>
    </row>
    <row r="97" spans="1:38" x14ac:dyDescent="0.2">
      <c r="A97" s="10"/>
      <c r="B97" s="3"/>
      <c r="C97" s="3"/>
      <c r="D97" s="3"/>
      <c r="E97" s="3"/>
      <c r="F97" s="3"/>
      <c r="G97" s="3"/>
      <c r="H97" s="3"/>
      <c r="I97" s="3"/>
      <c r="J97" s="3"/>
      <c r="K97" s="3"/>
      <c r="L97" s="3"/>
      <c r="M97" s="3"/>
      <c r="N97" s="3"/>
      <c r="O97" s="3"/>
      <c r="P97" s="3"/>
      <c r="Q97" s="3"/>
      <c r="R97" s="3"/>
      <c r="S97" s="4"/>
      <c r="T97" s="4"/>
      <c r="U97" s="4"/>
      <c r="V97" s="4"/>
      <c r="W97" s="4"/>
      <c r="X97" s="4"/>
    </row>
    <row r="98" spans="1:38" x14ac:dyDescent="0.2">
      <c r="A98" s="10"/>
      <c r="B98" s="3"/>
      <c r="C98" s="3"/>
      <c r="D98" s="3"/>
      <c r="E98" s="3"/>
      <c r="F98" s="3"/>
      <c r="G98" s="3"/>
      <c r="H98" s="3"/>
      <c r="I98" s="3"/>
      <c r="J98" s="3"/>
      <c r="K98" s="3"/>
      <c r="L98" s="3"/>
      <c r="M98" s="3"/>
      <c r="N98" s="3"/>
      <c r="O98" s="3"/>
      <c r="P98" s="3"/>
      <c r="Q98" s="3"/>
      <c r="R98" s="3"/>
      <c r="S98" s="4"/>
      <c r="T98" s="4"/>
      <c r="U98" s="4"/>
      <c r="V98" s="4"/>
      <c r="W98" s="4"/>
      <c r="X98" s="4"/>
    </row>
    <row r="99" spans="1:38" x14ac:dyDescent="0.2">
      <c r="A99" s="10"/>
      <c r="B99" s="3"/>
      <c r="C99" s="3"/>
      <c r="D99" s="3"/>
      <c r="E99" s="3"/>
      <c r="F99" s="3"/>
      <c r="G99" s="3"/>
      <c r="H99" s="3"/>
      <c r="I99" s="3"/>
      <c r="J99" s="3"/>
      <c r="K99" s="3"/>
      <c r="L99" s="3"/>
      <c r="M99" s="3"/>
      <c r="N99" s="3"/>
      <c r="O99" s="3"/>
      <c r="P99" s="3"/>
      <c r="Q99" s="3"/>
      <c r="R99" s="3"/>
      <c r="S99" s="4"/>
      <c r="T99" s="4"/>
      <c r="U99" s="4"/>
      <c r="V99" s="4"/>
      <c r="W99" s="4"/>
      <c r="X99" s="4"/>
      <c r="Y99" s="4"/>
      <c r="Z99" s="4"/>
      <c r="AA99" s="4"/>
      <c r="AB99" s="4"/>
      <c r="AC99" s="4"/>
      <c r="AD99" s="4"/>
      <c r="AE99" s="4"/>
      <c r="AF99" s="4"/>
      <c r="AG99" s="4"/>
      <c r="AH99" s="4"/>
      <c r="AI99" s="4"/>
      <c r="AJ99" s="4"/>
      <c r="AK99" s="4"/>
      <c r="AL99" s="4"/>
    </row>
    <row r="100" spans="1:38" x14ac:dyDescent="0.2">
      <c r="A100" s="10"/>
      <c r="B100" s="3"/>
      <c r="C100" s="3"/>
      <c r="D100" s="3"/>
      <c r="E100" s="3"/>
      <c r="F100" s="3"/>
      <c r="G100" s="3"/>
      <c r="H100" s="3"/>
      <c r="I100" s="3"/>
      <c r="J100" s="3"/>
      <c r="K100" s="3"/>
      <c r="L100" s="3"/>
      <c r="M100" s="3"/>
      <c r="N100" s="3"/>
      <c r="O100" s="3"/>
      <c r="P100" s="3"/>
      <c r="Q100" s="3"/>
      <c r="R100" s="3"/>
      <c r="S100" s="4"/>
      <c r="T100" s="4"/>
      <c r="U100" s="4"/>
      <c r="V100" s="4"/>
      <c r="W100" s="4"/>
      <c r="X100" s="4"/>
      <c r="Y100" s="4"/>
      <c r="Z100" s="4"/>
      <c r="AA100" s="4"/>
      <c r="AB100" s="4"/>
      <c r="AC100" s="4"/>
      <c r="AD100" s="4"/>
      <c r="AE100" s="4"/>
      <c r="AF100" s="4"/>
      <c r="AG100" s="4"/>
      <c r="AH100" s="4"/>
      <c r="AI100" s="4"/>
      <c r="AJ100" s="4"/>
      <c r="AK100" s="4"/>
      <c r="AL100" s="4"/>
    </row>
    <row r="101" spans="1:38" x14ac:dyDescent="0.2">
      <c r="A101" s="10"/>
      <c r="B101" s="3"/>
      <c r="C101" s="3"/>
      <c r="D101" s="3"/>
      <c r="E101" s="3"/>
      <c r="F101" s="3"/>
      <c r="G101" s="3"/>
      <c r="H101" s="3"/>
      <c r="I101" s="3"/>
      <c r="J101" s="3"/>
      <c r="K101" s="3"/>
      <c r="L101" s="3"/>
      <c r="M101" s="3"/>
      <c r="N101" s="3"/>
      <c r="O101" s="3"/>
      <c r="P101" s="3"/>
      <c r="Q101" s="3"/>
      <c r="R101" s="3"/>
      <c r="S101" s="4"/>
      <c r="T101" s="4"/>
      <c r="U101" s="4"/>
      <c r="V101" s="4"/>
      <c r="W101" s="4"/>
      <c r="X101" s="4"/>
      <c r="Y101" s="4"/>
      <c r="Z101" s="4"/>
      <c r="AA101" s="4"/>
      <c r="AB101" s="4"/>
      <c r="AC101" s="4"/>
      <c r="AD101" s="4"/>
      <c r="AE101" s="4"/>
      <c r="AF101" s="4"/>
      <c r="AG101" s="4"/>
      <c r="AH101" s="4"/>
      <c r="AI101" s="4"/>
      <c r="AJ101" s="4"/>
      <c r="AK101" s="4"/>
      <c r="AL101" s="4"/>
    </row>
    <row r="102" spans="1:38" x14ac:dyDescent="0.2">
      <c r="A102" s="10"/>
      <c r="B102" s="3"/>
      <c r="C102" s="3"/>
      <c r="D102" s="3"/>
      <c r="E102" s="3"/>
      <c r="F102" s="3"/>
      <c r="G102" s="3"/>
      <c r="H102" s="3"/>
      <c r="I102" s="3"/>
      <c r="J102" s="3"/>
      <c r="K102" s="3"/>
      <c r="L102" s="3"/>
      <c r="M102" s="3"/>
      <c r="N102" s="3"/>
      <c r="O102" s="3"/>
      <c r="P102" s="3"/>
      <c r="Q102" s="3"/>
      <c r="R102" s="3"/>
      <c r="S102" s="4"/>
      <c r="T102" s="4"/>
      <c r="U102" s="4"/>
      <c r="V102" s="4"/>
      <c r="W102" s="4"/>
      <c r="X102" s="4"/>
      <c r="Y102" s="4"/>
      <c r="Z102" s="4"/>
      <c r="AA102" s="4"/>
      <c r="AB102" s="4"/>
      <c r="AC102" s="4"/>
      <c r="AD102" s="4"/>
      <c r="AE102" s="4"/>
      <c r="AF102" s="4"/>
      <c r="AG102" s="4"/>
      <c r="AH102" s="4"/>
      <c r="AI102" s="4"/>
      <c r="AJ102" s="4"/>
      <c r="AK102" s="4"/>
      <c r="AL102" s="4"/>
    </row>
    <row r="103" spans="1:38" x14ac:dyDescent="0.2">
      <c r="A103" s="10"/>
      <c r="B103" s="3"/>
      <c r="C103" s="3"/>
      <c r="D103" s="3"/>
      <c r="E103" s="3"/>
      <c r="F103" s="3"/>
      <c r="G103" s="3"/>
      <c r="H103" s="3"/>
      <c r="I103" s="3"/>
      <c r="J103" s="3"/>
      <c r="K103" s="3"/>
      <c r="L103" s="3"/>
      <c r="M103" s="3"/>
      <c r="N103" s="3"/>
      <c r="O103" s="3"/>
      <c r="P103" s="3"/>
      <c r="Q103" s="3"/>
      <c r="R103" s="3"/>
      <c r="S103" s="4"/>
      <c r="T103" s="4"/>
      <c r="U103" s="4"/>
      <c r="V103" s="4"/>
      <c r="W103" s="4"/>
      <c r="X103" s="4"/>
      <c r="Y103" s="4"/>
      <c r="Z103" s="4"/>
      <c r="AA103" s="4"/>
      <c r="AB103" s="4"/>
      <c r="AC103" s="4"/>
      <c r="AD103" s="4"/>
      <c r="AE103" s="4"/>
      <c r="AF103" s="4"/>
      <c r="AG103" s="4"/>
      <c r="AH103" s="4"/>
      <c r="AI103" s="4"/>
      <c r="AJ103" s="4"/>
      <c r="AK103" s="4"/>
      <c r="AL103" s="4"/>
    </row>
    <row r="104" spans="1:38" x14ac:dyDescent="0.2">
      <c r="A104" s="10"/>
      <c r="B104" s="3"/>
      <c r="C104" s="3"/>
      <c r="D104" s="3"/>
      <c r="E104" s="3"/>
      <c r="F104" s="3"/>
      <c r="G104" s="3"/>
      <c r="H104" s="3"/>
      <c r="I104" s="3"/>
      <c r="J104" s="3"/>
      <c r="K104" s="3"/>
      <c r="L104" s="3"/>
      <c r="M104" s="3"/>
      <c r="N104" s="3"/>
      <c r="O104" s="3"/>
      <c r="P104" s="3"/>
      <c r="Q104" s="3"/>
      <c r="R104" s="3"/>
      <c r="S104" s="4"/>
      <c r="T104" s="4"/>
      <c r="U104" s="4"/>
      <c r="V104" s="4"/>
      <c r="W104" s="4"/>
      <c r="X104" s="4"/>
      <c r="Y104" s="4"/>
      <c r="Z104" s="4"/>
      <c r="AA104" s="4"/>
      <c r="AB104" s="4"/>
      <c r="AC104" s="4"/>
      <c r="AD104" s="4"/>
      <c r="AE104" s="4"/>
      <c r="AF104" s="4"/>
      <c r="AG104" s="4"/>
      <c r="AH104" s="4"/>
      <c r="AI104" s="4"/>
      <c r="AJ104" s="4"/>
      <c r="AK104" s="4"/>
      <c r="AL104" s="4"/>
    </row>
    <row r="105" spans="1:38" x14ac:dyDescent="0.2">
      <c r="A105" s="10"/>
      <c r="B105" s="3"/>
      <c r="C105" s="3"/>
      <c r="D105" s="3"/>
      <c r="E105" s="3"/>
      <c r="F105" s="3"/>
      <c r="G105" s="3"/>
      <c r="H105" s="3"/>
      <c r="I105" s="3"/>
      <c r="J105" s="3"/>
      <c r="K105" s="3"/>
      <c r="L105" s="3"/>
      <c r="M105" s="3"/>
      <c r="N105" s="3"/>
      <c r="O105" s="3"/>
      <c r="P105" s="3"/>
      <c r="Q105" s="3"/>
      <c r="R105" s="3"/>
      <c r="S105" s="4"/>
      <c r="T105" s="4"/>
      <c r="U105" s="4"/>
      <c r="V105" s="4"/>
      <c r="W105" s="4"/>
      <c r="X105" s="4"/>
      <c r="Y105" s="4"/>
      <c r="Z105" s="4"/>
      <c r="AA105" s="4"/>
      <c r="AB105" s="4"/>
      <c r="AC105" s="4"/>
      <c r="AD105" s="4"/>
      <c r="AE105" s="4"/>
      <c r="AF105" s="4"/>
      <c r="AG105" s="4"/>
      <c r="AH105" s="4"/>
      <c r="AI105" s="4"/>
      <c r="AJ105" s="4"/>
      <c r="AK105" s="4"/>
      <c r="AL105" s="4"/>
    </row>
    <row r="106" spans="1:38" x14ac:dyDescent="0.2">
      <c r="A106" s="10"/>
      <c r="B106" s="3"/>
      <c r="C106" s="3"/>
      <c r="D106" s="3"/>
      <c r="E106" s="3"/>
      <c r="F106" s="3"/>
      <c r="G106" s="3"/>
      <c r="H106" s="3"/>
      <c r="I106" s="3"/>
      <c r="J106" s="3"/>
      <c r="K106" s="3"/>
      <c r="L106" s="3"/>
      <c r="M106" s="3"/>
      <c r="N106" s="3"/>
      <c r="O106" s="3"/>
      <c r="P106" s="3"/>
      <c r="Q106" s="3"/>
      <c r="R106" s="3"/>
      <c r="S106" s="4"/>
      <c r="T106" s="4"/>
      <c r="U106" s="4"/>
      <c r="V106" s="4"/>
      <c r="W106" s="4"/>
      <c r="X106" s="4"/>
      <c r="Y106" s="4"/>
      <c r="Z106" s="4"/>
      <c r="AA106" s="4"/>
      <c r="AB106" s="4"/>
      <c r="AC106" s="4"/>
      <c r="AD106" s="4"/>
      <c r="AE106" s="4"/>
      <c r="AF106" s="4"/>
      <c r="AG106" s="4"/>
      <c r="AH106" s="4"/>
      <c r="AI106" s="4"/>
      <c r="AJ106" s="4"/>
      <c r="AK106" s="4"/>
      <c r="AL106" s="4"/>
    </row>
    <row r="107" spans="1:38" x14ac:dyDescent="0.2">
      <c r="A107" s="10"/>
      <c r="B107" s="3"/>
      <c r="C107" s="3"/>
      <c r="D107" s="3"/>
      <c r="E107" s="3"/>
      <c r="F107" s="3"/>
      <c r="G107" s="3"/>
      <c r="H107" s="3"/>
      <c r="I107" s="3"/>
      <c r="J107" s="3"/>
      <c r="K107" s="3"/>
      <c r="L107" s="3"/>
      <c r="M107" s="3"/>
      <c r="N107" s="3"/>
      <c r="O107" s="3"/>
      <c r="P107" s="3"/>
      <c r="Q107" s="3"/>
      <c r="R107" s="3"/>
      <c r="S107" s="4"/>
      <c r="T107" s="4"/>
      <c r="U107" s="4"/>
      <c r="V107" s="4"/>
      <c r="W107" s="4"/>
      <c r="X107" s="4"/>
      <c r="Y107" s="4"/>
      <c r="Z107" s="4"/>
      <c r="AA107" s="4"/>
      <c r="AB107" s="4"/>
      <c r="AC107" s="4"/>
      <c r="AD107" s="4"/>
      <c r="AE107" s="4"/>
      <c r="AF107" s="4"/>
      <c r="AG107" s="4"/>
      <c r="AH107" s="4"/>
      <c r="AI107" s="4"/>
      <c r="AJ107" s="4"/>
      <c r="AK107" s="4"/>
      <c r="AL107" s="4"/>
    </row>
    <row r="108" spans="1:38" x14ac:dyDescent="0.2">
      <c r="A108" s="10"/>
      <c r="B108" s="3"/>
      <c r="C108" s="3"/>
      <c r="D108" s="3"/>
      <c r="E108" s="3"/>
      <c r="F108" s="3"/>
      <c r="G108" s="3"/>
      <c r="H108" s="3"/>
      <c r="I108" s="3"/>
      <c r="J108" s="3"/>
      <c r="K108" s="3"/>
      <c r="L108" s="3"/>
      <c r="M108" s="3"/>
      <c r="N108" s="3"/>
      <c r="O108" s="3"/>
      <c r="P108" s="3"/>
      <c r="Q108" s="3"/>
      <c r="R108" s="3"/>
      <c r="S108" s="4"/>
      <c r="T108" s="4"/>
      <c r="U108" s="4"/>
      <c r="V108" s="4"/>
      <c r="W108" s="4"/>
      <c r="X108" s="4"/>
      <c r="Y108" s="4"/>
      <c r="Z108" s="4"/>
      <c r="AA108" s="4"/>
      <c r="AB108" s="4"/>
      <c r="AC108" s="4"/>
      <c r="AD108" s="4"/>
      <c r="AE108" s="4"/>
      <c r="AF108" s="4"/>
      <c r="AG108" s="4"/>
      <c r="AH108" s="4"/>
      <c r="AI108" s="4"/>
      <c r="AJ108" s="4"/>
      <c r="AK108" s="4"/>
      <c r="AL108" s="4"/>
    </row>
    <row r="109" spans="1:38" x14ac:dyDescent="0.2">
      <c r="A109" s="10"/>
      <c r="B109" s="3"/>
      <c r="C109" s="3"/>
      <c r="D109" s="3"/>
      <c r="E109" s="3"/>
      <c r="F109" s="3"/>
      <c r="G109" s="3"/>
      <c r="H109" s="3"/>
      <c r="I109" s="3"/>
      <c r="J109" s="3"/>
      <c r="K109" s="3"/>
      <c r="L109" s="3"/>
      <c r="M109" s="3"/>
      <c r="N109" s="3"/>
      <c r="O109" s="3"/>
      <c r="P109" s="3"/>
      <c r="Q109" s="3"/>
      <c r="R109" s="3"/>
      <c r="S109" s="4"/>
      <c r="T109" s="4"/>
      <c r="U109" s="4"/>
      <c r="V109" s="4"/>
      <c r="W109" s="4"/>
      <c r="X109" s="4"/>
      <c r="Y109" s="4"/>
      <c r="Z109" s="4"/>
      <c r="AA109" s="4"/>
      <c r="AB109" s="4"/>
      <c r="AC109" s="4"/>
      <c r="AD109" s="4"/>
      <c r="AE109" s="4"/>
      <c r="AF109" s="4"/>
      <c r="AG109" s="4"/>
      <c r="AH109" s="4"/>
      <c r="AI109" s="4"/>
      <c r="AJ109" s="4"/>
      <c r="AK109" s="4"/>
      <c r="AL109" s="4"/>
    </row>
    <row r="110" spans="1:38" x14ac:dyDescent="0.2">
      <c r="A110" s="10"/>
      <c r="B110" s="3"/>
      <c r="C110" s="3"/>
      <c r="D110" s="3"/>
      <c r="E110" s="3"/>
      <c r="F110" s="3"/>
      <c r="G110" s="3"/>
      <c r="H110" s="3"/>
      <c r="I110" s="3"/>
      <c r="J110" s="3"/>
      <c r="K110" s="3"/>
      <c r="L110" s="3"/>
      <c r="M110" s="3"/>
      <c r="N110" s="3"/>
      <c r="O110" s="3"/>
      <c r="P110" s="3"/>
      <c r="Q110" s="3"/>
      <c r="R110" s="3"/>
      <c r="S110" s="4"/>
      <c r="T110" s="4"/>
      <c r="U110" s="4"/>
      <c r="V110" s="4"/>
      <c r="W110" s="4"/>
      <c r="X110" s="4"/>
      <c r="Y110" s="4"/>
      <c r="Z110" s="4"/>
      <c r="AA110" s="4"/>
      <c r="AB110" s="4"/>
      <c r="AC110" s="4"/>
      <c r="AD110" s="4"/>
      <c r="AE110" s="4"/>
      <c r="AF110" s="4"/>
      <c r="AG110" s="4"/>
      <c r="AH110" s="4"/>
      <c r="AI110" s="4"/>
      <c r="AJ110" s="4"/>
      <c r="AK110" s="4"/>
      <c r="AL110" s="4"/>
    </row>
    <row r="111" spans="1:38" x14ac:dyDescent="0.2">
      <c r="A111" s="10"/>
      <c r="B111" s="3"/>
      <c r="C111" s="3"/>
      <c r="D111" s="3"/>
      <c r="E111" s="3"/>
      <c r="F111" s="3"/>
      <c r="G111" s="3"/>
      <c r="H111" s="3"/>
      <c r="I111" s="3"/>
      <c r="J111" s="3"/>
      <c r="K111" s="3"/>
      <c r="L111" s="3"/>
      <c r="M111" s="3"/>
      <c r="N111" s="3"/>
      <c r="O111" s="3"/>
      <c r="P111" s="3"/>
      <c r="Q111" s="3"/>
      <c r="R111" s="3"/>
      <c r="S111" s="4"/>
      <c r="T111" s="4"/>
      <c r="U111" s="4"/>
      <c r="V111" s="4"/>
      <c r="W111" s="4"/>
      <c r="X111" s="4"/>
      <c r="Y111" s="4"/>
      <c r="Z111" s="4"/>
      <c r="AA111" s="4"/>
      <c r="AB111" s="4"/>
      <c r="AC111" s="4"/>
      <c r="AD111" s="4"/>
      <c r="AE111" s="4"/>
      <c r="AF111" s="4"/>
      <c r="AG111" s="4"/>
      <c r="AH111" s="4"/>
      <c r="AI111" s="4"/>
      <c r="AJ111" s="4"/>
      <c r="AK111" s="4"/>
      <c r="AL111" s="4"/>
    </row>
    <row r="112" spans="1:38" x14ac:dyDescent="0.2">
      <c r="A112" s="10"/>
      <c r="B112" s="3"/>
      <c r="C112" s="3"/>
      <c r="D112" s="3"/>
      <c r="E112" s="3"/>
      <c r="F112" s="3"/>
      <c r="G112" s="3"/>
      <c r="H112" s="3"/>
      <c r="I112" s="3"/>
      <c r="J112" s="3"/>
      <c r="K112" s="3"/>
      <c r="L112" s="3"/>
      <c r="M112" s="3"/>
      <c r="N112" s="3"/>
      <c r="O112" s="3"/>
      <c r="P112" s="3"/>
      <c r="Q112" s="3"/>
      <c r="R112" s="3"/>
      <c r="S112" s="4"/>
      <c r="T112" s="4"/>
      <c r="U112" s="4"/>
      <c r="V112" s="4"/>
      <c r="W112" s="4"/>
      <c r="X112" s="4"/>
      <c r="Y112" s="4"/>
      <c r="Z112" s="4"/>
      <c r="AA112" s="4"/>
      <c r="AB112" s="4"/>
      <c r="AC112" s="4"/>
      <c r="AD112" s="4"/>
      <c r="AE112" s="4"/>
      <c r="AF112" s="4"/>
      <c r="AG112" s="4"/>
      <c r="AH112" s="4"/>
      <c r="AI112" s="4"/>
      <c r="AJ112" s="4"/>
      <c r="AK112" s="4"/>
      <c r="AL112" s="4"/>
    </row>
    <row r="113" spans="1:38" x14ac:dyDescent="0.2">
      <c r="A113" s="10"/>
      <c r="B113" s="3"/>
      <c r="C113" s="3"/>
      <c r="D113" s="3"/>
      <c r="E113" s="3"/>
      <c r="F113" s="3"/>
      <c r="G113" s="3"/>
      <c r="H113" s="3"/>
      <c r="I113" s="3"/>
      <c r="J113" s="3"/>
      <c r="K113" s="3"/>
      <c r="L113" s="3"/>
      <c r="M113" s="3"/>
      <c r="N113" s="3"/>
      <c r="O113" s="3"/>
      <c r="P113" s="3"/>
      <c r="Q113" s="3"/>
      <c r="R113" s="3"/>
      <c r="S113" s="4"/>
      <c r="T113" s="4"/>
      <c r="U113" s="4"/>
      <c r="V113" s="4"/>
      <c r="W113" s="4"/>
      <c r="X113" s="4"/>
      <c r="Y113" s="4"/>
      <c r="Z113" s="4"/>
      <c r="AA113" s="4"/>
      <c r="AB113" s="4"/>
      <c r="AC113" s="4"/>
      <c r="AD113" s="4"/>
      <c r="AE113" s="4"/>
      <c r="AF113" s="4"/>
      <c r="AG113" s="4"/>
      <c r="AH113" s="4"/>
      <c r="AI113" s="4"/>
      <c r="AJ113" s="4"/>
      <c r="AK113" s="4"/>
      <c r="AL113" s="4"/>
    </row>
    <row r="114" spans="1:38" x14ac:dyDescent="0.2">
      <c r="A114" s="10"/>
      <c r="B114" s="3"/>
      <c r="C114" s="3"/>
      <c r="D114" s="3"/>
      <c r="E114" s="3"/>
      <c r="F114" s="3"/>
      <c r="G114" s="3"/>
      <c r="H114" s="3"/>
      <c r="I114" s="3"/>
      <c r="J114" s="3"/>
      <c r="K114" s="3"/>
      <c r="L114" s="3"/>
      <c r="M114" s="3"/>
      <c r="N114" s="3"/>
      <c r="O114" s="3"/>
      <c r="P114" s="3"/>
      <c r="Q114" s="3"/>
      <c r="R114" s="3"/>
      <c r="S114" s="4"/>
      <c r="T114" s="4"/>
      <c r="U114" s="4"/>
      <c r="V114" s="4"/>
      <c r="W114" s="4"/>
      <c r="X114" s="4"/>
      <c r="Y114" s="4"/>
      <c r="Z114" s="4"/>
      <c r="AA114" s="4"/>
      <c r="AB114" s="4"/>
      <c r="AC114" s="4"/>
      <c r="AD114" s="4"/>
      <c r="AE114" s="4"/>
      <c r="AF114" s="4"/>
      <c r="AG114" s="4"/>
      <c r="AH114" s="4"/>
      <c r="AI114" s="4"/>
      <c r="AJ114" s="4"/>
      <c r="AK114" s="4"/>
      <c r="AL114" s="4"/>
    </row>
    <row r="115" spans="1:38" x14ac:dyDescent="0.2">
      <c r="A115" s="10"/>
      <c r="B115" s="3"/>
      <c r="C115" s="3"/>
      <c r="D115" s="3"/>
      <c r="E115" s="3"/>
      <c r="F115" s="3"/>
      <c r="G115" s="3"/>
      <c r="H115" s="3"/>
      <c r="I115" s="3"/>
      <c r="J115" s="3"/>
      <c r="K115" s="3"/>
      <c r="L115" s="3"/>
      <c r="M115" s="3"/>
      <c r="N115" s="3"/>
      <c r="O115" s="3"/>
      <c r="P115" s="3"/>
      <c r="Q115" s="3"/>
      <c r="R115" s="3"/>
      <c r="S115" s="4"/>
      <c r="T115" s="4"/>
      <c r="U115" s="4"/>
      <c r="V115" s="4"/>
      <c r="W115" s="4"/>
      <c r="X115" s="4"/>
      <c r="Y115" s="4"/>
      <c r="Z115" s="4"/>
      <c r="AA115" s="4"/>
      <c r="AB115" s="4"/>
      <c r="AC115" s="4"/>
      <c r="AD115" s="4"/>
      <c r="AE115" s="4"/>
      <c r="AF115" s="4"/>
      <c r="AG115" s="4"/>
      <c r="AH115" s="4"/>
      <c r="AI115" s="4"/>
      <c r="AJ115" s="4"/>
      <c r="AK115" s="4"/>
      <c r="AL115" s="4"/>
    </row>
    <row r="116" spans="1:38" x14ac:dyDescent="0.2">
      <c r="A116" s="10"/>
      <c r="B116" s="3"/>
      <c r="C116" s="3"/>
      <c r="D116" s="3"/>
      <c r="E116" s="3"/>
      <c r="F116" s="3"/>
      <c r="G116" s="3"/>
      <c r="H116" s="3"/>
      <c r="I116" s="3"/>
      <c r="J116" s="3"/>
      <c r="K116" s="3"/>
      <c r="L116" s="3"/>
      <c r="M116" s="3"/>
      <c r="N116" s="3"/>
      <c r="O116" s="3"/>
      <c r="P116" s="3"/>
      <c r="Q116" s="3"/>
      <c r="R116" s="3"/>
      <c r="S116" s="4"/>
      <c r="T116" s="4"/>
      <c r="U116" s="4"/>
      <c r="V116" s="4"/>
      <c r="W116" s="4"/>
      <c r="X116" s="4"/>
      <c r="Y116" s="4"/>
      <c r="Z116" s="4"/>
      <c r="AA116" s="4"/>
      <c r="AB116" s="4"/>
      <c r="AC116" s="4"/>
      <c r="AD116" s="4"/>
      <c r="AE116" s="4"/>
      <c r="AF116" s="4"/>
      <c r="AG116" s="4"/>
      <c r="AH116" s="4"/>
      <c r="AI116" s="4"/>
      <c r="AJ116" s="4"/>
      <c r="AK116" s="4"/>
      <c r="AL116" s="4"/>
    </row>
    <row r="117" spans="1:38" x14ac:dyDescent="0.2">
      <c r="A117" s="10"/>
      <c r="B117" s="3"/>
      <c r="C117" s="3"/>
      <c r="D117" s="3"/>
      <c r="E117" s="3"/>
      <c r="F117" s="3"/>
      <c r="G117" s="3"/>
      <c r="H117" s="3"/>
      <c r="I117" s="3"/>
      <c r="J117" s="3"/>
      <c r="K117" s="3"/>
      <c r="L117" s="3"/>
      <c r="M117" s="3"/>
      <c r="N117" s="3"/>
      <c r="O117" s="3"/>
      <c r="P117" s="3"/>
      <c r="Q117" s="3"/>
      <c r="R117" s="3"/>
      <c r="S117" s="4"/>
      <c r="T117" s="4"/>
      <c r="U117" s="4"/>
      <c r="V117" s="4"/>
      <c r="W117" s="4"/>
      <c r="X117" s="4"/>
      <c r="Y117" s="4"/>
      <c r="Z117" s="4"/>
      <c r="AA117" s="4"/>
      <c r="AB117" s="4"/>
      <c r="AC117" s="4"/>
      <c r="AD117" s="4"/>
      <c r="AE117" s="4"/>
      <c r="AF117" s="4"/>
      <c r="AG117" s="4"/>
      <c r="AH117" s="4"/>
      <c r="AI117" s="4"/>
      <c r="AJ117" s="4"/>
      <c r="AK117" s="4"/>
      <c r="AL117" s="4"/>
    </row>
    <row r="118" spans="1:38" x14ac:dyDescent="0.2">
      <c r="A118" s="10"/>
      <c r="B118" s="3"/>
      <c r="C118" s="3"/>
      <c r="D118" s="3"/>
      <c r="E118" s="3"/>
      <c r="F118" s="3"/>
      <c r="G118" s="3"/>
      <c r="H118" s="3"/>
      <c r="I118" s="3"/>
      <c r="J118" s="3"/>
      <c r="K118" s="3"/>
      <c r="L118" s="3"/>
      <c r="M118" s="3"/>
      <c r="N118" s="3"/>
      <c r="O118" s="3"/>
      <c r="P118" s="3"/>
      <c r="Q118" s="3"/>
      <c r="R118" s="3"/>
      <c r="S118" s="4"/>
      <c r="T118" s="4"/>
      <c r="U118" s="4"/>
      <c r="V118" s="4"/>
      <c r="W118" s="4"/>
      <c r="X118" s="4"/>
      <c r="Y118" s="4"/>
      <c r="Z118" s="4"/>
      <c r="AA118" s="4"/>
      <c r="AB118" s="4"/>
      <c r="AC118" s="4"/>
      <c r="AD118" s="4"/>
      <c r="AE118" s="4"/>
      <c r="AF118" s="4"/>
      <c r="AG118" s="4"/>
      <c r="AH118" s="4"/>
      <c r="AI118" s="4"/>
      <c r="AJ118" s="4"/>
      <c r="AK118" s="4"/>
      <c r="AL118" s="4"/>
    </row>
    <row r="119" spans="1:38" x14ac:dyDescent="0.2">
      <c r="A119" s="10"/>
      <c r="B119" s="3"/>
      <c r="C119" s="3"/>
      <c r="D119" s="3"/>
      <c r="E119" s="3"/>
      <c r="F119" s="3"/>
      <c r="G119" s="3"/>
      <c r="H119" s="3"/>
      <c r="I119" s="3"/>
      <c r="J119" s="3"/>
      <c r="K119" s="3"/>
      <c r="L119" s="3"/>
      <c r="M119" s="3"/>
      <c r="N119" s="3"/>
      <c r="O119" s="3"/>
      <c r="P119" s="3"/>
      <c r="Q119" s="3"/>
      <c r="R119" s="3"/>
      <c r="S119" s="4"/>
      <c r="T119" s="4"/>
      <c r="U119" s="4"/>
      <c r="V119" s="4"/>
      <c r="W119" s="4"/>
      <c r="X119" s="4"/>
      <c r="Y119" s="4"/>
      <c r="Z119" s="4"/>
      <c r="AA119" s="4"/>
      <c r="AB119" s="4"/>
      <c r="AC119" s="4"/>
      <c r="AD119" s="4"/>
      <c r="AE119" s="4"/>
      <c r="AF119" s="4"/>
      <c r="AG119" s="4"/>
      <c r="AH119" s="4"/>
      <c r="AI119" s="4"/>
      <c r="AJ119" s="4"/>
      <c r="AK119" s="4"/>
      <c r="AL119" s="4"/>
    </row>
    <row r="120" spans="1:38" x14ac:dyDescent="0.2">
      <c r="A120" s="10"/>
      <c r="B120" s="3"/>
      <c r="C120" s="3"/>
      <c r="D120" s="3"/>
      <c r="E120" s="3"/>
      <c r="F120" s="3"/>
      <c r="G120" s="3"/>
      <c r="H120" s="3"/>
      <c r="I120" s="3"/>
      <c r="J120" s="3"/>
      <c r="K120" s="3"/>
      <c r="L120" s="3"/>
      <c r="M120" s="3"/>
      <c r="N120" s="3"/>
      <c r="O120" s="3"/>
      <c r="P120" s="3"/>
      <c r="Q120" s="3"/>
      <c r="R120" s="3"/>
      <c r="S120" s="4"/>
      <c r="T120" s="4"/>
      <c r="U120" s="4"/>
      <c r="V120" s="4"/>
      <c r="W120" s="4"/>
      <c r="X120" s="4"/>
      <c r="Y120" s="4"/>
      <c r="Z120" s="4"/>
      <c r="AA120" s="4"/>
      <c r="AB120" s="4"/>
      <c r="AC120" s="4"/>
      <c r="AD120" s="4"/>
      <c r="AE120" s="4"/>
      <c r="AF120" s="4"/>
      <c r="AG120" s="4"/>
      <c r="AH120" s="4"/>
      <c r="AI120" s="4"/>
      <c r="AJ120" s="4"/>
      <c r="AK120" s="4"/>
      <c r="AL120" s="4"/>
    </row>
    <row r="121" spans="1:38" x14ac:dyDescent="0.2">
      <c r="A121" s="10"/>
      <c r="B121" s="3"/>
      <c r="C121" s="3"/>
      <c r="D121" s="3"/>
      <c r="E121" s="3"/>
      <c r="F121" s="3"/>
      <c r="G121" s="3"/>
      <c r="H121" s="3"/>
      <c r="I121" s="3"/>
      <c r="J121" s="3"/>
      <c r="K121" s="3"/>
      <c r="L121" s="3"/>
      <c r="M121" s="3"/>
      <c r="N121" s="3"/>
      <c r="O121" s="3"/>
      <c r="P121" s="3"/>
      <c r="Q121" s="3"/>
      <c r="R121" s="3"/>
      <c r="S121" s="4"/>
      <c r="T121" s="4"/>
      <c r="U121" s="4"/>
      <c r="V121" s="4"/>
      <c r="W121" s="4"/>
      <c r="X121" s="4"/>
      <c r="Y121" s="4"/>
      <c r="Z121" s="4"/>
      <c r="AA121" s="4"/>
      <c r="AB121" s="4"/>
      <c r="AC121" s="4"/>
      <c r="AD121" s="4"/>
      <c r="AE121" s="4"/>
      <c r="AF121" s="4"/>
      <c r="AG121" s="4"/>
      <c r="AH121" s="4"/>
      <c r="AI121" s="4"/>
      <c r="AJ121" s="4"/>
      <c r="AK121" s="4"/>
      <c r="AL121" s="4"/>
    </row>
    <row r="122" spans="1:38" x14ac:dyDescent="0.2">
      <c r="A122" s="10"/>
      <c r="B122" s="3"/>
      <c r="C122" s="3"/>
      <c r="D122" s="3"/>
      <c r="E122" s="3"/>
      <c r="F122" s="3"/>
      <c r="G122" s="3"/>
      <c r="H122" s="3"/>
      <c r="I122" s="3"/>
      <c r="J122" s="3"/>
      <c r="K122" s="3"/>
      <c r="L122" s="3"/>
      <c r="M122" s="3"/>
      <c r="N122" s="3"/>
      <c r="O122" s="3"/>
      <c r="P122" s="3"/>
      <c r="Q122" s="3"/>
      <c r="R122" s="3"/>
      <c r="S122" s="4"/>
      <c r="T122" s="4"/>
      <c r="U122" s="4"/>
      <c r="V122" s="4"/>
      <c r="W122" s="4"/>
      <c r="X122" s="4"/>
      <c r="Y122" s="4"/>
      <c r="Z122" s="4"/>
      <c r="AA122" s="4"/>
      <c r="AB122" s="4"/>
      <c r="AC122" s="4"/>
      <c r="AD122" s="4"/>
      <c r="AE122" s="4"/>
      <c r="AF122" s="4"/>
      <c r="AG122" s="4"/>
      <c r="AH122" s="4"/>
      <c r="AI122" s="4"/>
      <c r="AJ122" s="4"/>
      <c r="AK122" s="4"/>
      <c r="AL122" s="4"/>
    </row>
    <row r="123" spans="1:38" x14ac:dyDescent="0.2">
      <c r="A123" s="10"/>
      <c r="B123" s="3"/>
      <c r="C123" s="3"/>
      <c r="D123" s="3"/>
      <c r="E123" s="3"/>
      <c r="F123" s="3"/>
      <c r="G123" s="3"/>
      <c r="H123" s="3"/>
      <c r="I123" s="3"/>
      <c r="J123" s="3"/>
      <c r="K123" s="3"/>
      <c r="L123" s="3"/>
      <c r="M123" s="3"/>
      <c r="N123" s="3"/>
      <c r="O123" s="3"/>
      <c r="P123" s="3"/>
      <c r="Q123" s="3"/>
      <c r="R123" s="3"/>
      <c r="S123" s="4"/>
      <c r="T123" s="4"/>
      <c r="U123" s="4"/>
      <c r="V123" s="4"/>
      <c r="W123" s="4"/>
      <c r="X123" s="4"/>
      <c r="Y123" s="4"/>
      <c r="Z123" s="4"/>
      <c r="AA123" s="4"/>
      <c r="AB123" s="4"/>
      <c r="AC123" s="4"/>
      <c r="AD123" s="4"/>
      <c r="AE123" s="4"/>
      <c r="AF123" s="4"/>
      <c r="AG123" s="4"/>
      <c r="AH123" s="4"/>
      <c r="AI123" s="4"/>
      <c r="AJ123" s="4"/>
      <c r="AK123" s="4"/>
      <c r="AL123" s="4"/>
    </row>
    <row r="124" spans="1:38" x14ac:dyDescent="0.2">
      <c r="A124" s="10"/>
      <c r="B124" s="3"/>
      <c r="C124" s="3"/>
      <c r="D124" s="3"/>
      <c r="E124" s="3"/>
      <c r="F124" s="3"/>
      <c r="G124" s="3"/>
      <c r="H124" s="3"/>
      <c r="I124" s="3"/>
      <c r="J124" s="3"/>
      <c r="K124" s="3"/>
      <c r="L124" s="3"/>
      <c r="M124" s="3"/>
      <c r="N124" s="3"/>
      <c r="O124" s="3"/>
      <c r="P124" s="3"/>
      <c r="Q124" s="3"/>
      <c r="R124" s="3"/>
      <c r="S124" s="4"/>
      <c r="T124" s="4"/>
      <c r="U124" s="4"/>
      <c r="V124" s="4"/>
      <c r="W124" s="4"/>
      <c r="X124" s="4"/>
      <c r="Y124" s="4"/>
      <c r="Z124" s="4"/>
      <c r="AA124" s="4"/>
      <c r="AB124" s="4"/>
      <c r="AC124" s="4"/>
      <c r="AD124" s="4"/>
      <c r="AE124" s="4"/>
      <c r="AF124" s="4"/>
      <c r="AG124" s="4"/>
      <c r="AH124" s="4"/>
      <c r="AI124" s="4"/>
      <c r="AJ124" s="4"/>
      <c r="AK124" s="4"/>
      <c r="AL124" s="4"/>
    </row>
    <row r="125" spans="1:38" x14ac:dyDescent="0.2">
      <c r="A125" s="10"/>
      <c r="B125" s="3"/>
      <c r="C125" s="3"/>
      <c r="D125" s="3"/>
      <c r="E125" s="3"/>
      <c r="F125" s="3"/>
      <c r="G125" s="3"/>
      <c r="H125" s="3"/>
      <c r="I125" s="3"/>
      <c r="J125" s="3"/>
      <c r="K125" s="3"/>
      <c r="L125" s="3"/>
      <c r="M125" s="3"/>
      <c r="N125" s="3"/>
      <c r="O125" s="3"/>
      <c r="P125" s="3"/>
      <c r="Q125" s="3"/>
      <c r="R125" s="3"/>
      <c r="S125" s="4"/>
      <c r="T125" s="4"/>
      <c r="U125" s="4"/>
      <c r="V125" s="4"/>
      <c r="W125" s="4"/>
      <c r="X125" s="4"/>
      <c r="Y125" s="4"/>
      <c r="Z125" s="4"/>
      <c r="AA125" s="4"/>
      <c r="AB125" s="4"/>
      <c r="AC125" s="4"/>
      <c r="AD125" s="4"/>
      <c r="AE125" s="4"/>
      <c r="AF125" s="4"/>
      <c r="AG125" s="4"/>
      <c r="AH125" s="4"/>
      <c r="AI125" s="4"/>
      <c r="AJ125" s="4"/>
      <c r="AK125" s="4"/>
      <c r="AL125" s="4"/>
    </row>
    <row r="126" spans="1:38" x14ac:dyDescent="0.2">
      <c r="A126" s="10"/>
      <c r="B126" s="3"/>
      <c r="C126" s="3"/>
      <c r="D126" s="3"/>
      <c r="E126" s="3"/>
      <c r="F126" s="3"/>
      <c r="G126" s="3"/>
      <c r="H126" s="3"/>
      <c r="I126" s="3"/>
      <c r="J126" s="3"/>
      <c r="K126" s="3"/>
      <c r="L126" s="3"/>
      <c r="M126" s="3"/>
      <c r="N126" s="3"/>
      <c r="O126" s="3"/>
      <c r="P126" s="3"/>
      <c r="Q126" s="3"/>
      <c r="R126" s="3"/>
      <c r="S126" s="4"/>
      <c r="T126" s="4"/>
      <c r="U126" s="4"/>
      <c r="V126" s="4"/>
      <c r="W126" s="4"/>
      <c r="X126" s="4"/>
      <c r="Y126" s="4"/>
      <c r="Z126" s="4"/>
      <c r="AA126" s="4"/>
      <c r="AB126" s="4"/>
      <c r="AC126" s="4"/>
      <c r="AD126" s="4"/>
      <c r="AE126" s="4"/>
      <c r="AF126" s="4"/>
      <c r="AG126" s="4"/>
      <c r="AH126" s="4"/>
      <c r="AI126" s="4"/>
      <c r="AJ126" s="4"/>
      <c r="AK126" s="4"/>
      <c r="AL126" s="4"/>
    </row>
    <row r="127" spans="1:38" x14ac:dyDescent="0.2">
      <c r="A127" s="10"/>
      <c r="B127" s="3"/>
      <c r="C127" s="3"/>
      <c r="D127" s="3"/>
      <c r="E127" s="3"/>
      <c r="F127" s="3"/>
      <c r="G127" s="3"/>
      <c r="H127" s="3"/>
      <c r="I127" s="3"/>
      <c r="J127" s="3"/>
      <c r="K127" s="3"/>
      <c r="L127" s="3"/>
      <c r="M127" s="3"/>
      <c r="N127" s="3"/>
      <c r="O127" s="3"/>
      <c r="P127" s="3"/>
      <c r="Q127" s="3"/>
      <c r="R127" s="3"/>
      <c r="S127" s="4"/>
      <c r="T127" s="4"/>
      <c r="U127" s="4"/>
      <c r="V127" s="4"/>
      <c r="W127" s="4"/>
      <c r="X127" s="4"/>
      <c r="Y127" s="4"/>
      <c r="Z127" s="4"/>
      <c r="AA127" s="4"/>
      <c r="AB127" s="4"/>
      <c r="AC127" s="4"/>
      <c r="AD127" s="4"/>
      <c r="AE127" s="4"/>
      <c r="AF127" s="4"/>
      <c r="AG127" s="4"/>
      <c r="AH127" s="4"/>
      <c r="AI127" s="4"/>
      <c r="AJ127" s="4"/>
      <c r="AK127" s="4"/>
      <c r="AL127" s="4"/>
    </row>
    <row r="128" spans="1:38" x14ac:dyDescent="0.2">
      <c r="A128" s="10"/>
      <c r="B128" s="3"/>
      <c r="C128" s="3"/>
      <c r="D128" s="3"/>
      <c r="E128" s="3"/>
      <c r="F128" s="3"/>
      <c r="G128" s="3"/>
      <c r="H128" s="3"/>
      <c r="I128" s="3"/>
      <c r="J128" s="3"/>
      <c r="K128" s="3"/>
      <c r="L128" s="3"/>
      <c r="M128" s="3"/>
      <c r="N128" s="3"/>
      <c r="O128" s="3"/>
      <c r="P128" s="3"/>
      <c r="Q128" s="3"/>
      <c r="R128" s="3"/>
      <c r="S128" s="4"/>
      <c r="T128" s="4"/>
      <c r="U128" s="4"/>
      <c r="V128" s="4"/>
      <c r="W128" s="4"/>
      <c r="X128" s="4"/>
      <c r="Y128" s="4"/>
      <c r="Z128" s="4"/>
      <c r="AA128" s="4"/>
      <c r="AB128" s="4"/>
      <c r="AC128" s="4"/>
      <c r="AD128" s="4"/>
      <c r="AE128" s="4"/>
      <c r="AF128" s="4"/>
      <c r="AG128" s="4"/>
      <c r="AH128" s="4"/>
      <c r="AI128" s="4"/>
      <c r="AJ128" s="4"/>
      <c r="AK128" s="4"/>
      <c r="AL128" s="4"/>
    </row>
    <row r="129" spans="1:38" x14ac:dyDescent="0.2">
      <c r="A129" s="10"/>
      <c r="B129" s="3"/>
      <c r="C129" s="3"/>
      <c r="D129" s="3"/>
      <c r="E129" s="3"/>
      <c r="F129" s="3"/>
      <c r="G129" s="3"/>
      <c r="H129" s="3"/>
      <c r="I129" s="3"/>
      <c r="J129" s="3"/>
      <c r="K129" s="3"/>
      <c r="L129" s="3"/>
      <c r="M129" s="3"/>
      <c r="N129" s="3"/>
      <c r="O129" s="3"/>
      <c r="P129" s="3"/>
      <c r="Q129" s="3"/>
      <c r="R129" s="3"/>
      <c r="S129" s="4"/>
      <c r="T129" s="4"/>
      <c r="U129" s="4"/>
      <c r="V129" s="4"/>
      <c r="W129" s="4"/>
      <c r="X129" s="4"/>
      <c r="Y129" s="4"/>
      <c r="Z129" s="4"/>
      <c r="AA129" s="4"/>
      <c r="AB129" s="4"/>
      <c r="AC129" s="4"/>
      <c r="AD129" s="4"/>
      <c r="AE129" s="4"/>
      <c r="AF129" s="4"/>
      <c r="AG129" s="4"/>
      <c r="AH129" s="4"/>
      <c r="AI129" s="4"/>
      <c r="AJ129" s="4"/>
      <c r="AK129" s="4"/>
      <c r="AL129" s="4"/>
    </row>
    <row r="130" spans="1:38" x14ac:dyDescent="0.2">
      <c r="A130" s="10"/>
      <c r="B130" s="3"/>
      <c r="C130" s="3"/>
      <c r="D130" s="3"/>
      <c r="E130" s="3"/>
      <c r="F130" s="3"/>
      <c r="G130" s="3"/>
      <c r="H130" s="3"/>
      <c r="I130" s="3"/>
      <c r="J130" s="3"/>
      <c r="K130" s="3"/>
      <c r="L130" s="3"/>
      <c r="M130" s="3"/>
      <c r="N130" s="3"/>
      <c r="O130" s="3"/>
      <c r="P130" s="3"/>
      <c r="Q130" s="3"/>
      <c r="R130" s="3"/>
      <c r="S130" s="4"/>
      <c r="T130" s="4"/>
      <c r="U130" s="4"/>
      <c r="V130" s="4"/>
      <c r="W130" s="4"/>
      <c r="X130" s="4"/>
      <c r="Y130" s="4"/>
      <c r="Z130" s="4"/>
      <c r="AA130" s="4"/>
      <c r="AB130" s="4"/>
      <c r="AC130" s="4"/>
      <c r="AD130" s="4"/>
      <c r="AE130" s="4"/>
      <c r="AF130" s="4"/>
      <c r="AG130" s="4"/>
      <c r="AH130" s="4"/>
      <c r="AI130" s="4"/>
      <c r="AJ130" s="4"/>
      <c r="AK130" s="4"/>
      <c r="AL130" s="4"/>
    </row>
    <row r="131" spans="1:38" x14ac:dyDescent="0.2">
      <c r="A131" s="10"/>
      <c r="B131" s="3"/>
      <c r="C131" s="3"/>
      <c r="D131" s="3"/>
      <c r="E131" s="3"/>
      <c r="F131" s="3"/>
      <c r="G131" s="3"/>
      <c r="H131" s="3"/>
      <c r="I131" s="3"/>
      <c r="J131" s="3"/>
      <c r="K131" s="3"/>
      <c r="L131" s="3"/>
      <c r="M131" s="3"/>
      <c r="N131" s="3"/>
      <c r="O131" s="3"/>
      <c r="P131" s="3"/>
      <c r="Q131" s="3"/>
      <c r="R131" s="3"/>
      <c r="S131" s="4"/>
      <c r="T131" s="4"/>
      <c r="U131" s="4"/>
      <c r="V131" s="4"/>
      <c r="W131" s="4"/>
      <c r="X131" s="4"/>
      <c r="Y131" s="4"/>
      <c r="Z131" s="4"/>
      <c r="AA131" s="4"/>
      <c r="AB131" s="4"/>
      <c r="AC131" s="4"/>
      <c r="AD131" s="4"/>
      <c r="AE131" s="4"/>
      <c r="AF131" s="4"/>
      <c r="AG131" s="4"/>
      <c r="AH131" s="4"/>
      <c r="AI131" s="4"/>
      <c r="AJ131" s="4"/>
      <c r="AK131" s="4"/>
      <c r="AL131" s="4"/>
    </row>
    <row r="132" spans="1:38" x14ac:dyDescent="0.2">
      <c r="A132" s="10"/>
      <c r="B132" s="3"/>
      <c r="C132" s="3"/>
      <c r="D132" s="3"/>
      <c r="E132" s="3"/>
      <c r="F132" s="3"/>
      <c r="G132" s="3">
        <v>11255</v>
      </c>
      <c r="H132" s="3"/>
      <c r="I132" s="3"/>
      <c r="J132" s="3"/>
      <c r="K132" s="3"/>
      <c r="L132" s="3"/>
      <c r="M132" s="3"/>
      <c r="N132" s="3"/>
      <c r="O132" s="3"/>
      <c r="P132" s="3"/>
      <c r="Q132" s="3"/>
      <c r="R132" s="3"/>
      <c r="S132" s="4"/>
      <c r="T132" s="4"/>
      <c r="U132" s="4"/>
      <c r="V132" s="4"/>
      <c r="W132" s="4"/>
      <c r="X132" s="4"/>
      <c r="Y132" s="4"/>
      <c r="Z132" s="4"/>
      <c r="AA132" s="4"/>
      <c r="AB132" s="4"/>
      <c r="AC132" s="4"/>
      <c r="AD132" s="4"/>
      <c r="AE132" s="4"/>
      <c r="AF132" s="4"/>
      <c r="AG132" s="4"/>
      <c r="AH132" s="4"/>
      <c r="AI132" s="4"/>
      <c r="AJ132" s="4"/>
      <c r="AK132" s="4"/>
      <c r="AL132" s="4"/>
    </row>
    <row r="133" spans="1:38" x14ac:dyDescent="0.2">
      <c r="A133" s="10"/>
      <c r="B133" s="3"/>
      <c r="C133" s="3"/>
      <c r="D133" s="3"/>
      <c r="E133" s="3"/>
      <c r="F133" s="3"/>
      <c r="G133" s="3">
        <v>1600</v>
      </c>
      <c r="H133" s="3"/>
      <c r="I133" s="3"/>
      <c r="J133" s="3"/>
      <c r="K133" s="3"/>
      <c r="L133" s="3"/>
      <c r="M133" s="3"/>
      <c r="N133" s="3"/>
      <c r="O133" s="3"/>
      <c r="P133" s="3"/>
      <c r="Q133" s="3"/>
      <c r="R133" s="3"/>
      <c r="S133" s="4"/>
      <c r="T133" s="4"/>
      <c r="U133" s="4"/>
      <c r="V133" s="4"/>
      <c r="W133" s="4"/>
      <c r="X133" s="4"/>
      <c r="Y133" s="4"/>
      <c r="Z133" s="4"/>
      <c r="AA133" s="4"/>
      <c r="AB133" s="4"/>
      <c r="AC133" s="4"/>
      <c r="AD133" s="4"/>
      <c r="AE133" s="4"/>
      <c r="AF133" s="4"/>
      <c r="AG133" s="4"/>
      <c r="AH133" s="4"/>
      <c r="AI133" s="4"/>
      <c r="AJ133" s="4"/>
      <c r="AK133" s="4"/>
      <c r="AL133" s="4"/>
    </row>
    <row r="134" spans="1:38" x14ac:dyDescent="0.2">
      <c r="A134" s="10"/>
      <c r="B134" s="3"/>
      <c r="C134" s="3"/>
      <c r="D134" s="3"/>
      <c r="E134" s="3"/>
      <c r="F134" s="3"/>
      <c r="G134" s="3"/>
      <c r="H134" s="3"/>
      <c r="I134" s="3"/>
      <c r="J134" s="3"/>
      <c r="K134" s="3"/>
      <c r="L134" s="3"/>
      <c r="M134" s="3"/>
      <c r="N134" s="3"/>
      <c r="O134" s="3"/>
      <c r="P134" s="3"/>
      <c r="Q134" s="3"/>
      <c r="R134" s="3"/>
      <c r="S134" s="4"/>
      <c r="T134" s="4"/>
      <c r="U134" s="4"/>
      <c r="V134" s="4"/>
      <c r="W134" s="4"/>
      <c r="X134" s="4"/>
      <c r="Y134" s="4"/>
      <c r="Z134" s="4"/>
      <c r="AA134" s="4"/>
      <c r="AB134" s="4"/>
      <c r="AC134" s="4"/>
      <c r="AD134" s="4"/>
      <c r="AE134" s="4"/>
      <c r="AF134" s="4"/>
      <c r="AG134" s="4"/>
      <c r="AH134" s="4"/>
      <c r="AI134" s="4"/>
      <c r="AJ134" s="4"/>
      <c r="AK134" s="4"/>
      <c r="AL134" s="4"/>
    </row>
    <row r="135" spans="1:38" x14ac:dyDescent="0.2">
      <c r="A135" s="10"/>
      <c r="B135" s="3"/>
      <c r="C135" s="3"/>
      <c r="D135" s="3"/>
      <c r="E135" s="3"/>
      <c r="F135" s="3"/>
      <c r="G135" s="3"/>
      <c r="H135" s="3"/>
      <c r="I135" s="3"/>
      <c r="J135" s="3"/>
      <c r="K135" s="3"/>
      <c r="L135" s="3"/>
      <c r="M135" s="3"/>
      <c r="N135" s="3"/>
      <c r="O135" s="3"/>
      <c r="P135" s="3"/>
      <c r="Q135" s="3"/>
      <c r="R135" s="3"/>
      <c r="S135" s="4"/>
      <c r="T135" s="4"/>
      <c r="U135" s="4"/>
      <c r="V135" s="4"/>
      <c r="W135" s="4"/>
      <c r="X135" s="4"/>
      <c r="Y135" s="4"/>
      <c r="Z135" s="4"/>
      <c r="AA135" s="4"/>
      <c r="AB135" s="4"/>
      <c r="AC135" s="4"/>
      <c r="AD135" s="4"/>
      <c r="AE135" s="4"/>
      <c r="AF135" s="4"/>
      <c r="AG135" s="4"/>
      <c r="AH135" s="4"/>
      <c r="AI135" s="4"/>
      <c r="AJ135" s="4"/>
      <c r="AK135" s="4"/>
      <c r="AL135" s="4"/>
    </row>
    <row r="136" spans="1:38" x14ac:dyDescent="0.2">
      <c r="A136" s="10"/>
      <c r="B136" s="3"/>
      <c r="C136" s="3"/>
      <c r="D136" s="3"/>
      <c r="E136" s="3"/>
      <c r="F136" s="3"/>
      <c r="G136" s="3"/>
      <c r="H136" s="3"/>
      <c r="I136" s="3"/>
      <c r="J136" s="3"/>
      <c r="K136" s="3"/>
      <c r="L136" s="3"/>
      <c r="M136" s="3"/>
      <c r="N136" s="3"/>
      <c r="O136" s="3"/>
      <c r="P136" s="3"/>
      <c r="Q136" s="3"/>
      <c r="R136" s="3"/>
      <c r="S136" s="4"/>
      <c r="T136" s="4"/>
      <c r="U136" s="4"/>
      <c r="V136" s="4"/>
      <c r="W136" s="4"/>
      <c r="X136" s="4"/>
      <c r="Y136" s="4"/>
      <c r="Z136" s="4"/>
      <c r="AA136" s="4"/>
      <c r="AB136" s="4"/>
      <c r="AC136" s="4"/>
      <c r="AD136" s="4"/>
      <c r="AE136" s="4"/>
      <c r="AF136" s="4"/>
      <c r="AG136" s="4"/>
      <c r="AH136" s="4"/>
      <c r="AI136" s="4"/>
      <c r="AJ136" s="4"/>
      <c r="AK136" s="4"/>
      <c r="AL136" s="4"/>
    </row>
    <row r="137" spans="1:38" x14ac:dyDescent="0.2">
      <c r="A137" s="10"/>
      <c r="B137" s="3"/>
      <c r="C137" s="3"/>
      <c r="D137" s="3"/>
      <c r="E137" s="3"/>
      <c r="F137" s="3"/>
      <c r="G137" s="3"/>
      <c r="H137" s="3"/>
      <c r="I137" s="3"/>
      <c r="J137" s="3"/>
      <c r="K137" s="3"/>
      <c r="L137" s="3"/>
      <c r="M137" s="3"/>
      <c r="N137" s="3"/>
      <c r="O137" s="3"/>
      <c r="P137" s="3"/>
      <c r="Q137" s="3"/>
      <c r="R137" s="3"/>
      <c r="S137" s="4"/>
      <c r="T137" s="4"/>
      <c r="U137" s="4"/>
      <c r="V137" s="4"/>
      <c r="W137" s="4"/>
      <c r="X137" s="4"/>
      <c r="Y137" s="4"/>
      <c r="Z137" s="4"/>
      <c r="AA137" s="4"/>
      <c r="AB137" s="4"/>
      <c r="AC137" s="4"/>
      <c r="AD137" s="4"/>
      <c r="AE137" s="4"/>
      <c r="AF137" s="4"/>
      <c r="AG137" s="4"/>
      <c r="AH137" s="4"/>
      <c r="AI137" s="4"/>
      <c r="AJ137" s="4"/>
      <c r="AK137" s="4"/>
      <c r="AL137" s="4"/>
    </row>
    <row r="138" spans="1:38" x14ac:dyDescent="0.2">
      <c r="A138" s="10"/>
      <c r="B138" s="3"/>
      <c r="C138" s="3"/>
      <c r="D138" s="3"/>
      <c r="E138" s="3"/>
      <c r="F138" s="3"/>
      <c r="G138" s="3"/>
      <c r="H138" s="3"/>
      <c r="I138" s="3"/>
      <c r="J138" s="3"/>
      <c r="K138" s="3"/>
      <c r="L138" s="3"/>
      <c r="M138" s="3"/>
      <c r="N138" s="3"/>
      <c r="O138" s="3"/>
      <c r="P138" s="3"/>
      <c r="Q138" s="3"/>
      <c r="R138" s="3"/>
      <c r="S138" s="4"/>
      <c r="T138" s="4"/>
      <c r="U138" s="4"/>
      <c r="V138" s="4"/>
      <c r="W138" s="4"/>
      <c r="X138" s="4"/>
      <c r="Y138" s="4"/>
      <c r="Z138" s="4"/>
      <c r="AA138" s="4"/>
      <c r="AB138" s="4"/>
      <c r="AC138" s="4"/>
      <c r="AD138" s="4"/>
      <c r="AE138" s="4"/>
      <c r="AF138" s="4"/>
      <c r="AG138" s="4"/>
      <c r="AH138" s="4"/>
      <c r="AI138" s="4"/>
      <c r="AJ138" s="4"/>
      <c r="AK138" s="4"/>
      <c r="AL138" s="4"/>
    </row>
    <row r="139" spans="1:38" x14ac:dyDescent="0.2">
      <c r="A139" s="10"/>
      <c r="B139" s="3"/>
      <c r="C139" s="3"/>
      <c r="D139" s="3"/>
      <c r="E139" s="3"/>
      <c r="F139" s="3"/>
      <c r="G139" s="3"/>
      <c r="H139" s="3"/>
      <c r="I139" s="3"/>
      <c r="J139" s="3"/>
      <c r="K139" s="3"/>
      <c r="L139" s="3"/>
      <c r="M139" s="3"/>
      <c r="N139" s="3"/>
      <c r="O139" s="3"/>
      <c r="P139" s="3"/>
      <c r="Q139" s="3"/>
      <c r="R139" s="3"/>
      <c r="S139" s="4"/>
      <c r="T139" s="4"/>
      <c r="U139" s="4"/>
      <c r="V139" s="4"/>
      <c r="W139" s="4"/>
      <c r="X139" s="4"/>
      <c r="Y139" s="4"/>
      <c r="Z139" s="4"/>
      <c r="AA139" s="4"/>
      <c r="AB139" s="4"/>
      <c r="AC139" s="4"/>
      <c r="AD139" s="4"/>
      <c r="AE139" s="4"/>
      <c r="AF139" s="4"/>
      <c r="AG139" s="4"/>
      <c r="AH139" s="4"/>
      <c r="AI139" s="4"/>
      <c r="AJ139" s="4"/>
      <c r="AK139" s="4"/>
      <c r="AL139" s="4"/>
    </row>
    <row r="140" spans="1:38" x14ac:dyDescent="0.2">
      <c r="A140" s="10"/>
      <c r="B140" s="3"/>
      <c r="C140" s="3"/>
      <c r="D140" s="3"/>
      <c r="E140" s="3"/>
      <c r="F140" s="3"/>
      <c r="G140" s="3"/>
      <c r="H140" s="3"/>
      <c r="I140" s="3"/>
      <c r="J140" s="3"/>
      <c r="K140" s="3"/>
      <c r="L140" s="3"/>
      <c r="M140" s="3"/>
      <c r="N140" s="3"/>
      <c r="O140" s="3"/>
      <c r="P140" s="3"/>
      <c r="Q140" s="3"/>
      <c r="R140" s="3"/>
      <c r="S140" s="4"/>
      <c r="T140" s="4"/>
      <c r="U140" s="4"/>
      <c r="V140" s="4"/>
      <c r="W140" s="4"/>
      <c r="X140" s="4"/>
      <c r="Y140" s="4"/>
      <c r="Z140" s="4"/>
      <c r="AA140" s="4"/>
      <c r="AB140" s="4"/>
      <c r="AC140" s="4"/>
      <c r="AD140" s="4"/>
      <c r="AE140" s="4"/>
      <c r="AF140" s="4"/>
      <c r="AG140" s="4"/>
      <c r="AH140" s="4"/>
      <c r="AI140" s="4"/>
      <c r="AJ140" s="4"/>
      <c r="AK140" s="4"/>
      <c r="AL140" s="4"/>
    </row>
    <row r="141" spans="1:38" x14ac:dyDescent="0.2">
      <c r="A141" s="10"/>
      <c r="B141" s="3"/>
      <c r="C141" s="3"/>
      <c r="D141" s="3"/>
      <c r="E141" s="3"/>
      <c r="F141" s="3"/>
      <c r="G141" s="3"/>
      <c r="H141" s="3"/>
      <c r="I141" s="3"/>
      <c r="J141" s="3"/>
      <c r="K141" s="3"/>
      <c r="L141" s="3"/>
      <c r="M141" s="3"/>
      <c r="N141" s="3"/>
      <c r="O141" s="3"/>
      <c r="P141" s="3"/>
      <c r="Q141" s="3"/>
      <c r="R141" s="3"/>
      <c r="S141" s="4"/>
      <c r="T141" s="4"/>
      <c r="U141" s="4"/>
      <c r="V141" s="4"/>
      <c r="W141" s="4"/>
      <c r="X141" s="4"/>
      <c r="Y141" s="4"/>
      <c r="Z141" s="4"/>
      <c r="AA141" s="4"/>
      <c r="AB141" s="4"/>
      <c r="AC141" s="4"/>
      <c r="AD141" s="4"/>
      <c r="AE141" s="4"/>
      <c r="AF141" s="4"/>
      <c r="AG141" s="4"/>
      <c r="AH141" s="4"/>
      <c r="AI141" s="4"/>
      <c r="AJ141" s="4"/>
      <c r="AK141" s="4"/>
      <c r="AL141" s="4"/>
    </row>
    <row r="142" spans="1:38" x14ac:dyDescent="0.2">
      <c r="A142" s="10"/>
      <c r="B142" s="3"/>
      <c r="C142" s="3"/>
      <c r="D142" s="3"/>
      <c r="E142" s="3"/>
      <c r="F142" s="3"/>
      <c r="G142" s="3"/>
      <c r="H142" s="3"/>
      <c r="I142" s="3"/>
      <c r="J142" s="3"/>
      <c r="K142" s="3"/>
      <c r="L142" s="3"/>
      <c r="M142" s="3"/>
      <c r="N142" s="3"/>
      <c r="O142" s="3"/>
      <c r="P142" s="3"/>
      <c r="Q142" s="3"/>
      <c r="R142" s="3"/>
      <c r="S142" s="4"/>
      <c r="T142" s="4"/>
      <c r="U142" s="4"/>
      <c r="V142" s="4"/>
      <c r="W142" s="4"/>
      <c r="X142" s="4"/>
      <c r="Y142" s="4"/>
      <c r="Z142" s="4"/>
      <c r="AA142" s="4"/>
      <c r="AB142" s="4"/>
      <c r="AC142" s="4"/>
      <c r="AD142" s="4"/>
      <c r="AE142" s="4"/>
      <c r="AF142" s="4"/>
      <c r="AG142" s="4"/>
      <c r="AH142" s="4"/>
      <c r="AI142" s="4"/>
      <c r="AJ142" s="4"/>
      <c r="AK142" s="4"/>
      <c r="AL142" s="4"/>
    </row>
    <row r="143" spans="1:38" x14ac:dyDescent="0.2">
      <c r="A143" s="10"/>
      <c r="B143" s="3"/>
      <c r="C143" s="3"/>
      <c r="D143" s="3"/>
      <c r="E143" s="3"/>
      <c r="F143" s="3"/>
      <c r="G143" s="3"/>
      <c r="H143" s="3"/>
      <c r="I143" s="3"/>
      <c r="J143" s="3"/>
      <c r="K143" s="3"/>
      <c r="L143" s="3"/>
      <c r="M143" s="3"/>
      <c r="N143" s="3"/>
      <c r="O143" s="3"/>
      <c r="P143" s="3"/>
      <c r="Q143" s="3"/>
      <c r="R143" s="3"/>
      <c r="S143" s="4"/>
      <c r="T143" s="4"/>
      <c r="U143" s="4"/>
      <c r="V143" s="4"/>
      <c r="W143" s="4"/>
      <c r="X143" s="4"/>
      <c r="Y143" s="4"/>
      <c r="Z143" s="4"/>
      <c r="AA143" s="4"/>
      <c r="AB143" s="4"/>
      <c r="AC143" s="4"/>
      <c r="AD143" s="4"/>
      <c r="AE143" s="4"/>
      <c r="AF143" s="4"/>
      <c r="AG143" s="4"/>
      <c r="AH143" s="4"/>
      <c r="AI143" s="4"/>
      <c r="AJ143" s="4"/>
      <c r="AK143" s="4"/>
      <c r="AL143" s="4"/>
    </row>
    <row r="144" spans="1:38" x14ac:dyDescent="0.2">
      <c r="A144" s="10"/>
      <c r="B144" s="3"/>
      <c r="C144" s="3"/>
      <c r="D144" s="3"/>
      <c r="E144" s="3"/>
      <c r="F144" s="3"/>
      <c r="G144" s="3"/>
      <c r="H144" s="3"/>
      <c r="I144" s="3"/>
      <c r="J144" s="3"/>
      <c r="K144" s="3"/>
      <c r="L144" s="3"/>
      <c r="M144" s="3"/>
      <c r="N144" s="3"/>
      <c r="O144" s="3"/>
      <c r="P144" s="3"/>
      <c r="Q144" s="3"/>
      <c r="R144" s="3"/>
      <c r="S144" s="4"/>
      <c r="T144" s="4"/>
      <c r="U144" s="4"/>
      <c r="V144" s="4"/>
      <c r="W144" s="4"/>
      <c r="X144" s="4"/>
      <c r="Y144" s="4"/>
      <c r="Z144" s="4"/>
      <c r="AA144" s="4"/>
      <c r="AB144" s="4"/>
      <c r="AC144" s="4"/>
      <c r="AD144" s="4"/>
      <c r="AE144" s="4"/>
      <c r="AF144" s="4"/>
      <c r="AG144" s="4"/>
      <c r="AH144" s="4"/>
      <c r="AI144" s="4"/>
      <c r="AJ144" s="4"/>
      <c r="AK144" s="4"/>
      <c r="AL144" s="4"/>
    </row>
    <row r="145" spans="1:38" x14ac:dyDescent="0.2">
      <c r="A145" s="10"/>
      <c r="B145" s="3"/>
      <c r="C145" s="3"/>
      <c r="D145" s="3"/>
      <c r="E145" s="3"/>
      <c r="F145" s="3"/>
      <c r="G145" s="3"/>
      <c r="H145" s="3"/>
      <c r="I145" s="3"/>
      <c r="J145" s="3"/>
      <c r="K145" s="3"/>
      <c r="L145" s="3"/>
      <c r="M145" s="3"/>
      <c r="N145" s="3"/>
      <c r="O145" s="3"/>
      <c r="P145" s="3"/>
      <c r="Q145" s="3"/>
      <c r="R145" s="3"/>
      <c r="S145" s="4"/>
      <c r="T145" s="4"/>
      <c r="U145" s="4"/>
      <c r="V145" s="4"/>
      <c r="W145" s="4"/>
      <c r="X145" s="4"/>
      <c r="Y145" s="4"/>
      <c r="Z145" s="4"/>
      <c r="AA145" s="4"/>
      <c r="AB145" s="4"/>
      <c r="AC145" s="4"/>
      <c r="AD145" s="4"/>
      <c r="AE145" s="4"/>
      <c r="AF145" s="4"/>
      <c r="AG145" s="4"/>
      <c r="AH145" s="4"/>
      <c r="AI145" s="4"/>
      <c r="AJ145" s="4"/>
      <c r="AK145" s="4"/>
      <c r="AL145" s="4"/>
    </row>
    <row r="146" spans="1:38" x14ac:dyDescent="0.2">
      <c r="A146" s="10"/>
      <c r="B146" s="3"/>
      <c r="C146" s="3"/>
      <c r="D146" s="3"/>
      <c r="E146" s="3"/>
      <c r="F146" s="3"/>
      <c r="G146" s="3"/>
      <c r="H146" s="3"/>
      <c r="I146" s="3"/>
      <c r="J146" s="3"/>
      <c r="K146" s="3"/>
      <c r="L146" s="3"/>
      <c r="M146" s="3"/>
      <c r="N146" s="3"/>
      <c r="O146" s="3"/>
      <c r="P146" s="3"/>
      <c r="Q146" s="3"/>
      <c r="R146" s="3"/>
      <c r="S146" s="4"/>
      <c r="T146" s="4"/>
      <c r="U146" s="4"/>
      <c r="V146" s="4"/>
      <c r="W146" s="4"/>
      <c r="X146" s="4"/>
      <c r="Y146" s="4"/>
      <c r="Z146" s="4"/>
      <c r="AA146" s="4"/>
      <c r="AB146" s="4"/>
      <c r="AC146" s="4"/>
      <c r="AD146" s="4"/>
      <c r="AE146" s="4"/>
      <c r="AF146" s="4"/>
      <c r="AG146" s="4"/>
      <c r="AH146" s="4"/>
      <c r="AI146" s="4"/>
      <c r="AJ146" s="4"/>
      <c r="AK146" s="4"/>
      <c r="AL146" s="4"/>
    </row>
    <row r="147" spans="1:38" x14ac:dyDescent="0.2">
      <c r="A147" s="10"/>
      <c r="B147" s="3"/>
      <c r="C147" s="3"/>
      <c r="D147" s="3"/>
      <c r="E147" s="3"/>
      <c r="F147" s="3"/>
      <c r="G147" s="3"/>
      <c r="H147" s="3"/>
      <c r="I147" s="3"/>
      <c r="J147" s="3"/>
      <c r="K147" s="3"/>
      <c r="L147" s="3"/>
      <c r="M147" s="3"/>
      <c r="N147" s="3"/>
      <c r="O147" s="3"/>
      <c r="P147" s="3"/>
      <c r="Q147" s="3"/>
      <c r="R147" s="3"/>
      <c r="S147" s="4"/>
      <c r="T147" s="4"/>
      <c r="U147" s="4"/>
      <c r="V147" s="4"/>
      <c r="W147" s="4"/>
      <c r="X147" s="4"/>
      <c r="Y147" s="4"/>
      <c r="Z147" s="4"/>
      <c r="AA147" s="4"/>
      <c r="AB147" s="4"/>
      <c r="AC147" s="4"/>
      <c r="AD147" s="4"/>
      <c r="AE147" s="4"/>
      <c r="AF147" s="4"/>
      <c r="AG147" s="4"/>
      <c r="AH147" s="4"/>
      <c r="AI147" s="4"/>
      <c r="AJ147" s="4"/>
      <c r="AK147" s="4"/>
      <c r="AL147" s="4"/>
    </row>
    <row r="148" spans="1:38" x14ac:dyDescent="0.2">
      <c r="A148" s="10"/>
      <c r="B148" s="3"/>
      <c r="C148" s="3"/>
      <c r="D148" s="3"/>
      <c r="E148" s="3"/>
      <c r="F148" s="3"/>
      <c r="G148" s="3"/>
      <c r="H148" s="3"/>
      <c r="I148" s="3"/>
      <c r="J148" s="3"/>
      <c r="K148" s="3"/>
      <c r="L148" s="3"/>
      <c r="M148" s="3"/>
      <c r="N148" s="3"/>
      <c r="O148" s="3"/>
      <c r="P148" s="3"/>
      <c r="Q148" s="3"/>
      <c r="R148" s="3"/>
      <c r="S148" s="4"/>
      <c r="T148" s="4"/>
      <c r="U148" s="4"/>
      <c r="V148" s="4"/>
      <c r="W148" s="4"/>
      <c r="X148" s="4"/>
      <c r="Y148" s="4"/>
      <c r="Z148" s="4"/>
      <c r="AA148" s="4"/>
      <c r="AB148" s="4"/>
      <c r="AC148" s="4"/>
      <c r="AD148" s="4"/>
      <c r="AE148" s="4"/>
      <c r="AF148" s="4"/>
      <c r="AG148" s="4"/>
      <c r="AH148" s="4"/>
      <c r="AI148" s="4"/>
      <c r="AJ148" s="4"/>
      <c r="AK148" s="4"/>
      <c r="AL148" s="4"/>
    </row>
    <row r="149" spans="1:38" x14ac:dyDescent="0.2">
      <c r="A149" s="10"/>
      <c r="B149" s="3"/>
      <c r="C149" s="3"/>
      <c r="D149" s="3"/>
      <c r="E149" s="3"/>
      <c r="F149" s="3"/>
      <c r="G149" s="3"/>
      <c r="H149" s="3"/>
      <c r="I149" s="3"/>
      <c r="J149" s="3"/>
      <c r="K149" s="3"/>
      <c r="L149" s="3"/>
      <c r="M149" s="3"/>
      <c r="N149" s="3"/>
      <c r="O149" s="3"/>
      <c r="P149" s="3"/>
      <c r="Q149" s="3"/>
      <c r="R149" s="3"/>
      <c r="S149" s="4"/>
      <c r="T149" s="4"/>
      <c r="U149" s="4"/>
      <c r="V149" s="4"/>
      <c r="W149" s="4"/>
      <c r="X149" s="4"/>
      <c r="Y149" s="4"/>
      <c r="Z149" s="4"/>
      <c r="AA149" s="4"/>
      <c r="AB149" s="4"/>
      <c r="AC149" s="4"/>
      <c r="AD149" s="4"/>
      <c r="AE149" s="4"/>
      <c r="AF149" s="4"/>
      <c r="AG149" s="4"/>
      <c r="AH149" s="4"/>
      <c r="AI149" s="4"/>
      <c r="AJ149" s="4"/>
      <c r="AK149" s="4"/>
      <c r="AL149" s="4"/>
    </row>
    <row r="150" spans="1:38" x14ac:dyDescent="0.2">
      <c r="A150" s="10"/>
      <c r="B150" s="3"/>
      <c r="C150" s="3"/>
      <c r="D150" s="3"/>
      <c r="E150" s="3"/>
      <c r="F150" s="3"/>
      <c r="G150" s="3"/>
      <c r="H150" s="3"/>
      <c r="I150" s="3"/>
      <c r="J150" s="3"/>
      <c r="K150" s="3"/>
      <c r="L150" s="3"/>
      <c r="M150" s="3"/>
      <c r="N150" s="3"/>
      <c r="O150" s="3"/>
      <c r="P150" s="3"/>
      <c r="Q150" s="3"/>
      <c r="R150" s="3"/>
      <c r="S150" s="4"/>
      <c r="T150" s="4"/>
      <c r="U150" s="4"/>
      <c r="V150" s="4"/>
      <c r="W150" s="4"/>
      <c r="X150" s="4"/>
      <c r="Y150" s="4"/>
      <c r="Z150" s="4"/>
      <c r="AA150" s="4"/>
      <c r="AB150" s="4"/>
      <c r="AC150" s="4"/>
      <c r="AD150" s="4"/>
      <c r="AE150" s="4"/>
      <c r="AF150" s="4"/>
      <c r="AG150" s="4"/>
      <c r="AH150" s="4"/>
      <c r="AI150" s="4"/>
      <c r="AJ150" s="4"/>
      <c r="AK150" s="4"/>
      <c r="AL150" s="4"/>
    </row>
    <row r="151" spans="1:38" x14ac:dyDescent="0.2">
      <c r="A151" s="10"/>
      <c r="B151" s="3"/>
      <c r="C151" s="3"/>
      <c r="D151" s="3"/>
      <c r="E151" s="3"/>
      <c r="F151" s="3"/>
      <c r="G151" s="3"/>
      <c r="H151" s="3"/>
      <c r="I151" s="3"/>
      <c r="J151" s="3"/>
      <c r="K151" s="3"/>
      <c r="L151" s="3"/>
      <c r="M151" s="3"/>
      <c r="N151" s="3"/>
      <c r="O151" s="3"/>
      <c r="P151" s="3"/>
      <c r="Q151" s="3"/>
      <c r="R151" s="3"/>
      <c r="S151" s="4"/>
      <c r="T151" s="4"/>
      <c r="U151" s="4"/>
      <c r="V151" s="4"/>
      <c r="W151" s="4"/>
      <c r="X151" s="4"/>
      <c r="Y151" s="4"/>
      <c r="Z151" s="4"/>
      <c r="AA151" s="4"/>
      <c r="AB151" s="4"/>
      <c r="AC151" s="4"/>
      <c r="AD151" s="4"/>
      <c r="AE151" s="4"/>
      <c r="AF151" s="4"/>
      <c r="AG151" s="4"/>
      <c r="AH151" s="4"/>
      <c r="AI151" s="4"/>
      <c r="AJ151" s="4"/>
      <c r="AK151" s="4"/>
      <c r="AL151" s="4"/>
    </row>
    <row r="152" spans="1:38" x14ac:dyDescent="0.2">
      <c r="A152" s="10"/>
      <c r="B152" s="3"/>
      <c r="C152" s="3"/>
      <c r="D152" s="3"/>
      <c r="E152" s="3"/>
      <c r="F152" s="3"/>
      <c r="G152" s="3"/>
      <c r="H152" s="3"/>
      <c r="I152" s="3"/>
      <c r="J152" s="3"/>
      <c r="K152" s="3"/>
      <c r="L152" s="3"/>
      <c r="M152" s="3"/>
      <c r="N152" s="3"/>
      <c r="O152" s="3"/>
      <c r="P152" s="3"/>
      <c r="Q152" s="3"/>
      <c r="R152" s="3"/>
      <c r="S152" s="4"/>
      <c r="T152" s="4"/>
      <c r="U152" s="4"/>
      <c r="V152" s="4"/>
      <c r="W152" s="4"/>
      <c r="X152" s="4"/>
      <c r="Y152" s="4"/>
      <c r="Z152" s="4"/>
      <c r="AA152" s="4"/>
      <c r="AB152" s="4"/>
      <c r="AC152" s="4"/>
      <c r="AD152" s="4"/>
      <c r="AE152" s="4"/>
      <c r="AF152" s="4"/>
      <c r="AG152" s="4"/>
      <c r="AH152" s="4"/>
      <c r="AI152" s="4"/>
      <c r="AJ152" s="4"/>
      <c r="AK152" s="4"/>
      <c r="AL152" s="4"/>
    </row>
    <row r="153" spans="1:38" x14ac:dyDescent="0.2">
      <c r="A153" s="10"/>
      <c r="B153" s="3"/>
      <c r="C153" s="3"/>
      <c r="D153" s="3"/>
      <c r="E153" s="3"/>
      <c r="F153" s="3"/>
      <c r="G153" s="3"/>
      <c r="H153" s="3"/>
      <c r="I153" s="3"/>
      <c r="J153" s="3"/>
      <c r="K153" s="3"/>
      <c r="L153" s="3"/>
      <c r="M153" s="3"/>
      <c r="N153" s="3"/>
      <c r="O153" s="3"/>
      <c r="P153" s="3"/>
      <c r="Q153" s="3"/>
      <c r="R153" s="3"/>
      <c r="S153" s="4"/>
      <c r="T153" s="4"/>
      <c r="U153" s="4"/>
      <c r="V153" s="4"/>
      <c r="W153" s="4"/>
      <c r="X153" s="4"/>
      <c r="Y153" s="4"/>
      <c r="Z153" s="4"/>
      <c r="AA153" s="4"/>
      <c r="AB153" s="4"/>
      <c r="AC153" s="4"/>
      <c r="AD153" s="4"/>
      <c r="AE153" s="4"/>
      <c r="AF153" s="4"/>
      <c r="AG153" s="4"/>
      <c r="AH153" s="4"/>
      <c r="AI153" s="4"/>
      <c r="AJ153" s="4"/>
      <c r="AK153" s="4"/>
      <c r="AL153" s="4"/>
    </row>
    <row r="154" spans="1:38" x14ac:dyDescent="0.2">
      <c r="A154" s="10"/>
      <c r="B154" s="3"/>
      <c r="C154" s="3"/>
      <c r="D154" s="3"/>
      <c r="E154" s="3"/>
      <c r="F154" s="3"/>
      <c r="G154" s="3"/>
      <c r="H154" s="3"/>
      <c r="I154" s="3"/>
      <c r="J154" s="3"/>
      <c r="K154" s="3"/>
      <c r="L154" s="3"/>
      <c r="M154" s="3"/>
      <c r="N154" s="3"/>
      <c r="O154" s="3"/>
      <c r="P154" s="3"/>
      <c r="Q154" s="3"/>
      <c r="R154" s="3"/>
      <c r="S154" s="4"/>
      <c r="T154" s="4"/>
      <c r="U154" s="4"/>
      <c r="V154" s="4"/>
      <c r="W154" s="4"/>
      <c r="X154" s="4"/>
      <c r="Y154" s="4"/>
      <c r="Z154" s="4"/>
      <c r="AA154" s="4"/>
      <c r="AB154" s="4"/>
      <c r="AC154" s="4"/>
      <c r="AD154" s="4"/>
      <c r="AE154" s="4"/>
      <c r="AF154" s="4"/>
      <c r="AG154" s="4"/>
      <c r="AH154" s="4"/>
      <c r="AI154" s="4"/>
      <c r="AJ154" s="4"/>
      <c r="AK154" s="4"/>
      <c r="AL154" s="4"/>
    </row>
    <row r="155" spans="1:38" x14ac:dyDescent="0.2">
      <c r="A155" s="10"/>
      <c r="B155" s="3"/>
      <c r="C155" s="3"/>
      <c r="D155" s="3"/>
      <c r="E155" s="3"/>
      <c r="F155" s="3"/>
      <c r="G155" s="3"/>
      <c r="H155" s="3"/>
      <c r="I155" s="3"/>
      <c r="J155" s="3"/>
      <c r="K155" s="3"/>
      <c r="L155" s="3"/>
      <c r="M155" s="3"/>
      <c r="N155" s="3"/>
      <c r="O155" s="3"/>
      <c r="P155" s="3"/>
      <c r="Q155" s="3"/>
      <c r="R155" s="3"/>
      <c r="S155" s="4"/>
      <c r="T155" s="4"/>
      <c r="U155" s="4"/>
      <c r="V155" s="4"/>
      <c r="W155" s="4"/>
      <c r="X155" s="4"/>
      <c r="Y155" s="4"/>
      <c r="Z155" s="4"/>
      <c r="AA155" s="4"/>
      <c r="AB155" s="4"/>
      <c r="AC155" s="4"/>
      <c r="AD155" s="4"/>
      <c r="AE155" s="4"/>
      <c r="AF155" s="4"/>
      <c r="AG155" s="4"/>
      <c r="AH155" s="4"/>
      <c r="AI155" s="4"/>
      <c r="AJ155" s="4"/>
      <c r="AK155" s="4"/>
      <c r="AL155" s="4"/>
    </row>
    <row r="156" spans="1:38" x14ac:dyDescent="0.2">
      <c r="A156" s="10"/>
      <c r="B156" s="3"/>
      <c r="C156" s="3"/>
      <c r="D156" s="3"/>
      <c r="E156" s="3"/>
      <c r="F156" s="3"/>
      <c r="G156" s="3"/>
      <c r="H156" s="3"/>
      <c r="I156" s="3"/>
      <c r="J156" s="3"/>
      <c r="K156" s="3"/>
      <c r="L156" s="3"/>
      <c r="M156" s="3"/>
      <c r="N156" s="3"/>
      <c r="O156" s="3"/>
      <c r="P156" s="3"/>
      <c r="Q156" s="3"/>
      <c r="R156" s="3"/>
      <c r="S156" s="4"/>
      <c r="T156" s="4"/>
      <c r="U156" s="4"/>
      <c r="V156" s="4"/>
      <c r="W156" s="4"/>
      <c r="X156" s="4"/>
      <c r="Y156" s="4"/>
      <c r="Z156" s="4"/>
      <c r="AA156" s="4"/>
      <c r="AB156" s="4"/>
      <c r="AC156" s="4"/>
      <c r="AD156" s="4"/>
      <c r="AE156" s="4"/>
      <c r="AF156" s="4"/>
      <c r="AG156" s="4"/>
      <c r="AH156" s="4"/>
      <c r="AI156" s="4"/>
      <c r="AJ156" s="4"/>
      <c r="AK156" s="4"/>
      <c r="AL156" s="4"/>
    </row>
    <row r="157" spans="1:38" x14ac:dyDescent="0.2">
      <c r="A157" s="10"/>
      <c r="B157" s="3"/>
      <c r="C157" s="3"/>
      <c r="D157" s="3"/>
      <c r="E157" s="3"/>
      <c r="F157" s="3"/>
      <c r="G157" s="3"/>
      <c r="H157" s="3"/>
      <c r="I157" s="3"/>
      <c r="J157" s="3"/>
      <c r="K157" s="3"/>
      <c r="L157" s="3"/>
      <c r="M157" s="3"/>
      <c r="N157" s="3"/>
      <c r="O157" s="3"/>
      <c r="P157" s="3"/>
      <c r="Q157" s="3"/>
      <c r="R157" s="3"/>
      <c r="S157" s="4"/>
      <c r="T157" s="4"/>
      <c r="U157" s="4"/>
      <c r="V157" s="4"/>
      <c r="W157" s="4"/>
      <c r="X157" s="4"/>
      <c r="Y157" s="4"/>
      <c r="Z157" s="4"/>
      <c r="AA157" s="4"/>
      <c r="AB157" s="4"/>
      <c r="AC157" s="4"/>
      <c r="AD157" s="4"/>
      <c r="AE157" s="4"/>
      <c r="AF157" s="4"/>
      <c r="AG157" s="4"/>
      <c r="AH157" s="4"/>
      <c r="AI157" s="4"/>
      <c r="AJ157" s="4"/>
      <c r="AK157" s="4"/>
      <c r="AL157" s="4"/>
    </row>
    <row r="158" spans="1:38" x14ac:dyDescent="0.2">
      <c r="A158" s="10"/>
      <c r="B158" s="3"/>
      <c r="C158" s="3"/>
      <c r="D158" s="3"/>
      <c r="E158" s="3"/>
      <c r="F158" s="3"/>
      <c r="G158" s="3"/>
      <c r="H158" s="3"/>
      <c r="I158" s="3"/>
      <c r="J158" s="3"/>
      <c r="K158" s="3"/>
      <c r="L158" s="3"/>
      <c r="M158" s="3"/>
      <c r="N158" s="3"/>
      <c r="O158" s="3"/>
      <c r="P158" s="3"/>
      <c r="Q158" s="3"/>
      <c r="R158" s="3"/>
      <c r="S158" s="4"/>
      <c r="T158" s="4"/>
      <c r="U158" s="4"/>
      <c r="V158" s="4"/>
      <c r="W158" s="4"/>
      <c r="X158" s="4"/>
      <c r="Y158" s="4"/>
      <c r="Z158" s="4"/>
      <c r="AA158" s="4"/>
      <c r="AB158" s="4"/>
      <c r="AC158" s="4"/>
      <c r="AD158" s="4"/>
      <c r="AE158" s="4"/>
      <c r="AF158" s="4"/>
      <c r="AG158" s="4"/>
      <c r="AH158" s="4"/>
      <c r="AI158" s="4"/>
      <c r="AJ158" s="4"/>
      <c r="AK158" s="4"/>
      <c r="AL158" s="4"/>
    </row>
    <row r="159" spans="1:38" x14ac:dyDescent="0.2">
      <c r="A159" s="10"/>
      <c r="B159" s="3"/>
      <c r="C159" s="3"/>
      <c r="D159" s="3"/>
      <c r="E159" s="3"/>
      <c r="F159" s="3"/>
      <c r="G159" s="3"/>
      <c r="H159" s="3"/>
      <c r="I159" s="3"/>
      <c r="J159" s="3"/>
      <c r="K159" s="3"/>
      <c r="L159" s="3"/>
      <c r="M159" s="3"/>
      <c r="N159" s="3"/>
      <c r="O159" s="3"/>
      <c r="P159" s="3"/>
      <c r="Q159" s="3"/>
      <c r="R159" s="3"/>
      <c r="S159" s="4"/>
      <c r="T159" s="4"/>
      <c r="U159" s="4"/>
      <c r="V159" s="4"/>
      <c r="W159" s="4"/>
      <c r="X159" s="4"/>
      <c r="Y159" s="4"/>
      <c r="Z159" s="4"/>
      <c r="AA159" s="4"/>
      <c r="AB159" s="4"/>
      <c r="AC159" s="4"/>
      <c r="AD159" s="4"/>
      <c r="AE159" s="4"/>
      <c r="AF159" s="4"/>
      <c r="AG159" s="4"/>
      <c r="AH159" s="4"/>
      <c r="AI159" s="4"/>
      <c r="AJ159" s="4"/>
      <c r="AK159" s="4"/>
      <c r="AL159" s="4"/>
    </row>
    <row r="160" spans="1:38" x14ac:dyDescent="0.2">
      <c r="A160" s="10"/>
      <c r="B160" s="3"/>
      <c r="C160" s="3"/>
      <c r="D160" s="3"/>
      <c r="E160" s="3"/>
      <c r="F160" s="3"/>
      <c r="G160" s="3"/>
      <c r="H160" s="3"/>
      <c r="I160" s="3"/>
      <c r="J160" s="3"/>
      <c r="K160" s="3"/>
      <c r="L160" s="3"/>
      <c r="M160" s="3"/>
      <c r="N160" s="3"/>
      <c r="O160" s="3"/>
      <c r="P160" s="3"/>
      <c r="Q160" s="3"/>
      <c r="R160" s="3"/>
      <c r="S160" s="4"/>
      <c r="T160" s="4"/>
      <c r="U160" s="4"/>
      <c r="V160" s="4"/>
      <c r="W160" s="4"/>
      <c r="X160" s="4"/>
      <c r="Y160" s="4"/>
      <c r="Z160" s="4"/>
      <c r="AA160" s="4"/>
      <c r="AB160" s="4"/>
      <c r="AC160" s="4"/>
      <c r="AD160" s="4"/>
      <c r="AE160" s="4"/>
      <c r="AF160" s="4"/>
      <c r="AG160" s="4"/>
      <c r="AH160" s="4"/>
      <c r="AI160" s="4"/>
      <c r="AJ160" s="4"/>
      <c r="AK160" s="4"/>
      <c r="AL160" s="4"/>
    </row>
    <row r="161" spans="1:38" x14ac:dyDescent="0.2">
      <c r="A161" s="10"/>
      <c r="B161" s="3"/>
      <c r="C161" s="3"/>
      <c r="D161" s="3"/>
      <c r="E161" s="3"/>
      <c r="F161" s="3"/>
      <c r="G161" s="3"/>
      <c r="H161" s="3"/>
      <c r="I161" s="3"/>
      <c r="J161" s="3"/>
      <c r="K161" s="3"/>
      <c r="L161" s="3"/>
      <c r="M161" s="3"/>
      <c r="N161" s="3"/>
      <c r="O161" s="3"/>
      <c r="P161" s="3"/>
      <c r="Q161" s="3"/>
      <c r="R161" s="3"/>
      <c r="S161" s="4"/>
      <c r="T161" s="4"/>
      <c r="U161" s="4"/>
      <c r="V161" s="4"/>
      <c r="W161" s="4"/>
      <c r="X161" s="4"/>
      <c r="Y161" s="4"/>
      <c r="Z161" s="4"/>
      <c r="AA161" s="4"/>
      <c r="AB161" s="4"/>
      <c r="AC161" s="4"/>
      <c r="AD161" s="4"/>
      <c r="AE161" s="4"/>
      <c r="AF161" s="4"/>
      <c r="AG161" s="4"/>
      <c r="AH161" s="4"/>
      <c r="AI161" s="4"/>
      <c r="AJ161" s="4"/>
      <c r="AK161" s="4"/>
      <c r="AL161" s="4"/>
    </row>
    <row r="162" spans="1:38" x14ac:dyDescent="0.2">
      <c r="A162" s="10"/>
      <c r="B162" s="3"/>
      <c r="C162" s="3"/>
      <c r="D162" s="3"/>
      <c r="E162" s="3"/>
      <c r="F162" s="3"/>
      <c r="G162" s="3"/>
      <c r="H162" s="3"/>
      <c r="I162" s="3"/>
      <c r="J162" s="3"/>
      <c r="K162" s="3"/>
      <c r="L162" s="3"/>
      <c r="M162" s="3"/>
      <c r="N162" s="3"/>
      <c r="O162" s="3"/>
      <c r="P162" s="3"/>
      <c r="Q162" s="3"/>
      <c r="R162" s="3"/>
      <c r="S162" s="4"/>
      <c r="T162" s="4"/>
      <c r="U162" s="4"/>
      <c r="V162" s="4"/>
      <c r="W162" s="4"/>
      <c r="X162" s="4"/>
      <c r="Y162" s="4"/>
      <c r="Z162" s="4"/>
      <c r="AA162" s="4"/>
      <c r="AB162" s="4"/>
      <c r="AC162" s="4"/>
      <c r="AD162" s="4"/>
      <c r="AE162" s="4"/>
      <c r="AF162" s="4"/>
      <c r="AG162" s="4"/>
      <c r="AH162" s="4"/>
      <c r="AI162" s="4"/>
      <c r="AJ162" s="4"/>
      <c r="AK162" s="4"/>
      <c r="AL162" s="4"/>
    </row>
    <row r="163" spans="1:38" x14ac:dyDescent="0.2">
      <c r="A163" s="10"/>
      <c r="B163" s="3"/>
      <c r="C163" s="3"/>
      <c r="D163" s="3"/>
      <c r="E163" s="3"/>
      <c r="F163" s="3"/>
      <c r="G163" s="3"/>
      <c r="H163" s="3"/>
      <c r="I163" s="3"/>
      <c r="J163" s="3"/>
      <c r="K163" s="3"/>
      <c r="L163" s="3"/>
      <c r="M163" s="3"/>
      <c r="N163" s="3"/>
      <c r="O163" s="3"/>
      <c r="P163" s="3"/>
      <c r="Q163" s="3"/>
      <c r="R163" s="3"/>
      <c r="S163" s="4"/>
      <c r="T163" s="4"/>
      <c r="U163" s="4"/>
      <c r="V163" s="4"/>
      <c r="W163" s="4"/>
      <c r="X163" s="4"/>
      <c r="Y163" s="4"/>
      <c r="Z163" s="4"/>
      <c r="AA163" s="4"/>
      <c r="AB163" s="4"/>
      <c r="AC163" s="4"/>
      <c r="AD163" s="4"/>
      <c r="AE163" s="4"/>
      <c r="AF163" s="4"/>
      <c r="AG163" s="4"/>
      <c r="AH163" s="4"/>
      <c r="AI163" s="4"/>
      <c r="AJ163" s="4"/>
      <c r="AK163" s="4"/>
      <c r="AL163" s="4"/>
    </row>
    <row r="164" spans="1:38" x14ac:dyDescent="0.2">
      <c r="A164" s="10"/>
      <c r="B164" s="3"/>
      <c r="C164" s="3"/>
      <c r="D164" s="3"/>
      <c r="E164" s="3"/>
      <c r="F164" s="3"/>
      <c r="G164" s="3"/>
      <c r="H164" s="3"/>
      <c r="I164" s="3"/>
      <c r="J164" s="3"/>
      <c r="K164" s="3"/>
      <c r="L164" s="3"/>
      <c r="M164" s="3"/>
      <c r="N164" s="3"/>
      <c r="O164" s="3"/>
      <c r="P164" s="3"/>
      <c r="Q164" s="3"/>
      <c r="R164" s="3"/>
      <c r="S164" s="4"/>
      <c r="T164" s="4"/>
      <c r="U164" s="4"/>
      <c r="V164" s="4"/>
      <c r="W164" s="4"/>
      <c r="X164" s="4"/>
      <c r="Y164" s="4"/>
      <c r="Z164" s="4"/>
      <c r="AA164" s="4"/>
      <c r="AB164" s="4"/>
      <c r="AC164" s="4"/>
      <c r="AD164" s="4"/>
      <c r="AE164" s="4"/>
      <c r="AF164" s="4"/>
      <c r="AG164" s="4"/>
      <c r="AH164" s="4"/>
      <c r="AI164" s="4"/>
      <c r="AJ164" s="4"/>
      <c r="AK164" s="4"/>
      <c r="AL164" s="4"/>
    </row>
    <row r="165" spans="1:38" x14ac:dyDescent="0.2">
      <c r="A165" s="10"/>
      <c r="B165" s="3"/>
      <c r="C165" s="3"/>
      <c r="D165" s="3"/>
      <c r="E165" s="3"/>
      <c r="F165" s="3"/>
      <c r="G165" s="3"/>
      <c r="H165" s="3"/>
      <c r="I165" s="3"/>
      <c r="J165" s="3"/>
      <c r="K165" s="3"/>
      <c r="L165" s="3"/>
      <c r="M165" s="3"/>
      <c r="N165" s="3"/>
      <c r="O165" s="3"/>
      <c r="P165" s="3"/>
      <c r="Q165" s="3"/>
      <c r="R165" s="3"/>
      <c r="S165" s="4"/>
      <c r="T165" s="4"/>
      <c r="U165" s="4"/>
      <c r="V165" s="4"/>
      <c r="W165" s="4"/>
      <c r="X165" s="4"/>
      <c r="Y165" s="4"/>
      <c r="Z165" s="4"/>
      <c r="AA165" s="4"/>
      <c r="AB165" s="4"/>
      <c r="AC165" s="4"/>
      <c r="AD165" s="4"/>
      <c r="AE165" s="4"/>
      <c r="AF165" s="4"/>
      <c r="AG165" s="4"/>
      <c r="AH165" s="4"/>
      <c r="AI165" s="4"/>
      <c r="AJ165" s="4"/>
      <c r="AK165" s="4"/>
      <c r="AL165" s="4"/>
    </row>
    <row r="166" spans="1:38" x14ac:dyDescent="0.2">
      <c r="A166" s="10"/>
      <c r="B166" s="3"/>
      <c r="C166" s="3"/>
      <c r="D166" s="3"/>
      <c r="E166" s="3"/>
      <c r="F166" s="3"/>
      <c r="G166" s="3"/>
      <c r="H166" s="3"/>
      <c r="I166" s="3"/>
      <c r="J166" s="3"/>
      <c r="K166" s="3"/>
      <c r="L166" s="3"/>
      <c r="M166" s="3"/>
      <c r="N166" s="3"/>
      <c r="O166" s="3"/>
      <c r="P166" s="3"/>
      <c r="Q166" s="3"/>
      <c r="R166" s="3"/>
      <c r="S166" s="4"/>
      <c r="T166" s="4"/>
      <c r="U166" s="4"/>
      <c r="V166" s="4"/>
      <c r="W166" s="4"/>
      <c r="X166" s="4"/>
      <c r="Y166" s="4"/>
      <c r="Z166" s="4"/>
      <c r="AA166" s="4"/>
      <c r="AB166" s="4"/>
      <c r="AC166" s="4"/>
      <c r="AD166" s="4"/>
      <c r="AE166" s="4"/>
      <c r="AF166" s="4"/>
      <c r="AG166" s="4"/>
      <c r="AH166" s="4"/>
      <c r="AI166" s="4"/>
      <c r="AJ166" s="4"/>
      <c r="AK166" s="4"/>
      <c r="AL166" s="4"/>
    </row>
    <row r="167" spans="1:38" x14ac:dyDescent="0.2">
      <c r="A167" s="10"/>
      <c r="B167" s="3"/>
      <c r="C167" s="3"/>
      <c r="D167" s="3"/>
      <c r="E167" s="3"/>
      <c r="F167" s="3"/>
      <c r="G167" s="3"/>
      <c r="H167" s="3"/>
      <c r="I167" s="3"/>
      <c r="J167" s="3"/>
      <c r="K167" s="3"/>
      <c r="L167" s="3"/>
      <c r="M167" s="3"/>
      <c r="N167" s="3"/>
      <c r="O167" s="3"/>
      <c r="P167" s="3"/>
      <c r="Q167" s="3"/>
      <c r="R167" s="3"/>
      <c r="S167" s="4"/>
      <c r="T167" s="4"/>
      <c r="U167" s="4"/>
      <c r="V167" s="4"/>
      <c r="W167" s="4"/>
      <c r="X167" s="4"/>
      <c r="Y167" s="4"/>
      <c r="Z167" s="4"/>
      <c r="AA167" s="4"/>
      <c r="AB167" s="4"/>
      <c r="AC167" s="4"/>
      <c r="AD167" s="4"/>
      <c r="AE167" s="4"/>
      <c r="AF167" s="4"/>
      <c r="AG167" s="4"/>
      <c r="AH167" s="4"/>
      <c r="AI167" s="4"/>
      <c r="AJ167" s="4"/>
      <c r="AK167" s="4"/>
      <c r="AL167" s="4"/>
    </row>
    <row r="168" spans="1:38" x14ac:dyDescent="0.2">
      <c r="A168" s="10"/>
      <c r="B168" s="3"/>
      <c r="C168" s="3"/>
      <c r="D168" s="3"/>
      <c r="E168" s="3"/>
      <c r="F168" s="3"/>
      <c r="G168" s="3"/>
      <c r="H168" s="3"/>
      <c r="I168" s="3"/>
      <c r="J168" s="3"/>
      <c r="K168" s="3"/>
      <c r="L168" s="3"/>
      <c r="M168" s="3"/>
      <c r="N168" s="3"/>
      <c r="O168" s="3"/>
      <c r="P168" s="3"/>
      <c r="Q168" s="3"/>
      <c r="R168" s="3"/>
      <c r="S168" s="4"/>
      <c r="T168" s="4"/>
      <c r="U168" s="4"/>
      <c r="V168" s="4"/>
      <c r="W168" s="4"/>
      <c r="X168" s="4"/>
      <c r="Y168" s="4"/>
      <c r="Z168" s="4"/>
      <c r="AA168" s="4"/>
      <c r="AB168" s="4"/>
      <c r="AC168" s="4"/>
      <c r="AD168" s="4"/>
      <c r="AE168" s="4"/>
      <c r="AF168" s="4"/>
      <c r="AG168" s="4"/>
      <c r="AH168" s="4"/>
      <c r="AI168" s="4"/>
      <c r="AJ168" s="4"/>
      <c r="AK168" s="4"/>
      <c r="AL168" s="4"/>
    </row>
    <row r="169" spans="1:38" x14ac:dyDescent="0.2">
      <c r="A169" s="10"/>
      <c r="B169" s="3"/>
      <c r="C169" s="3"/>
      <c r="D169" s="3"/>
      <c r="E169" s="3"/>
      <c r="F169" s="3"/>
      <c r="G169" s="3"/>
      <c r="H169" s="3"/>
      <c r="I169" s="3"/>
      <c r="J169" s="3"/>
      <c r="K169" s="3"/>
      <c r="L169" s="3"/>
      <c r="M169" s="3"/>
      <c r="N169" s="3"/>
      <c r="O169" s="3"/>
      <c r="P169" s="3"/>
      <c r="Q169" s="3"/>
      <c r="R169" s="3"/>
      <c r="S169" s="4"/>
      <c r="T169" s="4"/>
      <c r="U169" s="4"/>
      <c r="V169" s="4"/>
      <c r="W169" s="4"/>
      <c r="X169" s="4"/>
      <c r="Y169" s="4"/>
      <c r="Z169" s="4"/>
      <c r="AA169" s="4"/>
      <c r="AB169" s="4"/>
      <c r="AC169" s="4"/>
      <c r="AD169" s="4"/>
      <c r="AE169" s="4"/>
      <c r="AF169" s="4"/>
      <c r="AG169" s="4"/>
      <c r="AH169" s="4"/>
      <c r="AI169" s="4"/>
      <c r="AJ169" s="4"/>
      <c r="AK169" s="4"/>
      <c r="AL169" s="4"/>
    </row>
    <row r="170" spans="1:38" x14ac:dyDescent="0.2">
      <c r="A170" s="10"/>
      <c r="B170" s="3"/>
      <c r="C170" s="3"/>
      <c r="D170" s="3"/>
      <c r="E170" s="3"/>
      <c r="F170" s="3"/>
      <c r="G170" s="3"/>
      <c r="H170" s="3"/>
      <c r="I170" s="3"/>
      <c r="J170" s="3"/>
      <c r="K170" s="3"/>
      <c r="L170" s="3"/>
      <c r="M170" s="3"/>
      <c r="N170" s="3"/>
      <c r="O170" s="3"/>
      <c r="P170" s="3"/>
      <c r="Q170" s="3"/>
      <c r="R170" s="3"/>
      <c r="S170" s="4"/>
      <c r="T170" s="4"/>
      <c r="U170" s="4"/>
      <c r="V170" s="4"/>
      <c r="W170" s="4"/>
      <c r="X170" s="4"/>
      <c r="Y170" s="4"/>
      <c r="Z170" s="4"/>
      <c r="AA170" s="4"/>
      <c r="AB170" s="4"/>
      <c r="AC170" s="4"/>
      <c r="AD170" s="4"/>
      <c r="AE170" s="4"/>
      <c r="AF170" s="4"/>
      <c r="AG170" s="4"/>
      <c r="AH170" s="4"/>
      <c r="AI170" s="4"/>
      <c r="AJ170" s="4"/>
      <c r="AK170" s="4"/>
      <c r="AL170" s="4"/>
    </row>
    <row r="171" spans="1:38" x14ac:dyDescent="0.2">
      <c r="A171" s="10"/>
      <c r="B171" s="3"/>
      <c r="C171" s="3"/>
      <c r="D171" s="3"/>
      <c r="E171" s="3"/>
      <c r="F171" s="3"/>
      <c r="G171" s="3"/>
      <c r="H171" s="3"/>
      <c r="I171" s="3"/>
      <c r="J171" s="3"/>
      <c r="K171" s="3"/>
      <c r="L171" s="3"/>
      <c r="M171" s="3"/>
      <c r="N171" s="3"/>
      <c r="O171" s="3"/>
      <c r="P171" s="3"/>
      <c r="Q171" s="3"/>
      <c r="R171" s="3"/>
      <c r="S171" s="4"/>
      <c r="T171" s="4"/>
      <c r="U171" s="4"/>
      <c r="V171" s="4"/>
      <c r="W171" s="4"/>
      <c r="X171" s="4"/>
      <c r="Y171" s="4"/>
      <c r="Z171" s="4"/>
      <c r="AA171" s="4"/>
      <c r="AB171" s="4"/>
      <c r="AC171" s="4"/>
      <c r="AD171" s="4"/>
      <c r="AE171" s="4"/>
      <c r="AF171" s="4"/>
      <c r="AG171" s="4"/>
      <c r="AH171" s="4"/>
      <c r="AI171" s="4"/>
      <c r="AJ171" s="4"/>
      <c r="AK171" s="4"/>
      <c r="AL171" s="4"/>
    </row>
    <row r="172" spans="1:38" ht="20.100000000000001" customHeight="1" x14ac:dyDescent="0.2">
      <c r="A172" s="10"/>
      <c r="B172" s="3"/>
      <c r="C172" s="3"/>
      <c r="D172" s="3"/>
      <c r="E172" s="3"/>
      <c r="F172" s="3"/>
      <c r="G172" s="3"/>
      <c r="H172" s="3"/>
      <c r="I172" s="3"/>
      <c r="J172" s="3"/>
      <c r="K172" s="3"/>
      <c r="L172" s="3"/>
      <c r="M172" s="3"/>
      <c r="N172" s="3"/>
      <c r="O172" s="3"/>
      <c r="P172" s="3"/>
      <c r="Q172" s="3"/>
      <c r="R172" s="3"/>
      <c r="S172" s="4"/>
      <c r="T172" s="4"/>
      <c r="U172" s="4"/>
      <c r="V172" s="4"/>
      <c r="W172" s="4"/>
      <c r="X172" s="4"/>
      <c r="Y172" s="4"/>
      <c r="Z172" s="4"/>
      <c r="AA172" s="4"/>
      <c r="AB172" s="4"/>
      <c r="AC172" s="4"/>
      <c r="AD172" s="4"/>
      <c r="AE172" s="4"/>
      <c r="AF172" s="4"/>
      <c r="AG172" s="4"/>
      <c r="AH172" s="4"/>
      <c r="AI172" s="4"/>
      <c r="AJ172" s="4"/>
      <c r="AK172" s="4"/>
      <c r="AL172" s="4"/>
    </row>
    <row r="173" spans="1:38" x14ac:dyDescent="0.2">
      <c r="A173" s="10"/>
      <c r="B173" s="3"/>
      <c r="C173" s="3"/>
      <c r="D173" s="3"/>
      <c r="E173" s="3"/>
      <c r="F173" s="3"/>
      <c r="G173" s="3"/>
      <c r="H173" s="3"/>
      <c r="I173" s="3"/>
      <c r="J173" s="3"/>
      <c r="K173" s="3"/>
      <c r="L173" s="3"/>
      <c r="M173" s="3"/>
      <c r="N173" s="3"/>
      <c r="O173" s="3"/>
      <c r="P173" s="3"/>
      <c r="Q173" s="3"/>
      <c r="R173" s="3"/>
      <c r="S173" s="4"/>
      <c r="T173" s="4"/>
      <c r="U173" s="4"/>
      <c r="V173" s="4"/>
      <c r="W173" s="4"/>
      <c r="X173" s="4"/>
      <c r="Y173" s="4"/>
      <c r="Z173" s="4"/>
      <c r="AA173" s="4"/>
      <c r="AB173" s="4"/>
      <c r="AC173" s="4"/>
      <c r="AD173" s="4"/>
      <c r="AE173" s="4"/>
      <c r="AF173" s="4"/>
      <c r="AG173" s="4"/>
      <c r="AH173" s="4"/>
      <c r="AI173" s="4"/>
      <c r="AJ173" s="4"/>
      <c r="AK173" s="4"/>
      <c r="AL173" s="4"/>
    </row>
    <row r="174" spans="1:38" x14ac:dyDescent="0.2">
      <c r="A174" s="10"/>
      <c r="B174" s="3"/>
      <c r="C174" s="3"/>
      <c r="D174" s="3"/>
      <c r="E174" s="3"/>
      <c r="F174" s="3"/>
      <c r="G174" s="3"/>
      <c r="H174" s="3"/>
      <c r="I174" s="3"/>
      <c r="J174" s="3"/>
      <c r="K174" s="3"/>
      <c r="L174" s="3"/>
      <c r="M174" s="3"/>
      <c r="N174" s="3"/>
      <c r="O174" s="3"/>
      <c r="P174" s="3"/>
      <c r="Q174" s="3"/>
      <c r="R174" s="3"/>
      <c r="S174" s="4"/>
      <c r="T174" s="4"/>
      <c r="U174" s="4"/>
      <c r="V174" s="4"/>
      <c r="W174" s="4"/>
      <c r="X174" s="4"/>
      <c r="Y174" s="4"/>
      <c r="Z174" s="4"/>
      <c r="AA174" s="4"/>
      <c r="AB174" s="4"/>
      <c r="AC174" s="4"/>
      <c r="AD174" s="4"/>
      <c r="AE174" s="4"/>
      <c r="AF174" s="4"/>
      <c r="AG174" s="4"/>
      <c r="AH174" s="4"/>
      <c r="AI174" s="4"/>
      <c r="AJ174" s="4"/>
      <c r="AK174" s="4"/>
      <c r="AL174" s="4"/>
    </row>
    <row r="175" spans="1:38" x14ac:dyDescent="0.2">
      <c r="A175" s="10"/>
      <c r="B175" s="3"/>
      <c r="C175" s="3"/>
      <c r="D175" s="3"/>
      <c r="E175" s="3"/>
      <c r="F175" s="3"/>
      <c r="G175" s="3"/>
      <c r="H175" s="3"/>
      <c r="I175" s="3"/>
      <c r="J175" s="3"/>
      <c r="K175" s="3"/>
      <c r="L175" s="3"/>
      <c r="M175" s="3"/>
      <c r="N175" s="3"/>
      <c r="O175" s="3"/>
      <c r="P175" s="3"/>
      <c r="Q175" s="3"/>
      <c r="R175" s="3"/>
      <c r="S175" s="4"/>
      <c r="T175" s="4"/>
      <c r="U175" s="4"/>
      <c r="V175" s="4"/>
      <c r="W175" s="4"/>
      <c r="X175" s="4"/>
      <c r="Y175" s="4"/>
      <c r="Z175" s="4"/>
      <c r="AA175" s="4"/>
      <c r="AB175" s="4"/>
      <c r="AC175" s="4"/>
      <c r="AD175" s="4"/>
      <c r="AE175" s="4"/>
      <c r="AF175" s="4"/>
      <c r="AG175" s="4"/>
      <c r="AH175" s="4"/>
      <c r="AI175" s="4"/>
      <c r="AJ175" s="4"/>
      <c r="AK175" s="4"/>
      <c r="AL175" s="4"/>
    </row>
    <row r="176" spans="1:38" x14ac:dyDescent="0.2">
      <c r="A176" s="10"/>
      <c r="B176" s="3"/>
      <c r="C176" s="3"/>
      <c r="D176" s="3"/>
      <c r="E176" s="3"/>
      <c r="F176" s="3"/>
      <c r="G176" s="3"/>
      <c r="H176" s="3"/>
      <c r="I176" s="3"/>
      <c r="J176" s="3"/>
      <c r="K176" s="3"/>
      <c r="L176" s="3"/>
      <c r="M176" s="3"/>
      <c r="N176" s="3"/>
      <c r="O176" s="3"/>
      <c r="P176" s="3"/>
      <c r="Q176" s="3"/>
      <c r="R176" s="3"/>
      <c r="S176" s="4"/>
      <c r="T176" s="4"/>
      <c r="U176" s="4"/>
      <c r="V176" s="4"/>
      <c r="W176" s="4"/>
      <c r="X176" s="4"/>
      <c r="Y176" s="4"/>
      <c r="Z176" s="4"/>
      <c r="AA176" s="4"/>
      <c r="AB176" s="4"/>
      <c r="AC176" s="4"/>
      <c r="AD176" s="4"/>
      <c r="AE176" s="4"/>
      <c r="AF176" s="4"/>
      <c r="AG176" s="4"/>
      <c r="AH176" s="4"/>
      <c r="AI176" s="4"/>
      <c r="AJ176" s="4"/>
      <c r="AK176" s="4"/>
      <c r="AL176" s="4"/>
    </row>
    <row r="177" spans="1:38" x14ac:dyDescent="0.2">
      <c r="A177" s="11"/>
      <c r="B177" s="4"/>
      <c r="C177" s="4"/>
      <c r="D177" s="4"/>
      <c r="E177" s="4"/>
      <c r="F177" s="4"/>
      <c r="G177" s="4"/>
      <c r="H177" s="132"/>
      <c r="I177" s="132"/>
      <c r="J177" s="132"/>
      <c r="K177" s="132"/>
      <c r="L177" s="132"/>
      <c r="M177" s="132"/>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row>
    <row r="178" spans="1:38" x14ac:dyDescent="0.2">
      <c r="A178" s="11"/>
      <c r="B178" s="4"/>
      <c r="C178" s="4"/>
      <c r="D178" s="4"/>
      <c r="E178" s="4"/>
      <c r="F178" s="4"/>
      <c r="G178" s="4"/>
      <c r="H178" s="132"/>
      <c r="I178" s="132"/>
      <c r="J178" s="132"/>
      <c r="K178" s="132"/>
      <c r="L178" s="132"/>
      <c r="M178" s="132"/>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row>
    <row r="179" spans="1:38" x14ac:dyDescent="0.2">
      <c r="A179" s="11"/>
      <c r="B179" s="4"/>
      <c r="C179" s="4"/>
      <c r="D179" s="4"/>
      <c r="E179" s="4"/>
      <c r="F179" s="4"/>
      <c r="G179" s="4"/>
      <c r="H179" s="132"/>
      <c r="I179" s="132"/>
      <c r="J179" s="132"/>
      <c r="K179" s="132"/>
      <c r="L179" s="132"/>
      <c r="M179" s="132"/>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row>
    <row r="180" spans="1:38" x14ac:dyDescent="0.2">
      <c r="A180" s="11"/>
      <c r="B180" s="4"/>
      <c r="C180" s="4"/>
      <c r="D180" s="4"/>
      <c r="E180" s="4"/>
      <c r="F180" s="4"/>
      <c r="G180" s="4"/>
      <c r="H180" s="132"/>
      <c r="I180" s="132"/>
      <c r="J180" s="132"/>
      <c r="K180" s="132"/>
      <c r="L180" s="132"/>
      <c r="M180" s="132"/>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row>
    <row r="181" spans="1:38" x14ac:dyDescent="0.2">
      <c r="A181" s="11"/>
      <c r="B181" s="4"/>
      <c r="C181" s="4"/>
      <c r="D181" s="4"/>
      <c r="E181" s="4"/>
      <c r="F181" s="4"/>
      <c r="G181" s="4"/>
      <c r="H181" s="132"/>
      <c r="I181" s="132"/>
      <c r="J181" s="132"/>
      <c r="K181" s="132"/>
      <c r="L181" s="132"/>
      <c r="M181" s="132"/>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row>
    <row r="182" spans="1:38" x14ac:dyDescent="0.2">
      <c r="A182" s="11"/>
      <c r="B182" s="4"/>
      <c r="C182" s="4"/>
      <c r="D182" s="4"/>
      <c r="E182" s="4"/>
      <c r="F182" s="4"/>
      <c r="G182" s="4"/>
      <c r="H182" s="132"/>
      <c r="I182" s="132"/>
      <c r="J182" s="132"/>
      <c r="K182" s="132"/>
      <c r="L182" s="132"/>
      <c r="M182" s="132"/>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row>
    <row r="183" spans="1:38" x14ac:dyDescent="0.2">
      <c r="A183" s="11"/>
      <c r="B183" s="4"/>
      <c r="C183" s="4"/>
      <c r="D183" s="4"/>
      <c r="E183" s="4"/>
      <c r="F183" s="4"/>
      <c r="G183" s="4"/>
      <c r="H183" s="132"/>
      <c r="I183" s="132"/>
      <c r="J183" s="132"/>
      <c r="K183" s="132"/>
      <c r="L183" s="132"/>
      <c r="M183" s="132"/>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row>
    <row r="184" spans="1:38" x14ac:dyDescent="0.2">
      <c r="A184" s="11"/>
      <c r="B184" s="4"/>
      <c r="C184" s="4"/>
      <c r="D184" s="4"/>
      <c r="E184" s="4"/>
      <c r="F184" s="4"/>
      <c r="G184" s="4"/>
      <c r="H184" s="132"/>
      <c r="I184" s="132"/>
      <c r="J184" s="132"/>
      <c r="K184" s="132"/>
      <c r="L184" s="132"/>
      <c r="M184" s="132"/>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row>
    <row r="185" spans="1:38" x14ac:dyDescent="0.2">
      <c r="A185" s="11"/>
      <c r="B185" s="4"/>
      <c r="C185" s="4"/>
      <c r="D185" s="4"/>
      <c r="E185" s="4"/>
      <c r="F185" s="4"/>
      <c r="G185" s="4"/>
      <c r="H185" s="132"/>
      <c r="I185" s="132"/>
      <c r="J185" s="132"/>
      <c r="K185" s="132"/>
      <c r="L185" s="132"/>
      <c r="M185" s="132"/>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row>
    <row r="186" spans="1:38" x14ac:dyDescent="0.2">
      <c r="A186" s="11"/>
      <c r="B186" s="4"/>
      <c r="C186" s="4"/>
      <c r="D186" s="4"/>
      <c r="E186" s="4"/>
      <c r="F186" s="4"/>
      <c r="G186" s="4"/>
      <c r="H186" s="132"/>
      <c r="I186" s="132"/>
      <c r="J186" s="132"/>
      <c r="K186" s="132"/>
      <c r="L186" s="132"/>
      <c r="M186" s="132"/>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row>
    <row r="187" spans="1:38" x14ac:dyDescent="0.2">
      <c r="A187" s="11"/>
      <c r="B187" s="4"/>
      <c r="C187" s="4"/>
      <c r="D187" s="4"/>
      <c r="E187" s="4"/>
      <c r="F187" s="4"/>
      <c r="G187" s="4"/>
      <c r="H187" s="132"/>
      <c r="I187" s="132"/>
      <c r="J187" s="132"/>
      <c r="K187" s="132"/>
      <c r="L187" s="132"/>
      <c r="M187" s="132"/>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row>
    <row r="188" spans="1:38" x14ac:dyDescent="0.2">
      <c r="A188" s="11"/>
      <c r="B188" s="4"/>
      <c r="C188" s="4"/>
      <c r="D188" s="4"/>
      <c r="E188" s="4"/>
      <c r="F188" s="4"/>
      <c r="G188" s="4"/>
      <c r="H188" s="132"/>
      <c r="I188" s="132"/>
      <c r="J188" s="132"/>
      <c r="K188" s="132"/>
      <c r="L188" s="132"/>
      <c r="M188" s="132"/>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row>
    <row r="189" spans="1:38" x14ac:dyDescent="0.2">
      <c r="A189" s="11"/>
      <c r="B189" s="4"/>
      <c r="C189" s="4"/>
      <c r="D189" s="4"/>
      <c r="E189" s="4"/>
      <c r="F189" s="4"/>
      <c r="G189" s="4"/>
      <c r="H189" s="132"/>
      <c r="I189" s="132"/>
      <c r="J189" s="132"/>
      <c r="K189" s="132"/>
      <c r="L189" s="132"/>
      <c r="M189" s="132"/>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row>
    <row r="190" spans="1:38" x14ac:dyDescent="0.2">
      <c r="A190" s="11"/>
      <c r="B190" s="4"/>
      <c r="C190" s="4"/>
      <c r="D190" s="4"/>
      <c r="E190" s="4"/>
      <c r="F190" s="4"/>
      <c r="G190" s="4"/>
      <c r="H190" s="132"/>
      <c r="I190" s="132"/>
      <c r="J190" s="132"/>
      <c r="K190" s="132"/>
      <c r="L190" s="132"/>
      <c r="M190" s="132"/>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row>
    <row r="191" spans="1:38" x14ac:dyDescent="0.2">
      <c r="A191" s="11"/>
      <c r="B191" s="4"/>
      <c r="C191" s="4"/>
      <c r="D191" s="4"/>
      <c r="E191" s="4"/>
      <c r="F191" s="4"/>
      <c r="G191" s="4"/>
      <c r="H191" s="132"/>
      <c r="I191" s="132"/>
      <c r="J191" s="132"/>
      <c r="K191" s="132"/>
      <c r="L191" s="132"/>
      <c r="M191" s="132"/>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row>
    <row r="192" spans="1:38" x14ac:dyDescent="0.2">
      <c r="A192" s="11"/>
      <c r="B192" s="4"/>
      <c r="C192" s="4"/>
      <c r="D192" s="4"/>
      <c r="E192" s="4"/>
      <c r="F192" s="4"/>
      <c r="G192" s="4"/>
      <c r="H192" s="132"/>
      <c r="I192" s="132"/>
      <c r="J192" s="132"/>
      <c r="K192" s="132"/>
      <c r="L192" s="132"/>
      <c r="M192" s="132"/>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row>
    <row r="193" spans="1:38" x14ac:dyDescent="0.2">
      <c r="A193" s="11"/>
      <c r="B193" s="4"/>
      <c r="C193" s="4"/>
      <c r="D193" s="4"/>
      <c r="E193" s="4"/>
      <c r="F193" s="4"/>
      <c r="G193" s="4"/>
      <c r="H193" s="132"/>
      <c r="I193" s="132"/>
      <c r="J193" s="132"/>
      <c r="K193" s="132"/>
      <c r="L193" s="132"/>
      <c r="M193" s="132"/>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row>
    <row r="194" spans="1:38" x14ac:dyDescent="0.2">
      <c r="A194" s="11"/>
      <c r="B194" s="4"/>
      <c r="C194" s="4"/>
      <c r="D194" s="4"/>
      <c r="E194" s="4"/>
      <c r="F194" s="4"/>
      <c r="G194" s="4"/>
      <c r="H194" s="132"/>
      <c r="I194" s="132"/>
      <c r="J194" s="132"/>
      <c r="K194" s="132"/>
      <c r="L194" s="132"/>
      <c r="M194" s="132"/>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row>
    <row r="195" spans="1:38" x14ac:dyDescent="0.2">
      <c r="A195" s="11"/>
      <c r="B195" s="4"/>
      <c r="C195" s="4"/>
      <c r="D195" s="4"/>
      <c r="E195" s="4"/>
      <c r="F195" s="4"/>
      <c r="G195" s="4"/>
      <c r="H195" s="132"/>
      <c r="I195" s="132"/>
      <c r="J195" s="132"/>
      <c r="K195" s="132"/>
      <c r="L195" s="132"/>
      <c r="M195" s="132"/>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row>
    <row r="196" spans="1:38" x14ac:dyDescent="0.2">
      <c r="A196" s="11"/>
      <c r="B196" s="4"/>
      <c r="C196" s="4"/>
      <c r="D196" s="4"/>
      <c r="E196" s="4"/>
      <c r="F196" s="4"/>
      <c r="G196" s="4"/>
      <c r="H196" s="132"/>
      <c r="I196" s="132"/>
      <c r="J196" s="132"/>
      <c r="K196" s="132"/>
      <c r="L196" s="132"/>
      <c r="M196" s="132"/>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row>
    <row r="197" spans="1:38" x14ac:dyDescent="0.2">
      <c r="A197" s="11"/>
      <c r="B197" s="4"/>
      <c r="C197" s="4"/>
      <c r="D197" s="4"/>
      <c r="E197" s="4"/>
      <c r="F197" s="4"/>
      <c r="G197" s="4"/>
      <c r="H197" s="132"/>
      <c r="I197" s="132"/>
      <c r="J197" s="132"/>
      <c r="K197" s="132"/>
      <c r="L197" s="132"/>
      <c r="M197" s="132"/>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row>
    <row r="198" spans="1:38" x14ac:dyDescent="0.2">
      <c r="A198" s="11"/>
      <c r="B198" s="4"/>
      <c r="C198" s="4"/>
      <c r="D198" s="4"/>
      <c r="E198" s="4"/>
      <c r="F198" s="4"/>
      <c r="G198" s="4"/>
      <c r="H198" s="132"/>
      <c r="I198" s="132"/>
      <c r="J198" s="132"/>
      <c r="K198" s="132"/>
      <c r="L198" s="132"/>
      <c r="M198" s="132"/>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row>
    <row r="199" spans="1:38" x14ac:dyDescent="0.2">
      <c r="A199" s="11"/>
      <c r="B199" s="4"/>
      <c r="C199" s="4"/>
      <c r="D199" s="4"/>
      <c r="E199" s="4"/>
      <c r="F199" s="4"/>
      <c r="G199" s="4"/>
      <c r="H199" s="132"/>
      <c r="I199" s="132"/>
      <c r="J199" s="132"/>
      <c r="K199" s="132"/>
      <c r="L199" s="132"/>
      <c r="M199" s="132"/>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row>
    <row r="200" spans="1:38" x14ac:dyDescent="0.2">
      <c r="A200" s="11"/>
      <c r="B200" s="4"/>
      <c r="C200" s="4"/>
      <c r="D200" s="4"/>
      <c r="E200" s="4"/>
      <c r="F200" s="4"/>
      <c r="G200" s="4"/>
      <c r="H200" s="132"/>
      <c r="I200" s="132"/>
      <c r="J200" s="132"/>
      <c r="K200" s="132"/>
      <c r="L200" s="132"/>
      <c r="M200" s="132"/>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row>
    <row r="201" spans="1:38" x14ac:dyDescent="0.2">
      <c r="A201" s="11"/>
      <c r="B201" s="4"/>
      <c r="C201" s="4"/>
      <c r="D201" s="4"/>
      <c r="E201" s="4"/>
      <c r="F201" s="4"/>
      <c r="G201" s="4"/>
      <c r="H201" s="132"/>
      <c r="I201" s="132"/>
      <c r="J201" s="132"/>
      <c r="K201" s="132"/>
      <c r="L201" s="132"/>
      <c r="M201" s="132"/>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row>
    <row r="202" spans="1:38" x14ac:dyDescent="0.2">
      <c r="A202" s="11"/>
      <c r="B202" s="4"/>
      <c r="C202" s="4"/>
      <c r="D202" s="4"/>
      <c r="E202" s="4"/>
      <c r="F202" s="4"/>
      <c r="G202" s="4"/>
      <c r="H202" s="132"/>
      <c r="I202" s="132"/>
      <c r="J202" s="132"/>
      <c r="K202" s="132"/>
      <c r="L202" s="132"/>
      <c r="M202" s="132"/>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row>
    <row r="203" spans="1:38" x14ac:dyDescent="0.2">
      <c r="A203" s="11"/>
      <c r="B203" s="4"/>
      <c r="C203" s="4"/>
      <c r="D203" s="4"/>
      <c r="E203" s="4"/>
      <c r="F203" s="4"/>
      <c r="G203" s="4"/>
      <c r="H203" s="132"/>
      <c r="I203" s="132"/>
      <c r="J203" s="132"/>
      <c r="K203" s="132"/>
      <c r="L203" s="132"/>
      <c r="M203" s="132"/>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row>
    <row r="204" spans="1:38" x14ac:dyDescent="0.2">
      <c r="A204" s="11"/>
      <c r="B204" s="4"/>
      <c r="C204" s="4"/>
      <c r="D204" s="4"/>
      <c r="E204" s="4"/>
      <c r="F204" s="4"/>
      <c r="G204" s="4"/>
      <c r="H204" s="132"/>
      <c r="I204" s="132"/>
      <c r="J204" s="132"/>
      <c r="K204" s="132"/>
      <c r="L204" s="132"/>
      <c r="M204" s="132"/>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row>
    <row r="205" spans="1:38" x14ac:dyDescent="0.2">
      <c r="A205" s="11"/>
      <c r="B205" s="4"/>
      <c r="C205" s="4"/>
      <c r="D205" s="4"/>
      <c r="E205" s="4"/>
      <c r="F205" s="4"/>
      <c r="G205" s="4"/>
      <c r="H205" s="132"/>
      <c r="I205" s="132"/>
      <c r="J205" s="132"/>
      <c r="K205" s="132"/>
      <c r="L205" s="132"/>
      <c r="M205" s="132"/>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row>
    <row r="206" spans="1:38" x14ac:dyDescent="0.2">
      <c r="A206" s="11"/>
      <c r="B206" s="4"/>
      <c r="C206" s="4"/>
      <c r="D206" s="4"/>
      <c r="E206" s="4"/>
      <c r="F206" s="4"/>
      <c r="G206" s="4"/>
      <c r="H206" s="132"/>
      <c r="I206" s="132"/>
      <c r="J206" s="132"/>
      <c r="K206" s="132"/>
      <c r="L206" s="132"/>
      <c r="M206" s="132"/>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row>
    <row r="207" spans="1:38" x14ac:dyDescent="0.2">
      <c r="A207" s="11"/>
      <c r="B207" s="4"/>
      <c r="C207" s="4"/>
      <c r="D207" s="4"/>
      <c r="E207" s="4"/>
      <c r="F207" s="4"/>
      <c r="G207" s="4"/>
      <c r="H207" s="132"/>
      <c r="I207" s="132"/>
      <c r="J207" s="132"/>
      <c r="K207" s="132"/>
      <c r="L207" s="132"/>
      <c r="M207" s="132"/>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row>
    <row r="208" spans="1:38" x14ac:dyDescent="0.2">
      <c r="A208" s="11"/>
      <c r="B208" s="4"/>
      <c r="C208" s="4"/>
      <c r="D208" s="4"/>
      <c r="E208" s="4"/>
      <c r="F208" s="4"/>
      <c r="G208" s="4"/>
      <c r="H208" s="132"/>
      <c r="I208" s="132"/>
      <c r="J208" s="132"/>
      <c r="K208" s="132"/>
      <c r="L208" s="132"/>
      <c r="M208" s="132"/>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row>
    <row r="209" spans="1:38" x14ac:dyDescent="0.2">
      <c r="A209" s="11"/>
      <c r="B209" s="4"/>
      <c r="C209" s="4"/>
      <c r="D209" s="4"/>
      <c r="E209" s="4"/>
      <c r="F209" s="4"/>
      <c r="G209" s="4"/>
      <c r="H209" s="132"/>
      <c r="I209" s="132"/>
      <c r="J209" s="132"/>
      <c r="K209" s="132"/>
      <c r="L209" s="132"/>
      <c r="M209" s="132"/>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row>
    <row r="210" spans="1:38" x14ac:dyDescent="0.2">
      <c r="A210" s="11"/>
      <c r="B210" s="4"/>
      <c r="C210" s="4"/>
      <c r="D210" s="4"/>
      <c r="E210" s="4"/>
      <c r="F210" s="4"/>
      <c r="G210" s="4"/>
      <c r="H210" s="132"/>
      <c r="I210" s="132"/>
      <c r="J210" s="132"/>
      <c r="K210" s="132"/>
      <c r="L210" s="132"/>
      <c r="M210" s="132"/>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row>
    <row r="211" spans="1:38" x14ac:dyDescent="0.2">
      <c r="A211" s="11"/>
      <c r="B211" s="4"/>
      <c r="C211" s="4"/>
      <c r="D211" s="4"/>
      <c r="E211" s="4"/>
      <c r="F211" s="4"/>
      <c r="G211" s="4"/>
      <c r="H211" s="132"/>
      <c r="I211" s="132"/>
      <c r="J211" s="132"/>
      <c r="K211" s="132"/>
      <c r="L211" s="132"/>
      <c r="M211" s="132"/>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row>
    <row r="212" spans="1:38" x14ac:dyDescent="0.2">
      <c r="R212" s="4"/>
      <c r="S212" s="4"/>
      <c r="T212" s="4"/>
      <c r="U212" s="4"/>
      <c r="V212" s="4"/>
      <c r="W212" s="4"/>
      <c r="X212" s="4"/>
    </row>
    <row r="213" spans="1:38" x14ac:dyDescent="0.2">
      <c r="R213" s="4"/>
      <c r="S213" s="4"/>
      <c r="T213" s="4"/>
      <c r="U213" s="4"/>
      <c r="V213" s="4"/>
      <c r="W213" s="4"/>
      <c r="X213" s="4"/>
    </row>
    <row r="214" spans="1:38" x14ac:dyDescent="0.2">
      <c r="R214" s="4"/>
      <c r="S214" s="4"/>
      <c r="T214" s="4"/>
      <c r="U214" s="4"/>
      <c r="V214" s="4"/>
      <c r="W214" s="4"/>
      <c r="X214" s="4"/>
    </row>
    <row r="215" spans="1:38" x14ac:dyDescent="0.2">
      <c r="R215" s="4"/>
      <c r="S215" s="4"/>
      <c r="T215" s="4"/>
      <c r="U215" s="4"/>
      <c r="V215" s="4"/>
      <c r="W215" s="4"/>
      <c r="X215" s="4"/>
    </row>
    <row r="216" spans="1:38" x14ac:dyDescent="0.2">
      <c r="R216" s="4"/>
      <c r="S216" s="4"/>
      <c r="T216" s="4"/>
      <c r="U216" s="4"/>
      <c r="V216" s="4"/>
      <c r="W216" s="4"/>
      <c r="X216" s="4"/>
    </row>
    <row r="217" spans="1:38" x14ac:dyDescent="0.2">
      <c r="R217" s="4"/>
      <c r="S217" s="4"/>
      <c r="T217" s="4"/>
      <c r="U217" s="4"/>
      <c r="V217" s="4"/>
      <c r="W217" s="4"/>
      <c r="X217" s="4"/>
    </row>
    <row r="218" spans="1:38" x14ac:dyDescent="0.2">
      <c r="R218" s="4"/>
      <c r="S218" s="4"/>
      <c r="T218" s="4"/>
      <c r="U218" s="4"/>
      <c r="V218" s="4"/>
      <c r="W218" s="4"/>
      <c r="X218" s="4"/>
    </row>
    <row r="219" spans="1:38" x14ac:dyDescent="0.2">
      <c r="R219" s="4"/>
      <c r="S219" s="4"/>
      <c r="T219" s="4"/>
      <c r="U219" s="4"/>
      <c r="V219" s="4"/>
      <c r="W219" s="4"/>
      <c r="X219" s="4"/>
    </row>
    <row r="220" spans="1:38" x14ac:dyDescent="0.2">
      <c r="R220" s="4"/>
      <c r="S220" s="4"/>
      <c r="T220" s="4"/>
      <c r="U220" s="4"/>
      <c r="V220" s="4"/>
      <c r="W220" s="4"/>
      <c r="X220" s="4"/>
    </row>
    <row r="221" spans="1:38" x14ac:dyDescent="0.2">
      <c r="R221" s="4"/>
      <c r="S221" s="4"/>
      <c r="T221" s="4"/>
      <c r="U221" s="4"/>
      <c r="V221" s="4"/>
      <c r="W221" s="4"/>
      <c r="X221" s="4"/>
    </row>
    <row r="222" spans="1:38" x14ac:dyDescent="0.2">
      <c r="R222" s="4"/>
      <c r="S222" s="4"/>
      <c r="T222" s="4"/>
      <c r="U222" s="4"/>
      <c r="V222" s="4"/>
      <c r="W222" s="4"/>
      <c r="X222" s="4"/>
    </row>
    <row r="223" spans="1:38" x14ac:dyDescent="0.2">
      <c r="R223" s="4"/>
      <c r="S223" s="4"/>
      <c r="T223" s="4"/>
      <c r="U223" s="4"/>
      <c r="V223" s="4"/>
      <c r="W223" s="4"/>
      <c r="X223" s="4"/>
    </row>
    <row r="224" spans="1:38" x14ac:dyDescent="0.2">
      <c r="R224" s="4"/>
      <c r="S224" s="4"/>
      <c r="T224" s="4"/>
      <c r="U224" s="4"/>
      <c r="V224" s="4"/>
      <c r="W224" s="4"/>
      <c r="X224" s="4"/>
    </row>
    <row r="225" spans="18:24" x14ac:dyDescent="0.2">
      <c r="R225" s="4"/>
      <c r="S225" s="4"/>
      <c r="T225" s="4"/>
      <c r="U225" s="4"/>
      <c r="V225" s="4"/>
      <c r="W225" s="4"/>
      <c r="X225" s="4"/>
    </row>
    <row r="226" spans="18:24" x14ac:dyDescent="0.2">
      <c r="R226" s="4"/>
      <c r="S226" s="4"/>
      <c r="T226" s="4"/>
      <c r="U226" s="4"/>
      <c r="V226" s="4"/>
      <c r="W226" s="4"/>
      <c r="X226" s="4"/>
    </row>
    <row r="227" spans="18:24" x14ac:dyDescent="0.2">
      <c r="R227" s="4"/>
      <c r="S227" s="4"/>
      <c r="T227" s="4"/>
      <c r="U227" s="4"/>
      <c r="V227" s="4"/>
      <c r="W227" s="4"/>
      <c r="X227" s="4"/>
    </row>
    <row r="228" spans="18:24" x14ac:dyDescent="0.2">
      <c r="R228" s="4"/>
      <c r="S228" s="4"/>
      <c r="T228" s="4"/>
      <c r="U228" s="4"/>
      <c r="V228" s="4"/>
      <c r="W228" s="4"/>
      <c r="X228" s="4"/>
    </row>
    <row r="229" spans="18:24" x14ac:dyDescent="0.2">
      <c r="R229" s="4"/>
      <c r="S229" s="4"/>
      <c r="T229" s="4"/>
      <c r="U229" s="4"/>
      <c r="V229" s="4"/>
      <c r="W229" s="4"/>
      <c r="X229" s="4"/>
    </row>
    <row r="230" spans="18:24" x14ac:dyDescent="0.2">
      <c r="R230" s="4"/>
      <c r="S230" s="4"/>
      <c r="T230" s="4"/>
      <c r="U230" s="4"/>
      <c r="V230" s="4"/>
      <c r="W230" s="4"/>
      <c r="X230" s="4"/>
    </row>
    <row r="231" spans="18:24" x14ac:dyDescent="0.2">
      <c r="R231" s="4"/>
      <c r="S231" s="4"/>
      <c r="T231" s="4"/>
      <c r="U231" s="4"/>
      <c r="V231" s="4"/>
      <c r="W231" s="4"/>
      <c r="X231" s="4"/>
    </row>
    <row r="232" spans="18:24" x14ac:dyDescent="0.2">
      <c r="R232" s="4"/>
      <c r="S232" s="4"/>
      <c r="T232" s="4"/>
      <c r="U232" s="4"/>
      <c r="V232" s="4"/>
      <c r="W232" s="4"/>
      <c r="X232" s="4"/>
    </row>
    <row r="233" spans="18:24" x14ac:dyDescent="0.2">
      <c r="R233" s="4"/>
      <c r="S233" s="4"/>
      <c r="T233" s="4"/>
      <c r="U233" s="4"/>
      <c r="V233" s="4"/>
      <c r="W233" s="4"/>
      <c r="X233" s="4"/>
    </row>
    <row r="234" spans="18:24" x14ac:dyDescent="0.2">
      <c r="R234" s="4"/>
      <c r="S234" s="4"/>
      <c r="T234" s="4"/>
      <c r="U234" s="4"/>
      <c r="V234" s="4"/>
      <c r="W234" s="4"/>
      <c r="X234" s="4"/>
    </row>
    <row r="235" spans="18:24" x14ac:dyDescent="0.2">
      <c r="R235" s="4"/>
      <c r="S235" s="4"/>
      <c r="T235" s="4"/>
      <c r="U235" s="4"/>
      <c r="V235" s="4"/>
      <c r="W235" s="4"/>
      <c r="X235" s="4"/>
    </row>
    <row r="236" spans="18:24" x14ac:dyDescent="0.2">
      <c r="R236" s="4"/>
      <c r="S236" s="4"/>
      <c r="T236" s="4"/>
      <c r="U236" s="4"/>
      <c r="V236" s="4"/>
      <c r="W236" s="4"/>
      <c r="X236" s="4"/>
    </row>
    <row r="237" spans="18:24" x14ac:dyDescent="0.2">
      <c r="R237" s="4"/>
      <c r="S237" s="4"/>
      <c r="T237" s="4"/>
      <c r="U237" s="4"/>
      <c r="V237" s="4"/>
      <c r="W237" s="4"/>
      <c r="X237" s="4"/>
    </row>
    <row r="238" spans="18:24" x14ac:dyDescent="0.2">
      <c r="R238" s="4"/>
      <c r="S238" s="4"/>
      <c r="T238" s="4"/>
      <c r="U238" s="4"/>
      <c r="V238" s="4"/>
      <c r="W238" s="4"/>
      <c r="X238" s="4"/>
    </row>
    <row r="239" spans="18:24" x14ac:dyDescent="0.2">
      <c r="R239" s="4"/>
      <c r="S239" s="4"/>
      <c r="T239" s="4"/>
      <c r="U239" s="4"/>
      <c r="V239" s="4"/>
      <c r="W239" s="4"/>
      <c r="X239" s="4"/>
    </row>
    <row r="240" spans="18:24" x14ac:dyDescent="0.2">
      <c r="R240" s="4"/>
      <c r="S240" s="4"/>
      <c r="T240" s="4"/>
      <c r="U240" s="4"/>
      <c r="V240" s="4"/>
      <c r="W240" s="4"/>
      <c r="X240" s="4"/>
    </row>
    <row r="241" spans="18:24" x14ac:dyDescent="0.2">
      <c r="R241" s="4"/>
      <c r="S241" s="4"/>
      <c r="T241" s="4"/>
      <c r="U241" s="4"/>
      <c r="V241" s="4"/>
      <c r="W241" s="4"/>
      <c r="X241" s="4"/>
    </row>
    <row r="242" spans="18:24" x14ac:dyDescent="0.2">
      <c r="R242" s="4"/>
      <c r="S242" s="4"/>
      <c r="T242" s="4"/>
      <c r="U242" s="4"/>
      <c r="V242" s="4"/>
      <c r="W242" s="4"/>
      <c r="X242" s="4"/>
    </row>
    <row r="243" spans="18:24" x14ac:dyDescent="0.2">
      <c r="R243" s="4"/>
      <c r="S243" s="4"/>
      <c r="T243" s="4"/>
      <c r="U243" s="4"/>
      <c r="V243" s="4"/>
      <c r="W243" s="4"/>
      <c r="X243" s="4"/>
    </row>
  </sheetData>
  <mergeCells count="15">
    <mergeCell ref="C18:E18"/>
    <mergeCell ref="L18:N18"/>
    <mergeCell ref="G16:I16"/>
    <mergeCell ref="G17:I17"/>
    <mergeCell ref="G18:I18"/>
    <mergeCell ref="C16:E16"/>
    <mergeCell ref="L16:N16"/>
    <mergeCell ref="C17:E17"/>
    <mergeCell ref="L17:N17"/>
    <mergeCell ref="A10:A12"/>
    <mergeCell ref="B10:B11"/>
    <mergeCell ref="C10:C11"/>
    <mergeCell ref="D10:D11"/>
    <mergeCell ref="A1:J1"/>
    <mergeCell ref="B2:J2"/>
  </mergeCells>
  <phoneticPr fontId="0" type="noConversion"/>
  <printOptions horizontalCentered="1"/>
  <pageMargins left="0.59055118110236227" right="0.59055118110236227" top="1.9685039370078741" bottom="0.78740157480314965" header="0.78740157480314965" footer="0.31496062992125984"/>
  <pageSetup paperSize="9" scale="78" orientation="landscape" r:id="rId1"/>
  <headerFooter scaleWithDoc="0" alignWithMargins="0">
    <oddHeader>&amp;L&amp;G</oddHeader>
    <oddFooter>&amp;C&amp;P/&amp;N</oddFoot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7"/>
  <dimension ref="A1:AP244"/>
  <sheetViews>
    <sheetView showGridLines="0" view="pageBreakPreview" zoomScale="55" zoomScaleNormal="70" zoomScaleSheetLayoutView="55" workbookViewId="0">
      <selection activeCell="W11" sqref="W11:AJ11"/>
    </sheetView>
  </sheetViews>
  <sheetFormatPr defaultRowHeight="12" customHeight="1" x14ac:dyDescent="0.2"/>
  <cols>
    <col min="1" max="1" width="2.42578125" style="27" customWidth="1"/>
    <col min="2" max="2" width="8.140625" style="28" customWidth="1"/>
    <col min="3" max="3" width="8" style="28" customWidth="1"/>
    <col min="4" max="4" width="3.28515625" style="28" customWidth="1"/>
    <col min="5" max="5" width="26.140625" style="29" customWidth="1"/>
    <col min="6" max="8" width="3.28515625" style="29" hidden="1" customWidth="1"/>
    <col min="9" max="9" width="0.85546875" style="29" hidden="1" customWidth="1"/>
    <col min="10" max="10" width="6.5703125" style="29" customWidth="1"/>
    <col min="11" max="11" width="6.85546875" style="27" customWidth="1"/>
    <col min="12" max="13" width="8.85546875" style="27" customWidth="1"/>
    <col min="14" max="14" width="9.42578125" style="27" customWidth="1"/>
    <col min="15" max="15" width="13.140625" style="27" customWidth="1"/>
    <col min="16" max="17" width="3.28515625" style="27" customWidth="1"/>
    <col min="18" max="18" width="3.85546875" style="27" customWidth="1"/>
    <col min="19" max="20" width="3.28515625" style="27" customWidth="1"/>
    <col min="21" max="21" width="18.28515625" style="27" customWidth="1"/>
    <col min="22" max="22" width="3.28515625" style="27" customWidth="1"/>
    <col min="23" max="23" width="8.42578125" style="27" customWidth="1"/>
    <col min="24" max="24" width="7.140625" style="27" customWidth="1"/>
    <col min="25" max="25" width="3.28515625" style="27" customWidth="1"/>
    <col min="26" max="26" width="5.140625" style="27" customWidth="1"/>
    <col min="27" max="28" width="3.28515625" style="27" customWidth="1"/>
    <col min="29" max="29" width="3.140625" style="27" customWidth="1"/>
    <col min="30" max="30" width="4.7109375" style="27" customWidth="1"/>
    <col min="31" max="32" width="3.28515625" style="27" customWidth="1"/>
    <col min="33" max="33" width="2.5703125" style="27" customWidth="1"/>
    <col min="34" max="34" width="8.140625" style="27" customWidth="1"/>
    <col min="35" max="35" width="9.85546875" style="27" customWidth="1"/>
    <col min="36" max="36" width="4.85546875" style="27" customWidth="1"/>
    <col min="37" max="37" width="18" style="30" customWidth="1"/>
    <col min="38" max="38" width="9.85546875" style="27" customWidth="1"/>
    <col min="39" max="40" width="3.28515625" style="27" customWidth="1"/>
    <col min="41" max="41" width="12.7109375" style="27" customWidth="1"/>
    <col min="42" max="42" width="3.28515625" style="31" customWidth="1"/>
    <col min="43" max="43" width="14" style="27" customWidth="1"/>
    <col min="44" max="51" width="3.28515625" style="27" customWidth="1"/>
    <col min="52" max="256" width="9.140625" style="27"/>
    <col min="257" max="257" width="2.42578125" style="27" customWidth="1"/>
    <col min="258" max="258" width="8.140625" style="27" customWidth="1"/>
    <col min="259" max="259" width="8" style="27" customWidth="1"/>
    <col min="260" max="260" width="3.28515625" style="27" customWidth="1"/>
    <col min="261" max="261" width="35.28515625" style="27" customWidth="1"/>
    <col min="262" max="265" width="0" style="27" hidden="1" customWidth="1"/>
    <col min="266" max="266" width="6.5703125" style="27" customWidth="1"/>
    <col min="267" max="267" width="6.85546875" style="27" customWidth="1"/>
    <col min="268" max="269" width="8.85546875" style="27" customWidth="1"/>
    <col min="270" max="270" width="9.42578125" style="27" customWidth="1"/>
    <col min="271" max="271" width="13.140625" style="27" customWidth="1"/>
    <col min="272" max="273" width="3.28515625" style="27" customWidth="1"/>
    <col min="274" max="274" width="3.85546875" style="27" customWidth="1"/>
    <col min="275" max="276" width="3.28515625" style="27" customWidth="1"/>
    <col min="277" max="277" width="18.28515625" style="27" customWidth="1"/>
    <col min="278" max="278" width="3.28515625" style="27" customWidth="1"/>
    <col min="279" max="279" width="8.42578125" style="27" customWidth="1"/>
    <col min="280" max="280" width="7.140625" style="27" customWidth="1"/>
    <col min="281" max="281" width="3.28515625" style="27" customWidth="1"/>
    <col min="282" max="282" width="5.140625" style="27" customWidth="1"/>
    <col min="283" max="284" width="3.28515625" style="27" customWidth="1"/>
    <col min="285" max="285" width="3.140625" style="27" customWidth="1"/>
    <col min="286" max="286" width="4.7109375" style="27" customWidth="1"/>
    <col min="287" max="288" width="3.28515625" style="27" customWidth="1"/>
    <col min="289" max="289" width="2.5703125" style="27" customWidth="1"/>
    <col min="290" max="290" width="8.140625" style="27" customWidth="1"/>
    <col min="291" max="291" width="9.42578125" style="27" customWidth="1"/>
    <col min="292" max="292" width="4.85546875" style="27" customWidth="1"/>
    <col min="293" max="293" width="18" style="27" customWidth="1"/>
    <col min="294" max="294" width="9.85546875" style="27" customWidth="1"/>
    <col min="295" max="296" width="3.28515625" style="27" customWidth="1"/>
    <col min="297" max="297" width="12.7109375" style="27" customWidth="1"/>
    <col min="298" max="298" width="3.28515625" style="27" customWidth="1"/>
    <col min="299" max="299" width="14" style="27" customWidth="1"/>
    <col min="300" max="307" width="3.28515625" style="27" customWidth="1"/>
    <col min="308" max="512" width="9.140625" style="27"/>
    <col min="513" max="513" width="2.42578125" style="27" customWidth="1"/>
    <col min="514" max="514" width="8.140625" style="27" customWidth="1"/>
    <col min="515" max="515" width="8" style="27" customWidth="1"/>
    <col min="516" max="516" width="3.28515625" style="27" customWidth="1"/>
    <col min="517" max="517" width="35.28515625" style="27" customWidth="1"/>
    <col min="518" max="521" width="0" style="27" hidden="1" customWidth="1"/>
    <col min="522" max="522" width="6.5703125" style="27" customWidth="1"/>
    <col min="523" max="523" width="6.85546875" style="27" customWidth="1"/>
    <col min="524" max="525" width="8.85546875" style="27" customWidth="1"/>
    <col min="526" max="526" width="9.42578125" style="27" customWidth="1"/>
    <col min="527" max="527" width="13.140625" style="27" customWidth="1"/>
    <col min="528" max="529" width="3.28515625" style="27" customWidth="1"/>
    <col min="530" max="530" width="3.85546875" style="27" customWidth="1"/>
    <col min="531" max="532" width="3.28515625" style="27" customWidth="1"/>
    <col min="533" max="533" width="18.28515625" style="27" customWidth="1"/>
    <col min="534" max="534" width="3.28515625" style="27" customWidth="1"/>
    <col min="535" max="535" width="8.42578125" style="27" customWidth="1"/>
    <col min="536" max="536" width="7.140625" style="27" customWidth="1"/>
    <col min="537" max="537" width="3.28515625" style="27" customWidth="1"/>
    <col min="538" max="538" width="5.140625" style="27" customWidth="1"/>
    <col min="539" max="540" width="3.28515625" style="27" customWidth="1"/>
    <col min="541" max="541" width="3.140625" style="27" customWidth="1"/>
    <col min="542" max="542" width="4.7109375" style="27" customWidth="1"/>
    <col min="543" max="544" width="3.28515625" style="27" customWidth="1"/>
    <col min="545" max="545" width="2.5703125" style="27" customWidth="1"/>
    <col min="546" max="546" width="8.140625" style="27" customWidth="1"/>
    <col min="547" max="547" width="9.42578125" style="27" customWidth="1"/>
    <col min="548" max="548" width="4.85546875" style="27" customWidth="1"/>
    <col min="549" max="549" width="18" style="27" customWidth="1"/>
    <col min="550" max="550" width="9.85546875" style="27" customWidth="1"/>
    <col min="551" max="552" width="3.28515625" style="27" customWidth="1"/>
    <col min="553" max="553" width="12.7109375" style="27" customWidth="1"/>
    <col min="554" max="554" width="3.28515625" style="27" customWidth="1"/>
    <col min="555" max="555" width="14" style="27" customWidth="1"/>
    <col min="556" max="563" width="3.28515625" style="27" customWidth="1"/>
    <col min="564" max="768" width="9.140625" style="27"/>
    <col min="769" max="769" width="2.42578125" style="27" customWidth="1"/>
    <col min="770" max="770" width="8.140625" style="27" customWidth="1"/>
    <col min="771" max="771" width="8" style="27" customWidth="1"/>
    <col min="772" max="772" width="3.28515625" style="27" customWidth="1"/>
    <col min="773" max="773" width="35.28515625" style="27" customWidth="1"/>
    <col min="774" max="777" width="0" style="27" hidden="1" customWidth="1"/>
    <col min="778" max="778" width="6.5703125" style="27" customWidth="1"/>
    <col min="779" max="779" width="6.85546875" style="27" customWidth="1"/>
    <col min="780" max="781" width="8.85546875" style="27" customWidth="1"/>
    <col min="782" max="782" width="9.42578125" style="27" customWidth="1"/>
    <col min="783" max="783" width="13.140625" style="27" customWidth="1"/>
    <col min="784" max="785" width="3.28515625" style="27" customWidth="1"/>
    <col min="786" max="786" width="3.85546875" style="27" customWidth="1"/>
    <col min="787" max="788" width="3.28515625" style="27" customWidth="1"/>
    <col min="789" max="789" width="18.28515625" style="27" customWidth="1"/>
    <col min="790" max="790" width="3.28515625" style="27" customWidth="1"/>
    <col min="791" max="791" width="8.42578125" style="27" customWidth="1"/>
    <col min="792" max="792" width="7.140625" style="27" customWidth="1"/>
    <col min="793" max="793" width="3.28515625" style="27" customWidth="1"/>
    <col min="794" max="794" width="5.140625" style="27" customWidth="1"/>
    <col min="795" max="796" width="3.28515625" style="27" customWidth="1"/>
    <col min="797" max="797" width="3.140625" style="27" customWidth="1"/>
    <col min="798" max="798" width="4.7109375" style="27" customWidth="1"/>
    <col min="799" max="800" width="3.28515625" style="27" customWidth="1"/>
    <col min="801" max="801" width="2.5703125" style="27" customWidth="1"/>
    <col min="802" max="802" width="8.140625" style="27" customWidth="1"/>
    <col min="803" max="803" width="9.42578125" style="27" customWidth="1"/>
    <col min="804" max="804" width="4.85546875" style="27" customWidth="1"/>
    <col min="805" max="805" width="18" style="27" customWidth="1"/>
    <col min="806" max="806" width="9.85546875" style="27" customWidth="1"/>
    <col min="807" max="808" width="3.28515625" style="27" customWidth="1"/>
    <col min="809" max="809" width="12.7109375" style="27" customWidth="1"/>
    <col min="810" max="810" width="3.28515625" style="27" customWidth="1"/>
    <col min="811" max="811" width="14" style="27" customWidth="1"/>
    <col min="812" max="819" width="3.28515625" style="27" customWidth="1"/>
    <col min="820" max="1024" width="9.140625" style="27"/>
    <col min="1025" max="1025" width="2.42578125" style="27" customWidth="1"/>
    <col min="1026" max="1026" width="8.140625" style="27" customWidth="1"/>
    <col min="1027" max="1027" width="8" style="27" customWidth="1"/>
    <col min="1028" max="1028" width="3.28515625" style="27" customWidth="1"/>
    <col min="1029" max="1029" width="35.28515625" style="27" customWidth="1"/>
    <col min="1030" max="1033" width="0" style="27" hidden="1" customWidth="1"/>
    <col min="1034" max="1034" width="6.5703125" style="27" customWidth="1"/>
    <col min="1035" max="1035" width="6.85546875" style="27" customWidth="1"/>
    <col min="1036" max="1037" width="8.85546875" style="27" customWidth="1"/>
    <col min="1038" max="1038" width="9.42578125" style="27" customWidth="1"/>
    <col min="1039" max="1039" width="13.140625" style="27" customWidth="1"/>
    <col min="1040" max="1041" width="3.28515625" style="27" customWidth="1"/>
    <col min="1042" max="1042" width="3.85546875" style="27" customWidth="1"/>
    <col min="1043" max="1044" width="3.28515625" style="27" customWidth="1"/>
    <col min="1045" max="1045" width="18.28515625" style="27" customWidth="1"/>
    <col min="1046" max="1046" width="3.28515625" style="27" customWidth="1"/>
    <col min="1047" max="1047" width="8.42578125" style="27" customWidth="1"/>
    <col min="1048" max="1048" width="7.140625" style="27" customWidth="1"/>
    <col min="1049" max="1049" width="3.28515625" style="27" customWidth="1"/>
    <col min="1050" max="1050" width="5.140625" style="27" customWidth="1"/>
    <col min="1051" max="1052" width="3.28515625" style="27" customWidth="1"/>
    <col min="1053" max="1053" width="3.140625" style="27" customWidth="1"/>
    <col min="1054" max="1054" width="4.7109375" style="27" customWidth="1"/>
    <col min="1055" max="1056" width="3.28515625" style="27" customWidth="1"/>
    <col min="1057" max="1057" width="2.5703125" style="27" customWidth="1"/>
    <col min="1058" max="1058" width="8.140625" style="27" customWidth="1"/>
    <col min="1059" max="1059" width="9.42578125" style="27" customWidth="1"/>
    <col min="1060" max="1060" width="4.85546875" style="27" customWidth="1"/>
    <col min="1061" max="1061" width="18" style="27" customWidth="1"/>
    <col min="1062" max="1062" width="9.85546875" style="27" customWidth="1"/>
    <col min="1063" max="1064" width="3.28515625" style="27" customWidth="1"/>
    <col min="1065" max="1065" width="12.7109375" style="27" customWidth="1"/>
    <col min="1066" max="1066" width="3.28515625" style="27" customWidth="1"/>
    <col min="1067" max="1067" width="14" style="27" customWidth="1"/>
    <col min="1068" max="1075" width="3.28515625" style="27" customWidth="1"/>
    <col min="1076" max="1280" width="9.140625" style="27"/>
    <col min="1281" max="1281" width="2.42578125" style="27" customWidth="1"/>
    <col min="1282" max="1282" width="8.140625" style="27" customWidth="1"/>
    <col min="1283" max="1283" width="8" style="27" customWidth="1"/>
    <col min="1284" max="1284" width="3.28515625" style="27" customWidth="1"/>
    <col min="1285" max="1285" width="35.28515625" style="27" customWidth="1"/>
    <col min="1286" max="1289" width="0" style="27" hidden="1" customWidth="1"/>
    <col min="1290" max="1290" width="6.5703125" style="27" customWidth="1"/>
    <col min="1291" max="1291" width="6.85546875" style="27" customWidth="1"/>
    <col min="1292" max="1293" width="8.85546875" style="27" customWidth="1"/>
    <col min="1294" max="1294" width="9.42578125" style="27" customWidth="1"/>
    <col min="1295" max="1295" width="13.140625" style="27" customWidth="1"/>
    <col min="1296" max="1297" width="3.28515625" style="27" customWidth="1"/>
    <col min="1298" max="1298" width="3.85546875" style="27" customWidth="1"/>
    <col min="1299" max="1300" width="3.28515625" style="27" customWidth="1"/>
    <col min="1301" max="1301" width="18.28515625" style="27" customWidth="1"/>
    <col min="1302" max="1302" width="3.28515625" style="27" customWidth="1"/>
    <col min="1303" max="1303" width="8.42578125" style="27" customWidth="1"/>
    <col min="1304" max="1304" width="7.140625" style="27" customWidth="1"/>
    <col min="1305" max="1305" width="3.28515625" style="27" customWidth="1"/>
    <col min="1306" max="1306" width="5.140625" style="27" customWidth="1"/>
    <col min="1307" max="1308" width="3.28515625" style="27" customWidth="1"/>
    <col min="1309" max="1309" width="3.140625" style="27" customWidth="1"/>
    <col min="1310" max="1310" width="4.7109375" style="27" customWidth="1"/>
    <col min="1311" max="1312" width="3.28515625" style="27" customWidth="1"/>
    <col min="1313" max="1313" width="2.5703125" style="27" customWidth="1"/>
    <col min="1314" max="1314" width="8.140625" style="27" customWidth="1"/>
    <col min="1315" max="1315" width="9.42578125" style="27" customWidth="1"/>
    <col min="1316" max="1316" width="4.85546875" style="27" customWidth="1"/>
    <col min="1317" max="1317" width="18" style="27" customWidth="1"/>
    <col min="1318" max="1318" width="9.85546875" style="27" customWidth="1"/>
    <col min="1319" max="1320" width="3.28515625" style="27" customWidth="1"/>
    <col min="1321" max="1321" width="12.7109375" style="27" customWidth="1"/>
    <col min="1322" max="1322" width="3.28515625" style="27" customWidth="1"/>
    <col min="1323" max="1323" width="14" style="27" customWidth="1"/>
    <col min="1324" max="1331" width="3.28515625" style="27" customWidth="1"/>
    <col min="1332" max="1536" width="9.140625" style="27"/>
    <col min="1537" max="1537" width="2.42578125" style="27" customWidth="1"/>
    <col min="1538" max="1538" width="8.140625" style="27" customWidth="1"/>
    <col min="1539" max="1539" width="8" style="27" customWidth="1"/>
    <col min="1540" max="1540" width="3.28515625" style="27" customWidth="1"/>
    <col min="1541" max="1541" width="35.28515625" style="27" customWidth="1"/>
    <col min="1542" max="1545" width="0" style="27" hidden="1" customWidth="1"/>
    <col min="1546" max="1546" width="6.5703125" style="27" customWidth="1"/>
    <col min="1547" max="1547" width="6.85546875" style="27" customWidth="1"/>
    <col min="1548" max="1549" width="8.85546875" style="27" customWidth="1"/>
    <col min="1550" max="1550" width="9.42578125" style="27" customWidth="1"/>
    <col min="1551" max="1551" width="13.140625" style="27" customWidth="1"/>
    <col min="1552" max="1553" width="3.28515625" style="27" customWidth="1"/>
    <col min="1554" max="1554" width="3.85546875" style="27" customWidth="1"/>
    <col min="1555" max="1556" width="3.28515625" style="27" customWidth="1"/>
    <col min="1557" max="1557" width="18.28515625" style="27" customWidth="1"/>
    <col min="1558" max="1558" width="3.28515625" style="27" customWidth="1"/>
    <col min="1559" max="1559" width="8.42578125" style="27" customWidth="1"/>
    <col min="1560" max="1560" width="7.140625" style="27" customWidth="1"/>
    <col min="1561" max="1561" width="3.28515625" style="27" customWidth="1"/>
    <col min="1562" max="1562" width="5.140625" style="27" customWidth="1"/>
    <col min="1563" max="1564" width="3.28515625" style="27" customWidth="1"/>
    <col min="1565" max="1565" width="3.140625" style="27" customWidth="1"/>
    <col min="1566" max="1566" width="4.7109375" style="27" customWidth="1"/>
    <col min="1567" max="1568" width="3.28515625" style="27" customWidth="1"/>
    <col min="1569" max="1569" width="2.5703125" style="27" customWidth="1"/>
    <col min="1570" max="1570" width="8.140625" style="27" customWidth="1"/>
    <col min="1571" max="1571" width="9.42578125" style="27" customWidth="1"/>
    <col min="1572" max="1572" width="4.85546875" style="27" customWidth="1"/>
    <col min="1573" max="1573" width="18" style="27" customWidth="1"/>
    <col min="1574" max="1574" width="9.85546875" style="27" customWidth="1"/>
    <col min="1575" max="1576" width="3.28515625" style="27" customWidth="1"/>
    <col min="1577" max="1577" width="12.7109375" style="27" customWidth="1"/>
    <col min="1578" max="1578" width="3.28515625" style="27" customWidth="1"/>
    <col min="1579" max="1579" width="14" style="27" customWidth="1"/>
    <col min="1580" max="1587" width="3.28515625" style="27" customWidth="1"/>
    <col min="1588" max="1792" width="9.140625" style="27"/>
    <col min="1793" max="1793" width="2.42578125" style="27" customWidth="1"/>
    <col min="1794" max="1794" width="8.140625" style="27" customWidth="1"/>
    <col min="1795" max="1795" width="8" style="27" customWidth="1"/>
    <col min="1796" max="1796" width="3.28515625" style="27" customWidth="1"/>
    <col min="1797" max="1797" width="35.28515625" style="27" customWidth="1"/>
    <col min="1798" max="1801" width="0" style="27" hidden="1" customWidth="1"/>
    <col min="1802" max="1802" width="6.5703125" style="27" customWidth="1"/>
    <col min="1803" max="1803" width="6.85546875" style="27" customWidth="1"/>
    <col min="1804" max="1805" width="8.85546875" style="27" customWidth="1"/>
    <col min="1806" max="1806" width="9.42578125" style="27" customWidth="1"/>
    <col min="1807" max="1807" width="13.140625" style="27" customWidth="1"/>
    <col min="1808" max="1809" width="3.28515625" style="27" customWidth="1"/>
    <col min="1810" max="1810" width="3.85546875" style="27" customWidth="1"/>
    <col min="1811" max="1812" width="3.28515625" style="27" customWidth="1"/>
    <col min="1813" max="1813" width="18.28515625" style="27" customWidth="1"/>
    <col min="1814" max="1814" width="3.28515625" style="27" customWidth="1"/>
    <col min="1815" max="1815" width="8.42578125" style="27" customWidth="1"/>
    <col min="1816" max="1816" width="7.140625" style="27" customWidth="1"/>
    <col min="1817" max="1817" width="3.28515625" style="27" customWidth="1"/>
    <col min="1818" max="1818" width="5.140625" style="27" customWidth="1"/>
    <col min="1819" max="1820" width="3.28515625" style="27" customWidth="1"/>
    <col min="1821" max="1821" width="3.140625" style="27" customWidth="1"/>
    <col min="1822" max="1822" width="4.7109375" style="27" customWidth="1"/>
    <col min="1823" max="1824" width="3.28515625" style="27" customWidth="1"/>
    <col min="1825" max="1825" width="2.5703125" style="27" customWidth="1"/>
    <col min="1826" max="1826" width="8.140625" style="27" customWidth="1"/>
    <col min="1827" max="1827" width="9.42578125" style="27" customWidth="1"/>
    <col min="1828" max="1828" width="4.85546875" style="27" customWidth="1"/>
    <col min="1829" max="1829" width="18" style="27" customWidth="1"/>
    <col min="1830" max="1830" width="9.85546875" style="27" customWidth="1"/>
    <col min="1831" max="1832" width="3.28515625" style="27" customWidth="1"/>
    <col min="1833" max="1833" width="12.7109375" style="27" customWidth="1"/>
    <col min="1834" max="1834" width="3.28515625" style="27" customWidth="1"/>
    <col min="1835" max="1835" width="14" style="27" customWidth="1"/>
    <col min="1836" max="1843" width="3.28515625" style="27" customWidth="1"/>
    <col min="1844" max="2048" width="9.140625" style="27"/>
    <col min="2049" max="2049" width="2.42578125" style="27" customWidth="1"/>
    <col min="2050" max="2050" width="8.140625" style="27" customWidth="1"/>
    <col min="2051" max="2051" width="8" style="27" customWidth="1"/>
    <col min="2052" max="2052" width="3.28515625" style="27" customWidth="1"/>
    <col min="2053" max="2053" width="35.28515625" style="27" customWidth="1"/>
    <col min="2054" max="2057" width="0" style="27" hidden="1" customWidth="1"/>
    <col min="2058" max="2058" width="6.5703125" style="27" customWidth="1"/>
    <col min="2059" max="2059" width="6.85546875" style="27" customWidth="1"/>
    <col min="2060" max="2061" width="8.85546875" style="27" customWidth="1"/>
    <col min="2062" max="2062" width="9.42578125" style="27" customWidth="1"/>
    <col min="2063" max="2063" width="13.140625" style="27" customWidth="1"/>
    <col min="2064" max="2065" width="3.28515625" style="27" customWidth="1"/>
    <col min="2066" max="2066" width="3.85546875" style="27" customWidth="1"/>
    <col min="2067" max="2068" width="3.28515625" style="27" customWidth="1"/>
    <col min="2069" max="2069" width="18.28515625" style="27" customWidth="1"/>
    <col min="2070" max="2070" width="3.28515625" style="27" customWidth="1"/>
    <col min="2071" max="2071" width="8.42578125" style="27" customWidth="1"/>
    <col min="2072" max="2072" width="7.140625" style="27" customWidth="1"/>
    <col min="2073" max="2073" width="3.28515625" style="27" customWidth="1"/>
    <col min="2074" max="2074" width="5.140625" style="27" customWidth="1"/>
    <col min="2075" max="2076" width="3.28515625" style="27" customWidth="1"/>
    <col min="2077" max="2077" width="3.140625" style="27" customWidth="1"/>
    <col min="2078" max="2078" width="4.7109375" style="27" customWidth="1"/>
    <col min="2079" max="2080" width="3.28515625" style="27" customWidth="1"/>
    <col min="2081" max="2081" width="2.5703125" style="27" customWidth="1"/>
    <col min="2082" max="2082" width="8.140625" style="27" customWidth="1"/>
    <col min="2083" max="2083" width="9.42578125" style="27" customWidth="1"/>
    <col min="2084" max="2084" width="4.85546875" style="27" customWidth="1"/>
    <col min="2085" max="2085" width="18" style="27" customWidth="1"/>
    <col min="2086" max="2086" width="9.85546875" style="27" customWidth="1"/>
    <col min="2087" max="2088" width="3.28515625" style="27" customWidth="1"/>
    <col min="2089" max="2089" width="12.7109375" style="27" customWidth="1"/>
    <col min="2090" max="2090" width="3.28515625" style="27" customWidth="1"/>
    <col min="2091" max="2091" width="14" style="27" customWidth="1"/>
    <col min="2092" max="2099" width="3.28515625" style="27" customWidth="1"/>
    <col min="2100" max="2304" width="9.140625" style="27"/>
    <col min="2305" max="2305" width="2.42578125" style="27" customWidth="1"/>
    <col min="2306" max="2306" width="8.140625" style="27" customWidth="1"/>
    <col min="2307" max="2307" width="8" style="27" customWidth="1"/>
    <col min="2308" max="2308" width="3.28515625" style="27" customWidth="1"/>
    <col min="2309" max="2309" width="35.28515625" style="27" customWidth="1"/>
    <col min="2310" max="2313" width="0" style="27" hidden="1" customWidth="1"/>
    <col min="2314" max="2314" width="6.5703125" style="27" customWidth="1"/>
    <col min="2315" max="2315" width="6.85546875" style="27" customWidth="1"/>
    <col min="2316" max="2317" width="8.85546875" style="27" customWidth="1"/>
    <col min="2318" max="2318" width="9.42578125" style="27" customWidth="1"/>
    <col min="2319" max="2319" width="13.140625" style="27" customWidth="1"/>
    <col min="2320" max="2321" width="3.28515625" style="27" customWidth="1"/>
    <col min="2322" max="2322" width="3.85546875" style="27" customWidth="1"/>
    <col min="2323" max="2324" width="3.28515625" style="27" customWidth="1"/>
    <col min="2325" max="2325" width="18.28515625" style="27" customWidth="1"/>
    <col min="2326" max="2326" width="3.28515625" style="27" customWidth="1"/>
    <col min="2327" max="2327" width="8.42578125" style="27" customWidth="1"/>
    <col min="2328" max="2328" width="7.140625" style="27" customWidth="1"/>
    <col min="2329" max="2329" width="3.28515625" style="27" customWidth="1"/>
    <col min="2330" max="2330" width="5.140625" style="27" customWidth="1"/>
    <col min="2331" max="2332" width="3.28515625" style="27" customWidth="1"/>
    <col min="2333" max="2333" width="3.140625" style="27" customWidth="1"/>
    <col min="2334" max="2334" width="4.7109375" style="27" customWidth="1"/>
    <col min="2335" max="2336" width="3.28515625" style="27" customWidth="1"/>
    <col min="2337" max="2337" width="2.5703125" style="27" customWidth="1"/>
    <col min="2338" max="2338" width="8.140625" style="27" customWidth="1"/>
    <col min="2339" max="2339" width="9.42578125" style="27" customWidth="1"/>
    <col min="2340" max="2340" width="4.85546875" style="27" customWidth="1"/>
    <col min="2341" max="2341" width="18" style="27" customWidth="1"/>
    <col min="2342" max="2342" width="9.85546875" style="27" customWidth="1"/>
    <col min="2343" max="2344" width="3.28515625" style="27" customWidth="1"/>
    <col min="2345" max="2345" width="12.7109375" style="27" customWidth="1"/>
    <col min="2346" max="2346" width="3.28515625" style="27" customWidth="1"/>
    <col min="2347" max="2347" width="14" style="27" customWidth="1"/>
    <col min="2348" max="2355" width="3.28515625" style="27" customWidth="1"/>
    <col min="2356" max="2560" width="9.140625" style="27"/>
    <col min="2561" max="2561" width="2.42578125" style="27" customWidth="1"/>
    <col min="2562" max="2562" width="8.140625" style="27" customWidth="1"/>
    <col min="2563" max="2563" width="8" style="27" customWidth="1"/>
    <col min="2564" max="2564" width="3.28515625" style="27" customWidth="1"/>
    <col min="2565" max="2565" width="35.28515625" style="27" customWidth="1"/>
    <col min="2566" max="2569" width="0" style="27" hidden="1" customWidth="1"/>
    <col min="2570" max="2570" width="6.5703125" style="27" customWidth="1"/>
    <col min="2571" max="2571" width="6.85546875" style="27" customWidth="1"/>
    <col min="2572" max="2573" width="8.85546875" style="27" customWidth="1"/>
    <col min="2574" max="2574" width="9.42578125" style="27" customWidth="1"/>
    <col min="2575" max="2575" width="13.140625" style="27" customWidth="1"/>
    <col min="2576" max="2577" width="3.28515625" style="27" customWidth="1"/>
    <col min="2578" max="2578" width="3.85546875" style="27" customWidth="1"/>
    <col min="2579" max="2580" width="3.28515625" style="27" customWidth="1"/>
    <col min="2581" max="2581" width="18.28515625" style="27" customWidth="1"/>
    <col min="2582" max="2582" width="3.28515625" style="27" customWidth="1"/>
    <col min="2583" max="2583" width="8.42578125" style="27" customWidth="1"/>
    <col min="2584" max="2584" width="7.140625" style="27" customWidth="1"/>
    <col min="2585" max="2585" width="3.28515625" style="27" customWidth="1"/>
    <col min="2586" max="2586" width="5.140625" style="27" customWidth="1"/>
    <col min="2587" max="2588" width="3.28515625" style="27" customWidth="1"/>
    <col min="2589" max="2589" width="3.140625" style="27" customWidth="1"/>
    <col min="2590" max="2590" width="4.7109375" style="27" customWidth="1"/>
    <col min="2591" max="2592" width="3.28515625" style="27" customWidth="1"/>
    <col min="2593" max="2593" width="2.5703125" style="27" customWidth="1"/>
    <col min="2594" max="2594" width="8.140625" style="27" customWidth="1"/>
    <col min="2595" max="2595" width="9.42578125" style="27" customWidth="1"/>
    <col min="2596" max="2596" width="4.85546875" style="27" customWidth="1"/>
    <col min="2597" max="2597" width="18" style="27" customWidth="1"/>
    <col min="2598" max="2598" width="9.85546875" style="27" customWidth="1"/>
    <col min="2599" max="2600" width="3.28515625" style="27" customWidth="1"/>
    <col min="2601" max="2601" width="12.7109375" style="27" customWidth="1"/>
    <col min="2602" max="2602" width="3.28515625" style="27" customWidth="1"/>
    <col min="2603" max="2603" width="14" style="27" customWidth="1"/>
    <col min="2604" max="2611" width="3.28515625" style="27" customWidth="1"/>
    <col min="2612" max="2816" width="9.140625" style="27"/>
    <col min="2817" max="2817" width="2.42578125" style="27" customWidth="1"/>
    <col min="2818" max="2818" width="8.140625" style="27" customWidth="1"/>
    <col min="2819" max="2819" width="8" style="27" customWidth="1"/>
    <col min="2820" max="2820" width="3.28515625" style="27" customWidth="1"/>
    <col min="2821" max="2821" width="35.28515625" style="27" customWidth="1"/>
    <col min="2822" max="2825" width="0" style="27" hidden="1" customWidth="1"/>
    <col min="2826" max="2826" width="6.5703125" style="27" customWidth="1"/>
    <col min="2827" max="2827" width="6.85546875" style="27" customWidth="1"/>
    <col min="2828" max="2829" width="8.85546875" style="27" customWidth="1"/>
    <col min="2830" max="2830" width="9.42578125" style="27" customWidth="1"/>
    <col min="2831" max="2831" width="13.140625" style="27" customWidth="1"/>
    <col min="2832" max="2833" width="3.28515625" style="27" customWidth="1"/>
    <col min="2834" max="2834" width="3.85546875" style="27" customWidth="1"/>
    <col min="2835" max="2836" width="3.28515625" style="27" customWidth="1"/>
    <col min="2837" max="2837" width="18.28515625" style="27" customWidth="1"/>
    <col min="2838" max="2838" width="3.28515625" style="27" customWidth="1"/>
    <col min="2839" max="2839" width="8.42578125" style="27" customWidth="1"/>
    <col min="2840" max="2840" width="7.140625" style="27" customWidth="1"/>
    <col min="2841" max="2841" width="3.28515625" style="27" customWidth="1"/>
    <col min="2842" max="2842" width="5.140625" style="27" customWidth="1"/>
    <col min="2843" max="2844" width="3.28515625" style="27" customWidth="1"/>
    <col min="2845" max="2845" width="3.140625" style="27" customWidth="1"/>
    <col min="2846" max="2846" width="4.7109375" style="27" customWidth="1"/>
    <col min="2847" max="2848" width="3.28515625" style="27" customWidth="1"/>
    <col min="2849" max="2849" width="2.5703125" style="27" customWidth="1"/>
    <col min="2850" max="2850" width="8.140625" style="27" customWidth="1"/>
    <col min="2851" max="2851" width="9.42578125" style="27" customWidth="1"/>
    <col min="2852" max="2852" width="4.85546875" style="27" customWidth="1"/>
    <col min="2853" max="2853" width="18" style="27" customWidth="1"/>
    <col min="2854" max="2854" width="9.85546875" style="27" customWidth="1"/>
    <col min="2855" max="2856" width="3.28515625" style="27" customWidth="1"/>
    <col min="2857" max="2857" width="12.7109375" style="27" customWidth="1"/>
    <col min="2858" max="2858" width="3.28515625" style="27" customWidth="1"/>
    <col min="2859" max="2859" width="14" style="27" customWidth="1"/>
    <col min="2860" max="2867" width="3.28515625" style="27" customWidth="1"/>
    <col min="2868" max="3072" width="9.140625" style="27"/>
    <col min="3073" max="3073" width="2.42578125" style="27" customWidth="1"/>
    <col min="3074" max="3074" width="8.140625" style="27" customWidth="1"/>
    <col min="3075" max="3075" width="8" style="27" customWidth="1"/>
    <col min="3076" max="3076" width="3.28515625" style="27" customWidth="1"/>
    <col min="3077" max="3077" width="35.28515625" style="27" customWidth="1"/>
    <col min="3078" max="3081" width="0" style="27" hidden="1" customWidth="1"/>
    <col min="3082" max="3082" width="6.5703125" style="27" customWidth="1"/>
    <col min="3083" max="3083" width="6.85546875" style="27" customWidth="1"/>
    <col min="3084" max="3085" width="8.85546875" style="27" customWidth="1"/>
    <col min="3086" max="3086" width="9.42578125" style="27" customWidth="1"/>
    <col min="3087" max="3087" width="13.140625" style="27" customWidth="1"/>
    <col min="3088" max="3089" width="3.28515625" style="27" customWidth="1"/>
    <col min="3090" max="3090" width="3.85546875" style="27" customWidth="1"/>
    <col min="3091" max="3092" width="3.28515625" style="27" customWidth="1"/>
    <col min="3093" max="3093" width="18.28515625" style="27" customWidth="1"/>
    <col min="3094" max="3094" width="3.28515625" style="27" customWidth="1"/>
    <col min="3095" max="3095" width="8.42578125" style="27" customWidth="1"/>
    <col min="3096" max="3096" width="7.140625" style="27" customWidth="1"/>
    <col min="3097" max="3097" width="3.28515625" style="27" customWidth="1"/>
    <col min="3098" max="3098" width="5.140625" style="27" customWidth="1"/>
    <col min="3099" max="3100" width="3.28515625" style="27" customWidth="1"/>
    <col min="3101" max="3101" width="3.140625" style="27" customWidth="1"/>
    <col min="3102" max="3102" width="4.7109375" style="27" customWidth="1"/>
    <col min="3103" max="3104" width="3.28515625" style="27" customWidth="1"/>
    <col min="3105" max="3105" width="2.5703125" style="27" customWidth="1"/>
    <col min="3106" max="3106" width="8.140625" style="27" customWidth="1"/>
    <col min="3107" max="3107" width="9.42578125" style="27" customWidth="1"/>
    <col min="3108" max="3108" width="4.85546875" style="27" customWidth="1"/>
    <col min="3109" max="3109" width="18" style="27" customWidth="1"/>
    <col min="3110" max="3110" width="9.85546875" style="27" customWidth="1"/>
    <col min="3111" max="3112" width="3.28515625" style="27" customWidth="1"/>
    <col min="3113" max="3113" width="12.7109375" style="27" customWidth="1"/>
    <col min="3114" max="3114" width="3.28515625" style="27" customWidth="1"/>
    <col min="3115" max="3115" width="14" style="27" customWidth="1"/>
    <col min="3116" max="3123" width="3.28515625" style="27" customWidth="1"/>
    <col min="3124" max="3328" width="9.140625" style="27"/>
    <col min="3329" max="3329" width="2.42578125" style="27" customWidth="1"/>
    <col min="3330" max="3330" width="8.140625" style="27" customWidth="1"/>
    <col min="3331" max="3331" width="8" style="27" customWidth="1"/>
    <col min="3332" max="3332" width="3.28515625" style="27" customWidth="1"/>
    <col min="3333" max="3333" width="35.28515625" style="27" customWidth="1"/>
    <col min="3334" max="3337" width="0" style="27" hidden="1" customWidth="1"/>
    <col min="3338" max="3338" width="6.5703125" style="27" customWidth="1"/>
    <col min="3339" max="3339" width="6.85546875" style="27" customWidth="1"/>
    <col min="3340" max="3341" width="8.85546875" style="27" customWidth="1"/>
    <col min="3342" max="3342" width="9.42578125" style="27" customWidth="1"/>
    <col min="3343" max="3343" width="13.140625" style="27" customWidth="1"/>
    <col min="3344" max="3345" width="3.28515625" style="27" customWidth="1"/>
    <col min="3346" max="3346" width="3.85546875" style="27" customWidth="1"/>
    <col min="3347" max="3348" width="3.28515625" style="27" customWidth="1"/>
    <col min="3349" max="3349" width="18.28515625" style="27" customWidth="1"/>
    <col min="3350" max="3350" width="3.28515625" style="27" customWidth="1"/>
    <col min="3351" max="3351" width="8.42578125" style="27" customWidth="1"/>
    <col min="3352" max="3352" width="7.140625" style="27" customWidth="1"/>
    <col min="3353" max="3353" width="3.28515625" style="27" customWidth="1"/>
    <col min="3354" max="3354" width="5.140625" style="27" customWidth="1"/>
    <col min="3355" max="3356" width="3.28515625" style="27" customWidth="1"/>
    <col min="3357" max="3357" width="3.140625" style="27" customWidth="1"/>
    <col min="3358" max="3358" width="4.7109375" style="27" customWidth="1"/>
    <col min="3359" max="3360" width="3.28515625" style="27" customWidth="1"/>
    <col min="3361" max="3361" width="2.5703125" style="27" customWidth="1"/>
    <col min="3362" max="3362" width="8.140625" style="27" customWidth="1"/>
    <col min="3363" max="3363" width="9.42578125" style="27" customWidth="1"/>
    <col min="3364" max="3364" width="4.85546875" style="27" customWidth="1"/>
    <col min="3365" max="3365" width="18" style="27" customWidth="1"/>
    <col min="3366" max="3366" width="9.85546875" style="27" customWidth="1"/>
    <col min="3367" max="3368" width="3.28515625" style="27" customWidth="1"/>
    <col min="3369" max="3369" width="12.7109375" style="27" customWidth="1"/>
    <col min="3370" max="3370" width="3.28515625" style="27" customWidth="1"/>
    <col min="3371" max="3371" width="14" style="27" customWidth="1"/>
    <col min="3372" max="3379" width="3.28515625" style="27" customWidth="1"/>
    <col min="3380" max="3584" width="9.140625" style="27"/>
    <col min="3585" max="3585" width="2.42578125" style="27" customWidth="1"/>
    <col min="3586" max="3586" width="8.140625" style="27" customWidth="1"/>
    <col min="3587" max="3587" width="8" style="27" customWidth="1"/>
    <col min="3588" max="3588" width="3.28515625" style="27" customWidth="1"/>
    <col min="3589" max="3589" width="35.28515625" style="27" customWidth="1"/>
    <col min="3590" max="3593" width="0" style="27" hidden="1" customWidth="1"/>
    <col min="3594" max="3594" width="6.5703125" style="27" customWidth="1"/>
    <col min="3595" max="3595" width="6.85546875" style="27" customWidth="1"/>
    <col min="3596" max="3597" width="8.85546875" style="27" customWidth="1"/>
    <col min="3598" max="3598" width="9.42578125" style="27" customWidth="1"/>
    <col min="3599" max="3599" width="13.140625" style="27" customWidth="1"/>
    <col min="3600" max="3601" width="3.28515625" style="27" customWidth="1"/>
    <col min="3602" max="3602" width="3.85546875" style="27" customWidth="1"/>
    <col min="3603" max="3604" width="3.28515625" style="27" customWidth="1"/>
    <col min="3605" max="3605" width="18.28515625" style="27" customWidth="1"/>
    <col min="3606" max="3606" width="3.28515625" style="27" customWidth="1"/>
    <col min="3607" max="3607" width="8.42578125" style="27" customWidth="1"/>
    <col min="3608" max="3608" width="7.140625" style="27" customWidth="1"/>
    <col min="3609" max="3609" width="3.28515625" style="27" customWidth="1"/>
    <col min="3610" max="3610" width="5.140625" style="27" customWidth="1"/>
    <col min="3611" max="3612" width="3.28515625" style="27" customWidth="1"/>
    <col min="3613" max="3613" width="3.140625" style="27" customWidth="1"/>
    <col min="3614" max="3614" width="4.7109375" style="27" customWidth="1"/>
    <col min="3615" max="3616" width="3.28515625" style="27" customWidth="1"/>
    <col min="3617" max="3617" width="2.5703125" style="27" customWidth="1"/>
    <col min="3618" max="3618" width="8.140625" style="27" customWidth="1"/>
    <col min="3619" max="3619" width="9.42578125" style="27" customWidth="1"/>
    <col min="3620" max="3620" width="4.85546875" style="27" customWidth="1"/>
    <col min="3621" max="3621" width="18" style="27" customWidth="1"/>
    <col min="3622" max="3622" width="9.85546875" style="27" customWidth="1"/>
    <col min="3623" max="3624" width="3.28515625" style="27" customWidth="1"/>
    <col min="3625" max="3625" width="12.7109375" style="27" customWidth="1"/>
    <col min="3626" max="3626" width="3.28515625" style="27" customWidth="1"/>
    <col min="3627" max="3627" width="14" style="27" customWidth="1"/>
    <col min="3628" max="3635" width="3.28515625" style="27" customWidth="1"/>
    <col min="3636" max="3840" width="9.140625" style="27"/>
    <col min="3841" max="3841" width="2.42578125" style="27" customWidth="1"/>
    <col min="3842" max="3842" width="8.140625" style="27" customWidth="1"/>
    <col min="3843" max="3843" width="8" style="27" customWidth="1"/>
    <col min="3844" max="3844" width="3.28515625" style="27" customWidth="1"/>
    <col min="3845" max="3845" width="35.28515625" style="27" customWidth="1"/>
    <col min="3846" max="3849" width="0" style="27" hidden="1" customWidth="1"/>
    <col min="3850" max="3850" width="6.5703125" style="27" customWidth="1"/>
    <col min="3851" max="3851" width="6.85546875" style="27" customWidth="1"/>
    <col min="3852" max="3853" width="8.85546875" style="27" customWidth="1"/>
    <col min="3854" max="3854" width="9.42578125" style="27" customWidth="1"/>
    <col min="3855" max="3855" width="13.140625" style="27" customWidth="1"/>
    <col min="3856" max="3857" width="3.28515625" style="27" customWidth="1"/>
    <col min="3858" max="3858" width="3.85546875" style="27" customWidth="1"/>
    <col min="3859" max="3860" width="3.28515625" style="27" customWidth="1"/>
    <col min="3861" max="3861" width="18.28515625" style="27" customWidth="1"/>
    <col min="3862" max="3862" width="3.28515625" style="27" customWidth="1"/>
    <col min="3863" max="3863" width="8.42578125" style="27" customWidth="1"/>
    <col min="3864" max="3864" width="7.140625" style="27" customWidth="1"/>
    <col min="3865" max="3865" width="3.28515625" style="27" customWidth="1"/>
    <col min="3866" max="3866" width="5.140625" style="27" customWidth="1"/>
    <col min="3867" max="3868" width="3.28515625" style="27" customWidth="1"/>
    <col min="3869" max="3869" width="3.140625" style="27" customWidth="1"/>
    <col min="3870" max="3870" width="4.7109375" style="27" customWidth="1"/>
    <col min="3871" max="3872" width="3.28515625" style="27" customWidth="1"/>
    <col min="3873" max="3873" width="2.5703125" style="27" customWidth="1"/>
    <col min="3874" max="3874" width="8.140625" style="27" customWidth="1"/>
    <col min="3875" max="3875" width="9.42578125" style="27" customWidth="1"/>
    <col min="3876" max="3876" width="4.85546875" style="27" customWidth="1"/>
    <col min="3877" max="3877" width="18" style="27" customWidth="1"/>
    <col min="3878" max="3878" width="9.85546875" style="27" customWidth="1"/>
    <col min="3879" max="3880" width="3.28515625" style="27" customWidth="1"/>
    <col min="3881" max="3881" width="12.7109375" style="27" customWidth="1"/>
    <col min="3882" max="3882" width="3.28515625" style="27" customWidth="1"/>
    <col min="3883" max="3883" width="14" style="27" customWidth="1"/>
    <col min="3884" max="3891" width="3.28515625" style="27" customWidth="1"/>
    <col min="3892" max="4096" width="9.140625" style="27"/>
    <col min="4097" max="4097" width="2.42578125" style="27" customWidth="1"/>
    <col min="4098" max="4098" width="8.140625" style="27" customWidth="1"/>
    <col min="4099" max="4099" width="8" style="27" customWidth="1"/>
    <col min="4100" max="4100" width="3.28515625" style="27" customWidth="1"/>
    <col min="4101" max="4101" width="35.28515625" style="27" customWidth="1"/>
    <col min="4102" max="4105" width="0" style="27" hidden="1" customWidth="1"/>
    <col min="4106" max="4106" width="6.5703125" style="27" customWidth="1"/>
    <col min="4107" max="4107" width="6.85546875" style="27" customWidth="1"/>
    <col min="4108" max="4109" width="8.85546875" style="27" customWidth="1"/>
    <col min="4110" max="4110" width="9.42578125" style="27" customWidth="1"/>
    <col min="4111" max="4111" width="13.140625" style="27" customWidth="1"/>
    <col min="4112" max="4113" width="3.28515625" style="27" customWidth="1"/>
    <col min="4114" max="4114" width="3.85546875" style="27" customWidth="1"/>
    <col min="4115" max="4116" width="3.28515625" style="27" customWidth="1"/>
    <col min="4117" max="4117" width="18.28515625" style="27" customWidth="1"/>
    <col min="4118" max="4118" width="3.28515625" style="27" customWidth="1"/>
    <col min="4119" max="4119" width="8.42578125" style="27" customWidth="1"/>
    <col min="4120" max="4120" width="7.140625" style="27" customWidth="1"/>
    <col min="4121" max="4121" width="3.28515625" style="27" customWidth="1"/>
    <col min="4122" max="4122" width="5.140625" style="27" customWidth="1"/>
    <col min="4123" max="4124" width="3.28515625" style="27" customWidth="1"/>
    <col min="4125" max="4125" width="3.140625" style="27" customWidth="1"/>
    <col min="4126" max="4126" width="4.7109375" style="27" customWidth="1"/>
    <col min="4127" max="4128" width="3.28515625" style="27" customWidth="1"/>
    <col min="4129" max="4129" width="2.5703125" style="27" customWidth="1"/>
    <col min="4130" max="4130" width="8.140625" style="27" customWidth="1"/>
    <col min="4131" max="4131" width="9.42578125" style="27" customWidth="1"/>
    <col min="4132" max="4132" width="4.85546875" style="27" customWidth="1"/>
    <col min="4133" max="4133" width="18" style="27" customWidth="1"/>
    <col min="4134" max="4134" width="9.85546875" style="27" customWidth="1"/>
    <col min="4135" max="4136" width="3.28515625" style="27" customWidth="1"/>
    <col min="4137" max="4137" width="12.7109375" style="27" customWidth="1"/>
    <col min="4138" max="4138" width="3.28515625" style="27" customWidth="1"/>
    <col min="4139" max="4139" width="14" style="27" customWidth="1"/>
    <col min="4140" max="4147" width="3.28515625" style="27" customWidth="1"/>
    <col min="4148" max="4352" width="9.140625" style="27"/>
    <col min="4353" max="4353" width="2.42578125" style="27" customWidth="1"/>
    <col min="4354" max="4354" width="8.140625" style="27" customWidth="1"/>
    <col min="4355" max="4355" width="8" style="27" customWidth="1"/>
    <col min="4356" max="4356" width="3.28515625" style="27" customWidth="1"/>
    <col min="4357" max="4357" width="35.28515625" style="27" customWidth="1"/>
    <col min="4358" max="4361" width="0" style="27" hidden="1" customWidth="1"/>
    <col min="4362" max="4362" width="6.5703125" style="27" customWidth="1"/>
    <col min="4363" max="4363" width="6.85546875" style="27" customWidth="1"/>
    <col min="4364" max="4365" width="8.85546875" style="27" customWidth="1"/>
    <col min="4366" max="4366" width="9.42578125" style="27" customWidth="1"/>
    <col min="4367" max="4367" width="13.140625" style="27" customWidth="1"/>
    <col min="4368" max="4369" width="3.28515625" style="27" customWidth="1"/>
    <col min="4370" max="4370" width="3.85546875" style="27" customWidth="1"/>
    <col min="4371" max="4372" width="3.28515625" style="27" customWidth="1"/>
    <col min="4373" max="4373" width="18.28515625" style="27" customWidth="1"/>
    <col min="4374" max="4374" width="3.28515625" style="27" customWidth="1"/>
    <col min="4375" max="4375" width="8.42578125" style="27" customWidth="1"/>
    <col min="4376" max="4376" width="7.140625" style="27" customWidth="1"/>
    <col min="4377" max="4377" width="3.28515625" style="27" customWidth="1"/>
    <col min="4378" max="4378" width="5.140625" style="27" customWidth="1"/>
    <col min="4379" max="4380" width="3.28515625" style="27" customWidth="1"/>
    <col min="4381" max="4381" width="3.140625" style="27" customWidth="1"/>
    <col min="4382" max="4382" width="4.7109375" style="27" customWidth="1"/>
    <col min="4383" max="4384" width="3.28515625" style="27" customWidth="1"/>
    <col min="4385" max="4385" width="2.5703125" style="27" customWidth="1"/>
    <col min="4386" max="4386" width="8.140625" style="27" customWidth="1"/>
    <col min="4387" max="4387" width="9.42578125" style="27" customWidth="1"/>
    <col min="4388" max="4388" width="4.85546875" style="27" customWidth="1"/>
    <col min="4389" max="4389" width="18" style="27" customWidth="1"/>
    <col min="4390" max="4390" width="9.85546875" style="27" customWidth="1"/>
    <col min="4391" max="4392" width="3.28515625" style="27" customWidth="1"/>
    <col min="4393" max="4393" width="12.7109375" style="27" customWidth="1"/>
    <col min="4394" max="4394" width="3.28515625" style="27" customWidth="1"/>
    <col min="4395" max="4395" width="14" style="27" customWidth="1"/>
    <col min="4396" max="4403" width="3.28515625" style="27" customWidth="1"/>
    <col min="4404" max="4608" width="9.140625" style="27"/>
    <col min="4609" max="4609" width="2.42578125" style="27" customWidth="1"/>
    <col min="4610" max="4610" width="8.140625" style="27" customWidth="1"/>
    <col min="4611" max="4611" width="8" style="27" customWidth="1"/>
    <col min="4612" max="4612" width="3.28515625" style="27" customWidth="1"/>
    <col min="4613" max="4613" width="35.28515625" style="27" customWidth="1"/>
    <col min="4614" max="4617" width="0" style="27" hidden="1" customWidth="1"/>
    <col min="4618" max="4618" width="6.5703125" style="27" customWidth="1"/>
    <col min="4619" max="4619" width="6.85546875" style="27" customWidth="1"/>
    <col min="4620" max="4621" width="8.85546875" style="27" customWidth="1"/>
    <col min="4622" max="4622" width="9.42578125" style="27" customWidth="1"/>
    <col min="4623" max="4623" width="13.140625" style="27" customWidth="1"/>
    <col min="4624" max="4625" width="3.28515625" style="27" customWidth="1"/>
    <col min="4626" max="4626" width="3.85546875" style="27" customWidth="1"/>
    <col min="4627" max="4628" width="3.28515625" style="27" customWidth="1"/>
    <col min="4629" max="4629" width="18.28515625" style="27" customWidth="1"/>
    <col min="4630" max="4630" width="3.28515625" style="27" customWidth="1"/>
    <col min="4631" max="4631" width="8.42578125" style="27" customWidth="1"/>
    <col min="4632" max="4632" width="7.140625" style="27" customWidth="1"/>
    <col min="4633" max="4633" width="3.28515625" style="27" customWidth="1"/>
    <col min="4634" max="4634" width="5.140625" style="27" customWidth="1"/>
    <col min="4635" max="4636" width="3.28515625" style="27" customWidth="1"/>
    <col min="4637" max="4637" width="3.140625" style="27" customWidth="1"/>
    <col min="4638" max="4638" width="4.7109375" style="27" customWidth="1"/>
    <col min="4639" max="4640" width="3.28515625" style="27" customWidth="1"/>
    <col min="4641" max="4641" width="2.5703125" style="27" customWidth="1"/>
    <col min="4642" max="4642" width="8.140625" style="27" customWidth="1"/>
    <col min="4643" max="4643" width="9.42578125" style="27" customWidth="1"/>
    <col min="4644" max="4644" width="4.85546875" style="27" customWidth="1"/>
    <col min="4645" max="4645" width="18" style="27" customWidth="1"/>
    <col min="4646" max="4646" width="9.85546875" style="27" customWidth="1"/>
    <col min="4647" max="4648" width="3.28515625" style="27" customWidth="1"/>
    <col min="4649" max="4649" width="12.7109375" style="27" customWidth="1"/>
    <col min="4650" max="4650" width="3.28515625" style="27" customWidth="1"/>
    <col min="4651" max="4651" width="14" style="27" customWidth="1"/>
    <col min="4652" max="4659" width="3.28515625" style="27" customWidth="1"/>
    <col min="4660" max="4864" width="9.140625" style="27"/>
    <col min="4865" max="4865" width="2.42578125" style="27" customWidth="1"/>
    <col min="4866" max="4866" width="8.140625" style="27" customWidth="1"/>
    <col min="4867" max="4867" width="8" style="27" customWidth="1"/>
    <col min="4868" max="4868" width="3.28515625" style="27" customWidth="1"/>
    <col min="4869" max="4869" width="35.28515625" style="27" customWidth="1"/>
    <col min="4870" max="4873" width="0" style="27" hidden="1" customWidth="1"/>
    <col min="4874" max="4874" width="6.5703125" style="27" customWidth="1"/>
    <col min="4875" max="4875" width="6.85546875" style="27" customWidth="1"/>
    <col min="4876" max="4877" width="8.85546875" style="27" customWidth="1"/>
    <col min="4878" max="4878" width="9.42578125" style="27" customWidth="1"/>
    <col min="4879" max="4879" width="13.140625" style="27" customWidth="1"/>
    <col min="4880" max="4881" width="3.28515625" style="27" customWidth="1"/>
    <col min="4882" max="4882" width="3.85546875" style="27" customWidth="1"/>
    <col min="4883" max="4884" width="3.28515625" style="27" customWidth="1"/>
    <col min="4885" max="4885" width="18.28515625" style="27" customWidth="1"/>
    <col min="4886" max="4886" width="3.28515625" style="27" customWidth="1"/>
    <col min="4887" max="4887" width="8.42578125" style="27" customWidth="1"/>
    <col min="4888" max="4888" width="7.140625" style="27" customWidth="1"/>
    <col min="4889" max="4889" width="3.28515625" style="27" customWidth="1"/>
    <col min="4890" max="4890" width="5.140625" style="27" customWidth="1"/>
    <col min="4891" max="4892" width="3.28515625" style="27" customWidth="1"/>
    <col min="4893" max="4893" width="3.140625" style="27" customWidth="1"/>
    <col min="4894" max="4894" width="4.7109375" style="27" customWidth="1"/>
    <col min="4895" max="4896" width="3.28515625" style="27" customWidth="1"/>
    <col min="4897" max="4897" width="2.5703125" style="27" customWidth="1"/>
    <col min="4898" max="4898" width="8.140625" style="27" customWidth="1"/>
    <col min="4899" max="4899" width="9.42578125" style="27" customWidth="1"/>
    <col min="4900" max="4900" width="4.85546875" style="27" customWidth="1"/>
    <col min="4901" max="4901" width="18" style="27" customWidth="1"/>
    <col min="4902" max="4902" width="9.85546875" style="27" customWidth="1"/>
    <col min="4903" max="4904" width="3.28515625" style="27" customWidth="1"/>
    <col min="4905" max="4905" width="12.7109375" style="27" customWidth="1"/>
    <col min="4906" max="4906" width="3.28515625" style="27" customWidth="1"/>
    <col min="4907" max="4907" width="14" style="27" customWidth="1"/>
    <col min="4908" max="4915" width="3.28515625" style="27" customWidth="1"/>
    <col min="4916" max="5120" width="9.140625" style="27"/>
    <col min="5121" max="5121" width="2.42578125" style="27" customWidth="1"/>
    <col min="5122" max="5122" width="8.140625" style="27" customWidth="1"/>
    <col min="5123" max="5123" width="8" style="27" customWidth="1"/>
    <col min="5124" max="5124" width="3.28515625" style="27" customWidth="1"/>
    <col min="5125" max="5125" width="35.28515625" style="27" customWidth="1"/>
    <col min="5126" max="5129" width="0" style="27" hidden="1" customWidth="1"/>
    <col min="5130" max="5130" width="6.5703125" style="27" customWidth="1"/>
    <col min="5131" max="5131" width="6.85546875" style="27" customWidth="1"/>
    <col min="5132" max="5133" width="8.85546875" style="27" customWidth="1"/>
    <col min="5134" max="5134" width="9.42578125" style="27" customWidth="1"/>
    <col min="5135" max="5135" width="13.140625" style="27" customWidth="1"/>
    <col min="5136" max="5137" width="3.28515625" style="27" customWidth="1"/>
    <col min="5138" max="5138" width="3.85546875" style="27" customWidth="1"/>
    <col min="5139" max="5140" width="3.28515625" style="27" customWidth="1"/>
    <col min="5141" max="5141" width="18.28515625" style="27" customWidth="1"/>
    <col min="5142" max="5142" width="3.28515625" style="27" customWidth="1"/>
    <col min="5143" max="5143" width="8.42578125" style="27" customWidth="1"/>
    <col min="5144" max="5144" width="7.140625" style="27" customWidth="1"/>
    <col min="5145" max="5145" width="3.28515625" style="27" customWidth="1"/>
    <col min="5146" max="5146" width="5.140625" style="27" customWidth="1"/>
    <col min="5147" max="5148" width="3.28515625" style="27" customWidth="1"/>
    <col min="5149" max="5149" width="3.140625" style="27" customWidth="1"/>
    <col min="5150" max="5150" width="4.7109375" style="27" customWidth="1"/>
    <col min="5151" max="5152" width="3.28515625" style="27" customWidth="1"/>
    <col min="5153" max="5153" width="2.5703125" style="27" customWidth="1"/>
    <col min="5154" max="5154" width="8.140625" style="27" customWidth="1"/>
    <col min="5155" max="5155" width="9.42578125" style="27" customWidth="1"/>
    <col min="5156" max="5156" width="4.85546875" style="27" customWidth="1"/>
    <col min="5157" max="5157" width="18" style="27" customWidth="1"/>
    <col min="5158" max="5158" width="9.85546875" style="27" customWidth="1"/>
    <col min="5159" max="5160" width="3.28515625" style="27" customWidth="1"/>
    <col min="5161" max="5161" width="12.7109375" style="27" customWidth="1"/>
    <col min="5162" max="5162" width="3.28515625" style="27" customWidth="1"/>
    <col min="5163" max="5163" width="14" style="27" customWidth="1"/>
    <col min="5164" max="5171" width="3.28515625" style="27" customWidth="1"/>
    <col min="5172" max="5376" width="9.140625" style="27"/>
    <col min="5377" max="5377" width="2.42578125" style="27" customWidth="1"/>
    <col min="5378" max="5378" width="8.140625" style="27" customWidth="1"/>
    <col min="5379" max="5379" width="8" style="27" customWidth="1"/>
    <col min="5380" max="5380" width="3.28515625" style="27" customWidth="1"/>
    <col min="5381" max="5381" width="35.28515625" style="27" customWidth="1"/>
    <col min="5382" max="5385" width="0" style="27" hidden="1" customWidth="1"/>
    <col min="5386" max="5386" width="6.5703125" style="27" customWidth="1"/>
    <col min="5387" max="5387" width="6.85546875" style="27" customWidth="1"/>
    <col min="5388" max="5389" width="8.85546875" style="27" customWidth="1"/>
    <col min="5390" max="5390" width="9.42578125" style="27" customWidth="1"/>
    <col min="5391" max="5391" width="13.140625" style="27" customWidth="1"/>
    <col min="5392" max="5393" width="3.28515625" style="27" customWidth="1"/>
    <col min="5394" max="5394" width="3.85546875" style="27" customWidth="1"/>
    <col min="5395" max="5396" width="3.28515625" style="27" customWidth="1"/>
    <col min="5397" max="5397" width="18.28515625" style="27" customWidth="1"/>
    <col min="5398" max="5398" width="3.28515625" style="27" customWidth="1"/>
    <col min="5399" max="5399" width="8.42578125" style="27" customWidth="1"/>
    <col min="5400" max="5400" width="7.140625" style="27" customWidth="1"/>
    <col min="5401" max="5401" width="3.28515625" style="27" customWidth="1"/>
    <col min="5402" max="5402" width="5.140625" style="27" customWidth="1"/>
    <col min="5403" max="5404" width="3.28515625" style="27" customWidth="1"/>
    <col min="5405" max="5405" width="3.140625" style="27" customWidth="1"/>
    <col min="5406" max="5406" width="4.7109375" style="27" customWidth="1"/>
    <col min="5407" max="5408" width="3.28515625" style="27" customWidth="1"/>
    <col min="5409" max="5409" width="2.5703125" style="27" customWidth="1"/>
    <col min="5410" max="5410" width="8.140625" style="27" customWidth="1"/>
    <col min="5411" max="5411" width="9.42578125" style="27" customWidth="1"/>
    <col min="5412" max="5412" width="4.85546875" style="27" customWidth="1"/>
    <col min="5413" max="5413" width="18" style="27" customWidth="1"/>
    <col min="5414" max="5414" width="9.85546875" style="27" customWidth="1"/>
    <col min="5415" max="5416" width="3.28515625" style="27" customWidth="1"/>
    <col min="5417" max="5417" width="12.7109375" style="27" customWidth="1"/>
    <col min="5418" max="5418" width="3.28515625" style="27" customWidth="1"/>
    <col min="5419" max="5419" width="14" style="27" customWidth="1"/>
    <col min="5420" max="5427" width="3.28515625" style="27" customWidth="1"/>
    <col min="5428" max="5632" width="9.140625" style="27"/>
    <col min="5633" max="5633" width="2.42578125" style="27" customWidth="1"/>
    <col min="5634" max="5634" width="8.140625" style="27" customWidth="1"/>
    <col min="5635" max="5635" width="8" style="27" customWidth="1"/>
    <col min="5636" max="5636" width="3.28515625" style="27" customWidth="1"/>
    <col min="5637" max="5637" width="35.28515625" style="27" customWidth="1"/>
    <col min="5638" max="5641" width="0" style="27" hidden="1" customWidth="1"/>
    <col min="5642" max="5642" width="6.5703125" style="27" customWidth="1"/>
    <col min="5643" max="5643" width="6.85546875" style="27" customWidth="1"/>
    <col min="5644" max="5645" width="8.85546875" style="27" customWidth="1"/>
    <col min="5646" max="5646" width="9.42578125" style="27" customWidth="1"/>
    <col min="5647" max="5647" width="13.140625" style="27" customWidth="1"/>
    <col min="5648" max="5649" width="3.28515625" style="27" customWidth="1"/>
    <col min="5650" max="5650" width="3.85546875" style="27" customWidth="1"/>
    <col min="5651" max="5652" width="3.28515625" style="27" customWidth="1"/>
    <col min="5653" max="5653" width="18.28515625" style="27" customWidth="1"/>
    <col min="5654" max="5654" width="3.28515625" style="27" customWidth="1"/>
    <col min="5655" max="5655" width="8.42578125" style="27" customWidth="1"/>
    <col min="5656" max="5656" width="7.140625" style="27" customWidth="1"/>
    <col min="5657" max="5657" width="3.28515625" style="27" customWidth="1"/>
    <col min="5658" max="5658" width="5.140625" style="27" customWidth="1"/>
    <col min="5659" max="5660" width="3.28515625" style="27" customWidth="1"/>
    <col min="5661" max="5661" width="3.140625" style="27" customWidth="1"/>
    <col min="5662" max="5662" width="4.7109375" style="27" customWidth="1"/>
    <col min="5663" max="5664" width="3.28515625" style="27" customWidth="1"/>
    <col min="5665" max="5665" width="2.5703125" style="27" customWidth="1"/>
    <col min="5666" max="5666" width="8.140625" style="27" customWidth="1"/>
    <col min="5667" max="5667" width="9.42578125" style="27" customWidth="1"/>
    <col min="5668" max="5668" width="4.85546875" style="27" customWidth="1"/>
    <col min="5669" max="5669" width="18" style="27" customWidth="1"/>
    <col min="5670" max="5670" width="9.85546875" style="27" customWidth="1"/>
    <col min="5671" max="5672" width="3.28515625" style="27" customWidth="1"/>
    <col min="5673" max="5673" width="12.7109375" style="27" customWidth="1"/>
    <col min="5674" max="5674" width="3.28515625" style="27" customWidth="1"/>
    <col min="5675" max="5675" width="14" style="27" customWidth="1"/>
    <col min="5676" max="5683" width="3.28515625" style="27" customWidth="1"/>
    <col min="5684" max="5888" width="9.140625" style="27"/>
    <col min="5889" max="5889" width="2.42578125" style="27" customWidth="1"/>
    <col min="5890" max="5890" width="8.140625" style="27" customWidth="1"/>
    <col min="5891" max="5891" width="8" style="27" customWidth="1"/>
    <col min="5892" max="5892" width="3.28515625" style="27" customWidth="1"/>
    <col min="5893" max="5893" width="35.28515625" style="27" customWidth="1"/>
    <col min="5894" max="5897" width="0" style="27" hidden="1" customWidth="1"/>
    <col min="5898" max="5898" width="6.5703125" style="27" customWidth="1"/>
    <col min="5899" max="5899" width="6.85546875" style="27" customWidth="1"/>
    <col min="5900" max="5901" width="8.85546875" style="27" customWidth="1"/>
    <col min="5902" max="5902" width="9.42578125" style="27" customWidth="1"/>
    <col min="5903" max="5903" width="13.140625" style="27" customWidth="1"/>
    <col min="5904" max="5905" width="3.28515625" style="27" customWidth="1"/>
    <col min="5906" max="5906" width="3.85546875" style="27" customWidth="1"/>
    <col min="5907" max="5908" width="3.28515625" style="27" customWidth="1"/>
    <col min="5909" max="5909" width="18.28515625" style="27" customWidth="1"/>
    <col min="5910" max="5910" width="3.28515625" style="27" customWidth="1"/>
    <col min="5911" max="5911" width="8.42578125" style="27" customWidth="1"/>
    <col min="5912" max="5912" width="7.140625" style="27" customWidth="1"/>
    <col min="5913" max="5913" width="3.28515625" style="27" customWidth="1"/>
    <col min="5914" max="5914" width="5.140625" style="27" customWidth="1"/>
    <col min="5915" max="5916" width="3.28515625" style="27" customWidth="1"/>
    <col min="5917" max="5917" width="3.140625" style="27" customWidth="1"/>
    <col min="5918" max="5918" width="4.7109375" style="27" customWidth="1"/>
    <col min="5919" max="5920" width="3.28515625" style="27" customWidth="1"/>
    <col min="5921" max="5921" width="2.5703125" style="27" customWidth="1"/>
    <col min="5922" max="5922" width="8.140625" style="27" customWidth="1"/>
    <col min="5923" max="5923" width="9.42578125" style="27" customWidth="1"/>
    <col min="5924" max="5924" width="4.85546875" style="27" customWidth="1"/>
    <col min="5925" max="5925" width="18" style="27" customWidth="1"/>
    <col min="5926" max="5926" width="9.85546875" style="27" customWidth="1"/>
    <col min="5927" max="5928" width="3.28515625" style="27" customWidth="1"/>
    <col min="5929" max="5929" width="12.7109375" style="27" customWidth="1"/>
    <col min="5930" max="5930" width="3.28515625" style="27" customWidth="1"/>
    <col min="5931" max="5931" width="14" style="27" customWidth="1"/>
    <col min="5932" max="5939" width="3.28515625" style="27" customWidth="1"/>
    <col min="5940" max="6144" width="9.140625" style="27"/>
    <col min="6145" max="6145" width="2.42578125" style="27" customWidth="1"/>
    <col min="6146" max="6146" width="8.140625" style="27" customWidth="1"/>
    <col min="6147" max="6147" width="8" style="27" customWidth="1"/>
    <col min="6148" max="6148" width="3.28515625" style="27" customWidth="1"/>
    <col min="6149" max="6149" width="35.28515625" style="27" customWidth="1"/>
    <col min="6150" max="6153" width="0" style="27" hidden="1" customWidth="1"/>
    <col min="6154" max="6154" width="6.5703125" style="27" customWidth="1"/>
    <col min="6155" max="6155" width="6.85546875" style="27" customWidth="1"/>
    <col min="6156" max="6157" width="8.85546875" style="27" customWidth="1"/>
    <col min="6158" max="6158" width="9.42578125" style="27" customWidth="1"/>
    <col min="6159" max="6159" width="13.140625" style="27" customWidth="1"/>
    <col min="6160" max="6161" width="3.28515625" style="27" customWidth="1"/>
    <col min="6162" max="6162" width="3.85546875" style="27" customWidth="1"/>
    <col min="6163" max="6164" width="3.28515625" style="27" customWidth="1"/>
    <col min="6165" max="6165" width="18.28515625" style="27" customWidth="1"/>
    <col min="6166" max="6166" width="3.28515625" style="27" customWidth="1"/>
    <col min="6167" max="6167" width="8.42578125" style="27" customWidth="1"/>
    <col min="6168" max="6168" width="7.140625" style="27" customWidth="1"/>
    <col min="6169" max="6169" width="3.28515625" style="27" customWidth="1"/>
    <col min="6170" max="6170" width="5.140625" style="27" customWidth="1"/>
    <col min="6171" max="6172" width="3.28515625" style="27" customWidth="1"/>
    <col min="6173" max="6173" width="3.140625" style="27" customWidth="1"/>
    <col min="6174" max="6174" width="4.7109375" style="27" customWidth="1"/>
    <col min="6175" max="6176" width="3.28515625" style="27" customWidth="1"/>
    <col min="6177" max="6177" width="2.5703125" style="27" customWidth="1"/>
    <col min="6178" max="6178" width="8.140625" style="27" customWidth="1"/>
    <col min="6179" max="6179" width="9.42578125" style="27" customWidth="1"/>
    <col min="6180" max="6180" width="4.85546875" style="27" customWidth="1"/>
    <col min="6181" max="6181" width="18" style="27" customWidth="1"/>
    <col min="6182" max="6182" width="9.85546875" style="27" customWidth="1"/>
    <col min="6183" max="6184" width="3.28515625" style="27" customWidth="1"/>
    <col min="6185" max="6185" width="12.7109375" style="27" customWidth="1"/>
    <col min="6186" max="6186" width="3.28515625" style="27" customWidth="1"/>
    <col min="6187" max="6187" width="14" style="27" customWidth="1"/>
    <col min="6188" max="6195" width="3.28515625" style="27" customWidth="1"/>
    <col min="6196" max="6400" width="9.140625" style="27"/>
    <col min="6401" max="6401" width="2.42578125" style="27" customWidth="1"/>
    <col min="6402" max="6402" width="8.140625" style="27" customWidth="1"/>
    <col min="6403" max="6403" width="8" style="27" customWidth="1"/>
    <col min="6404" max="6404" width="3.28515625" style="27" customWidth="1"/>
    <col min="6405" max="6405" width="35.28515625" style="27" customWidth="1"/>
    <col min="6406" max="6409" width="0" style="27" hidden="1" customWidth="1"/>
    <col min="6410" max="6410" width="6.5703125" style="27" customWidth="1"/>
    <col min="6411" max="6411" width="6.85546875" style="27" customWidth="1"/>
    <col min="6412" max="6413" width="8.85546875" style="27" customWidth="1"/>
    <col min="6414" max="6414" width="9.42578125" style="27" customWidth="1"/>
    <col min="6415" max="6415" width="13.140625" style="27" customWidth="1"/>
    <col min="6416" max="6417" width="3.28515625" style="27" customWidth="1"/>
    <col min="6418" max="6418" width="3.85546875" style="27" customWidth="1"/>
    <col min="6419" max="6420" width="3.28515625" style="27" customWidth="1"/>
    <col min="6421" max="6421" width="18.28515625" style="27" customWidth="1"/>
    <col min="6422" max="6422" width="3.28515625" style="27" customWidth="1"/>
    <col min="6423" max="6423" width="8.42578125" style="27" customWidth="1"/>
    <col min="6424" max="6424" width="7.140625" style="27" customWidth="1"/>
    <col min="6425" max="6425" width="3.28515625" style="27" customWidth="1"/>
    <col min="6426" max="6426" width="5.140625" style="27" customWidth="1"/>
    <col min="6427" max="6428" width="3.28515625" style="27" customWidth="1"/>
    <col min="6429" max="6429" width="3.140625" style="27" customWidth="1"/>
    <col min="6430" max="6430" width="4.7109375" style="27" customWidth="1"/>
    <col min="6431" max="6432" width="3.28515625" style="27" customWidth="1"/>
    <col min="6433" max="6433" width="2.5703125" style="27" customWidth="1"/>
    <col min="6434" max="6434" width="8.140625" style="27" customWidth="1"/>
    <col min="6435" max="6435" width="9.42578125" style="27" customWidth="1"/>
    <col min="6436" max="6436" width="4.85546875" style="27" customWidth="1"/>
    <col min="6437" max="6437" width="18" style="27" customWidth="1"/>
    <col min="6438" max="6438" width="9.85546875" style="27" customWidth="1"/>
    <col min="6439" max="6440" width="3.28515625" style="27" customWidth="1"/>
    <col min="6441" max="6441" width="12.7109375" style="27" customWidth="1"/>
    <col min="6442" max="6442" width="3.28515625" style="27" customWidth="1"/>
    <col min="6443" max="6443" width="14" style="27" customWidth="1"/>
    <col min="6444" max="6451" width="3.28515625" style="27" customWidth="1"/>
    <col min="6452" max="6656" width="9.140625" style="27"/>
    <col min="6657" max="6657" width="2.42578125" style="27" customWidth="1"/>
    <col min="6658" max="6658" width="8.140625" style="27" customWidth="1"/>
    <col min="6659" max="6659" width="8" style="27" customWidth="1"/>
    <col min="6660" max="6660" width="3.28515625" style="27" customWidth="1"/>
    <col min="6661" max="6661" width="35.28515625" style="27" customWidth="1"/>
    <col min="6662" max="6665" width="0" style="27" hidden="1" customWidth="1"/>
    <col min="6666" max="6666" width="6.5703125" style="27" customWidth="1"/>
    <col min="6667" max="6667" width="6.85546875" style="27" customWidth="1"/>
    <col min="6668" max="6669" width="8.85546875" style="27" customWidth="1"/>
    <col min="6670" max="6670" width="9.42578125" style="27" customWidth="1"/>
    <col min="6671" max="6671" width="13.140625" style="27" customWidth="1"/>
    <col min="6672" max="6673" width="3.28515625" style="27" customWidth="1"/>
    <col min="6674" max="6674" width="3.85546875" style="27" customWidth="1"/>
    <col min="6675" max="6676" width="3.28515625" style="27" customWidth="1"/>
    <col min="6677" max="6677" width="18.28515625" style="27" customWidth="1"/>
    <col min="6678" max="6678" width="3.28515625" style="27" customWidth="1"/>
    <col min="6679" max="6679" width="8.42578125" style="27" customWidth="1"/>
    <col min="6680" max="6680" width="7.140625" style="27" customWidth="1"/>
    <col min="6681" max="6681" width="3.28515625" style="27" customWidth="1"/>
    <col min="6682" max="6682" width="5.140625" style="27" customWidth="1"/>
    <col min="6683" max="6684" width="3.28515625" style="27" customWidth="1"/>
    <col min="6685" max="6685" width="3.140625" style="27" customWidth="1"/>
    <col min="6686" max="6686" width="4.7109375" style="27" customWidth="1"/>
    <col min="6687" max="6688" width="3.28515625" style="27" customWidth="1"/>
    <col min="6689" max="6689" width="2.5703125" style="27" customWidth="1"/>
    <col min="6690" max="6690" width="8.140625" style="27" customWidth="1"/>
    <col min="6691" max="6691" width="9.42578125" style="27" customWidth="1"/>
    <col min="6692" max="6692" width="4.85546875" style="27" customWidth="1"/>
    <col min="6693" max="6693" width="18" style="27" customWidth="1"/>
    <col min="6694" max="6694" width="9.85546875" style="27" customWidth="1"/>
    <col min="6695" max="6696" width="3.28515625" style="27" customWidth="1"/>
    <col min="6697" max="6697" width="12.7109375" style="27" customWidth="1"/>
    <col min="6698" max="6698" width="3.28515625" style="27" customWidth="1"/>
    <col min="6699" max="6699" width="14" style="27" customWidth="1"/>
    <col min="6700" max="6707" width="3.28515625" style="27" customWidth="1"/>
    <col min="6708" max="6912" width="9.140625" style="27"/>
    <col min="6913" max="6913" width="2.42578125" style="27" customWidth="1"/>
    <col min="6914" max="6914" width="8.140625" style="27" customWidth="1"/>
    <col min="6915" max="6915" width="8" style="27" customWidth="1"/>
    <col min="6916" max="6916" width="3.28515625" style="27" customWidth="1"/>
    <col min="6917" max="6917" width="35.28515625" style="27" customWidth="1"/>
    <col min="6918" max="6921" width="0" style="27" hidden="1" customWidth="1"/>
    <col min="6922" max="6922" width="6.5703125" style="27" customWidth="1"/>
    <col min="6923" max="6923" width="6.85546875" style="27" customWidth="1"/>
    <col min="6924" max="6925" width="8.85546875" style="27" customWidth="1"/>
    <col min="6926" max="6926" width="9.42578125" style="27" customWidth="1"/>
    <col min="6927" max="6927" width="13.140625" style="27" customWidth="1"/>
    <col min="6928" max="6929" width="3.28515625" style="27" customWidth="1"/>
    <col min="6930" max="6930" width="3.85546875" style="27" customWidth="1"/>
    <col min="6931" max="6932" width="3.28515625" style="27" customWidth="1"/>
    <col min="6933" max="6933" width="18.28515625" style="27" customWidth="1"/>
    <col min="6934" max="6934" width="3.28515625" style="27" customWidth="1"/>
    <col min="6935" max="6935" width="8.42578125" style="27" customWidth="1"/>
    <col min="6936" max="6936" width="7.140625" style="27" customWidth="1"/>
    <col min="6937" max="6937" width="3.28515625" style="27" customWidth="1"/>
    <col min="6938" max="6938" width="5.140625" style="27" customWidth="1"/>
    <col min="6939" max="6940" width="3.28515625" style="27" customWidth="1"/>
    <col min="6941" max="6941" width="3.140625" style="27" customWidth="1"/>
    <col min="6942" max="6942" width="4.7109375" style="27" customWidth="1"/>
    <col min="6943" max="6944" width="3.28515625" style="27" customWidth="1"/>
    <col min="6945" max="6945" width="2.5703125" style="27" customWidth="1"/>
    <col min="6946" max="6946" width="8.140625" style="27" customWidth="1"/>
    <col min="6947" max="6947" width="9.42578125" style="27" customWidth="1"/>
    <col min="6948" max="6948" width="4.85546875" style="27" customWidth="1"/>
    <col min="6949" max="6949" width="18" style="27" customWidth="1"/>
    <col min="6950" max="6950" width="9.85546875" style="27" customWidth="1"/>
    <col min="6951" max="6952" width="3.28515625" style="27" customWidth="1"/>
    <col min="6953" max="6953" width="12.7109375" style="27" customWidth="1"/>
    <col min="6954" max="6954" width="3.28515625" style="27" customWidth="1"/>
    <col min="6955" max="6955" width="14" style="27" customWidth="1"/>
    <col min="6956" max="6963" width="3.28515625" style="27" customWidth="1"/>
    <col min="6964" max="7168" width="9.140625" style="27"/>
    <col min="7169" max="7169" width="2.42578125" style="27" customWidth="1"/>
    <col min="7170" max="7170" width="8.140625" style="27" customWidth="1"/>
    <col min="7171" max="7171" width="8" style="27" customWidth="1"/>
    <col min="7172" max="7172" width="3.28515625" style="27" customWidth="1"/>
    <col min="7173" max="7173" width="35.28515625" style="27" customWidth="1"/>
    <col min="7174" max="7177" width="0" style="27" hidden="1" customWidth="1"/>
    <col min="7178" max="7178" width="6.5703125" style="27" customWidth="1"/>
    <col min="7179" max="7179" width="6.85546875" style="27" customWidth="1"/>
    <col min="7180" max="7181" width="8.85546875" style="27" customWidth="1"/>
    <col min="7182" max="7182" width="9.42578125" style="27" customWidth="1"/>
    <col min="7183" max="7183" width="13.140625" style="27" customWidth="1"/>
    <col min="7184" max="7185" width="3.28515625" style="27" customWidth="1"/>
    <col min="7186" max="7186" width="3.85546875" style="27" customWidth="1"/>
    <col min="7187" max="7188" width="3.28515625" style="27" customWidth="1"/>
    <col min="7189" max="7189" width="18.28515625" style="27" customWidth="1"/>
    <col min="7190" max="7190" width="3.28515625" style="27" customWidth="1"/>
    <col min="7191" max="7191" width="8.42578125" style="27" customWidth="1"/>
    <col min="7192" max="7192" width="7.140625" style="27" customWidth="1"/>
    <col min="7193" max="7193" width="3.28515625" style="27" customWidth="1"/>
    <col min="7194" max="7194" width="5.140625" style="27" customWidth="1"/>
    <col min="7195" max="7196" width="3.28515625" style="27" customWidth="1"/>
    <col min="7197" max="7197" width="3.140625" style="27" customWidth="1"/>
    <col min="7198" max="7198" width="4.7109375" style="27" customWidth="1"/>
    <col min="7199" max="7200" width="3.28515625" style="27" customWidth="1"/>
    <col min="7201" max="7201" width="2.5703125" style="27" customWidth="1"/>
    <col min="7202" max="7202" width="8.140625" style="27" customWidth="1"/>
    <col min="7203" max="7203" width="9.42578125" style="27" customWidth="1"/>
    <col min="7204" max="7204" width="4.85546875" style="27" customWidth="1"/>
    <col min="7205" max="7205" width="18" style="27" customWidth="1"/>
    <col min="7206" max="7206" width="9.85546875" style="27" customWidth="1"/>
    <col min="7207" max="7208" width="3.28515625" style="27" customWidth="1"/>
    <col min="7209" max="7209" width="12.7109375" style="27" customWidth="1"/>
    <col min="7210" max="7210" width="3.28515625" style="27" customWidth="1"/>
    <col min="7211" max="7211" width="14" style="27" customWidth="1"/>
    <col min="7212" max="7219" width="3.28515625" style="27" customWidth="1"/>
    <col min="7220" max="7424" width="9.140625" style="27"/>
    <col min="7425" max="7425" width="2.42578125" style="27" customWidth="1"/>
    <col min="7426" max="7426" width="8.140625" style="27" customWidth="1"/>
    <col min="7427" max="7427" width="8" style="27" customWidth="1"/>
    <col min="7428" max="7428" width="3.28515625" style="27" customWidth="1"/>
    <col min="7429" max="7429" width="35.28515625" style="27" customWidth="1"/>
    <col min="7430" max="7433" width="0" style="27" hidden="1" customWidth="1"/>
    <col min="7434" max="7434" width="6.5703125" style="27" customWidth="1"/>
    <col min="7435" max="7435" width="6.85546875" style="27" customWidth="1"/>
    <col min="7436" max="7437" width="8.85546875" style="27" customWidth="1"/>
    <col min="7438" max="7438" width="9.42578125" style="27" customWidth="1"/>
    <col min="7439" max="7439" width="13.140625" style="27" customWidth="1"/>
    <col min="7440" max="7441" width="3.28515625" style="27" customWidth="1"/>
    <col min="7442" max="7442" width="3.85546875" style="27" customWidth="1"/>
    <col min="7443" max="7444" width="3.28515625" style="27" customWidth="1"/>
    <col min="7445" max="7445" width="18.28515625" style="27" customWidth="1"/>
    <col min="7446" max="7446" width="3.28515625" style="27" customWidth="1"/>
    <col min="7447" max="7447" width="8.42578125" style="27" customWidth="1"/>
    <col min="7448" max="7448" width="7.140625" style="27" customWidth="1"/>
    <col min="7449" max="7449" width="3.28515625" style="27" customWidth="1"/>
    <col min="7450" max="7450" width="5.140625" style="27" customWidth="1"/>
    <col min="7451" max="7452" width="3.28515625" style="27" customWidth="1"/>
    <col min="7453" max="7453" width="3.140625" style="27" customWidth="1"/>
    <col min="7454" max="7454" width="4.7109375" style="27" customWidth="1"/>
    <col min="7455" max="7456" width="3.28515625" style="27" customWidth="1"/>
    <col min="7457" max="7457" width="2.5703125" style="27" customWidth="1"/>
    <col min="7458" max="7458" width="8.140625" style="27" customWidth="1"/>
    <col min="7459" max="7459" width="9.42578125" style="27" customWidth="1"/>
    <col min="7460" max="7460" width="4.85546875" style="27" customWidth="1"/>
    <col min="7461" max="7461" width="18" style="27" customWidth="1"/>
    <col min="7462" max="7462" width="9.85546875" style="27" customWidth="1"/>
    <col min="7463" max="7464" width="3.28515625" style="27" customWidth="1"/>
    <col min="7465" max="7465" width="12.7109375" style="27" customWidth="1"/>
    <col min="7466" max="7466" width="3.28515625" style="27" customWidth="1"/>
    <col min="7467" max="7467" width="14" style="27" customWidth="1"/>
    <col min="7468" max="7475" width="3.28515625" style="27" customWidth="1"/>
    <col min="7476" max="7680" width="9.140625" style="27"/>
    <col min="7681" max="7681" width="2.42578125" style="27" customWidth="1"/>
    <col min="7682" max="7682" width="8.140625" style="27" customWidth="1"/>
    <col min="7683" max="7683" width="8" style="27" customWidth="1"/>
    <col min="7684" max="7684" width="3.28515625" style="27" customWidth="1"/>
    <col min="7685" max="7685" width="35.28515625" style="27" customWidth="1"/>
    <col min="7686" max="7689" width="0" style="27" hidden="1" customWidth="1"/>
    <col min="7690" max="7690" width="6.5703125" style="27" customWidth="1"/>
    <col min="7691" max="7691" width="6.85546875" style="27" customWidth="1"/>
    <col min="7692" max="7693" width="8.85546875" style="27" customWidth="1"/>
    <col min="7694" max="7694" width="9.42578125" style="27" customWidth="1"/>
    <col min="7695" max="7695" width="13.140625" style="27" customWidth="1"/>
    <col min="7696" max="7697" width="3.28515625" style="27" customWidth="1"/>
    <col min="7698" max="7698" width="3.85546875" style="27" customWidth="1"/>
    <col min="7699" max="7700" width="3.28515625" style="27" customWidth="1"/>
    <col min="7701" max="7701" width="18.28515625" style="27" customWidth="1"/>
    <col min="7702" max="7702" width="3.28515625" style="27" customWidth="1"/>
    <col min="7703" max="7703" width="8.42578125" style="27" customWidth="1"/>
    <col min="7704" max="7704" width="7.140625" style="27" customWidth="1"/>
    <col min="7705" max="7705" width="3.28515625" style="27" customWidth="1"/>
    <col min="7706" max="7706" width="5.140625" style="27" customWidth="1"/>
    <col min="7707" max="7708" width="3.28515625" style="27" customWidth="1"/>
    <col min="7709" max="7709" width="3.140625" style="27" customWidth="1"/>
    <col min="7710" max="7710" width="4.7109375" style="27" customWidth="1"/>
    <col min="7711" max="7712" width="3.28515625" style="27" customWidth="1"/>
    <col min="7713" max="7713" width="2.5703125" style="27" customWidth="1"/>
    <col min="7714" max="7714" width="8.140625" style="27" customWidth="1"/>
    <col min="7715" max="7715" width="9.42578125" style="27" customWidth="1"/>
    <col min="7716" max="7716" width="4.85546875" style="27" customWidth="1"/>
    <col min="7717" max="7717" width="18" style="27" customWidth="1"/>
    <col min="7718" max="7718" width="9.85546875" style="27" customWidth="1"/>
    <col min="7719" max="7720" width="3.28515625" style="27" customWidth="1"/>
    <col min="7721" max="7721" width="12.7109375" style="27" customWidth="1"/>
    <col min="7722" max="7722" width="3.28515625" style="27" customWidth="1"/>
    <col min="7723" max="7723" width="14" style="27" customWidth="1"/>
    <col min="7724" max="7731" width="3.28515625" style="27" customWidth="1"/>
    <col min="7732" max="7936" width="9.140625" style="27"/>
    <col min="7937" max="7937" width="2.42578125" style="27" customWidth="1"/>
    <col min="7938" max="7938" width="8.140625" style="27" customWidth="1"/>
    <col min="7939" max="7939" width="8" style="27" customWidth="1"/>
    <col min="7940" max="7940" width="3.28515625" style="27" customWidth="1"/>
    <col min="7941" max="7941" width="35.28515625" style="27" customWidth="1"/>
    <col min="7942" max="7945" width="0" style="27" hidden="1" customWidth="1"/>
    <col min="7946" max="7946" width="6.5703125" style="27" customWidth="1"/>
    <col min="7947" max="7947" width="6.85546875" style="27" customWidth="1"/>
    <col min="7948" max="7949" width="8.85546875" style="27" customWidth="1"/>
    <col min="7950" max="7950" width="9.42578125" style="27" customWidth="1"/>
    <col min="7951" max="7951" width="13.140625" style="27" customWidth="1"/>
    <col min="7952" max="7953" width="3.28515625" style="27" customWidth="1"/>
    <col min="7954" max="7954" width="3.85546875" style="27" customWidth="1"/>
    <col min="7955" max="7956" width="3.28515625" style="27" customWidth="1"/>
    <col min="7957" max="7957" width="18.28515625" style="27" customWidth="1"/>
    <col min="7958" max="7958" width="3.28515625" style="27" customWidth="1"/>
    <col min="7959" max="7959" width="8.42578125" style="27" customWidth="1"/>
    <col min="7960" max="7960" width="7.140625" style="27" customWidth="1"/>
    <col min="7961" max="7961" width="3.28515625" style="27" customWidth="1"/>
    <col min="7962" max="7962" width="5.140625" style="27" customWidth="1"/>
    <col min="7963" max="7964" width="3.28515625" style="27" customWidth="1"/>
    <col min="7965" max="7965" width="3.140625" style="27" customWidth="1"/>
    <col min="7966" max="7966" width="4.7109375" style="27" customWidth="1"/>
    <col min="7967" max="7968" width="3.28515625" style="27" customWidth="1"/>
    <col min="7969" max="7969" width="2.5703125" style="27" customWidth="1"/>
    <col min="7970" max="7970" width="8.140625" style="27" customWidth="1"/>
    <col min="7971" max="7971" width="9.42578125" style="27" customWidth="1"/>
    <col min="7972" max="7972" width="4.85546875" style="27" customWidth="1"/>
    <col min="7973" max="7973" width="18" style="27" customWidth="1"/>
    <col min="7974" max="7974" width="9.85546875" style="27" customWidth="1"/>
    <col min="7975" max="7976" width="3.28515625" style="27" customWidth="1"/>
    <col min="7977" max="7977" width="12.7109375" style="27" customWidth="1"/>
    <col min="7978" max="7978" width="3.28515625" style="27" customWidth="1"/>
    <col min="7979" max="7979" width="14" style="27" customWidth="1"/>
    <col min="7980" max="7987" width="3.28515625" style="27" customWidth="1"/>
    <col min="7988" max="8192" width="9.140625" style="27"/>
    <col min="8193" max="8193" width="2.42578125" style="27" customWidth="1"/>
    <col min="8194" max="8194" width="8.140625" style="27" customWidth="1"/>
    <col min="8195" max="8195" width="8" style="27" customWidth="1"/>
    <col min="8196" max="8196" width="3.28515625" style="27" customWidth="1"/>
    <col min="8197" max="8197" width="35.28515625" style="27" customWidth="1"/>
    <col min="8198" max="8201" width="0" style="27" hidden="1" customWidth="1"/>
    <col min="8202" max="8202" width="6.5703125" style="27" customWidth="1"/>
    <col min="8203" max="8203" width="6.85546875" style="27" customWidth="1"/>
    <col min="8204" max="8205" width="8.85546875" style="27" customWidth="1"/>
    <col min="8206" max="8206" width="9.42578125" style="27" customWidth="1"/>
    <col min="8207" max="8207" width="13.140625" style="27" customWidth="1"/>
    <col min="8208" max="8209" width="3.28515625" style="27" customWidth="1"/>
    <col min="8210" max="8210" width="3.85546875" style="27" customWidth="1"/>
    <col min="8211" max="8212" width="3.28515625" style="27" customWidth="1"/>
    <col min="8213" max="8213" width="18.28515625" style="27" customWidth="1"/>
    <col min="8214" max="8214" width="3.28515625" style="27" customWidth="1"/>
    <col min="8215" max="8215" width="8.42578125" style="27" customWidth="1"/>
    <col min="8216" max="8216" width="7.140625" style="27" customWidth="1"/>
    <col min="8217" max="8217" width="3.28515625" style="27" customWidth="1"/>
    <col min="8218" max="8218" width="5.140625" style="27" customWidth="1"/>
    <col min="8219" max="8220" width="3.28515625" style="27" customWidth="1"/>
    <col min="8221" max="8221" width="3.140625" style="27" customWidth="1"/>
    <col min="8222" max="8222" width="4.7109375" style="27" customWidth="1"/>
    <col min="8223" max="8224" width="3.28515625" style="27" customWidth="1"/>
    <col min="8225" max="8225" width="2.5703125" style="27" customWidth="1"/>
    <col min="8226" max="8226" width="8.140625" style="27" customWidth="1"/>
    <col min="8227" max="8227" width="9.42578125" style="27" customWidth="1"/>
    <col min="8228" max="8228" width="4.85546875" style="27" customWidth="1"/>
    <col min="8229" max="8229" width="18" style="27" customWidth="1"/>
    <col min="8230" max="8230" width="9.85546875" style="27" customWidth="1"/>
    <col min="8231" max="8232" width="3.28515625" style="27" customWidth="1"/>
    <col min="8233" max="8233" width="12.7109375" style="27" customWidth="1"/>
    <col min="8234" max="8234" width="3.28515625" style="27" customWidth="1"/>
    <col min="8235" max="8235" width="14" style="27" customWidth="1"/>
    <col min="8236" max="8243" width="3.28515625" style="27" customWidth="1"/>
    <col min="8244" max="8448" width="9.140625" style="27"/>
    <col min="8449" max="8449" width="2.42578125" style="27" customWidth="1"/>
    <col min="8450" max="8450" width="8.140625" style="27" customWidth="1"/>
    <col min="8451" max="8451" width="8" style="27" customWidth="1"/>
    <col min="8452" max="8452" width="3.28515625" style="27" customWidth="1"/>
    <col min="8453" max="8453" width="35.28515625" style="27" customWidth="1"/>
    <col min="8454" max="8457" width="0" style="27" hidden="1" customWidth="1"/>
    <col min="8458" max="8458" width="6.5703125" style="27" customWidth="1"/>
    <col min="8459" max="8459" width="6.85546875" style="27" customWidth="1"/>
    <col min="8460" max="8461" width="8.85546875" style="27" customWidth="1"/>
    <col min="8462" max="8462" width="9.42578125" style="27" customWidth="1"/>
    <col min="8463" max="8463" width="13.140625" style="27" customWidth="1"/>
    <col min="8464" max="8465" width="3.28515625" style="27" customWidth="1"/>
    <col min="8466" max="8466" width="3.85546875" style="27" customWidth="1"/>
    <col min="8467" max="8468" width="3.28515625" style="27" customWidth="1"/>
    <col min="8469" max="8469" width="18.28515625" style="27" customWidth="1"/>
    <col min="8470" max="8470" width="3.28515625" style="27" customWidth="1"/>
    <col min="8471" max="8471" width="8.42578125" style="27" customWidth="1"/>
    <col min="8472" max="8472" width="7.140625" style="27" customWidth="1"/>
    <col min="8473" max="8473" width="3.28515625" style="27" customWidth="1"/>
    <col min="8474" max="8474" width="5.140625" style="27" customWidth="1"/>
    <col min="8475" max="8476" width="3.28515625" style="27" customWidth="1"/>
    <col min="8477" max="8477" width="3.140625" style="27" customWidth="1"/>
    <col min="8478" max="8478" width="4.7109375" style="27" customWidth="1"/>
    <col min="8479" max="8480" width="3.28515625" style="27" customWidth="1"/>
    <col min="8481" max="8481" width="2.5703125" style="27" customWidth="1"/>
    <col min="8482" max="8482" width="8.140625" style="27" customWidth="1"/>
    <col min="8483" max="8483" width="9.42578125" style="27" customWidth="1"/>
    <col min="8484" max="8484" width="4.85546875" style="27" customWidth="1"/>
    <col min="8485" max="8485" width="18" style="27" customWidth="1"/>
    <col min="8486" max="8486" width="9.85546875" style="27" customWidth="1"/>
    <col min="8487" max="8488" width="3.28515625" style="27" customWidth="1"/>
    <col min="8489" max="8489" width="12.7109375" style="27" customWidth="1"/>
    <col min="8490" max="8490" width="3.28515625" style="27" customWidth="1"/>
    <col min="8491" max="8491" width="14" style="27" customWidth="1"/>
    <col min="8492" max="8499" width="3.28515625" style="27" customWidth="1"/>
    <col min="8500" max="8704" width="9.140625" style="27"/>
    <col min="8705" max="8705" width="2.42578125" style="27" customWidth="1"/>
    <col min="8706" max="8706" width="8.140625" style="27" customWidth="1"/>
    <col min="8707" max="8707" width="8" style="27" customWidth="1"/>
    <col min="8708" max="8708" width="3.28515625" style="27" customWidth="1"/>
    <col min="8709" max="8709" width="35.28515625" style="27" customWidth="1"/>
    <col min="8710" max="8713" width="0" style="27" hidden="1" customWidth="1"/>
    <col min="8714" max="8714" width="6.5703125" style="27" customWidth="1"/>
    <col min="8715" max="8715" width="6.85546875" style="27" customWidth="1"/>
    <col min="8716" max="8717" width="8.85546875" style="27" customWidth="1"/>
    <col min="8718" max="8718" width="9.42578125" style="27" customWidth="1"/>
    <col min="8719" max="8719" width="13.140625" style="27" customWidth="1"/>
    <col min="8720" max="8721" width="3.28515625" style="27" customWidth="1"/>
    <col min="8722" max="8722" width="3.85546875" style="27" customWidth="1"/>
    <col min="8723" max="8724" width="3.28515625" style="27" customWidth="1"/>
    <col min="8725" max="8725" width="18.28515625" style="27" customWidth="1"/>
    <col min="8726" max="8726" width="3.28515625" style="27" customWidth="1"/>
    <col min="8727" max="8727" width="8.42578125" style="27" customWidth="1"/>
    <col min="8728" max="8728" width="7.140625" style="27" customWidth="1"/>
    <col min="8729" max="8729" width="3.28515625" style="27" customWidth="1"/>
    <col min="8730" max="8730" width="5.140625" style="27" customWidth="1"/>
    <col min="8731" max="8732" width="3.28515625" style="27" customWidth="1"/>
    <col min="8733" max="8733" width="3.140625" style="27" customWidth="1"/>
    <col min="8734" max="8734" width="4.7109375" style="27" customWidth="1"/>
    <col min="8735" max="8736" width="3.28515625" style="27" customWidth="1"/>
    <col min="8737" max="8737" width="2.5703125" style="27" customWidth="1"/>
    <col min="8738" max="8738" width="8.140625" style="27" customWidth="1"/>
    <col min="8739" max="8739" width="9.42578125" style="27" customWidth="1"/>
    <col min="8740" max="8740" width="4.85546875" style="27" customWidth="1"/>
    <col min="8741" max="8741" width="18" style="27" customWidth="1"/>
    <col min="8742" max="8742" width="9.85546875" style="27" customWidth="1"/>
    <col min="8743" max="8744" width="3.28515625" style="27" customWidth="1"/>
    <col min="8745" max="8745" width="12.7109375" style="27" customWidth="1"/>
    <col min="8746" max="8746" width="3.28515625" style="27" customWidth="1"/>
    <col min="8747" max="8747" width="14" style="27" customWidth="1"/>
    <col min="8748" max="8755" width="3.28515625" style="27" customWidth="1"/>
    <col min="8756" max="8960" width="9.140625" style="27"/>
    <col min="8961" max="8961" width="2.42578125" style="27" customWidth="1"/>
    <col min="8962" max="8962" width="8.140625" style="27" customWidth="1"/>
    <col min="8963" max="8963" width="8" style="27" customWidth="1"/>
    <col min="8964" max="8964" width="3.28515625" style="27" customWidth="1"/>
    <col min="8965" max="8965" width="35.28515625" style="27" customWidth="1"/>
    <col min="8966" max="8969" width="0" style="27" hidden="1" customWidth="1"/>
    <col min="8970" max="8970" width="6.5703125" style="27" customWidth="1"/>
    <col min="8971" max="8971" width="6.85546875" style="27" customWidth="1"/>
    <col min="8972" max="8973" width="8.85546875" style="27" customWidth="1"/>
    <col min="8974" max="8974" width="9.42578125" style="27" customWidth="1"/>
    <col min="8975" max="8975" width="13.140625" style="27" customWidth="1"/>
    <col min="8976" max="8977" width="3.28515625" style="27" customWidth="1"/>
    <col min="8978" max="8978" width="3.85546875" style="27" customWidth="1"/>
    <col min="8979" max="8980" width="3.28515625" style="27" customWidth="1"/>
    <col min="8981" max="8981" width="18.28515625" style="27" customWidth="1"/>
    <col min="8982" max="8982" width="3.28515625" style="27" customWidth="1"/>
    <col min="8983" max="8983" width="8.42578125" style="27" customWidth="1"/>
    <col min="8984" max="8984" width="7.140625" style="27" customWidth="1"/>
    <col min="8985" max="8985" width="3.28515625" style="27" customWidth="1"/>
    <col min="8986" max="8986" width="5.140625" style="27" customWidth="1"/>
    <col min="8987" max="8988" width="3.28515625" style="27" customWidth="1"/>
    <col min="8989" max="8989" width="3.140625" style="27" customWidth="1"/>
    <col min="8990" max="8990" width="4.7109375" style="27" customWidth="1"/>
    <col min="8991" max="8992" width="3.28515625" style="27" customWidth="1"/>
    <col min="8993" max="8993" width="2.5703125" style="27" customWidth="1"/>
    <col min="8994" max="8994" width="8.140625" style="27" customWidth="1"/>
    <col min="8995" max="8995" width="9.42578125" style="27" customWidth="1"/>
    <col min="8996" max="8996" width="4.85546875" style="27" customWidth="1"/>
    <col min="8997" max="8997" width="18" style="27" customWidth="1"/>
    <col min="8998" max="8998" width="9.85546875" style="27" customWidth="1"/>
    <col min="8999" max="9000" width="3.28515625" style="27" customWidth="1"/>
    <col min="9001" max="9001" width="12.7109375" style="27" customWidth="1"/>
    <col min="9002" max="9002" width="3.28515625" style="27" customWidth="1"/>
    <col min="9003" max="9003" width="14" style="27" customWidth="1"/>
    <col min="9004" max="9011" width="3.28515625" style="27" customWidth="1"/>
    <col min="9012" max="9216" width="9.140625" style="27"/>
    <col min="9217" max="9217" width="2.42578125" style="27" customWidth="1"/>
    <col min="9218" max="9218" width="8.140625" style="27" customWidth="1"/>
    <col min="9219" max="9219" width="8" style="27" customWidth="1"/>
    <col min="9220" max="9220" width="3.28515625" style="27" customWidth="1"/>
    <col min="9221" max="9221" width="35.28515625" style="27" customWidth="1"/>
    <col min="9222" max="9225" width="0" style="27" hidden="1" customWidth="1"/>
    <col min="9226" max="9226" width="6.5703125" style="27" customWidth="1"/>
    <col min="9227" max="9227" width="6.85546875" style="27" customWidth="1"/>
    <col min="9228" max="9229" width="8.85546875" style="27" customWidth="1"/>
    <col min="9230" max="9230" width="9.42578125" style="27" customWidth="1"/>
    <col min="9231" max="9231" width="13.140625" style="27" customWidth="1"/>
    <col min="9232" max="9233" width="3.28515625" style="27" customWidth="1"/>
    <col min="9234" max="9234" width="3.85546875" style="27" customWidth="1"/>
    <col min="9235" max="9236" width="3.28515625" style="27" customWidth="1"/>
    <col min="9237" max="9237" width="18.28515625" style="27" customWidth="1"/>
    <col min="9238" max="9238" width="3.28515625" style="27" customWidth="1"/>
    <col min="9239" max="9239" width="8.42578125" style="27" customWidth="1"/>
    <col min="9240" max="9240" width="7.140625" style="27" customWidth="1"/>
    <col min="9241" max="9241" width="3.28515625" style="27" customWidth="1"/>
    <col min="9242" max="9242" width="5.140625" style="27" customWidth="1"/>
    <col min="9243" max="9244" width="3.28515625" style="27" customWidth="1"/>
    <col min="9245" max="9245" width="3.140625" style="27" customWidth="1"/>
    <col min="9246" max="9246" width="4.7109375" style="27" customWidth="1"/>
    <col min="9247" max="9248" width="3.28515625" style="27" customWidth="1"/>
    <col min="9249" max="9249" width="2.5703125" style="27" customWidth="1"/>
    <col min="9250" max="9250" width="8.140625" style="27" customWidth="1"/>
    <col min="9251" max="9251" width="9.42578125" style="27" customWidth="1"/>
    <col min="9252" max="9252" width="4.85546875" style="27" customWidth="1"/>
    <col min="9253" max="9253" width="18" style="27" customWidth="1"/>
    <col min="9254" max="9254" width="9.85546875" style="27" customWidth="1"/>
    <col min="9255" max="9256" width="3.28515625" style="27" customWidth="1"/>
    <col min="9257" max="9257" width="12.7109375" style="27" customWidth="1"/>
    <col min="9258" max="9258" width="3.28515625" style="27" customWidth="1"/>
    <col min="9259" max="9259" width="14" style="27" customWidth="1"/>
    <col min="9260" max="9267" width="3.28515625" style="27" customWidth="1"/>
    <col min="9268" max="9472" width="9.140625" style="27"/>
    <col min="9473" max="9473" width="2.42578125" style="27" customWidth="1"/>
    <col min="9474" max="9474" width="8.140625" style="27" customWidth="1"/>
    <col min="9475" max="9475" width="8" style="27" customWidth="1"/>
    <col min="9476" max="9476" width="3.28515625" style="27" customWidth="1"/>
    <col min="9477" max="9477" width="35.28515625" style="27" customWidth="1"/>
    <col min="9478" max="9481" width="0" style="27" hidden="1" customWidth="1"/>
    <col min="9482" max="9482" width="6.5703125" style="27" customWidth="1"/>
    <col min="9483" max="9483" width="6.85546875" style="27" customWidth="1"/>
    <col min="9484" max="9485" width="8.85546875" style="27" customWidth="1"/>
    <col min="9486" max="9486" width="9.42578125" style="27" customWidth="1"/>
    <col min="9487" max="9487" width="13.140625" style="27" customWidth="1"/>
    <col min="9488" max="9489" width="3.28515625" style="27" customWidth="1"/>
    <col min="9490" max="9490" width="3.85546875" style="27" customWidth="1"/>
    <col min="9491" max="9492" width="3.28515625" style="27" customWidth="1"/>
    <col min="9493" max="9493" width="18.28515625" style="27" customWidth="1"/>
    <col min="9494" max="9494" width="3.28515625" style="27" customWidth="1"/>
    <col min="9495" max="9495" width="8.42578125" style="27" customWidth="1"/>
    <col min="9496" max="9496" width="7.140625" style="27" customWidth="1"/>
    <col min="9497" max="9497" width="3.28515625" style="27" customWidth="1"/>
    <col min="9498" max="9498" width="5.140625" style="27" customWidth="1"/>
    <col min="9499" max="9500" width="3.28515625" style="27" customWidth="1"/>
    <col min="9501" max="9501" width="3.140625" style="27" customWidth="1"/>
    <col min="9502" max="9502" width="4.7109375" style="27" customWidth="1"/>
    <col min="9503" max="9504" width="3.28515625" style="27" customWidth="1"/>
    <col min="9505" max="9505" width="2.5703125" style="27" customWidth="1"/>
    <col min="9506" max="9506" width="8.140625" style="27" customWidth="1"/>
    <col min="9507" max="9507" width="9.42578125" style="27" customWidth="1"/>
    <col min="9508" max="9508" width="4.85546875" style="27" customWidth="1"/>
    <col min="9509" max="9509" width="18" style="27" customWidth="1"/>
    <col min="9510" max="9510" width="9.85546875" style="27" customWidth="1"/>
    <col min="9511" max="9512" width="3.28515625" style="27" customWidth="1"/>
    <col min="9513" max="9513" width="12.7109375" style="27" customWidth="1"/>
    <col min="9514" max="9514" width="3.28515625" style="27" customWidth="1"/>
    <col min="9515" max="9515" width="14" style="27" customWidth="1"/>
    <col min="9516" max="9523" width="3.28515625" style="27" customWidth="1"/>
    <col min="9524" max="9728" width="9.140625" style="27"/>
    <col min="9729" max="9729" width="2.42578125" style="27" customWidth="1"/>
    <col min="9730" max="9730" width="8.140625" style="27" customWidth="1"/>
    <col min="9731" max="9731" width="8" style="27" customWidth="1"/>
    <col min="9732" max="9732" width="3.28515625" style="27" customWidth="1"/>
    <col min="9733" max="9733" width="35.28515625" style="27" customWidth="1"/>
    <col min="9734" max="9737" width="0" style="27" hidden="1" customWidth="1"/>
    <col min="9738" max="9738" width="6.5703125" style="27" customWidth="1"/>
    <col min="9739" max="9739" width="6.85546875" style="27" customWidth="1"/>
    <col min="9740" max="9741" width="8.85546875" style="27" customWidth="1"/>
    <col min="9742" max="9742" width="9.42578125" style="27" customWidth="1"/>
    <col min="9743" max="9743" width="13.140625" style="27" customWidth="1"/>
    <col min="9744" max="9745" width="3.28515625" style="27" customWidth="1"/>
    <col min="9746" max="9746" width="3.85546875" style="27" customWidth="1"/>
    <col min="9747" max="9748" width="3.28515625" style="27" customWidth="1"/>
    <col min="9749" max="9749" width="18.28515625" style="27" customWidth="1"/>
    <col min="9750" max="9750" width="3.28515625" style="27" customWidth="1"/>
    <col min="9751" max="9751" width="8.42578125" style="27" customWidth="1"/>
    <col min="9752" max="9752" width="7.140625" style="27" customWidth="1"/>
    <col min="9753" max="9753" width="3.28515625" style="27" customWidth="1"/>
    <col min="9754" max="9754" width="5.140625" style="27" customWidth="1"/>
    <col min="9755" max="9756" width="3.28515625" style="27" customWidth="1"/>
    <col min="9757" max="9757" width="3.140625" style="27" customWidth="1"/>
    <col min="9758" max="9758" width="4.7109375" style="27" customWidth="1"/>
    <col min="9759" max="9760" width="3.28515625" style="27" customWidth="1"/>
    <col min="9761" max="9761" width="2.5703125" style="27" customWidth="1"/>
    <col min="9762" max="9762" width="8.140625" style="27" customWidth="1"/>
    <col min="9763" max="9763" width="9.42578125" style="27" customWidth="1"/>
    <col min="9764" max="9764" width="4.85546875" style="27" customWidth="1"/>
    <col min="9765" max="9765" width="18" style="27" customWidth="1"/>
    <col min="9766" max="9766" width="9.85546875" style="27" customWidth="1"/>
    <col min="9767" max="9768" width="3.28515625" style="27" customWidth="1"/>
    <col min="9769" max="9769" width="12.7109375" style="27" customWidth="1"/>
    <col min="9770" max="9770" width="3.28515625" style="27" customWidth="1"/>
    <col min="9771" max="9771" width="14" style="27" customWidth="1"/>
    <col min="9772" max="9779" width="3.28515625" style="27" customWidth="1"/>
    <col min="9780" max="9984" width="9.140625" style="27"/>
    <col min="9985" max="9985" width="2.42578125" style="27" customWidth="1"/>
    <col min="9986" max="9986" width="8.140625" style="27" customWidth="1"/>
    <col min="9987" max="9987" width="8" style="27" customWidth="1"/>
    <col min="9988" max="9988" width="3.28515625" style="27" customWidth="1"/>
    <col min="9989" max="9989" width="35.28515625" style="27" customWidth="1"/>
    <col min="9990" max="9993" width="0" style="27" hidden="1" customWidth="1"/>
    <col min="9994" max="9994" width="6.5703125" style="27" customWidth="1"/>
    <col min="9995" max="9995" width="6.85546875" style="27" customWidth="1"/>
    <col min="9996" max="9997" width="8.85546875" style="27" customWidth="1"/>
    <col min="9998" max="9998" width="9.42578125" style="27" customWidth="1"/>
    <col min="9999" max="9999" width="13.140625" style="27" customWidth="1"/>
    <col min="10000" max="10001" width="3.28515625" style="27" customWidth="1"/>
    <col min="10002" max="10002" width="3.85546875" style="27" customWidth="1"/>
    <col min="10003" max="10004" width="3.28515625" style="27" customWidth="1"/>
    <col min="10005" max="10005" width="18.28515625" style="27" customWidth="1"/>
    <col min="10006" max="10006" width="3.28515625" style="27" customWidth="1"/>
    <col min="10007" max="10007" width="8.42578125" style="27" customWidth="1"/>
    <col min="10008" max="10008" width="7.140625" style="27" customWidth="1"/>
    <col min="10009" max="10009" width="3.28515625" style="27" customWidth="1"/>
    <col min="10010" max="10010" width="5.140625" style="27" customWidth="1"/>
    <col min="10011" max="10012" width="3.28515625" style="27" customWidth="1"/>
    <col min="10013" max="10013" width="3.140625" style="27" customWidth="1"/>
    <col min="10014" max="10014" width="4.7109375" style="27" customWidth="1"/>
    <col min="10015" max="10016" width="3.28515625" style="27" customWidth="1"/>
    <col min="10017" max="10017" width="2.5703125" style="27" customWidth="1"/>
    <col min="10018" max="10018" width="8.140625" style="27" customWidth="1"/>
    <col min="10019" max="10019" width="9.42578125" style="27" customWidth="1"/>
    <col min="10020" max="10020" width="4.85546875" style="27" customWidth="1"/>
    <col min="10021" max="10021" width="18" style="27" customWidth="1"/>
    <col min="10022" max="10022" width="9.85546875" style="27" customWidth="1"/>
    <col min="10023" max="10024" width="3.28515625" style="27" customWidth="1"/>
    <col min="10025" max="10025" width="12.7109375" style="27" customWidth="1"/>
    <col min="10026" max="10026" width="3.28515625" style="27" customWidth="1"/>
    <col min="10027" max="10027" width="14" style="27" customWidth="1"/>
    <col min="10028" max="10035" width="3.28515625" style="27" customWidth="1"/>
    <col min="10036" max="10240" width="9.140625" style="27"/>
    <col min="10241" max="10241" width="2.42578125" style="27" customWidth="1"/>
    <col min="10242" max="10242" width="8.140625" style="27" customWidth="1"/>
    <col min="10243" max="10243" width="8" style="27" customWidth="1"/>
    <col min="10244" max="10244" width="3.28515625" style="27" customWidth="1"/>
    <col min="10245" max="10245" width="35.28515625" style="27" customWidth="1"/>
    <col min="10246" max="10249" width="0" style="27" hidden="1" customWidth="1"/>
    <col min="10250" max="10250" width="6.5703125" style="27" customWidth="1"/>
    <col min="10251" max="10251" width="6.85546875" style="27" customWidth="1"/>
    <col min="10252" max="10253" width="8.85546875" style="27" customWidth="1"/>
    <col min="10254" max="10254" width="9.42578125" style="27" customWidth="1"/>
    <col min="10255" max="10255" width="13.140625" style="27" customWidth="1"/>
    <col min="10256" max="10257" width="3.28515625" style="27" customWidth="1"/>
    <col min="10258" max="10258" width="3.85546875" style="27" customWidth="1"/>
    <col min="10259" max="10260" width="3.28515625" style="27" customWidth="1"/>
    <col min="10261" max="10261" width="18.28515625" style="27" customWidth="1"/>
    <col min="10262" max="10262" width="3.28515625" style="27" customWidth="1"/>
    <col min="10263" max="10263" width="8.42578125" style="27" customWidth="1"/>
    <col min="10264" max="10264" width="7.140625" style="27" customWidth="1"/>
    <col min="10265" max="10265" width="3.28515625" style="27" customWidth="1"/>
    <col min="10266" max="10266" width="5.140625" style="27" customWidth="1"/>
    <col min="10267" max="10268" width="3.28515625" style="27" customWidth="1"/>
    <col min="10269" max="10269" width="3.140625" style="27" customWidth="1"/>
    <col min="10270" max="10270" width="4.7109375" style="27" customWidth="1"/>
    <col min="10271" max="10272" width="3.28515625" style="27" customWidth="1"/>
    <col min="10273" max="10273" width="2.5703125" style="27" customWidth="1"/>
    <col min="10274" max="10274" width="8.140625" style="27" customWidth="1"/>
    <col min="10275" max="10275" width="9.42578125" style="27" customWidth="1"/>
    <col min="10276" max="10276" width="4.85546875" style="27" customWidth="1"/>
    <col min="10277" max="10277" width="18" style="27" customWidth="1"/>
    <col min="10278" max="10278" width="9.85546875" style="27" customWidth="1"/>
    <col min="10279" max="10280" width="3.28515625" style="27" customWidth="1"/>
    <col min="10281" max="10281" width="12.7109375" style="27" customWidth="1"/>
    <col min="10282" max="10282" width="3.28515625" style="27" customWidth="1"/>
    <col min="10283" max="10283" width="14" style="27" customWidth="1"/>
    <col min="10284" max="10291" width="3.28515625" style="27" customWidth="1"/>
    <col min="10292" max="10496" width="9.140625" style="27"/>
    <col min="10497" max="10497" width="2.42578125" style="27" customWidth="1"/>
    <col min="10498" max="10498" width="8.140625" style="27" customWidth="1"/>
    <col min="10499" max="10499" width="8" style="27" customWidth="1"/>
    <col min="10500" max="10500" width="3.28515625" style="27" customWidth="1"/>
    <col min="10501" max="10501" width="35.28515625" style="27" customWidth="1"/>
    <col min="10502" max="10505" width="0" style="27" hidden="1" customWidth="1"/>
    <col min="10506" max="10506" width="6.5703125" style="27" customWidth="1"/>
    <col min="10507" max="10507" width="6.85546875" style="27" customWidth="1"/>
    <col min="10508" max="10509" width="8.85546875" style="27" customWidth="1"/>
    <col min="10510" max="10510" width="9.42578125" style="27" customWidth="1"/>
    <col min="10511" max="10511" width="13.140625" style="27" customWidth="1"/>
    <col min="10512" max="10513" width="3.28515625" style="27" customWidth="1"/>
    <col min="10514" max="10514" width="3.85546875" style="27" customWidth="1"/>
    <col min="10515" max="10516" width="3.28515625" style="27" customWidth="1"/>
    <col min="10517" max="10517" width="18.28515625" style="27" customWidth="1"/>
    <col min="10518" max="10518" width="3.28515625" style="27" customWidth="1"/>
    <col min="10519" max="10519" width="8.42578125" style="27" customWidth="1"/>
    <col min="10520" max="10520" width="7.140625" style="27" customWidth="1"/>
    <col min="10521" max="10521" width="3.28515625" style="27" customWidth="1"/>
    <col min="10522" max="10522" width="5.140625" style="27" customWidth="1"/>
    <col min="10523" max="10524" width="3.28515625" style="27" customWidth="1"/>
    <col min="10525" max="10525" width="3.140625" style="27" customWidth="1"/>
    <col min="10526" max="10526" width="4.7109375" style="27" customWidth="1"/>
    <col min="10527" max="10528" width="3.28515625" style="27" customWidth="1"/>
    <col min="10529" max="10529" width="2.5703125" style="27" customWidth="1"/>
    <col min="10530" max="10530" width="8.140625" style="27" customWidth="1"/>
    <col min="10531" max="10531" width="9.42578125" style="27" customWidth="1"/>
    <col min="10532" max="10532" width="4.85546875" style="27" customWidth="1"/>
    <col min="10533" max="10533" width="18" style="27" customWidth="1"/>
    <col min="10534" max="10534" width="9.85546875" style="27" customWidth="1"/>
    <col min="10535" max="10536" width="3.28515625" style="27" customWidth="1"/>
    <col min="10537" max="10537" width="12.7109375" style="27" customWidth="1"/>
    <col min="10538" max="10538" width="3.28515625" style="27" customWidth="1"/>
    <col min="10539" max="10539" width="14" style="27" customWidth="1"/>
    <col min="10540" max="10547" width="3.28515625" style="27" customWidth="1"/>
    <col min="10548" max="10752" width="9.140625" style="27"/>
    <col min="10753" max="10753" width="2.42578125" style="27" customWidth="1"/>
    <col min="10754" max="10754" width="8.140625" style="27" customWidth="1"/>
    <col min="10755" max="10755" width="8" style="27" customWidth="1"/>
    <col min="10756" max="10756" width="3.28515625" style="27" customWidth="1"/>
    <col min="10757" max="10757" width="35.28515625" style="27" customWidth="1"/>
    <col min="10758" max="10761" width="0" style="27" hidden="1" customWidth="1"/>
    <col min="10762" max="10762" width="6.5703125" style="27" customWidth="1"/>
    <col min="10763" max="10763" width="6.85546875" style="27" customWidth="1"/>
    <col min="10764" max="10765" width="8.85546875" style="27" customWidth="1"/>
    <col min="10766" max="10766" width="9.42578125" style="27" customWidth="1"/>
    <col min="10767" max="10767" width="13.140625" style="27" customWidth="1"/>
    <col min="10768" max="10769" width="3.28515625" style="27" customWidth="1"/>
    <col min="10770" max="10770" width="3.85546875" style="27" customWidth="1"/>
    <col min="10771" max="10772" width="3.28515625" style="27" customWidth="1"/>
    <col min="10773" max="10773" width="18.28515625" style="27" customWidth="1"/>
    <col min="10774" max="10774" width="3.28515625" style="27" customWidth="1"/>
    <col min="10775" max="10775" width="8.42578125" style="27" customWidth="1"/>
    <col min="10776" max="10776" width="7.140625" style="27" customWidth="1"/>
    <col min="10777" max="10777" width="3.28515625" style="27" customWidth="1"/>
    <col min="10778" max="10778" width="5.140625" style="27" customWidth="1"/>
    <col min="10779" max="10780" width="3.28515625" style="27" customWidth="1"/>
    <col min="10781" max="10781" width="3.140625" style="27" customWidth="1"/>
    <col min="10782" max="10782" width="4.7109375" style="27" customWidth="1"/>
    <col min="10783" max="10784" width="3.28515625" style="27" customWidth="1"/>
    <col min="10785" max="10785" width="2.5703125" style="27" customWidth="1"/>
    <col min="10786" max="10786" width="8.140625" style="27" customWidth="1"/>
    <col min="10787" max="10787" width="9.42578125" style="27" customWidth="1"/>
    <col min="10788" max="10788" width="4.85546875" style="27" customWidth="1"/>
    <col min="10789" max="10789" width="18" style="27" customWidth="1"/>
    <col min="10790" max="10790" width="9.85546875" style="27" customWidth="1"/>
    <col min="10791" max="10792" width="3.28515625" style="27" customWidth="1"/>
    <col min="10793" max="10793" width="12.7109375" style="27" customWidth="1"/>
    <col min="10794" max="10794" width="3.28515625" style="27" customWidth="1"/>
    <col min="10795" max="10795" width="14" style="27" customWidth="1"/>
    <col min="10796" max="10803" width="3.28515625" style="27" customWidth="1"/>
    <col min="10804" max="11008" width="9.140625" style="27"/>
    <col min="11009" max="11009" width="2.42578125" style="27" customWidth="1"/>
    <col min="11010" max="11010" width="8.140625" style="27" customWidth="1"/>
    <col min="11011" max="11011" width="8" style="27" customWidth="1"/>
    <col min="11012" max="11012" width="3.28515625" style="27" customWidth="1"/>
    <col min="11013" max="11013" width="35.28515625" style="27" customWidth="1"/>
    <col min="11014" max="11017" width="0" style="27" hidden="1" customWidth="1"/>
    <col min="11018" max="11018" width="6.5703125" style="27" customWidth="1"/>
    <col min="11019" max="11019" width="6.85546875" style="27" customWidth="1"/>
    <col min="11020" max="11021" width="8.85546875" style="27" customWidth="1"/>
    <col min="11022" max="11022" width="9.42578125" style="27" customWidth="1"/>
    <col min="11023" max="11023" width="13.140625" style="27" customWidth="1"/>
    <col min="11024" max="11025" width="3.28515625" style="27" customWidth="1"/>
    <col min="11026" max="11026" width="3.85546875" style="27" customWidth="1"/>
    <col min="11027" max="11028" width="3.28515625" style="27" customWidth="1"/>
    <col min="11029" max="11029" width="18.28515625" style="27" customWidth="1"/>
    <col min="11030" max="11030" width="3.28515625" style="27" customWidth="1"/>
    <col min="11031" max="11031" width="8.42578125" style="27" customWidth="1"/>
    <col min="11032" max="11032" width="7.140625" style="27" customWidth="1"/>
    <col min="11033" max="11033" width="3.28515625" style="27" customWidth="1"/>
    <col min="11034" max="11034" width="5.140625" style="27" customWidth="1"/>
    <col min="11035" max="11036" width="3.28515625" style="27" customWidth="1"/>
    <col min="11037" max="11037" width="3.140625" style="27" customWidth="1"/>
    <col min="11038" max="11038" width="4.7109375" style="27" customWidth="1"/>
    <col min="11039" max="11040" width="3.28515625" style="27" customWidth="1"/>
    <col min="11041" max="11041" width="2.5703125" style="27" customWidth="1"/>
    <col min="11042" max="11042" width="8.140625" style="27" customWidth="1"/>
    <col min="11043" max="11043" width="9.42578125" style="27" customWidth="1"/>
    <col min="11044" max="11044" width="4.85546875" style="27" customWidth="1"/>
    <col min="11045" max="11045" width="18" style="27" customWidth="1"/>
    <col min="11046" max="11046" width="9.85546875" style="27" customWidth="1"/>
    <col min="11047" max="11048" width="3.28515625" style="27" customWidth="1"/>
    <col min="11049" max="11049" width="12.7109375" style="27" customWidth="1"/>
    <col min="11050" max="11050" width="3.28515625" style="27" customWidth="1"/>
    <col min="11051" max="11051" width="14" style="27" customWidth="1"/>
    <col min="11052" max="11059" width="3.28515625" style="27" customWidth="1"/>
    <col min="11060" max="11264" width="9.140625" style="27"/>
    <col min="11265" max="11265" width="2.42578125" style="27" customWidth="1"/>
    <col min="11266" max="11266" width="8.140625" style="27" customWidth="1"/>
    <col min="11267" max="11267" width="8" style="27" customWidth="1"/>
    <col min="11268" max="11268" width="3.28515625" style="27" customWidth="1"/>
    <col min="11269" max="11269" width="35.28515625" style="27" customWidth="1"/>
    <col min="11270" max="11273" width="0" style="27" hidden="1" customWidth="1"/>
    <col min="11274" max="11274" width="6.5703125" style="27" customWidth="1"/>
    <col min="11275" max="11275" width="6.85546875" style="27" customWidth="1"/>
    <col min="11276" max="11277" width="8.85546875" style="27" customWidth="1"/>
    <col min="11278" max="11278" width="9.42578125" style="27" customWidth="1"/>
    <col min="11279" max="11279" width="13.140625" style="27" customWidth="1"/>
    <col min="11280" max="11281" width="3.28515625" style="27" customWidth="1"/>
    <col min="11282" max="11282" width="3.85546875" style="27" customWidth="1"/>
    <col min="11283" max="11284" width="3.28515625" style="27" customWidth="1"/>
    <col min="11285" max="11285" width="18.28515625" style="27" customWidth="1"/>
    <col min="11286" max="11286" width="3.28515625" style="27" customWidth="1"/>
    <col min="11287" max="11287" width="8.42578125" style="27" customWidth="1"/>
    <col min="11288" max="11288" width="7.140625" style="27" customWidth="1"/>
    <col min="11289" max="11289" width="3.28515625" style="27" customWidth="1"/>
    <col min="11290" max="11290" width="5.140625" style="27" customWidth="1"/>
    <col min="11291" max="11292" width="3.28515625" style="27" customWidth="1"/>
    <col min="11293" max="11293" width="3.140625" style="27" customWidth="1"/>
    <col min="11294" max="11294" width="4.7109375" style="27" customWidth="1"/>
    <col min="11295" max="11296" width="3.28515625" style="27" customWidth="1"/>
    <col min="11297" max="11297" width="2.5703125" style="27" customWidth="1"/>
    <col min="11298" max="11298" width="8.140625" style="27" customWidth="1"/>
    <col min="11299" max="11299" width="9.42578125" style="27" customWidth="1"/>
    <col min="11300" max="11300" width="4.85546875" style="27" customWidth="1"/>
    <col min="11301" max="11301" width="18" style="27" customWidth="1"/>
    <col min="11302" max="11302" width="9.85546875" style="27" customWidth="1"/>
    <col min="11303" max="11304" width="3.28515625" style="27" customWidth="1"/>
    <col min="11305" max="11305" width="12.7109375" style="27" customWidth="1"/>
    <col min="11306" max="11306" width="3.28515625" style="27" customWidth="1"/>
    <col min="11307" max="11307" width="14" style="27" customWidth="1"/>
    <col min="11308" max="11315" width="3.28515625" style="27" customWidth="1"/>
    <col min="11316" max="11520" width="9.140625" style="27"/>
    <col min="11521" max="11521" width="2.42578125" style="27" customWidth="1"/>
    <col min="11522" max="11522" width="8.140625" style="27" customWidth="1"/>
    <col min="11523" max="11523" width="8" style="27" customWidth="1"/>
    <col min="11524" max="11524" width="3.28515625" style="27" customWidth="1"/>
    <col min="11525" max="11525" width="35.28515625" style="27" customWidth="1"/>
    <col min="11526" max="11529" width="0" style="27" hidden="1" customWidth="1"/>
    <col min="11530" max="11530" width="6.5703125" style="27" customWidth="1"/>
    <col min="11531" max="11531" width="6.85546875" style="27" customWidth="1"/>
    <col min="11532" max="11533" width="8.85546875" style="27" customWidth="1"/>
    <col min="11534" max="11534" width="9.42578125" style="27" customWidth="1"/>
    <col min="11535" max="11535" width="13.140625" style="27" customWidth="1"/>
    <col min="11536" max="11537" width="3.28515625" style="27" customWidth="1"/>
    <col min="11538" max="11538" width="3.85546875" style="27" customWidth="1"/>
    <col min="11539" max="11540" width="3.28515625" style="27" customWidth="1"/>
    <col min="11541" max="11541" width="18.28515625" style="27" customWidth="1"/>
    <col min="11542" max="11542" width="3.28515625" style="27" customWidth="1"/>
    <col min="11543" max="11543" width="8.42578125" style="27" customWidth="1"/>
    <col min="11544" max="11544" width="7.140625" style="27" customWidth="1"/>
    <col min="11545" max="11545" width="3.28515625" style="27" customWidth="1"/>
    <col min="11546" max="11546" width="5.140625" style="27" customWidth="1"/>
    <col min="11547" max="11548" width="3.28515625" style="27" customWidth="1"/>
    <col min="11549" max="11549" width="3.140625" style="27" customWidth="1"/>
    <col min="11550" max="11550" width="4.7109375" style="27" customWidth="1"/>
    <col min="11551" max="11552" width="3.28515625" style="27" customWidth="1"/>
    <col min="11553" max="11553" width="2.5703125" style="27" customWidth="1"/>
    <col min="11554" max="11554" width="8.140625" style="27" customWidth="1"/>
    <col min="11555" max="11555" width="9.42578125" style="27" customWidth="1"/>
    <col min="11556" max="11556" width="4.85546875" style="27" customWidth="1"/>
    <col min="11557" max="11557" width="18" style="27" customWidth="1"/>
    <col min="11558" max="11558" width="9.85546875" style="27" customWidth="1"/>
    <col min="11559" max="11560" width="3.28515625" style="27" customWidth="1"/>
    <col min="11561" max="11561" width="12.7109375" style="27" customWidth="1"/>
    <col min="11562" max="11562" width="3.28515625" style="27" customWidth="1"/>
    <col min="11563" max="11563" width="14" style="27" customWidth="1"/>
    <col min="11564" max="11571" width="3.28515625" style="27" customWidth="1"/>
    <col min="11572" max="11776" width="9.140625" style="27"/>
    <col min="11777" max="11777" width="2.42578125" style="27" customWidth="1"/>
    <col min="11778" max="11778" width="8.140625" style="27" customWidth="1"/>
    <col min="11779" max="11779" width="8" style="27" customWidth="1"/>
    <col min="11780" max="11780" width="3.28515625" style="27" customWidth="1"/>
    <col min="11781" max="11781" width="35.28515625" style="27" customWidth="1"/>
    <col min="11782" max="11785" width="0" style="27" hidden="1" customWidth="1"/>
    <col min="11786" max="11786" width="6.5703125" style="27" customWidth="1"/>
    <col min="11787" max="11787" width="6.85546875" style="27" customWidth="1"/>
    <col min="11788" max="11789" width="8.85546875" style="27" customWidth="1"/>
    <col min="11790" max="11790" width="9.42578125" style="27" customWidth="1"/>
    <col min="11791" max="11791" width="13.140625" style="27" customWidth="1"/>
    <col min="11792" max="11793" width="3.28515625" style="27" customWidth="1"/>
    <col min="11794" max="11794" width="3.85546875" style="27" customWidth="1"/>
    <col min="11795" max="11796" width="3.28515625" style="27" customWidth="1"/>
    <col min="11797" max="11797" width="18.28515625" style="27" customWidth="1"/>
    <col min="11798" max="11798" width="3.28515625" style="27" customWidth="1"/>
    <col min="11799" max="11799" width="8.42578125" style="27" customWidth="1"/>
    <col min="11800" max="11800" width="7.140625" style="27" customWidth="1"/>
    <col min="11801" max="11801" width="3.28515625" style="27" customWidth="1"/>
    <col min="11802" max="11802" width="5.140625" style="27" customWidth="1"/>
    <col min="11803" max="11804" width="3.28515625" style="27" customWidth="1"/>
    <col min="11805" max="11805" width="3.140625" style="27" customWidth="1"/>
    <col min="11806" max="11806" width="4.7109375" style="27" customWidth="1"/>
    <col min="11807" max="11808" width="3.28515625" style="27" customWidth="1"/>
    <col min="11809" max="11809" width="2.5703125" style="27" customWidth="1"/>
    <col min="11810" max="11810" width="8.140625" style="27" customWidth="1"/>
    <col min="11811" max="11811" width="9.42578125" style="27" customWidth="1"/>
    <col min="11812" max="11812" width="4.85546875" style="27" customWidth="1"/>
    <col min="11813" max="11813" width="18" style="27" customWidth="1"/>
    <col min="11814" max="11814" width="9.85546875" style="27" customWidth="1"/>
    <col min="11815" max="11816" width="3.28515625" style="27" customWidth="1"/>
    <col min="11817" max="11817" width="12.7109375" style="27" customWidth="1"/>
    <col min="11818" max="11818" width="3.28515625" style="27" customWidth="1"/>
    <col min="11819" max="11819" width="14" style="27" customWidth="1"/>
    <col min="11820" max="11827" width="3.28515625" style="27" customWidth="1"/>
    <col min="11828" max="12032" width="9.140625" style="27"/>
    <col min="12033" max="12033" width="2.42578125" style="27" customWidth="1"/>
    <col min="12034" max="12034" width="8.140625" style="27" customWidth="1"/>
    <col min="12035" max="12035" width="8" style="27" customWidth="1"/>
    <col min="12036" max="12036" width="3.28515625" style="27" customWidth="1"/>
    <col min="12037" max="12037" width="35.28515625" style="27" customWidth="1"/>
    <col min="12038" max="12041" width="0" style="27" hidden="1" customWidth="1"/>
    <col min="12042" max="12042" width="6.5703125" style="27" customWidth="1"/>
    <col min="12043" max="12043" width="6.85546875" style="27" customWidth="1"/>
    <col min="12044" max="12045" width="8.85546875" style="27" customWidth="1"/>
    <col min="12046" max="12046" width="9.42578125" style="27" customWidth="1"/>
    <col min="12047" max="12047" width="13.140625" style="27" customWidth="1"/>
    <col min="12048" max="12049" width="3.28515625" style="27" customWidth="1"/>
    <col min="12050" max="12050" width="3.85546875" style="27" customWidth="1"/>
    <col min="12051" max="12052" width="3.28515625" style="27" customWidth="1"/>
    <col min="12053" max="12053" width="18.28515625" style="27" customWidth="1"/>
    <col min="12054" max="12054" width="3.28515625" style="27" customWidth="1"/>
    <col min="12055" max="12055" width="8.42578125" style="27" customWidth="1"/>
    <col min="12056" max="12056" width="7.140625" style="27" customWidth="1"/>
    <col min="12057" max="12057" width="3.28515625" style="27" customWidth="1"/>
    <col min="12058" max="12058" width="5.140625" style="27" customWidth="1"/>
    <col min="12059" max="12060" width="3.28515625" style="27" customWidth="1"/>
    <col min="12061" max="12061" width="3.140625" style="27" customWidth="1"/>
    <col min="12062" max="12062" width="4.7109375" style="27" customWidth="1"/>
    <col min="12063" max="12064" width="3.28515625" style="27" customWidth="1"/>
    <col min="12065" max="12065" width="2.5703125" style="27" customWidth="1"/>
    <col min="12066" max="12066" width="8.140625" style="27" customWidth="1"/>
    <col min="12067" max="12067" width="9.42578125" style="27" customWidth="1"/>
    <col min="12068" max="12068" width="4.85546875" style="27" customWidth="1"/>
    <col min="12069" max="12069" width="18" style="27" customWidth="1"/>
    <col min="12070" max="12070" width="9.85546875" style="27" customWidth="1"/>
    <col min="12071" max="12072" width="3.28515625" style="27" customWidth="1"/>
    <col min="12073" max="12073" width="12.7109375" style="27" customWidth="1"/>
    <col min="12074" max="12074" width="3.28515625" style="27" customWidth="1"/>
    <col min="12075" max="12075" width="14" style="27" customWidth="1"/>
    <col min="12076" max="12083" width="3.28515625" style="27" customWidth="1"/>
    <col min="12084" max="12288" width="9.140625" style="27"/>
    <col min="12289" max="12289" width="2.42578125" style="27" customWidth="1"/>
    <col min="12290" max="12290" width="8.140625" style="27" customWidth="1"/>
    <col min="12291" max="12291" width="8" style="27" customWidth="1"/>
    <col min="12292" max="12292" width="3.28515625" style="27" customWidth="1"/>
    <col min="12293" max="12293" width="35.28515625" style="27" customWidth="1"/>
    <col min="12294" max="12297" width="0" style="27" hidden="1" customWidth="1"/>
    <col min="12298" max="12298" width="6.5703125" style="27" customWidth="1"/>
    <col min="12299" max="12299" width="6.85546875" style="27" customWidth="1"/>
    <col min="12300" max="12301" width="8.85546875" style="27" customWidth="1"/>
    <col min="12302" max="12302" width="9.42578125" style="27" customWidth="1"/>
    <col min="12303" max="12303" width="13.140625" style="27" customWidth="1"/>
    <col min="12304" max="12305" width="3.28515625" style="27" customWidth="1"/>
    <col min="12306" max="12306" width="3.85546875" style="27" customWidth="1"/>
    <col min="12307" max="12308" width="3.28515625" style="27" customWidth="1"/>
    <col min="12309" max="12309" width="18.28515625" style="27" customWidth="1"/>
    <col min="12310" max="12310" width="3.28515625" style="27" customWidth="1"/>
    <col min="12311" max="12311" width="8.42578125" style="27" customWidth="1"/>
    <col min="12312" max="12312" width="7.140625" style="27" customWidth="1"/>
    <col min="12313" max="12313" width="3.28515625" style="27" customWidth="1"/>
    <col min="12314" max="12314" width="5.140625" style="27" customWidth="1"/>
    <col min="12315" max="12316" width="3.28515625" style="27" customWidth="1"/>
    <col min="12317" max="12317" width="3.140625" style="27" customWidth="1"/>
    <col min="12318" max="12318" width="4.7109375" style="27" customWidth="1"/>
    <col min="12319" max="12320" width="3.28515625" style="27" customWidth="1"/>
    <col min="12321" max="12321" width="2.5703125" style="27" customWidth="1"/>
    <col min="12322" max="12322" width="8.140625" style="27" customWidth="1"/>
    <col min="12323" max="12323" width="9.42578125" style="27" customWidth="1"/>
    <col min="12324" max="12324" width="4.85546875" style="27" customWidth="1"/>
    <col min="12325" max="12325" width="18" style="27" customWidth="1"/>
    <col min="12326" max="12326" width="9.85546875" style="27" customWidth="1"/>
    <col min="12327" max="12328" width="3.28515625" style="27" customWidth="1"/>
    <col min="12329" max="12329" width="12.7109375" style="27" customWidth="1"/>
    <col min="12330" max="12330" width="3.28515625" style="27" customWidth="1"/>
    <col min="12331" max="12331" width="14" style="27" customWidth="1"/>
    <col min="12332" max="12339" width="3.28515625" style="27" customWidth="1"/>
    <col min="12340" max="12544" width="9.140625" style="27"/>
    <col min="12545" max="12545" width="2.42578125" style="27" customWidth="1"/>
    <col min="12546" max="12546" width="8.140625" style="27" customWidth="1"/>
    <col min="12547" max="12547" width="8" style="27" customWidth="1"/>
    <col min="12548" max="12548" width="3.28515625" style="27" customWidth="1"/>
    <col min="12549" max="12549" width="35.28515625" style="27" customWidth="1"/>
    <col min="12550" max="12553" width="0" style="27" hidden="1" customWidth="1"/>
    <col min="12554" max="12554" width="6.5703125" style="27" customWidth="1"/>
    <col min="12555" max="12555" width="6.85546875" style="27" customWidth="1"/>
    <col min="12556" max="12557" width="8.85546875" style="27" customWidth="1"/>
    <col min="12558" max="12558" width="9.42578125" style="27" customWidth="1"/>
    <col min="12559" max="12559" width="13.140625" style="27" customWidth="1"/>
    <col min="12560" max="12561" width="3.28515625" style="27" customWidth="1"/>
    <col min="12562" max="12562" width="3.85546875" style="27" customWidth="1"/>
    <col min="12563" max="12564" width="3.28515625" style="27" customWidth="1"/>
    <col min="12565" max="12565" width="18.28515625" style="27" customWidth="1"/>
    <col min="12566" max="12566" width="3.28515625" style="27" customWidth="1"/>
    <col min="12567" max="12567" width="8.42578125" style="27" customWidth="1"/>
    <col min="12568" max="12568" width="7.140625" style="27" customWidth="1"/>
    <col min="12569" max="12569" width="3.28515625" style="27" customWidth="1"/>
    <col min="12570" max="12570" width="5.140625" style="27" customWidth="1"/>
    <col min="12571" max="12572" width="3.28515625" style="27" customWidth="1"/>
    <col min="12573" max="12573" width="3.140625" style="27" customWidth="1"/>
    <col min="12574" max="12574" width="4.7109375" style="27" customWidth="1"/>
    <col min="12575" max="12576" width="3.28515625" style="27" customWidth="1"/>
    <col min="12577" max="12577" width="2.5703125" style="27" customWidth="1"/>
    <col min="12578" max="12578" width="8.140625" style="27" customWidth="1"/>
    <col min="12579" max="12579" width="9.42578125" style="27" customWidth="1"/>
    <col min="12580" max="12580" width="4.85546875" style="27" customWidth="1"/>
    <col min="12581" max="12581" width="18" style="27" customWidth="1"/>
    <col min="12582" max="12582" width="9.85546875" style="27" customWidth="1"/>
    <col min="12583" max="12584" width="3.28515625" style="27" customWidth="1"/>
    <col min="12585" max="12585" width="12.7109375" style="27" customWidth="1"/>
    <col min="12586" max="12586" width="3.28515625" style="27" customWidth="1"/>
    <col min="12587" max="12587" width="14" style="27" customWidth="1"/>
    <col min="12588" max="12595" width="3.28515625" style="27" customWidth="1"/>
    <col min="12596" max="12800" width="9.140625" style="27"/>
    <col min="12801" max="12801" width="2.42578125" style="27" customWidth="1"/>
    <col min="12802" max="12802" width="8.140625" style="27" customWidth="1"/>
    <col min="12803" max="12803" width="8" style="27" customWidth="1"/>
    <col min="12804" max="12804" width="3.28515625" style="27" customWidth="1"/>
    <col min="12805" max="12805" width="35.28515625" style="27" customWidth="1"/>
    <col min="12806" max="12809" width="0" style="27" hidden="1" customWidth="1"/>
    <col min="12810" max="12810" width="6.5703125" style="27" customWidth="1"/>
    <col min="12811" max="12811" width="6.85546875" style="27" customWidth="1"/>
    <col min="12812" max="12813" width="8.85546875" style="27" customWidth="1"/>
    <col min="12814" max="12814" width="9.42578125" style="27" customWidth="1"/>
    <col min="12815" max="12815" width="13.140625" style="27" customWidth="1"/>
    <col min="12816" max="12817" width="3.28515625" style="27" customWidth="1"/>
    <col min="12818" max="12818" width="3.85546875" style="27" customWidth="1"/>
    <col min="12819" max="12820" width="3.28515625" style="27" customWidth="1"/>
    <col min="12821" max="12821" width="18.28515625" style="27" customWidth="1"/>
    <col min="12822" max="12822" width="3.28515625" style="27" customWidth="1"/>
    <col min="12823" max="12823" width="8.42578125" style="27" customWidth="1"/>
    <col min="12824" max="12824" width="7.140625" style="27" customWidth="1"/>
    <col min="12825" max="12825" width="3.28515625" style="27" customWidth="1"/>
    <col min="12826" max="12826" width="5.140625" style="27" customWidth="1"/>
    <col min="12827" max="12828" width="3.28515625" style="27" customWidth="1"/>
    <col min="12829" max="12829" width="3.140625" style="27" customWidth="1"/>
    <col min="12830" max="12830" width="4.7109375" style="27" customWidth="1"/>
    <col min="12831" max="12832" width="3.28515625" style="27" customWidth="1"/>
    <col min="12833" max="12833" width="2.5703125" style="27" customWidth="1"/>
    <col min="12834" max="12834" width="8.140625" style="27" customWidth="1"/>
    <col min="12835" max="12835" width="9.42578125" style="27" customWidth="1"/>
    <col min="12836" max="12836" width="4.85546875" style="27" customWidth="1"/>
    <col min="12837" max="12837" width="18" style="27" customWidth="1"/>
    <col min="12838" max="12838" width="9.85546875" style="27" customWidth="1"/>
    <col min="12839" max="12840" width="3.28515625" style="27" customWidth="1"/>
    <col min="12841" max="12841" width="12.7109375" style="27" customWidth="1"/>
    <col min="12842" max="12842" width="3.28515625" style="27" customWidth="1"/>
    <col min="12843" max="12843" width="14" style="27" customWidth="1"/>
    <col min="12844" max="12851" width="3.28515625" style="27" customWidth="1"/>
    <col min="12852" max="13056" width="9.140625" style="27"/>
    <col min="13057" max="13057" width="2.42578125" style="27" customWidth="1"/>
    <col min="13058" max="13058" width="8.140625" style="27" customWidth="1"/>
    <col min="13059" max="13059" width="8" style="27" customWidth="1"/>
    <col min="13060" max="13060" width="3.28515625" style="27" customWidth="1"/>
    <col min="13061" max="13061" width="35.28515625" style="27" customWidth="1"/>
    <col min="13062" max="13065" width="0" style="27" hidden="1" customWidth="1"/>
    <col min="13066" max="13066" width="6.5703125" style="27" customWidth="1"/>
    <col min="13067" max="13067" width="6.85546875" style="27" customWidth="1"/>
    <col min="13068" max="13069" width="8.85546875" style="27" customWidth="1"/>
    <col min="13070" max="13070" width="9.42578125" style="27" customWidth="1"/>
    <col min="13071" max="13071" width="13.140625" style="27" customWidth="1"/>
    <col min="13072" max="13073" width="3.28515625" style="27" customWidth="1"/>
    <col min="13074" max="13074" width="3.85546875" style="27" customWidth="1"/>
    <col min="13075" max="13076" width="3.28515625" style="27" customWidth="1"/>
    <col min="13077" max="13077" width="18.28515625" style="27" customWidth="1"/>
    <col min="13078" max="13078" width="3.28515625" style="27" customWidth="1"/>
    <col min="13079" max="13079" width="8.42578125" style="27" customWidth="1"/>
    <col min="13080" max="13080" width="7.140625" style="27" customWidth="1"/>
    <col min="13081" max="13081" width="3.28515625" style="27" customWidth="1"/>
    <col min="13082" max="13082" width="5.140625" style="27" customWidth="1"/>
    <col min="13083" max="13084" width="3.28515625" style="27" customWidth="1"/>
    <col min="13085" max="13085" width="3.140625" style="27" customWidth="1"/>
    <col min="13086" max="13086" width="4.7109375" style="27" customWidth="1"/>
    <col min="13087" max="13088" width="3.28515625" style="27" customWidth="1"/>
    <col min="13089" max="13089" width="2.5703125" style="27" customWidth="1"/>
    <col min="13090" max="13090" width="8.140625" style="27" customWidth="1"/>
    <col min="13091" max="13091" width="9.42578125" style="27" customWidth="1"/>
    <col min="13092" max="13092" width="4.85546875" style="27" customWidth="1"/>
    <col min="13093" max="13093" width="18" style="27" customWidth="1"/>
    <col min="13094" max="13094" width="9.85546875" style="27" customWidth="1"/>
    <col min="13095" max="13096" width="3.28515625" style="27" customWidth="1"/>
    <col min="13097" max="13097" width="12.7109375" style="27" customWidth="1"/>
    <col min="13098" max="13098" width="3.28515625" style="27" customWidth="1"/>
    <col min="13099" max="13099" width="14" style="27" customWidth="1"/>
    <col min="13100" max="13107" width="3.28515625" style="27" customWidth="1"/>
    <col min="13108" max="13312" width="9.140625" style="27"/>
    <col min="13313" max="13313" width="2.42578125" style="27" customWidth="1"/>
    <col min="13314" max="13314" width="8.140625" style="27" customWidth="1"/>
    <col min="13315" max="13315" width="8" style="27" customWidth="1"/>
    <col min="13316" max="13316" width="3.28515625" style="27" customWidth="1"/>
    <col min="13317" max="13317" width="35.28515625" style="27" customWidth="1"/>
    <col min="13318" max="13321" width="0" style="27" hidden="1" customWidth="1"/>
    <col min="13322" max="13322" width="6.5703125" style="27" customWidth="1"/>
    <col min="13323" max="13323" width="6.85546875" style="27" customWidth="1"/>
    <col min="13324" max="13325" width="8.85546875" style="27" customWidth="1"/>
    <col min="13326" max="13326" width="9.42578125" style="27" customWidth="1"/>
    <col min="13327" max="13327" width="13.140625" style="27" customWidth="1"/>
    <col min="13328" max="13329" width="3.28515625" style="27" customWidth="1"/>
    <col min="13330" max="13330" width="3.85546875" style="27" customWidth="1"/>
    <col min="13331" max="13332" width="3.28515625" style="27" customWidth="1"/>
    <col min="13333" max="13333" width="18.28515625" style="27" customWidth="1"/>
    <col min="13334" max="13334" width="3.28515625" style="27" customWidth="1"/>
    <col min="13335" max="13335" width="8.42578125" style="27" customWidth="1"/>
    <col min="13336" max="13336" width="7.140625" style="27" customWidth="1"/>
    <col min="13337" max="13337" width="3.28515625" style="27" customWidth="1"/>
    <col min="13338" max="13338" width="5.140625" style="27" customWidth="1"/>
    <col min="13339" max="13340" width="3.28515625" style="27" customWidth="1"/>
    <col min="13341" max="13341" width="3.140625" style="27" customWidth="1"/>
    <col min="13342" max="13342" width="4.7109375" style="27" customWidth="1"/>
    <col min="13343" max="13344" width="3.28515625" style="27" customWidth="1"/>
    <col min="13345" max="13345" width="2.5703125" style="27" customWidth="1"/>
    <col min="13346" max="13346" width="8.140625" style="27" customWidth="1"/>
    <col min="13347" max="13347" width="9.42578125" style="27" customWidth="1"/>
    <col min="13348" max="13348" width="4.85546875" style="27" customWidth="1"/>
    <col min="13349" max="13349" width="18" style="27" customWidth="1"/>
    <col min="13350" max="13350" width="9.85546875" style="27" customWidth="1"/>
    <col min="13351" max="13352" width="3.28515625" style="27" customWidth="1"/>
    <col min="13353" max="13353" width="12.7109375" style="27" customWidth="1"/>
    <col min="13354" max="13354" width="3.28515625" style="27" customWidth="1"/>
    <col min="13355" max="13355" width="14" style="27" customWidth="1"/>
    <col min="13356" max="13363" width="3.28515625" style="27" customWidth="1"/>
    <col min="13364" max="13568" width="9.140625" style="27"/>
    <col min="13569" max="13569" width="2.42578125" style="27" customWidth="1"/>
    <col min="13570" max="13570" width="8.140625" style="27" customWidth="1"/>
    <col min="13571" max="13571" width="8" style="27" customWidth="1"/>
    <col min="13572" max="13572" width="3.28515625" style="27" customWidth="1"/>
    <col min="13573" max="13573" width="35.28515625" style="27" customWidth="1"/>
    <col min="13574" max="13577" width="0" style="27" hidden="1" customWidth="1"/>
    <col min="13578" max="13578" width="6.5703125" style="27" customWidth="1"/>
    <col min="13579" max="13579" width="6.85546875" style="27" customWidth="1"/>
    <col min="13580" max="13581" width="8.85546875" style="27" customWidth="1"/>
    <col min="13582" max="13582" width="9.42578125" style="27" customWidth="1"/>
    <col min="13583" max="13583" width="13.140625" style="27" customWidth="1"/>
    <col min="13584" max="13585" width="3.28515625" style="27" customWidth="1"/>
    <col min="13586" max="13586" width="3.85546875" style="27" customWidth="1"/>
    <col min="13587" max="13588" width="3.28515625" style="27" customWidth="1"/>
    <col min="13589" max="13589" width="18.28515625" style="27" customWidth="1"/>
    <col min="13590" max="13590" width="3.28515625" style="27" customWidth="1"/>
    <col min="13591" max="13591" width="8.42578125" style="27" customWidth="1"/>
    <col min="13592" max="13592" width="7.140625" style="27" customWidth="1"/>
    <col min="13593" max="13593" width="3.28515625" style="27" customWidth="1"/>
    <col min="13594" max="13594" width="5.140625" style="27" customWidth="1"/>
    <col min="13595" max="13596" width="3.28515625" style="27" customWidth="1"/>
    <col min="13597" max="13597" width="3.140625" style="27" customWidth="1"/>
    <col min="13598" max="13598" width="4.7109375" style="27" customWidth="1"/>
    <col min="13599" max="13600" width="3.28515625" style="27" customWidth="1"/>
    <col min="13601" max="13601" width="2.5703125" style="27" customWidth="1"/>
    <col min="13602" max="13602" width="8.140625" style="27" customWidth="1"/>
    <col min="13603" max="13603" width="9.42578125" style="27" customWidth="1"/>
    <col min="13604" max="13604" width="4.85546875" style="27" customWidth="1"/>
    <col min="13605" max="13605" width="18" style="27" customWidth="1"/>
    <col min="13606" max="13606" width="9.85546875" style="27" customWidth="1"/>
    <col min="13607" max="13608" width="3.28515625" style="27" customWidth="1"/>
    <col min="13609" max="13609" width="12.7109375" style="27" customWidth="1"/>
    <col min="13610" max="13610" width="3.28515625" style="27" customWidth="1"/>
    <col min="13611" max="13611" width="14" style="27" customWidth="1"/>
    <col min="13612" max="13619" width="3.28515625" style="27" customWidth="1"/>
    <col min="13620" max="13824" width="9.140625" style="27"/>
    <col min="13825" max="13825" width="2.42578125" style="27" customWidth="1"/>
    <col min="13826" max="13826" width="8.140625" style="27" customWidth="1"/>
    <col min="13827" max="13827" width="8" style="27" customWidth="1"/>
    <col min="13828" max="13828" width="3.28515625" style="27" customWidth="1"/>
    <col min="13829" max="13829" width="35.28515625" style="27" customWidth="1"/>
    <col min="13830" max="13833" width="0" style="27" hidden="1" customWidth="1"/>
    <col min="13834" max="13834" width="6.5703125" style="27" customWidth="1"/>
    <col min="13835" max="13835" width="6.85546875" style="27" customWidth="1"/>
    <col min="13836" max="13837" width="8.85546875" style="27" customWidth="1"/>
    <col min="13838" max="13838" width="9.42578125" style="27" customWidth="1"/>
    <col min="13839" max="13839" width="13.140625" style="27" customWidth="1"/>
    <col min="13840" max="13841" width="3.28515625" style="27" customWidth="1"/>
    <col min="13842" max="13842" width="3.85546875" style="27" customWidth="1"/>
    <col min="13843" max="13844" width="3.28515625" style="27" customWidth="1"/>
    <col min="13845" max="13845" width="18.28515625" style="27" customWidth="1"/>
    <col min="13846" max="13846" width="3.28515625" style="27" customWidth="1"/>
    <col min="13847" max="13847" width="8.42578125" style="27" customWidth="1"/>
    <col min="13848" max="13848" width="7.140625" style="27" customWidth="1"/>
    <col min="13849" max="13849" width="3.28515625" style="27" customWidth="1"/>
    <col min="13850" max="13850" width="5.140625" style="27" customWidth="1"/>
    <col min="13851" max="13852" width="3.28515625" style="27" customWidth="1"/>
    <col min="13853" max="13853" width="3.140625" style="27" customWidth="1"/>
    <col min="13854" max="13854" width="4.7109375" style="27" customWidth="1"/>
    <col min="13855" max="13856" width="3.28515625" style="27" customWidth="1"/>
    <col min="13857" max="13857" width="2.5703125" style="27" customWidth="1"/>
    <col min="13858" max="13858" width="8.140625" style="27" customWidth="1"/>
    <col min="13859" max="13859" width="9.42578125" style="27" customWidth="1"/>
    <col min="13860" max="13860" width="4.85546875" style="27" customWidth="1"/>
    <col min="13861" max="13861" width="18" style="27" customWidth="1"/>
    <col min="13862" max="13862" width="9.85546875" style="27" customWidth="1"/>
    <col min="13863" max="13864" width="3.28515625" style="27" customWidth="1"/>
    <col min="13865" max="13865" width="12.7109375" style="27" customWidth="1"/>
    <col min="13866" max="13866" width="3.28515625" style="27" customWidth="1"/>
    <col min="13867" max="13867" width="14" style="27" customWidth="1"/>
    <col min="13868" max="13875" width="3.28515625" style="27" customWidth="1"/>
    <col min="13876" max="14080" width="9.140625" style="27"/>
    <col min="14081" max="14081" width="2.42578125" style="27" customWidth="1"/>
    <col min="14082" max="14082" width="8.140625" style="27" customWidth="1"/>
    <col min="14083" max="14083" width="8" style="27" customWidth="1"/>
    <col min="14084" max="14084" width="3.28515625" style="27" customWidth="1"/>
    <col min="14085" max="14085" width="35.28515625" style="27" customWidth="1"/>
    <col min="14086" max="14089" width="0" style="27" hidden="1" customWidth="1"/>
    <col min="14090" max="14090" width="6.5703125" style="27" customWidth="1"/>
    <col min="14091" max="14091" width="6.85546875" style="27" customWidth="1"/>
    <col min="14092" max="14093" width="8.85546875" style="27" customWidth="1"/>
    <col min="14094" max="14094" width="9.42578125" style="27" customWidth="1"/>
    <col min="14095" max="14095" width="13.140625" style="27" customWidth="1"/>
    <col min="14096" max="14097" width="3.28515625" style="27" customWidth="1"/>
    <col min="14098" max="14098" width="3.85546875" style="27" customWidth="1"/>
    <col min="14099" max="14100" width="3.28515625" style="27" customWidth="1"/>
    <col min="14101" max="14101" width="18.28515625" style="27" customWidth="1"/>
    <col min="14102" max="14102" width="3.28515625" style="27" customWidth="1"/>
    <col min="14103" max="14103" width="8.42578125" style="27" customWidth="1"/>
    <col min="14104" max="14104" width="7.140625" style="27" customWidth="1"/>
    <col min="14105" max="14105" width="3.28515625" style="27" customWidth="1"/>
    <col min="14106" max="14106" width="5.140625" style="27" customWidth="1"/>
    <col min="14107" max="14108" width="3.28515625" style="27" customWidth="1"/>
    <col min="14109" max="14109" width="3.140625" style="27" customWidth="1"/>
    <col min="14110" max="14110" width="4.7109375" style="27" customWidth="1"/>
    <col min="14111" max="14112" width="3.28515625" style="27" customWidth="1"/>
    <col min="14113" max="14113" width="2.5703125" style="27" customWidth="1"/>
    <col min="14114" max="14114" width="8.140625" style="27" customWidth="1"/>
    <col min="14115" max="14115" width="9.42578125" style="27" customWidth="1"/>
    <col min="14116" max="14116" width="4.85546875" style="27" customWidth="1"/>
    <col min="14117" max="14117" width="18" style="27" customWidth="1"/>
    <col min="14118" max="14118" width="9.85546875" style="27" customWidth="1"/>
    <col min="14119" max="14120" width="3.28515625" style="27" customWidth="1"/>
    <col min="14121" max="14121" width="12.7109375" style="27" customWidth="1"/>
    <col min="14122" max="14122" width="3.28515625" style="27" customWidth="1"/>
    <col min="14123" max="14123" width="14" style="27" customWidth="1"/>
    <col min="14124" max="14131" width="3.28515625" style="27" customWidth="1"/>
    <col min="14132" max="14336" width="9.140625" style="27"/>
    <col min="14337" max="14337" width="2.42578125" style="27" customWidth="1"/>
    <col min="14338" max="14338" width="8.140625" style="27" customWidth="1"/>
    <col min="14339" max="14339" width="8" style="27" customWidth="1"/>
    <col min="14340" max="14340" width="3.28515625" style="27" customWidth="1"/>
    <col min="14341" max="14341" width="35.28515625" style="27" customWidth="1"/>
    <col min="14342" max="14345" width="0" style="27" hidden="1" customWidth="1"/>
    <col min="14346" max="14346" width="6.5703125" style="27" customWidth="1"/>
    <col min="14347" max="14347" width="6.85546875" style="27" customWidth="1"/>
    <col min="14348" max="14349" width="8.85546875" style="27" customWidth="1"/>
    <col min="14350" max="14350" width="9.42578125" style="27" customWidth="1"/>
    <col min="14351" max="14351" width="13.140625" style="27" customWidth="1"/>
    <col min="14352" max="14353" width="3.28515625" style="27" customWidth="1"/>
    <col min="14354" max="14354" width="3.85546875" style="27" customWidth="1"/>
    <col min="14355" max="14356" width="3.28515625" style="27" customWidth="1"/>
    <col min="14357" max="14357" width="18.28515625" style="27" customWidth="1"/>
    <col min="14358" max="14358" width="3.28515625" style="27" customWidth="1"/>
    <col min="14359" max="14359" width="8.42578125" style="27" customWidth="1"/>
    <col min="14360" max="14360" width="7.140625" style="27" customWidth="1"/>
    <col min="14361" max="14361" width="3.28515625" style="27" customWidth="1"/>
    <col min="14362" max="14362" width="5.140625" style="27" customWidth="1"/>
    <col min="14363" max="14364" width="3.28515625" style="27" customWidth="1"/>
    <col min="14365" max="14365" width="3.140625" style="27" customWidth="1"/>
    <col min="14366" max="14366" width="4.7109375" style="27" customWidth="1"/>
    <col min="14367" max="14368" width="3.28515625" style="27" customWidth="1"/>
    <col min="14369" max="14369" width="2.5703125" style="27" customWidth="1"/>
    <col min="14370" max="14370" width="8.140625" style="27" customWidth="1"/>
    <col min="14371" max="14371" width="9.42578125" style="27" customWidth="1"/>
    <col min="14372" max="14372" width="4.85546875" style="27" customWidth="1"/>
    <col min="14373" max="14373" width="18" style="27" customWidth="1"/>
    <col min="14374" max="14374" width="9.85546875" style="27" customWidth="1"/>
    <col min="14375" max="14376" width="3.28515625" style="27" customWidth="1"/>
    <col min="14377" max="14377" width="12.7109375" style="27" customWidth="1"/>
    <col min="14378" max="14378" width="3.28515625" style="27" customWidth="1"/>
    <col min="14379" max="14379" width="14" style="27" customWidth="1"/>
    <col min="14380" max="14387" width="3.28515625" style="27" customWidth="1"/>
    <col min="14388" max="14592" width="9.140625" style="27"/>
    <col min="14593" max="14593" width="2.42578125" style="27" customWidth="1"/>
    <col min="14594" max="14594" width="8.140625" style="27" customWidth="1"/>
    <col min="14595" max="14595" width="8" style="27" customWidth="1"/>
    <col min="14596" max="14596" width="3.28515625" style="27" customWidth="1"/>
    <col min="14597" max="14597" width="35.28515625" style="27" customWidth="1"/>
    <col min="14598" max="14601" width="0" style="27" hidden="1" customWidth="1"/>
    <col min="14602" max="14602" width="6.5703125" style="27" customWidth="1"/>
    <col min="14603" max="14603" width="6.85546875" style="27" customWidth="1"/>
    <col min="14604" max="14605" width="8.85546875" style="27" customWidth="1"/>
    <col min="14606" max="14606" width="9.42578125" style="27" customWidth="1"/>
    <col min="14607" max="14607" width="13.140625" style="27" customWidth="1"/>
    <col min="14608" max="14609" width="3.28515625" style="27" customWidth="1"/>
    <col min="14610" max="14610" width="3.85546875" style="27" customWidth="1"/>
    <col min="14611" max="14612" width="3.28515625" style="27" customWidth="1"/>
    <col min="14613" max="14613" width="18.28515625" style="27" customWidth="1"/>
    <col min="14614" max="14614" width="3.28515625" style="27" customWidth="1"/>
    <col min="14615" max="14615" width="8.42578125" style="27" customWidth="1"/>
    <col min="14616" max="14616" width="7.140625" style="27" customWidth="1"/>
    <col min="14617" max="14617" width="3.28515625" style="27" customWidth="1"/>
    <col min="14618" max="14618" width="5.140625" style="27" customWidth="1"/>
    <col min="14619" max="14620" width="3.28515625" style="27" customWidth="1"/>
    <col min="14621" max="14621" width="3.140625" style="27" customWidth="1"/>
    <col min="14622" max="14622" width="4.7109375" style="27" customWidth="1"/>
    <col min="14623" max="14624" width="3.28515625" style="27" customWidth="1"/>
    <col min="14625" max="14625" width="2.5703125" style="27" customWidth="1"/>
    <col min="14626" max="14626" width="8.140625" style="27" customWidth="1"/>
    <col min="14627" max="14627" width="9.42578125" style="27" customWidth="1"/>
    <col min="14628" max="14628" width="4.85546875" style="27" customWidth="1"/>
    <col min="14629" max="14629" width="18" style="27" customWidth="1"/>
    <col min="14630" max="14630" width="9.85546875" style="27" customWidth="1"/>
    <col min="14631" max="14632" width="3.28515625" style="27" customWidth="1"/>
    <col min="14633" max="14633" width="12.7109375" style="27" customWidth="1"/>
    <col min="14634" max="14634" width="3.28515625" style="27" customWidth="1"/>
    <col min="14635" max="14635" width="14" style="27" customWidth="1"/>
    <col min="14636" max="14643" width="3.28515625" style="27" customWidth="1"/>
    <col min="14644" max="14848" width="9.140625" style="27"/>
    <col min="14849" max="14849" width="2.42578125" style="27" customWidth="1"/>
    <col min="14850" max="14850" width="8.140625" style="27" customWidth="1"/>
    <col min="14851" max="14851" width="8" style="27" customWidth="1"/>
    <col min="14852" max="14852" width="3.28515625" style="27" customWidth="1"/>
    <col min="14853" max="14853" width="35.28515625" style="27" customWidth="1"/>
    <col min="14854" max="14857" width="0" style="27" hidden="1" customWidth="1"/>
    <col min="14858" max="14858" width="6.5703125" style="27" customWidth="1"/>
    <col min="14859" max="14859" width="6.85546875" style="27" customWidth="1"/>
    <col min="14860" max="14861" width="8.85546875" style="27" customWidth="1"/>
    <col min="14862" max="14862" width="9.42578125" style="27" customWidth="1"/>
    <col min="14863" max="14863" width="13.140625" style="27" customWidth="1"/>
    <col min="14864" max="14865" width="3.28515625" style="27" customWidth="1"/>
    <col min="14866" max="14866" width="3.85546875" style="27" customWidth="1"/>
    <col min="14867" max="14868" width="3.28515625" style="27" customWidth="1"/>
    <col min="14869" max="14869" width="18.28515625" style="27" customWidth="1"/>
    <col min="14870" max="14870" width="3.28515625" style="27" customWidth="1"/>
    <col min="14871" max="14871" width="8.42578125" style="27" customWidth="1"/>
    <col min="14872" max="14872" width="7.140625" style="27" customWidth="1"/>
    <col min="14873" max="14873" width="3.28515625" style="27" customWidth="1"/>
    <col min="14874" max="14874" width="5.140625" style="27" customWidth="1"/>
    <col min="14875" max="14876" width="3.28515625" style="27" customWidth="1"/>
    <col min="14877" max="14877" width="3.140625" style="27" customWidth="1"/>
    <col min="14878" max="14878" width="4.7109375" style="27" customWidth="1"/>
    <col min="14879" max="14880" width="3.28515625" style="27" customWidth="1"/>
    <col min="14881" max="14881" width="2.5703125" style="27" customWidth="1"/>
    <col min="14882" max="14882" width="8.140625" style="27" customWidth="1"/>
    <col min="14883" max="14883" width="9.42578125" style="27" customWidth="1"/>
    <col min="14884" max="14884" width="4.85546875" style="27" customWidth="1"/>
    <col min="14885" max="14885" width="18" style="27" customWidth="1"/>
    <col min="14886" max="14886" width="9.85546875" style="27" customWidth="1"/>
    <col min="14887" max="14888" width="3.28515625" style="27" customWidth="1"/>
    <col min="14889" max="14889" width="12.7109375" style="27" customWidth="1"/>
    <col min="14890" max="14890" width="3.28515625" style="27" customWidth="1"/>
    <col min="14891" max="14891" width="14" style="27" customWidth="1"/>
    <col min="14892" max="14899" width="3.28515625" style="27" customWidth="1"/>
    <col min="14900" max="15104" width="9.140625" style="27"/>
    <col min="15105" max="15105" width="2.42578125" style="27" customWidth="1"/>
    <col min="15106" max="15106" width="8.140625" style="27" customWidth="1"/>
    <col min="15107" max="15107" width="8" style="27" customWidth="1"/>
    <col min="15108" max="15108" width="3.28515625" style="27" customWidth="1"/>
    <col min="15109" max="15109" width="35.28515625" style="27" customWidth="1"/>
    <col min="15110" max="15113" width="0" style="27" hidden="1" customWidth="1"/>
    <col min="15114" max="15114" width="6.5703125" style="27" customWidth="1"/>
    <col min="15115" max="15115" width="6.85546875" style="27" customWidth="1"/>
    <col min="15116" max="15117" width="8.85546875" style="27" customWidth="1"/>
    <col min="15118" max="15118" width="9.42578125" style="27" customWidth="1"/>
    <col min="15119" max="15119" width="13.140625" style="27" customWidth="1"/>
    <col min="15120" max="15121" width="3.28515625" style="27" customWidth="1"/>
    <col min="15122" max="15122" width="3.85546875" style="27" customWidth="1"/>
    <col min="15123" max="15124" width="3.28515625" style="27" customWidth="1"/>
    <col min="15125" max="15125" width="18.28515625" style="27" customWidth="1"/>
    <col min="15126" max="15126" width="3.28515625" style="27" customWidth="1"/>
    <col min="15127" max="15127" width="8.42578125" style="27" customWidth="1"/>
    <col min="15128" max="15128" width="7.140625" style="27" customWidth="1"/>
    <col min="15129" max="15129" width="3.28515625" style="27" customWidth="1"/>
    <col min="15130" max="15130" width="5.140625" style="27" customWidth="1"/>
    <col min="15131" max="15132" width="3.28515625" style="27" customWidth="1"/>
    <col min="15133" max="15133" width="3.140625" style="27" customWidth="1"/>
    <col min="15134" max="15134" width="4.7109375" style="27" customWidth="1"/>
    <col min="15135" max="15136" width="3.28515625" style="27" customWidth="1"/>
    <col min="15137" max="15137" width="2.5703125" style="27" customWidth="1"/>
    <col min="15138" max="15138" width="8.140625" style="27" customWidth="1"/>
    <col min="15139" max="15139" width="9.42578125" style="27" customWidth="1"/>
    <col min="15140" max="15140" width="4.85546875" style="27" customWidth="1"/>
    <col min="15141" max="15141" width="18" style="27" customWidth="1"/>
    <col min="15142" max="15142" width="9.85546875" style="27" customWidth="1"/>
    <col min="15143" max="15144" width="3.28515625" style="27" customWidth="1"/>
    <col min="15145" max="15145" width="12.7109375" style="27" customWidth="1"/>
    <col min="15146" max="15146" width="3.28515625" style="27" customWidth="1"/>
    <col min="15147" max="15147" width="14" style="27" customWidth="1"/>
    <col min="15148" max="15155" width="3.28515625" style="27" customWidth="1"/>
    <col min="15156" max="15360" width="9.140625" style="27"/>
    <col min="15361" max="15361" width="2.42578125" style="27" customWidth="1"/>
    <col min="15362" max="15362" width="8.140625" style="27" customWidth="1"/>
    <col min="15363" max="15363" width="8" style="27" customWidth="1"/>
    <col min="15364" max="15364" width="3.28515625" style="27" customWidth="1"/>
    <col min="15365" max="15365" width="35.28515625" style="27" customWidth="1"/>
    <col min="15366" max="15369" width="0" style="27" hidden="1" customWidth="1"/>
    <col min="15370" max="15370" width="6.5703125" style="27" customWidth="1"/>
    <col min="15371" max="15371" width="6.85546875" style="27" customWidth="1"/>
    <col min="15372" max="15373" width="8.85546875" style="27" customWidth="1"/>
    <col min="15374" max="15374" width="9.42578125" style="27" customWidth="1"/>
    <col min="15375" max="15375" width="13.140625" style="27" customWidth="1"/>
    <col min="15376" max="15377" width="3.28515625" style="27" customWidth="1"/>
    <col min="15378" max="15378" width="3.85546875" style="27" customWidth="1"/>
    <col min="15379" max="15380" width="3.28515625" style="27" customWidth="1"/>
    <col min="15381" max="15381" width="18.28515625" style="27" customWidth="1"/>
    <col min="15382" max="15382" width="3.28515625" style="27" customWidth="1"/>
    <col min="15383" max="15383" width="8.42578125" style="27" customWidth="1"/>
    <col min="15384" max="15384" width="7.140625" style="27" customWidth="1"/>
    <col min="15385" max="15385" width="3.28515625" style="27" customWidth="1"/>
    <col min="15386" max="15386" width="5.140625" style="27" customWidth="1"/>
    <col min="15387" max="15388" width="3.28515625" style="27" customWidth="1"/>
    <col min="15389" max="15389" width="3.140625" style="27" customWidth="1"/>
    <col min="15390" max="15390" width="4.7109375" style="27" customWidth="1"/>
    <col min="15391" max="15392" width="3.28515625" style="27" customWidth="1"/>
    <col min="15393" max="15393" width="2.5703125" style="27" customWidth="1"/>
    <col min="15394" max="15394" width="8.140625" style="27" customWidth="1"/>
    <col min="15395" max="15395" width="9.42578125" style="27" customWidth="1"/>
    <col min="15396" max="15396" width="4.85546875" style="27" customWidth="1"/>
    <col min="15397" max="15397" width="18" style="27" customWidth="1"/>
    <col min="15398" max="15398" width="9.85546875" style="27" customWidth="1"/>
    <col min="15399" max="15400" width="3.28515625" style="27" customWidth="1"/>
    <col min="15401" max="15401" width="12.7109375" style="27" customWidth="1"/>
    <col min="15402" max="15402" width="3.28515625" style="27" customWidth="1"/>
    <col min="15403" max="15403" width="14" style="27" customWidth="1"/>
    <col min="15404" max="15411" width="3.28515625" style="27" customWidth="1"/>
    <col min="15412" max="15616" width="9.140625" style="27"/>
    <col min="15617" max="15617" width="2.42578125" style="27" customWidth="1"/>
    <col min="15618" max="15618" width="8.140625" style="27" customWidth="1"/>
    <col min="15619" max="15619" width="8" style="27" customWidth="1"/>
    <col min="15620" max="15620" width="3.28515625" style="27" customWidth="1"/>
    <col min="15621" max="15621" width="35.28515625" style="27" customWidth="1"/>
    <col min="15622" max="15625" width="0" style="27" hidden="1" customWidth="1"/>
    <col min="15626" max="15626" width="6.5703125" style="27" customWidth="1"/>
    <col min="15627" max="15627" width="6.85546875" style="27" customWidth="1"/>
    <col min="15628" max="15629" width="8.85546875" style="27" customWidth="1"/>
    <col min="15630" max="15630" width="9.42578125" style="27" customWidth="1"/>
    <col min="15631" max="15631" width="13.140625" style="27" customWidth="1"/>
    <col min="15632" max="15633" width="3.28515625" style="27" customWidth="1"/>
    <col min="15634" max="15634" width="3.85546875" style="27" customWidth="1"/>
    <col min="15635" max="15636" width="3.28515625" style="27" customWidth="1"/>
    <col min="15637" max="15637" width="18.28515625" style="27" customWidth="1"/>
    <col min="15638" max="15638" width="3.28515625" style="27" customWidth="1"/>
    <col min="15639" max="15639" width="8.42578125" style="27" customWidth="1"/>
    <col min="15640" max="15640" width="7.140625" style="27" customWidth="1"/>
    <col min="15641" max="15641" width="3.28515625" style="27" customWidth="1"/>
    <col min="15642" max="15642" width="5.140625" style="27" customWidth="1"/>
    <col min="15643" max="15644" width="3.28515625" style="27" customWidth="1"/>
    <col min="15645" max="15645" width="3.140625" style="27" customWidth="1"/>
    <col min="15646" max="15646" width="4.7109375" style="27" customWidth="1"/>
    <col min="15647" max="15648" width="3.28515625" style="27" customWidth="1"/>
    <col min="15649" max="15649" width="2.5703125" style="27" customWidth="1"/>
    <col min="15650" max="15650" width="8.140625" style="27" customWidth="1"/>
    <col min="15651" max="15651" width="9.42578125" style="27" customWidth="1"/>
    <col min="15652" max="15652" width="4.85546875" style="27" customWidth="1"/>
    <col min="15653" max="15653" width="18" style="27" customWidth="1"/>
    <col min="15654" max="15654" width="9.85546875" style="27" customWidth="1"/>
    <col min="15655" max="15656" width="3.28515625" style="27" customWidth="1"/>
    <col min="15657" max="15657" width="12.7109375" style="27" customWidth="1"/>
    <col min="15658" max="15658" width="3.28515625" style="27" customWidth="1"/>
    <col min="15659" max="15659" width="14" style="27" customWidth="1"/>
    <col min="15660" max="15667" width="3.28515625" style="27" customWidth="1"/>
    <col min="15668" max="15872" width="9.140625" style="27"/>
    <col min="15873" max="15873" width="2.42578125" style="27" customWidth="1"/>
    <col min="15874" max="15874" width="8.140625" style="27" customWidth="1"/>
    <col min="15875" max="15875" width="8" style="27" customWidth="1"/>
    <col min="15876" max="15876" width="3.28515625" style="27" customWidth="1"/>
    <col min="15877" max="15877" width="35.28515625" style="27" customWidth="1"/>
    <col min="15878" max="15881" width="0" style="27" hidden="1" customWidth="1"/>
    <col min="15882" max="15882" width="6.5703125" style="27" customWidth="1"/>
    <col min="15883" max="15883" width="6.85546875" style="27" customWidth="1"/>
    <col min="15884" max="15885" width="8.85546875" style="27" customWidth="1"/>
    <col min="15886" max="15886" width="9.42578125" style="27" customWidth="1"/>
    <col min="15887" max="15887" width="13.140625" style="27" customWidth="1"/>
    <col min="15888" max="15889" width="3.28515625" style="27" customWidth="1"/>
    <col min="15890" max="15890" width="3.85546875" style="27" customWidth="1"/>
    <col min="15891" max="15892" width="3.28515625" style="27" customWidth="1"/>
    <col min="15893" max="15893" width="18.28515625" style="27" customWidth="1"/>
    <col min="15894" max="15894" width="3.28515625" style="27" customWidth="1"/>
    <col min="15895" max="15895" width="8.42578125" style="27" customWidth="1"/>
    <col min="15896" max="15896" width="7.140625" style="27" customWidth="1"/>
    <col min="15897" max="15897" width="3.28515625" style="27" customWidth="1"/>
    <col min="15898" max="15898" width="5.140625" style="27" customWidth="1"/>
    <col min="15899" max="15900" width="3.28515625" style="27" customWidth="1"/>
    <col min="15901" max="15901" width="3.140625" style="27" customWidth="1"/>
    <col min="15902" max="15902" width="4.7109375" style="27" customWidth="1"/>
    <col min="15903" max="15904" width="3.28515625" style="27" customWidth="1"/>
    <col min="15905" max="15905" width="2.5703125" style="27" customWidth="1"/>
    <col min="15906" max="15906" width="8.140625" style="27" customWidth="1"/>
    <col min="15907" max="15907" width="9.42578125" style="27" customWidth="1"/>
    <col min="15908" max="15908" width="4.85546875" style="27" customWidth="1"/>
    <col min="15909" max="15909" width="18" style="27" customWidth="1"/>
    <col min="15910" max="15910" width="9.85546875" style="27" customWidth="1"/>
    <col min="15911" max="15912" width="3.28515625" style="27" customWidth="1"/>
    <col min="15913" max="15913" width="12.7109375" style="27" customWidth="1"/>
    <col min="15914" max="15914" width="3.28515625" style="27" customWidth="1"/>
    <col min="15915" max="15915" width="14" style="27" customWidth="1"/>
    <col min="15916" max="15923" width="3.28515625" style="27" customWidth="1"/>
    <col min="15924" max="16128" width="9.140625" style="27"/>
    <col min="16129" max="16129" width="2.42578125" style="27" customWidth="1"/>
    <col min="16130" max="16130" width="8.140625" style="27" customWidth="1"/>
    <col min="16131" max="16131" width="8" style="27" customWidth="1"/>
    <col min="16132" max="16132" width="3.28515625" style="27" customWidth="1"/>
    <col min="16133" max="16133" width="35.28515625" style="27" customWidth="1"/>
    <col min="16134" max="16137" width="0" style="27" hidden="1" customWidth="1"/>
    <col min="16138" max="16138" width="6.5703125" style="27" customWidth="1"/>
    <col min="16139" max="16139" width="6.85546875" style="27" customWidth="1"/>
    <col min="16140" max="16141" width="8.85546875" style="27" customWidth="1"/>
    <col min="16142" max="16142" width="9.42578125" style="27" customWidth="1"/>
    <col min="16143" max="16143" width="13.140625" style="27" customWidth="1"/>
    <col min="16144" max="16145" width="3.28515625" style="27" customWidth="1"/>
    <col min="16146" max="16146" width="3.85546875" style="27" customWidth="1"/>
    <col min="16147" max="16148" width="3.28515625" style="27" customWidth="1"/>
    <col min="16149" max="16149" width="18.28515625" style="27" customWidth="1"/>
    <col min="16150" max="16150" width="3.28515625" style="27" customWidth="1"/>
    <col min="16151" max="16151" width="8.42578125" style="27" customWidth="1"/>
    <col min="16152" max="16152" width="7.140625" style="27" customWidth="1"/>
    <col min="16153" max="16153" width="3.28515625" style="27" customWidth="1"/>
    <col min="16154" max="16154" width="5.140625" style="27" customWidth="1"/>
    <col min="16155" max="16156" width="3.28515625" style="27" customWidth="1"/>
    <col min="16157" max="16157" width="3.140625" style="27" customWidth="1"/>
    <col min="16158" max="16158" width="4.7109375" style="27" customWidth="1"/>
    <col min="16159" max="16160" width="3.28515625" style="27" customWidth="1"/>
    <col min="16161" max="16161" width="2.5703125" style="27" customWidth="1"/>
    <col min="16162" max="16162" width="8.140625" style="27" customWidth="1"/>
    <col min="16163" max="16163" width="9.42578125" style="27" customWidth="1"/>
    <col min="16164" max="16164" width="4.85546875" style="27" customWidth="1"/>
    <col min="16165" max="16165" width="18" style="27" customWidth="1"/>
    <col min="16166" max="16166" width="9.85546875" style="27" customWidth="1"/>
    <col min="16167" max="16168" width="3.28515625" style="27" customWidth="1"/>
    <col min="16169" max="16169" width="12.7109375" style="27" customWidth="1"/>
    <col min="16170" max="16170" width="3.28515625" style="27" customWidth="1"/>
    <col min="16171" max="16171" width="14" style="27" customWidth="1"/>
    <col min="16172" max="16179" width="3.28515625" style="27" customWidth="1"/>
    <col min="16180" max="16384" width="9.140625" style="27"/>
  </cols>
  <sheetData>
    <row r="1" spans="1:42" ht="15" customHeight="1" thickBot="1" x14ac:dyDescent="0.25">
      <c r="E1" s="27"/>
      <c r="F1" s="27"/>
      <c r="G1" s="27"/>
      <c r="H1" s="27"/>
      <c r="I1" s="27"/>
      <c r="J1" s="27"/>
      <c r="AI1" s="56"/>
    </row>
    <row r="2" spans="1:42" ht="12.75" customHeight="1" x14ac:dyDescent="0.2">
      <c r="B2" s="33"/>
      <c r="C2" s="34"/>
      <c r="D2" s="34"/>
      <c r="E2" s="741" t="s">
        <v>118</v>
      </c>
      <c r="F2" s="742"/>
      <c r="G2" s="742"/>
      <c r="H2" s="742"/>
      <c r="I2" s="742"/>
      <c r="J2" s="742"/>
      <c r="K2" s="742"/>
      <c r="L2" s="742"/>
      <c r="M2" s="742"/>
      <c r="N2" s="742"/>
      <c r="O2" s="742"/>
      <c r="P2" s="742"/>
      <c r="Q2" s="742"/>
      <c r="R2" s="742"/>
      <c r="S2" s="742"/>
      <c r="T2" s="742"/>
      <c r="U2" s="742"/>
      <c r="V2" s="742"/>
      <c r="W2" s="742"/>
      <c r="X2" s="742"/>
      <c r="Y2" s="742"/>
      <c r="Z2" s="742"/>
      <c r="AA2" s="742"/>
      <c r="AB2" s="742"/>
      <c r="AC2" s="742"/>
      <c r="AD2" s="742"/>
      <c r="AE2" s="742"/>
      <c r="AF2" s="742"/>
      <c r="AG2" s="743"/>
      <c r="AH2" s="35"/>
      <c r="AI2" s="35"/>
      <c r="AJ2" s="36"/>
      <c r="AK2" s="37"/>
    </row>
    <row r="3" spans="1:42" ht="18" customHeight="1" thickBot="1" x14ac:dyDescent="0.25">
      <c r="B3" s="38"/>
      <c r="C3" s="39"/>
      <c r="D3" s="39"/>
      <c r="E3" s="744"/>
      <c r="F3" s="745"/>
      <c r="G3" s="745"/>
      <c r="H3" s="745"/>
      <c r="I3" s="745"/>
      <c r="J3" s="745"/>
      <c r="K3" s="745"/>
      <c r="L3" s="745"/>
      <c r="M3" s="745"/>
      <c r="N3" s="745"/>
      <c r="O3" s="745"/>
      <c r="P3" s="745"/>
      <c r="Q3" s="745"/>
      <c r="R3" s="745"/>
      <c r="S3" s="745"/>
      <c r="T3" s="745"/>
      <c r="U3" s="745"/>
      <c r="V3" s="745"/>
      <c r="W3" s="745"/>
      <c r="X3" s="745"/>
      <c r="Y3" s="745"/>
      <c r="Z3" s="745"/>
      <c r="AA3" s="745"/>
      <c r="AB3" s="745"/>
      <c r="AC3" s="745"/>
      <c r="AD3" s="745"/>
      <c r="AE3" s="745"/>
      <c r="AF3" s="745"/>
      <c r="AG3" s="746"/>
      <c r="AH3" s="40"/>
      <c r="AI3" s="40"/>
      <c r="AJ3" s="41"/>
      <c r="AK3" s="37"/>
    </row>
    <row r="4" spans="1:42" ht="16.5" customHeight="1" x14ac:dyDescent="0.2">
      <c r="B4" s="38"/>
      <c r="C4" s="39"/>
      <c r="D4" s="39"/>
      <c r="E4" s="39"/>
      <c r="F4" s="39"/>
      <c r="G4" s="39"/>
      <c r="H4" s="40"/>
      <c r="I4" s="39"/>
      <c r="J4" s="39"/>
      <c r="K4" s="39"/>
      <c r="L4" s="39"/>
      <c r="M4" s="39"/>
      <c r="N4" s="39"/>
      <c r="O4" s="39"/>
      <c r="P4" s="39"/>
      <c r="Q4" s="39"/>
      <c r="R4" s="39"/>
      <c r="S4" s="39"/>
      <c r="T4" s="39"/>
      <c r="U4" s="39"/>
      <c r="V4" s="39"/>
      <c r="W4" s="39"/>
      <c r="X4" s="39"/>
      <c r="Y4" s="39"/>
      <c r="Z4" s="39"/>
      <c r="AA4" s="39"/>
      <c r="AB4" s="39"/>
      <c r="AC4" s="39"/>
      <c r="AD4" s="39"/>
      <c r="AE4" s="39"/>
      <c r="AF4" s="39"/>
      <c r="AG4" s="39"/>
      <c r="AH4" s="39"/>
      <c r="AI4" s="39"/>
      <c r="AJ4" s="42"/>
      <c r="AK4" s="37"/>
    </row>
    <row r="5" spans="1:42" s="45" customFormat="1" ht="19.5" x14ac:dyDescent="0.2">
      <c r="B5" s="747"/>
      <c r="C5" s="748"/>
      <c r="D5" s="748"/>
      <c r="E5" s="748"/>
      <c r="F5" s="748"/>
      <c r="G5" s="748"/>
      <c r="H5" s="748"/>
      <c r="I5" s="748"/>
      <c r="J5" s="748"/>
      <c r="K5" s="748"/>
      <c r="L5" s="748"/>
      <c r="M5" s="748"/>
      <c r="N5" s="748"/>
      <c r="O5" s="748"/>
      <c r="P5" s="748"/>
      <c r="Q5" s="748"/>
      <c r="R5" s="748"/>
      <c r="S5" s="748"/>
      <c r="T5" s="748"/>
      <c r="U5" s="748"/>
      <c r="V5" s="748"/>
      <c r="W5" s="748"/>
      <c r="X5" s="748"/>
      <c r="Y5" s="128"/>
      <c r="Z5" s="128"/>
      <c r="AA5" s="128"/>
      <c r="AB5" s="128"/>
      <c r="AC5" s="128"/>
      <c r="AD5" s="749"/>
      <c r="AE5" s="749"/>
      <c r="AF5" s="749"/>
      <c r="AG5" s="749"/>
      <c r="AH5" s="749"/>
      <c r="AI5" s="749"/>
      <c r="AJ5" s="750"/>
      <c r="AK5" s="44"/>
      <c r="AP5" s="46"/>
    </row>
    <row r="6" spans="1:42" ht="19.5" x14ac:dyDescent="0.2">
      <c r="B6" s="47"/>
      <c r="C6" s="48"/>
      <c r="D6" s="48"/>
      <c r="E6" s="48"/>
      <c r="F6" s="48"/>
      <c r="G6" s="48"/>
      <c r="H6" s="48"/>
      <c r="I6" s="48"/>
      <c r="J6" s="48"/>
      <c r="K6" s="49"/>
      <c r="L6" s="50"/>
      <c r="M6" s="51"/>
      <c r="N6" s="51"/>
      <c r="O6" s="51"/>
      <c r="P6" s="51"/>
      <c r="Q6" s="51"/>
      <c r="R6" s="51"/>
      <c r="S6" s="51"/>
      <c r="T6" s="51"/>
      <c r="U6" s="51"/>
      <c r="V6" s="51"/>
      <c r="W6" s="51"/>
      <c r="X6" s="51"/>
      <c r="Y6" s="51"/>
      <c r="Z6" s="51"/>
      <c r="AA6" s="51"/>
      <c r="AB6" s="51"/>
      <c r="AC6" s="51"/>
      <c r="AD6" s="51"/>
      <c r="AE6" s="51"/>
      <c r="AF6" s="51"/>
      <c r="AG6" s="51"/>
      <c r="AH6" s="51"/>
      <c r="AI6" s="51"/>
      <c r="AJ6" s="52"/>
      <c r="AK6" s="37"/>
    </row>
    <row r="7" spans="1:42" s="56" customFormat="1" ht="18.75" x14ac:dyDescent="0.2">
      <c r="B7" s="53" t="s">
        <v>94</v>
      </c>
      <c r="C7" s="54"/>
      <c r="D7" s="54"/>
      <c r="E7" s="54"/>
      <c r="F7" s="54"/>
      <c r="G7" s="54"/>
      <c r="H7" s="54"/>
      <c r="I7" s="51"/>
      <c r="J7" s="51"/>
      <c r="K7" s="51"/>
      <c r="L7" s="51"/>
      <c r="M7" s="51"/>
      <c r="N7" s="51"/>
      <c r="O7" s="51"/>
      <c r="P7" s="51"/>
      <c r="Q7" s="51"/>
      <c r="R7" s="51"/>
      <c r="S7" s="51"/>
      <c r="T7" s="51"/>
      <c r="U7" s="51"/>
      <c r="V7" s="51"/>
      <c r="W7" s="54"/>
      <c r="X7" s="54"/>
      <c r="Y7" s="54"/>
      <c r="Z7" s="54"/>
      <c r="AA7" s="54"/>
      <c r="AB7" s="51"/>
      <c r="AC7" s="51"/>
      <c r="AD7" s="55" t="s">
        <v>95</v>
      </c>
      <c r="AE7" s="51"/>
      <c r="AF7" s="51"/>
      <c r="AG7" s="51"/>
      <c r="AH7" s="51"/>
      <c r="AI7" s="51"/>
      <c r="AJ7" s="52"/>
      <c r="AK7" s="37"/>
      <c r="AP7" s="57"/>
    </row>
    <row r="8" spans="1:42" s="45" customFormat="1" ht="19.5" x14ac:dyDescent="0.2">
      <c r="B8" s="751" t="s">
        <v>25545</v>
      </c>
      <c r="C8" s="752"/>
      <c r="D8" s="752"/>
      <c r="E8" s="752"/>
      <c r="F8" s="752"/>
      <c r="G8" s="752"/>
      <c r="H8" s="752"/>
      <c r="I8" s="752"/>
      <c r="J8" s="752"/>
      <c r="K8" s="752"/>
      <c r="L8" s="752"/>
      <c r="M8" s="752"/>
      <c r="N8" s="752"/>
      <c r="O8" s="752"/>
      <c r="P8" s="752"/>
      <c r="Q8" s="752"/>
      <c r="R8" s="752"/>
      <c r="S8" s="752"/>
      <c r="T8" s="752"/>
      <c r="U8" s="752"/>
      <c r="V8" s="752"/>
      <c r="W8" s="752"/>
      <c r="X8" s="752"/>
      <c r="Y8" s="752"/>
      <c r="Z8" s="752"/>
      <c r="AA8" s="752"/>
      <c r="AB8" s="752"/>
      <c r="AC8" s="753"/>
      <c r="AD8" s="754"/>
      <c r="AE8" s="752"/>
      <c r="AF8" s="752"/>
      <c r="AG8" s="752"/>
      <c r="AH8" s="752"/>
      <c r="AI8" s="752"/>
      <c r="AJ8" s="755"/>
      <c r="AK8" s="44"/>
      <c r="AP8" s="46"/>
    </row>
    <row r="9" spans="1:42" s="63" customFormat="1" ht="18.75" x14ac:dyDescent="0.2">
      <c r="B9" s="53"/>
      <c r="C9" s="54"/>
      <c r="D9" s="54"/>
      <c r="E9" s="54"/>
      <c r="F9" s="54"/>
      <c r="G9" s="54"/>
      <c r="H9" s="54"/>
      <c r="I9" s="54"/>
      <c r="J9" s="54"/>
      <c r="K9" s="51"/>
      <c r="L9" s="51"/>
      <c r="M9" s="51"/>
      <c r="N9" s="51"/>
      <c r="O9" s="51"/>
      <c r="P9" s="51"/>
      <c r="Q9" s="51"/>
      <c r="R9" s="51"/>
      <c r="S9" s="51"/>
      <c r="T9" s="51"/>
      <c r="U9" s="51"/>
      <c r="V9" s="51"/>
      <c r="W9" s="51"/>
      <c r="X9" s="51"/>
      <c r="Y9" s="51"/>
      <c r="Z9" s="51"/>
      <c r="AA9" s="51"/>
      <c r="AB9" s="51"/>
      <c r="AC9" s="51"/>
      <c r="AD9" s="51"/>
      <c r="AE9" s="51"/>
      <c r="AF9" s="51"/>
      <c r="AG9" s="51"/>
      <c r="AH9" s="51"/>
      <c r="AI9" s="51"/>
      <c r="AJ9" s="52"/>
      <c r="AK9" s="62"/>
      <c r="AP9" s="64"/>
    </row>
    <row r="10" spans="1:42" s="56" customFormat="1" ht="18.75" x14ac:dyDescent="0.2">
      <c r="B10" s="53" t="s">
        <v>96</v>
      </c>
      <c r="C10" s="54"/>
      <c r="D10" s="54"/>
      <c r="E10" s="51"/>
      <c r="F10" s="51"/>
      <c r="G10" s="51"/>
      <c r="H10" s="51"/>
      <c r="I10" s="51"/>
      <c r="J10" s="51"/>
      <c r="K10" s="51"/>
      <c r="L10" s="51"/>
      <c r="M10" s="51"/>
      <c r="N10" s="51"/>
      <c r="O10" s="51"/>
      <c r="P10" s="51"/>
      <c r="Q10" s="51"/>
      <c r="R10" s="51"/>
      <c r="S10" s="51"/>
      <c r="T10" s="51"/>
      <c r="U10" s="51"/>
      <c r="V10" s="51"/>
      <c r="W10" s="55" t="s">
        <v>97</v>
      </c>
      <c r="X10" s="51"/>
      <c r="Y10" s="54"/>
      <c r="Z10" s="54"/>
      <c r="AA10" s="54"/>
      <c r="AB10" s="54"/>
      <c r="AC10" s="54"/>
      <c r="AD10" s="51"/>
      <c r="AE10" s="54"/>
      <c r="AF10" s="65"/>
      <c r="AG10" s="51"/>
      <c r="AH10" s="51"/>
      <c r="AI10" s="51"/>
      <c r="AJ10" s="52"/>
      <c r="AK10" s="37"/>
      <c r="AP10" s="57"/>
    </row>
    <row r="11" spans="1:42" ht="63.75" customHeight="1" x14ac:dyDescent="0.2">
      <c r="B11" s="756" t="s">
        <v>25544</v>
      </c>
      <c r="C11" s="757"/>
      <c r="D11" s="757"/>
      <c r="E11" s="757"/>
      <c r="F11" s="757"/>
      <c r="G11" s="757"/>
      <c r="H11" s="757"/>
      <c r="I11" s="757"/>
      <c r="J11" s="757"/>
      <c r="K11" s="757"/>
      <c r="L11" s="757"/>
      <c r="M11" s="757"/>
      <c r="N11" s="757"/>
      <c r="O11" s="757"/>
      <c r="P11" s="757"/>
      <c r="Q11" s="757"/>
      <c r="R11" s="757"/>
      <c r="S11" s="757"/>
      <c r="T11" s="757"/>
      <c r="U11" s="757"/>
      <c r="V11" s="758"/>
      <c r="W11" s="759" t="s">
        <v>25543</v>
      </c>
      <c r="X11" s="760"/>
      <c r="Y11" s="760"/>
      <c r="Z11" s="760"/>
      <c r="AA11" s="760"/>
      <c r="AB11" s="760"/>
      <c r="AC11" s="760"/>
      <c r="AD11" s="760"/>
      <c r="AE11" s="760"/>
      <c r="AF11" s="760"/>
      <c r="AG11" s="760"/>
      <c r="AH11" s="760"/>
      <c r="AI11" s="760"/>
      <c r="AJ11" s="761"/>
      <c r="AK11" s="37"/>
    </row>
    <row r="12" spans="1:42" s="126" customFormat="1" ht="38.25" customHeight="1" thickBot="1" x14ac:dyDescent="0.25">
      <c r="B12" s="123" t="s">
        <v>5099</v>
      </c>
      <c r="C12" s="124"/>
      <c r="D12" s="124"/>
      <c r="E12" s="124"/>
      <c r="F12" s="124"/>
      <c r="G12" s="124"/>
      <c r="H12" s="124"/>
      <c r="I12" s="124"/>
      <c r="J12" s="124"/>
      <c r="K12" s="50"/>
      <c r="L12" s="50"/>
      <c r="M12" s="50"/>
      <c r="N12" s="50"/>
      <c r="O12" s="50"/>
      <c r="P12" s="50"/>
      <c r="Q12" s="50"/>
      <c r="R12" s="50"/>
      <c r="S12" s="50"/>
      <c r="T12" s="50"/>
      <c r="U12" s="50"/>
      <c r="V12" s="50"/>
      <c r="W12" s="50"/>
      <c r="X12" s="50"/>
      <c r="Y12" s="50"/>
      <c r="Z12" s="50"/>
      <c r="AA12" s="50"/>
      <c r="AB12" s="50"/>
      <c r="AC12" s="50"/>
      <c r="AD12" s="50"/>
      <c r="AE12" s="50"/>
      <c r="AF12" s="50"/>
      <c r="AG12" s="50"/>
      <c r="AH12" s="50"/>
      <c r="AI12" s="50"/>
      <c r="AJ12" s="129"/>
      <c r="AK12" s="44"/>
      <c r="AP12" s="127"/>
    </row>
    <row r="13" spans="1:42" ht="12.6" customHeight="1" x14ac:dyDescent="0.2">
      <c r="B13" s="776" t="s">
        <v>98</v>
      </c>
      <c r="C13" s="777"/>
      <c r="D13" s="777"/>
      <c r="E13" s="777"/>
      <c r="F13" s="115"/>
      <c r="G13" s="115"/>
      <c r="H13" s="115"/>
      <c r="I13" s="115"/>
      <c r="J13" s="780" t="s">
        <v>99</v>
      </c>
      <c r="K13" s="781"/>
      <c r="L13" s="781"/>
      <c r="M13" s="781"/>
      <c r="N13" s="781"/>
      <c r="O13" s="782"/>
      <c r="P13" s="786" t="s">
        <v>100</v>
      </c>
      <c r="Q13" s="787"/>
      <c r="R13" s="787"/>
      <c r="S13" s="787"/>
      <c r="T13" s="787"/>
      <c r="U13" s="787"/>
      <c r="V13" s="787"/>
      <c r="W13" s="787"/>
      <c r="X13" s="790" t="s">
        <v>101</v>
      </c>
      <c r="Y13" s="790"/>
      <c r="Z13" s="790"/>
      <c r="AA13" s="790"/>
      <c r="AB13" s="790"/>
      <c r="AC13" s="790"/>
      <c r="AD13" s="790"/>
      <c r="AE13" s="790"/>
      <c r="AF13" s="790"/>
      <c r="AG13" s="790"/>
      <c r="AH13" s="791"/>
      <c r="AI13" s="794">
        <f>AL13</f>
        <v>0.25940000000000002</v>
      </c>
      <c r="AJ13" s="795"/>
      <c r="AK13" s="818">
        <f>((1+V18+V16+V15)*(1+V17)*(1+V19)/((1-V20)))</f>
        <v>1.2593549231584524</v>
      </c>
      <c r="AL13" s="819">
        <f>ROUND(AK13-1,4)</f>
        <v>0.25940000000000002</v>
      </c>
    </row>
    <row r="14" spans="1:42" ht="25.5" customHeight="1" thickBot="1" x14ac:dyDescent="0.25">
      <c r="B14" s="778"/>
      <c r="C14" s="779"/>
      <c r="D14" s="779"/>
      <c r="E14" s="779"/>
      <c r="F14" s="116"/>
      <c r="G14" s="116"/>
      <c r="H14" s="116"/>
      <c r="I14" s="116"/>
      <c r="J14" s="783"/>
      <c r="K14" s="784"/>
      <c r="L14" s="784"/>
      <c r="M14" s="784"/>
      <c r="N14" s="784"/>
      <c r="O14" s="785"/>
      <c r="P14" s="788"/>
      <c r="Q14" s="789"/>
      <c r="R14" s="789"/>
      <c r="S14" s="789"/>
      <c r="T14" s="789"/>
      <c r="U14" s="789"/>
      <c r="V14" s="789"/>
      <c r="W14" s="789"/>
      <c r="X14" s="792"/>
      <c r="Y14" s="792"/>
      <c r="Z14" s="792"/>
      <c r="AA14" s="792"/>
      <c r="AB14" s="792"/>
      <c r="AC14" s="792"/>
      <c r="AD14" s="792"/>
      <c r="AE14" s="792"/>
      <c r="AF14" s="792"/>
      <c r="AG14" s="792"/>
      <c r="AH14" s="793"/>
      <c r="AI14" s="796"/>
      <c r="AJ14" s="797"/>
      <c r="AK14" s="818"/>
      <c r="AL14" s="820"/>
    </row>
    <row r="15" spans="1:42" ht="24.95" customHeight="1" x14ac:dyDescent="0.2">
      <c r="A15" s="117"/>
      <c r="B15" s="130">
        <v>1</v>
      </c>
      <c r="C15" s="69" t="s">
        <v>146</v>
      </c>
      <c r="D15" s="70"/>
      <c r="E15" s="71"/>
      <c r="F15" s="54"/>
      <c r="G15" s="54"/>
      <c r="H15" s="54"/>
      <c r="I15" s="54"/>
      <c r="J15" s="72" t="s">
        <v>102</v>
      </c>
      <c r="K15" s="762">
        <v>2.8E-3</v>
      </c>
      <c r="L15" s="762"/>
      <c r="M15" s="73" t="s">
        <v>103</v>
      </c>
      <c r="N15" s="762">
        <v>7.4999999999999997E-3</v>
      </c>
      <c r="O15" s="763"/>
      <c r="P15" s="74" t="s">
        <v>104</v>
      </c>
      <c r="Q15" s="75"/>
      <c r="R15" s="75"/>
      <c r="S15" s="75"/>
      <c r="T15" s="75"/>
      <c r="U15" s="76"/>
      <c r="V15" s="764">
        <v>1.4999999999999999E-2</v>
      </c>
      <c r="W15" s="765"/>
      <c r="X15" s="766" t="s">
        <v>147</v>
      </c>
      <c r="Y15" s="767"/>
      <c r="Z15" s="767"/>
      <c r="AA15" s="767"/>
      <c r="AB15" s="767"/>
      <c r="AC15" s="767"/>
      <c r="AD15" s="767"/>
      <c r="AE15" s="767"/>
      <c r="AF15" s="767"/>
      <c r="AG15" s="767"/>
      <c r="AH15" s="767"/>
      <c r="AI15" s="767"/>
      <c r="AJ15" s="768"/>
      <c r="AK15" s="37"/>
      <c r="AN15" s="31"/>
      <c r="AP15" s="27"/>
    </row>
    <row r="16" spans="1:42" ht="24.95" customHeight="1" x14ac:dyDescent="0.2">
      <c r="A16" s="117"/>
      <c r="B16" s="130">
        <v>2</v>
      </c>
      <c r="C16" s="77" t="s">
        <v>105</v>
      </c>
      <c r="D16" s="77"/>
      <c r="E16" s="77"/>
      <c r="F16" s="77"/>
      <c r="G16" s="77"/>
      <c r="H16" s="77"/>
      <c r="I16" s="69"/>
      <c r="J16" s="78" t="s">
        <v>102</v>
      </c>
      <c r="K16" s="772">
        <v>0.01</v>
      </c>
      <c r="L16" s="772"/>
      <c r="M16" s="79" t="s">
        <v>103</v>
      </c>
      <c r="N16" s="772">
        <v>1.7399999999999999E-2</v>
      </c>
      <c r="O16" s="773"/>
      <c r="P16" s="774" t="s">
        <v>106</v>
      </c>
      <c r="Q16" s="774"/>
      <c r="R16" s="774"/>
      <c r="S16" s="774"/>
      <c r="T16" s="774"/>
      <c r="U16" s="775"/>
      <c r="V16" s="764">
        <v>1.4999999999999999E-2</v>
      </c>
      <c r="W16" s="765"/>
      <c r="X16" s="769"/>
      <c r="Y16" s="770"/>
      <c r="Z16" s="770"/>
      <c r="AA16" s="770"/>
      <c r="AB16" s="770"/>
      <c r="AC16" s="770"/>
      <c r="AD16" s="770"/>
      <c r="AE16" s="770"/>
      <c r="AF16" s="770"/>
      <c r="AG16" s="770"/>
      <c r="AH16" s="770"/>
      <c r="AI16" s="770"/>
      <c r="AJ16" s="771"/>
      <c r="AK16" s="37"/>
      <c r="AN16" s="31"/>
      <c r="AP16" s="27"/>
    </row>
    <row r="17" spans="1:42" ht="24.95" customHeight="1" x14ac:dyDescent="0.2">
      <c r="A17" s="117"/>
      <c r="B17" s="130">
        <v>3</v>
      </c>
      <c r="C17" s="80" t="s">
        <v>107</v>
      </c>
      <c r="D17" s="80"/>
      <c r="E17" s="80"/>
      <c r="F17" s="80"/>
      <c r="G17" s="80"/>
      <c r="H17" s="80"/>
      <c r="I17" s="81"/>
      <c r="J17" s="78" t="s">
        <v>102</v>
      </c>
      <c r="K17" s="772">
        <v>9.4000000000000004E-3</v>
      </c>
      <c r="L17" s="772"/>
      <c r="M17" s="79" t="s">
        <v>103</v>
      </c>
      <c r="N17" s="772">
        <v>1.17E-2</v>
      </c>
      <c r="O17" s="773"/>
      <c r="P17" s="774" t="s">
        <v>108</v>
      </c>
      <c r="Q17" s="774"/>
      <c r="R17" s="774"/>
      <c r="S17" s="774"/>
      <c r="T17" s="774"/>
      <c r="U17" s="775"/>
      <c r="V17" s="764">
        <v>0.01</v>
      </c>
      <c r="W17" s="765"/>
      <c r="X17" s="769" t="s">
        <v>149</v>
      </c>
      <c r="Y17" s="770"/>
      <c r="Z17" s="770"/>
      <c r="AA17" s="770"/>
      <c r="AB17" s="770"/>
      <c r="AC17" s="770"/>
      <c r="AD17" s="770"/>
      <c r="AE17" s="770"/>
      <c r="AF17" s="770"/>
      <c r="AG17" s="770"/>
      <c r="AH17" s="770"/>
      <c r="AI17" s="770"/>
      <c r="AJ17" s="771"/>
      <c r="AK17" s="37"/>
      <c r="AN17" s="31"/>
      <c r="AP17" s="27"/>
    </row>
    <row r="18" spans="1:42" ht="24.95" customHeight="1" x14ac:dyDescent="0.2">
      <c r="A18" s="117"/>
      <c r="B18" s="130">
        <v>4</v>
      </c>
      <c r="C18" s="80" t="s">
        <v>109</v>
      </c>
      <c r="D18" s="80"/>
      <c r="E18" s="80"/>
      <c r="F18" s="80"/>
      <c r="G18" s="80"/>
      <c r="H18" s="80"/>
      <c r="I18" s="81"/>
      <c r="J18" s="78" t="s">
        <v>102</v>
      </c>
      <c r="K18" s="772">
        <v>3.4299999999999997E-2</v>
      </c>
      <c r="L18" s="772"/>
      <c r="M18" s="79" t="s">
        <v>103</v>
      </c>
      <c r="N18" s="772">
        <v>6.7100000000000007E-2</v>
      </c>
      <c r="O18" s="773"/>
      <c r="P18" s="774" t="s">
        <v>110</v>
      </c>
      <c r="Q18" s="774"/>
      <c r="R18" s="774"/>
      <c r="S18" s="774"/>
      <c r="T18" s="774"/>
      <c r="U18" s="775"/>
      <c r="V18" s="764">
        <v>4.9299999999999997E-2</v>
      </c>
      <c r="W18" s="765"/>
      <c r="X18" s="798" t="s">
        <v>232</v>
      </c>
      <c r="Y18" s="799"/>
      <c r="Z18" s="799"/>
      <c r="AA18" s="799"/>
      <c r="AB18" s="799"/>
      <c r="AC18" s="799"/>
      <c r="AD18" s="799"/>
      <c r="AE18" s="799"/>
      <c r="AF18" s="799"/>
      <c r="AG18" s="799"/>
      <c r="AH18" s="799"/>
      <c r="AI18" s="799"/>
      <c r="AJ18" s="800"/>
      <c r="AK18" s="37"/>
      <c r="AN18" s="31"/>
      <c r="AP18" s="27"/>
    </row>
    <row r="19" spans="1:42" ht="24.95" customHeight="1" x14ac:dyDescent="0.2">
      <c r="A19" s="117"/>
      <c r="B19" s="130">
        <v>5</v>
      </c>
      <c r="C19" s="80" t="s">
        <v>111</v>
      </c>
      <c r="D19" s="80"/>
      <c r="E19" s="80"/>
      <c r="F19" s="80"/>
      <c r="G19" s="80"/>
      <c r="H19" s="80"/>
      <c r="I19" s="81"/>
      <c r="J19" s="78" t="s">
        <v>102</v>
      </c>
      <c r="K19" s="772">
        <v>6.7400000000000002E-2</v>
      </c>
      <c r="L19" s="772"/>
      <c r="M19" s="79" t="s">
        <v>103</v>
      </c>
      <c r="N19" s="772">
        <v>9.4E-2</v>
      </c>
      <c r="O19" s="773"/>
      <c r="P19" s="774" t="s">
        <v>112</v>
      </c>
      <c r="Q19" s="774"/>
      <c r="R19" s="774"/>
      <c r="S19" s="774"/>
      <c r="T19" s="774"/>
      <c r="U19" s="775"/>
      <c r="V19" s="764">
        <v>0.09</v>
      </c>
      <c r="W19" s="765"/>
      <c r="X19" s="769" t="s">
        <v>148</v>
      </c>
      <c r="Y19" s="770"/>
      <c r="Z19" s="770"/>
      <c r="AA19" s="770"/>
      <c r="AB19" s="770"/>
      <c r="AC19" s="770"/>
      <c r="AD19" s="770"/>
      <c r="AE19" s="770"/>
      <c r="AF19" s="770"/>
      <c r="AG19" s="770"/>
      <c r="AH19" s="770"/>
      <c r="AI19" s="770"/>
      <c r="AJ19" s="771"/>
      <c r="AK19" s="37"/>
      <c r="AN19" s="31"/>
      <c r="AP19" s="27"/>
    </row>
    <row r="20" spans="1:42" ht="24.95" customHeight="1" x14ac:dyDescent="0.2">
      <c r="A20" s="117"/>
      <c r="B20" s="130">
        <v>6</v>
      </c>
      <c r="C20" s="80" t="s">
        <v>113</v>
      </c>
      <c r="D20" s="80"/>
      <c r="E20" s="80"/>
      <c r="F20" s="80"/>
      <c r="G20" s="80"/>
      <c r="H20" s="80"/>
      <c r="I20" s="81"/>
      <c r="J20" s="78" t="s">
        <v>102</v>
      </c>
      <c r="K20" s="772">
        <f>K21+K22+K23</f>
        <v>4.65E-2</v>
      </c>
      <c r="L20" s="772"/>
      <c r="M20" s="79" t="s">
        <v>103</v>
      </c>
      <c r="N20" s="772">
        <f>N21+N22+N23</f>
        <v>6.6500000000000004E-2</v>
      </c>
      <c r="O20" s="773"/>
      <c r="P20" s="774" t="s">
        <v>114</v>
      </c>
      <c r="Q20" s="774"/>
      <c r="R20" s="774"/>
      <c r="S20" s="774"/>
      <c r="T20" s="774"/>
      <c r="U20" s="775"/>
      <c r="V20" s="764">
        <f>SUM(V21:W23)</f>
        <v>5.6499999999999995E-2</v>
      </c>
      <c r="W20" s="765"/>
      <c r="X20" s="769"/>
      <c r="Y20" s="770"/>
      <c r="Z20" s="770"/>
      <c r="AA20" s="770"/>
      <c r="AB20" s="770"/>
      <c r="AC20" s="770"/>
      <c r="AD20" s="770"/>
      <c r="AE20" s="770"/>
      <c r="AF20" s="770"/>
      <c r="AG20" s="770"/>
      <c r="AH20" s="770"/>
      <c r="AI20" s="770"/>
      <c r="AJ20" s="771"/>
      <c r="AK20" s="37"/>
      <c r="AN20" s="31"/>
      <c r="AP20" s="27"/>
    </row>
    <row r="21" spans="1:42" ht="24.95" customHeight="1" x14ac:dyDescent="0.2">
      <c r="A21" s="117"/>
      <c r="B21" s="131" t="s">
        <v>27</v>
      </c>
      <c r="C21" s="801" t="s">
        <v>115</v>
      </c>
      <c r="D21" s="774"/>
      <c r="E21" s="775"/>
      <c r="F21" s="80"/>
      <c r="G21" s="80"/>
      <c r="H21" s="80"/>
      <c r="I21" s="81"/>
      <c r="J21" s="78" t="s">
        <v>102</v>
      </c>
      <c r="K21" s="772">
        <v>6.4999999999999997E-3</v>
      </c>
      <c r="L21" s="772"/>
      <c r="M21" s="79" t="s">
        <v>103</v>
      </c>
      <c r="N21" s="772">
        <v>6.4999999999999997E-3</v>
      </c>
      <c r="O21" s="773"/>
      <c r="P21" s="775" t="str">
        <f>C21</f>
        <v>PIS</v>
      </c>
      <c r="Q21" s="802"/>
      <c r="R21" s="802"/>
      <c r="S21" s="802"/>
      <c r="T21" s="802"/>
      <c r="U21" s="802"/>
      <c r="V21" s="764">
        <f>(K21+N21)/2</f>
        <v>6.4999999999999997E-3</v>
      </c>
      <c r="W21" s="765"/>
      <c r="X21" s="769"/>
      <c r="Y21" s="770"/>
      <c r="Z21" s="770"/>
      <c r="AA21" s="770"/>
      <c r="AB21" s="770"/>
      <c r="AC21" s="770"/>
      <c r="AD21" s="770"/>
      <c r="AE21" s="770"/>
      <c r="AF21" s="770"/>
      <c r="AG21" s="770"/>
      <c r="AH21" s="770"/>
      <c r="AI21" s="770"/>
      <c r="AJ21" s="771"/>
      <c r="AK21" s="37"/>
      <c r="AN21" s="31"/>
      <c r="AP21" s="27"/>
    </row>
    <row r="22" spans="1:42" ht="24.95" customHeight="1" x14ac:dyDescent="0.2">
      <c r="A22" s="118"/>
      <c r="B22" s="131" t="s">
        <v>28</v>
      </c>
      <c r="C22" s="801" t="s">
        <v>116</v>
      </c>
      <c r="D22" s="774"/>
      <c r="E22" s="775"/>
      <c r="F22" s="355"/>
      <c r="G22" s="355"/>
      <c r="H22" s="355"/>
      <c r="I22" s="356"/>
      <c r="J22" s="78" t="s">
        <v>102</v>
      </c>
      <c r="K22" s="772">
        <v>0.03</v>
      </c>
      <c r="L22" s="772"/>
      <c r="M22" s="79" t="s">
        <v>103</v>
      </c>
      <c r="N22" s="772">
        <v>0.03</v>
      </c>
      <c r="O22" s="773"/>
      <c r="P22" s="775" t="str">
        <f>C22</f>
        <v>COFINS</v>
      </c>
      <c r="Q22" s="802"/>
      <c r="R22" s="802"/>
      <c r="S22" s="802"/>
      <c r="T22" s="802"/>
      <c r="U22" s="802"/>
      <c r="V22" s="764">
        <f>(K22+N22)/2</f>
        <v>0.03</v>
      </c>
      <c r="W22" s="765"/>
      <c r="X22" s="769" t="s">
        <v>1886</v>
      </c>
      <c r="Y22" s="770"/>
      <c r="Z22" s="770"/>
      <c r="AA22" s="770"/>
      <c r="AB22" s="770"/>
      <c r="AC22" s="770"/>
      <c r="AD22" s="770"/>
      <c r="AE22" s="770"/>
      <c r="AF22" s="770"/>
      <c r="AG22" s="770"/>
      <c r="AH22" s="770"/>
      <c r="AI22" s="770"/>
      <c r="AJ22" s="771"/>
      <c r="AK22" s="37"/>
    </row>
    <row r="23" spans="1:42" ht="24.95" customHeight="1" x14ac:dyDescent="0.2">
      <c r="A23" s="118"/>
      <c r="B23" s="131" t="s">
        <v>29</v>
      </c>
      <c r="C23" s="801" t="s">
        <v>117</v>
      </c>
      <c r="D23" s="774"/>
      <c r="E23" s="775"/>
      <c r="F23" s="355"/>
      <c r="G23" s="355"/>
      <c r="H23" s="355"/>
      <c r="I23" s="356"/>
      <c r="J23" s="78" t="s">
        <v>102</v>
      </c>
      <c r="K23" s="772">
        <v>0.01</v>
      </c>
      <c r="L23" s="772"/>
      <c r="M23" s="79" t="s">
        <v>103</v>
      </c>
      <c r="N23" s="772">
        <v>0.03</v>
      </c>
      <c r="O23" s="773"/>
      <c r="P23" s="775" t="str">
        <f>C23</f>
        <v>ISS</v>
      </c>
      <c r="Q23" s="802"/>
      <c r="R23" s="802"/>
      <c r="S23" s="802"/>
      <c r="T23" s="802"/>
      <c r="U23" s="802"/>
      <c r="V23" s="764">
        <v>0.02</v>
      </c>
      <c r="W23" s="765"/>
      <c r="X23" s="769"/>
      <c r="Y23" s="770"/>
      <c r="Z23" s="770"/>
      <c r="AA23" s="770"/>
      <c r="AB23" s="770"/>
      <c r="AC23" s="770"/>
      <c r="AD23" s="770"/>
      <c r="AE23" s="770"/>
      <c r="AF23" s="770"/>
      <c r="AG23" s="770"/>
      <c r="AH23" s="770"/>
      <c r="AI23" s="770"/>
      <c r="AJ23" s="771"/>
      <c r="AK23" s="44"/>
      <c r="AL23" s="45"/>
      <c r="AM23" s="45"/>
      <c r="AN23" s="45"/>
    </row>
    <row r="24" spans="1:42" ht="23.25" customHeight="1" x14ac:dyDescent="0.2">
      <c r="A24" s="83"/>
      <c r="B24" s="84"/>
      <c r="C24" s="133"/>
      <c r="D24" s="804"/>
      <c r="E24" s="804"/>
      <c r="F24" s="821"/>
      <c r="G24" s="821"/>
      <c r="H24" s="821"/>
      <c r="I24" s="821"/>
      <c r="J24" s="821"/>
      <c r="K24" s="821"/>
      <c r="L24" s="821"/>
      <c r="M24" s="821"/>
      <c r="N24" s="821"/>
      <c r="O24" s="821"/>
      <c r="P24" s="821"/>
      <c r="Q24" s="821"/>
      <c r="R24" s="821"/>
      <c r="S24" s="822"/>
      <c r="T24" s="822"/>
      <c r="U24" s="823"/>
      <c r="V24" s="823"/>
      <c r="W24" s="823"/>
      <c r="X24" s="805"/>
      <c r="Y24" s="805"/>
      <c r="Z24" s="805"/>
      <c r="AA24" s="806"/>
      <c r="AB24" s="806"/>
      <c r="AC24" s="806"/>
      <c r="AD24" s="806"/>
      <c r="AE24" s="806"/>
      <c r="AF24" s="806"/>
      <c r="AG24" s="806"/>
      <c r="AH24" s="806"/>
      <c r="AI24" s="806"/>
      <c r="AJ24" s="806"/>
      <c r="AK24" s="44"/>
      <c r="AM24" s="31"/>
      <c r="AP24" s="27"/>
    </row>
    <row r="25" spans="1:42" ht="12.75" x14ac:dyDescent="0.2">
      <c r="A25" s="83"/>
      <c r="B25" s="86"/>
      <c r="C25" s="133"/>
      <c r="D25" s="151"/>
      <c r="E25" s="151"/>
      <c r="F25" s="86"/>
      <c r="G25" s="86"/>
      <c r="H25" s="86"/>
      <c r="I25" s="86"/>
      <c r="J25" s="86"/>
      <c r="K25" s="86"/>
      <c r="L25" s="86"/>
      <c r="M25" s="86"/>
      <c r="N25" s="86"/>
      <c r="O25" s="86"/>
      <c r="P25" s="86"/>
      <c r="Q25" s="86"/>
      <c r="R25" s="86"/>
      <c r="S25" s="86"/>
      <c r="T25" s="86"/>
      <c r="U25" s="152"/>
      <c r="V25" s="152"/>
      <c r="W25" s="152"/>
      <c r="X25" s="153"/>
      <c r="Y25" s="153"/>
      <c r="Z25" s="153"/>
      <c r="AA25" s="154"/>
      <c r="AB25" s="154"/>
      <c r="AC25" s="154"/>
      <c r="AD25" s="154"/>
      <c r="AE25" s="803"/>
      <c r="AF25" s="803"/>
      <c r="AG25" s="803"/>
      <c r="AH25" s="803"/>
      <c r="AI25" s="803"/>
      <c r="AJ25" s="803"/>
      <c r="AK25" s="44"/>
      <c r="AM25" s="31"/>
      <c r="AP25" s="27"/>
    </row>
    <row r="26" spans="1:42" ht="18" x14ac:dyDescent="0.2">
      <c r="A26" s="83"/>
      <c r="B26" s="91"/>
      <c r="C26" s="133"/>
      <c r="D26" s="92"/>
      <c r="E26" s="93"/>
      <c r="F26" s="156"/>
      <c r="G26" s="156"/>
      <c r="H26" s="156"/>
      <c r="I26" s="156"/>
      <c r="J26" s="156"/>
      <c r="K26" s="156"/>
      <c r="L26" s="156"/>
      <c r="M26" s="156"/>
      <c r="N26" s="156"/>
      <c r="O26" s="156"/>
      <c r="P26" s="156"/>
      <c r="Q26" s="156"/>
      <c r="R26" s="156"/>
      <c r="S26" s="92"/>
      <c r="T26" s="92"/>
      <c r="U26" s="152"/>
      <c r="V26" s="152"/>
      <c r="W26" s="152"/>
      <c r="X26" s="153"/>
      <c r="Y26" s="153"/>
      <c r="Z26" s="153"/>
      <c r="AA26" s="154"/>
      <c r="AB26" s="154"/>
      <c r="AC26" s="154"/>
      <c r="AD26" s="154"/>
      <c r="AE26" s="803"/>
      <c r="AF26" s="803"/>
      <c r="AG26" s="803"/>
      <c r="AH26" s="803"/>
      <c r="AI26" s="803"/>
      <c r="AJ26" s="803"/>
      <c r="AK26" s="44"/>
      <c r="AM26" s="31"/>
      <c r="AP26" s="27"/>
    </row>
    <row r="27" spans="1:42" ht="12.75" x14ac:dyDescent="0.2">
      <c r="A27" s="83"/>
      <c r="B27" s="86"/>
      <c r="C27" s="133"/>
      <c r="D27" s="151"/>
      <c r="E27" s="151"/>
      <c r="F27" s="86"/>
      <c r="G27" s="86"/>
      <c r="H27" s="86"/>
      <c r="I27" s="86"/>
      <c r="J27" s="86"/>
      <c r="K27" s="86"/>
      <c r="L27" s="86"/>
      <c r="M27" s="86"/>
      <c r="N27" s="86"/>
      <c r="O27" s="86"/>
      <c r="P27" s="86"/>
      <c r="Q27" s="86"/>
      <c r="R27" s="86"/>
      <c r="S27" s="86"/>
      <c r="T27" s="86"/>
      <c r="U27" s="152"/>
      <c r="V27" s="152"/>
      <c r="W27" s="152"/>
      <c r="X27" s="153"/>
      <c r="Y27" s="153"/>
      <c r="Z27" s="153"/>
      <c r="AA27" s="154"/>
      <c r="AB27" s="154"/>
      <c r="AC27" s="154"/>
      <c r="AD27" s="154"/>
      <c r="AE27" s="154"/>
      <c r="AF27" s="154"/>
      <c r="AG27" s="154"/>
      <c r="AH27" s="154"/>
      <c r="AI27" s="154"/>
      <c r="AJ27" s="154"/>
      <c r="AK27" s="44"/>
      <c r="AL27" s="119"/>
      <c r="AM27" s="45"/>
      <c r="AN27" s="45"/>
    </row>
    <row r="28" spans="1:42" ht="12.75" x14ac:dyDescent="0.2">
      <c r="A28" s="83"/>
      <c r="B28" s="86"/>
      <c r="C28" s="133"/>
      <c r="D28" s="151"/>
      <c r="E28" s="151"/>
      <c r="F28" s="86"/>
      <c r="G28" s="86"/>
      <c r="H28" s="86"/>
      <c r="I28" s="86"/>
      <c r="J28" s="86"/>
      <c r="K28" s="86"/>
      <c r="L28" s="86"/>
      <c r="M28" s="86"/>
      <c r="N28" s="86"/>
      <c r="O28" s="86"/>
      <c r="P28" s="86"/>
      <c r="Q28" s="86"/>
      <c r="R28" s="86"/>
      <c r="S28" s="86"/>
      <c r="T28" s="86"/>
      <c r="U28" s="152"/>
      <c r="V28" s="152"/>
      <c r="W28" s="152"/>
      <c r="X28" s="153"/>
      <c r="Y28" s="153"/>
      <c r="Z28" s="153"/>
      <c r="AA28" s="154"/>
      <c r="AB28" s="154"/>
      <c r="AC28" s="154"/>
      <c r="AD28" s="154"/>
      <c r="AE28" s="154"/>
      <c r="AF28" s="154"/>
      <c r="AG28" s="154"/>
      <c r="AH28" s="154"/>
      <c r="AI28" s="154"/>
      <c r="AJ28" s="154"/>
      <c r="AK28" s="44"/>
      <c r="AL28" s="119"/>
      <c r="AM28" s="45"/>
      <c r="AN28" s="45"/>
    </row>
    <row r="29" spans="1:42" ht="12.75" x14ac:dyDescent="0.2">
      <c r="A29" s="83"/>
      <c r="B29" s="86"/>
      <c r="C29" s="133"/>
      <c r="D29" s="151"/>
      <c r="E29" s="151"/>
      <c r="F29" s="86"/>
      <c r="G29" s="86"/>
      <c r="H29" s="86"/>
      <c r="I29" s="86"/>
      <c r="J29" s="86"/>
      <c r="K29" s="86"/>
      <c r="L29" s="86"/>
      <c r="M29" s="86"/>
      <c r="N29" s="86"/>
      <c r="O29" s="86"/>
      <c r="P29" s="86"/>
      <c r="Q29" s="86"/>
      <c r="R29" s="86"/>
      <c r="S29" s="86"/>
      <c r="T29" s="86"/>
      <c r="U29" s="152"/>
      <c r="V29" s="152"/>
      <c r="W29" s="152"/>
      <c r="X29" s="153"/>
      <c r="Y29" s="153"/>
      <c r="Z29" s="153"/>
      <c r="AA29" s="154"/>
      <c r="AB29" s="154"/>
      <c r="AC29" s="154"/>
      <c r="AD29" s="154"/>
      <c r="AE29" s="154"/>
      <c r="AF29" s="154"/>
      <c r="AG29" s="154"/>
      <c r="AH29" s="154"/>
      <c r="AI29" s="154"/>
      <c r="AJ29" s="154"/>
      <c r="AK29" s="44"/>
      <c r="AL29" s="119"/>
      <c r="AM29" s="45"/>
      <c r="AN29" s="45"/>
    </row>
    <row r="30" spans="1:42" ht="12.75" x14ac:dyDescent="0.2">
      <c r="A30" s="83"/>
      <c r="B30" s="86"/>
      <c r="C30" s="133"/>
      <c r="D30" s="159"/>
      <c r="E30" s="159"/>
      <c r="F30" s="156"/>
      <c r="G30" s="137"/>
      <c r="H30" s="137"/>
      <c r="I30" s="137"/>
      <c r="J30" s="137"/>
      <c r="K30" s="137"/>
      <c r="L30" s="137"/>
      <c r="M30" s="137"/>
      <c r="N30" s="137"/>
      <c r="O30" s="137"/>
      <c r="P30" s="137"/>
      <c r="Q30" s="137"/>
      <c r="R30" s="137"/>
      <c r="S30" s="156"/>
      <c r="T30" s="160"/>
      <c r="U30" s="161"/>
      <c r="V30" s="162"/>
      <c r="W30" s="162"/>
      <c r="X30" s="163"/>
      <c r="Y30" s="163"/>
      <c r="Z30" s="163"/>
      <c r="AA30" s="164"/>
      <c r="AB30" s="160"/>
      <c r="AC30" s="160"/>
      <c r="AD30" s="160"/>
      <c r="AE30" s="164"/>
      <c r="AF30" s="160"/>
      <c r="AG30" s="160"/>
      <c r="AH30" s="164"/>
      <c r="AI30" s="164"/>
      <c r="AJ30" s="164"/>
      <c r="AK30" s="44"/>
      <c r="AL30" s="119"/>
      <c r="AM30" s="45"/>
      <c r="AN30" s="45"/>
      <c r="AP30" s="27"/>
    </row>
    <row r="31" spans="1:42" ht="50.1" customHeight="1" x14ac:dyDescent="0.2">
      <c r="A31" s="83"/>
      <c r="B31" s="86"/>
      <c r="C31" s="133"/>
      <c r="D31" s="136"/>
      <c r="E31" s="136"/>
      <c r="F31" s="155"/>
      <c r="G31" s="138"/>
      <c r="H31" s="138"/>
      <c r="I31" s="138"/>
      <c r="J31" s="138"/>
      <c r="K31" s="138"/>
      <c r="L31" s="138"/>
      <c r="M31" s="138"/>
      <c r="N31" s="138"/>
      <c r="O31" s="138"/>
      <c r="P31" s="138"/>
      <c r="Q31" s="138"/>
      <c r="R31" s="138"/>
      <c r="S31" s="134"/>
      <c r="T31" s="134"/>
      <c r="U31" s="135"/>
      <c r="V31" s="135"/>
      <c r="W31" s="135"/>
      <c r="X31" s="153"/>
      <c r="Y31" s="153"/>
      <c r="Z31" s="153"/>
      <c r="AA31" s="154"/>
      <c r="AB31" s="154"/>
      <c r="AC31" s="154"/>
      <c r="AD31" s="154"/>
      <c r="AE31" s="154"/>
      <c r="AF31" s="154"/>
      <c r="AG31" s="154"/>
      <c r="AH31" s="158"/>
      <c r="AI31" s="158"/>
      <c r="AJ31" s="158"/>
      <c r="AK31" s="44"/>
      <c r="AL31" s="119"/>
      <c r="AM31" s="45"/>
      <c r="AN31" s="45"/>
      <c r="AP31" s="27"/>
    </row>
    <row r="32" spans="1:42" ht="27" customHeight="1" x14ac:dyDescent="0.2">
      <c r="A32" s="83"/>
      <c r="B32" s="84"/>
      <c r="C32" s="96"/>
      <c r="D32" s="804"/>
      <c r="E32" s="804"/>
      <c r="F32" s="813"/>
      <c r="G32" s="813"/>
      <c r="H32" s="813"/>
      <c r="I32" s="813"/>
      <c r="J32" s="813"/>
      <c r="K32" s="813"/>
      <c r="L32" s="813"/>
      <c r="M32" s="813"/>
      <c r="N32" s="813"/>
      <c r="O32" s="813"/>
      <c r="P32" s="813"/>
      <c r="Q32" s="813"/>
      <c r="R32" s="813"/>
      <c r="S32" s="814"/>
      <c r="T32" s="814"/>
      <c r="U32" s="811"/>
      <c r="V32" s="811"/>
      <c r="W32" s="811"/>
      <c r="X32" s="812"/>
      <c r="Y32" s="812"/>
      <c r="Z32" s="812"/>
      <c r="AA32" s="807"/>
      <c r="AB32" s="807"/>
      <c r="AC32" s="807"/>
      <c r="AD32" s="807"/>
      <c r="AE32" s="807"/>
      <c r="AF32" s="807"/>
      <c r="AG32" s="807"/>
      <c r="AH32" s="807"/>
      <c r="AI32" s="807"/>
      <c r="AJ32" s="807"/>
      <c r="AK32" s="44"/>
      <c r="AL32" s="119"/>
      <c r="AM32" s="45"/>
      <c r="AN32" s="45"/>
      <c r="AP32" s="27"/>
    </row>
    <row r="33" spans="2:42" ht="12" customHeight="1" x14ac:dyDescent="0.2">
      <c r="B33" s="86"/>
      <c r="C33" s="97"/>
      <c r="D33" s="804"/>
      <c r="E33" s="804"/>
      <c r="F33" s="808"/>
      <c r="G33" s="808"/>
      <c r="H33" s="808"/>
      <c r="I33" s="808"/>
      <c r="J33" s="808"/>
      <c r="K33" s="808"/>
      <c r="L33" s="808"/>
      <c r="M33" s="808"/>
      <c r="N33" s="808"/>
      <c r="O33" s="808"/>
      <c r="P33" s="809"/>
      <c r="Q33" s="809"/>
      <c r="R33" s="809"/>
      <c r="S33" s="810"/>
      <c r="T33" s="810"/>
      <c r="U33" s="811"/>
      <c r="V33" s="811"/>
      <c r="W33" s="811"/>
      <c r="X33" s="812"/>
      <c r="Y33" s="812"/>
      <c r="Z33" s="812"/>
      <c r="AA33" s="803"/>
      <c r="AB33" s="803"/>
      <c r="AC33" s="803"/>
      <c r="AD33" s="803"/>
      <c r="AE33" s="803"/>
      <c r="AF33" s="803"/>
      <c r="AG33" s="803"/>
      <c r="AH33" s="803"/>
      <c r="AI33" s="803"/>
      <c r="AJ33" s="803"/>
      <c r="AK33" s="44"/>
      <c r="AL33" s="44"/>
      <c r="AM33" s="45"/>
      <c r="AN33" s="45"/>
      <c r="AP33" s="27"/>
    </row>
    <row r="34" spans="2:42" ht="21" customHeight="1" x14ac:dyDescent="0.2">
      <c r="B34" s="86"/>
      <c r="C34" s="98"/>
      <c r="D34" s="804"/>
      <c r="E34" s="804"/>
      <c r="F34" s="808"/>
      <c r="G34" s="808"/>
      <c r="H34" s="808"/>
      <c r="I34" s="808"/>
      <c r="J34" s="808"/>
      <c r="K34" s="808"/>
      <c r="L34" s="808"/>
      <c r="M34" s="808"/>
      <c r="N34" s="808"/>
      <c r="O34" s="808"/>
      <c r="P34" s="809"/>
      <c r="Q34" s="809"/>
      <c r="R34" s="809"/>
      <c r="S34" s="810"/>
      <c r="T34" s="810"/>
      <c r="U34" s="811"/>
      <c r="V34" s="811"/>
      <c r="W34" s="811"/>
      <c r="X34" s="812"/>
      <c r="Y34" s="812"/>
      <c r="Z34" s="812"/>
      <c r="AA34" s="803"/>
      <c r="AB34" s="803"/>
      <c r="AC34" s="803"/>
      <c r="AD34" s="803"/>
      <c r="AE34" s="803"/>
      <c r="AF34" s="803"/>
      <c r="AG34" s="803"/>
      <c r="AH34" s="803"/>
      <c r="AI34" s="803"/>
      <c r="AJ34" s="803"/>
      <c r="AK34" s="99"/>
      <c r="AL34" s="120"/>
      <c r="AM34" s="45"/>
      <c r="AN34" s="45"/>
      <c r="AP34" s="27"/>
    </row>
    <row r="35" spans="2:42" ht="22.5" customHeight="1" x14ac:dyDescent="0.2">
      <c r="B35" s="86"/>
      <c r="C35" s="98"/>
      <c r="D35" s="804"/>
      <c r="E35" s="804"/>
      <c r="F35" s="808"/>
      <c r="G35" s="808"/>
      <c r="H35" s="808"/>
      <c r="I35" s="808"/>
      <c r="J35" s="808"/>
      <c r="K35" s="808"/>
      <c r="L35" s="808"/>
      <c r="M35" s="808"/>
      <c r="N35" s="808"/>
      <c r="O35" s="808"/>
      <c r="P35" s="809"/>
      <c r="Q35" s="809"/>
      <c r="R35" s="809"/>
      <c r="S35" s="810"/>
      <c r="T35" s="810"/>
      <c r="U35" s="811"/>
      <c r="V35" s="811"/>
      <c r="W35" s="811"/>
      <c r="X35" s="812"/>
      <c r="Y35" s="812"/>
      <c r="Z35" s="812"/>
      <c r="AA35" s="803"/>
      <c r="AB35" s="803"/>
      <c r="AC35" s="803"/>
      <c r="AD35" s="803"/>
      <c r="AE35" s="803"/>
      <c r="AF35" s="803"/>
      <c r="AG35" s="803"/>
      <c r="AH35" s="803"/>
      <c r="AI35" s="803"/>
      <c r="AJ35" s="803"/>
      <c r="AK35" s="99"/>
      <c r="AL35" s="120"/>
      <c r="AM35" s="45"/>
      <c r="AN35" s="45"/>
      <c r="AP35" s="27"/>
    </row>
    <row r="36" spans="2:42" ht="35.25" customHeight="1" x14ac:dyDescent="0.2">
      <c r="B36" s="86"/>
      <c r="C36" s="100"/>
      <c r="D36" s="804"/>
      <c r="E36" s="804"/>
      <c r="F36" s="808"/>
      <c r="G36" s="808"/>
      <c r="H36" s="808"/>
      <c r="I36" s="808"/>
      <c r="J36" s="808"/>
      <c r="K36" s="808"/>
      <c r="L36" s="808"/>
      <c r="M36" s="808"/>
      <c r="N36" s="808"/>
      <c r="O36" s="808"/>
      <c r="P36" s="809"/>
      <c r="Q36" s="809"/>
      <c r="R36" s="809"/>
      <c r="S36" s="814"/>
      <c r="T36" s="814"/>
      <c r="U36" s="811"/>
      <c r="V36" s="811"/>
      <c r="W36" s="811"/>
      <c r="X36" s="812"/>
      <c r="Y36" s="812"/>
      <c r="Z36" s="812"/>
      <c r="AA36" s="807"/>
      <c r="AB36" s="807"/>
      <c r="AC36" s="807"/>
      <c r="AD36" s="807"/>
      <c r="AE36" s="807"/>
      <c r="AF36" s="807"/>
      <c r="AG36" s="807"/>
      <c r="AH36" s="807"/>
      <c r="AI36" s="807"/>
      <c r="AJ36" s="807"/>
      <c r="AK36" s="99"/>
      <c r="AL36" s="120"/>
      <c r="AM36" s="45"/>
      <c r="AN36" s="45"/>
      <c r="AP36" s="27"/>
    </row>
    <row r="37" spans="2:42" ht="29.25" customHeight="1" x14ac:dyDescent="0.2">
      <c r="B37" s="86"/>
      <c r="C37" s="100"/>
      <c r="D37" s="804"/>
      <c r="E37" s="804"/>
      <c r="F37" s="808"/>
      <c r="G37" s="808"/>
      <c r="H37" s="808"/>
      <c r="I37" s="808"/>
      <c r="J37" s="808"/>
      <c r="K37" s="808"/>
      <c r="L37" s="808"/>
      <c r="M37" s="808"/>
      <c r="N37" s="808"/>
      <c r="O37" s="808"/>
      <c r="P37" s="809"/>
      <c r="Q37" s="809"/>
      <c r="R37" s="809"/>
      <c r="S37" s="814"/>
      <c r="T37" s="814"/>
      <c r="U37" s="811"/>
      <c r="V37" s="811"/>
      <c r="W37" s="811"/>
      <c r="X37" s="812"/>
      <c r="Y37" s="812"/>
      <c r="Z37" s="812"/>
      <c r="AA37" s="807"/>
      <c r="AB37" s="807"/>
      <c r="AC37" s="807"/>
      <c r="AD37" s="807"/>
      <c r="AE37" s="807"/>
      <c r="AF37" s="807"/>
      <c r="AG37" s="807"/>
      <c r="AH37" s="807"/>
      <c r="AI37" s="807"/>
      <c r="AJ37" s="807"/>
      <c r="AK37" s="44"/>
      <c r="AL37" s="44"/>
      <c r="AM37" s="45"/>
      <c r="AN37" s="45"/>
      <c r="AP37" s="27"/>
    </row>
    <row r="38" spans="2:42" ht="30.75" customHeight="1" x14ac:dyDescent="0.2">
      <c r="B38" s="86"/>
      <c r="C38" s="100"/>
      <c r="D38" s="804"/>
      <c r="E38" s="804"/>
      <c r="F38" s="808"/>
      <c r="G38" s="808"/>
      <c r="H38" s="808"/>
      <c r="I38" s="808"/>
      <c r="J38" s="808"/>
      <c r="K38" s="808"/>
      <c r="L38" s="808"/>
      <c r="M38" s="808"/>
      <c r="N38" s="808"/>
      <c r="O38" s="808"/>
      <c r="P38" s="809"/>
      <c r="Q38" s="809"/>
      <c r="R38" s="809"/>
      <c r="S38" s="814"/>
      <c r="T38" s="814"/>
      <c r="U38" s="811"/>
      <c r="V38" s="811"/>
      <c r="W38" s="811"/>
      <c r="X38" s="812"/>
      <c r="Y38" s="812"/>
      <c r="Z38" s="812"/>
      <c r="AA38" s="803"/>
      <c r="AB38" s="803"/>
      <c r="AC38" s="803"/>
      <c r="AD38" s="803"/>
      <c r="AE38" s="803"/>
      <c r="AF38" s="803"/>
      <c r="AG38" s="803"/>
      <c r="AH38" s="803"/>
      <c r="AI38" s="803"/>
      <c r="AJ38" s="803"/>
      <c r="AK38" s="99"/>
      <c r="AL38" s="121"/>
      <c r="AM38" s="45"/>
      <c r="AN38" s="45"/>
      <c r="AP38" s="27"/>
    </row>
    <row r="39" spans="2:42" ht="26.25" customHeight="1" x14ac:dyDescent="0.2">
      <c r="B39" s="86"/>
      <c r="C39" s="100"/>
      <c r="D39" s="804"/>
      <c r="E39" s="804"/>
      <c r="F39" s="808"/>
      <c r="G39" s="808"/>
      <c r="H39" s="808"/>
      <c r="I39" s="808"/>
      <c r="J39" s="808"/>
      <c r="K39" s="808"/>
      <c r="L39" s="808"/>
      <c r="M39" s="808"/>
      <c r="N39" s="808"/>
      <c r="O39" s="808"/>
      <c r="P39" s="809"/>
      <c r="Q39" s="809"/>
      <c r="R39" s="809"/>
      <c r="S39" s="810"/>
      <c r="T39" s="810"/>
      <c r="U39" s="811"/>
      <c r="V39" s="811"/>
      <c r="W39" s="811"/>
      <c r="X39" s="812"/>
      <c r="Y39" s="812"/>
      <c r="Z39" s="812"/>
      <c r="AA39" s="803"/>
      <c r="AB39" s="803"/>
      <c r="AC39" s="803"/>
      <c r="AD39" s="803"/>
      <c r="AE39" s="803"/>
      <c r="AF39" s="803"/>
      <c r="AG39" s="803"/>
      <c r="AH39" s="803"/>
      <c r="AI39" s="803"/>
      <c r="AJ39" s="803"/>
      <c r="AK39" s="44"/>
      <c r="AL39" s="45"/>
      <c r="AM39" s="45"/>
      <c r="AN39" s="45"/>
      <c r="AP39" s="27"/>
    </row>
    <row r="40" spans="2:42" ht="12" customHeight="1" x14ac:dyDescent="0.2">
      <c r="B40" s="86"/>
      <c r="C40" s="100"/>
      <c r="D40" s="804"/>
      <c r="E40" s="804"/>
      <c r="F40" s="808"/>
      <c r="G40" s="808"/>
      <c r="H40" s="808"/>
      <c r="I40" s="808"/>
      <c r="J40" s="808"/>
      <c r="K40" s="808"/>
      <c r="L40" s="808"/>
      <c r="M40" s="808"/>
      <c r="N40" s="808"/>
      <c r="O40" s="808"/>
      <c r="P40" s="809"/>
      <c r="Q40" s="809"/>
      <c r="R40" s="809"/>
      <c r="S40" s="814"/>
      <c r="T40" s="814"/>
      <c r="U40" s="811"/>
      <c r="V40" s="811"/>
      <c r="W40" s="811"/>
      <c r="X40" s="812"/>
      <c r="Y40" s="812"/>
      <c r="Z40" s="812"/>
      <c r="AA40" s="807"/>
      <c r="AB40" s="807"/>
      <c r="AC40" s="807"/>
      <c r="AD40" s="807"/>
      <c r="AE40" s="807"/>
      <c r="AF40" s="807"/>
      <c r="AG40" s="807"/>
      <c r="AH40" s="807"/>
      <c r="AI40" s="807"/>
      <c r="AJ40" s="807"/>
      <c r="AK40" s="44"/>
      <c r="AL40" s="45"/>
      <c r="AM40" s="45"/>
      <c r="AN40" s="45"/>
      <c r="AP40" s="27"/>
    </row>
    <row r="41" spans="2:42" ht="12" customHeight="1" x14ac:dyDescent="0.2">
      <c r="B41" s="86"/>
      <c r="C41" s="100"/>
      <c r="D41" s="804"/>
      <c r="E41" s="804"/>
      <c r="F41" s="808"/>
      <c r="G41" s="808"/>
      <c r="H41" s="808"/>
      <c r="I41" s="808"/>
      <c r="J41" s="808"/>
      <c r="K41" s="808"/>
      <c r="L41" s="808"/>
      <c r="M41" s="808"/>
      <c r="N41" s="808"/>
      <c r="O41" s="808"/>
      <c r="P41" s="809"/>
      <c r="Q41" s="809"/>
      <c r="R41" s="809"/>
      <c r="S41" s="814"/>
      <c r="T41" s="814"/>
      <c r="U41" s="811"/>
      <c r="V41" s="811"/>
      <c r="W41" s="811"/>
      <c r="X41" s="812"/>
      <c r="Y41" s="812"/>
      <c r="Z41" s="812"/>
      <c r="AA41" s="807"/>
      <c r="AB41" s="807"/>
      <c r="AC41" s="807"/>
      <c r="AD41" s="807"/>
      <c r="AE41" s="807"/>
      <c r="AF41" s="807"/>
      <c r="AG41" s="807"/>
      <c r="AH41" s="807"/>
      <c r="AI41" s="807"/>
      <c r="AJ41" s="807"/>
      <c r="AK41" s="44"/>
      <c r="AL41" s="45"/>
      <c r="AM41" s="45"/>
      <c r="AN41" s="45"/>
      <c r="AP41" s="27"/>
    </row>
    <row r="42" spans="2:42" ht="25.5" customHeight="1" x14ac:dyDescent="0.2">
      <c r="B42" s="86"/>
      <c r="C42" s="100"/>
      <c r="D42" s="804"/>
      <c r="E42" s="804"/>
      <c r="F42" s="808"/>
      <c r="G42" s="808"/>
      <c r="H42" s="808"/>
      <c r="I42" s="808"/>
      <c r="J42" s="808"/>
      <c r="K42" s="808"/>
      <c r="L42" s="808"/>
      <c r="M42" s="808"/>
      <c r="N42" s="808"/>
      <c r="O42" s="808"/>
      <c r="P42" s="809"/>
      <c r="Q42" s="809"/>
      <c r="R42" s="809"/>
      <c r="S42" s="814"/>
      <c r="T42" s="814"/>
      <c r="U42" s="811"/>
      <c r="V42" s="811"/>
      <c r="W42" s="811"/>
      <c r="X42" s="812"/>
      <c r="Y42" s="812"/>
      <c r="Z42" s="812"/>
      <c r="AA42" s="803"/>
      <c r="AB42" s="803"/>
      <c r="AC42" s="803"/>
      <c r="AD42" s="803"/>
      <c r="AE42" s="803"/>
      <c r="AF42" s="803"/>
      <c r="AG42" s="803"/>
      <c r="AH42" s="803"/>
      <c r="AI42" s="803"/>
      <c r="AJ42" s="803"/>
      <c r="AK42" s="44"/>
      <c r="AL42" s="45"/>
      <c r="AM42" s="45"/>
      <c r="AN42" s="45"/>
      <c r="AP42" s="27"/>
    </row>
    <row r="43" spans="2:42" ht="14.25" customHeight="1" x14ac:dyDescent="0.2">
      <c r="B43" s="86"/>
      <c r="C43" s="100"/>
      <c r="D43" s="804"/>
      <c r="E43" s="804"/>
      <c r="F43" s="808"/>
      <c r="G43" s="808"/>
      <c r="H43" s="808"/>
      <c r="I43" s="808"/>
      <c r="J43" s="808"/>
      <c r="K43" s="808"/>
      <c r="L43" s="808"/>
      <c r="M43" s="808"/>
      <c r="N43" s="808"/>
      <c r="O43" s="808"/>
      <c r="P43" s="809"/>
      <c r="Q43" s="809"/>
      <c r="R43" s="809"/>
      <c r="S43" s="810"/>
      <c r="T43" s="810"/>
      <c r="U43" s="811"/>
      <c r="V43" s="811"/>
      <c r="W43" s="811"/>
      <c r="X43" s="812"/>
      <c r="Y43" s="812"/>
      <c r="Z43" s="812"/>
      <c r="AA43" s="803"/>
      <c r="AB43" s="803"/>
      <c r="AC43" s="803"/>
      <c r="AD43" s="803"/>
      <c r="AE43" s="803"/>
      <c r="AF43" s="803"/>
      <c r="AG43" s="803"/>
      <c r="AH43" s="803"/>
      <c r="AI43" s="803"/>
      <c r="AJ43" s="803"/>
      <c r="AK43" s="44"/>
      <c r="AL43" s="45"/>
      <c r="AM43" s="45"/>
      <c r="AN43" s="45"/>
      <c r="AP43" s="27"/>
    </row>
    <row r="44" spans="2:42" ht="24" customHeight="1" x14ac:dyDescent="0.2">
      <c r="B44" s="86"/>
      <c r="C44" s="100"/>
      <c r="D44" s="804"/>
      <c r="E44" s="804"/>
      <c r="F44" s="808"/>
      <c r="G44" s="808"/>
      <c r="H44" s="808"/>
      <c r="I44" s="808"/>
      <c r="J44" s="808"/>
      <c r="K44" s="808"/>
      <c r="L44" s="808"/>
      <c r="M44" s="808"/>
      <c r="N44" s="808"/>
      <c r="O44" s="808"/>
      <c r="P44" s="809"/>
      <c r="Q44" s="809"/>
      <c r="R44" s="809"/>
      <c r="S44" s="810"/>
      <c r="T44" s="810"/>
      <c r="U44" s="811"/>
      <c r="V44" s="811"/>
      <c r="W44" s="811"/>
      <c r="X44" s="812"/>
      <c r="Y44" s="812"/>
      <c r="Z44" s="812"/>
      <c r="AA44" s="803"/>
      <c r="AB44" s="803"/>
      <c r="AC44" s="803"/>
      <c r="AD44" s="803"/>
      <c r="AE44" s="803"/>
      <c r="AF44" s="803"/>
      <c r="AG44" s="803"/>
      <c r="AH44" s="803"/>
      <c r="AI44" s="803"/>
      <c r="AJ44" s="803"/>
      <c r="AK44" s="44"/>
      <c r="AL44" s="45"/>
      <c r="AM44" s="45"/>
      <c r="AN44" s="45"/>
      <c r="AP44" s="27"/>
    </row>
    <row r="45" spans="2:42" ht="12" customHeight="1" x14ac:dyDescent="0.2">
      <c r="B45" s="86"/>
      <c r="C45" s="100"/>
      <c r="D45" s="804"/>
      <c r="E45" s="804"/>
      <c r="F45" s="808"/>
      <c r="G45" s="808"/>
      <c r="H45" s="808"/>
      <c r="I45" s="808"/>
      <c r="J45" s="808"/>
      <c r="K45" s="808"/>
      <c r="L45" s="808"/>
      <c r="M45" s="808"/>
      <c r="N45" s="808"/>
      <c r="O45" s="808"/>
      <c r="P45" s="809"/>
      <c r="Q45" s="809"/>
      <c r="R45" s="809"/>
      <c r="S45" s="814"/>
      <c r="T45" s="814"/>
      <c r="U45" s="811"/>
      <c r="V45" s="811"/>
      <c r="W45" s="811"/>
      <c r="X45" s="812"/>
      <c r="Y45" s="812"/>
      <c r="Z45" s="812"/>
      <c r="AA45" s="803"/>
      <c r="AB45" s="803"/>
      <c r="AC45" s="803"/>
      <c r="AD45" s="803"/>
      <c r="AE45" s="803"/>
      <c r="AF45" s="803"/>
      <c r="AG45" s="803"/>
      <c r="AH45" s="803"/>
      <c r="AI45" s="803"/>
      <c r="AJ45" s="803"/>
      <c r="AK45" s="44"/>
      <c r="AL45" s="45"/>
      <c r="AM45" s="45"/>
      <c r="AN45" s="45"/>
      <c r="AP45" s="27"/>
    </row>
    <row r="46" spans="2:42" ht="14.25" customHeight="1" x14ac:dyDescent="0.2">
      <c r="B46" s="86"/>
      <c r="C46" s="100"/>
      <c r="D46" s="804"/>
      <c r="E46" s="804"/>
      <c r="F46" s="808"/>
      <c r="G46" s="808"/>
      <c r="H46" s="808"/>
      <c r="I46" s="808"/>
      <c r="J46" s="808"/>
      <c r="K46" s="808"/>
      <c r="L46" s="808"/>
      <c r="M46" s="808"/>
      <c r="N46" s="808"/>
      <c r="O46" s="808"/>
      <c r="P46" s="809"/>
      <c r="Q46" s="809"/>
      <c r="R46" s="809"/>
      <c r="S46" s="814"/>
      <c r="T46" s="814"/>
      <c r="U46" s="811"/>
      <c r="V46" s="811"/>
      <c r="W46" s="811"/>
      <c r="X46" s="812"/>
      <c r="Y46" s="812"/>
      <c r="Z46" s="812"/>
      <c r="AA46" s="807"/>
      <c r="AB46" s="807"/>
      <c r="AC46" s="807"/>
      <c r="AD46" s="807"/>
      <c r="AE46" s="807"/>
      <c r="AF46" s="807"/>
      <c r="AG46" s="807"/>
      <c r="AH46" s="807"/>
      <c r="AI46" s="807"/>
      <c r="AJ46" s="807"/>
      <c r="AK46" s="44"/>
      <c r="AL46" s="45"/>
      <c r="AM46" s="45"/>
      <c r="AN46" s="45"/>
      <c r="AP46" s="27"/>
    </row>
    <row r="47" spans="2:42" ht="20.25" customHeight="1" x14ac:dyDescent="0.2">
      <c r="B47" s="86"/>
      <c r="C47" s="100"/>
      <c r="D47" s="804"/>
      <c r="E47" s="804"/>
      <c r="F47" s="808"/>
      <c r="G47" s="808"/>
      <c r="H47" s="808"/>
      <c r="I47" s="808"/>
      <c r="J47" s="808"/>
      <c r="K47" s="808"/>
      <c r="L47" s="808"/>
      <c r="M47" s="808"/>
      <c r="N47" s="808"/>
      <c r="O47" s="808"/>
      <c r="P47" s="809"/>
      <c r="Q47" s="809"/>
      <c r="R47" s="809"/>
      <c r="S47" s="814"/>
      <c r="T47" s="814"/>
      <c r="U47" s="811"/>
      <c r="V47" s="811"/>
      <c r="W47" s="811"/>
      <c r="X47" s="812"/>
      <c r="Y47" s="812"/>
      <c r="Z47" s="812"/>
      <c r="AA47" s="807"/>
      <c r="AB47" s="807"/>
      <c r="AC47" s="807"/>
      <c r="AD47" s="807"/>
      <c r="AE47" s="807"/>
      <c r="AF47" s="807"/>
      <c r="AG47" s="807"/>
      <c r="AH47" s="807"/>
      <c r="AI47" s="807"/>
      <c r="AJ47" s="807"/>
      <c r="AK47" s="44"/>
      <c r="AL47" s="45"/>
      <c r="AM47" s="45"/>
      <c r="AN47" s="45"/>
      <c r="AP47" s="27"/>
    </row>
    <row r="48" spans="2:42" ht="13.5" customHeight="1" x14ac:dyDescent="0.2">
      <c r="B48" s="86"/>
      <c r="C48" s="96"/>
      <c r="D48" s="804"/>
      <c r="E48" s="804"/>
      <c r="F48" s="808"/>
      <c r="G48" s="808"/>
      <c r="H48" s="808"/>
      <c r="I48" s="808"/>
      <c r="J48" s="808"/>
      <c r="K48" s="808"/>
      <c r="L48" s="808"/>
      <c r="M48" s="808"/>
      <c r="N48" s="808"/>
      <c r="O48" s="808"/>
      <c r="P48" s="809"/>
      <c r="Q48" s="809"/>
      <c r="R48" s="809"/>
      <c r="S48" s="814"/>
      <c r="T48" s="814"/>
      <c r="U48" s="811"/>
      <c r="V48" s="811"/>
      <c r="W48" s="811"/>
      <c r="X48" s="812"/>
      <c r="Y48" s="812"/>
      <c r="Z48" s="812"/>
      <c r="AA48" s="803"/>
      <c r="AB48" s="803"/>
      <c r="AC48" s="803"/>
      <c r="AD48" s="803"/>
      <c r="AE48" s="803"/>
      <c r="AF48" s="803"/>
      <c r="AG48" s="803"/>
      <c r="AH48" s="803"/>
      <c r="AI48" s="803"/>
      <c r="AJ48" s="803"/>
      <c r="AK48" s="44"/>
      <c r="AL48" s="45"/>
      <c r="AM48" s="45"/>
      <c r="AN48" s="45"/>
      <c r="AP48" s="27"/>
    </row>
    <row r="49" spans="2:42" ht="23.25" customHeight="1" x14ac:dyDescent="0.2">
      <c r="B49" s="86"/>
      <c r="C49" s="96"/>
      <c r="D49" s="804"/>
      <c r="E49" s="804"/>
      <c r="F49" s="808"/>
      <c r="G49" s="808"/>
      <c r="H49" s="808"/>
      <c r="I49" s="808"/>
      <c r="J49" s="808"/>
      <c r="K49" s="808"/>
      <c r="L49" s="808"/>
      <c r="M49" s="808"/>
      <c r="N49" s="808"/>
      <c r="O49" s="808"/>
      <c r="P49" s="809"/>
      <c r="Q49" s="809"/>
      <c r="R49" s="809"/>
      <c r="S49" s="814"/>
      <c r="T49" s="814"/>
      <c r="U49" s="811"/>
      <c r="V49" s="811"/>
      <c r="W49" s="811"/>
      <c r="X49" s="812"/>
      <c r="Y49" s="812"/>
      <c r="Z49" s="812"/>
      <c r="AA49" s="803"/>
      <c r="AB49" s="803"/>
      <c r="AC49" s="803"/>
      <c r="AD49" s="803"/>
      <c r="AE49" s="803"/>
      <c r="AF49" s="803"/>
      <c r="AG49" s="803"/>
      <c r="AH49" s="803"/>
      <c r="AI49" s="803"/>
      <c r="AJ49" s="803"/>
      <c r="AK49" s="44"/>
      <c r="AL49" s="45"/>
      <c r="AM49" s="45"/>
      <c r="AN49" s="45"/>
      <c r="AP49" s="27"/>
    </row>
    <row r="50" spans="2:42" ht="37.5" customHeight="1" x14ac:dyDescent="0.2">
      <c r="B50" s="86"/>
      <c r="C50" s="100"/>
      <c r="D50" s="804"/>
      <c r="E50" s="804"/>
      <c r="F50" s="808"/>
      <c r="G50" s="808"/>
      <c r="H50" s="808"/>
      <c r="I50" s="808"/>
      <c r="J50" s="808"/>
      <c r="K50" s="808"/>
      <c r="L50" s="808"/>
      <c r="M50" s="808"/>
      <c r="N50" s="808"/>
      <c r="O50" s="808"/>
      <c r="P50" s="809"/>
      <c r="Q50" s="809"/>
      <c r="R50" s="809"/>
      <c r="S50" s="814"/>
      <c r="T50" s="814"/>
      <c r="U50" s="811"/>
      <c r="V50" s="811"/>
      <c r="W50" s="811"/>
      <c r="X50" s="812"/>
      <c r="Y50" s="812"/>
      <c r="Z50" s="812"/>
      <c r="AA50" s="803"/>
      <c r="AB50" s="803"/>
      <c r="AC50" s="803"/>
      <c r="AD50" s="803"/>
      <c r="AE50" s="803"/>
      <c r="AF50" s="803"/>
      <c r="AG50" s="803"/>
      <c r="AH50" s="803"/>
      <c r="AI50" s="803"/>
      <c r="AJ50" s="803"/>
      <c r="AK50" s="44"/>
      <c r="AL50" s="45"/>
      <c r="AM50" s="45"/>
      <c r="AN50" s="45"/>
      <c r="AP50" s="27"/>
    </row>
    <row r="51" spans="2:42" ht="26.25" customHeight="1" x14ac:dyDescent="0.2">
      <c r="B51" s="86"/>
      <c r="C51" s="100"/>
      <c r="D51" s="804"/>
      <c r="E51" s="804"/>
      <c r="F51" s="808"/>
      <c r="G51" s="808"/>
      <c r="H51" s="808"/>
      <c r="I51" s="808"/>
      <c r="J51" s="808"/>
      <c r="K51" s="808"/>
      <c r="L51" s="808"/>
      <c r="M51" s="808"/>
      <c r="N51" s="808"/>
      <c r="O51" s="808"/>
      <c r="P51" s="809"/>
      <c r="Q51" s="809"/>
      <c r="R51" s="809"/>
      <c r="S51" s="814"/>
      <c r="T51" s="814"/>
      <c r="U51" s="811"/>
      <c r="V51" s="811"/>
      <c r="W51" s="811"/>
      <c r="X51" s="812"/>
      <c r="Y51" s="812"/>
      <c r="Z51" s="812"/>
      <c r="AA51" s="807"/>
      <c r="AB51" s="807"/>
      <c r="AC51" s="807"/>
      <c r="AD51" s="807"/>
      <c r="AE51" s="807"/>
      <c r="AF51" s="807"/>
      <c r="AG51" s="807"/>
      <c r="AH51" s="807"/>
      <c r="AI51" s="807"/>
      <c r="AJ51" s="807"/>
      <c r="AK51" s="44"/>
      <c r="AL51" s="45"/>
      <c r="AM51" s="45"/>
      <c r="AN51" s="45"/>
      <c r="AP51" s="27"/>
    </row>
    <row r="52" spans="2:42" ht="30" customHeight="1" x14ac:dyDescent="0.2">
      <c r="B52" s="86"/>
      <c r="C52" s="100"/>
      <c r="D52" s="804"/>
      <c r="E52" s="804"/>
      <c r="F52" s="808"/>
      <c r="G52" s="808"/>
      <c r="H52" s="808"/>
      <c r="I52" s="808"/>
      <c r="J52" s="808"/>
      <c r="K52" s="808"/>
      <c r="L52" s="808"/>
      <c r="M52" s="808"/>
      <c r="N52" s="808"/>
      <c r="O52" s="808"/>
      <c r="P52" s="809"/>
      <c r="Q52" s="809"/>
      <c r="R52" s="809"/>
      <c r="S52" s="814"/>
      <c r="T52" s="814"/>
      <c r="U52" s="811"/>
      <c r="V52" s="811"/>
      <c r="W52" s="811"/>
      <c r="X52" s="812"/>
      <c r="Y52" s="812"/>
      <c r="Z52" s="812"/>
      <c r="AA52" s="807"/>
      <c r="AB52" s="807"/>
      <c r="AC52" s="807"/>
      <c r="AD52" s="807"/>
      <c r="AE52" s="807"/>
      <c r="AF52" s="807"/>
      <c r="AG52" s="807"/>
      <c r="AH52" s="807"/>
      <c r="AI52" s="807"/>
      <c r="AJ52" s="807"/>
      <c r="AK52" s="44"/>
      <c r="AL52" s="45"/>
      <c r="AM52" s="45"/>
      <c r="AN52" s="45"/>
      <c r="AP52" s="27"/>
    </row>
    <row r="53" spans="2:42" ht="28.5" customHeight="1" x14ac:dyDescent="0.2">
      <c r="B53" s="86"/>
      <c r="C53" s="100"/>
      <c r="D53" s="804"/>
      <c r="E53" s="804"/>
      <c r="F53" s="808"/>
      <c r="G53" s="808"/>
      <c r="H53" s="808"/>
      <c r="I53" s="808"/>
      <c r="J53" s="808"/>
      <c r="K53" s="808"/>
      <c r="L53" s="808"/>
      <c r="M53" s="808"/>
      <c r="N53" s="808"/>
      <c r="O53" s="808"/>
      <c r="P53" s="809"/>
      <c r="Q53" s="809"/>
      <c r="R53" s="809"/>
      <c r="S53" s="814"/>
      <c r="T53" s="814"/>
      <c r="U53" s="811"/>
      <c r="V53" s="811"/>
      <c r="W53" s="811"/>
      <c r="X53" s="812"/>
      <c r="Y53" s="812"/>
      <c r="Z53" s="812"/>
      <c r="AA53" s="803"/>
      <c r="AB53" s="803"/>
      <c r="AC53" s="803"/>
      <c r="AD53" s="803"/>
      <c r="AE53" s="803"/>
      <c r="AF53" s="803"/>
      <c r="AG53" s="803"/>
      <c r="AH53" s="803"/>
      <c r="AI53" s="803"/>
      <c r="AJ53" s="803"/>
      <c r="AK53" s="44"/>
      <c r="AL53" s="45"/>
      <c r="AM53" s="45"/>
      <c r="AN53" s="45"/>
      <c r="AP53" s="27"/>
    </row>
    <row r="54" spans="2:42" ht="27.75" customHeight="1" x14ac:dyDescent="0.2">
      <c r="B54" s="86"/>
      <c r="C54" s="96"/>
      <c r="D54" s="804"/>
      <c r="E54" s="804"/>
      <c r="F54" s="808"/>
      <c r="G54" s="808"/>
      <c r="H54" s="808"/>
      <c r="I54" s="808"/>
      <c r="J54" s="808"/>
      <c r="K54" s="808"/>
      <c r="L54" s="808"/>
      <c r="M54" s="808"/>
      <c r="N54" s="808"/>
      <c r="O54" s="808"/>
      <c r="P54" s="809"/>
      <c r="Q54" s="809"/>
      <c r="R54" s="809"/>
      <c r="S54" s="814"/>
      <c r="T54" s="814"/>
      <c r="U54" s="811"/>
      <c r="V54" s="811"/>
      <c r="W54" s="811"/>
      <c r="X54" s="812"/>
      <c r="Y54" s="812"/>
      <c r="Z54" s="812"/>
      <c r="AA54" s="803"/>
      <c r="AB54" s="803"/>
      <c r="AC54" s="803"/>
      <c r="AD54" s="803"/>
      <c r="AE54" s="803"/>
      <c r="AF54" s="803"/>
      <c r="AG54" s="803"/>
      <c r="AH54" s="803"/>
      <c r="AI54" s="803"/>
      <c r="AJ54" s="803"/>
      <c r="AK54" s="44"/>
      <c r="AL54" s="45"/>
      <c r="AM54" s="45"/>
      <c r="AN54" s="45"/>
      <c r="AP54" s="27"/>
    </row>
    <row r="55" spans="2:42" ht="29.25" customHeight="1" x14ac:dyDescent="0.2">
      <c r="B55" s="86"/>
      <c r="C55" s="96"/>
      <c r="D55" s="804"/>
      <c r="E55" s="804"/>
      <c r="F55" s="808"/>
      <c r="G55" s="808"/>
      <c r="H55" s="808"/>
      <c r="I55" s="808"/>
      <c r="J55" s="808"/>
      <c r="K55" s="808"/>
      <c r="L55" s="808"/>
      <c r="M55" s="808"/>
      <c r="N55" s="808"/>
      <c r="O55" s="808"/>
      <c r="P55" s="809"/>
      <c r="Q55" s="809"/>
      <c r="R55" s="809"/>
      <c r="S55" s="814"/>
      <c r="T55" s="814"/>
      <c r="U55" s="811"/>
      <c r="V55" s="811"/>
      <c r="W55" s="811"/>
      <c r="X55" s="812"/>
      <c r="Y55" s="812"/>
      <c r="Z55" s="812"/>
      <c r="AA55" s="803"/>
      <c r="AB55" s="803"/>
      <c r="AC55" s="803"/>
      <c r="AD55" s="803"/>
      <c r="AE55" s="803"/>
      <c r="AF55" s="803"/>
      <c r="AG55" s="803"/>
      <c r="AH55" s="803"/>
      <c r="AI55" s="803"/>
      <c r="AJ55" s="803"/>
      <c r="AK55" s="44"/>
      <c r="AL55" s="45"/>
      <c r="AM55" s="45"/>
      <c r="AN55" s="45"/>
      <c r="AP55" s="27"/>
    </row>
    <row r="56" spans="2:42" ht="25.5" customHeight="1" x14ac:dyDescent="0.2">
      <c r="B56" s="86"/>
      <c r="C56" s="100"/>
      <c r="D56" s="804"/>
      <c r="E56" s="804"/>
      <c r="F56" s="808"/>
      <c r="G56" s="808"/>
      <c r="H56" s="808"/>
      <c r="I56" s="808"/>
      <c r="J56" s="808"/>
      <c r="K56" s="808"/>
      <c r="L56" s="808"/>
      <c r="M56" s="808"/>
      <c r="N56" s="808"/>
      <c r="O56" s="808"/>
      <c r="P56" s="809"/>
      <c r="Q56" s="809"/>
      <c r="R56" s="809"/>
      <c r="S56" s="814"/>
      <c r="T56" s="814"/>
      <c r="U56" s="811"/>
      <c r="V56" s="811"/>
      <c r="W56" s="811"/>
      <c r="X56" s="812"/>
      <c r="Y56" s="812"/>
      <c r="Z56" s="812"/>
      <c r="AA56" s="803"/>
      <c r="AB56" s="803"/>
      <c r="AC56" s="803"/>
      <c r="AD56" s="803"/>
      <c r="AE56" s="803"/>
      <c r="AF56" s="803"/>
      <c r="AG56" s="803"/>
      <c r="AH56" s="803"/>
      <c r="AI56" s="803"/>
      <c r="AJ56" s="803"/>
      <c r="AK56" s="44"/>
      <c r="AL56" s="45"/>
      <c r="AM56" s="45"/>
      <c r="AN56" s="45"/>
      <c r="AP56" s="27"/>
    </row>
    <row r="57" spans="2:42" ht="24.75" customHeight="1" x14ac:dyDescent="0.2">
      <c r="B57" s="86"/>
      <c r="C57" s="100"/>
      <c r="D57" s="804"/>
      <c r="E57" s="804"/>
      <c r="F57" s="808"/>
      <c r="G57" s="808"/>
      <c r="H57" s="808"/>
      <c r="I57" s="808"/>
      <c r="J57" s="808"/>
      <c r="K57" s="808"/>
      <c r="L57" s="808"/>
      <c r="M57" s="808"/>
      <c r="N57" s="808"/>
      <c r="O57" s="808"/>
      <c r="P57" s="809"/>
      <c r="Q57" s="809"/>
      <c r="R57" s="809"/>
      <c r="S57" s="814"/>
      <c r="T57" s="814"/>
      <c r="U57" s="811"/>
      <c r="V57" s="811"/>
      <c r="W57" s="811"/>
      <c r="X57" s="812"/>
      <c r="Y57" s="812"/>
      <c r="Z57" s="812"/>
      <c r="AA57" s="807"/>
      <c r="AB57" s="807"/>
      <c r="AC57" s="807"/>
      <c r="AD57" s="807"/>
      <c r="AE57" s="807"/>
      <c r="AF57" s="807"/>
      <c r="AG57" s="807"/>
      <c r="AH57" s="807"/>
      <c r="AI57" s="807"/>
      <c r="AJ57" s="807"/>
      <c r="AK57" s="44"/>
      <c r="AL57" s="45"/>
      <c r="AM57" s="45"/>
      <c r="AN57" s="45"/>
      <c r="AP57" s="27"/>
    </row>
    <row r="58" spans="2:42" ht="24.75" customHeight="1" x14ac:dyDescent="0.2">
      <c r="B58" s="86"/>
      <c r="C58" s="96"/>
      <c r="D58" s="804"/>
      <c r="E58" s="804"/>
      <c r="F58" s="808"/>
      <c r="G58" s="808"/>
      <c r="H58" s="808"/>
      <c r="I58" s="808"/>
      <c r="J58" s="808"/>
      <c r="K58" s="808"/>
      <c r="L58" s="808"/>
      <c r="M58" s="808"/>
      <c r="N58" s="808"/>
      <c r="O58" s="808"/>
      <c r="P58" s="809"/>
      <c r="Q58" s="809"/>
      <c r="R58" s="809"/>
      <c r="S58" s="814"/>
      <c r="T58" s="814"/>
      <c r="U58" s="811"/>
      <c r="V58" s="811"/>
      <c r="W58" s="811"/>
      <c r="X58" s="812"/>
      <c r="Y58" s="812"/>
      <c r="Z58" s="812"/>
      <c r="AA58" s="807"/>
      <c r="AB58" s="807"/>
      <c r="AC58" s="807"/>
      <c r="AD58" s="807"/>
      <c r="AE58" s="807"/>
      <c r="AF58" s="807"/>
      <c r="AG58" s="807"/>
      <c r="AH58" s="807"/>
      <c r="AI58" s="807"/>
      <c r="AJ58" s="807"/>
      <c r="AK58" s="44"/>
      <c r="AL58" s="45"/>
      <c r="AM58" s="45"/>
      <c r="AN58" s="45"/>
      <c r="AP58" s="27"/>
    </row>
    <row r="59" spans="2:42" ht="33.75" customHeight="1" x14ac:dyDescent="0.2">
      <c r="B59" s="86"/>
      <c r="C59" s="96"/>
      <c r="D59" s="804"/>
      <c r="E59" s="804"/>
      <c r="F59" s="808"/>
      <c r="G59" s="808"/>
      <c r="H59" s="808"/>
      <c r="I59" s="808"/>
      <c r="J59" s="808"/>
      <c r="K59" s="808"/>
      <c r="L59" s="808"/>
      <c r="M59" s="808"/>
      <c r="N59" s="808"/>
      <c r="O59" s="808"/>
      <c r="P59" s="809"/>
      <c r="Q59" s="809"/>
      <c r="R59" s="809"/>
      <c r="S59" s="810"/>
      <c r="T59" s="810"/>
      <c r="U59" s="811"/>
      <c r="V59" s="811"/>
      <c r="W59" s="811"/>
      <c r="X59" s="812"/>
      <c r="Y59" s="812"/>
      <c r="Z59" s="812"/>
      <c r="AA59" s="803"/>
      <c r="AB59" s="803"/>
      <c r="AC59" s="803"/>
      <c r="AD59" s="803"/>
      <c r="AE59" s="803"/>
      <c r="AF59" s="803"/>
      <c r="AG59" s="803"/>
      <c r="AH59" s="803"/>
      <c r="AI59" s="803"/>
      <c r="AJ59" s="803"/>
      <c r="AK59" s="44"/>
      <c r="AL59" s="45"/>
      <c r="AM59" s="45"/>
      <c r="AN59" s="45"/>
      <c r="AP59" s="27"/>
    </row>
    <row r="60" spans="2:42" ht="30" customHeight="1" x14ac:dyDescent="0.2">
      <c r="B60" s="86"/>
      <c r="C60" s="96"/>
      <c r="D60" s="804"/>
      <c r="E60" s="804"/>
      <c r="F60" s="808"/>
      <c r="G60" s="808"/>
      <c r="H60" s="808"/>
      <c r="I60" s="808"/>
      <c r="J60" s="808"/>
      <c r="K60" s="808"/>
      <c r="L60" s="808"/>
      <c r="M60" s="808"/>
      <c r="N60" s="808"/>
      <c r="O60" s="808"/>
      <c r="P60" s="809"/>
      <c r="Q60" s="809"/>
      <c r="R60" s="809"/>
      <c r="S60" s="810"/>
      <c r="T60" s="810"/>
      <c r="U60" s="811"/>
      <c r="V60" s="811"/>
      <c r="W60" s="811"/>
      <c r="X60" s="812"/>
      <c r="Y60" s="812"/>
      <c r="Z60" s="812"/>
      <c r="AA60" s="803"/>
      <c r="AB60" s="803"/>
      <c r="AC60" s="803"/>
      <c r="AD60" s="803"/>
      <c r="AE60" s="803"/>
      <c r="AF60" s="803"/>
      <c r="AG60" s="803"/>
      <c r="AH60" s="803"/>
      <c r="AI60" s="803"/>
      <c r="AJ60" s="803"/>
      <c r="AK60" s="44"/>
      <c r="AL60" s="45"/>
      <c r="AM60" s="45"/>
      <c r="AN60" s="45"/>
      <c r="AP60" s="27"/>
    </row>
    <row r="61" spans="2:42" ht="16.5" customHeight="1" x14ac:dyDescent="0.2">
      <c r="B61" s="86"/>
      <c r="C61" s="98"/>
      <c r="D61" s="804"/>
      <c r="E61" s="804"/>
      <c r="F61" s="808"/>
      <c r="G61" s="808"/>
      <c r="H61" s="808"/>
      <c r="I61" s="808"/>
      <c r="J61" s="808"/>
      <c r="K61" s="808"/>
      <c r="L61" s="808"/>
      <c r="M61" s="808"/>
      <c r="N61" s="808"/>
      <c r="O61" s="808"/>
      <c r="P61" s="809"/>
      <c r="Q61" s="809"/>
      <c r="R61" s="809"/>
      <c r="S61" s="810"/>
      <c r="T61" s="810"/>
      <c r="U61" s="811"/>
      <c r="V61" s="811"/>
      <c r="W61" s="811"/>
      <c r="X61" s="812"/>
      <c r="Y61" s="812"/>
      <c r="Z61" s="812"/>
      <c r="AA61" s="803"/>
      <c r="AB61" s="803"/>
      <c r="AC61" s="803"/>
      <c r="AD61" s="803"/>
      <c r="AE61" s="803"/>
      <c r="AF61" s="803"/>
      <c r="AG61" s="803"/>
      <c r="AH61" s="803"/>
      <c r="AI61" s="803"/>
      <c r="AJ61" s="803"/>
      <c r="AK61" s="44"/>
      <c r="AL61" s="45"/>
      <c r="AM61" s="45"/>
      <c r="AN61" s="45"/>
      <c r="AP61" s="27"/>
    </row>
    <row r="62" spans="2:42" ht="31.5" customHeight="1" x14ac:dyDescent="0.2">
      <c r="B62" s="86"/>
      <c r="C62" s="96"/>
      <c r="D62" s="804"/>
      <c r="E62" s="804"/>
      <c r="F62" s="808"/>
      <c r="G62" s="808"/>
      <c r="H62" s="808"/>
      <c r="I62" s="808"/>
      <c r="J62" s="808"/>
      <c r="K62" s="808"/>
      <c r="L62" s="808"/>
      <c r="M62" s="808"/>
      <c r="N62" s="808"/>
      <c r="O62" s="808"/>
      <c r="P62" s="809"/>
      <c r="Q62" s="809"/>
      <c r="R62" s="809"/>
      <c r="S62" s="810"/>
      <c r="T62" s="810"/>
      <c r="U62" s="811"/>
      <c r="V62" s="811"/>
      <c r="W62" s="811"/>
      <c r="X62" s="812"/>
      <c r="Y62" s="812"/>
      <c r="Z62" s="812"/>
      <c r="AA62" s="803"/>
      <c r="AB62" s="803"/>
      <c r="AC62" s="803"/>
      <c r="AD62" s="803"/>
      <c r="AE62" s="803"/>
      <c r="AF62" s="803"/>
      <c r="AG62" s="803"/>
      <c r="AH62" s="803"/>
      <c r="AI62" s="803"/>
      <c r="AJ62" s="803"/>
      <c r="AK62" s="44"/>
      <c r="AL62" s="45"/>
      <c r="AM62" s="45"/>
      <c r="AN62" s="45"/>
      <c r="AP62" s="27"/>
    </row>
    <row r="63" spans="2:42" ht="12" customHeight="1" x14ac:dyDescent="0.2">
      <c r="B63" s="86"/>
      <c r="C63" s="96"/>
      <c r="D63" s="804"/>
      <c r="E63" s="804"/>
      <c r="F63" s="808"/>
      <c r="G63" s="808"/>
      <c r="H63" s="808"/>
      <c r="I63" s="808"/>
      <c r="J63" s="808"/>
      <c r="K63" s="808"/>
      <c r="L63" s="808"/>
      <c r="M63" s="808"/>
      <c r="N63" s="808"/>
      <c r="O63" s="808"/>
      <c r="P63" s="809"/>
      <c r="Q63" s="809"/>
      <c r="R63" s="809"/>
      <c r="S63" s="810"/>
      <c r="T63" s="810"/>
      <c r="U63" s="811"/>
      <c r="V63" s="811"/>
      <c r="W63" s="811"/>
      <c r="X63" s="812"/>
      <c r="Y63" s="812"/>
      <c r="Z63" s="812"/>
      <c r="AA63" s="803"/>
      <c r="AB63" s="803"/>
      <c r="AC63" s="803"/>
      <c r="AD63" s="803"/>
      <c r="AE63" s="803"/>
      <c r="AF63" s="803"/>
      <c r="AG63" s="803"/>
      <c r="AH63" s="803"/>
      <c r="AI63" s="803"/>
      <c r="AJ63" s="803"/>
      <c r="AK63" s="44"/>
      <c r="AL63" s="45"/>
      <c r="AM63" s="45"/>
      <c r="AN63" s="45"/>
      <c r="AP63" s="27"/>
    </row>
    <row r="64" spans="2:42" ht="12" customHeight="1" x14ac:dyDescent="0.2">
      <c r="B64" s="86"/>
      <c r="C64" s="96"/>
      <c r="D64" s="804"/>
      <c r="E64" s="804"/>
      <c r="F64" s="808"/>
      <c r="G64" s="808"/>
      <c r="H64" s="808"/>
      <c r="I64" s="808"/>
      <c r="J64" s="808"/>
      <c r="K64" s="808"/>
      <c r="L64" s="808"/>
      <c r="M64" s="808"/>
      <c r="N64" s="808"/>
      <c r="O64" s="808"/>
      <c r="P64" s="809"/>
      <c r="Q64" s="809"/>
      <c r="R64" s="809"/>
      <c r="S64" s="810"/>
      <c r="T64" s="810"/>
      <c r="U64" s="811"/>
      <c r="V64" s="811"/>
      <c r="W64" s="811"/>
      <c r="X64" s="812"/>
      <c r="Y64" s="812"/>
      <c r="Z64" s="812"/>
      <c r="AA64" s="803"/>
      <c r="AB64" s="803"/>
      <c r="AC64" s="803"/>
      <c r="AD64" s="803"/>
      <c r="AE64" s="803"/>
      <c r="AF64" s="803"/>
      <c r="AG64" s="803"/>
      <c r="AH64" s="803"/>
      <c r="AI64" s="803"/>
      <c r="AJ64" s="803"/>
      <c r="AK64" s="44"/>
      <c r="AL64" s="45"/>
      <c r="AM64" s="45"/>
      <c r="AN64" s="45"/>
      <c r="AP64" s="27"/>
    </row>
    <row r="65" spans="2:42" ht="12" customHeight="1" x14ac:dyDescent="0.2">
      <c r="B65" s="86"/>
      <c r="C65" s="96"/>
      <c r="D65" s="804"/>
      <c r="E65" s="804"/>
      <c r="F65" s="808"/>
      <c r="G65" s="808"/>
      <c r="H65" s="808"/>
      <c r="I65" s="808"/>
      <c r="J65" s="808"/>
      <c r="K65" s="808"/>
      <c r="L65" s="808"/>
      <c r="M65" s="808"/>
      <c r="N65" s="808"/>
      <c r="O65" s="808"/>
      <c r="P65" s="809"/>
      <c r="Q65" s="809"/>
      <c r="R65" s="809"/>
      <c r="S65" s="810"/>
      <c r="T65" s="810"/>
      <c r="U65" s="811"/>
      <c r="V65" s="811"/>
      <c r="W65" s="811"/>
      <c r="X65" s="812"/>
      <c r="Y65" s="812"/>
      <c r="Z65" s="812"/>
      <c r="AA65" s="807"/>
      <c r="AB65" s="807"/>
      <c r="AC65" s="807"/>
      <c r="AD65" s="807"/>
      <c r="AE65" s="807"/>
      <c r="AF65" s="807"/>
      <c r="AG65" s="807"/>
      <c r="AH65" s="807"/>
      <c r="AI65" s="807"/>
      <c r="AJ65" s="807"/>
      <c r="AK65" s="44"/>
      <c r="AL65" s="45"/>
      <c r="AM65" s="45"/>
      <c r="AN65" s="45"/>
      <c r="AP65" s="27"/>
    </row>
    <row r="66" spans="2:42" ht="12" customHeight="1" x14ac:dyDescent="0.2">
      <c r="B66" s="86"/>
      <c r="C66" s="96"/>
      <c r="D66" s="804"/>
      <c r="E66" s="804"/>
      <c r="F66" s="808"/>
      <c r="G66" s="808"/>
      <c r="H66" s="808"/>
      <c r="I66" s="808"/>
      <c r="J66" s="808"/>
      <c r="K66" s="808"/>
      <c r="L66" s="808"/>
      <c r="M66" s="808"/>
      <c r="N66" s="808"/>
      <c r="O66" s="808"/>
      <c r="P66" s="809"/>
      <c r="Q66" s="809"/>
      <c r="R66" s="809"/>
      <c r="S66" s="810"/>
      <c r="T66" s="810"/>
      <c r="U66" s="811"/>
      <c r="V66" s="811"/>
      <c r="W66" s="811"/>
      <c r="X66" s="812"/>
      <c r="Y66" s="812"/>
      <c r="Z66" s="812"/>
      <c r="AA66" s="807"/>
      <c r="AB66" s="807"/>
      <c r="AC66" s="807"/>
      <c r="AD66" s="807"/>
      <c r="AE66" s="807"/>
      <c r="AF66" s="807"/>
      <c r="AG66" s="807"/>
      <c r="AH66" s="807"/>
      <c r="AI66" s="807"/>
      <c r="AJ66" s="807"/>
      <c r="AK66" s="44"/>
      <c r="AL66" s="45"/>
      <c r="AM66" s="45"/>
      <c r="AN66" s="45"/>
      <c r="AP66" s="27"/>
    </row>
    <row r="67" spans="2:42" ht="12" customHeight="1" x14ac:dyDescent="0.2">
      <c r="B67" s="86"/>
      <c r="C67" s="96"/>
      <c r="D67" s="804"/>
      <c r="E67" s="804"/>
      <c r="F67" s="808"/>
      <c r="G67" s="808"/>
      <c r="H67" s="808"/>
      <c r="I67" s="808"/>
      <c r="J67" s="808"/>
      <c r="K67" s="808"/>
      <c r="L67" s="808"/>
      <c r="M67" s="808"/>
      <c r="N67" s="808"/>
      <c r="O67" s="808"/>
      <c r="P67" s="809"/>
      <c r="Q67" s="809"/>
      <c r="R67" s="809"/>
      <c r="S67" s="814"/>
      <c r="T67" s="814"/>
      <c r="U67" s="811"/>
      <c r="V67" s="811"/>
      <c r="W67" s="811"/>
      <c r="X67" s="812"/>
      <c r="Y67" s="812"/>
      <c r="Z67" s="812"/>
      <c r="AA67" s="803"/>
      <c r="AB67" s="803"/>
      <c r="AC67" s="803"/>
      <c r="AD67" s="803"/>
      <c r="AE67" s="803"/>
      <c r="AF67" s="803"/>
      <c r="AG67" s="803"/>
      <c r="AH67" s="803"/>
      <c r="AI67" s="803"/>
      <c r="AJ67" s="803"/>
      <c r="AK67" s="44"/>
      <c r="AL67" s="45"/>
      <c r="AM67" s="45"/>
      <c r="AN67" s="45"/>
      <c r="AP67" s="27"/>
    </row>
    <row r="68" spans="2:42" ht="33.75" customHeight="1" x14ac:dyDescent="0.2">
      <c r="B68" s="86"/>
      <c r="C68" s="96"/>
      <c r="D68" s="804"/>
      <c r="E68" s="804"/>
      <c r="F68" s="808"/>
      <c r="G68" s="808"/>
      <c r="H68" s="808"/>
      <c r="I68" s="808"/>
      <c r="J68" s="808"/>
      <c r="K68" s="808"/>
      <c r="L68" s="808"/>
      <c r="M68" s="808"/>
      <c r="N68" s="808"/>
      <c r="O68" s="808"/>
      <c r="P68" s="809"/>
      <c r="Q68" s="809"/>
      <c r="R68" s="809"/>
      <c r="S68" s="810"/>
      <c r="T68" s="810"/>
      <c r="U68" s="811"/>
      <c r="V68" s="811"/>
      <c r="W68" s="811"/>
      <c r="X68" s="812"/>
      <c r="Y68" s="812"/>
      <c r="Z68" s="812"/>
      <c r="AA68" s="803"/>
      <c r="AB68" s="803"/>
      <c r="AC68" s="803"/>
      <c r="AD68" s="803"/>
      <c r="AE68" s="803"/>
      <c r="AF68" s="803"/>
      <c r="AG68" s="803"/>
      <c r="AH68" s="803"/>
      <c r="AI68" s="803"/>
      <c r="AJ68" s="803"/>
      <c r="AK68" s="44"/>
      <c r="AL68" s="45"/>
      <c r="AM68" s="45"/>
      <c r="AN68" s="45"/>
      <c r="AP68" s="27"/>
    </row>
    <row r="69" spans="2:42" ht="12" customHeight="1" x14ac:dyDescent="0.2">
      <c r="B69" s="86"/>
      <c r="C69" s="96"/>
      <c r="D69" s="804"/>
      <c r="E69" s="804"/>
      <c r="F69" s="808"/>
      <c r="G69" s="808"/>
      <c r="H69" s="808"/>
      <c r="I69" s="808"/>
      <c r="J69" s="808"/>
      <c r="K69" s="808"/>
      <c r="L69" s="808"/>
      <c r="M69" s="808"/>
      <c r="N69" s="808"/>
      <c r="O69" s="808"/>
      <c r="P69" s="809"/>
      <c r="Q69" s="809"/>
      <c r="R69" s="809"/>
      <c r="S69" s="810"/>
      <c r="T69" s="810"/>
      <c r="U69" s="811"/>
      <c r="V69" s="811"/>
      <c r="W69" s="811"/>
      <c r="X69" s="812"/>
      <c r="Y69" s="812"/>
      <c r="Z69" s="812"/>
      <c r="AA69" s="807"/>
      <c r="AB69" s="807"/>
      <c r="AC69" s="807"/>
      <c r="AD69" s="807"/>
      <c r="AE69" s="807"/>
      <c r="AF69" s="807"/>
      <c r="AG69" s="807"/>
      <c r="AH69" s="807"/>
      <c r="AI69" s="807"/>
      <c r="AJ69" s="807"/>
      <c r="AK69" s="44"/>
      <c r="AL69" s="45"/>
      <c r="AM69" s="45"/>
      <c r="AN69" s="45"/>
      <c r="AP69" s="27"/>
    </row>
    <row r="70" spans="2:42" ht="12" customHeight="1" x14ac:dyDescent="0.2">
      <c r="B70" s="86"/>
      <c r="C70" s="96"/>
      <c r="D70" s="804"/>
      <c r="E70" s="804"/>
      <c r="F70" s="808"/>
      <c r="G70" s="808"/>
      <c r="H70" s="808"/>
      <c r="I70" s="808"/>
      <c r="J70" s="808"/>
      <c r="K70" s="808"/>
      <c r="L70" s="808"/>
      <c r="M70" s="808"/>
      <c r="N70" s="808"/>
      <c r="O70" s="808"/>
      <c r="P70" s="809"/>
      <c r="Q70" s="809"/>
      <c r="R70" s="809"/>
      <c r="S70" s="810"/>
      <c r="T70" s="810"/>
      <c r="U70" s="811"/>
      <c r="V70" s="811"/>
      <c r="W70" s="811"/>
      <c r="X70" s="812"/>
      <c r="Y70" s="812"/>
      <c r="Z70" s="812"/>
      <c r="AA70" s="807"/>
      <c r="AB70" s="807"/>
      <c r="AC70" s="807"/>
      <c r="AD70" s="807"/>
      <c r="AE70" s="807"/>
      <c r="AF70" s="807"/>
      <c r="AG70" s="807"/>
      <c r="AH70" s="807"/>
      <c r="AI70" s="807"/>
      <c r="AJ70" s="807"/>
      <c r="AK70" s="44"/>
      <c r="AL70" s="45"/>
      <c r="AM70" s="45"/>
      <c r="AN70" s="45"/>
      <c r="AP70" s="27"/>
    </row>
    <row r="71" spans="2:42" ht="12" customHeight="1" x14ac:dyDescent="0.2">
      <c r="B71" s="86"/>
      <c r="C71" s="96"/>
      <c r="D71" s="85"/>
      <c r="E71" s="85"/>
      <c r="F71" s="813"/>
      <c r="G71" s="813"/>
      <c r="H71" s="813"/>
      <c r="I71" s="813"/>
      <c r="J71" s="813"/>
      <c r="K71" s="813"/>
      <c r="L71" s="813"/>
      <c r="M71" s="813"/>
      <c r="N71" s="813"/>
      <c r="O71" s="813"/>
      <c r="P71" s="815"/>
      <c r="Q71" s="815"/>
      <c r="R71" s="815"/>
      <c r="S71" s="87"/>
      <c r="T71" s="87"/>
      <c r="U71" s="88"/>
      <c r="V71" s="88"/>
      <c r="W71" s="88"/>
      <c r="X71" s="89"/>
      <c r="Y71" s="89"/>
      <c r="Z71" s="89"/>
      <c r="AA71" s="101"/>
      <c r="AB71" s="101"/>
      <c r="AC71" s="101"/>
      <c r="AD71" s="101"/>
      <c r="AE71" s="101"/>
      <c r="AF71" s="101"/>
      <c r="AG71" s="101"/>
      <c r="AH71" s="101"/>
      <c r="AI71" s="101"/>
      <c r="AJ71" s="101"/>
      <c r="AK71" s="44"/>
      <c r="AL71" s="45"/>
      <c r="AM71" s="45"/>
      <c r="AN71" s="45"/>
      <c r="AP71" s="27"/>
    </row>
    <row r="72" spans="2:42" ht="12" customHeight="1" x14ac:dyDescent="0.2">
      <c r="B72" s="86"/>
      <c r="C72" s="96"/>
      <c r="D72" s="804"/>
      <c r="E72" s="804"/>
      <c r="F72" s="808"/>
      <c r="G72" s="808"/>
      <c r="H72" s="808"/>
      <c r="I72" s="808"/>
      <c r="J72" s="808"/>
      <c r="K72" s="808"/>
      <c r="L72" s="808"/>
      <c r="M72" s="808"/>
      <c r="N72" s="808"/>
      <c r="O72" s="808"/>
      <c r="P72" s="809"/>
      <c r="Q72" s="809"/>
      <c r="R72" s="809"/>
      <c r="S72" s="814"/>
      <c r="T72" s="814"/>
      <c r="U72" s="811"/>
      <c r="V72" s="811"/>
      <c r="W72" s="811"/>
      <c r="X72" s="812"/>
      <c r="Y72" s="812"/>
      <c r="Z72" s="812"/>
      <c r="AA72" s="803"/>
      <c r="AB72" s="803"/>
      <c r="AC72" s="803"/>
      <c r="AD72" s="803"/>
      <c r="AE72" s="803"/>
      <c r="AF72" s="803"/>
      <c r="AG72" s="803"/>
      <c r="AH72" s="803"/>
      <c r="AI72" s="803"/>
      <c r="AJ72" s="803"/>
      <c r="AK72" s="44"/>
      <c r="AL72" s="45"/>
      <c r="AM72" s="45"/>
      <c r="AN72" s="45"/>
      <c r="AP72" s="27"/>
    </row>
    <row r="73" spans="2:42" ht="33.75" customHeight="1" x14ac:dyDescent="0.2">
      <c r="B73" s="86"/>
      <c r="C73" s="98"/>
      <c r="D73" s="804"/>
      <c r="E73" s="804"/>
      <c r="F73" s="808"/>
      <c r="G73" s="808"/>
      <c r="H73" s="808"/>
      <c r="I73" s="808"/>
      <c r="J73" s="808"/>
      <c r="K73" s="808"/>
      <c r="L73" s="808"/>
      <c r="M73" s="808"/>
      <c r="N73" s="808"/>
      <c r="O73" s="808"/>
      <c r="P73" s="809"/>
      <c r="Q73" s="809"/>
      <c r="R73" s="809"/>
      <c r="S73" s="810"/>
      <c r="T73" s="810"/>
      <c r="U73" s="811"/>
      <c r="V73" s="811"/>
      <c r="W73" s="811"/>
      <c r="X73" s="812"/>
      <c r="Y73" s="812"/>
      <c r="Z73" s="812"/>
      <c r="AA73" s="803"/>
      <c r="AB73" s="803"/>
      <c r="AC73" s="803"/>
      <c r="AD73" s="803"/>
      <c r="AE73" s="803"/>
      <c r="AF73" s="803"/>
      <c r="AG73" s="803"/>
      <c r="AH73" s="803"/>
      <c r="AI73" s="803"/>
      <c r="AJ73" s="803"/>
      <c r="AK73" s="44"/>
      <c r="AL73" s="45"/>
      <c r="AM73" s="45"/>
      <c r="AN73" s="45"/>
      <c r="AP73" s="27"/>
    </row>
    <row r="74" spans="2:42" ht="33.75" customHeight="1" x14ac:dyDescent="0.2">
      <c r="B74" s="86"/>
      <c r="C74" s="96"/>
      <c r="D74" s="804"/>
      <c r="E74" s="804"/>
      <c r="F74" s="808"/>
      <c r="G74" s="808"/>
      <c r="H74" s="808"/>
      <c r="I74" s="808"/>
      <c r="J74" s="808"/>
      <c r="K74" s="808"/>
      <c r="L74" s="808"/>
      <c r="M74" s="808"/>
      <c r="N74" s="808"/>
      <c r="O74" s="808"/>
      <c r="P74" s="809"/>
      <c r="Q74" s="809"/>
      <c r="R74" s="809"/>
      <c r="S74" s="810"/>
      <c r="T74" s="810"/>
      <c r="U74" s="811"/>
      <c r="V74" s="811"/>
      <c r="W74" s="811"/>
      <c r="X74" s="812"/>
      <c r="Y74" s="812"/>
      <c r="Z74" s="812"/>
      <c r="AA74" s="803"/>
      <c r="AB74" s="803"/>
      <c r="AC74" s="803"/>
      <c r="AD74" s="803"/>
      <c r="AE74" s="803"/>
      <c r="AF74" s="803"/>
      <c r="AG74" s="803"/>
      <c r="AH74" s="803"/>
      <c r="AI74" s="803"/>
      <c r="AJ74" s="803"/>
      <c r="AK74" s="44"/>
      <c r="AL74" s="45"/>
      <c r="AM74" s="45"/>
      <c r="AN74" s="45"/>
      <c r="AP74" s="27"/>
    </row>
    <row r="75" spans="2:42" ht="12" customHeight="1" x14ac:dyDescent="0.2">
      <c r="B75" s="86"/>
      <c r="C75" s="96"/>
      <c r="D75" s="804"/>
      <c r="E75" s="804"/>
      <c r="F75" s="808"/>
      <c r="G75" s="808"/>
      <c r="H75" s="808"/>
      <c r="I75" s="808"/>
      <c r="J75" s="808"/>
      <c r="K75" s="808"/>
      <c r="L75" s="808"/>
      <c r="M75" s="808"/>
      <c r="N75" s="808"/>
      <c r="O75" s="808"/>
      <c r="P75" s="809"/>
      <c r="Q75" s="809"/>
      <c r="R75" s="809"/>
      <c r="S75" s="810"/>
      <c r="T75" s="810"/>
      <c r="U75" s="811"/>
      <c r="V75" s="811"/>
      <c r="W75" s="811"/>
      <c r="X75" s="812"/>
      <c r="Y75" s="812"/>
      <c r="Z75" s="812"/>
      <c r="AA75" s="807"/>
      <c r="AB75" s="807"/>
      <c r="AC75" s="807"/>
      <c r="AD75" s="807"/>
      <c r="AE75" s="807"/>
      <c r="AF75" s="807"/>
      <c r="AG75" s="807"/>
      <c r="AH75" s="807"/>
      <c r="AI75" s="807"/>
      <c r="AJ75" s="807"/>
      <c r="AK75" s="44"/>
      <c r="AL75" s="45"/>
      <c r="AM75" s="45"/>
      <c r="AN75" s="45"/>
      <c r="AP75" s="27"/>
    </row>
    <row r="76" spans="2:42" ht="12" customHeight="1" x14ac:dyDescent="0.2">
      <c r="B76" s="86"/>
      <c r="C76" s="96"/>
      <c r="D76" s="804"/>
      <c r="E76" s="804"/>
      <c r="F76" s="808"/>
      <c r="G76" s="808"/>
      <c r="H76" s="808"/>
      <c r="I76" s="808"/>
      <c r="J76" s="808"/>
      <c r="K76" s="808"/>
      <c r="L76" s="808"/>
      <c r="M76" s="808"/>
      <c r="N76" s="808"/>
      <c r="O76" s="808"/>
      <c r="P76" s="809"/>
      <c r="Q76" s="809"/>
      <c r="R76" s="809"/>
      <c r="S76" s="810"/>
      <c r="T76" s="810"/>
      <c r="U76" s="811"/>
      <c r="V76" s="811"/>
      <c r="W76" s="811"/>
      <c r="X76" s="812"/>
      <c r="Y76" s="812"/>
      <c r="Z76" s="812"/>
      <c r="AA76" s="807"/>
      <c r="AB76" s="807"/>
      <c r="AC76" s="807"/>
      <c r="AD76" s="807"/>
      <c r="AE76" s="807"/>
      <c r="AF76" s="807"/>
      <c r="AG76" s="807"/>
      <c r="AH76" s="807"/>
      <c r="AI76" s="807"/>
      <c r="AJ76" s="807"/>
      <c r="AK76" s="44"/>
      <c r="AL76" s="45"/>
      <c r="AM76" s="45"/>
      <c r="AN76" s="45"/>
      <c r="AP76" s="27"/>
    </row>
    <row r="77" spans="2:42" ht="12" customHeight="1" x14ac:dyDescent="0.2">
      <c r="B77" s="86"/>
      <c r="C77" s="96"/>
      <c r="D77" s="85"/>
      <c r="E77" s="85"/>
      <c r="F77" s="808"/>
      <c r="G77" s="808"/>
      <c r="H77" s="808"/>
      <c r="I77" s="808"/>
      <c r="J77" s="808"/>
      <c r="K77" s="808"/>
      <c r="L77" s="808"/>
      <c r="M77" s="808"/>
      <c r="N77" s="808"/>
      <c r="O77" s="808"/>
      <c r="P77" s="809"/>
      <c r="Q77" s="809"/>
      <c r="R77" s="809"/>
      <c r="S77" s="87"/>
      <c r="T77" s="87"/>
      <c r="U77" s="88"/>
      <c r="V77" s="88"/>
      <c r="W77" s="88"/>
      <c r="X77" s="89"/>
      <c r="Y77" s="89"/>
      <c r="Z77" s="89"/>
      <c r="AA77" s="101"/>
      <c r="AB77" s="101"/>
      <c r="AC77" s="101"/>
      <c r="AD77" s="101"/>
      <c r="AE77" s="101"/>
      <c r="AF77" s="101"/>
      <c r="AG77" s="101"/>
      <c r="AH77" s="101"/>
      <c r="AI77" s="101"/>
      <c r="AJ77" s="101"/>
      <c r="AK77" s="44"/>
      <c r="AL77" s="45"/>
      <c r="AM77" s="45"/>
      <c r="AN77" s="45"/>
      <c r="AP77" s="27"/>
    </row>
    <row r="78" spans="2:42" ht="12" customHeight="1" x14ac:dyDescent="0.2">
      <c r="B78" s="86"/>
      <c r="C78" s="85"/>
      <c r="D78" s="804"/>
      <c r="E78" s="804"/>
      <c r="F78" s="816"/>
      <c r="G78" s="816"/>
      <c r="H78" s="816"/>
      <c r="I78" s="816"/>
      <c r="J78" s="816"/>
      <c r="K78" s="816"/>
      <c r="L78" s="816"/>
      <c r="M78" s="816"/>
      <c r="N78" s="816"/>
      <c r="O78" s="816"/>
      <c r="P78" s="816"/>
      <c r="Q78" s="816"/>
      <c r="R78" s="816"/>
      <c r="S78" s="810"/>
      <c r="T78" s="810"/>
      <c r="U78" s="811"/>
      <c r="V78" s="811"/>
      <c r="W78" s="811"/>
      <c r="X78" s="812"/>
      <c r="Y78" s="812"/>
      <c r="Z78" s="812"/>
      <c r="AA78" s="803"/>
      <c r="AB78" s="803"/>
      <c r="AC78" s="803"/>
      <c r="AD78" s="803"/>
      <c r="AE78" s="803"/>
      <c r="AF78" s="803"/>
      <c r="AG78" s="803"/>
      <c r="AH78" s="817"/>
      <c r="AI78" s="817"/>
      <c r="AJ78" s="817"/>
      <c r="AK78" s="44"/>
      <c r="AL78" s="45"/>
      <c r="AM78" s="45"/>
      <c r="AN78" s="45"/>
      <c r="AP78" s="27"/>
    </row>
    <row r="79" spans="2:42" ht="12" customHeight="1" x14ac:dyDescent="0.2">
      <c r="B79" s="86"/>
      <c r="C79" s="85"/>
      <c r="D79" s="85"/>
      <c r="E79" s="85"/>
      <c r="F79" s="808"/>
      <c r="G79" s="808"/>
      <c r="H79" s="808"/>
      <c r="I79" s="808"/>
      <c r="J79" s="808"/>
      <c r="K79" s="808"/>
      <c r="L79" s="808"/>
      <c r="M79" s="808"/>
      <c r="N79" s="808"/>
      <c r="O79" s="808"/>
      <c r="P79" s="809"/>
      <c r="Q79" s="809"/>
      <c r="R79" s="809"/>
      <c r="S79" s="87"/>
      <c r="T79" s="87"/>
      <c r="U79" s="88"/>
      <c r="V79" s="88"/>
      <c r="W79" s="88"/>
      <c r="X79" s="89"/>
      <c r="Y79" s="89"/>
      <c r="Z79" s="89"/>
      <c r="AA79" s="90"/>
      <c r="AB79" s="90"/>
      <c r="AC79" s="90"/>
      <c r="AD79" s="90"/>
      <c r="AE79" s="90"/>
      <c r="AF79" s="90"/>
      <c r="AG79" s="90"/>
      <c r="AH79" s="102"/>
      <c r="AI79" s="102"/>
      <c r="AJ79" s="102"/>
      <c r="AK79" s="44"/>
      <c r="AL79" s="45"/>
      <c r="AM79" s="45"/>
      <c r="AN79" s="45"/>
      <c r="AP79" s="27"/>
    </row>
    <row r="80" spans="2:42" ht="12" customHeight="1" x14ac:dyDescent="0.2">
      <c r="B80" s="84"/>
      <c r="C80" s="85"/>
      <c r="D80" s="85"/>
      <c r="E80" s="85"/>
      <c r="F80" s="813"/>
      <c r="G80" s="813"/>
      <c r="H80" s="813"/>
      <c r="I80" s="813"/>
      <c r="J80" s="813"/>
      <c r="K80" s="813"/>
      <c r="L80" s="813"/>
      <c r="M80" s="813"/>
      <c r="N80" s="813"/>
      <c r="O80" s="813"/>
      <c r="P80" s="815"/>
      <c r="Q80" s="815"/>
      <c r="R80" s="815"/>
      <c r="S80" s="87"/>
      <c r="T80" s="87"/>
      <c r="U80" s="88"/>
      <c r="V80" s="88"/>
      <c r="W80" s="88"/>
      <c r="X80" s="89"/>
      <c r="Y80" s="89"/>
      <c r="Z80" s="89"/>
      <c r="AA80" s="90"/>
      <c r="AB80" s="90"/>
      <c r="AC80" s="90"/>
      <c r="AD80" s="90"/>
      <c r="AE80" s="90"/>
      <c r="AF80" s="90"/>
      <c r="AG80" s="90"/>
      <c r="AH80" s="102"/>
      <c r="AI80" s="102"/>
      <c r="AJ80" s="102"/>
      <c r="AK80" s="44"/>
      <c r="AL80" s="45"/>
      <c r="AM80" s="45"/>
      <c r="AN80" s="45"/>
      <c r="AP80" s="27"/>
    </row>
    <row r="81" spans="2:42" ht="12" customHeight="1" x14ac:dyDescent="0.2">
      <c r="B81" s="86"/>
      <c r="C81" s="100"/>
      <c r="D81" s="804"/>
      <c r="E81" s="804"/>
      <c r="F81" s="808"/>
      <c r="G81" s="808"/>
      <c r="H81" s="808"/>
      <c r="I81" s="808"/>
      <c r="J81" s="808"/>
      <c r="K81" s="808"/>
      <c r="L81" s="808"/>
      <c r="M81" s="808"/>
      <c r="N81" s="808"/>
      <c r="O81" s="808"/>
      <c r="P81" s="809"/>
      <c r="Q81" s="809"/>
      <c r="R81" s="809"/>
      <c r="S81" s="814"/>
      <c r="T81" s="814"/>
      <c r="U81" s="811"/>
      <c r="V81" s="811"/>
      <c r="W81" s="811"/>
      <c r="X81" s="812"/>
      <c r="Y81" s="812"/>
      <c r="Z81" s="812"/>
      <c r="AA81" s="807"/>
      <c r="AB81" s="807"/>
      <c r="AC81" s="807"/>
      <c r="AD81" s="807"/>
      <c r="AE81" s="807"/>
      <c r="AF81" s="807"/>
      <c r="AG81" s="807"/>
      <c r="AH81" s="807"/>
      <c r="AI81" s="807"/>
      <c r="AJ81" s="807"/>
      <c r="AK81" s="44"/>
      <c r="AL81" s="45"/>
      <c r="AM81" s="45"/>
      <c r="AN81" s="45"/>
      <c r="AP81" s="27"/>
    </row>
    <row r="82" spans="2:42" ht="30" customHeight="1" x14ac:dyDescent="0.2">
      <c r="B82" s="86"/>
      <c r="C82" s="96"/>
      <c r="D82" s="804"/>
      <c r="E82" s="804"/>
      <c r="F82" s="808"/>
      <c r="G82" s="808"/>
      <c r="H82" s="808"/>
      <c r="I82" s="808"/>
      <c r="J82" s="808"/>
      <c r="K82" s="808"/>
      <c r="L82" s="808"/>
      <c r="M82" s="808"/>
      <c r="N82" s="808"/>
      <c r="O82" s="808"/>
      <c r="P82" s="809"/>
      <c r="Q82" s="809"/>
      <c r="R82" s="809"/>
      <c r="S82" s="810"/>
      <c r="T82" s="810"/>
      <c r="U82" s="811"/>
      <c r="V82" s="811"/>
      <c r="W82" s="811"/>
      <c r="X82" s="812"/>
      <c r="Y82" s="812"/>
      <c r="Z82" s="812"/>
      <c r="AA82" s="807"/>
      <c r="AB82" s="807"/>
      <c r="AC82" s="807"/>
      <c r="AD82" s="807"/>
      <c r="AE82" s="807"/>
      <c r="AF82" s="807"/>
      <c r="AG82" s="807"/>
      <c r="AH82" s="807"/>
      <c r="AI82" s="807"/>
      <c r="AJ82" s="807"/>
      <c r="AK82" s="44"/>
      <c r="AL82" s="45"/>
      <c r="AM82" s="45"/>
      <c r="AN82" s="45"/>
      <c r="AP82" s="27"/>
    </row>
    <row r="83" spans="2:42" ht="24.75" customHeight="1" x14ac:dyDescent="0.2">
      <c r="B83" s="86"/>
      <c r="C83" s="96"/>
      <c r="D83" s="804"/>
      <c r="E83" s="804"/>
      <c r="F83" s="808"/>
      <c r="G83" s="808"/>
      <c r="H83" s="808"/>
      <c r="I83" s="808"/>
      <c r="J83" s="808"/>
      <c r="K83" s="808"/>
      <c r="L83" s="808"/>
      <c r="M83" s="808"/>
      <c r="N83" s="808"/>
      <c r="O83" s="808"/>
      <c r="P83" s="809"/>
      <c r="Q83" s="809"/>
      <c r="R83" s="809"/>
      <c r="S83" s="810"/>
      <c r="T83" s="810"/>
      <c r="U83" s="811"/>
      <c r="V83" s="811"/>
      <c r="W83" s="811"/>
      <c r="X83" s="812"/>
      <c r="Y83" s="812"/>
      <c r="Z83" s="812"/>
      <c r="AA83" s="807"/>
      <c r="AB83" s="807"/>
      <c r="AC83" s="807"/>
      <c r="AD83" s="807"/>
      <c r="AE83" s="807"/>
      <c r="AF83" s="807"/>
      <c r="AG83" s="807"/>
      <c r="AH83" s="807"/>
      <c r="AI83" s="807"/>
      <c r="AJ83" s="807"/>
      <c r="AK83" s="44"/>
      <c r="AL83" s="45"/>
      <c r="AM83" s="45"/>
      <c r="AN83" s="45"/>
      <c r="AP83" s="27"/>
    </row>
    <row r="84" spans="2:42" ht="24.75" customHeight="1" x14ac:dyDescent="0.2">
      <c r="B84" s="86"/>
      <c r="C84" s="96"/>
      <c r="D84" s="804"/>
      <c r="E84" s="804"/>
      <c r="F84" s="808"/>
      <c r="G84" s="809"/>
      <c r="H84" s="809"/>
      <c r="I84" s="809"/>
      <c r="J84" s="809"/>
      <c r="K84" s="809"/>
      <c r="L84" s="809"/>
      <c r="M84" s="809"/>
      <c r="N84" s="809"/>
      <c r="O84" s="809"/>
      <c r="P84" s="809"/>
      <c r="Q84" s="809"/>
      <c r="R84" s="809"/>
      <c r="S84" s="810"/>
      <c r="T84" s="810"/>
      <c r="U84" s="811"/>
      <c r="V84" s="811"/>
      <c r="W84" s="811"/>
      <c r="X84" s="812"/>
      <c r="Y84" s="812"/>
      <c r="Z84" s="812"/>
      <c r="AA84" s="807"/>
      <c r="AB84" s="807"/>
      <c r="AC84" s="807"/>
      <c r="AD84" s="807"/>
      <c r="AE84" s="807"/>
      <c r="AF84" s="807"/>
      <c r="AG84" s="807"/>
      <c r="AH84" s="807"/>
      <c r="AI84" s="807"/>
      <c r="AJ84" s="807"/>
      <c r="AK84" s="44"/>
      <c r="AL84" s="45"/>
      <c r="AM84" s="45"/>
      <c r="AN84" s="45"/>
      <c r="AP84" s="27"/>
    </row>
    <row r="85" spans="2:42" ht="24.75" customHeight="1" x14ac:dyDescent="0.2">
      <c r="B85" s="86"/>
      <c r="C85" s="96"/>
      <c r="D85" s="804"/>
      <c r="E85" s="804"/>
      <c r="F85" s="808"/>
      <c r="G85" s="808"/>
      <c r="H85" s="808"/>
      <c r="I85" s="808"/>
      <c r="J85" s="808"/>
      <c r="K85" s="808"/>
      <c r="L85" s="808"/>
      <c r="M85" s="808"/>
      <c r="N85" s="808"/>
      <c r="O85" s="808"/>
      <c r="P85" s="809"/>
      <c r="Q85" s="809"/>
      <c r="R85" s="809"/>
      <c r="S85" s="810"/>
      <c r="T85" s="810"/>
      <c r="U85" s="811"/>
      <c r="V85" s="811"/>
      <c r="W85" s="811"/>
      <c r="X85" s="812"/>
      <c r="Y85" s="812"/>
      <c r="Z85" s="812"/>
      <c r="AA85" s="807"/>
      <c r="AB85" s="807"/>
      <c r="AC85" s="807"/>
      <c r="AD85" s="807"/>
      <c r="AE85" s="807"/>
      <c r="AF85" s="807"/>
      <c r="AG85" s="807"/>
      <c r="AH85" s="807"/>
      <c r="AI85" s="807"/>
      <c r="AJ85" s="807"/>
      <c r="AK85" s="44"/>
      <c r="AL85" s="45"/>
      <c r="AM85" s="45"/>
      <c r="AN85" s="45"/>
      <c r="AP85" s="27"/>
    </row>
    <row r="86" spans="2:42" ht="39.75" customHeight="1" x14ac:dyDescent="0.2">
      <c r="B86" s="86"/>
      <c r="C86" s="96"/>
      <c r="D86" s="804"/>
      <c r="E86" s="804"/>
      <c r="F86" s="808"/>
      <c r="G86" s="808"/>
      <c r="H86" s="808"/>
      <c r="I86" s="808"/>
      <c r="J86" s="808"/>
      <c r="K86" s="808"/>
      <c r="L86" s="808"/>
      <c r="M86" s="808"/>
      <c r="N86" s="808"/>
      <c r="O86" s="808"/>
      <c r="P86" s="809"/>
      <c r="Q86" s="809"/>
      <c r="R86" s="809"/>
      <c r="S86" s="810"/>
      <c r="T86" s="810"/>
      <c r="U86" s="811"/>
      <c r="V86" s="811"/>
      <c r="W86" s="811"/>
      <c r="X86" s="812"/>
      <c r="Y86" s="812"/>
      <c r="Z86" s="812"/>
      <c r="AA86" s="807"/>
      <c r="AB86" s="807"/>
      <c r="AC86" s="807"/>
      <c r="AD86" s="807"/>
      <c r="AE86" s="807"/>
      <c r="AF86" s="807"/>
      <c r="AG86" s="807"/>
      <c r="AH86" s="807"/>
      <c r="AI86" s="807"/>
      <c r="AJ86" s="807"/>
      <c r="AK86" s="44"/>
      <c r="AL86" s="45"/>
      <c r="AM86" s="45"/>
      <c r="AN86" s="45"/>
      <c r="AP86" s="27"/>
    </row>
    <row r="87" spans="2:42" ht="39.75" customHeight="1" x14ac:dyDescent="0.2">
      <c r="B87" s="86"/>
      <c r="C87" s="96"/>
      <c r="D87" s="804"/>
      <c r="E87" s="804"/>
      <c r="F87" s="808"/>
      <c r="G87" s="808"/>
      <c r="H87" s="808"/>
      <c r="I87" s="808"/>
      <c r="J87" s="808"/>
      <c r="K87" s="808"/>
      <c r="L87" s="808"/>
      <c r="M87" s="808"/>
      <c r="N87" s="808"/>
      <c r="O87" s="808"/>
      <c r="P87" s="809"/>
      <c r="Q87" s="809"/>
      <c r="R87" s="809"/>
      <c r="S87" s="810"/>
      <c r="T87" s="810"/>
      <c r="U87" s="811"/>
      <c r="V87" s="811"/>
      <c r="W87" s="811"/>
      <c r="X87" s="812"/>
      <c r="Y87" s="812"/>
      <c r="Z87" s="812"/>
      <c r="AA87" s="807"/>
      <c r="AB87" s="807"/>
      <c r="AC87" s="807"/>
      <c r="AD87" s="807"/>
      <c r="AE87" s="807"/>
      <c r="AF87" s="807"/>
      <c r="AG87" s="807"/>
      <c r="AH87" s="807"/>
      <c r="AI87" s="807"/>
      <c r="AJ87" s="807"/>
      <c r="AK87" s="44"/>
      <c r="AL87" s="45"/>
      <c r="AM87" s="45"/>
      <c r="AN87" s="45"/>
      <c r="AP87" s="27"/>
    </row>
    <row r="88" spans="2:42" ht="39.75" customHeight="1" x14ac:dyDescent="0.2">
      <c r="B88" s="86"/>
      <c r="C88" s="85"/>
      <c r="D88" s="804"/>
      <c r="E88" s="804"/>
      <c r="F88" s="816"/>
      <c r="G88" s="816"/>
      <c r="H88" s="816"/>
      <c r="I88" s="816"/>
      <c r="J88" s="816"/>
      <c r="K88" s="816"/>
      <c r="L88" s="816"/>
      <c r="M88" s="816"/>
      <c r="N88" s="816"/>
      <c r="O88" s="816"/>
      <c r="P88" s="816"/>
      <c r="Q88" s="816"/>
      <c r="R88" s="816"/>
      <c r="S88" s="810"/>
      <c r="T88" s="810"/>
      <c r="U88" s="811"/>
      <c r="V88" s="811"/>
      <c r="W88" s="811"/>
      <c r="X88" s="812"/>
      <c r="Y88" s="812"/>
      <c r="Z88" s="812"/>
      <c r="AA88" s="803"/>
      <c r="AB88" s="803"/>
      <c r="AC88" s="803"/>
      <c r="AD88" s="803"/>
      <c r="AE88" s="803"/>
      <c r="AF88" s="803"/>
      <c r="AG88" s="803"/>
      <c r="AH88" s="817"/>
      <c r="AI88" s="817"/>
      <c r="AJ88" s="817"/>
      <c r="AK88" s="44"/>
      <c r="AL88" s="45"/>
      <c r="AM88" s="45"/>
      <c r="AN88" s="45"/>
      <c r="AP88" s="27"/>
    </row>
    <row r="89" spans="2:42" ht="13.5" customHeight="1" x14ac:dyDescent="0.2">
      <c r="B89" s="86"/>
      <c r="C89" s="96"/>
      <c r="D89" s="85"/>
      <c r="E89" s="85"/>
      <c r="F89" s="103"/>
      <c r="G89" s="103"/>
      <c r="H89" s="103"/>
      <c r="I89" s="103"/>
      <c r="J89" s="103"/>
      <c r="K89" s="103"/>
      <c r="L89" s="103"/>
      <c r="M89" s="103"/>
      <c r="N89" s="103"/>
      <c r="O89" s="103"/>
      <c r="P89" s="103"/>
      <c r="Q89" s="103"/>
      <c r="R89" s="103"/>
      <c r="S89" s="87"/>
      <c r="T89" s="87"/>
      <c r="U89" s="88"/>
      <c r="V89" s="88"/>
      <c r="W89" s="88"/>
      <c r="X89" s="89"/>
      <c r="Y89" s="89"/>
      <c r="Z89" s="89"/>
      <c r="AA89" s="101"/>
      <c r="AB89" s="101"/>
      <c r="AC89" s="101"/>
      <c r="AD89" s="101"/>
      <c r="AE89" s="101"/>
      <c r="AF89" s="101"/>
      <c r="AG89" s="101"/>
      <c r="AH89" s="101"/>
      <c r="AI89" s="101"/>
      <c r="AJ89" s="101"/>
      <c r="AK89" s="44"/>
      <c r="AL89" s="45"/>
      <c r="AM89" s="45"/>
      <c r="AN89" s="45"/>
      <c r="AP89" s="27"/>
    </row>
    <row r="90" spans="2:42" ht="12" customHeight="1" x14ac:dyDescent="0.2">
      <c r="B90" s="84"/>
      <c r="C90" s="85"/>
      <c r="D90" s="804"/>
      <c r="E90" s="804"/>
      <c r="F90" s="813"/>
      <c r="G90" s="813"/>
      <c r="H90" s="813"/>
      <c r="I90" s="813"/>
      <c r="J90" s="813"/>
      <c r="K90" s="813"/>
      <c r="L90" s="813"/>
      <c r="M90" s="813"/>
      <c r="N90" s="813"/>
      <c r="O90" s="813"/>
      <c r="P90" s="815"/>
      <c r="Q90" s="815"/>
      <c r="R90" s="815"/>
      <c r="S90" s="810"/>
      <c r="T90" s="810"/>
      <c r="U90" s="811"/>
      <c r="V90" s="811"/>
      <c r="W90" s="811"/>
      <c r="X90" s="812"/>
      <c r="Y90" s="812"/>
      <c r="Z90" s="812"/>
      <c r="AA90" s="803"/>
      <c r="AB90" s="803"/>
      <c r="AC90" s="803"/>
      <c r="AD90" s="803"/>
      <c r="AE90" s="803"/>
      <c r="AF90" s="803"/>
      <c r="AG90" s="803"/>
      <c r="AH90" s="803"/>
      <c r="AI90" s="803"/>
      <c r="AJ90" s="803"/>
      <c r="AK90" s="44"/>
      <c r="AL90" s="45"/>
      <c r="AM90" s="45"/>
      <c r="AN90" s="45"/>
      <c r="AP90" s="27"/>
    </row>
    <row r="91" spans="2:42" ht="12" customHeight="1" x14ac:dyDescent="0.2">
      <c r="B91" s="86"/>
      <c r="C91" s="100"/>
      <c r="D91" s="804"/>
      <c r="E91" s="804"/>
      <c r="F91" s="808"/>
      <c r="G91" s="808"/>
      <c r="H91" s="808"/>
      <c r="I91" s="808"/>
      <c r="J91" s="808"/>
      <c r="K91" s="808"/>
      <c r="L91" s="808"/>
      <c r="M91" s="808"/>
      <c r="N91" s="808"/>
      <c r="O91" s="808"/>
      <c r="P91" s="809"/>
      <c r="Q91" s="809"/>
      <c r="R91" s="809"/>
      <c r="S91" s="810"/>
      <c r="T91" s="810"/>
      <c r="U91" s="811"/>
      <c r="V91" s="811"/>
      <c r="W91" s="811"/>
      <c r="X91" s="812"/>
      <c r="Y91" s="812"/>
      <c r="Z91" s="812"/>
      <c r="AA91" s="803"/>
      <c r="AB91" s="803"/>
      <c r="AC91" s="803"/>
      <c r="AD91" s="803"/>
      <c r="AE91" s="803"/>
      <c r="AF91" s="803"/>
      <c r="AG91" s="803"/>
      <c r="AH91" s="803"/>
      <c r="AI91" s="803"/>
      <c r="AJ91" s="803"/>
      <c r="AK91" s="44"/>
      <c r="AL91" s="45"/>
      <c r="AM91" s="45"/>
      <c r="AN91" s="45"/>
      <c r="AP91" s="27"/>
    </row>
    <row r="92" spans="2:42" ht="12" customHeight="1" x14ac:dyDescent="0.2">
      <c r="B92" s="86"/>
      <c r="C92" s="100"/>
      <c r="D92" s="804"/>
      <c r="E92" s="804"/>
      <c r="F92" s="808"/>
      <c r="G92" s="808"/>
      <c r="H92" s="808"/>
      <c r="I92" s="808"/>
      <c r="J92" s="808"/>
      <c r="K92" s="808"/>
      <c r="L92" s="808"/>
      <c r="M92" s="808"/>
      <c r="N92" s="808"/>
      <c r="O92" s="808"/>
      <c r="P92" s="809"/>
      <c r="Q92" s="809"/>
      <c r="R92" s="809"/>
      <c r="S92" s="814"/>
      <c r="T92" s="814"/>
      <c r="U92" s="811"/>
      <c r="V92" s="811"/>
      <c r="W92" s="811"/>
      <c r="X92" s="812"/>
      <c r="Y92" s="812"/>
      <c r="Z92" s="812"/>
      <c r="AA92" s="807"/>
      <c r="AB92" s="807"/>
      <c r="AC92" s="807"/>
      <c r="AD92" s="807"/>
      <c r="AE92" s="807"/>
      <c r="AF92" s="807"/>
      <c r="AG92" s="807"/>
      <c r="AH92" s="807"/>
      <c r="AI92" s="807"/>
      <c r="AJ92" s="807"/>
      <c r="AK92" s="44"/>
      <c r="AL92" s="45"/>
      <c r="AM92" s="45"/>
      <c r="AN92" s="45"/>
      <c r="AP92" s="27"/>
    </row>
    <row r="93" spans="2:42" ht="19.5" customHeight="1" x14ac:dyDescent="0.2">
      <c r="B93" s="86"/>
      <c r="C93" s="100"/>
      <c r="D93" s="804"/>
      <c r="E93" s="804"/>
      <c r="F93" s="808"/>
      <c r="G93" s="808"/>
      <c r="H93" s="808"/>
      <c r="I93" s="808"/>
      <c r="J93" s="808"/>
      <c r="K93" s="808"/>
      <c r="L93" s="808"/>
      <c r="M93" s="808"/>
      <c r="N93" s="808"/>
      <c r="O93" s="808"/>
      <c r="P93" s="809"/>
      <c r="Q93" s="809"/>
      <c r="R93" s="809"/>
      <c r="S93" s="814"/>
      <c r="T93" s="814"/>
      <c r="U93" s="811"/>
      <c r="V93" s="811"/>
      <c r="W93" s="811"/>
      <c r="X93" s="812"/>
      <c r="Y93" s="812"/>
      <c r="Z93" s="812"/>
      <c r="AA93" s="807"/>
      <c r="AB93" s="807"/>
      <c r="AC93" s="807"/>
      <c r="AD93" s="807"/>
      <c r="AE93" s="807"/>
      <c r="AF93" s="807"/>
      <c r="AG93" s="807"/>
      <c r="AH93" s="807"/>
      <c r="AI93" s="807"/>
      <c r="AJ93" s="807"/>
      <c r="AK93" s="44"/>
      <c r="AL93" s="45"/>
      <c r="AM93" s="45"/>
      <c r="AN93" s="45"/>
      <c r="AP93" s="27"/>
    </row>
    <row r="94" spans="2:42" ht="12" customHeight="1" x14ac:dyDescent="0.2">
      <c r="B94" s="86"/>
      <c r="C94" s="100"/>
      <c r="D94" s="804"/>
      <c r="E94" s="804"/>
      <c r="F94" s="813"/>
      <c r="G94" s="813"/>
      <c r="H94" s="813"/>
      <c r="I94" s="813"/>
      <c r="J94" s="813"/>
      <c r="K94" s="813"/>
      <c r="L94" s="813"/>
      <c r="M94" s="813"/>
      <c r="N94" s="813"/>
      <c r="O94" s="813"/>
      <c r="P94" s="815"/>
      <c r="Q94" s="815"/>
      <c r="R94" s="815"/>
      <c r="S94" s="810"/>
      <c r="T94" s="810"/>
      <c r="U94" s="811"/>
      <c r="V94" s="811"/>
      <c r="W94" s="811"/>
      <c r="X94" s="812"/>
      <c r="Y94" s="812"/>
      <c r="Z94" s="812"/>
      <c r="AA94" s="803"/>
      <c r="AB94" s="803"/>
      <c r="AC94" s="803"/>
      <c r="AD94" s="803"/>
      <c r="AE94" s="803"/>
      <c r="AF94" s="803"/>
      <c r="AG94" s="803"/>
      <c r="AH94" s="803"/>
      <c r="AI94" s="803"/>
      <c r="AJ94" s="803"/>
      <c r="AK94" s="44"/>
      <c r="AL94" s="45"/>
      <c r="AM94" s="45"/>
      <c r="AN94" s="45"/>
      <c r="AP94" s="27"/>
    </row>
    <row r="95" spans="2:42" ht="12" customHeight="1" x14ac:dyDescent="0.2">
      <c r="B95" s="86"/>
      <c r="C95" s="100"/>
      <c r="D95" s="804"/>
      <c r="E95" s="804"/>
      <c r="F95" s="808"/>
      <c r="G95" s="808"/>
      <c r="H95" s="808"/>
      <c r="I95" s="808"/>
      <c r="J95" s="808"/>
      <c r="K95" s="808"/>
      <c r="L95" s="808"/>
      <c r="M95" s="808"/>
      <c r="N95" s="808"/>
      <c r="O95" s="808"/>
      <c r="P95" s="809"/>
      <c r="Q95" s="809"/>
      <c r="R95" s="809"/>
      <c r="S95" s="814"/>
      <c r="T95" s="814"/>
      <c r="U95" s="811"/>
      <c r="V95" s="811"/>
      <c r="W95" s="811"/>
      <c r="X95" s="812"/>
      <c r="Y95" s="812"/>
      <c r="Z95" s="812"/>
      <c r="AA95" s="807"/>
      <c r="AB95" s="807"/>
      <c r="AC95" s="807"/>
      <c r="AD95" s="807"/>
      <c r="AE95" s="807"/>
      <c r="AF95" s="807"/>
      <c r="AG95" s="807"/>
      <c r="AH95" s="807"/>
      <c r="AI95" s="807"/>
      <c r="AJ95" s="807"/>
      <c r="AK95" s="44"/>
      <c r="AL95" s="45"/>
      <c r="AM95" s="45"/>
      <c r="AN95" s="45"/>
      <c r="AP95" s="27"/>
    </row>
    <row r="96" spans="2:42" ht="12" customHeight="1" x14ac:dyDescent="0.2">
      <c r="B96" s="86"/>
      <c r="C96" s="96"/>
      <c r="D96" s="804"/>
      <c r="E96" s="804"/>
      <c r="F96" s="808"/>
      <c r="G96" s="808"/>
      <c r="H96" s="808"/>
      <c r="I96" s="808"/>
      <c r="J96" s="808"/>
      <c r="K96" s="808"/>
      <c r="L96" s="808"/>
      <c r="M96" s="808"/>
      <c r="N96" s="808"/>
      <c r="O96" s="808"/>
      <c r="P96" s="809"/>
      <c r="Q96" s="809"/>
      <c r="R96" s="809"/>
      <c r="S96" s="810"/>
      <c r="T96" s="810"/>
      <c r="U96" s="811"/>
      <c r="V96" s="811"/>
      <c r="W96" s="811"/>
      <c r="X96" s="812"/>
      <c r="Y96" s="812"/>
      <c r="Z96" s="812"/>
      <c r="AA96" s="807"/>
      <c r="AB96" s="807"/>
      <c r="AC96" s="807"/>
      <c r="AD96" s="807"/>
      <c r="AE96" s="807"/>
      <c r="AF96" s="807"/>
      <c r="AG96" s="807"/>
      <c r="AH96" s="807"/>
      <c r="AI96" s="807"/>
      <c r="AJ96" s="807"/>
      <c r="AK96" s="44"/>
      <c r="AL96" s="45"/>
      <c r="AM96" s="45"/>
      <c r="AN96" s="45"/>
      <c r="AP96" s="27"/>
    </row>
    <row r="97" spans="2:42" ht="12" customHeight="1" x14ac:dyDescent="0.2">
      <c r="B97" s="86"/>
      <c r="C97" s="100"/>
      <c r="D97" s="804"/>
      <c r="E97" s="804"/>
      <c r="F97" s="808"/>
      <c r="G97" s="808"/>
      <c r="H97" s="808"/>
      <c r="I97" s="808"/>
      <c r="J97" s="808"/>
      <c r="K97" s="808"/>
      <c r="L97" s="808"/>
      <c r="M97" s="808"/>
      <c r="N97" s="808"/>
      <c r="O97" s="808"/>
      <c r="P97" s="809"/>
      <c r="Q97" s="809"/>
      <c r="R97" s="809"/>
      <c r="S97" s="814"/>
      <c r="T97" s="814"/>
      <c r="U97" s="811"/>
      <c r="V97" s="811"/>
      <c r="W97" s="811"/>
      <c r="X97" s="812"/>
      <c r="Y97" s="812"/>
      <c r="Z97" s="812"/>
      <c r="AA97" s="807"/>
      <c r="AB97" s="807"/>
      <c r="AC97" s="807"/>
      <c r="AD97" s="807"/>
      <c r="AE97" s="807"/>
      <c r="AF97" s="807"/>
      <c r="AG97" s="807"/>
      <c r="AH97" s="807"/>
      <c r="AI97" s="807"/>
      <c r="AJ97" s="807"/>
      <c r="AK97" s="44"/>
      <c r="AL97" s="45"/>
      <c r="AM97" s="45"/>
      <c r="AN97" s="45"/>
      <c r="AP97" s="27"/>
    </row>
    <row r="98" spans="2:42" ht="12" customHeight="1" x14ac:dyDescent="0.2">
      <c r="B98" s="86"/>
      <c r="C98" s="100"/>
      <c r="D98" s="85"/>
      <c r="E98" s="85"/>
      <c r="F98" s="813"/>
      <c r="G98" s="813"/>
      <c r="H98" s="813"/>
      <c r="I98" s="813"/>
      <c r="J98" s="813"/>
      <c r="K98" s="813"/>
      <c r="L98" s="813"/>
      <c r="M98" s="813"/>
      <c r="N98" s="813"/>
      <c r="O98" s="813"/>
      <c r="P98" s="815"/>
      <c r="Q98" s="815"/>
      <c r="R98" s="815"/>
      <c r="S98" s="104"/>
      <c r="T98" s="104"/>
      <c r="U98" s="88"/>
      <c r="V98" s="88"/>
      <c r="W98" s="88"/>
      <c r="X98" s="89"/>
      <c r="Y98" s="89"/>
      <c r="Z98" s="89"/>
      <c r="AA98" s="101"/>
      <c r="AB98" s="101"/>
      <c r="AC98" s="101"/>
      <c r="AD98" s="101"/>
      <c r="AE98" s="101"/>
      <c r="AF98" s="101"/>
      <c r="AG98" s="101"/>
      <c r="AH98" s="101"/>
      <c r="AI98" s="101"/>
      <c r="AJ98" s="101"/>
      <c r="AK98" s="44"/>
      <c r="AL98" s="45"/>
      <c r="AM98" s="45"/>
      <c r="AN98" s="45"/>
      <c r="AP98" s="27"/>
    </row>
    <row r="99" spans="2:42" ht="12" customHeight="1" x14ac:dyDescent="0.2">
      <c r="B99" s="86"/>
      <c r="C99" s="100"/>
      <c r="D99" s="85"/>
      <c r="E99" s="85"/>
      <c r="F99" s="105"/>
      <c r="G99" s="105"/>
      <c r="H99" s="105"/>
      <c r="I99" s="105"/>
      <c r="J99" s="105"/>
      <c r="K99" s="105"/>
      <c r="L99" s="105"/>
      <c r="M99" s="105"/>
      <c r="N99" s="105"/>
      <c r="O99" s="105"/>
      <c r="P99" s="105"/>
      <c r="Q99" s="105"/>
      <c r="R99" s="105"/>
      <c r="S99" s="104"/>
      <c r="T99" s="104"/>
      <c r="U99" s="88"/>
      <c r="V99" s="88"/>
      <c r="W99" s="88"/>
      <c r="X99" s="89"/>
      <c r="Y99" s="89"/>
      <c r="Z99" s="89"/>
      <c r="AA99" s="101"/>
      <c r="AB99" s="101"/>
      <c r="AC99" s="101"/>
      <c r="AD99" s="101"/>
      <c r="AE99" s="101"/>
      <c r="AF99" s="101"/>
      <c r="AG99" s="101"/>
      <c r="AH99" s="101"/>
      <c r="AI99" s="101"/>
      <c r="AJ99" s="101"/>
      <c r="AK99" s="44"/>
      <c r="AL99" s="45"/>
      <c r="AM99" s="45"/>
      <c r="AN99" s="45"/>
      <c r="AP99" s="27"/>
    </row>
    <row r="100" spans="2:42" ht="12" customHeight="1" x14ac:dyDescent="0.2">
      <c r="B100" s="86"/>
      <c r="C100" s="85"/>
      <c r="D100" s="804"/>
      <c r="E100" s="804"/>
      <c r="F100" s="816"/>
      <c r="G100" s="816"/>
      <c r="H100" s="816"/>
      <c r="I100" s="816"/>
      <c r="J100" s="816"/>
      <c r="K100" s="816"/>
      <c r="L100" s="816"/>
      <c r="M100" s="816"/>
      <c r="N100" s="816"/>
      <c r="O100" s="816"/>
      <c r="P100" s="816"/>
      <c r="Q100" s="816"/>
      <c r="R100" s="816"/>
      <c r="S100" s="810"/>
      <c r="T100" s="810"/>
      <c r="U100" s="811"/>
      <c r="V100" s="811"/>
      <c r="W100" s="811"/>
      <c r="X100" s="812"/>
      <c r="Y100" s="812"/>
      <c r="Z100" s="812"/>
      <c r="AA100" s="803"/>
      <c r="AB100" s="803"/>
      <c r="AC100" s="803"/>
      <c r="AD100" s="803"/>
      <c r="AE100" s="803"/>
      <c r="AF100" s="803"/>
      <c r="AG100" s="803"/>
      <c r="AH100" s="817"/>
      <c r="AI100" s="817"/>
      <c r="AJ100" s="817"/>
      <c r="AK100" s="44"/>
      <c r="AL100" s="45"/>
      <c r="AM100" s="45"/>
      <c r="AN100" s="45"/>
      <c r="AP100" s="27"/>
    </row>
    <row r="101" spans="2:42" ht="12" customHeight="1" x14ac:dyDescent="0.2">
      <c r="B101" s="86"/>
      <c r="C101" s="85"/>
      <c r="D101" s="804"/>
      <c r="E101" s="804"/>
      <c r="F101" s="105"/>
      <c r="G101" s="105"/>
      <c r="H101" s="105"/>
      <c r="I101" s="105"/>
      <c r="J101" s="105"/>
      <c r="K101" s="105"/>
      <c r="L101" s="105"/>
      <c r="M101" s="105"/>
      <c r="N101" s="105"/>
      <c r="O101" s="105"/>
      <c r="P101" s="105"/>
      <c r="Q101" s="105"/>
      <c r="R101" s="105"/>
      <c r="S101" s="810"/>
      <c r="T101" s="810"/>
      <c r="U101" s="811"/>
      <c r="V101" s="811"/>
      <c r="W101" s="811"/>
      <c r="X101" s="812"/>
      <c r="Y101" s="812"/>
      <c r="Z101" s="812"/>
      <c r="AA101" s="803"/>
      <c r="AB101" s="803"/>
      <c r="AC101" s="803"/>
      <c r="AD101" s="803"/>
      <c r="AE101" s="803"/>
      <c r="AF101" s="803"/>
      <c r="AG101" s="803"/>
      <c r="AH101" s="803"/>
      <c r="AI101" s="803"/>
      <c r="AJ101" s="803"/>
      <c r="AK101" s="44"/>
      <c r="AL101" s="45"/>
      <c r="AM101" s="45"/>
      <c r="AN101" s="45"/>
      <c r="AP101" s="27"/>
    </row>
    <row r="102" spans="2:42" ht="12" customHeight="1" x14ac:dyDescent="0.2">
      <c r="B102" s="86"/>
      <c r="C102" s="85"/>
      <c r="D102" s="804"/>
      <c r="E102" s="804"/>
      <c r="F102" s="105"/>
      <c r="G102" s="105"/>
      <c r="H102" s="105"/>
      <c r="I102" s="105"/>
      <c r="J102" s="105"/>
      <c r="K102" s="105"/>
      <c r="L102" s="105"/>
      <c r="M102" s="105"/>
      <c r="N102" s="105"/>
      <c r="O102" s="105"/>
      <c r="P102" s="105"/>
      <c r="Q102" s="105"/>
      <c r="R102" s="105"/>
      <c r="S102" s="810"/>
      <c r="T102" s="810"/>
      <c r="U102" s="811"/>
      <c r="V102" s="811"/>
      <c r="W102" s="811"/>
      <c r="X102" s="812"/>
      <c r="Y102" s="812"/>
      <c r="Z102" s="812"/>
      <c r="AA102" s="803"/>
      <c r="AB102" s="803"/>
      <c r="AC102" s="803"/>
      <c r="AD102" s="803"/>
      <c r="AE102" s="803"/>
      <c r="AF102" s="803"/>
      <c r="AG102" s="803"/>
      <c r="AH102" s="803"/>
      <c r="AI102" s="803"/>
      <c r="AJ102" s="803"/>
      <c r="AK102" s="44"/>
      <c r="AL102" s="45"/>
      <c r="AM102" s="45"/>
      <c r="AN102" s="45"/>
      <c r="AP102" s="27"/>
    </row>
    <row r="103" spans="2:42" ht="12" customHeight="1" x14ac:dyDescent="0.2">
      <c r="B103" s="86"/>
      <c r="C103" s="106"/>
      <c r="D103" s="804"/>
      <c r="E103" s="804"/>
      <c r="F103" s="105"/>
      <c r="G103" s="105"/>
      <c r="H103" s="105"/>
      <c r="I103" s="105"/>
      <c r="J103" s="105"/>
      <c r="K103" s="105"/>
      <c r="L103" s="105"/>
      <c r="M103" s="105"/>
      <c r="N103" s="105"/>
      <c r="O103" s="105"/>
      <c r="P103" s="105"/>
      <c r="Q103" s="105"/>
      <c r="R103" s="105"/>
      <c r="S103" s="814"/>
      <c r="T103" s="814"/>
      <c r="U103" s="811"/>
      <c r="V103" s="811"/>
      <c r="W103" s="811"/>
      <c r="X103" s="812"/>
      <c r="Y103" s="812"/>
      <c r="Z103" s="812"/>
      <c r="AA103" s="807"/>
      <c r="AB103" s="807"/>
      <c r="AC103" s="807"/>
      <c r="AD103" s="807"/>
      <c r="AE103" s="807"/>
      <c r="AF103" s="807"/>
      <c r="AG103" s="807"/>
      <c r="AH103" s="807"/>
      <c r="AI103" s="807"/>
      <c r="AJ103" s="807"/>
      <c r="AK103" s="44"/>
      <c r="AL103" s="45"/>
      <c r="AM103" s="45"/>
      <c r="AN103" s="45"/>
      <c r="AP103" s="27"/>
    </row>
    <row r="104" spans="2:42" ht="12" customHeight="1" x14ac:dyDescent="0.2">
      <c r="B104" s="86"/>
      <c r="C104" s="106"/>
      <c r="D104" s="804"/>
      <c r="E104" s="804"/>
      <c r="F104" s="105"/>
      <c r="G104" s="105"/>
      <c r="H104" s="105"/>
      <c r="I104" s="105"/>
      <c r="J104" s="105"/>
      <c r="K104" s="105"/>
      <c r="L104" s="105"/>
      <c r="M104" s="105"/>
      <c r="N104" s="105"/>
      <c r="O104" s="105"/>
      <c r="P104" s="105"/>
      <c r="Q104" s="105"/>
      <c r="R104" s="105"/>
      <c r="S104" s="814"/>
      <c r="T104" s="814"/>
      <c r="U104" s="811"/>
      <c r="V104" s="811"/>
      <c r="W104" s="811"/>
      <c r="X104" s="812"/>
      <c r="Y104" s="812"/>
      <c r="Z104" s="812"/>
      <c r="AA104" s="807"/>
      <c r="AB104" s="807"/>
      <c r="AC104" s="807"/>
      <c r="AD104" s="807"/>
      <c r="AE104" s="807"/>
      <c r="AF104" s="807"/>
      <c r="AG104" s="807"/>
      <c r="AH104" s="807"/>
      <c r="AI104" s="807"/>
      <c r="AJ104" s="807"/>
      <c r="AK104" s="44"/>
      <c r="AL104" s="45"/>
      <c r="AM104" s="45"/>
      <c r="AN104" s="45"/>
      <c r="AP104" s="27"/>
    </row>
    <row r="105" spans="2:42" ht="12" customHeight="1" x14ac:dyDescent="0.2">
      <c r="B105" s="86"/>
      <c r="C105" s="106"/>
      <c r="D105" s="804"/>
      <c r="E105" s="804"/>
      <c r="F105" s="105"/>
      <c r="G105" s="105"/>
      <c r="H105" s="105"/>
      <c r="I105" s="105"/>
      <c r="J105" s="105"/>
      <c r="K105" s="105"/>
      <c r="L105" s="105"/>
      <c r="M105" s="105"/>
      <c r="N105" s="105"/>
      <c r="O105" s="105"/>
      <c r="P105" s="105"/>
      <c r="Q105" s="105"/>
      <c r="R105" s="105"/>
      <c r="S105" s="814"/>
      <c r="T105" s="814"/>
      <c r="U105" s="811"/>
      <c r="V105" s="811"/>
      <c r="W105" s="811"/>
      <c r="X105" s="812"/>
      <c r="Y105" s="812"/>
      <c r="Z105" s="812"/>
      <c r="AA105" s="803"/>
      <c r="AB105" s="803"/>
      <c r="AC105" s="803"/>
      <c r="AD105" s="803"/>
      <c r="AE105" s="803"/>
      <c r="AF105" s="803"/>
      <c r="AG105" s="803"/>
      <c r="AH105" s="803"/>
      <c r="AI105" s="803"/>
      <c r="AJ105" s="803"/>
      <c r="AK105" s="44"/>
      <c r="AL105" s="45"/>
      <c r="AM105" s="45"/>
      <c r="AN105" s="45"/>
      <c r="AP105" s="27"/>
    </row>
    <row r="106" spans="2:42" ht="12" customHeight="1" x14ac:dyDescent="0.2">
      <c r="B106" s="86"/>
      <c r="C106" s="85"/>
      <c r="D106" s="804"/>
      <c r="E106" s="804"/>
      <c r="F106" s="105"/>
      <c r="G106" s="105"/>
      <c r="H106" s="105"/>
      <c r="I106" s="105"/>
      <c r="J106" s="105"/>
      <c r="K106" s="105"/>
      <c r="L106" s="105"/>
      <c r="M106" s="105"/>
      <c r="N106" s="105"/>
      <c r="O106" s="105"/>
      <c r="P106" s="105"/>
      <c r="Q106" s="105"/>
      <c r="R106" s="105"/>
      <c r="S106" s="810"/>
      <c r="T106" s="810"/>
      <c r="U106" s="811"/>
      <c r="V106" s="811"/>
      <c r="W106" s="811"/>
      <c r="X106" s="812"/>
      <c r="Y106" s="812"/>
      <c r="Z106" s="812"/>
      <c r="AA106" s="803"/>
      <c r="AB106" s="803"/>
      <c r="AC106" s="803"/>
      <c r="AD106" s="803"/>
      <c r="AE106" s="803"/>
      <c r="AF106" s="803"/>
      <c r="AG106" s="803"/>
      <c r="AH106" s="803"/>
      <c r="AI106" s="803"/>
      <c r="AJ106" s="803"/>
      <c r="AK106" s="44"/>
      <c r="AL106" s="45"/>
      <c r="AM106" s="45"/>
      <c r="AN106" s="45"/>
      <c r="AP106" s="27"/>
    </row>
    <row r="107" spans="2:42" ht="12" customHeight="1" x14ac:dyDescent="0.2">
      <c r="B107" s="107"/>
      <c r="C107" s="107"/>
      <c r="D107" s="107"/>
      <c r="E107" s="107"/>
      <c r="F107" s="105"/>
      <c r="G107" s="105"/>
      <c r="H107" s="105"/>
      <c r="I107" s="105"/>
      <c r="J107" s="105"/>
      <c r="K107" s="105"/>
      <c r="L107" s="105"/>
      <c r="M107" s="105"/>
      <c r="N107" s="105"/>
      <c r="O107" s="105"/>
      <c r="P107" s="107"/>
      <c r="Q107" s="107"/>
      <c r="R107" s="107"/>
      <c r="S107" s="107"/>
      <c r="T107" s="107"/>
      <c r="U107" s="107"/>
      <c r="V107" s="107"/>
      <c r="W107" s="108"/>
      <c r="X107" s="803"/>
      <c r="Y107" s="803"/>
      <c r="Z107" s="803"/>
      <c r="AA107" s="817"/>
      <c r="AB107" s="817"/>
      <c r="AC107" s="817"/>
      <c r="AD107" s="817"/>
      <c r="AE107" s="817"/>
      <c r="AF107" s="817"/>
      <c r="AG107" s="817"/>
      <c r="AH107" s="817"/>
      <c r="AI107" s="817"/>
      <c r="AJ107" s="817"/>
      <c r="AK107" s="44"/>
      <c r="AL107" s="45"/>
      <c r="AM107" s="45"/>
      <c r="AN107" s="45"/>
      <c r="AP107" s="27"/>
    </row>
    <row r="108" spans="2:42" ht="12" customHeight="1" x14ac:dyDescent="0.2">
      <c r="B108" s="109"/>
      <c r="C108" s="109"/>
      <c r="D108" s="109"/>
      <c r="E108" s="109"/>
      <c r="F108" s="105"/>
      <c r="G108" s="105"/>
      <c r="H108" s="105"/>
      <c r="I108" s="105"/>
      <c r="J108" s="105"/>
      <c r="K108" s="105"/>
      <c r="L108" s="105"/>
      <c r="M108" s="105"/>
      <c r="N108" s="105"/>
      <c r="O108" s="105"/>
      <c r="P108" s="109"/>
      <c r="Q108" s="109"/>
      <c r="R108" s="109"/>
      <c r="S108" s="109"/>
      <c r="T108" s="109"/>
      <c r="U108" s="109"/>
      <c r="V108" s="109"/>
      <c r="W108" s="109"/>
      <c r="X108" s="109"/>
      <c r="Y108" s="109"/>
      <c r="Z108" s="109"/>
      <c r="AA108" s="109"/>
      <c r="AB108" s="109"/>
      <c r="AC108" s="109"/>
      <c r="AD108" s="109"/>
      <c r="AE108" s="109"/>
      <c r="AF108" s="109"/>
      <c r="AG108" s="109"/>
      <c r="AH108" s="109"/>
      <c r="AI108" s="109"/>
      <c r="AJ108" s="109"/>
      <c r="AK108" s="44"/>
      <c r="AL108" s="45"/>
      <c r="AM108" s="45"/>
      <c r="AN108" s="45"/>
      <c r="AP108" s="27"/>
    </row>
    <row r="109" spans="2:42" ht="12" customHeight="1" x14ac:dyDescent="0.2">
      <c r="B109" s="109"/>
      <c r="C109" s="109"/>
      <c r="D109" s="109"/>
      <c r="E109" s="110"/>
      <c r="F109" s="105"/>
      <c r="G109" s="105"/>
      <c r="H109" s="105"/>
      <c r="I109" s="105"/>
      <c r="J109" s="105"/>
      <c r="K109" s="105"/>
      <c r="L109" s="105"/>
      <c r="M109" s="105"/>
      <c r="N109" s="105"/>
      <c r="O109" s="105"/>
      <c r="P109" s="110"/>
      <c r="Q109" s="110"/>
      <c r="R109" s="110"/>
      <c r="S109" s="110"/>
      <c r="T109" s="110"/>
      <c r="U109" s="110"/>
      <c r="V109" s="110"/>
      <c r="W109" s="110"/>
      <c r="X109" s="110"/>
      <c r="Y109" s="110"/>
      <c r="Z109" s="110"/>
      <c r="AA109" s="110"/>
      <c r="AB109" s="110"/>
      <c r="AC109" s="110"/>
      <c r="AD109" s="110"/>
      <c r="AE109" s="110"/>
      <c r="AF109" s="110"/>
      <c r="AG109" s="110"/>
      <c r="AH109" s="110"/>
      <c r="AI109" s="110"/>
      <c r="AJ109" s="110"/>
      <c r="AK109" s="44"/>
      <c r="AL109" s="45"/>
      <c r="AM109" s="45"/>
      <c r="AN109" s="45"/>
      <c r="AP109" s="27"/>
    </row>
    <row r="110" spans="2:42" ht="12" customHeight="1" x14ac:dyDescent="0.2">
      <c r="B110" s="109"/>
      <c r="C110" s="109"/>
      <c r="D110" s="110"/>
      <c r="E110" s="110"/>
      <c r="F110" s="110"/>
      <c r="G110" s="110"/>
      <c r="H110" s="110"/>
      <c r="I110" s="110"/>
      <c r="J110" s="110"/>
      <c r="K110" s="110"/>
      <c r="L110" s="110"/>
      <c r="M110" s="110"/>
      <c r="N110" s="110"/>
      <c r="O110" s="110"/>
      <c r="P110" s="110"/>
      <c r="Q110" s="110"/>
      <c r="R110" s="110"/>
      <c r="S110" s="110"/>
      <c r="T110" s="110"/>
      <c r="U110" s="110"/>
      <c r="V110" s="110"/>
      <c r="W110" s="110"/>
      <c r="X110" s="110"/>
      <c r="Y110" s="110"/>
      <c r="Z110" s="110"/>
      <c r="AA110" s="110"/>
      <c r="AB110" s="110"/>
      <c r="AC110" s="110"/>
      <c r="AD110" s="110"/>
      <c r="AE110" s="110"/>
      <c r="AF110" s="110"/>
      <c r="AG110" s="110"/>
      <c r="AH110" s="110"/>
      <c r="AI110" s="110"/>
      <c r="AJ110" s="110"/>
      <c r="AK110" s="44"/>
      <c r="AL110" s="45"/>
      <c r="AM110" s="45"/>
      <c r="AN110" s="45"/>
      <c r="AP110" s="27"/>
    </row>
    <row r="111" spans="2:42" ht="12" customHeight="1" x14ac:dyDescent="0.2">
      <c r="B111" s="109"/>
      <c r="C111" s="109"/>
      <c r="D111" s="110"/>
      <c r="E111" s="110"/>
      <c r="F111" s="110"/>
      <c r="G111" s="110"/>
      <c r="H111" s="110"/>
      <c r="I111" s="110"/>
      <c r="J111" s="110"/>
      <c r="K111" s="110"/>
      <c r="L111" s="110"/>
      <c r="M111" s="110"/>
      <c r="N111" s="110"/>
      <c r="O111" s="110"/>
      <c r="P111" s="110"/>
      <c r="Q111" s="110"/>
      <c r="R111" s="110"/>
      <c r="S111" s="110"/>
      <c r="T111" s="110"/>
      <c r="U111" s="110"/>
      <c r="V111" s="110"/>
      <c r="W111" s="110"/>
      <c r="X111" s="110"/>
      <c r="Y111" s="110"/>
      <c r="Z111" s="110"/>
      <c r="AA111" s="110"/>
      <c r="AB111" s="110"/>
      <c r="AC111" s="110"/>
      <c r="AD111" s="110"/>
      <c r="AE111" s="110"/>
      <c r="AF111" s="110"/>
      <c r="AG111" s="110"/>
      <c r="AH111" s="110"/>
      <c r="AI111" s="110"/>
      <c r="AJ111" s="110"/>
      <c r="AK111" s="44"/>
      <c r="AL111" s="45"/>
      <c r="AM111" s="45"/>
      <c r="AN111" s="45"/>
      <c r="AP111" s="27"/>
    </row>
    <row r="112" spans="2:42" ht="12" customHeight="1" x14ac:dyDescent="0.2">
      <c r="B112" s="109"/>
      <c r="C112" s="109"/>
      <c r="D112" s="110"/>
      <c r="E112" s="110"/>
      <c r="F112" s="110"/>
      <c r="G112" s="110"/>
      <c r="H112" s="110"/>
      <c r="I112" s="110"/>
      <c r="J112" s="110"/>
      <c r="K112" s="110"/>
      <c r="L112" s="110"/>
      <c r="M112" s="110"/>
      <c r="N112" s="110"/>
      <c r="O112" s="110"/>
      <c r="P112" s="110"/>
      <c r="Q112" s="110"/>
      <c r="R112" s="110"/>
      <c r="S112" s="110"/>
      <c r="T112" s="110"/>
      <c r="U112" s="110"/>
      <c r="V112" s="110"/>
      <c r="W112" s="110"/>
      <c r="X112" s="110"/>
      <c r="Y112" s="110"/>
      <c r="Z112" s="110"/>
      <c r="AA112" s="110"/>
      <c r="AB112" s="110"/>
      <c r="AC112" s="110"/>
      <c r="AD112" s="110"/>
      <c r="AE112" s="110"/>
      <c r="AF112" s="110"/>
      <c r="AG112" s="110"/>
      <c r="AH112" s="110"/>
      <c r="AI112" s="110"/>
      <c r="AJ112" s="110"/>
      <c r="AK112" s="44"/>
      <c r="AL112" s="45"/>
      <c r="AM112" s="45"/>
      <c r="AN112" s="45"/>
      <c r="AP112" s="27"/>
    </row>
    <row r="113" spans="2:42" ht="22.5" customHeight="1" x14ac:dyDescent="0.2">
      <c r="B113" s="109"/>
      <c r="C113" s="109"/>
      <c r="D113" s="110"/>
      <c r="E113" s="110"/>
      <c r="F113" s="110"/>
      <c r="G113" s="110"/>
      <c r="H113" s="110"/>
      <c r="I113" s="110"/>
      <c r="J113" s="110"/>
      <c r="K113" s="110"/>
      <c r="L113" s="110"/>
      <c r="M113" s="110"/>
      <c r="N113" s="110"/>
      <c r="O113" s="110"/>
      <c r="P113" s="110"/>
      <c r="Q113" s="110"/>
      <c r="R113" s="110"/>
      <c r="S113" s="110"/>
      <c r="T113" s="110"/>
      <c r="U113" s="110"/>
      <c r="V113" s="110"/>
      <c r="W113" s="110"/>
      <c r="X113" s="110"/>
      <c r="Y113" s="110"/>
      <c r="Z113" s="110"/>
      <c r="AA113" s="110"/>
      <c r="AB113" s="110"/>
      <c r="AC113" s="110"/>
      <c r="AD113" s="110"/>
      <c r="AE113" s="110"/>
      <c r="AF113" s="110"/>
      <c r="AG113" s="110"/>
      <c r="AH113" s="110"/>
      <c r="AI113" s="110"/>
      <c r="AJ113" s="110"/>
      <c r="AK113" s="44"/>
      <c r="AL113" s="45"/>
      <c r="AM113" s="45"/>
      <c r="AN113" s="45"/>
      <c r="AP113" s="27"/>
    </row>
    <row r="114" spans="2:42" ht="12" customHeight="1" x14ac:dyDescent="0.2">
      <c r="B114" s="109"/>
      <c r="C114" s="109"/>
      <c r="D114" s="109"/>
      <c r="E114" s="109"/>
      <c r="F114" s="109"/>
      <c r="G114" s="109"/>
      <c r="H114" s="109"/>
      <c r="I114" s="109"/>
      <c r="J114" s="109"/>
      <c r="K114" s="109"/>
      <c r="L114" s="109"/>
      <c r="M114" s="109"/>
      <c r="N114" s="109"/>
      <c r="O114" s="109"/>
      <c r="P114" s="109"/>
      <c r="Q114" s="109"/>
      <c r="R114" s="109"/>
      <c r="S114" s="109"/>
      <c r="T114" s="109"/>
      <c r="U114" s="109"/>
      <c r="V114" s="109"/>
      <c r="W114" s="109"/>
      <c r="X114" s="109"/>
      <c r="Y114" s="109"/>
      <c r="Z114" s="109"/>
      <c r="AA114" s="109"/>
      <c r="AB114" s="109"/>
      <c r="AC114" s="109"/>
      <c r="AD114" s="109"/>
      <c r="AE114" s="109"/>
      <c r="AF114" s="109"/>
      <c r="AG114" s="109"/>
      <c r="AH114" s="109"/>
      <c r="AI114" s="109"/>
      <c r="AJ114" s="109"/>
      <c r="AK114" s="44"/>
      <c r="AL114" s="45"/>
      <c r="AM114" s="45"/>
      <c r="AN114" s="45"/>
      <c r="AP114" s="27"/>
    </row>
    <row r="115" spans="2:42" ht="12" customHeight="1" x14ac:dyDescent="0.2">
      <c r="B115" s="109"/>
      <c r="C115" s="109"/>
      <c r="D115" s="109"/>
      <c r="E115" s="109"/>
      <c r="F115" s="109"/>
      <c r="G115" s="109"/>
      <c r="H115" s="109"/>
      <c r="I115" s="109"/>
      <c r="J115" s="109"/>
      <c r="K115" s="109"/>
      <c r="L115" s="109"/>
      <c r="M115" s="109"/>
      <c r="N115" s="109"/>
      <c r="O115" s="109"/>
      <c r="P115" s="109"/>
      <c r="Q115" s="109"/>
      <c r="R115" s="109"/>
      <c r="S115" s="109"/>
      <c r="T115" s="109"/>
      <c r="U115" s="109"/>
      <c r="V115" s="109"/>
      <c r="W115" s="109"/>
      <c r="X115" s="109"/>
      <c r="Y115" s="109"/>
      <c r="Z115" s="109"/>
      <c r="AA115" s="109"/>
      <c r="AB115" s="109"/>
      <c r="AC115" s="109"/>
      <c r="AD115" s="109"/>
      <c r="AE115" s="109"/>
      <c r="AF115" s="109"/>
      <c r="AG115" s="109"/>
      <c r="AH115" s="109"/>
      <c r="AI115" s="109"/>
      <c r="AJ115" s="109"/>
      <c r="AK115" s="44"/>
      <c r="AL115" s="45"/>
      <c r="AM115" s="45"/>
      <c r="AN115" s="45"/>
      <c r="AP115" s="27"/>
    </row>
    <row r="116" spans="2:42" ht="12" customHeight="1" x14ac:dyDescent="0.2">
      <c r="B116" s="109"/>
      <c r="C116" s="109"/>
      <c r="D116" s="109"/>
      <c r="E116" s="109"/>
      <c r="F116" s="109"/>
      <c r="G116" s="109"/>
      <c r="H116" s="109"/>
      <c r="I116" s="109"/>
      <c r="J116" s="109"/>
      <c r="K116" s="109"/>
      <c r="L116" s="109"/>
      <c r="M116" s="109"/>
      <c r="N116" s="109"/>
      <c r="O116" s="109"/>
      <c r="P116" s="109"/>
      <c r="Q116" s="109"/>
      <c r="R116" s="109"/>
      <c r="S116" s="109"/>
      <c r="T116" s="109"/>
      <c r="U116" s="109"/>
      <c r="V116" s="109"/>
      <c r="W116" s="109"/>
      <c r="X116" s="109"/>
      <c r="Y116" s="109"/>
      <c r="Z116" s="109"/>
      <c r="AA116" s="109"/>
      <c r="AB116" s="109"/>
      <c r="AC116" s="109"/>
      <c r="AD116" s="109"/>
      <c r="AE116" s="109"/>
      <c r="AF116" s="109"/>
      <c r="AG116" s="109"/>
      <c r="AH116" s="109"/>
      <c r="AI116" s="109"/>
      <c r="AJ116" s="109"/>
      <c r="AK116" s="44"/>
      <c r="AL116" s="45"/>
      <c r="AM116" s="45"/>
      <c r="AN116" s="45"/>
      <c r="AP116" s="27"/>
    </row>
    <row r="117" spans="2:42" ht="12" customHeight="1" x14ac:dyDescent="0.2">
      <c r="B117" s="109"/>
      <c r="C117" s="109"/>
      <c r="D117" s="109"/>
      <c r="E117" s="109"/>
      <c r="F117" s="109"/>
      <c r="G117" s="109"/>
      <c r="H117" s="109"/>
      <c r="I117" s="109"/>
      <c r="J117" s="109"/>
      <c r="K117" s="109"/>
      <c r="L117" s="109"/>
      <c r="M117" s="109"/>
      <c r="N117" s="109"/>
      <c r="O117" s="109"/>
      <c r="P117" s="109"/>
      <c r="Q117" s="109"/>
      <c r="R117" s="109"/>
      <c r="S117" s="109"/>
      <c r="T117" s="109"/>
      <c r="U117" s="109"/>
      <c r="V117" s="109"/>
      <c r="W117" s="109"/>
      <c r="X117" s="109"/>
      <c r="Y117" s="109"/>
      <c r="Z117" s="109"/>
      <c r="AA117" s="109"/>
      <c r="AB117" s="109"/>
      <c r="AC117" s="109"/>
      <c r="AD117" s="109"/>
      <c r="AE117" s="109"/>
      <c r="AF117" s="109"/>
      <c r="AG117" s="109"/>
      <c r="AH117" s="109"/>
      <c r="AI117" s="109"/>
      <c r="AJ117" s="109"/>
      <c r="AK117" s="44"/>
      <c r="AL117" s="45"/>
      <c r="AM117" s="45"/>
      <c r="AN117" s="45"/>
      <c r="AP117" s="27"/>
    </row>
    <row r="118" spans="2:42" ht="12" customHeight="1" x14ac:dyDescent="0.2">
      <c r="B118" s="109"/>
      <c r="C118" s="109"/>
      <c r="D118" s="109"/>
      <c r="E118" s="109"/>
      <c r="F118" s="109"/>
      <c r="G118" s="109"/>
      <c r="H118" s="109"/>
      <c r="I118" s="109"/>
      <c r="J118" s="109"/>
      <c r="K118" s="109"/>
      <c r="L118" s="109"/>
      <c r="M118" s="109"/>
      <c r="N118" s="109"/>
      <c r="O118" s="109"/>
      <c r="P118" s="109"/>
      <c r="Q118" s="109"/>
      <c r="R118" s="109"/>
      <c r="S118" s="109"/>
      <c r="T118" s="109"/>
      <c r="U118" s="109"/>
      <c r="V118" s="109"/>
      <c r="W118" s="109"/>
      <c r="X118" s="109"/>
      <c r="Y118" s="109"/>
      <c r="Z118" s="109"/>
      <c r="AA118" s="109"/>
      <c r="AB118" s="109"/>
      <c r="AC118" s="109"/>
      <c r="AD118" s="109"/>
      <c r="AE118" s="109"/>
      <c r="AF118" s="109"/>
      <c r="AG118" s="109"/>
      <c r="AH118" s="109"/>
      <c r="AI118" s="109"/>
      <c r="AJ118" s="109"/>
      <c r="AK118" s="44"/>
      <c r="AL118" s="45"/>
      <c r="AM118" s="45"/>
      <c r="AN118" s="45"/>
      <c r="AP118" s="27"/>
    </row>
    <row r="119" spans="2:42" ht="12" customHeight="1" x14ac:dyDescent="0.2">
      <c r="B119" s="109"/>
      <c r="C119" s="109"/>
      <c r="D119" s="109"/>
      <c r="E119" s="109"/>
      <c r="F119" s="109"/>
      <c r="G119" s="109"/>
      <c r="H119" s="109"/>
      <c r="I119" s="109"/>
      <c r="J119" s="109"/>
      <c r="K119" s="109"/>
      <c r="L119" s="109"/>
      <c r="M119" s="109"/>
      <c r="N119" s="109"/>
      <c r="O119" s="109"/>
      <c r="P119" s="109"/>
      <c r="Q119" s="109"/>
      <c r="R119" s="109"/>
      <c r="S119" s="109"/>
      <c r="T119" s="109"/>
      <c r="U119" s="109"/>
      <c r="V119" s="109"/>
      <c r="W119" s="109"/>
      <c r="X119" s="109"/>
      <c r="Y119" s="109"/>
      <c r="Z119" s="109"/>
      <c r="AA119" s="109"/>
      <c r="AB119" s="109"/>
      <c r="AC119" s="109"/>
      <c r="AD119" s="109"/>
      <c r="AE119" s="109"/>
      <c r="AF119" s="109"/>
      <c r="AG119" s="109"/>
      <c r="AH119" s="109"/>
      <c r="AI119" s="109"/>
      <c r="AJ119" s="109"/>
      <c r="AK119" s="44"/>
      <c r="AL119" s="45"/>
      <c r="AM119" s="45"/>
      <c r="AN119" s="45"/>
      <c r="AP119" s="27"/>
    </row>
    <row r="120" spans="2:42" ht="12" customHeight="1" x14ac:dyDescent="0.2">
      <c r="B120" s="109"/>
      <c r="C120" s="109"/>
      <c r="D120" s="109"/>
      <c r="E120" s="109"/>
      <c r="F120" s="109"/>
      <c r="G120" s="109"/>
      <c r="H120" s="109"/>
      <c r="I120" s="109"/>
      <c r="J120" s="109"/>
      <c r="K120" s="109"/>
      <c r="L120" s="109"/>
      <c r="M120" s="109"/>
      <c r="N120" s="109"/>
      <c r="O120" s="109"/>
      <c r="P120" s="109"/>
      <c r="Q120" s="109"/>
      <c r="R120" s="109"/>
      <c r="S120" s="109"/>
      <c r="T120" s="109"/>
      <c r="U120" s="109"/>
      <c r="V120" s="109"/>
      <c r="W120" s="109"/>
      <c r="X120" s="109"/>
      <c r="Y120" s="109"/>
      <c r="Z120" s="109"/>
      <c r="AA120" s="109"/>
      <c r="AB120" s="109"/>
      <c r="AC120" s="109"/>
      <c r="AD120" s="109"/>
      <c r="AE120" s="109"/>
      <c r="AF120" s="109"/>
      <c r="AG120" s="109"/>
      <c r="AH120" s="109"/>
      <c r="AI120" s="109"/>
      <c r="AJ120" s="109"/>
      <c r="AK120" s="44"/>
      <c r="AL120" s="45"/>
      <c r="AM120" s="45"/>
      <c r="AN120" s="45"/>
      <c r="AP120" s="27"/>
    </row>
    <row r="121" spans="2:42" ht="12" customHeight="1" x14ac:dyDescent="0.2">
      <c r="B121" s="109"/>
      <c r="C121" s="109"/>
      <c r="D121" s="109"/>
      <c r="E121" s="109"/>
      <c r="F121" s="109"/>
      <c r="G121" s="109"/>
      <c r="H121" s="109"/>
      <c r="I121" s="109"/>
      <c r="J121" s="109"/>
      <c r="K121" s="109"/>
      <c r="L121" s="109"/>
      <c r="M121" s="109"/>
      <c r="N121" s="109"/>
      <c r="O121" s="109"/>
      <c r="P121" s="109"/>
      <c r="Q121" s="109"/>
      <c r="R121" s="109"/>
      <c r="S121" s="109"/>
      <c r="T121" s="109"/>
      <c r="U121" s="109"/>
      <c r="V121" s="109"/>
      <c r="W121" s="109"/>
      <c r="X121" s="109"/>
      <c r="Y121" s="109"/>
      <c r="Z121" s="109"/>
      <c r="AA121" s="109"/>
      <c r="AB121" s="109"/>
      <c r="AC121" s="109"/>
      <c r="AD121" s="109"/>
      <c r="AE121" s="109"/>
      <c r="AF121" s="109"/>
      <c r="AG121" s="109"/>
      <c r="AH121" s="109"/>
      <c r="AI121" s="109"/>
      <c r="AJ121" s="109"/>
      <c r="AK121" s="44"/>
      <c r="AL121" s="45"/>
      <c r="AM121" s="45"/>
      <c r="AN121" s="45"/>
      <c r="AP121" s="27"/>
    </row>
    <row r="122" spans="2:42" ht="12" customHeight="1" x14ac:dyDescent="0.2">
      <c r="B122" s="111"/>
      <c r="C122" s="111"/>
      <c r="D122" s="111"/>
      <c r="E122" s="111"/>
      <c r="F122" s="105"/>
      <c r="G122" s="105"/>
      <c r="H122" s="105"/>
      <c r="I122" s="105"/>
      <c r="J122" s="105"/>
      <c r="K122" s="105"/>
      <c r="L122" s="105"/>
      <c r="M122" s="105"/>
      <c r="N122" s="105"/>
      <c r="O122" s="105"/>
      <c r="P122" s="111"/>
      <c r="Q122" s="111"/>
      <c r="R122" s="111"/>
      <c r="S122" s="111"/>
      <c r="T122" s="111"/>
      <c r="U122" s="111"/>
      <c r="V122" s="111"/>
      <c r="W122" s="111"/>
      <c r="X122" s="111"/>
      <c r="Y122" s="111"/>
      <c r="Z122" s="111"/>
      <c r="AA122" s="111"/>
      <c r="AB122" s="111"/>
      <c r="AC122" s="111"/>
      <c r="AD122" s="111"/>
      <c r="AE122" s="111"/>
      <c r="AF122" s="111"/>
      <c r="AG122" s="111"/>
      <c r="AH122" s="111"/>
      <c r="AI122" s="111"/>
      <c r="AJ122" s="111"/>
      <c r="AK122" s="44"/>
      <c r="AL122" s="45"/>
      <c r="AM122" s="45"/>
      <c r="AN122" s="45"/>
      <c r="AP122" s="27"/>
    </row>
    <row r="123" spans="2:42" ht="12" customHeight="1" x14ac:dyDescent="0.2">
      <c r="B123" s="111"/>
      <c r="C123" s="111"/>
      <c r="D123" s="111"/>
      <c r="E123" s="111"/>
      <c r="F123" s="105"/>
      <c r="G123" s="105"/>
      <c r="H123" s="105"/>
      <c r="I123" s="105"/>
      <c r="J123" s="105"/>
      <c r="K123" s="105"/>
      <c r="L123" s="105"/>
      <c r="M123" s="105"/>
      <c r="N123" s="105"/>
      <c r="O123" s="105"/>
      <c r="P123" s="111"/>
      <c r="Q123" s="111"/>
      <c r="R123" s="111"/>
      <c r="S123" s="111"/>
      <c r="T123" s="111"/>
      <c r="U123" s="111"/>
      <c r="V123" s="111"/>
      <c r="W123" s="111"/>
      <c r="X123" s="111"/>
      <c r="Y123" s="111"/>
      <c r="Z123" s="111"/>
      <c r="AA123" s="111"/>
      <c r="AB123" s="111"/>
      <c r="AC123" s="111"/>
      <c r="AD123" s="111"/>
      <c r="AE123" s="111"/>
      <c r="AF123" s="111"/>
      <c r="AG123" s="111"/>
      <c r="AH123" s="111"/>
      <c r="AI123" s="111"/>
      <c r="AJ123" s="111"/>
      <c r="AK123" s="44"/>
      <c r="AL123" s="45"/>
      <c r="AM123" s="45"/>
      <c r="AN123" s="45"/>
      <c r="AP123" s="27"/>
    </row>
    <row r="124" spans="2:42" ht="12" customHeight="1" x14ac:dyDescent="0.2">
      <c r="B124" s="111"/>
      <c r="C124" s="111"/>
      <c r="D124" s="111"/>
      <c r="E124" s="111"/>
      <c r="F124" s="105"/>
      <c r="G124" s="105"/>
      <c r="H124" s="105"/>
      <c r="I124" s="105"/>
      <c r="J124" s="105"/>
      <c r="K124" s="105"/>
      <c r="L124" s="105"/>
      <c r="M124" s="105"/>
      <c r="N124" s="105"/>
      <c r="O124" s="105"/>
      <c r="P124" s="111"/>
      <c r="Q124" s="111"/>
      <c r="R124" s="111"/>
      <c r="S124" s="111"/>
      <c r="T124" s="111"/>
      <c r="U124" s="111"/>
      <c r="V124" s="111"/>
      <c r="W124" s="111"/>
      <c r="X124" s="111"/>
      <c r="Y124" s="111"/>
      <c r="Z124" s="111"/>
      <c r="AA124" s="111"/>
      <c r="AB124" s="111"/>
      <c r="AC124" s="111"/>
      <c r="AD124" s="111"/>
      <c r="AE124" s="111"/>
      <c r="AF124" s="111"/>
      <c r="AG124" s="111"/>
      <c r="AH124" s="111"/>
      <c r="AI124" s="111"/>
      <c r="AJ124" s="111"/>
      <c r="AK124" s="44"/>
      <c r="AL124" s="45"/>
      <c r="AM124" s="45"/>
      <c r="AN124" s="45"/>
      <c r="AP124" s="27"/>
    </row>
    <row r="125" spans="2:42" ht="12" customHeight="1" x14ac:dyDescent="0.2">
      <c r="B125" s="111"/>
      <c r="C125" s="111"/>
      <c r="D125" s="111"/>
      <c r="E125" s="111"/>
      <c r="F125" s="105"/>
      <c r="G125" s="105"/>
      <c r="H125" s="105"/>
      <c r="I125" s="105"/>
      <c r="J125" s="105"/>
      <c r="K125" s="105"/>
      <c r="L125" s="105"/>
      <c r="M125" s="105"/>
      <c r="N125" s="105"/>
      <c r="O125" s="105"/>
      <c r="P125" s="111"/>
      <c r="Q125" s="111"/>
      <c r="R125" s="111"/>
      <c r="S125" s="111"/>
      <c r="T125" s="111"/>
      <c r="U125" s="111"/>
      <c r="V125" s="111"/>
      <c r="W125" s="111"/>
      <c r="X125" s="111"/>
      <c r="Y125" s="111"/>
      <c r="Z125" s="111"/>
      <c r="AA125" s="111"/>
      <c r="AB125" s="111"/>
      <c r="AC125" s="111"/>
      <c r="AD125" s="111"/>
      <c r="AE125" s="111"/>
      <c r="AF125" s="111"/>
      <c r="AG125" s="111"/>
      <c r="AH125" s="111"/>
      <c r="AI125" s="111"/>
      <c r="AJ125" s="111"/>
      <c r="AK125" s="44"/>
      <c r="AL125" s="45"/>
      <c r="AM125" s="45"/>
      <c r="AN125" s="45"/>
      <c r="AP125" s="27"/>
    </row>
    <row r="126" spans="2:42" ht="12" customHeight="1" x14ac:dyDescent="0.2">
      <c r="B126" s="111"/>
      <c r="C126" s="111"/>
      <c r="D126" s="111"/>
      <c r="E126" s="111"/>
      <c r="F126" s="105"/>
      <c r="G126" s="105"/>
      <c r="H126" s="105"/>
      <c r="I126" s="105"/>
      <c r="J126" s="105"/>
      <c r="K126" s="105"/>
      <c r="L126" s="105"/>
      <c r="M126" s="105"/>
      <c r="N126" s="105"/>
      <c r="O126" s="105"/>
      <c r="P126" s="111"/>
      <c r="Q126" s="111"/>
      <c r="R126" s="111"/>
      <c r="S126" s="111"/>
      <c r="T126" s="111"/>
      <c r="U126" s="111"/>
      <c r="V126" s="111"/>
      <c r="W126" s="111"/>
      <c r="X126" s="111"/>
      <c r="Y126" s="111"/>
      <c r="Z126" s="111"/>
      <c r="AA126" s="111"/>
      <c r="AB126" s="111"/>
      <c r="AC126" s="111"/>
      <c r="AD126" s="111"/>
      <c r="AE126" s="111"/>
      <c r="AF126" s="111"/>
      <c r="AG126" s="111"/>
      <c r="AH126" s="111"/>
      <c r="AI126" s="111"/>
      <c r="AJ126" s="111"/>
      <c r="AK126" s="44"/>
      <c r="AL126" s="45"/>
      <c r="AM126" s="45"/>
      <c r="AN126" s="45"/>
      <c r="AP126" s="27"/>
    </row>
    <row r="127" spans="2:42" ht="12" customHeight="1" x14ac:dyDescent="0.2">
      <c r="B127" s="111"/>
      <c r="C127" s="111"/>
      <c r="D127" s="111"/>
      <c r="E127" s="111"/>
      <c r="F127" s="105"/>
      <c r="G127" s="105"/>
      <c r="H127" s="105"/>
      <c r="I127" s="105"/>
      <c r="J127" s="105"/>
      <c r="K127" s="105"/>
      <c r="L127" s="105"/>
      <c r="M127" s="105"/>
      <c r="N127" s="105"/>
      <c r="O127" s="105"/>
      <c r="P127" s="111"/>
      <c r="Q127" s="111"/>
      <c r="R127" s="111"/>
      <c r="S127" s="111"/>
      <c r="T127" s="111"/>
      <c r="U127" s="111"/>
      <c r="V127" s="111"/>
      <c r="W127" s="111"/>
      <c r="X127" s="111"/>
      <c r="Y127" s="111"/>
      <c r="Z127" s="111"/>
      <c r="AA127" s="111"/>
      <c r="AB127" s="111"/>
      <c r="AC127" s="111"/>
      <c r="AD127" s="111"/>
      <c r="AE127" s="111"/>
      <c r="AF127" s="111"/>
      <c r="AG127" s="111"/>
      <c r="AH127" s="111"/>
      <c r="AI127" s="111"/>
      <c r="AJ127" s="111"/>
      <c r="AK127" s="44"/>
      <c r="AL127" s="45"/>
      <c r="AM127" s="45"/>
      <c r="AN127" s="45"/>
      <c r="AP127" s="27"/>
    </row>
    <row r="128" spans="2:42" ht="12" customHeight="1" x14ac:dyDescent="0.2">
      <c r="B128" s="111"/>
      <c r="C128" s="111"/>
      <c r="D128" s="111"/>
      <c r="E128" s="111"/>
      <c r="F128" s="105"/>
      <c r="G128" s="105"/>
      <c r="H128" s="105"/>
      <c r="I128" s="105"/>
      <c r="J128" s="105"/>
      <c r="K128" s="105"/>
      <c r="L128" s="105"/>
      <c r="M128" s="105"/>
      <c r="N128" s="105"/>
      <c r="O128" s="105"/>
      <c r="P128" s="111"/>
      <c r="Q128" s="111"/>
      <c r="R128" s="111"/>
      <c r="S128" s="111"/>
      <c r="T128" s="111"/>
      <c r="U128" s="111"/>
      <c r="V128" s="111"/>
      <c r="W128" s="111"/>
      <c r="X128" s="111"/>
      <c r="Y128" s="111"/>
      <c r="Z128" s="111"/>
      <c r="AA128" s="111"/>
      <c r="AB128" s="111"/>
      <c r="AC128" s="111"/>
      <c r="AD128" s="111"/>
      <c r="AE128" s="111"/>
      <c r="AF128" s="111"/>
      <c r="AG128" s="111"/>
      <c r="AH128" s="111"/>
      <c r="AI128" s="111"/>
      <c r="AJ128" s="111"/>
      <c r="AK128" s="44"/>
      <c r="AL128" s="45"/>
      <c r="AM128" s="45"/>
      <c r="AN128" s="45"/>
      <c r="AP128" s="27"/>
    </row>
    <row r="129" spans="2:42" ht="12" customHeight="1" x14ac:dyDescent="0.2">
      <c r="B129" s="111"/>
      <c r="C129" s="111"/>
      <c r="D129" s="111"/>
      <c r="E129" s="111"/>
      <c r="F129" s="105"/>
      <c r="G129" s="105"/>
      <c r="H129" s="105"/>
      <c r="I129" s="105"/>
      <c r="J129" s="105"/>
      <c r="K129" s="105"/>
      <c r="L129" s="105"/>
      <c r="M129" s="105"/>
      <c r="N129" s="105"/>
      <c r="O129" s="105"/>
      <c r="P129" s="111"/>
      <c r="Q129" s="111"/>
      <c r="R129" s="111"/>
      <c r="S129" s="111"/>
      <c r="T129" s="111"/>
      <c r="U129" s="111"/>
      <c r="V129" s="111"/>
      <c r="W129" s="111"/>
      <c r="X129" s="111"/>
      <c r="Y129" s="111"/>
      <c r="Z129" s="111"/>
      <c r="AA129" s="111"/>
      <c r="AB129" s="111"/>
      <c r="AC129" s="111"/>
      <c r="AD129" s="111"/>
      <c r="AE129" s="111"/>
      <c r="AF129" s="111"/>
      <c r="AG129" s="111"/>
      <c r="AH129" s="111"/>
      <c r="AI129" s="111"/>
      <c r="AJ129" s="111"/>
      <c r="AK129" s="44"/>
      <c r="AL129" s="45"/>
      <c r="AM129" s="45"/>
      <c r="AN129" s="45"/>
      <c r="AP129" s="27"/>
    </row>
    <row r="130" spans="2:42" ht="12" customHeight="1" x14ac:dyDescent="0.2">
      <c r="B130" s="111"/>
      <c r="C130" s="111"/>
      <c r="D130" s="111"/>
      <c r="E130" s="111"/>
      <c r="F130" s="105"/>
      <c r="G130" s="105"/>
      <c r="H130" s="105"/>
      <c r="I130" s="105"/>
      <c r="J130" s="105"/>
      <c r="K130" s="105"/>
      <c r="L130" s="105"/>
      <c r="M130" s="105"/>
      <c r="N130" s="105"/>
      <c r="O130" s="105"/>
      <c r="P130" s="111"/>
      <c r="Q130" s="111"/>
      <c r="R130" s="111"/>
      <c r="S130" s="111"/>
      <c r="T130" s="111"/>
      <c r="U130" s="111"/>
      <c r="V130" s="111"/>
      <c r="W130" s="111"/>
      <c r="X130" s="111"/>
      <c r="Y130" s="111"/>
      <c r="Z130" s="111"/>
      <c r="AA130" s="111"/>
      <c r="AB130" s="111"/>
      <c r="AC130" s="111"/>
      <c r="AD130" s="111"/>
      <c r="AE130" s="111"/>
      <c r="AF130" s="111"/>
      <c r="AG130" s="111"/>
      <c r="AH130" s="111"/>
      <c r="AI130" s="111"/>
      <c r="AJ130" s="111"/>
      <c r="AK130" s="44"/>
      <c r="AL130" s="45"/>
      <c r="AM130" s="45"/>
      <c r="AN130" s="45"/>
      <c r="AP130" s="27"/>
    </row>
    <row r="131" spans="2:42" ht="12" customHeight="1" x14ac:dyDescent="0.2">
      <c r="B131" s="111"/>
      <c r="C131" s="111"/>
      <c r="D131" s="111"/>
      <c r="E131" s="111"/>
      <c r="F131" s="105"/>
      <c r="G131" s="105"/>
      <c r="H131" s="105"/>
      <c r="I131" s="105"/>
      <c r="J131" s="105"/>
      <c r="K131" s="105"/>
      <c r="L131" s="105"/>
      <c r="M131" s="105"/>
      <c r="N131" s="105"/>
      <c r="O131" s="105"/>
      <c r="P131" s="111"/>
      <c r="Q131" s="111"/>
      <c r="R131" s="111"/>
      <c r="S131" s="111"/>
      <c r="T131" s="111"/>
      <c r="U131" s="111"/>
      <c r="V131" s="111"/>
      <c r="W131" s="111"/>
      <c r="X131" s="111"/>
      <c r="Y131" s="111"/>
      <c r="Z131" s="111"/>
      <c r="AA131" s="111"/>
      <c r="AB131" s="111"/>
      <c r="AC131" s="111"/>
      <c r="AD131" s="111"/>
      <c r="AE131" s="111"/>
      <c r="AF131" s="111"/>
      <c r="AG131" s="111"/>
      <c r="AH131" s="111"/>
      <c r="AI131" s="111"/>
      <c r="AJ131" s="111"/>
      <c r="AK131" s="44"/>
      <c r="AL131" s="45"/>
      <c r="AM131" s="45"/>
      <c r="AN131" s="45"/>
      <c r="AP131" s="27"/>
    </row>
    <row r="132" spans="2:42" ht="12" customHeight="1" x14ac:dyDescent="0.2">
      <c r="B132" s="111"/>
      <c r="C132" s="111"/>
      <c r="D132" s="111"/>
      <c r="E132" s="111"/>
      <c r="F132" s="105"/>
      <c r="G132" s="105"/>
      <c r="H132" s="105"/>
      <c r="I132" s="105"/>
      <c r="J132" s="105"/>
      <c r="K132" s="105"/>
      <c r="L132" s="105"/>
      <c r="M132" s="105"/>
      <c r="N132" s="105"/>
      <c r="O132" s="105"/>
      <c r="P132" s="111"/>
      <c r="Q132" s="111"/>
      <c r="R132" s="111"/>
      <c r="S132" s="111"/>
      <c r="T132" s="111"/>
      <c r="U132" s="111"/>
      <c r="V132" s="111"/>
      <c r="W132" s="111"/>
      <c r="X132" s="111"/>
      <c r="Y132" s="111"/>
      <c r="Z132" s="111"/>
      <c r="AA132" s="111"/>
      <c r="AB132" s="111"/>
      <c r="AC132" s="111"/>
      <c r="AD132" s="111"/>
      <c r="AE132" s="111"/>
      <c r="AF132" s="111"/>
      <c r="AG132" s="111"/>
      <c r="AH132" s="111"/>
      <c r="AI132" s="111"/>
      <c r="AJ132" s="111"/>
      <c r="AK132" s="44"/>
      <c r="AL132" s="45"/>
      <c r="AM132" s="45"/>
      <c r="AN132" s="45"/>
      <c r="AP132" s="27"/>
    </row>
    <row r="133" spans="2:42" ht="12" customHeight="1" x14ac:dyDescent="0.2">
      <c r="B133" s="111"/>
      <c r="C133" s="111"/>
      <c r="D133" s="111"/>
      <c r="E133" s="111"/>
      <c r="F133" s="105"/>
      <c r="G133" s="105"/>
      <c r="H133" s="105"/>
      <c r="I133" s="105"/>
      <c r="J133" s="105"/>
      <c r="K133" s="105"/>
      <c r="L133" s="105"/>
      <c r="M133" s="105"/>
      <c r="N133" s="105"/>
      <c r="O133" s="105"/>
      <c r="P133" s="111"/>
      <c r="Q133" s="111"/>
      <c r="R133" s="111"/>
      <c r="S133" s="111"/>
      <c r="T133" s="111"/>
      <c r="U133" s="111"/>
      <c r="V133" s="111"/>
      <c r="W133" s="111"/>
      <c r="X133" s="111"/>
      <c r="Y133" s="111"/>
      <c r="Z133" s="111"/>
      <c r="AA133" s="111"/>
      <c r="AB133" s="111"/>
      <c r="AC133" s="111"/>
      <c r="AD133" s="111"/>
      <c r="AE133" s="111"/>
      <c r="AF133" s="111"/>
      <c r="AG133" s="111"/>
      <c r="AH133" s="111"/>
      <c r="AI133" s="111"/>
      <c r="AJ133" s="111"/>
      <c r="AK133" s="44"/>
      <c r="AL133" s="45"/>
      <c r="AM133" s="45"/>
      <c r="AN133" s="45"/>
      <c r="AP133" s="27"/>
    </row>
    <row r="134" spans="2:42" ht="12" customHeight="1" x14ac:dyDescent="0.2">
      <c r="B134" s="111"/>
      <c r="C134" s="111"/>
      <c r="D134" s="111"/>
      <c r="E134" s="111"/>
      <c r="F134" s="105"/>
      <c r="G134" s="105"/>
      <c r="H134" s="105"/>
      <c r="I134" s="105"/>
      <c r="J134" s="105"/>
      <c r="K134" s="105"/>
      <c r="L134" s="105"/>
      <c r="M134" s="105"/>
      <c r="N134" s="105"/>
      <c r="O134" s="105"/>
      <c r="P134" s="111"/>
      <c r="Q134" s="111"/>
      <c r="R134" s="111"/>
      <c r="S134" s="111"/>
      <c r="T134" s="111"/>
      <c r="U134" s="111"/>
      <c r="V134" s="111"/>
      <c r="W134" s="111"/>
      <c r="X134" s="111"/>
      <c r="Y134" s="111"/>
      <c r="Z134" s="111"/>
      <c r="AA134" s="111"/>
      <c r="AB134" s="111"/>
      <c r="AC134" s="111"/>
      <c r="AD134" s="111"/>
      <c r="AE134" s="111"/>
      <c r="AF134" s="111"/>
      <c r="AG134" s="111"/>
      <c r="AH134" s="111"/>
      <c r="AI134" s="111"/>
      <c r="AJ134" s="111"/>
      <c r="AK134" s="44"/>
      <c r="AL134" s="45"/>
      <c r="AM134" s="45"/>
      <c r="AN134" s="45"/>
      <c r="AP134" s="27"/>
    </row>
    <row r="135" spans="2:42" ht="12" customHeight="1" x14ac:dyDescent="0.2">
      <c r="B135" s="111"/>
      <c r="C135" s="111"/>
      <c r="D135" s="111"/>
      <c r="E135" s="111"/>
      <c r="F135" s="105"/>
      <c r="G135" s="105"/>
      <c r="H135" s="105"/>
      <c r="I135" s="105"/>
      <c r="J135" s="105"/>
      <c r="K135" s="105"/>
      <c r="L135" s="105"/>
      <c r="M135" s="105"/>
      <c r="N135" s="105"/>
      <c r="O135" s="105"/>
      <c r="P135" s="111"/>
      <c r="Q135" s="111"/>
      <c r="R135" s="111"/>
      <c r="S135" s="111"/>
      <c r="T135" s="111"/>
      <c r="U135" s="111"/>
      <c r="V135" s="111"/>
      <c r="W135" s="111"/>
      <c r="X135" s="111"/>
      <c r="Y135" s="111"/>
      <c r="Z135" s="111"/>
      <c r="AA135" s="111"/>
      <c r="AB135" s="111"/>
      <c r="AC135" s="111"/>
      <c r="AD135" s="111"/>
      <c r="AE135" s="111"/>
      <c r="AF135" s="111"/>
      <c r="AG135" s="111"/>
      <c r="AH135" s="111"/>
      <c r="AI135" s="111"/>
      <c r="AJ135" s="111"/>
      <c r="AK135" s="44"/>
      <c r="AL135" s="45"/>
      <c r="AM135" s="45"/>
      <c r="AN135" s="45"/>
      <c r="AP135" s="27"/>
    </row>
    <row r="136" spans="2:42" ht="12" customHeight="1" x14ac:dyDescent="0.2">
      <c r="B136" s="111"/>
      <c r="C136" s="111"/>
      <c r="D136" s="111"/>
      <c r="E136" s="111"/>
      <c r="F136" s="105"/>
      <c r="G136" s="105"/>
      <c r="H136" s="105"/>
      <c r="I136" s="105"/>
      <c r="J136" s="105"/>
      <c r="K136" s="105"/>
      <c r="L136" s="105"/>
      <c r="M136" s="105"/>
      <c r="N136" s="105"/>
      <c r="O136" s="105"/>
      <c r="P136" s="111"/>
      <c r="Q136" s="111"/>
      <c r="R136" s="111"/>
      <c r="S136" s="111"/>
      <c r="T136" s="111"/>
      <c r="U136" s="111"/>
      <c r="V136" s="111"/>
      <c r="W136" s="111"/>
      <c r="X136" s="111"/>
      <c r="Y136" s="111"/>
      <c r="Z136" s="111"/>
      <c r="AA136" s="111"/>
      <c r="AB136" s="111"/>
      <c r="AC136" s="111"/>
      <c r="AD136" s="111"/>
      <c r="AE136" s="111"/>
      <c r="AF136" s="111"/>
      <c r="AG136" s="111"/>
      <c r="AH136" s="111"/>
      <c r="AI136" s="111"/>
      <c r="AJ136" s="111"/>
      <c r="AK136" s="44"/>
      <c r="AL136" s="45"/>
      <c r="AM136" s="45"/>
      <c r="AN136" s="45"/>
      <c r="AP136" s="27"/>
    </row>
    <row r="137" spans="2:42" ht="12" customHeight="1" x14ac:dyDescent="0.2">
      <c r="B137" s="111"/>
      <c r="C137" s="111"/>
      <c r="D137" s="111"/>
      <c r="E137" s="111"/>
      <c r="F137" s="105"/>
      <c r="G137" s="105"/>
      <c r="H137" s="105"/>
      <c r="I137" s="105"/>
      <c r="J137" s="105"/>
      <c r="K137" s="105"/>
      <c r="L137" s="105"/>
      <c r="M137" s="105"/>
      <c r="N137" s="105"/>
      <c r="O137" s="105"/>
      <c r="P137" s="111"/>
      <c r="Q137" s="111"/>
      <c r="R137" s="111"/>
      <c r="S137" s="111"/>
      <c r="T137" s="111"/>
      <c r="U137" s="111"/>
      <c r="V137" s="111"/>
      <c r="W137" s="111"/>
      <c r="X137" s="111"/>
      <c r="Y137" s="111"/>
      <c r="Z137" s="111"/>
      <c r="AA137" s="111"/>
      <c r="AB137" s="111"/>
      <c r="AC137" s="111"/>
      <c r="AD137" s="111"/>
      <c r="AE137" s="111"/>
      <c r="AF137" s="111"/>
      <c r="AG137" s="111"/>
      <c r="AH137" s="111"/>
      <c r="AI137" s="111"/>
      <c r="AJ137" s="111"/>
      <c r="AK137" s="44"/>
      <c r="AL137" s="45"/>
      <c r="AM137" s="45"/>
      <c r="AN137" s="45"/>
      <c r="AP137" s="27"/>
    </row>
    <row r="138" spans="2:42" ht="12" customHeight="1" x14ac:dyDescent="0.2">
      <c r="B138" s="111"/>
      <c r="C138" s="111"/>
      <c r="D138" s="111"/>
      <c r="E138" s="111"/>
      <c r="F138" s="105"/>
      <c r="G138" s="105"/>
      <c r="H138" s="105"/>
      <c r="I138" s="105"/>
      <c r="J138" s="105"/>
      <c r="K138" s="105"/>
      <c r="L138" s="105"/>
      <c r="M138" s="105"/>
      <c r="N138" s="105"/>
      <c r="O138" s="105"/>
      <c r="P138" s="111"/>
      <c r="Q138" s="111"/>
      <c r="R138" s="111"/>
      <c r="S138" s="111"/>
      <c r="T138" s="111"/>
      <c r="U138" s="111"/>
      <c r="V138" s="111"/>
      <c r="W138" s="111"/>
      <c r="X138" s="111"/>
      <c r="Y138" s="111"/>
      <c r="Z138" s="111"/>
      <c r="AA138" s="111"/>
      <c r="AB138" s="111"/>
      <c r="AC138" s="111"/>
      <c r="AD138" s="111"/>
      <c r="AE138" s="111"/>
      <c r="AF138" s="111"/>
      <c r="AG138" s="111"/>
      <c r="AH138" s="111"/>
      <c r="AI138" s="111"/>
      <c r="AJ138" s="111"/>
      <c r="AK138" s="44"/>
      <c r="AL138" s="45"/>
      <c r="AM138" s="45"/>
      <c r="AN138" s="45"/>
      <c r="AP138" s="27"/>
    </row>
    <row r="139" spans="2:42" ht="12" customHeight="1" x14ac:dyDescent="0.2">
      <c r="B139" s="111"/>
      <c r="C139" s="111"/>
      <c r="D139" s="111"/>
      <c r="E139" s="111"/>
      <c r="F139" s="105"/>
      <c r="G139" s="105"/>
      <c r="H139" s="105"/>
      <c r="I139" s="105"/>
      <c r="J139" s="105"/>
      <c r="K139" s="105"/>
      <c r="L139" s="105"/>
      <c r="M139" s="105"/>
      <c r="N139" s="105"/>
      <c r="O139" s="105"/>
      <c r="P139" s="111"/>
      <c r="Q139" s="111"/>
      <c r="R139" s="111"/>
      <c r="S139" s="111"/>
      <c r="T139" s="111"/>
      <c r="U139" s="111"/>
      <c r="V139" s="111"/>
      <c r="W139" s="111"/>
      <c r="X139" s="111"/>
      <c r="Y139" s="111"/>
      <c r="Z139" s="111"/>
      <c r="AA139" s="111"/>
      <c r="AB139" s="111"/>
      <c r="AC139" s="111"/>
      <c r="AD139" s="111"/>
      <c r="AE139" s="111"/>
      <c r="AF139" s="111"/>
      <c r="AG139" s="111"/>
      <c r="AH139" s="111"/>
      <c r="AI139" s="111"/>
      <c r="AJ139" s="111"/>
      <c r="AK139" s="44"/>
      <c r="AL139" s="45"/>
      <c r="AM139" s="45"/>
      <c r="AN139" s="45"/>
      <c r="AP139" s="27"/>
    </row>
    <row r="140" spans="2:42" ht="12" customHeight="1" x14ac:dyDescent="0.2">
      <c r="B140" s="111"/>
      <c r="C140" s="111"/>
      <c r="D140" s="111"/>
      <c r="E140" s="111"/>
      <c r="F140" s="105"/>
      <c r="G140" s="105"/>
      <c r="H140" s="105"/>
      <c r="I140" s="105"/>
      <c r="J140" s="105"/>
      <c r="K140" s="105"/>
      <c r="L140" s="105"/>
      <c r="M140" s="105"/>
      <c r="N140" s="105"/>
      <c r="O140" s="105"/>
      <c r="P140" s="111"/>
      <c r="Q140" s="111"/>
      <c r="R140" s="111"/>
      <c r="S140" s="111"/>
      <c r="T140" s="111"/>
      <c r="U140" s="111"/>
      <c r="V140" s="111"/>
      <c r="W140" s="111"/>
      <c r="X140" s="111"/>
      <c r="Y140" s="111"/>
      <c r="Z140" s="111"/>
      <c r="AA140" s="111"/>
      <c r="AB140" s="111"/>
      <c r="AC140" s="111"/>
      <c r="AD140" s="111"/>
      <c r="AE140" s="111"/>
      <c r="AF140" s="111"/>
      <c r="AG140" s="111"/>
      <c r="AH140" s="111"/>
      <c r="AI140" s="111"/>
      <c r="AJ140" s="111"/>
      <c r="AK140" s="44"/>
      <c r="AL140" s="45"/>
      <c r="AM140" s="45"/>
      <c r="AN140" s="45"/>
      <c r="AP140" s="27"/>
    </row>
    <row r="141" spans="2:42" ht="12" customHeight="1" x14ac:dyDescent="0.2">
      <c r="B141" s="111"/>
      <c r="C141" s="111"/>
      <c r="D141" s="111"/>
      <c r="E141" s="111"/>
      <c r="F141" s="105"/>
      <c r="G141" s="105"/>
      <c r="H141" s="105"/>
      <c r="I141" s="105"/>
      <c r="J141" s="105"/>
      <c r="K141" s="105"/>
      <c r="L141" s="105"/>
      <c r="M141" s="105"/>
      <c r="N141" s="105"/>
      <c r="O141" s="105"/>
      <c r="P141" s="111"/>
      <c r="Q141" s="111"/>
      <c r="R141" s="111"/>
      <c r="S141" s="111"/>
      <c r="T141" s="111"/>
      <c r="U141" s="111"/>
      <c r="V141" s="111"/>
      <c r="W141" s="111"/>
      <c r="X141" s="111"/>
      <c r="Y141" s="111"/>
      <c r="Z141" s="111"/>
      <c r="AA141" s="111"/>
      <c r="AB141" s="111"/>
      <c r="AC141" s="111"/>
      <c r="AD141" s="111"/>
      <c r="AE141" s="111"/>
      <c r="AF141" s="111"/>
      <c r="AG141" s="111"/>
      <c r="AH141" s="111"/>
      <c r="AI141" s="111"/>
      <c r="AJ141" s="111"/>
      <c r="AK141" s="44"/>
      <c r="AL141" s="45"/>
      <c r="AM141" s="45"/>
      <c r="AN141" s="45"/>
      <c r="AP141" s="27"/>
    </row>
    <row r="142" spans="2:42" ht="12" customHeight="1" x14ac:dyDescent="0.2">
      <c r="B142" s="111"/>
      <c r="C142" s="111"/>
      <c r="D142" s="111"/>
      <c r="E142" s="111"/>
      <c r="F142" s="105"/>
      <c r="G142" s="105"/>
      <c r="H142" s="105"/>
      <c r="I142" s="105"/>
      <c r="J142" s="105"/>
      <c r="K142" s="105"/>
      <c r="L142" s="105"/>
      <c r="M142" s="105"/>
      <c r="N142" s="105"/>
      <c r="O142" s="105"/>
      <c r="P142" s="111"/>
      <c r="Q142" s="111"/>
      <c r="R142" s="111"/>
      <c r="S142" s="111"/>
      <c r="T142" s="111"/>
      <c r="U142" s="111"/>
      <c r="V142" s="111"/>
      <c r="W142" s="111"/>
      <c r="X142" s="111"/>
      <c r="Y142" s="111"/>
      <c r="Z142" s="111"/>
      <c r="AA142" s="111"/>
      <c r="AB142" s="111"/>
      <c r="AC142" s="111"/>
      <c r="AD142" s="111"/>
      <c r="AE142" s="111"/>
      <c r="AF142" s="111"/>
      <c r="AG142" s="111"/>
      <c r="AH142" s="111"/>
      <c r="AI142" s="111"/>
      <c r="AJ142" s="111"/>
      <c r="AK142" s="44"/>
      <c r="AL142" s="45"/>
      <c r="AM142" s="45"/>
      <c r="AN142" s="45"/>
      <c r="AP142" s="27"/>
    </row>
    <row r="143" spans="2:42" ht="12" customHeight="1" x14ac:dyDescent="0.2">
      <c r="B143" s="111"/>
      <c r="C143" s="111"/>
      <c r="D143" s="111"/>
      <c r="E143" s="111"/>
      <c r="F143" s="105"/>
      <c r="G143" s="105"/>
      <c r="H143" s="105"/>
      <c r="I143" s="105"/>
      <c r="J143" s="105"/>
      <c r="K143" s="105"/>
      <c r="L143" s="105"/>
      <c r="M143" s="105"/>
      <c r="N143" s="45"/>
      <c r="O143" s="45"/>
      <c r="P143" s="45"/>
      <c r="Q143" s="45"/>
      <c r="R143" s="45"/>
      <c r="S143" s="111"/>
      <c r="T143" s="111"/>
      <c r="U143" s="111"/>
      <c r="V143" s="111"/>
      <c r="W143" s="111"/>
      <c r="X143" s="111"/>
      <c r="Y143" s="111"/>
      <c r="Z143" s="111"/>
      <c r="AA143" s="111"/>
      <c r="AB143" s="111"/>
      <c r="AC143" s="111"/>
      <c r="AD143" s="111"/>
      <c r="AE143" s="111"/>
      <c r="AF143" s="111"/>
      <c r="AG143" s="111"/>
      <c r="AH143" s="111"/>
      <c r="AI143" s="111"/>
      <c r="AJ143" s="111"/>
      <c r="AK143" s="44"/>
      <c r="AL143" s="45"/>
      <c r="AM143" s="45"/>
      <c r="AN143" s="45"/>
      <c r="AP143" s="27"/>
    </row>
    <row r="144" spans="2:42" ht="12" customHeight="1" x14ac:dyDescent="0.2">
      <c r="B144" s="111"/>
      <c r="C144" s="111"/>
      <c r="D144" s="111"/>
      <c r="E144" s="111"/>
      <c r="F144" s="105"/>
      <c r="G144" s="105"/>
      <c r="H144" s="105"/>
      <c r="I144" s="105"/>
      <c r="J144" s="105"/>
      <c r="K144" s="105"/>
      <c r="L144" s="105"/>
      <c r="M144" s="105"/>
      <c r="N144" s="45"/>
      <c r="O144" s="45"/>
      <c r="P144" s="45"/>
      <c r="Q144" s="45"/>
      <c r="R144" s="45"/>
      <c r="S144" s="111"/>
      <c r="T144" s="111"/>
      <c r="U144" s="111"/>
      <c r="V144" s="111"/>
      <c r="W144" s="111"/>
      <c r="X144" s="111"/>
      <c r="Y144" s="111"/>
      <c r="Z144" s="111"/>
      <c r="AA144" s="111"/>
      <c r="AB144" s="111"/>
      <c r="AC144" s="111"/>
      <c r="AD144" s="111"/>
      <c r="AE144" s="111"/>
      <c r="AF144" s="111"/>
      <c r="AG144" s="111"/>
      <c r="AH144" s="111"/>
      <c r="AI144" s="111"/>
      <c r="AJ144" s="111"/>
      <c r="AK144" s="44"/>
      <c r="AL144" s="45"/>
      <c r="AM144" s="45"/>
      <c r="AN144" s="45"/>
      <c r="AP144" s="27"/>
    </row>
    <row r="145" spans="2:42" ht="12" customHeight="1" x14ac:dyDescent="0.2">
      <c r="B145" s="111"/>
      <c r="C145" s="111"/>
      <c r="D145" s="111"/>
      <c r="E145" s="111"/>
      <c r="F145" s="105"/>
      <c r="G145" s="105"/>
      <c r="H145" s="105"/>
      <c r="I145" s="105"/>
      <c r="J145" s="105"/>
      <c r="K145" s="105"/>
      <c r="L145" s="105"/>
      <c r="M145" s="105"/>
      <c r="N145" s="105"/>
      <c r="O145" s="111"/>
      <c r="P145" s="111"/>
      <c r="Q145" s="111"/>
      <c r="R145" s="45"/>
      <c r="S145" s="111"/>
      <c r="T145" s="111"/>
      <c r="U145" s="111"/>
      <c r="V145" s="111"/>
      <c r="W145" s="111"/>
      <c r="X145" s="111"/>
      <c r="Y145" s="111"/>
      <c r="Z145" s="111"/>
      <c r="AA145" s="111"/>
      <c r="AB145" s="111"/>
      <c r="AC145" s="111"/>
      <c r="AD145" s="111"/>
      <c r="AE145" s="111"/>
      <c r="AF145" s="111"/>
      <c r="AG145" s="111"/>
      <c r="AH145" s="111"/>
      <c r="AI145" s="111"/>
      <c r="AJ145" s="111"/>
      <c r="AK145" s="44"/>
      <c r="AL145" s="45"/>
      <c r="AM145" s="45"/>
      <c r="AN145" s="45"/>
      <c r="AP145" s="27"/>
    </row>
    <row r="146" spans="2:42" ht="12" customHeight="1" x14ac:dyDescent="0.2">
      <c r="B146" s="111"/>
      <c r="C146" s="111"/>
      <c r="D146" s="111"/>
      <c r="E146" s="111"/>
      <c r="F146" s="105"/>
      <c r="G146" s="105"/>
      <c r="H146" s="105"/>
      <c r="I146" s="105"/>
      <c r="J146" s="105"/>
      <c r="K146" s="105"/>
      <c r="L146" s="105"/>
      <c r="M146" s="105"/>
      <c r="N146" s="105"/>
      <c r="O146" s="111"/>
      <c r="P146" s="111"/>
      <c r="Q146" s="111"/>
      <c r="R146" s="45"/>
      <c r="S146" s="111"/>
      <c r="T146" s="111"/>
      <c r="U146" s="111"/>
      <c r="V146" s="111"/>
      <c r="W146" s="111"/>
      <c r="X146" s="111"/>
      <c r="Y146" s="111"/>
      <c r="Z146" s="111"/>
      <c r="AA146" s="111"/>
      <c r="AB146" s="111"/>
      <c r="AC146" s="111"/>
      <c r="AD146" s="111"/>
      <c r="AE146" s="111"/>
      <c r="AF146" s="111"/>
      <c r="AG146" s="111"/>
      <c r="AH146" s="111"/>
      <c r="AI146" s="111"/>
      <c r="AJ146" s="111"/>
      <c r="AK146" s="44"/>
      <c r="AL146" s="45"/>
      <c r="AM146" s="45"/>
      <c r="AN146" s="45"/>
      <c r="AP146" s="27"/>
    </row>
    <row r="147" spans="2:42" ht="12" customHeight="1" x14ac:dyDescent="0.2">
      <c r="B147" s="111"/>
      <c r="C147" s="111"/>
      <c r="D147" s="111"/>
      <c r="E147" s="111"/>
      <c r="F147" s="105"/>
      <c r="G147" s="105"/>
      <c r="H147" s="105"/>
      <c r="I147" s="105"/>
      <c r="J147" s="105"/>
      <c r="K147" s="105"/>
      <c r="L147" s="105"/>
      <c r="M147" s="105"/>
      <c r="N147" s="107"/>
      <c r="O147" s="111"/>
      <c r="P147" s="111"/>
      <c r="Q147" s="111"/>
      <c r="R147" s="111"/>
      <c r="S147" s="111"/>
      <c r="T147" s="111"/>
      <c r="U147" s="111"/>
      <c r="V147" s="111"/>
      <c r="W147" s="111"/>
      <c r="X147" s="111"/>
      <c r="Y147" s="111"/>
      <c r="Z147" s="111"/>
      <c r="AA147" s="111"/>
      <c r="AB147" s="111"/>
      <c r="AC147" s="111"/>
      <c r="AD147" s="111"/>
      <c r="AE147" s="111"/>
      <c r="AF147" s="111"/>
      <c r="AG147" s="111"/>
      <c r="AH147" s="111"/>
      <c r="AI147" s="111"/>
      <c r="AJ147" s="111"/>
      <c r="AK147" s="44"/>
      <c r="AL147" s="45"/>
      <c r="AM147" s="45"/>
      <c r="AN147" s="45"/>
      <c r="AP147" s="27"/>
    </row>
    <row r="148" spans="2:42" ht="12" customHeight="1" x14ac:dyDescent="0.2">
      <c r="B148" s="111"/>
      <c r="C148" s="111"/>
      <c r="D148" s="111"/>
      <c r="E148" s="111"/>
      <c r="F148" s="105"/>
      <c r="G148" s="105"/>
      <c r="H148" s="105"/>
      <c r="I148" s="105"/>
      <c r="J148" s="105"/>
      <c r="K148" s="105"/>
      <c r="L148" s="105"/>
      <c r="M148" s="105"/>
      <c r="N148" s="109"/>
      <c r="O148" s="111"/>
      <c r="P148" s="111"/>
      <c r="Q148" s="111"/>
      <c r="R148" s="111"/>
      <c r="S148" s="111"/>
      <c r="T148" s="111"/>
      <c r="U148" s="111"/>
      <c r="V148" s="111"/>
      <c r="W148" s="111"/>
      <c r="X148" s="111"/>
      <c r="Y148" s="111"/>
      <c r="Z148" s="111"/>
      <c r="AA148" s="111"/>
      <c r="AB148" s="111"/>
      <c r="AC148" s="111"/>
      <c r="AD148" s="111"/>
      <c r="AE148" s="111"/>
      <c r="AF148" s="111"/>
      <c r="AG148" s="111"/>
      <c r="AH148" s="111"/>
      <c r="AI148" s="111"/>
      <c r="AJ148" s="111"/>
      <c r="AK148" s="44"/>
      <c r="AL148" s="45"/>
      <c r="AM148" s="45"/>
      <c r="AN148" s="45"/>
      <c r="AP148" s="27"/>
    </row>
    <row r="149" spans="2:42" ht="12" customHeight="1" x14ac:dyDescent="0.2">
      <c r="B149" s="111"/>
      <c r="C149" s="111"/>
      <c r="D149" s="111"/>
      <c r="E149" s="111"/>
      <c r="F149" s="105"/>
      <c r="G149" s="105"/>
      <c r="H149" s="105"/>
      <c r="I149" s="105"/>
      <c r="J149" s="105"/>
      <c r="K149" s="105"/>
      <c r="L149" s="105"/>
      <c r="M149" s="105"/>
      <c r="N149" s="105"/>
      <c r="O149" s="110"/>
      <c r="P149" s="111"/>
      <c r="Q149" s="111"/>
      <c r="R149" s="111"/>
      <c r="S149" s="111"/>
      <c r="T149" s="111"/>
      <c r="U149" s="111"/>
      <c r="V149" s="111"/>
      <c r="W149" s="111"/>
      <c r="X149" s="111"/>
      <c r="Y149" s="111"/>
      <c r="Z149" s="111"/>
      <c r="AA149" s="111"/>
      <c r="AB149" s="111"/>
      <c r="AC149" s="111"/>
      <c r="AD149" s="111"/>
      <c r="AE149" s="111"/>
      <c r="AF149" s="111"/>
      <c r="AG149" s="111"/>
      <c r="AH149" s="111"/>
      <c r="AI149" s="111"/>
      <c r="AJ149" s="111"/>
      <c r="AK149" s="44"/>
      <c r="AL149" s="45"/>
      <c r="AM149" s="45"/>
      <c r="AN149" s="45"/>
      <c r="AP149" s="27"/>
    </row>
    <row r="150" spans="2:42" ht="12" customHeight="1" x14ac:dyDescent="0.2">
      <c r="B150" s="111"/>
      <c r="C150" s="111"/>
      <c r="D150" s="111"/>
      <c r="E150" s="111"/>
      <c r="F150" s="105"/>
      <c r="G150" s="105"/>
      <c r="H150" s="105"/>
      <c r="I150" s="105"/>
      <c r="J150" s="105"/>
      <c r="K150" s="105"/>
      <c r="L150" s="105"/>
      <c r="M150" s="105"/>
      <c r="N150" s="105"/>
      <c r="O150" s="110"/>
      <c r="P150" s="111"/>
      <c r="Q150" s="111"/>
      <c r="R150" s="111"/>
      <c r="S150" s="111"/>
      <c r="T150" s="111"/>
      <c r="U150" s="111"/>
      <c r="V150" s="111"/>
      <c r="W150" s="111"/>
      <c r="X150" s="111"/>
      <c r="Y150" s="111"/>
      <c r="Z150" s="111"/>
      <c r="AA150" s="111"/>
      <c r="AB150" s="111"/>
      <c r="AC150" s="111"/>
      <c r="AD150" s="111"/>
      <c r="AE150" s="111"/>
      <c r="AF150" s="111"/>
      <c r="AG150" s="111"/>
      <c r="AH150" s="111"/>
      <c r="AI150" s="111"/>
      <c r="AJ150" s="111"/>
      <c r="AK150" s="44"/>
      <c r="AL150" s="45"/>
      <c r="AM150" s="45"/>
      <c r="AN150" s="45"/>
      <c r="AP150" s="27"/>
    </row>
    <row r="151" spans="2:42" ht="12" customHeight="1" x14ac:dyDescent="0.2">
      <c r="B151" s="111"/>
      <c r="C151" s="111"/>
      <c r="D151" s="111"/>
      <c r="E151" s="111"/>
      <c r="F151" s="105"/>
      <c r="G151" s="105"/>
      <c r="H151" s="105"/>
      <c r="I151" s="105"/>
      <c r="J151" s="105"/>
      <c r="K151" s="105"/>
      <c r="L151" s="105"/>
      <c r="M151" s="105"/>
      <c r="N151" s="105"/>
      <c r="O151" s="109"/>
      <c r="P151" s="111"/>
      <c r="Q151" s="111"/>
      <c r="R151" s="111"/>
      <c r="S151" s="111"/>
      <c r="T151" s="111"/>
      <c r="U151" s="111"/>
      <c r="V151" s="111"/>
      <c r="W151" s="111"/>
      <c r="X151" s="111"/>
      <c r="Y151" s="111"/>
      <c r="Z151" s="111"/>
      <c r="AA151" s="111"/>
      <c r="AB151" s="111"/>
      <c r="AC151" s="111"/>
      <c r="AD151" s="111"/>
      <c r="AE151" s="111"/>
      <c r="AF151" s="111"/>
      <c r="AG151" s="111"/>
      <c r="AH151" s="111"/>
      <c r="AI151" s="111"/>
      <c r="AJ151" s="111"/>
      <c r="AK151" s="44"/>
      <c r="AL151" s="45"/>
      <c r="AM151" s="45"/>
      <c r="AN151" s="45"/>
      <c r="AP151" s="27"/>
    </row>
    <row r="152" spans="2:42" ht="12" customHeight="1" x14ac:dyDescent="0.2">
      <c r="B152" s="111"/>
      <c r="C152" s="111"/>
      <c r="D152" s="111"/>
      <c r="E152" s="111"/>
      <c r="F152" s="105"/>
      <c r="G152" s="105"/>
      <c r="H152" s="105"/>
      <c r="I152" s="105"/>
      <c r="J152" s="105"/>
      <c r="K152" s="105"/>
      <c r="L152" s="105"/>
      <c r="M152" s="105"/>
      <c r="N152" s="105"/>
      <c r="O152" s="109"/>
      <c r="P152" s="111"/>
      <c r="Q152" s="111"/>
      <c r="R152" s="111"/>
      <c r="S152" s="111"/>
      <c r="T152" s="111"/>
      <c r="U152" s="111"/>
      <c r="V152" s="111"/>
      <c r="W152" s="111"/>
      <c r="X152" s="111"/>
      <c r="Y152" s="111"/>
      <c r="Z152" s="111"/>
      <c r="AA152" s="111"/>
      <c r="AB152" s="111"/>
      <c r="AC152" s="111"/>
      <c r="AD152" s="111"/>
      <c r="AE152" s="111"/>
      <c r="AF152" s="111"/>
      <c r="AG152" s="111"/>
      <c r="AH152" s="111"/>
      <c r="AI152" s="111"/>
      <c r="AJ152" s="111"/>
      <c r="AK152" s="44"/>
      <c r="AL152" s="45"/>
      <c r="AM152" s="45"/>
      <c r="AN152" s="45"/>
      <c r="AP152" s="27"/>
    </row>
    <row r="153" spans="2:42" ht="12" customHeight="1" x14ac:dyDescent="0.2">
      <c r="B153" s="111"/>
      <c r="C153" s="111"/>
      <c r="D153" s="111"/>
      <c r="E153" s="111"/>
      <c r="F153" s="105"/>
      <c r="G153" s="105"/>
      <c r="H153" s="105"/>
      <c r="I153" s="105"/>
      <c r="J153" s="105"/>
      <c r="K153" s="105"/>
      <c r="L153" s="105"/>
      <c r="M153" s="105"/>
      <c r="N153" s="105"/>
      <c r="O153" s="109"/>
      <c r="P153" s="111"/>
      <c r="Q153" s="111"/>
      <c r="R153" s="111"/>
      <c r="S153" s="111"/>
      <c r="T153" s="111"/>
      <c r="U153" s="111"/>
      <c r="V153" s="111"/>
      <c r="W153" s="111"/>
      <c r="X153" s="111"/>
      <c r="Y153" s="111"/>
      <c r="Z153" s="111"/>
      <c r="AA153" s="111"/>
      <c r="AB153" s="111"/>
      <c r="AC153" s="111"/>
      <c r="AD153" s="111"/>
      <c r="AE153" s="111"/>
      <c r="AF153" s="111"/>
      <c r="AG153" s="111"/>
      <c r="AH153" s="111"/>
      <c r="AI153" s="111"/>
      <c r="AJ153" s="111"/>
      <c r="AK153" s="44"/>
      <c r="AL153" s="45"/>
      <c r="AM153" s="45"/>
      <c r="AN153" s="45"/>
      <c r="AP153" s="27"/>
    </row>
    <row r="154" spans="2:42" ht="12" customHeight="1" x14ac:dyDescent="0.2">
      <c r="B154" s="111"/>
      <c r="C154" s="111"/>
      <c r="D154" s="111"/>
      <c r="E154" s="111"/>
      <c r="F154" s="105"/>
      <c r="G154" s="105"/>
      <c r="H154" s="105"/>
      <c r="I154" s="105"/>
      <c r="J154" s="105"/>
      <c r="K154" s="105"/>
      <c r="L154" s="105"/>
      <c r="M154" s="105"/>
      <c r="N154" s="105"/>
      <c r="O154" s="109"/>
      <c r="P154" s="111"/>
      <c r="Q154" s="111"/>
      <c r="R154" s="111"/>
      <c r="S154" s="111"/>
      <c r="T154" s="111"/>
      <c r="U154" s="111"/>
      <c r="V154" s="111"/>
      <c r="W154" s="111"/>
      <c r="X154" s="111"/>
      <c r="Y154" s="111"/>
      <c r="Z154" s="111"/>
      <c r="AA154" s="111"/>
      <c r="AB154" s="111"/>
      <c r="AC154" s="111"/>
      <c r="AD154" s="111"/>
      <c r="AE154" s="111"/>
      <c r="AF154" s="111"/>
      <c r="AG154" s="111"/>
      <c r="AH154" s="111"/>
      <c r="AI154" s="111"/>
      <c r="AJ154" s="111"/>
      <c r="AK154" s="44"/>
      <c r="AL154" s="45"/>
      <c r="AM154" s="45"/>
      <c r="AN154" s="45"/>
      <c r="AP154" s="27"/>
    </row>
    <row r="155" spans="2:42" ht="12" customHeight="1" x14ac:dyDescent="0.2">
      <c r="B155" s="111"/>
      <c r="C155" s="111"/>
      <c r="D155" s="111"/>
      <c r="E155" s="111"/>
      <c r="F155" s="105"/>
      <c r="G155" s="105"/>
      <c r="H155" s="105"/>
      <c r="I155" s="105"/>
      <c r="J155" s="105"/>
      <c r="K155" s="105"/>
      <c r="L155" s="105"/>
      <c r="M155" s="105"/>
      <c r="N155" s="105"/>
      <c r="O155" s="109"/>
      <c r="P155" s="111"/>
      <c r="Q155" s="111"/>
      <c r="R155" s="111"/>
      <c r="S155" s="111"/>
      <c r="T155" s="111"/>
      <c r="U155" s="111"/>
      <c r="V155" s="111"/>
      <c r="W155" s="111"/>
      <c r="X155" s="111"/>
      <c r="Y155" s="111"/>
      <c r="Z155" s="111"/>
      <c r="AA155" s="111"/>
      <c r="AB155" s="111"/>
      <c r="AC155" s="111"/>
      <c r="AD155" s="111"/>
      <c r="AE155" s="111"/>
      <c r="AF155" s="111"/>
      <c r="AG155" s="111"/>
      <c r="AH155" s="111"/>
      <c r="AI155" s="111"/>
      <c r="AJ155" s="111"/>
      <c r="AK155" s="44"/>
      <c r="AL155" s="45"/>
      <c r="AM155" s="45"/>
      <c r="AN155" s="45"/>
      <c r="AP155" s="27"/>
    </row>
    <row r="156" spans="2:42" ht="12" customHeight="1" x14ac:dyDescent="0.2">
      <c r="B156" s="111"/>
      <c r="C156" s="111"/>
      <c r="D156" s="111"/>
      <c r="E156" s="111"/>
      <c r="F156" s="105"/>
      <c r="G156" s="105"/>
      <c r="H156" s="105"/>
      <c r="I156" s="105"/>
      <c r="J156" s="105"/>
      <c r="K156" s="105"/>
      <c r="L156" s="105"/>
      <c r="M156" s="105"/>
      <c r="N156" s="105"/>
      <c r="O156" s="109"/>
      <c r="P156" s="111"/>
      <c r="Q156" s="111"/>
      <c r="R156" s="111"/>
      <c r="S156" s="111"/>
      <c r="T156" s="111"/>
      <c r="U156" s="111"/>
      <c r="V156" s="111"/>
      <c r="W156" s="111"/>
      <c r="X156" s="111"/>
      <c r="Y156" s="111"/>
      <c r="Z156" s="111"/>
      <c r="AA156" s="111"/>
      <c r="AB156" s="111"/>
      <c r="AC156" s="111"/>
      <c r="AD156" s="111"/>
      <c r="AE156" s="111"/>
      <c r="AF156" s="111"/>
      <c r="AG156" s="111"/>
      <c r="AH156" s="111"/>
      <c r="AI156" s="111"/>
      <c r="AJ156" s="111"/>
      <c r="AK156" s="44"/>
      <c r="AL156" s="45"/>
      <c r="AM156" s="45"/>
      <c r="AN156" s="45"/>
      <c r="AP156" s="27"/>
    </row>
    <row r="157" spans="2:42" ht="12" customHeight="1" x14ac:dyDescent="0.2">
      <c r="B157" s="111"/>
      <c r="C157" s="111"/>
      <c r="D157" s="111"/>
      <c r="E157" s="111"/>
      <c r="F157" s="105"/>
      <c r="G157" s="105"/>
      <c r="H157" s="105"/>
      <c r="I157" s="105"/>
      <c r="J157" s="105"/>
      <c r="K157" s="105"/>
      <c r="L157" s="105"/>
      <c r="M157" s="105"/>
      <c r="N157" s="105"/>
      <c r="O157" s="109"/>
      <c r="P157" s="111"/>
      <c r="Q157" s="111"/>
      <c r="R157" s="111"/>
      <c r="S157" s="111"/>
      <c r="T157" s="111"/>
      <c r="U157" s="111"/>
      <c r="V157" s="111"/>
      <c r="W157" s="111"/>
      <c r="X157" s="111"/>
      <c r="Y157" s="111"/>
      <c r="Z157" s="111"/>
      <c r="AA157" s="111"/>
      <c r="AB157" s="111"/>
      <c r="AC157" s="111"/>
      <c r="AD157" s="111"/>
      <c r="AE157" s="111"/>
      <c r="AF157" s="111"/>
      <c r="AG157" s="111"/>
      <c r="AH157" s="111"/>
      <c r="AI157" s="111"/>
      <c r="AJ157" s="111"/>
      <c r="AK157" s="44"/>
      <c r="AL157" s="45"/>
      <c r="AM157" s="45"/>
      <c r="AN157" s="45"/>
      <c r="AP157" s="27"/>
    </row>
    <row r="158" spans="2:42" ht="12" customHeight="1" x14ac:dyDescent="0.2">
      <c r="B158" s="111"/>
      <c r="C158" s="111"/>
      <c r="D158" s="111"/>
      <c r="E158" s="111"/>
      <c r="F158" s="105"/>
      <c r="G158" s="105"/>
      <c r="H158" s="105"/>
      <c r="I158" s="105"/>
      <c r="J158" s="105"/>
      <c r="K158" s="105"/>
      <c r="L158" s="105"/>
      <c r="M158" s="105"/>
      <c r="N158" s="105"/>
      <c r="O158" s="109"/>
      <c r="P158" s="111"/>
      <c r="Q158" s="111"/>
      <c r="R158" s="111"/>
      <c r="S158" s="111"/>
      <c r="T158" s="111"/>
      <c r="U158" s="111"/>
      <c r="V158" s="111"/>
      <c r="W158" s="111"/>
      <c r="X158" s="111"/>
      <c r="Y158" s="111"/>
      <c r="Z158" s="111"/>
      <c r="AA158" s="111"/>
      <c r="AB158" s="111"/>
      <c r="AC158" s="111"/>
      <c r="AD158" s="111"/>
      <c r="AE158" s="111"/>
      <c r="AF158" s="111"/>
      <c r="AG158" s="111"/>
      <c r="AH158" s="111"/>
      <c r="AI158" s="111"/>
      <c r="AJ158" s="111"/>
      <c r="AK158" s="44"/>
      <c r="AL158" s="45"/>
      <c r="AM158" s="45"/>
      <c r="AN158" s="45"/>
      <c r="AP158" s="27"/>
    </row>
    <row r="159" spans="2:42" ht="12" customHeight="1" x14ac:dyDescent="0.2">
      <c r="B159" s="111"/>
      <c r="C159" s="111"/>
      <c r="D159" s="111"/>
      <c r="E159" s="111"/>
      <c r="F159" s="105"/>
      <c r="G159" s="105"/>
      <c r="H159" s="105"/>
      <c r="I159" s="105"/>
      <c r="J159" s="105"/>
      <c r="K159" s="105"/>
      <c r="L159" s="105"/>
      <c r="M159" s="105"/>
      <c r="N159" s="105"/>
      <c r="O159" s="109"/>
      <c r="P159" s="111"/>
      <c r="Q159" s="111"/>
      <c r="R159" s="111"/>
      <c r="S159" s="111"/>
      <c r="T159" s="111"/>
      <c r="U159" s="111"/>
      <c r="V159" s="111"/>
      <c r="W159" s="111"/>
      <c r="X159" s="111"/>
      <c r="Y159" s="111"/>
      <c r="Z159" s="111"/>
      <c r="AA159" s="111"/>
      <c r="AB159" s="111"/>
      <c r="AC159" s="111"/>
      <c r="AD159" s="111"/>
      <c r="AE159" s="111"/>
      <c r="AF159" s="111"/>
      <c r="AG159" s="111"/>
      <c r="AH159" s="111"/>
      <c r="AI159" s="111"/>
      <c r="AJ159" s="111"/>
      <c r="AK159" s="44"/>
      <c r="AL159" s="45"/>
      <c r="AM159" s="45"/>
      <c r="AN159" s="45"/>
      <c r="AP159" s="27"/>
    </row>
    <row r="160" spans="2:42" ht="12" customHeight="1" x14ac:dyDescent="0.2">
      <c r="B160" s="111"/>
      <c r="C160" s="111"/>
      <c r="D160" s="111"/>
      <c r="E160" s="111"/>
      <c r="F160" s="105"/>
      <c r="G160" s="105"/>
      <c r="H160" s="105"/>
      <c r="I160" s="105"/>
      <c r="J160" s="105"/>
      <c r="K160" s="105"/>
      <c r="L160" s="105"/>
      <c r="M160" s="105"/>
      <c r="N160" s="105"/>
      <c r="O160" s="111"/>
      <c r="P160" s="111"/>
      <c r="Q160" s="111"/>
      <c r="R160" s="111"/>
      <c r="S160" s="111"/>
      <c r="T160" s="111"/>
      <c r="U160" s="111"/>
      <c r="V160" s="111"/>
      <c r="W160" s="111"/>
      <c r="X160" s="111"/>
      <c r="Y160" s="111"/>
      <c r="Z160" s="111"/>
      <c r="AA160" s="111"/>
      <c r="AB160" s="111"/>
      <c r="AC160" s="111"/>
      <c r="AD160" s="111"/>
      <c r="AE160" s="111"/>
      <c r="AF160" s="111"/>
      <c r="AG160" s="111"/>
      <c r="AH160" s="111"/>
      <c r="AI160" s="111"/>
      <c r="AJ160" s="111"/>
      <c r="AK160" s="44"/>
      <c r="AL160" s="45"/>
      <c r="AM160" s="45"/>
      <c r="AN160" s="45"/>
      <c r="AP160" s="27"/>
    </row>
    <row r="161" spans="2:42" ht="12" customHeight="1" x14ac:dyDescent="0.2">
      <c r="B161" s="111"/>
      <c r="C161" s="111"/>
      <c r="D161" s="111"/>
      <c r="E161" s="111"/>
      <c r="F161" s="105"/>
      <c r="G161" s="105"/>
      <c r="H161" s="105"/>
      <c r="I161" s="105"/>
      <c r="J161" s="105"/>
      <c r="K161" s="105"/>
      <c r="L161" s="105"/>
      <c r="M161" s="105"/>
      <c r="N161" s="105"/>
      <c r="O161" s="111"/>
      <c r="P161" s="111"/>
      <c r="Q161" s="111"/>
      <c r="R161" s="111"/>
      <c r="S161" s="111"/>
      <c r="T161" s="111"/>
      <c r="U161" s="111"/>
      <c r="V161" s="111"/>
      <c r="W161" s="111"/>
      <c r="X161" s="111"/>
      <c r="Y161" s="111"/>
      <c r="Z161" s="111"/>
      <c r="AA161" s="111"/>
      <c r="AB161" s="111"/>
      <c r="AC161" s="111"/>
      <c r="AD161" s="111"/>
      <c r="AE161" s="111"/>
      <c r="AF161" s="111"/>
      <c r="AG161" s="111"/>
      <c r="AH161" s="111"/>
      <c r="AI161" s="111"/>
      <c r="AJ161" s="111"/>
      <c r="AK161" s="44"/>
      <c r="AL161" s="45"/>
      <c r="AM161" s="45"/>
      <c r="AN161" s="45"/>
      <c r="AP161" s="27"/>
    </row>
    <row r="162" spans="2:42" ht="12" customHeight="1" x14ac:dyDescent="0.2">
      <c r="B162" s="111"/>
      <c r="C162" s="111"/>
      <c r="D162" s="111"/>
      <c r="E162" s="111"/>
      <c r="F162" s="105"/>
      <c r="G162" s="105"/>
      <c r="H162" s="105"/>
      <c r="I162" s="105"/>
      <c r="J162" s="105"/>
      <c r="K162" s="105"/>
      <c r="L162" s="105"/>
      <c r="M162" s="105"/>
      <c r="N162" s="105"/>
      <c r="O162" s="111"/>
      <c r="P162" s="111"/>
      <c r="Q162" s="111"/>
      <c r="R162" s="111"/>
      <c r="S162" s="111"/>
      <c r="T162" s="111"/>
      <c r="U162" s="111"/>
      <c r="V162" s="111"/>
      <c r="W162" s="111"/>
      <c r="X162" s="111"/>
      <c r="Y162" s="111"/>
      <c r="Z162" s="111"/>
      <c r="AA162" s="111"/>
      <c r="AB162" s="111"/>
      <c r="AC162" s="111"/>
      <c r="AD162" s="111"/>
      <c r="AE162" s="111"/>
      <c r="AF162" s="111"/>
      <c r="AG162" s="111"/>
      <c r="AH162" s="111"/>
      <c r="AI162" s="111"/>
      <c r="AJ162" s="111"/>
      <c r="AK162" s="44"/>
      <c r="AL162" s="45"/>
      <c r="AM162" s="45"/>
      <c r="AN162" s="45"/>
      <c r="AP162" s="27"/>
    </row>
    <row r="163" spans="2:42" ht="12" customHeight="1" x14ac:dyDescent="0.2">
      <c r="B163" s="112"/>
      <c r="C163" s="112"/>
      <c r="D163" s="112"/>
      <c r="E163" s="112"/>
      <c r="F163" s="105"/>
      <c r="G163" s="105"/>
      <c r="H163" s="105"/>
      <c r="I163" s="105"/>
      <c r="J163" s="105"/>
      <c r="K163" s="105"/>
      <c r="L163" s="105"/>
      <c r="M163" s="105"/>
      <c r="N163" s="105"/>
      <c r="O163" s="111"/>
      <c r="P163" s="45"/>
      <c r="Q163" s="45"/>
      <c r="R163" s="45"/>
      <c r="S163" s="45"/>
      <c r="T163" s="45"/>
      <c r="U163" s="45"/>
      <c r="V163" s="45"/>
      <c r="W163" s="45"/>
      <c r="X163" s="45"/>
      <c r="Y163" s="45"/>
      <c r="Z163" s="45"/>
      <c r="AA163" s="45"/>
      <c r="AB163" s="45"/>
      <c r="AC163" s="45"/>
      <c r="AD163" s="45"/>
      <c r="AE163" s="45"/>
      <c r="AF163" s="45"/>
      <c r="AG163" s="45"/>
      <c r="AH163" s="45"/>
      <c r="AI163" s="45"/>
      <c r="AJ163" s="45"/>
      <c r="AK163" s="44"/>
      <c r="AL163" s="45"/>
      <c r="AM163" s="45"/>
      <c r="AN163" s="45"/>
      <c r="AP163" s="27"/>
    </row>
    <row r="164" spans="2:42" ht="12" customHeight="1" x14ac:dyDescent="0.2">
      <c r="B164" s="112"/>
      <c r="C164" s="112"/>
      <c r="D164" s="112"/>
      <c r="E164" s="112"/>
      <c r="F164" s="105"/>
      <c r="G164" s="105"/>
      <c r="H164" s="105"/>
      <c r="I164" s="105"/>
      <c r="J164" s="105"/>
      <c r="K164" s="105"/>
      <c r="L164" s="105"/>
      <c r="M164" s="105"/>
      <c r="N164" s="105"/>
      <c r="O164" s="111"/>
      <c r="P164" s="45"/>
      <c r="Q164" s="45"/>
      <c r="R164" s="45"/>
      <c r="S164" s="45"/>
      <c r="T164" s="45"/>
      <c r="U164" s="45"/>
      <c r="V164" s="45"/>
      <c r="W164" s="45"/>
      <c r="X164" s="45"/>
      <c r="Y164" s="45"/>
      <c r="Z164" s="45"/>
      <c r="AA164" s="45"/>
      <c r="AB164" s="45"/>
      <c r="AC164" s="45"/>
      <c r="AD164" s="45"/>
      <c r="AE164" s="45"/>
      <c r="AF164" s="45"/>
      <c r="AG164" s="45"/>
      <c r="AH164" s="45"/>
      <c r="AI164" s="45"/>
      <c r="AJ164" s="45"/>
      <c r="AK164" s="44"/>
      <c r="AL164" s="45"/>
      <c r="AM164" s="45"/>
      <c r="AN164" s="45"/>
      <c r="AP164" s="27"/>
    </row>
    <row r="165" spans="2:42" ht="12" customHeight="1" x14ac:dyDescent="0.2">
      <c r="B165" s="112"/>
      <c r="C165" s="112"/>
      <c r="D165" s="112"/>
      <c r="E165" s="112"/>
      <c r="F165" s="105"/>
      <c r="G165" s="105"/>
      <c r="H165" s="105"/>
      <c r="I165" s="105"/>
      <c r="J165" s="105"/>
      <c r="K165" s="105"/>
      <c r="L165" s="105"/>
      <c r="M165" s="105"/>
      <c r="N165" s="105"/>
      <c r="O165" s="111"/>
      <c r="P165" s="45"/>
      <c r="Q165" s="45"/>
      <c r="R165" s="45"/>
      <c r="S165" s="45"/>
      <c r="T165" s="45"/>
      <c r="U165" s="45"/>
      <c r="V165" s="45"/>
      <c r="W165" s="45"/>
      <c r="X165" s="45"/>
      <c r="Y165" s="45"/>
      <c r="Z165" s="45"/>
      <c r="AA165" s="45"/>
      <c r="AB165" s="45"/>
      <c r="AC165" s="45"/>
      <c r="AD165" s="45"/>
      <c r="AE165" s="45"/>
      <c r="AF165" s="45"/>
      <c r="AG165" s="45"/>
      <c r="AH165" s="45"/>
      <c r="AI165" s="45"/>
      <c r="AJ165" s="45"/>
      <c r="AK165" s="44"/>
      <c r="AL165" s="45"/>
      <c r="AM165" s="45"/>
      <c r="AN165" s="45"/>
      <c r="AP165" s="27"/>
    </row>
    <row r="166" spans="2:42" ht="12" customHeight="1" x14ac:dyDescent="0.2">
      <c r="B166" s="112"/>
      <c r="C166" s="112"/>
      <c r="D166" s="112"/>
      <c r="E166" s="112"/>
      <c r="F166" s="105"/>
      <c r="G166" s="105"/>
      <c r="H166" s="105"/>
      <c r="I166" s="105"/>
      <c r="J166" s="105"/>
      <c r="K166" s="105"/>
      <c r="L166" s="105"/>
      <c r="M166" s="105"/>
      <c r="N166" s="105"/>
      <c r="O166" s="111"/>
      <c r="P166" s="45"/>
      <c r="Q166" s="45"/>
      <c r="R166" s="45"/>
      <c r="S166" s="45"/>
      <c r="T166" s="45"/>
      <c r="U166" s="45"/>
      <c r="V166" s="45"/>
      <c r="W166" s="45"/>
      <c r="X166" s="45"/>
      <c r="Y166" s="45"/>
      <c r="Z166" s="45"/>
      <c r="AA166" s="45"/>
      <c r="AB166" s="45"/>
      <c r="AC166" s="45"/>
      <c r="AD166" s="45"/>
      <c r="AE166" s="45"/>
      <c r="AF166" s="45"/>
      <c r="AG166" s="45"/>
      <c r="AH166" s="45"/>
      <c r="AI166" s="45"/>
      <c r="AJ166" s="45"/>
      <c r="AK166" s="44"/>
      <c r="AL166" s="45"/>
      <c r="AM166" s="45"/>
      <c r="AN166" s="45"/>
      <c r="AP166" s="27"/>
    </row>
    <row r="167" spans="2:42" ht="12" customHeight="1" x14ac:dyDescent="0.2">
      <c r="B167" s="112"/>
      <c r="C167" s="112"/>
      <c r="D167" s="112"/>
      <c r="E167" s="112"/>
      <c r="F167" s="105"/>
      <c r="G167" s="105"/>
      <c r="H167" s="105"/>
      <c r="I167" s="105"/>
      <c r="J167" s="105"/>
      <c r="K167" s="105"/>
      <c r="L167" s="105"/>
      <c r="M167" s="105"/>
      <c r="N167" s="105"/>
      <c r="O167" s="111"/>
      <c r="P167" s="45"/>
      <c r="Q167" s="45"/>
      <c r="R167" s="45"/>
      <c r="S167" s="45"/>
      <c r="T167" s="45"/>
      <c r="U167" s="45"/>
      <c r="V167" s="45"/>
      <c r="W167" s="45"/>
      <c r="X167" s="45"/>
      <c r="Y167" s="45"/>
      <c r="Z167" s="45"/>
      <c r="AA167" s="45"/>
      <c r="AB167" s="45"/>
      <c r="AC167" s="45"/>
      <c r="AD167" s="45"/>
      <c r="AE167" s="45"/>
      <c r="AF167" s="45"/>
      <c r="AG167" s="45"/>
      <c r="AH167" s="45"/>
      <c r="AI167" s="45"/>
      <c r="AJ167" s="45"/>
      <c r="AK167" s="44"/>
      <c r="AL167" s="45"/>
      <c r="AM167" s="45"/>
      <c r="AN167" s="45"/>
      <c r="AP167" s="27"/>
    </row>
    <row r="168" spans="2:42" ht="12" customHeight="1" x14ac:dyDescent="0.2">
      <c r="B168" s="112"/>
      <c r="C168" s="112"/>
      <c r="D168" s="112"/>
      <c r="E168" s="112"/>
      <c r="F168" s="105"/>
      <c r="G168" s="105"/>
      <c r="H168" s="105"/>
      <c r="I168" s="105"/>
      <c r="J168" s="105"/>
      <c r="K168" s="105"/>
      <c r="L168" s="105"/>
      <c r="M168" s="105"/>
      <c r="N168" s="105"/>
      <c r="O168" s="111"/>
      <c r="P168" s="45"/>
      <c r="Q168" s="45"/>
      <c r="R168" s="45"/>
      <c r="S168" s="45"/>
      <c r="T168" s="45"/>
      <c r="U168" s="45"/>
      <c r="V168" s="45"/>
      <c r="W168" s="45"/>
      <c r="X168" s="45"/>
      <c r="Y168" s="45"/>
      <c r="Z168" s="45"/>
      <c r="AA168" s="45"/>
      <c r="AB168" s="45"/>
      <c r="AC168" s="45"/>
      <c r="AD168" s="45"/>
      <c r="AE168" s="45"/>
      <c r="AF168" s="45"/>
      <c r="AG168" s="45"/>
      <c r="AH168" s="45"/>
      <c r="AI168" s="45"/>
      <c r="AJ168" s="45"/>
      <c r="AK168" s="44"/>
      <c r="AL168" s="45"/>
      <c r="AM168" s="45"/>
      <c r="AN168" s="45"/>
      <c r="AP168" s="27"/>
    </row>
    <row r="169" spans="2:42" ht="12" customHeight="1" x14ac:dyDescent="0.2">
      <c r="B169" s="112"/>
      <c r="C169" s="112"/>
      <c r="D169" s="112"/>
      <c r="E169" s="112"/>
      <c r="F169" s="105"/>
      <c r="G169" s="105"/>
      <c r="H169" s="105"/>
      <c r="I169" s="105"/>
      <c r="J169" s="105"/>
      <c r="K169" s="105"/>
      <c r="L169" s="105"/>
      <c r="M169" s="105"/>
      <c r="N169" s="105"/>
      <c r="O169" s="111"/>
      <c r="P169" s="45"/>
      <c r="Q169" s="45"/>
      <c r="R169" s="45"/>
      <c r="S169" s="45"/>
      <c r="T169" s="45"/>
      <c r="U169" s="45"/>
      <c r="V169" s="45"/>
      <c r="W169" s="45"/>
      <c r="X169" s="45"/>
      <c r="Y169" s="45"/>
      <c r="Z169" s="45"/>
      <c r="AA169" s="45"/>
      <c r="AB169" s="45"/>
      <c r="AC169" s="45"/>
      <c r="AD169" s="45"/>
      <c r="AE169" s="45"/>
      <c r="AF169" s="45"/>
      <c r="AG169" s="45"/>
      <c r="AH169" s="45"/>
      <c r="AI169" s="45"/>
      <c r="AJ169" s="45"/>
      <c r="AK169" s="44"/>
      <c r="AL169" s="45"/>
      <c r="AM169" s="45"/>
      <c r="AN169" s="45"/>
      <c r="AP169" s="27"/>
    </row>
    <row r="170" spans="2:42" ht="12" customHeight="1" x14ac:dyDescent="0.2">
      <c r="B170" s="112"/>
      <c r="C170" s="112"/>
      <c r="D170" s="112"/>
      <c r="E170" s="112"/>
      <c r="F170" s="113"/>
      <c r="G170" s="113"/>
      <c r="H170" s="113"/>
      <c r="I170" s="113"/>
      <c r="J170" s="113"/>
      <c r="K170" s="113"/>
      <c r="L170" s="113"/>
      <c r="M170" s="113"/>
      <c r="N170" s="113"/>
      <c r="O170" s="111"/>
      <c r="P170" s="45"/>
      <c r="Q170" s="45"/>
      <c r="R170" s="45"/>
      <c r="S170" s="45"/>
      <c r="T170" s="45"/>
      <c r="U170" s="45"/>
      <c r="V170" s="45"/>
      <c r="W170" s="45"/>
      <c r="X170" s="45"/>
      <c r="Y170" s="45"/>
      <c r="Z170" s="45"/>
      <c r="AA170" s="45"/>
      <c r="AB170" s="45"/>
      <c r="AC170" s="45"/>
      <c r="AD170" s="45"/>
      <c r="AE170" s="45"/>
      <c r="AF170" s="45"/>
      <c r="AG170" s="45"/>
      <c r="AH170" s="45"/>
      <c r="AI170" s="45"/>
      <c r="AJ170" s="45"/>
      <c r="AK170" s="44"/>
      <c r="AL170" s="45"/>
      <c r="AM170" s="45"/>
      <c r="AN170" s="45"/>
      <c r="AP170" s="27"/>
    </row>
    <row r="171" spans="2:42" ht="12" customHeight="1" x14ac:dyDescent="0.2">
      <c r="B171" s="112"/>
      <c r="C171" s="112"/>
      <c r="D171" s="112"/>
      <c r="E171" s="112"/>
      <c r="F171" s="113"/>
      <c r="G171" s="113"/>
      <c r="H171" s="113"/>
      <c r="I171" s="113"/>
      <c r="J171" s="113"/>
      <c r="K171" s="113"/>
      <c r="L171" s="113"/>
      <c r="M171" s="113"/>
      <c r="N171" s="113"/>
      <c r="O171" s="111"/>
      <c r="P171" s="45"/>
      <c r="Q171" s="45"/>
      <c r="R171" s="45"/>
      <c r="S171" s="45"/>
      <c r="T171" s="45"/>
      <c r="U171" s="45"/>
      <c r="V171" s="45"/>
      <c r="W171" s="45"/>
      <c r="X171" s="45"/>
      <c r="Y171" s="45"/>
      <c r="Z171" s="45"/>
      <c r="AA171" s="45"/>
      <c r="AB171" s="45"/>
      <c r="AC171" s="45"/>
      <c r="AD171" s="45"/>
      <c r="AE171" s="45"/>
      <c r="AF171" s="45"/>
      <c r="AG171" s="45"/>
      <c r="AH171" s="45"/>
      <c r="AI171" s="45"/>
      <c r="AJ171" s="45"/>
      <c r="AK171" s="44"/>
      <c r="AL171" s="45"/>
      <c r="AM171" s="45"/>
      <c r="AN171" s="45"/>
      <c r="AP171" s="27"/>
    </row>
    <row r="172" spans="2:42" ht="12" customHeight="1" x14ac:dyDescent="0.2">
      <c r="B172" s="112"/>
      <c r="C172" s="112"/>
      <c r="D172" s="112"/>
      <c r="E172" s="112"/>
      <c r="F172" s="113"/>
      <c r="G172" s="113"/>
      <c r="H172" s="113"/>
      <c r="I172" s="113"/>
      <c r="J172" s="113"/>
      <c r="K172" s="113"/>
      <c r="L172" s="113"/>
      <c r="M172" s="113"/>
      <c r="N172" s="113"/>
      <c r="O172" s="111"/>
      <c r="P172" s="45"/>
      <c r="Q172" s="45"/>
      <c r="R172" s="45"/>
      <c r="S172" s="45"/>
      <c r="T172" s="45"/>
      <c r="U172" s="45"/>
      <c r="V172" s="45"/>
      <c r="W172" s="45"/>
      <c r="X172" s="45"/>
      <c r="Y172" s="45"/>
      <c r="Z172" s="45"/>
      <c r="AA172" s="45"/>
      <c r="AB172" s="45"/>
      <c r="AC172" s="45"/>
      <c r="AD172" s="45"/>
      <c r="AE172" s="45"/>
      <c r="AF172" s="45"/>
      <c r="AG172" s="45"/>
      <c r="AH172" s="45"/>
      <c r="AI172" s="45"/>
      <c r="AJ172" s="45"/>
      <c r="AK172" s="44"/>
      <c r="AL172" s="45"/>
      <c r="AM172" s="45"/>
      <c r="AN172" s="45"/>
      <c r="AP172" s="27"/>
    </row>
    <row r="173" spans="2:42" ht="12" customHeight="1" x14ac:dyDescent="0.2">
      <c r="B173" s="112"/>
      <c r="C173" s="112"/>
      <c r="D173" s="112"/>
      <c r="E173" s="112"/>
      <c r="F173" s="113"/>
      <c r="G173" s="113"/>
      <c r="H173" s="113"/>
      <c r="I173" s="113"/>
      <c r="J173" s="113"/>
      <c r="K173" s="113"/>
      <c r="L173" s="113"/>
      <c r="M173" s="113"/>
      <c r="N173" s="113"/>
      <c r="O173" s="111"/>
      <c r="P173" s="45"/>
      <c r="Q173" s="45"/>
      <c r="R173" s="45"/>
      <c r="S173" s="45"/>
      <c r="T173" s="45"/>
      <c r="U173" s="45"/>
      <c r="V173" s="45"/>
      <c r="W173" s="45"/>
      <c r="X173" s="45"/>
      <c r="Y173" s="45"/>
      <c r="Z173" s="45"/>
      <c r="AA173" s="45"/>
      <c r="AB173" s="45"/>
      <c r="AC173" s="45"/>
      <c r="AD173" s="45"/>
      <c r="AE173" s="45"/>
      <c r="AF173" s="45"/>
      <c r="AG173" s="45"/>
      <c r="AH173" s="45"/>
      <c r="AI173" s="45"/>
      <c r="AJ173" s="45"/>
      <c r="AK173" s="44"/>
      <c r="AL173" s="45"/>
      <c r="AM173" s="45"/>
      <c r="AN173" s="45"/>
      <c r="AP173" s="27"/>
    </row>
    <row r="174" spans="2:42" ht="12" customHeight="1" x14ac:dyDescent="0.2">
      <c r="B174" s="112"/>
      <c r="C174" s="112"/>
      <c r="D174" s="112"/>
      <c r="E174" s="112"/>
      <c r="F174" s="113"/>
      <c r="G174" s="113"/>
      <c r="H174" s="113"/>
      <c r="I174" s="113"/>
      <c r="J174" s="113"/>
      <c r="K174" s="113"/>
      <c r="L174" s="113"/>
      <c r="M174" s="113"/>
      <c r="N174" s="113"/>
      <c r="O174" s="111"/>
      <c r="P174" s="45"/>
      <c r="Q174" s="45"/>
      <c r="R174" s="45"/>
      <c r="S174" s="45"/>
      <c r="T174" s="45"/>
      <c r="U174" s="45"/>
      <c r="V174" s="45"/>
      <c r="W174" s="45"/>
      <c r="X174" s="45"/>
      <c r="Y174" s="45"/>
      <c r="Z174" s="45"/>
      <c r="AA174" s="45"/>
      <c r="AB174" s="45"/>
      <c r="AC174" s="45"/>
      <c r="AD174" s="45"/>
      <c r="AE174" s="45"/>
      <c r="AF174" s="45"/>
      <c r="AG174" s="45"/>
      <c r="AH174" s="45"/>
      <c r="AI174" s="45"/>
      <c r="AJ174" s="45"/>
      <c r="AK174" s="44"/>
      <c r="AL174" s="45"/>
      <c r="AM174" s="45"/>
      <c r="AN174" s="45"/>
      <c r="AP174" s="27"/>
    </row>
    <row r="175" spans="2:42" ht="12" customHeight="1" x14ac:dyDescent="0.2">
      <c r="B175" s="112"/>
      <c r="C175" s="112"/>
      <c r="D175" s="112"/>
      <c r="E175" s="112"/>
      <c r="F175" s="113"/>
      <c r="G175" s="113"/>
      <c r="H175" s="113"/>
      <c r="I175" s="113"/>
      <c r="J175" s="113"/>
      <c r="K175" s="113"/>
      <c r="L175" s="113"/>
      <c r="M175" s="113"/>
      <c r="N175" s="113"/>
      <c r="O175" s="111"/>
      <c r="P175" s="45"/>
      <c r="Q175" s="45"/>
      <c r="R175" s="45"/>
      <c r="S175" s="45"/>
      <c r="T175" s="45"/>
      <c r="U175" s="45"/>
      <c r="V175" s="45"/>
      <c r="W175" s="45"/>
      <c r="X175" s="45"/>
      <c r="Y175" s="45"/>
      <c r="Z175" s="45"/>
      <c r="AA175" s="45"/>
      <c r="AB175" s="45"/>
      <c r="AC175" s="45"/>
      <c r="AD175" s="45"/>
      <c r="AE175" s="45"/>
      <c r="AF175" s="45"/>
      <c r="AG175" s="45"/>
      <c r="AH175" s="45"/>
      <c r="AI175" s="45"/>
      <c r="AJ175" s="45"/>
      <c r="AK175" s="44"/>
      <c r="AL175" s="45"/>
      <c r="AM175" s="45"/>
      <c r="AN175" s="45"/>
      <c r="AP175" s="27"/>
    </row>
    <row r="176" spans="2:42" ht="12" customHeight="1" x14ac:dyDescent="0.2">
      <c r="B176" s="112"/>
      <c r="C176" s="112"/>
      <c r="D176" s="112"/>
      <c r="E176" s="112"/>
      <c r="F176" s="113"/>
      <c r="G176" s="113"/>
      <c r="H176" s="113"/>
      <c r="I176" s="113"/>
      <c r="J176" s="113"/>
      <c r="K176" s="113"/>
      <c r="L176" s="113"/>
      <c r="M176" s="113"/>
      <c r="N176" s="113"/>
      <c r="O176" s="111"/>
      <c r="P176" s="45"/>
      <c r="Q176" s="45"/>
      <c r="R176" s="45"/>
      <c r="S176" s="45"/>
      <c r="T176" s="45"/>
      <c r="U176" s="45"/>
      <c r="V176" s="45"/>
      <c r="W176" s="45"/>
      <c r="X176" s="45"/>
      <c r="Y176" s="45"/>
      <c r="Z176" s="45"/>
      <c r="AA176" s="45"/>
      <c r="AB176" s="45"/>
      <c r="AC176" s="45"/>
      <c r="AD176" s="45"/>
      <c r="AE176" s="45"/>
      <c r="AF176" s="45"/>
      <c r="AG176" s="45"/>
      <c r="AH176" s="45"/>
      <c r="AI176" s="45"/>
      <c r="AJ176" s="45"/>
      <c r="AK176" s="44"/>
      <c r="AL176" s="45"/>
      <c r="AM176" s="45"/>
      <c r="AN176" s="45"/>
      <c r="AP176" s="27"/>
    </row>
    <row r="177" spans="2:42" ht="12" customHeight="1" x14ac:dyDescent="0.2">
      <c r="B177" s="112"/>
      <c r="C177" s="112"/>
      <c r="D177" s="112"/>
      <c r="E177" s="112"/>
      <c r="F177" s="114"/>
      <c r="G177" s="114"/>
      <c r="H177" s="114"/>
      <c r="I177" s="114"/>
      <c r="J177" s="114"/>
      <c r="K177" s="114"/>
      <c r="L177" s="114"/>
      <c r="M177" s="114"/>
      <c r="N177" s="114"/>
      <c r="O177" s="111"/>
      <c r="P177" s="45"/>
      <c r="Q177" s="45"/>
      <c r="R177" s="45"/>
      <c r="S177" s="45"/>
      <c r="T177" s="45"/>
      <c r="U177" s="45"/>
      <c r="V177" s="45"/>
      <c r="W177" s="45"/>
      <c r="X177" s="45"/>
      <c r="Y177" s="45"/>
      <c r="Z177" s="45"/>
      <c r="AA177" s="45"/>
      <c r="AB177" s="45"/>
      <c r="AC177" s="45"/>
      <c r="AD177" s="45"/>
      <c r="AE177" s="45"/>
      <c r="AF177" s="45"/>
      <c r="AG177" s="45"/>
      <c r="AH177" s="45"/>
      <c r="AI177" s="45"/>
      <c r="AJ177" s="45"/>
      <c r="AK177" s="44"/>
      <c r="AL177" s="45"/>
      <c r="AM177" s="45"/>
      <c r="AN177" s="45"/>
      <c r="AP177" s="27"/>
    </row>
    <row r="178" spans="2:42" ht="12" customHeight="1" x14ac:dyDescent="0.2">
      <c r="B178" s="112"/>
      <c r="C178" s="112"/>
      <c r="D178" s="112"/>
      <c r="E178" s="112"/>
      <c r="F178" s="113"/>
      <c r="G178" s="113"/>
      <c r="H178" s="113"/>
      <c r="I178" s="113"/>
      <c r="J178" s="113"/>
      <c r="K178" s="113"/>
      <c r="L178" s="113"/>
      <c r="M178" s="113"/>
      <c r="N178" s="113"/>
      <c r="O178" s="111"/>
      <c r="P178" s="45"/>
      <c r="Q178" s="45"/>
      <c r="R178" s="45"/>
      <c r="S178" s="45"/>
      <c r="T178" s="45"/>
      <c r="U178" s="45"/>
      <c r="V178" s="45"/>
      <c r="W178" s="45"/>
      <c r="X178" s="45"/>
      <c r="Y178" s="45"/>
      <c r="Z178" s="45"/>
      <c r="AA178" s="45"/>
      <c r="AB178" s="45"/>
      <c r="AC178" s="45"/>
      <c r="AD178" s="45"/>
      <c r="AE178" s="45"/>
      <c r="AF178" s="45"/>
      <c r="AG178" s="45"/>
      <c r="AH178" s="45"/>
      <c r="AI178" s="45"/>
      <c r="AJ178" s="45"/>
      <c r="AK178" s="44"/>
      <c r="AL178" s="45"/>
      <c r="AM178" s="45"/>
      <c r="AN178" s="45"/>
      <c r="AP178" s="27"/>
    </row>
    <row r="179" spans="2:42" ht="12" customHeight="1" x14ac:dyDescent="0.2">
      <c r="B179" s="112"/>
      <c r="C179" s="112"/>
      <c r="D179" s="112"/>
      <c r="E179" s="112"/>
      <c r="F179" s="113"/>
      <c r="G179" s="113"/>
      <c r="H179" s="113"/>
      <c r="I179" s="113"/>
      <c r="J179" s="113"/>
      <c r="K179" s="113"/>
      <c r="L179" s="113"/>
      <c r="M179" s="113"/>
      <c r="N179" s="113"/>
      <c r="O179" s="111"/>
      <c r="P179" s="45"/>
      <c r="Q179" s="45"/>
      <c r="R179" s="45"/>
      <c r="S179" s="45"/>
      <c r="T179" s="45"/>
      <c r="U179" s="45"/>
      <c r="V179" s="45"/>
      <c r="W179" s="45"/>
      <c r="X179" s="45"/>
      <c r="Y179" s="45"/>
      <c r="Z179" s="45"/>
      <c r="AA179" s="45"/>
      <c r="AB179" s="45"/>
      <c r="AC179" s="45"/>
      <c r="AD179" s="45"/>
      <c r="AE179" s="45"/>
      <c r="AF179" s="45"/>
      <c r="AG179" s="45"/>
      <c r="AH179" s="45"/>
      <c r="AI179" s="45"/>
      <c r="AJ179" s="45"/>
      <c r="AK179" s="44"/>
      <c r="AL179" s="45"/>
      <c r="AM179" s="45"/>
      <c r="AN179" s="45"/>
      <c r="AP179" s="27"/>
    </row>
    <row r="180" spans="2:42" ht="12" customHeight="1" x14ac:dyDescent="0.2">
      <c r="B180" s="112"/>
      <c r="C180" s="112"/>
      <c r="D180" s="112"/>
      <c r="E180" s="112"/>
      <c r="F180" s="113"/>
      <c r="G180" s="113"/>
      <c r="H180" s="113"/>
      <c r="I180" s="113"/>
      <c r="J180" s="113"/>
      <c r="K180" s="113"/>
      <c r="L180" s="113"/>
      <c r="M180" s="113"/>
      <c r="N180" s="113"/>
      <c r="O180" s="111"/>
      <c r="P180" s="45"/>
      <c r="Q180" s="45"/>
      <c r="R180" s="45"/>
      <c r="S180" s="45"/>
      <c r="T180" s="45"/>
      <c r="U180" s="45"/>
      <c r="V180" s="45"/>
      <c r="W180" s="45"/>
      <c r="X180" s="45"/>
      <c r="Y180" s="45"/>
      <c r="Z180" s="45"/>
      <c r="AA180" s="45"/>
      <c r="AB180" s="45"/>
      <c r="AC180" s="45"/>
      <c r="AD180" s="45"/>
      <c r="AE180" s="45"/>
      <c r="AF180" s="45"/>
      <c r="AG180" s="45"/>
      <c r="AH180" s="45"/>
      <c r="AI180" s="45"/>
      <c r="AJ180" s="45"/>
      <c r="AK180" s="44"/>
      <c r="AL180" s="45"/>
      <c r="AM180" s="45"/>
      <c r="AN180" s="45"/>
      <c r="AP180" s="27"/>
    </row>
    <row r="181" spans="2:42" ht="12" customHeight="1" x14ac:dyDescent="0.2">
      <c r="B181" s="112"/>
      <c r="C181" s="112"/>
      <c r="D181" s="112"/>
      <c r="E181" s="112"/>
      <c r="F181" s="113"/>
      <c r="G181" s="113"/>
      <c r="H181" s="113"/>
      <c r="I181" s="113"/>
      <c r="J181" s="113"/>
      <c r="K181" s="113"/>
      <c r="L181" s="113"/>
      <c r="M181" s="113"/>
      <c r="N181" s="113"/>
      <c r="O181" s="111"/>
      <c r="P181" s="45"/>
      <c r="Q181" s="45"/>
      <c r="R181" s="45"/>
      <c r="S181" s="45"/>
      <c r="T181" s="45"/>
      <c r="U181" s="45"/>
      <c r="V181" s="45"/>
      <c r="W181" s="45"/>
      <c r="X181" s="45"/>
      <c r="Y181" s="45"/>
      <c r="Z181" s="45"/>
      <c r="AA181" s="45"/>
      <c r="AB181" s="45"/>
      <c r="AC181" s="45"/>
      <c r="AD181" s="45"/>
      <c r="AE181" s="45"/>
      <c r="AF181" s="45"/>
      <c r="AG181" s="45"/>
      <c r="AH181" s="45"/>
      <c r="AI181" s="45"/>
      <c r="AJ181" s="45"/>
      <c r="AK181" s="44"/>
      <c r="AL181" s="45"/>
      <c r="AM181" s="45"/>
      <c r="AN181" s="45"/>
      <c r="AP181" s="27"/>
    </row>
    <row r="182" spans="2:42" ht="12" customHeight="1" x14ac:dyDescent="0.2">
      <c r="B182" s="112"/>
      <c r="C182" s="112"/>
      <c r="D182" s="112"/>
      <c r="E182" s="112"/>
      <c r="F182" s="113"/>
      <c r="G182" s="113"/>
      <c r="H182" s="113"/>
      <c r="I182" s="113"/>
      <c r="J182" s="113"/>
      <c r="K182" s="113"/>
      <c r="L182" s="113"/>
      <c r="M182" s="113"/>
      <c r="N182" s="113"/>
      <c r="O182" s="111"/>
      <c r="P182" s="45"/>
      <c r="Q182" s="45"/>
      <c r="R182" s="45"/>
      <c r="S182" s="45"/>
      <c r="T182" s="45"/>
      <c r="U182" s="45"/>
      <c r="V182" s="45"/>
      <c r="W182" s="45"/>
      <c r="X182" s="45"/>
      <c r="Y182" s="45"/>
      <c r="Z182" s="45"/>
      <c r="AA182" s="45"/>
      <c r="AB182" s="45"/>
      <c r="AC182" s="45"/>
      <c r="AD182" s="45"/>
      <c r="AE182" s="45"/>
      <c r="AF182" s="45"/>
      <c r="AG182" s="45"/>
      <c r="AH182" s="45"/>
      <c r="AI182" s="45"/>
      <c r="AJ182" s="45"/>
      <c r="AK182" s="44"/>
      <c r="AL182" s="45"/>
      <c r="AM182" s="45"/>
      <c r="AN182" s="45"/>
      <c r="AP182" s="27"/>
    </row>
    <row r="183" spans="2:42" ht="12" customHeight="1" x14ac:dyDescent="0.2">
      <c r="B183" s="112"/>
      <c r="C183" s="112"/>
      <c r="D183" s="112"/>
      <c r="E183" s="112"/>
      <c r="F183" s="113"/>
      <c r="G183" s="113"/>
      <c r="H183" s="113"/>
      <c r="I183" s="113"/>
      <c r="J183" s="113"/>
      <c r="K183" s="113"/>
      <c r="L183" s="113"/>
      <c r="M183" s="113"/>
      <c r="N183" s="113"/>
      <c r="O183" s="111"/>
      <c r="P183" s="45"/>
      <c r="Q183" s="45"/>
      <c r="R183" s="45"/>
      <c r="S183" s="45"/>
      <c r="T183" s="45"/>
      <c r="U183" s="45"/>
      <c r="V183" s="45"/>
      <c r="W183" s="45"/>
      <c r="X183" s="45"/>
      <c r="Y183" s="45"/>
      <c r="Z183" s="45"/>
      <c r="AA183" s="45"/>
      <c r="AB183" s="45"/>
      <c r="AC183" s="45"/>
      <c r="AD183" s="45"/>
      <c r="AE183" s="45"/>
      <c r="AF183" s="45"/>
      <c r="AG183" s="45"/>
      <c r="AH183" s="45"/>
      <c r="AI183" s="45"/>
      <c r="AJ183" s="45"/>
      <c r="AK183" s="44"/>
      <c r="AL183" s="45"/>
      <c r="AM183" s="45"/>
      <c r="AN183" s="45"/>
      <c r="AP183" s="27"/>
    </row>
    <row r="184" spans="2:42" ht="12" customHeight="1" x14ac:dyDescent="0.2">
      <c r="B184" s="112"/>
      <c r="C184" s="112"/>
      <c r="D184" s="112"/>
      <c r="E184" s="112"/>
      <c r="F184" s="113"/>
      <c r="G184" s="113"/>
      <c r="H184" s="113"/>
      <c r="I184" s="113"/>
      <c r="J184" s="113"/>
      <c r="K184" s="113"/>
      <c r="L184" s="113"/>
      <c r="M184" s="113"/>
      <c r="N184" s="113"/>
      <c r="O184" s="111"/>
      <c r="P184" s="45"/>
      <c r="Q184" s="45"/>
      <c r="R184" s="45"/>
      <c r="S184" s="45"/>
      <c r="T184" s="45"/>
      <c r="U184" s="45"/>
      <c r="V184" s="45"/>
      <c r="W184" s="45"/>
      <c r="X184" s="45"/>
      <c r="Y184" s="45"/>
      <c r="Z184" s="45"/>
      <c r="AA184" s="45"/>
      <c r="AB184" s="45"/>
      <c r="AC184" s="45"/>
      <c r="AD184" s="45"/>
      <c r="AE184" s="45"/>
      <c r="AF184" s="45"/>
      <c r="AG184" s="45"/>
      <c r="AH184" s="45"/>
      <c r="AI184" s="45"/>
      <c r="AJ184" s="45"/>
      <c r="AK184" s="44"/>
      <c r="AL184" s="45"/>
      <c r="AM184" s="45"/>
      <c r="AN184" s="45"/>
      <c r="AP184" s="27"/>
    </row>
    <row r="185" spans="2:42" ht="12" customHeight="1" x14ac:dyDescent="0.2">
      <c r="B185" s="112"/>
      <c r="C185" s="112"/>
      <c r="D185" s="112"/>
      <c r="E185" s="112"/>
      <c r="F185" s="113"/>
      <c r="G185" s="113"/>
      <c r="H185" s="113"/>
      <c r="I185" s="113"/>
      <c r="J185" s="113"/>
      <c r="K185" s="113"/>
      <c r="L185" s="113"/>
      <c r="M185" s="113"/>
      <c r="N185" s="113"/>
      <c r="O185" s="111"/>
      <c r="P185" s="45"/>
      <c r="Q185" s="45"/>
      <c r="R185" s="45"/>
      <c r="S185" s="45"/>
      <c r="T185" s="45"/>
      <c r="U185" s="45"/>
      <c r="V185" s="45"/>
      <c r="W185" s="45"/>
      <c r="X185" s="45"/>
      <c r="Y185" s="45"/>
      <c r="Z185" s="45"/>
      <c r="AA185" s="45"/>
      <c r="AB185" s="45"/>
      <c r="AC185" s="45"/>
      <c r="AD185" s="45"/>
      <c r="AE185" s="45"/>
      <c r="AF185" s="45"/>
      <c r="AG185" s="45"/>
      <c r="AH185" s="45"/>
      <c r="AI185" s="45"/>
      <c r="AJ185" s="45"/>
      <c r="AK185" s="44"/>
      <c r="AL185" s="45"/>
      <c r="AM185" s="45"/>
      <c r="AN185" s="45"/>
      <c r="AP185" s="27"/>
    </row>
    <row r="186" spans="2:42" ht="12" customHeight="1" x14ac:dyDescent="0.2">
      <c r="B186" s="112"/>
      <c r="C186" s="112"/>
      <c r="D186" s="112"/>
      <c r="E186" s="112"/>
      <c r="F186" s="113"/>
      <c r="G186" s="113"/>
      <c r="H186" s="113"/>
      <c r="I186" s="113"/>
      <c r="J186" s="113"/>
      <c r="K186" s="113"/>
      <c r="L186" s="113"/>
      <c r="M186" s="113"/>
      <c r="N186" s="113"/>
      <c r="O186" s="111"/>
      <c r="P186" s="45"/>
      <c r="Q186" s="45"/>
      <c r="R186" s="45"/>
      <c r="S186" s="45"/>
      <c r="T186" s="45"/>
      <c r="U186" s="45"/>
      <c r="V186" s="45"/>
      <c r="W186" s="45"/>
      <c r="X186" s="45"/>
      <c r="Y186" s="45"/>
      <c r="Z186" s="45"/>
      <c r="AA186" s="45"/>
      <c r="AB186" s="45"/>
      <c r="AC186" s="45"/>
      <c r="AD186" s="45"/>
      <c r="AE186" s="45"/>
      <c r="AF186" s="45"/>
      <c r="AG186" s="45"/>
      <c r="AH186" s="45"/>
      <c r="AI186" s="45"/>
      <c r="AJ186" s="45"/>
      <c r="AK186" s="44"/>
      <c r="AL186" s="45"/>
      <c r="AM186" s="45"/>
      <c r="AN186" s="45"/>
      <c r="AP186" s="27"/>
    </row>
    <row r="187" spans="2:42" ht="12" customHeight="1" x14ac:dyDescent="0.2">
      <c r="B187" s="112"/>
      <c r="C187" s="112"/>
      <c r="D187" s="112"/>
      <c r="E187" s="112"/>
      <c r="F187" s="113"/>
      <c r="G187" s="113"/>
      <c r="H187" s="113"/>
      <c r="I187" s="113"/>
      <c r="J187" s="113"/>
      <c r="K187" s="113"/>
      <c r="L187" s="113"/>
      <c r="M187" s="113"/>
      <c r="N187" s="113"/>
      <c r="O187" s="111"/>
      <c r="P187" s="45"/>
      <c r="Q187" s="45"/>
      <c r="R187" s="45"/>
      <c r="S187" s="45"/>
      <c r="T187" s="45"/>
      <c r="U187" s="45"/>
      <c r="V187" s="45"/>
      <c r="W187" s="45"/>
      <c r="X187" s="45"/>
      <c r="Y187" s="45"/>
      <c r="Z187" s="45"/>
      <c r="AA187" s="45"/>
      <c r="AB187" s="45"/>
      <c r="AC187" s="45"/>
      <c r="AD187" s="45"/>
      <c r="AE187" s="45"/>
      <c r="AF187" s="45"/>
      <c r="AG187" s="45"/>
      <c r="AH187" s="45"/>
      <c r="AI187" s="45"/>
      <c r="AJ187" s="45"/>
      <c r="AK187" s="44"/>
      <c r="AL187" s="45"/>
      <c r="AM187" s="45"/>
      <c r="AN187" s="45"/>
      <c r="AP187" s="27"/>
    </row>
    <row r="188" spans="2:42" ht="12" customHeight="1" x14ac:dyDescent="0.2">
      <c r="B188" s="112"/>
      <c r="C188" s="112"/>
      <c r="D188" s="112"/>
      <c r="E188" s="112"/>
      <c r="F188" s="107"/>
      <c r="G188" s="107"/>
      <c r="H188" s="107"/>
      <c r="I188" s="107"/>
      <c r="J188" s="107"/>
      <c r="K188" s="107"/>
      <c r="L188" s="107"/>
      <c r="M188" s="107"/>
      <c r="N188" s="107"/>
      <c r="O188" s="111"/>
      <c r="P188" s="45"/>
      <c r="Q188" s="45"/>
      <c r="R188" s="45"/>
      <c r="S188" s="45"/>
      <c r="T188" s="45"/>
      <c r="U188" s="45"/>
      <c r="V188" s="45"/>
      <c r="W188" s="45"/>
      <c r="X188" s="45"/>
      <c r="Y188" s="45"/>
      <c r="Z188" s="45"/>
      <c r="AA188" s="45"/>
      <c r="AB188" s="45"/>
      <c r="AC188" s="45"/>
      <c r="AD188" s="45"/>
      <c r="AE188" s="45"/>
      <c r="AF188" s="45"/>
      <c r="AG188" s="45"/>
      <c r="AH188" s="45"/>
      <c r="AI188" s="45"/>
      <c r="AJ188" s="45"/>
      <c r="AK188" s="44"/>
      <c r="AL188" s="45"/>
      <c r="AM188" s="45"/>
      <c r="AN188" s="45"/>
      <c r="AP188" s="27"/>
    </row>
    <row r="189" spans="2:42" ht="12" customHeight="1" x14ac:dyDescent="0.2">
      <c r="B189" s="112"/>
      <c r="C189" s="112"/>
      <c r="D189" s="112"/>
      <c r="E189" s="112"/>
      <c r="F189" s="109"/>
      <c r="G189" s="109"/>
      <c r="H189" s="109"/>
      <c r="I189" s="109"/>
      <c r="J189" s="109"/>
      <c r="K189" s="109"/>
      <c r="L189" s="109"/>
      <c r="M189" s="109"/>
      <c r="N189" s="109"/>
      <c r="O189" s="111"/>
      <c r="P189" s="45"/>
      <c r="Q189" s="45"/>
      <c r="R189" s="45"/>
      <c r="S189" s="45"/>
      <c r="T189" s="45"/>
      <c r="U189" s="45"/>
      <c r="V189" s="45"/>
      <c r="W189" s="45"/>
      <c r="X189" s="45"/>
      <c r="Y189" s="45"/>
      <c r="Z189" s="45"/>
      <c r="AA189" s="45"/>
      <c r="AB189" s="45"/>
      <c r="AC189" s="45"/>
      <c r="AD189" s="45"/>
      <c r="AE189" s="45"/>
      <c r="AF189" s="45"/>
      <c r="AG189" s="45"/>
      <c r="AH189" s="45"/>
      <c r="AI189" s="45"/>
      <c r="AJ189" s="45"/>
      <c r="AK189" s="44"/>
      <c r="AL189" s="45"/>
      <c r="AM189" s="45"/>
      <c r="AN189" s="45"/>
      <c r="AP189" s="27"/>
    </row>
    <row r="190" spans="2:42" ht="12" customHeight="1" x14ac:dyDescent="0.2">
      <c r="B190" s="112"/>
      <c r="C190" s="112"/>
      <c r="D190" s="112"/>
      <c r="E190" s="112"/>
      <c r="F190" s="110"/>
      <c r="G190" s="110"/>
      <c r="H190" s="110"/>
      <c r="I190" s="110"/>
      <c r="J190" s="110"/>
      <c r="K190" s="110"/>
      <c r="L190" s="110"/>
      <c r="M190" s="110"/>
      <c r="N190" s="110"/>
      <c r="O190" s="111"/>
      <c r="P190" s="45"/>
      <c r="Q190" s="45"/>
      <c r="R190" s="45"/>
      <c r="S190" s="45"/>
      <c r="T190" s="45"/>
      <c r="U190" s="45"/>
      <c r="V190" s="45"/>
      <c r="W190" s="45"/>
      <c r="X190" s="45"/>
      <c r="Y190" s="45"/>
      <c r="Z190" s="45"/>
      <c r="AA190" s="45"/>
      <c r="AB190" s="45"/>
      <c r="AC190" s="45"/>
      <c r="AD190" s="45"/>
      <c r="AE190" s="45"/>
      <c r="AF190" s="45"/>
      <c r="AG190" s="45"/>
      <c r="AH190" s="45"/>
      <c r="AI190" s="45"/>
      <c r="AJ190" s="45"/>
      <c r="AK190" s="44"/>
      <c r="AL190" s="45"/>
      <c r="AM190" s="45"/>
      <c r="AN190" s="45"/>
      <c r="AP190" s="27"/>
    </row>
    <row r="191" spans="2:42" ht="12" customHeight="1" x14ac:dyDescent="0.2">
      <c r="B191" s="112"/>
      <c r="C191" s="112"/>
      <c r="D191" s="112"/>
      <c r="E191" s="112"/>
      <c r="F191" s="110"/>
      <c r="G191" s="110"/>
      <c r="H191" s="110"/>
      <c r="I191" s="110"/>
      <c r="J191" s="110"/>
      <c r="K191" s="110"/>
      <c r="L191" s="110"/>
      <c r="M191" s="110"/>
      <c r="N191" s="110"/>
      <c r="O191" s="111"/>
      <c r="P191" s="45"/>
      <c r="Q191" s="45"/>
      <c r="R191" s="45"/>
      <c r="S191" s="45"/>
      <c r="T191" s="45"/>
      <c r="U191" s="45"/>
      <c r="V191" s="45"/>
      <c r="W191" s="45"/>
      <c r="X191" s="45"/>
      <c r="Y191" s="45"/>
      <c r="Z191" s="45"/>
      <c r="AA191" s="45"/>
      <c r="AB191" s="45"/>
      <c r="AC191" s="45"/>
      <c r="AD191" s="45"/>
      <c r="AE191" s="45"/>
      <c r="AF191" s="45"/>
      <c r="AG191" s="45"/>
      <c r="AH191" s="45"/>
      <c r="AI191" s="45"/>
      <c r="AJ191" s="45"/>
      <c r="AK191" s="44"/>
      <c r="AL191" s="45"/>
      <c r="AM191" s="45"/>
      <c r="AN191" s="45"/>
      <c r="AP191" s="27"/>
    </row>
    <row r="192" spans="2:42" ht="12" customHeight="1" x14ac:dyDescent="0.2">
      <c r="B192" s="112"/>
      <c r="C192" s="112"/>
      <c r="D192" s="112"/>
      <c r="E192" s="112"/>
      <c r="F192" s="110"/>
      <c r="G192" s="110"/>
      <c r="H192" s="110"/>
      <c r="I192" s="110"/>
      <c r="J192" s="110"/>
      <c r="K192" s="110"/>
      <c r="L192" s="110"/>
      <c r="M192" s="110"/>
      <c r="N192" s="110"/>
      <c r="O192" s="111"/>
      <c r="P192" s="45"/>
      <c r="Q192" s="45"/>
      <c r="R192" s="45"/>
      <c r="S192" s="45"/>
      <c r="T192" s="45"/>
      <c r="U192" s="45"/>
      <c r="V192" s="45"/>
      <c r="W192" s="45"/>
      <c r="X192" s="45"/>
      <c r="Y192" s="45"/>
      <c r="Z192" s="45"/>
      <c r="AA192" s="45"/>
      <c r="AB192" s="45"/>
      <c r="AC192" s="45"/>
      <c r="AD192" s="45"/>
      <c r="AE192" s="45"/>
      <c r="AF192" s="45"/>
      <c r="AG192" s="45"/>
      <c r="AH192" s="45"/>
      <c r="AI192" s="45"/>
      <c r="AJ192" s="45"/>
      <c r="AK192" s="44"/>
      <c r="AL192" s="45"/>
      <c r="AM192" s="45"/>
      <c r="AN192" s="45"/>
      <c r="AP192" s="27"/>
    </row>
    <row r="193" spans="2:42" ht="12" customHeight="1" x14ac:dyDescent="0.2">
      <c r="B193" s="112"/>
      <c r="C193" s="112"/>
      <c r="D193" s="112"/>
      <c r="E193" s="112"/>
      <c r="F193" s="110"/>
      <c r="G193" s="110"/>
      <c r="H193" s="110"/>
      <c r="I193" s="110"/>
      <c r="J193" s="110"/>
      <c r="K193" s="110"/>
      <c r="L193" s="110"/>
      <c r="M193" s="110"/>
      <c r="N193" s="110"/>
      <c r="O193" s="111"/>
      <c r="P193" s="45"/>
      <c r="Q193" s="45"/>
      <c r="R193" s="45"/>
      <c r="S193" s="45"/>
      <c r="T193" s="45"/>
      <c r="U193" s="45"/>
      <c r="V193" s="45"/>
      <c r="W193" s="45"/>
      <c r="X193" s="45"/>
      <c r="Y193" s="45"/>
      <c r="Z193" s="45"/>
      <c r="AA193" s="45"/>
      <c r="AB193" s="45"/>
      <c r="AC193" s="45"/>
      <c r="AD193" s="45"/>
      <c r="AE193" s="45"/>
      <c r="AF193" s="45"/>
      <c r="AG193" s="45"/>
      <c r="AH193" s="45"/>
      <c r="AI193" s="45"/>
      <c r="AJ193" s="45"/>
      <c r="AK193" s="44"/>
      <c r="AL193" s="45"/>
      <c r="AM193" s="45"/>
      <c r="AN193" s="45"/>
      <c r="AP193" s="27"/>
    </row>
    <row r="194" spans="2:42" ht="12" customHeight="1" x14ac:dyDescent="0.2">
      <c r="B194" s="112"/>
      <c r="C194" s="112"/>
      <c r="D194" s="112"/>
      <c r="E194" s="112"/>
      <c r="F194" s="109"/>
      <c r="G194" s="109"/>
      <c r="H194" s="109"/>
      <c r="I194" s="109"/>
      <c r="J194" s="109"/>
      <c r="K194" s="109"/>
      <c r="L194" s="109"/>
      <c r="M194" s="109"/>
      <c r="N194" s="109"/>
      <c r="O194" s="111"/>
      <c r="P194" s="45"/>
      <c r="Q194" s="45"/>
      <c r="R194" s="45"/>
      <c r="S194" s="45"/>
      <c r="T194" s="45"/>
      <c r="U194" s="45"/>
      <c r="V194" s="45"/>
      <c r="W194" s="45"/>
      <c r="X194" s="45"/>
      <c r="Y194" s="45"/>
      <c r="Z194" s="45"/>
      <c r="AA194" s="45"/>
      <c r="AB194" s="45"/>
      <c r="AC194" s="45"/>
      <c r="AD194" s="45"/>
      <c r="AE194" s="45"/>
      <c r="AF194" s="45"/>
      <c r="AG194" s="45"/>
      <c r="AH194" s="45"/>
      <c r="AI194" s="45"/>
      <c r="AJ194" s="45"/>
      <c r="AK194" s="44"/>
      <c r="AL194" s="45"/>
      <c r="AM194" s="45"/>
      <c r="AN194" s="45"/>
      <c r="AP194" s="27"/>
    </row>
    <row r="195" spans="2:42" ht="12" customHeight="1" x14ac:dyDescent="0.2">
      <c r="B195" s="112"/>
      <c r="C195" s="112"/>
      <c r="D195" s="112"/>
      <c r="E195" s="112"/>
      <c r="F195" s="109"/>
      <c r="G195" s="109"/>
      <c r="H195" s="109"/>
      <c r="I195" s="109"/>
      <c r="J195" s="109"/>
      <c r="K195" s="109"/>
      <c r="L195" s="109"/>
      <c r="M195" s="109"/>
      <c r="N195" s="109"/>
      <c r="O195" s="111"/>
      <c r="P195" s="45"/>
      <c r="Q195" s="45"/>
      <c r="R195" s="45"/>
      <c r="S195" s="45"/>
      <c r="T195" s="45"/>
      <c r="U195" s="45"/>
      <c r="V195" s="45"/>
      <c r="W195" s="45"/>
      <c r="X195" s="45"/>
      <c r="Y195" s="45"/>
      <c r="Z195" s="45"/>
      <c r="AA195" s="45"/>
      <c r="AB195" s="45"/>
      <c r="AC195" s="45"/>
      <c r="AD195" s="45"/>
      <c r="AE195" s="45"/>
      <c r="AF195" s="45"/>
      <c r="AG195" s="45"/>
      <c r="AH195" s="45"/>
      <c r="AI195" s="45"/>
      <c r="AJ195" s="45"/>
      <c r="AK195" s="44"/>
      <c r="AL195" s="45"/>
      <c r="AM195" s="45"/>
      <c r="AN195" s="45"/>
      <c r="AP195" s="27"/>
    </row>
    <row r="196" spans="2:42" ht="12" customHeight="1" x14ac:dyDescent="0.2">
      <c r="B196" s="112"/>
      <c r="C196" s="112"/>
      <c r="D196" s="112"/>
      <c r="E196" s="112"/>
      <c r="F196" s="109"/>
      <c r="G196" s="109"/>
      <c r="H196" s="109"/>
      <c r="I196" s="109"/>
      <c r="J196" s="109"/>
      <c r="K196" s="109"/>
      <c r="L196" s="109"/>
      <c r="M196" s="109"/>
      <c r="N196" s="109"/>
      <c r="O196" s="111"/>
      <c r="P196" s="45"/>
      <c r="Q196" s="45"/>
      <c r="R196" s="45"/>
      <c r="S196" s="45"/>
      <c r="T196" s="45"/>
      <c r="U196" s="45"/>
      <c r="V196" s="45"/>
      <c r="W196" s="45"/>
      <c r="X196" s="45"/>
      <c r="Y196" s="45"/>
      <c r="Z196" s="45"/>
      <c r="AA196" s="45"/>
      <c r="AB196" s="45"/>
      <c r="AC196" s="45"/>
      <c r="AD196" s="45"/>
      <c r="AE196" s="45"/>
      <c r="AF196" s="45"/>
      <c r="AG196" s="45"/>
      <c r="AH196" s="45"/>
      <c r="AI196" s="45"/>
      <c r="AJ196" s="45"/>
      <c r="AK196" s="44"/>
      <c r="AL196" s="45"/>
      <c r="AM196" s="45"/>
      <c r="AN196" s="45"/>
      <c r="AP196" s="27"/>
    </row>
    <row r="197" spans="2:42" ht="12" customHeight="1" x14ac:dyDescent="0.2">
      <c r="B197" s="112"/>
      <c r="C197" s="112"/>
      <c r="D197" s="112"/>
      <c r="E197" s="112"/>
      <c r="F197" s="109"/>
      <c r="G197" s="109"/>
      <c r="H197" s="109"/>
      <c r="I197" s="109"/>
      <c r="J197" s="109"/>
      <c r="K197" s="109"/>
      <c r="L197" s="109"/>
      <c r="M197" s="109"/>
      <c r="N197" s="109"/>
      <c r="O197" s="111"/>
      <c r="P197" s="45"/>
      <c r="Q197" s="45"/>
      <c r="R197" s="45"/>
      <c r="S197" s="45"/>
      <c r="T197" s="45"/>
      <c r="U197" s="45"/>
      <c r="V197" s="45"/>
      <c r="W197" s="45"/>
      <c r="X197" s="45"/>
      <c r="Y197" s="45"/>
      <c r="Z197" s="45"/>
      <c r="AA197" s="45"/>
      <c r="AB197" s="45"/>
      <c r="AC197" s="45"/>
      <c r="AD197" s="45"/>
      <c r="AE197" s="45"/>
      <c r="AF197" s="45"/>
      <c r="AG197" s="45"/>
      <c r="AH197" s="45"/>
      <c r="AI197" s="45"/>
      <c r="AJ197" s="45"/>
      <c r="AK197" s="44"/>
      <c r="AL197" s="45"/>
      <c r="AM197" s="45"/>
      <c r="AN197" s="45"/>
      <c r="AP197" s="27"/>
    </row>
    <row r="198" spans="2:42" ht="12" customHeight="1" x14ac:dyDescent="0.2">
      <c r="B198" s="112"/>
      <c r="C198" s="112"/>
      <c r="D198" s="112"/>
      <c r="E198" s="112"/>
      <c r="F198" s="109"/>
      <c r="G198" s="109"/>
      <c r="H198" s="109"/>
      <c r="I198" s="109"/>
      <c r="J198" s="109"/>
      <c r="K198" s="109"/>
      <c r="L198" s="109"/>
      <c r="M198" s="109"/>
      <c r="N198" s="109"/>
      <c r="O198" s="111"/>
      <c r="P198" s="45"/>
      <c r="Q198" s="45"/>
      <c r="R198" s="45"/>
      <c r="S198" s="45"/>
      <c r="T198" s="45"/>
      <c r="U198" s="45"/>
      <c r="V198" s="45"/>
      <c r="W198" s="45"/>
      <c r="X198" s="45"/>
      <c r="Y198" s="45"/>
      <c r="Z198" s="45"/>
      <c r="AA198" s="45"/>
      <c r="AB198" s="45"/>
      <c r="AC198" s="45"/>
      <c r="AD198" s="45"/>
      <c r="AE198" s="45"/>
      <c r="AF198" s="45"/>
      <c r="AG198" s="45"/>
      <c r="AH198" s="45"/>
      <c r="AI198" s="45"/>
      <c r="AJ198" s="45"/>
      <c r="AK198" s="44"/>
      <c r="AL198" s="45"/>
      <c r="AM198" s="45"/>
      <c r="AN198" s="45"/>
      <c r="AP198" s="27"/>
    </row>
    <row r="199" spans="2:42" ht="12" customHeight="1" x14ac:dyDescent="0.2">
      <c r="B199" s="112"/>
      <c r="C199" s="112"/>
      <c r="D199" s="112"/>
      <c r="E199" s="112"/>
      <c r="F199" s="109"/>
      <c r="G199" s="109"/>
      <c r="H199" s="109"/>
      <c r="I199" s="109"/>
      <c r="J199" s="109"/>
      <c r="K199" s="109"/>
      <c r="L199" s="109"/>
      <c r="M199" s="109"/>
      <c r="N199" s="109"/>
      <c r="O199" s="111"/>
      <c r="P199" s="45"/>
      <c r="Q199" s="45"/>
      <c r="R199" s="45"/>
      <c r="S199" s="45"/>
      <c r="T199" s="45"/>
      <c r="U199" s="45"/>
      <c r="V199" s="45"/>
      <c r="W199" s="45"/>
      <c r="X199" s="45"/>
      <c r="Y199" s="45"/>
      <c r="Z199" s="45"/>
      <c r="AA199" s="45"/>
      <c r="AB199" s="45"/>
      <c r="AC199" s="45"/>
      <c r="AD199" s="45"/>
      <c r="AE199" s="45"/>
      <c r="AF199" s="45"/>
      <c r="AG199" s="45"/>
      <c r="AH199" s="45"/>
      <c r="AI199" s="45"/>
      <c r="AJ199" s="45"/>
      <c r="AK199" s="44"/>
      <c r="AL199" s="45"/>
      <c r="AM199" s="45"/>
      <c r="AN199" s="45"/>
      <c r="AP199" s="27"/>
    </row>
    <row r="200" spans="2:42" ht="12" customHeight="1" x14ac:dyDescent="0.2">
      <c r="B200" s="112"/>
      <c r="C200" s="112"/>
      <c r="D200" s="112"/>
      <c r="E200" s="112"/>
      <c r="F200" s="109"/>
      <c r="G200" s="109"/>
      <c r="H200" s="109"/>
      <c r="I200" s="109"/>
      <c r="J200" s="109"/>
      <c r="K200" s="109"/>
      <c r="L200" s="109"/>
      <c r="M200" s="109"/>
      <c r="N200" s="109"/>
      <c r="O200" s="111"/>
      <c r="P200" s="45"/>
      <c r="Q200" s="45"/>
      <c r="R200" s="45"/>
      <c r="S200" s="45"/>
      <c r="T200" s="45"/>
      <c r="U200" s="45"/>
      <c r="V200" s="45"/>
      <c r="W200" s="45"/>
      <c r="X200" s="45"/>
      <c r="Y200" s="45"/>
      <c r="Z200" s="45"/>
      <c r="AA200" s="45"/>
      <c r="AB200" s="45"/>
      <c r="AC200" s="45"/>
      <c r="AD200" s="45"/>
      <c r="AE200" s="45"/>
      <c r="AF200" s="45"/>
      <c r="AG200" s="45"/>
      <c r="AH200" s="45"/>
      <c r="AI200" s="45"/>
      <c r="AJ200" s="45"/>
      <c r="AK200" s="44"/>
      <c r="AL200" s="45"/>
      <c r="AM200" s="45"/>
      <c r="AN200" s="45"/>
      <c r="AP200" s="27"/>
    </row>
    <row r="201" spans="2:42" ht="12" customHeight="1" x14ac:dyDescent="0.2">
      <c r="B201" s="112"/>
      <c r="C201" s="112"/>
      <c r="D201" s="112"/>
      <c r="E201" s="112"/>
      <c r="F201" s="109"/>
      <c r="G201" s="109"/>
      <c r="H201" s="109"/>
      <c r="I201" s="109"/>
      <c r="J201" s="109"/>
      <c r="K201" s="109"/>
      <c r="L201" s="109"/>
      <c r="M201" s="109"/>
      <c r="N201" s="109"/>
      <c r="O201" s="45"/>
      <c r="P201" s="45"/>
      <c r="Q201" s="45"/>
      <c r="R201" s="45"/>
      <c r="S201" s="45"/>
      <c r="T201" s="45"/>
      <c r="U201" s="45"/>
      <c r="V201" s="45"/>
      <c r="W201" s="45"/>
      <c r="X201" s="45"/>
      <c r="Y201" s="45"/>
      <c r="Z201" s="45"/>
      <c r="AA201" s="45"/>
      <c r="AB201" s="45"/>
      <c r="AC201" s="45"/>
      <c r="AD201" s="45"/>
      <c r="AE201" s="45"/>
      <c r="AF201" s="45"/>
      <c r="AG201" s="45"/>
      <c r="AH201" s="45"/>
      <c r="AI201" s="45"/>
      <c r="AJ201" s="45"/>
      <c r="AK201" s="44"/>
      <c r="AL201" s="45"/>
      <c r="AM201" s="45"/>
      <c r="AN201" s="45"/>
      <c r="AP201" s="27"/>
    </row>
    <row r="202" spans="2:42" ht="12" customHeight="1" x14ac:dyDescent="0.2">
      <c r="B202" s="112"/>
      <c r="C202" s="112"/>
      <c r="D202" s="112"/>
      <c r="E202" s="112"/>
      <c r="F202" s="109"/>
      <c r="G202" s="109"/>
      <c r="H202" s="109"/>
      <c r="I202" s="109"/>
      <c r="J202" s="109"/>
      <c r="K202" s="109"/>
      <c r="L202" s="109"/>
      <c r="M202" s="109"/>
      <c r="N202" s="109"/>
      <c r="O202" s="45"/>
      <c r="P202" s="45"/>
      <c r="Q202" s="45"/>
      <c r="R202" s="45"/>
      <c r="S202" s="45"/>
      <c r="T202" s="45"/>
      <c r="U202" s="45"/>
      <c r="V202" s="45"/>
      <c r="W202" s="45"/>
      <c r="X202" s="45"/>
      <c r="Y202" s="45"/>
      <c r="Z202" s="45"/>
      <c r="AA202" s="45"/>
      <c r="AB202" s="45"/>
      <c r="AC202" s="45"/>
      <c r="AD202" s="45"/>
      <c r="AE202" s="45"/>
      <c r="AF202" s="45"/>
      <c r="AG202" s="45"/>
      <c r="AH202" s="45"/>
      <c r="AI202" s="45"/>
      <c r="AJ202" s="45"/>
      <c r="AK202" s="44"/>
      <c r="AL202" s="45"/>
      <c r="AM202" s="45"/>
      <c r="AN202" s="45"/>
      <c r="AP202" s="27"/>
    </row>
    <row r="203" spans="2:42" ht="12" customHeight="1" x14ac:dyDescent="0.2">
      <c r="B203" s="112"/>
      <c r="C203" s="112"/>
      <c r="D203" s="112"/>
      <c r="E203" s="112"/>
      <c r="F203" s="111"/>
      <c r="G203" s="111"/>
      <c r="H203" s="111"/>
      <c r="I203" s="111"/>
      <c r="J203" s="111"/>
      <c r="K203" s="111"/>
      <c r="L203" s="111"/>
      <c r="M203" s="111"/>
      <c r="N203" s="111"/>
      <c r="O203" s="45"/>
      <c r="P203" s="45"/>
      <c r="Q203" s="45"/>
      <c r="R203" s="45"/>
      <c r="S203" s="45"/>
      <c r="T203" s="45"/>
      <c r="U203" s="45"/>
      <c r="V203" s="45"/>
      <c r="W203" s="45"/>
      <c r="X203" s="45"/>
      <c r="Y203" s="45"/>
      <c r="Z203" s="45"/>
      <c r="AA203" s="45"/>
      <c r="AB203" s="45"/>
      <c r="AC203" s="45"/>
      <c r="AD203" s="45"/>
      <c r="AE203" s="45"/>
      <c r="AF203" s="45"/>
      <c r="AG203" s="45"/>
      <c r="AH203" s="45"/>
      <c r="AI203" s="45"/>
      <c r="AJ203" s="45"/>
      <c r="AK203" s="44"/>
      <c r="AL203" s="45"/>
      <c r="AM203" s="45"/>
      <c r="AN203" s="45"/>
      <c r="AP203" s="27"/>
    </row>
    <row r="204" spans="2:42" ht="12" customHeight="1" x14ac:dyDescent="0.2">
      <c r="B204" s="112"/>
      <c r="C204" s="112"/>
      <c r="D204" s="112"/>
      <c r="E204" s="112"/>
      <c r="F204" s="111"/>
      <c r="G204" s="111"/>
      <c r="H204" s="111"/>
      <c r="I204" s="111"/>
      <c r="J204" s="111"/>
      <c r="K204" s="111"/>
      <c r="L204" s="111"/>
      <c r="M204" s="111"/>
      <c r="N204" s="111"/>
      <c r="O204" s="45"/>
      <c r="P204" s="45"/>
      <c r="Q204" s="45"/>
      <c r="R204" s="45"/>
      <c r="S204" s="45"/>
      <c r="T204" s="45"/>
      <c r="U204" s="45"/>
      <c r="V204" s="45"/>
      <c r="W204" s="45"/>
      <c r="X204" s="45"/>
      <c r="Y204" s="45"/>
      <c r="Z204" s="45"/>
      <c r="AA204" s="45"/>
      <c r="AB204" s="45"/>
      <c r="AC204" s="45"/>
      <c r="AD204" s="45"/>
      <c r="AE204" s="45"/>
      <c r="AF204" s="45"/>
      <c r="AG204" s="45"/>
      <c r="AH204" s="45"/>
      <c r="AI204" s="45"/>
      <c r="AJ204" s="45"/>
      <c r="AK204" s="44"/>
      <c r="AL204" s="45"/>
      <c r="AM204" s="45"/>
      <c r="AN204" s="45"/>
      <c r="AP204" s="27"/>
    </row>
    <row r="205" spans="2:42" ht="12" customHeight="1" x14ac:dyDescent="0.2">
      <c r="B205" s="112"/>
      <c r="C205" s="112"/>
      <c r="D205" s="112"/>
      <c r="E205" s="112"/>
      <c r="F205" s="111"/>
      <c r="G205" s="111"/>
      <c r="H205" s="111"/>
      <c r="I205" s="111"/>
      <c r="J205" s="111"/>
      <c r="K205" s="111"/>
      <c r="L205" s="111"/>
      <c r="M205" s="111"/>
      <c r="N205" s="111"/>
      <c r="O205" s="45"/>
      <c r="P205" s="45"/>
      <c r="Q205" s="45"/>
      <c r="R205" s="45"/>
      <c r="S205" s="45"/>
      <c r="T205" s="45"/>
      <c r="U205" s="45"/>
      <c r="V205" s="45"/>
      <c r="W205" s="45"/>
      <c r="X205" s="45"/>
      <c r="Y205" s="45"/>
      <c r="Z205" s="45"/>
      <c r="AA205" s="45"/>
      <c r="AB205" s="45"/>
      <c r="AC205" s="45"/>
      <c r="AD205" s="45"/>
      <c r="AE205" s="45"/>
      <c r="AF205" s="45"/>
      <c r="AG205" s="45"/>
      <c r="AH205" s="45"/>
      <c r="AI205" s="45"/>
      <c r="AJ205" s="45"/>
      <c r="AK205" s="44"/>
      <c r="AL205" s="45"/>
      <c r="AM205" s="45"/>
      <c r="AN205" s="45"/>
      <c r="AP205" s="27"/>
    </row>
    <row r="206" spans="2:42" ht="12" customHeight="1" x14ac:dyDescent="0.2">
      <c r="B206" s="112"/>
      <c r="C206" s="112"/>
      <c r="D206" s="112"/>
      <c r="E206" s="112"/>
      <c r="F206" s="111"/>
      <c r="G206" s="111"/>
      <c r="H206" s="111"/>
      <c r="I206" s="111"/>
      <c r="J206" s="111"/>
      <c r="K206" s="111"/>
      <c r="L206" s="111"/>
      <c r="M206" s="111"/>
      <c r="N206" s="111"/>
      <c r="O206" s="45"/>
      <c r="P206" s="45"/>
      <c r="Q206" s="45"/>
      <c r="R206" s="45"/>
      <c r="S206" s="45"/>
      <c r="T206" s="45"/>
      <c r="U206" s="45"/>
      <c r="V206" s="45"/>
      <c r="W206" s="45"/>
      <c r="X206" s="45"/>
      <c r="Y206" s="45"/>
      <c r="Z206" s="45"/>
      <c r="AA206" s="45"/>
      <c r="AB206" s="45"/>
      <c r="AC206" s="45"/>
      <c r="AD206" s="45"/>
      <c r="AE206" s="45"/>
      <c r="AF206" s="45"/>
      <c r="AG206" s="45"/>
      <c r="AH206" s="45"/>
      <c r="AI206" s="45"/>
      <c r="AJ206" s="45"/>
      <c r="AK206" s="44"/>
      <c r="AL206" s="45"/>
      <c r="AM206" s="45"/>
      <c r="AN206" s="45"/>
      <c r="AP206" s="27"/>
    </row>
    <row r="207" spans="2:42" ht="12" customHeight="1" x14ac:dyDescent="0.2">
      <c r="B207" s="112"/>
      <c r="C207" s="112"/>
      <c r="D207" s="112"/>
      <c r="E207" s="112"/>
      <c r="F207" s="111"/>
      <c r="G207" s="111"/>
      <c r="H207" s="111"/>
      <c r="I207" s="111"/>
      <c r="J207" s="111"/>
      <c r="K207" s="111"/>
      <c r="L207" s="111"/>
      <c r="M207" s="111"/>
      <c r="N207" s="111"/>
      <c r="O207" s="45"/>
      <c r="P207" s="45"/>
      <c r="Q207" s="45"/>
      <c r="R207" s="45"/>
      <c r="S207" s="45"/>
      <c r="T207" s="45"/>
      <c r="U207" s="45"/>
      <c r="V207" s="45"/>
      <c r="W207" s="45"/>
      <c r="X207" s="45"/>
      <c r="Y207" s="45"/>
      <c r="Z207" s="45"/>
      <c r="AA207" s="45"/>
      <c r="AB207" s="45"/>
      <c r="AC207" s="45"/>
      <c r="AD207" s="45"/>
      <c r="AE207" s="45"/>
      <c r="AF207" s="45"/>
      <c r="AG207" s="45"/>
      <c r="AH207" s="45"/>
      <c r="AI207" s="45"/>
      <c r="AJ207" s="45"/>
      <c r="AK207" s="44"/>
      <c r="AL207" s="45"/>
      <c r="AM207" s="45"/>
      <c r="AN207" s="45"/>
      <c r="AP207" s="27"/>
    </row>
    <row r="208" spans="2:42" ht="12" customHeight="1" x14ac:dyDescent="0.2">
      <c r="B208" s="112"/>
      <c r="C208" s="112"/>
      <c r="D208" s="112"/>
      <c r="E208" s="112"/>
      <c r="F208" s="111"/>
      <c r="G208" s="111"/>
      <c r="H208" s="111"/>
      <c r="I208" s="111"/>
      <c r="J208" s="111"/>
      <c r="K208" s="111"/>
      <c r="L208" s="111"/>
      <c r="M208" s="111"/>
      <c r="N208" s="111"/>
      <c r="O208" s="45"/>
      <c r="P208" s="45"/>
      <c r="Q208" s="45"/>
      <c r="R208" s="45"/>
      <c r="S208" s="45"/>
      <c r="T208" s="45"/>
      <c r="U208" s="45"/>
      <c r="V208" s="45"/>
      <c r="W208" s="45"/>
      <c r="X208" s="45"/>
      <c r="Y208" s="45"/>
      <c r="Z208" s="45"/>
      <c r="AA208" s="45"/>
      <c r="AB208" s="45"/>
      <c r="AC208" s="45"/>
      <c r="AD208" s="45"/>
      <c r="AE208" s="45"/>
      <c r="AF208" s="45"/>
      <c r="AG208" s="45"/>
      <c r="AH208" s="45"/>
      <c r="AI208" s="45"/>
      <c r="AJ208" s="45"/>
      <c r="AK208" s="44"/>
      <c r="AL208" s="45"/>
      <c r="AM208" s="45"/>
      <c r="AN208" s="45"/>
      <c r="AP208" s="27"/>
    </row>
    <row r="209" spans="2:42" ht="12" customHeight="1" x14ac:dyDescent="0.2">
      <c r="B209" s="112"/>
      <c r="C209" s="112"/>
      <c r="D209" s="112"/>
      <c r="E209" s="112"/>
      <c r="F209" s="111"/>
      <c r="G209" s="111"/>
      <c r="H209" s="111"/>
      <c r="I209" s="111"/>
      <c r="J209" s="111"/>
      <c r="K209" s="111"/>
      <c r="L209" s="111"/>
      <c r="M209" s="111"/>
      <c r="N209" s="111"/>
      <c r="O209" s="45"/>
      <c r="P209" s="45"/>
      <c r="Q209" s="45"/>
      <c r="R209" s="45"/>
      <c r="S209" s="45"/>
      <c r="T209" s="45"/>
      <c r="U209" s="45"/>
      <c r="V209" s="45"/>
      <c r="W209" s="45"/>
      <c r="X209" s="45"/>
      <c r="Y209" s="45"/>
      <c r="Z209" s="45"/>
      <c r="AA209" s="45"/>
      <c r="AB209" s="45"/>
      <c r="AC209" s="45"/>
      <c r="AD209" s="45"/>
      <c r="AE209" s="45"/>
      <c r="AF209" s="45"/>
      <c r="AG209" s="45"/>
      <c r="AH209" s="45"/>
      <c r="AI209" s="45"/>
      <c r="AJ209" s="45"/>
      <c r="AK209" s="44"/>
      <c r="AL209" s="45"/>
      <c r="AM209" s="45"/>
      <c r="AN209" s="45"/>
      <c r="AP209" s="27"/>
    </row>
    <row r="210" spans="2:42" ht="12" customHeight="1" x14ac:dyDescent="0.2">
      <c r="B210" s="112"/>
      <c r="C210" s="112"/>
      <c r="D210" s="112"/>
      <c r="E210" s="112"/>
      <c r="F210" s="111"/>
      <c r="G210" s="111"/>
      <c r="H210" s="111"/>
      <c r="I210" s="111"/>
      <c r="J210" s="111"/>
      <c r="K210" s="111"/>
      <c r="L210" s="111"/>
      <c r="M210" s="111"/>
      <c r="N210" s="111"/>
      <c r="O210" s="45"/>
      <c r="P210" s="45"/>
      <c r="Q210" s="45"/>
      <c r="R210" s="45"/>
      <c r="S210" s="45"/>
      <c r="T210" s="45"/>
      <c r="U210" s="45"/>
      <c r="V210" s="45"/>
      <c r="W210" s="45"/>
      <c r="X210" s="45"/>
      <c r="Y210" s="45"/>
      <c r="Z210" s="45"/>
      <c r="AA210" s="45"/>
      <c r="AB210" s="45"/>
      <c r="AC210" s="45"/>
      <c r="AD210" s="45"/>
      <c r="AE210" s="45"/>
      <c r="AF210" s="45"/>
      <c r="AG210" s="45"/>
      <c r="AH210" s="45"/>
      <c r="AI210" s="45"/>
      <c r="AJ210" s="45"/>
      <c r="AK210" s="44"/>
      <c r="AL210" s="45"/>
      <c r="AM210" s="45"/>
      <c r="AN210" s="45"/>
      <c r="AP210" s="27"/>
    </row>
    <row r="211" spans="2:42" ht="12" customHeight="1" x14ac:dyDescent="0.2">
      <c r="B211" s="112"/>
      <c r="C211" s="112"/>
      <c r="D211" s="112"/>
      <c r="E211" s="112"/>
      <c r="F211" s="111"/>
      <c r="G211" s="111"/>
      <c r="H211" s="111"/>
      <c r="I211" s="111"/>
      <c r="J211" s="111"/>
      <c r="K211" s="111"/>
      <c r="L211" s="111"/>
      <c r="M211" s="111"/>
      <c r="N211" s="111"/>
      <c r="O211" s="45"/>
      <c r="P211" s="45"/>
      <c r="Q211" s="45"/>
      <c r="R211" s="45"/>
      <c r="S211" s="45"/>
      <c r="T211" s="45"/>
      <c r="U211" s="45"/>
      <c r="V211" s="45"/>
      <c r="W211" s="45"/>
      <c r="X211" s="45"/>
      <c r="Y211" s="45"/>
      <c r="Z211" s="45"/>
      <c r="AA211" s="45"/>
      <c r="AB211" s="45"/>
      <c r="AC211" s="45"/>
      <c r="AD211" s="45"/>
      <c r="AE211" s="45"/>
      <c r="AF211" s="45"/>
      <c r="AG211" s="45"/>
      <c r="AH211" s="45"/>
      <c r="AI211" s="45"/>
      <c r="AJ211" s="45"/>
      <c r="AK211" s="44"/>
      <c r="AL211" s="45"/>
      <c r="AM211" s="45"/>
      <c r="AN211" s="45"/>
      <c r="AP211" s="27"/>
    </row>
    <row r="212" spans="2:42" ht="12" customHeight="1" x14ac:dyDescent="0.2">
      <c r="B212" s="112"/>
      <c r="C212" s="112"/>
      <c r="D212" s="112"/>
      <c r="E212" s="112"/>
      <c r="F212" s="111"/>
      <c r="G212" s="111"/>
      <c r="H212" s="111"/>
      <c r="I212" s="111"/>
      <c r="J212" s="111"/>
      <c r="K212" s="111"/>
      <c r="L212" s="111"/>
      <c r="M212" s="111"/>
      <c r="N212" s="111"/>
      <c r="O212" s="45"/>
      <c r="P212" s="45"/>
      <c r="Q212" s="45"/>
      <c r="R212" s="45"/>
      <c r="S212" s="45"/>
      <c r="T212" s="45"/>
      <c r="U212" s="45"/>
      <c r="V212" s="45"/>
      <c r="W212" s="45"/>
      <c r="X212" s="45"/>
      <c r="Y212" s="45"/>
      <c r="Z212" s="45"/>
      <c r="AA212" s="45"/>
      <c r="AB212" s="45"/>
      <c r="AC212" s="45"/>
      <c r="AD212" s="45"/>
      <c r="AE212" s="45"/>
      <c r="AF212" s="45"/>
      <c r="AG212" s="45"/>
      <c r="AH212" s="45"/>
      <c r="AI212" s="45"/>
      <c r="AJ212" s="45"/>
      <c r="AK212" s="44"/>
      <c r="AL212" s="45"/>
      <c r="AM212" s="45"/>
      <c r="AN212" s="45"/>
      <c r="AP212" s="27"/>
    </row>
    <row r="213" spans="2:42" ht="12" customHeight="1" x14ac:dyDescent="0.2">
      <c r="B213" s="112"/>
      <c r="C213" s="112"/>
      <c r="D213" s="112"/>
      <c r="E213" s="112"/>
      <c r="F213" s="111"/>
      <c r="G213" s="111"/>
      <c r="H213" s="111"/>
      <c r="I213" s="111"/>
      <c r="J213" s="111"/>
      <c r="K213" s="111"/>
      <c r="L213" s="111"/>
      <c r="M213" s="111"/>
      <c r="N213" s="111"/>
      <c r="O213" s="45"/>
      <c r="P213" s="45"/>
      <c r="Q213" s="45"/>
      <c r="R213" s="45"/>
      <c r="S213" s="45"/>
      <c r="T213" s="45"/>
      <c r="U213" s="45"/>
      <c r="V213" s="45"/>
      <c r="W213" s="45"/>
      <c r="X213" s="45"/>
      <c r="Y213" s="45"/>
      <c r="Z213" s="45"/>
      <c r="AA213" s="45"/>
      <c r="AB213" s="45"/>
      <c r="AC213" s="45"/>
      <c r="AD213" s="45"/>
      <c r="AE213" s="45"/>
      <c r="AF213" s="45"/>
      <c r="AG213" s="45"/>
      <c r="AH213" s="45"/>
      <c r="AI213" s="45"/>
      <c r="AJ213" s="45"/>
      <c r="AK213" s="44"/>
      <c r="AL213" s="45"/>
      <c r="AM213" s="45"/>
      <c r="AN213" s="45"/>
      <c r="AP213" s="27"/>
    </row>
    <row r="214" spans="2:42" ht="12" customHeight="1" x14ac:dyDescent="0.2">
      <c r="B214" s="112"/>
      <c r="C214" s="112"/>
      <c r="D214" s="112"/>
      <c r="E214" s="112"/>
      <c r="F214" s="111"/>
      <c r="G214" s="111"/>
      <c r="H214" s="111"/>
      <c r="I214" s="111"/>
      <c r="J214" s="111"/>
      <c r="K214" s="111"/>
      <c r="L214" s="111"/>
      <c r="M214" s="111"/>
      <c r="N214" s="111"/>
      <c r="O214" s="45"/>
      <c r="P214" s="45"/>
      <c r="Q214" s="45"/>
      <c r="R214" s="45"/>
      <c r="S214" s="45"/>
      <c r="T214" s="45"/>
      <c r="U214" s="45"/>
      <c r="V214" s="45"/>
      <c r="W214" s="45"/>
      <c r="X214" s="45"/>
      <c r="Y214" s="45"/>
      <c r="Z214" s="45"/>
      <c r="AA214" s="45"/>
      <c r="AB214" s="45"/>
      <c r="AC214" s="45"/>
      <c r="AD214" s="45"/>
      <c r="AE214" s="45"/>
      <c r="AF214" s="45"/>
      <c r="AG214" s="45"/>
      <c r="AH214" s="45"/>
      <c r="AI214" s="45"/>
      <c r="AJ214" s="45"/>
      <c r="AK214" s="44"/>
      <c r="AL214" s="45"/>
      <c r="AM214" s="45"/>
      <c r="AN214" s="45"/>
      <c r="AP214" s="27"/>
    </row>
    <row r="215" spans="2:42" ht="12" customHeight="1" x14ac:dyDescent="0.2">
      <c r="B215" s="112"/>
      <c r="C215" s="112"/>
      <c r="D215" s="112"/>
      <c r="E215" s="112"/>
      <c r="F215" s="111"/>
      <c r="G215" s="111"/>
      <c r="H215" s="111"/>
      <c r="I215" s="111"/>
      <c r="J215" s="111"/>
      <c r="K215" s="111"/>
      <c r="L215" s="111"/>
      <c r="M215" s="111"/>
      <c r="N215" s="111"/>
      <c r="O215" s="45"/>
      <c r="P215" s="45"/>
      <c r="Q215" s="45"/>
      <c r="R215" s="45"/>
      <c r="S215" s="45"/>
      <c r="T215" s="45"/>
      <c r="U215" s="45"/>
      <c r="V215" s="45"/>
      <c r="W215" s="45"/>
      <c r="X215" s="45"/>
      <c r="Y215" s="45"/>
      <c r="Z215" s="45"/>
      <c r="AA215" s="45"/>
      <c r="AB215" s="45"/>
      <c r="AC215" s="45"/>
      <c r="AD215" s="45"/>
      <c r="AE215" s="45"/>
      <c r="AF215" s="45"/>
      <c r="AG215" s="45"/>
      <c r="AH215" s="45"/>
      <c r="AI215" s="45"/>
      <c r="AJ215" s="45"/>
      <c r="AK215" s="44"/>
      <c r="AL215" s="45"/>
      <c r="AM215" s="45"/>
      <c r="AN215" s="45"/>
      <c r="AP215" s="27"/>
    </row>
    <row r="216" spans="2:42" ht="12" customHeight="1" x14ac:dyDescent="0.2">
      <c r="B216" s="112"/>
      <c r="C216" s="112"/>
      <c r="D216" s="112"/>
      <c r="E216" s="112"/>
      <c r="F216" s="111"/>
      <c r="G216" s="111"/>
      <c r="H216" s="111"/>
      <c r="I216" s="111"/>
      <c r="J216" s="111"/>
      <c r="K216" s="111"/>
      <c r="L216" s="111"/>
      <c r="M216" s="111"/>
      <c r="N216" s="111"/>
      <c r="O216" s="45"/>
      <c r="P216" s="45"/>
      <c r="Q216" s="45"/>
      <c r="R216" s="45"/>
      <c r="S216" s="45"/>
      <c r="T216" s="45"/>
      <c r="U216" s="45"/>
      <c r="V216" s="45"/>
      <c r="W216" s="45"/>
      <c r="X216" s="45"/>
      <c r="Y216" s="45"/>
      <c r="Z216" s="45"/>
      <c r="AA216" s="45"/>
      <c r="AB216" s="45"/>
      <c r="AC216" s="45"/>
      <c r="AD216" s="45"/>
      <c r="AE216" s="45"/>
      <c r="AF216" s="45"/>
      <c r="AG216" s="45"/>
      <c r="AH216" s="45"/>
      <c r="AI216" s="45"/>
      <c r="AJ216" s="45"/>
      <c r="AK216" s="44"/>
      <c r="AL216" s="45"/>
      <c r="AM216" s="45"/>
      <c r="AN216" s="45"/>
      <c r="AP216" s="27"/>
    </row>
    <row r="217" spans="2:42" ht="12" customHeight="1" x14ac:dyDescent="0.2">
      <c r="B217" s="112"/>
      <c r="C217" s="112"/>
      <c r="D217" s="112"/>
      <c r="E217" s="112"/>
      <c r="F217" s="111"/>
      <c r="G217" s="111"/>
      <c r="H217" s="111"/>
      <c r="I217" s="111"/>
      <c r="J217" s="111"/>
      <c r="K217" s="111"/>
      <c r="L217" s="111"/>
      <c r="M217" s="111"/>
      <c r="N217" s="111"/>
      <c r="O217" s="45"/>
      <c r="P217" s="45"/>
      <c r="Q217" s="45"/>
      <c r="R217" s="45"/>
      <c r="S217" s="45"/>
      <c r="T217" s="45"/>
      <c r="U217" s="45"/>
      <c r="V217" s="45"/>
      <c r="W217" s="45"/>
      <c r="X217" s="45"/>
      <c r="Y217" s="45"/>
      <c r="Z217" s="45"/>
      <c r="AA217" s="45"/>
      <c r="AB217" s="45"/>
      <c r="AC217" s="45"/>
      <c r="AD217" s="45"/>
      <c r="AE217" s="45"/>
      <c r="AF217" s="45"/>
      <c r="AG217" s="45"/>
      <c r="AH217" s="45"/>
      <c r="AI217" s="45"/>
      <c r="AJ217" s="45"/>
      <c r="AK217" s="44"/>
      <c r="AL217" s="45"/>
      <c r="AM217" s="45"/>
      <c r="AN217" s="45"/>
      <c r="AP217" s="27"/>
    </row>
    <row r="218" spans="2:42" ht="12" customHeight="1" x14ac:dyDescent="0.2">
      <c r="B218" s="112"/>
      <c r="C218" s="112"/>
      <c r="D218" s="112"/>
      <c r="E218" s="112"/>
      <c r="F218" s="111"/>
      <c r="G218" s="111"/>
      <c r="H218" s="111"/>
      <c r="I218" s="111"/>
      <c r="J218" s="111"/>
      <c r="K218" s="111"/>
      <c r="L218" s="111"/>
      <c r="M218" s="111"/>
      <c r="N218" s="111"/>
      <c r="O218" s="45"/>
      <c r="P218" s="45"/>
      <c r="Q218" s="45"/>
      <c r="R218" s="45"/>
      <c r="S218" s="45"/>
      <c r="T218" s="45"/>
      <c r="U218" s="45"/>
      <c r="V218" s="45"/>
      <c r="W218" s="45"/>
      <c r="X218" s="45"/>
      <c r="Y218" s="45"/>
      <c r="Z218" s="45"/>
      <c r="AA218" s="45"/>
      <c r="AB218" s="45"/>
      <c r="AC218" s="45"/>
      <c r="AD218" s="45"/>
      <c r="AE218" s="45"/>
      <c r="AF218" s="45"/>
      <c r="AG218" s="45"/>
      <c r="AH218" s="45"/>
      <c r="AI218" s="45"/>
      <c r="AJ218" s="45"/>
      <c r="AK218" s="44"/>
      <c r="AL218" s="45"/>
      <c r="AM218" s="45"/>
      <c r="AN218" s="45"/>
      <c r="AP218" s="27"/>
    </row>
    <row r="219" spans="2:42" ht="12" customHeight="1" x14ac:dyDescent="0.2">
      <c r="B219" s="112"/>
      <c r="C219" s="112"/>
      <c r="D219" s="112"/>
      <c r="E219" s="112"/>
      <c r="F219" s="111"/>
      <c r="G219" s="111"/>
      <c r="H219" s="111"/>
      <c r="I219" s="111"/>
      <c r="J219" s="111"/>
      <c r="K219" s="111"/>
      <c r="L219" s="111"/>
      <c r="M219" s="111"/>
      <c r="N219" s="111"/>
      <c r="O219" s="45"/>
      <c r="P219" s="45"/>
      <c r="Q219" s="45"/>
      <c r="R219" s="45"/>
      <c r="S219" s="45"/>
      <c r="T219" s="45"/>
      <c r="U219" s="45"/>
      <c r="V219" s="45"/>
      <c r="W219" s="45"/>
      <c r="X219" s="45"/>
      <c r="Y219" s="45"/>
      <c r="Z219" s="45"/>
      <c r="AA219" s="45"/>
      <c r="AB219" s="45"/>
      <c r="AC219" s="45"/>
      <c r="AD219" s="45"/>
      <c r="AE219" s="45"/>
      <c r="AF219" s="45"/>
      <c r="AG219" s="45"/>
      <c r="AH219" s="45"/>
      <c r="AI219" s="45"/>
      <c r="AJ219" s="45"/>
      <c r="AK219" s="44"/>
      <c r="AL219" s="45"/>
      <c r="AM219" s="45"/>
      <c r="AN219" s="45"/>
      <c r="AP219" s="27"/>
    </row>
    <row r="220" spans="2:42" ht="12" customHeight="1" x14ac:dyDescent="0.2">
      <c r="B220" s="112"/>
      <c r="C220" s="112"/>
      <c r="D220" s="112"/>
      <c r="E220" s="112"/>
      <c r="F220" s="111"/>
      <c r="G220" s="111"/>
      <c r="H220" s="111"/>
      <c r="I220" s="111"/>
      <c r="J220" s="111"/>
      <c r="K220" s="111"/>
      <c r="L220" s="111"/>
      <c r="M220" s="111"/>
      <c r="N220" s="111"/>
      <c r="O220" s="45"/>
      <c r="P220" s="45"/>
      <c r="Q220" s="45"/>
      <c r="R220" s="45"/>
      <c r="S220" s="45"/>
      <c r="T220" s="45"/>
      <c r="U220" s="45"/>
      <c r="V220" s="45"/>
      <c r="W220" s="45"/>
      <c r="X220" s="45"/>
      <c r="Y220" s="45"/>
      <c r="Z220" s="45"/>
      <c r="AA220" s="45"/>
      <c r="AB220" s="45"/>
      <c r="AC220" s="45"/>
      <c r="AD220" s="45"/>
      <c r="AE220" s="45"/>
      <c r="AF220" s="45"/>
      <c r="AG220" s="45"/>
      <c r="AH220" s="45"/>
      <c r="AI220" s="45"/>
      <c r="AJ220" s="45"/>
      <c r="AK220" s="44"/>
      <c r="AL220" s="45"/>
      <c r="AM220" s="45"/>
      <c r="AN220" s="45"/>
      <c r="AP220" s="27"/>
    </row>
    <row r="221" spans="2:42" ht="12" customHeight="1" x14ac:dyDescent="0.2">
      <c r="B221" s="112"/>
      <c r="C221" s="112"/>
      <c r="D221" s="112"/>
      <c r="E221" s="112"/>
      <c r="F221" s="111"/>
      <c r="G221" s="111"/>
      <c r="H221" s="111"/>
      <c r="I221" s="111"/>
      <c r="J221" s="111"/>
      <c r="K221" s="111"/>
      <c r="L221" s="111"/>
      <c r="M221" s="111"/>
      <c r="N221" s="111"/>
      <c r="O221" s="45"/>
      <c r="P221" s="45"/>
      <c r="Q221" s="45"/>
      <c r="R221" s="45"/>
      <c r="S221" s="45"/>
      <c r="T221" s="45"/>
      <c r="U221" s="45"/>
      <c r="V221" s="45"/>
      <c r="W221" s="45"/>
      <c r="X221" s="45"/>
      <c r="Y221" s="45"/>
      <c r="Z221" s="45"/>
      <c r="AA221" s="45"/>
      <c r="AB221" s="45"/>
      <c r="AC221" s="45"/>
      <c r="AD221" s="45"/>
      <c r="AE221" s="45"/>
      <c r="AF221" s="45"/>
      <c r="AG221" s="45"/>
      <c r="AH221" s="45"/>
      <c r="AI221" s="45"/>
      <c r="AJ221" s="45"/>
      <c r="AK221" s="44"/>
      <c r="AL221" s="45"/>
      <c r="AM221" s="45"/>
      <c r="AN221" s="45"/>
      <c r="AP221" s="27"/>
    </row>
    <row r="222" spans="2:42" ht="12" customHeight="1" x14ac:dyDescent="0.2">
      <c r="B222" s="112"/>
      <c r="C222" s="112"/>
      <c r="D222" s="112"/>
      <c r="E222" s="112"/>
      <c r="F222" s="111"/>
      <c r="G222" s="111"/>
      <c r="H222" s="111"/>
      <c r="I222" s="111"/>
      <c r="J222" s="111"/>
      <c r="K222" s="111"/>
      <c r="L222" s="111"/>
      <c r="M222" s="111"/>
      <c r="N222" s="111"/>
      <c r="O222" s="45"/>
      <c r="P222" s="45"/>
      <c r="Q222" s="45"/>
      <c r="R222" s="45"/>
      <c r="S222" s="45"/>
      <c r="T222" s="45"/>
      <c r="U222" s="45"/>
      <c r="V222" s="45"/>
      <c r="W222" s="45"/>
      <c r="X222" s="45"/>
      <c r="Y222" s="45"/>
      <c r="Z222" s="45"/>
      <c r="AA222" s="45"/>
      <c r="AB222" s="45"/>
      <c r="AC222" s="45"/>
      <c r="AD222" s="45"/>
      <c r="AE222" s="45"/>
      <c r="AF222" s="45"/>
      <c r="AG222" s="45"/>
      <c r="AH222" s="45"/>
      <c r="AI222" s="45"/>
      <c r="AJ222" s="45"/>
      <c r="AK222" s="44"/>
      <c r="AL222" s="45"/>
      <c r="AM222" s="45"/>
      <c r="AN222" s="45"/>
      <c r="AP222" s="27"/>
    </row>
    <row r="223" spans="2:42" ht="12" customHeight="1" x14ac:dyDescent="0.2">
      <c r="B223" s="112"/>
      <c r="C223" s="112"/>
      <c r="D223" s="112"/>
      <c r="E223" s="112"/>
      <c r="F223" s="111"/>
      <c r="G223" s="111"/>
      <c r="H223" s="111"/>
      <c r="I223" s="111"/>
      <c r="J223" s="111"/>
      <c r="K223" s="111"/>
      <c r="L223" s="111"/>
      <c r="M223" s="111"/>
      <c r="N223" s="111"/>
      <c r="O223" s="45"/>
      <c r="P223" s="45"/>
      <c r="Q223" s="45"/>
      <c r="R223" s="45"/>
      <c r="S223" s="45"/>
      <c r="T223" s="45"/>
      <c r="U223" s="45"/>
      <c r="V223" s="45"/>
      <c r="W223" s="45"/>
      <c r="X223" s="45"/>
      <c r="Y223" s="45"/>
      <c r="Z223" s="45"/>
      <c r="AA223" s="45"/>
      <c r="AB223" s="45"/>
      <c r="AC223" s="45"/>
      <c r="AD223" s="45"/>
      <c r="AE223" s="45"/>
      <c r="AF223" s="45"/>
      <c r="AG223" s="45"/>
      <c r="AH223" s="45"/>
      <c r="AI223" s="45"/>
      <c r="AJ223" s="45"/>
      <c r="AK223" s="44"/>
      <c r="AL223" s="45"/>
      <c r="AM223" s="45"/>
      <c r="AN223" s="45"/>
      <c r="AP223" s="27"/>
    </row>
    <row r="224" spans="2:42" ht="12" customHeight="1" x14ac:dyDescent="0.2">
      <c r="B224" s="112"/>
      <c r="C224" s="112"/>
      <c r="D224" s="112"/>
      <c r="E224" s="112"/>
      <c r="F224" s="111"/>
      <c r="G224" s="111"/>
      <c r="H224" s="111"/>
      <c r="I224" s="111"/>
      <c r="J224" s="111"/>
      <c r="K224" s="111"/>
      <c r="L224" s="111"/>
      <c r="M224" s="111"/>
      <c r="N224" s="111"/>
      <c r="O224" s="45"/>
      <c r="P224" s="45"/>
      <c r="Q224" s="45"/>
      <c r="R224" s="45"/>
      <c r="S224" s="45"/>
      <c r="T224" s="45"/>
      <c r="U224" s="45"/>
      <c r="V224" s="45"/>
      <c r="W224" s="45"/>
      <c r="X224" s="45"/>
      <c r="Y224" s="45"/>
      <c r="Z224" s="45"/>
      <c r="AA224" s="45"/>
      <c r="AB224" s="45"/>
      <c r="AC224" s="45"/>
      <c r="AD224" s="45"/>
      <c r="AE224" s="45"/>
      <c r="AF224" s="45"/>
      <c r="AG224" s="45"/>
      <c r="AH224" s="45"/>
      <c r="AI224" s="45"/>
      <c r="AJ224" s="45"/>
      <c r="AK224" s="44"/>
      <c r="AL224" s="45"/>
      <c r="AM224" s="45"/>
      <c r="AN224" s="45"/>
      <c r="AP224" s="27"/>
    </row>
    <row r="225" spans="2:42" ht="12" customHeight="1" x14ac:dyDescent="0.2">
      <c r="B225" s="112"/>
      <c r="C225" s="112"/>
      <c r="D225" s="112"/>
      <c r="E225" s="112"/>
      <c r="F225" s="111"/>
      <c r="G225" s="111"/>
      <c r="H225" s="111"/>
      <c r="I225" s="111"/>
      <c r="J225" s="111"/>
      <c r="K225" s="111"/>
      <c r="L225" s="111"/>
      <c r="M225" s="111"/>
      <c r="N225" s="111"/>
      <c r="O225" s="45"/>
      <c r="P225" s="45"/>
      <c r="Q225" s="45"/>
      <c r="R225" s="45"/>
      <c r="S225" s="45"/>
      <c r="T225" s="45"/>
      <c r="U225" s="45"/>
      <c r="V225" s="45"/>
      <c r="W225" s="45"/>
      <c r="X225" s="45"/>
      <c r="Y225" s="45"/>
      <c r="Z225" s="45"/>
      <c r="AA225" s="45"/>
      <c r="AB225" s="45"/>
      <c r="AC225" s="45"/>
      <c r="AD225" s="45"/>
      <c r="AE225" s="45"/>
      <c r="AF225" s="45"/>
      <c r="AG225" s="45"/>
      <c r="AH225" s="45"/>
      <c r="AI225" s="45"/>
      <c r="AJ225" s="45"/>
      <c r="AK225" s="44"/>
      <c r="AL225" s="45"/>
      <c r="AM225" s="45"/>
      <c r="AN225" s="45"/>
      <c r="AP225" s="27"/>
    </row>
    <row r="226" spans="2:42" ht="12" customHeight="1" x14ac:dyDescent="0.2">
      <c r="B226" s="112"/>
      <c r="C226" s="112"/>
      <c r="D226" s="112"/>
      <c r="E226" s="112"/>
      <c r="F226" s="111"/>
      <c r="G226" s="111"/>
      <c r="H226" s="111"/>
      <c r="I226" s="111"/>
      <c r="J226" s="111"/>
      <c r="K226" s="111"/>
      <c r="L226" s="111"/>
      <c r="M226" s="111"/>
      <c r="N226" s="111"/>
      <c r="O226" s="45"/>
      <c r="P226" s="45"/>
      <c r="Q226" s="45"/>
      <c r="R226" s="45"/>
      <c r="S226" s="45"/>
      <c r="T226" s="45"/>
      <c r="U226" s="45"/>
      <c r="V226" s="45"/>
      <c r="W226" s="45"/>
      <c r="X226" s="45"/>
      <c r="Y226" s="45"/>
      <c r="Z226" s="45"/>
      <c r="AA226" s="45"/>
      <c r="AB226" s="45"/>
      <c r="AC226" s="45"/>
      <c r="AD226" s="45"/>
      <c r="AE226" s="45"/>
      <c r="AF226" s="45"/>
      <c r="AG226" s="45"/>
      <c r="AH226" s="45"/>
      <c r="AI226" s="45"/>
      <c r="AJ226" s="45"/>
      <c r="AK226" s="44"/>
      <c r="AL226" s="45"/>
      <c r="AM226" s="45"/>
      <c r="AN226" s="45"/>
      <c r="AP226" s="27"/>
    </row>
    <row r="227" spans="2:42" ht="12" customHeight="1" x14ac:dyDescent="0.2">
      <c r="B227" s="112"/>
      <c r="C227" s="112"/>
      <c r="D227" s="112"/>
      <c r="E227" s="112"/>
      <c r="F227" s="111"/>
      <c r="G227" s="111"/>
      <c r="H227" s="111"/>
      <c r="I227" s="111"/>
      <c r="J227" s="111"/>
      <c r="K227" s="111"/>
      <c r="L227" s="111"/>
      <c r="M227" s="111"/>
      <c r="N227" s="111"/>
      <c r="O227" s="45"/>
      <c r="P227" s="45"/>
      <c r="Q227" s="45"/>
      <c r="R227" s="45"/>
      <c r="S227" s="45"/>
      <c r="T227" s="45"/>
      <c r="U227" s="45"/>
      <c r="V227" s="45"/>
      <c r="W227" s="45"/>
      <c r="X227" s="45"/>
      <c r="Y227" s="45"/>
      <c r="Z227" s="45"/>
      <c r="AA227" s="45"/>
      <c r="AB227" s="45"/>
      <c r="AC227" s="45"/>
      <c r="AD227" s="45"/>
      <c r="AE227" s="45"/>
      <c r="AF227" s="45"/>
      <c r="AG227" s="45"/>
      <c r="AH227" s="45"/>
      <c r="AI227" s="45"/>
      <c r="AJ227" s="45"/>
      <c r="AK227" s="44"/>
      <c r="AL227" s="45"/>
      <c r="AM227" s="45"/>
      <c r="AN227" s="45"/>
      <c r="AP227" s="27"/>
    </row>
    <row r="228" spans="2:42" ht="12" customHeight="1" x14ac:dyDescent="0.2">
      <c r="B228" s="112"/>
      <c r="C228" s="112"/>
      <c r="D228" s="112"/>
      <c r="E228" s="112"/>
      <c r="F228" s="111"/>
      <c r="G228" s="111"/>
      <c r="H228" s="111"/>
      <c r="I228" s="111"/>
      <c r="J228" s="111"/>
      <c r="K228" s="111"/>
      <c r="L228" s="111"/>
      <c r="M228" s="111"/>
      <c r="N228" s="111"/>
      <c r="O228" s="45"/>
      <c r="P228" s="45"/>
      <c r="Q228" s="45"/>
      <c r="R228" s="45"/>
      <c r="S228" s="45"/>
      <c r="T228" s="45"/>
      <c r="U228" s="45"/>
      <c r="V228" s="45"/>
      <c r="W228" s="45"/>
      <c r="X228" s="45"/>
      <c r="Y228" s="45"/>
      <c r="Z228" s="45"/>
      <c r="AA228" s="45"/>
      <c r="AB228" s="45"/>
      <c r="AC228" s="45"/>
      <c r="AD228" s="45"/>
      <c r="AE228" s="45"/>
      <c r="AF228" s="45"/>
      <c r="AG228" s="45"/>
      <c r="AH228" s="45"/>
      <c r="AI228" s="45"/>
      <c r="AJ228" s="45"/>
      <c r="AK228" s="44"/>
      <c r="AL228" s="45"/>
      <c r="AM228" s="45"/>
      <c r="AN228" s="45"/>
      <c r="AP228" s="27"/>
    </row>
    <row r="229" spans="2:42" ht="12" customHeight="1" x14ac:dyDescent="0.2">
      <c r="B229" s="112"/>
      <c r="C229" s="112"/>
      <c r="D229" s="112"/>
      <c r="E229" s="112"/>
      <c r="F229" s="111"/>
      <c r="G229" s="111"/>
      <c r="H229" s="111"/>
      <c r="I229" s="111"/>
      <c r="J229" s="111"/>
      <c r="K229" s="111"/>
      <c r="L229" s="111"/>
      <c r="M229" s="111"/>
      <c r="N229" s="111"/>
      <c r="O229" s="45"/>
      <c r="P229" s="45"/>
      <c r="Q229" s="45"/>
      <c r="R229" s="45"/>
      <c r="S229" s="45"/>
      <c r="T229" s="45"/>
      <c r="U229" s="45"/>
      <c r="V229" s="45"/>
      <c r="W229" s="45"/>
      <c r="X229" s="45"/>
      <c r="Y229" s="45"/>
      <c r="Z229" s="45"/>
      <c r="AA229" s="45"/>
      <c r="AB229" s="45"/>
      <c r="AC229" s="45"/>
      <c r="AD229" s="45"/>
      <c r="AE229" s="45"/>
      <c r="AF229" s="45"/>
      <c r="AG229" s="45"/>
      <c r="AH229" s="45"/>
      <c r="AI229" s="45"/>
      <c r="AJ229" s="45"/>
      <c r="AK229" s="44"/>
      <c r="AL229" s="45"/>
      <c r="AM229" s="45"/>
      <c r="AN229" s="45"/>
      <c r="AP229" s="27"/>
    </row>
    <row r="230" spans="2:42" ht="12" customHeight="1" x14ac:dyDescent="0.2">
      <c r="B230" s="112"/>
      <c r="C230" s="112"/>
      <c r="D230" s="112"/>
      <c r="E230" s="112"/>
      <c r="F230" s="111"/>
      <c r="G230" s="111"/>
      <c r="H230" s="111"/>
      <c r="I230" s="111"/>
      <c r="J230" s="111"/>
      <c r="K230" s="111"/>
      <c r="L230" s="111"/>
      <c r="M230" s="111"/>
      <c r="N230" s="111"/>
      <c r="O230" s="45"/>
      <c r="P230" s="45"/>
      <c r="Q230" s="45"/>
      <c r="R230" s="45"/>
      <c r="S230" s="45"/>
      <c r="T230" s="45"/>
      <c r="U230" s="45"/>
      <c r="V230" s="45"/>
      <c r="W230" s="45"/>
      <c r="X230" s="45"/>
      <c r="Y230" s="45"/>
      <c r="Z230" s="45"/>
      <c r="AA230" s="45"/>
      <c r="AB230" s="45"/>
      <c r="AC230" s="45"/>
      <c r="AD230" s="45"/>
      <c r="AE230" s="45"/>
      <c r="AF230" s="45"/>
      <c r="AG230" s="45"/>
      <c r="AH230" s="45"/>
      <c r="AI230" s="45"/>
      <c r="AJ230" s="45"/>
      <c r="AK230" s="44"/>
      <c r="AL230" s="45"/>
      <c r="AM230" s="45"/>
      <c r="AN230" s="45"/>
      <c r="AP230" s="27"/>
    </row>
    <row r="231" spans="2:42" ht="12" customHeight="1" x14ac:dyDescent="0.2">
      <c r="F231" s="83"/>
      <c r="G231" s="83"/>
      <c r="H231" s="83"/>
      <c r="I231" s="83"/>
      <c r="J231" s="83"/>
      <c r="K231" s="83"/>
      <c r="L231" s="83"/>
      <c r="M231" s="83"/>
      <c r="N231" s="83"/>
      <c r="AK231" s="44"/>
      <c r="AL231" s="45"/>
      <c r="AM231" s="45"/>
      <c r="AN231" s="45"/>
      <c r="AP231" s="27"/>
    </row>
    <row r="232" spans="2:42" ht="12" customHeight="1" x14ac:dyDescent="0.2">
      <c r="F232" s="83"/>
      <c r="G232" s="83"/>
      <c r="H232" s="83"/>
      <c r="I232" s="83"/>
      <c r="J232" s="83"/>
      <c r="K232" s="83"/>
      <c r="L232" s="83"/>
      <c r="M232" s="83"/>
      <c r="N232" s="83"/>
      <c r="AP232" s="27"/>
    </row>
    <row r="233" spans="2:42" ht="12" customHeight="1" x14ac:dyDescent="0.2">
      <c r="F233" s="83"/>
      <c r="G233" s="83"/>
      <c r="H233" s="83"/>
      <c r="I233" s="83"/>
      <c r="J233" s="83"/>
      <c r="K233" s="83"/>
      <c r="L233" s="83"/>
      <c r="M233" s="83"/>
      <c r="N233" s="83"/>
      <c r="AP233" s="27"/>
    </row>
    <row r="234" spans="2:42" ht="12" customHeight="1" x14ac:dyDescent="0.2">
      <c r="F234" s="83"/>
      <c r="G234" s="83"/>
      <c r="H234" s="83"/>
      <c r="I234" s="83"/>
      <c r="J234" s="83"/>
      <c r="K234" s="83"/>
      <c r="L234" s="83"/>
      <c r="M234" s="83"/>
      <c r="N234" s="83"/>
      <c r="AP234" s="27"/>
    </row>
    <row r="235" spans="2:42" ht="12" customHeight="1" x14ac:dyDescent="0.2">
      <c r="F235" s="83"/>
      <c r="G235" s="83"/>
      <c r="H235" s="83"/>
      <c r="I235" s="83"/>
      <c r="J235" s="83"/>
      <c r="K235" s="83"/>
      <c r="L235" s="83"/>
      <c r="M235" s="83"/>
      <c r="N235" s="83"/>
      <c r="AP235" s="27"/>
    </row>
    <row r="236" spans="2:42" ht="12" customHeight="1" x14ac:dyDescent="0.2">
      <c r="F236" s="83"/>
      <c r="G236" s="83"/>
      <c r="H236" s="83"/>
      <c r="I236" s="83"/>
      <c r="J236" s="83"/>
      <c r="K236" s="83"/>
      <c r="L236" s="83"/>
      <c r="M236" s="83"/>
      <c r="N236" s="83"/>
      <c r="AP236" s="27"/>
    </row>
    <row r="237" spans="2:42" ht="12" customHeight="1" x14ac:dyDescent="0.2">
      <c r="B237" s="27"/>
      <c r="C237" s="27"/>
      <c r="D237" s="27"/>
      <c r="E237" s="27"/>
      <c r="F237" s="83"/>
      <c r="G237" s="83"/>
      <c r="H237" s="83"/>
      <c r="I237" s="83"/>
      <c r="J237" s="83"/>
      <c r="K237" s="83"/>
      <c r="L237" s="83"/>
      <c r="M237" s="83"/>
      <c r="N237" s="83"/>
      <c r="AP237" s="27"/>
    </row>
    <row r="238" spans="2:42" ht="12" customHeight="1" x14ac:dyDescent="0.2">
      <c r="B238" s="27"/>
      <c r="C238" s="27"/>
      <c r="D238" s="27"/>
      <c r="E238" s="27"/>
      <c r="F238" s="83"/>
      <c r="G238" s="83"/>
      <c r="H238" s="83"/>
      <c r="I238" s="83"/>
      <c r="J238" s="83"/>
      <c r="K238" s="83"/>
      <c r="L238" s="83"/>
      <c r="M238" s="83"/>
      <c r="N238" s="83"/>
      <c r="AK238" s="27"/>
      <c r="AP238" s="27"/>
    </row>
    <row r="239" spans="2:42" ht="12" customHeight="1" x14ac:dyDescent="0.2">
      <c r="B239" s="27"/>
      <c r="C239" s="27"/>
      <c r="D239" s="27"/>
      <c r="E239" s="27"/>
      <c r="F239" s="83"/>
      <c r="G239" s="83"/>
      <c r="H239" s="83"/>
      <c r="I239" s="83"/>
      <c r="J239" s="83"/>
      <c r="K239" s="83"/>
      <c r="L239" s="83"/>
      <c r="M239" s="83"/>
      <c r="N239" s="83"/>
      <c r="AK239" s="27"/>
      <c r="AP239" s="27"/>
    </row>
    <row r="240" spans="2:42" ht="12" customHeight="1" x14ac:dyDescent="0.2">
      <c r="B240" s="27"/>
      <c r="C240" s="27"/>
      <c r="D240" s="27"/>
      <c r="E240" s="27"/>
      <c r="F240" s="83"/>
      <c r="G240" s="83"/>
      <c r="H240" s="83"/>
      <c r="I240" s="83"/>
      <c r="J240" s="83"/>
      <c r="K240" s="83"/>
      <c r="L240" s="83"/>
      <c r="M240" s="83"/>
      <c r="N240" s="83"/>
      <c r="AK240" s="27"/>
      <c r="AP240" s="27"/>
    </row>
    <row r="241" spans="2:42" ht="12" customHeight="1" x14ac:dyDescent="0.2">
      <c r="B241" s="27"/>
      <c r="C241" s="27"/>
      <c r="D241" s="27"/>
      <c r="E241" s="27"/>
      <c r="F241" s="83"/>
      <c r="G241" s="83"/>
      <c r="H241" s="83"/>
      <c r="I241" s="83"/>
      <c r="J241" s="83"/>
      <c r="K241" s="83"/>
      <c r="L241" s="83"/>
      <c r="M241" s="83"/>
      <c r="N241" s="83"/>
      <c r="AK241" s="27"/>
      <c r="AP241" s="27"/>
    </row>
    <row r="242" spans="2:42" ht="12" customHeight="1" x14ac:dyDescent="0.2">
      <c r="B242" s="27"/>
      <c r="C242" s="27"/>
      <c r="D242" s="27"/>
      <c r="E242" s="27"/>
      <c r="F242" s="83"/>
      <c r="G242" s="83"/>
      <c r="H242" s="83"/>
      <c r="I242" s="83"/>
      <c r="J242" s="83"/>
      <c r="K242" s="83"/>
      <c r="L242" s="83"/>
      <c r="M242" s="83"/>
      <c r="N242" s="83"/>
      <c r="AK242" s="27"/>
      <c r="AP242" s="27"/>
    </row>
    <row r="243" spans="2:42" ht="12" customHeight="1" x14ac:dyDescent="0.2">
      <c r="B243" s="27"/>
      <c r="C243" s="27"/>
      <c r="D243" s="27"/>
      <c r="E243" s="27"/>
      <c r="F243" s="83"/>
      <c r="G243" s="83"/>
      <c r="H243" s="83"/>
      <c r="I243" s="83"/>
      <c r="J243" s="83"/>
      <c r="K243" s="83"/>
      <c r="L243" s="83"/>
      <c r="M243" s="83"/>
      <c r="N243" s="83"/>
      <c r="AK243" s="27"/>
      <c r="AP243" s="27"/>
    </row>
    <row r="244" spans="2:42" ht="12" customHeight="1" x14ac:dyDescent="0.2">
      <c r="AK244" s="27"/>
      <c r="AP244" s="27"/>
    </row>
  </sheetData>
  <sheetProtection insertRows="0" selectLockedCells="1"/>
  <mergeCells count="616">
    <mergeCell ref="AK13:AK14"/>
    <mergeCell ref="AL13:AL14"/>
    <mergeCell ref="F24:R24"/>
    <mergeCell ref="S24:T24"/>
    <mergeCell ref="U24:W24"/>
    <mergeCell ref="X107:Z107"/>
    <mergeCell ref="AA107:AD107"/>
    <mergeCell ref="AE107:AG107"/>
    <mergeCell ref="AH107:AJ107"/>
    <mergeCell ref="AH100:AJ100"/>
    <mergeCell ref="AE96:AG96"/>
    <mergeCell ref="AH96:AJ96"/>
    <mergeCell ref="AE94:AG94"/>
    <mergeCell ref="AH94:AJ94"/>
    <mergeCell ref="AE83:AG83"/>
    <mergeCell ref="AH83:AJ83"/>
    <mergeCell ref="AH81:AJ81"/>
    <mergeCell ref="AE76:AG76"/>
    <mergeCell ref="AH76:AJ76"/>
    <mergeCell ref="F77:R77"/>
    <mergeCell ref="AH78:AJ78"/>
    <mergeCell ref="AE70:AG70"/>
    <mergeCell ref="AH70:AJ70"/>
    <mergeCell ref="AH72:AJ72"/>
    <mergeCell ref="D106:E106"/>
    <mergeCell ref="S106:T106"/>
    <mergeCell ref="U106:W106"/>
    <mergeCell ref="X106:Z106"/>
    <mergeCell ref="AA106:AD106"/>
    <mergeCell ref="AE106:AG106"/>
    <mergeCell ref="AH104:AJ104"/>
    <mergeCell ref="D105:E105"/>
    <mergeCell ref="S105:T105"/>
    <mergeCell ref="U105:W105"/>
    <mergeCell ref="X105:Z105"/>
    <mergeCell ref="AA105:AD105"/>
    <mergeCell ref="AE105:AG105"/>
    <mergeCell ref="AH105:AJ105"/>
    <mergeCell ref="D104:E104"/>
    <mergeCell ref="S104:T104"/>
    <mergeCell ref="U104:W104"/>
    <mergeCell ref="X104:Z104"/>
    <mergeCell ref="AA104:AD104"/>
    <mergeCell ref="AE104:AG104"/>
    <mergeCell ref="AH106:AJ106"/>
    <mergeCell ref="D103:E103"/>
    <mergeCell ref="S103:T103"/>
    <mergeCell ref="U103:W103"/>
    <mergeCell ref="X103:Z103"/>
    <mergeCell ref="AA103:AD103"/>
    <mergeCell ref="AE103:AG103"/>
    <mergeCell ref="AH103:AJ103"/>
    <mergeCell ref="D102:E102"/>
    <mergeCell ref="S102:T102"/>
    <mergeCell ref="U102:W102"/>
    <mergeCell ref="X102:Z102"/>
    <mergeCell ref="AA102:AD102"/>
    <mergeCell ref="AE102:AG102"/>
    <mergeCell ref="D101:E101"/>
    <mergeCell ref="S101:T101"/>
    <mergeCell ref="U101:W101"/>
    <mergeCell ref="X101:Z101"/>
    <mergeCell ref="AA101:AD101"/>
    <mergeCell ref="AE101:AG101"/>
    <mergeCell ref="AH101:AJ101"/>
    <mergeCell ref="AH102:AJ102"/>
    <mergeCell ref="F98:R98"/>
    <mergeCell ref="D100:E100"/>
    <mergeCell ref="F100:R100"/>
    <mergeCell ref="S100:T100"/>
    <mergeCell ref="U100:W100"/>
    <mergeCell ref="X100:Z100"/>
    <mergeCell ref="AA100:AD100"/>
    <mergeCell ref="AE100:AG100"/>
    <mergeCell ref="D97:E97"/>
    <mergeCell ref="F97:R97"/>
    <mergeCell ref="S97:T97"/>
    <mergeCell ref="U97:W97"/>
    <mergeCell ref="X97:Z97"/>
    <mergeCell ref="AA97:AD97"/>
    <mergeCell ref="AE97:AG97"/>
    <mergeCell ref="AH97:AJ97"/>
    <mergeCell ref="D96:E96"/>
    <mergeCell ref="F96:R96"/>
    <mergeCell ref="S96:T96"/>
    <mergeCell ref="U96:W96"/>
    <mergeCell ref="X96:Z96"/>
    <mergeCell ref="AA96:AD96"/>
    <mergeCell ref="D95:E95"/>
    <mergeCell ref="F95:R95"/>
    <mergeCell ref="S95:T95"/>
    <mergeCell ref="U95:W95"/>
    <mergeCell ref="X95:Z95"/>
    <mergeCell ref="AA95:AD95"/>
    <mergeCell ref="AE95:AG95"/>
    <mergeCell ref="AH95:AJ95"/>
    <mergeCell ref="D94:E94"/>
    <mergeCell ref="F94:R94"/>
    <mergeCell ref="S94:T94"/>
    <mergeCell ref="U94:W94"/>
    <mergeCell ref="X94:Z94"/>
    <mergeCell ref="AA94:AD94"/>
    <mergeCell ref="D93:E93"/>
    <mergeCell ref="F93:R93"/>
    <mergeCell ref="S93:T93"/>
    <mergeCell ref="U93:W93"/>
    <mergeCell ref="X93:Z93"/>
    <mergeCell ref="AA93:AD93"/>
    <mergeCell ref="AE93:AG93"/>
    <mergeCell ref="AH93:AJ93"/>
    <mergeCell ref="D92:E92"/>
    <mergeCell ref="F92:R92"/>
    <mergeCell ref="S92:T92"/>
    <mergeCell ref="U92:W92"/>
    <mergeCell ref="X92:Z92"/>
    <mergeCell ref="AA92:AD92"/>
    <mergeCell ref="AE92:AG92"/>
    <mergeCell ref="AH92:AJ92"/>
    <mergeCell ref="D91:E91"/>
    <mergeCell ref="F91:R91"/>
    <mergeCell ref="S91:T91"/>
    <mergeCell ref="U91:W91"/>
    <mergeCell ref="X91:Z91"/>
    <mergeCell ref="AA91:AD91"/>
    <mergeCell ref="AE91:AG91"/>
    <mergeCell ref="AH91:AJ91"/>
    <mergeCell ref="D90:E90"/>
    <mergeCell ref="F90:R90"/>
    <mergeCell ref="S90:T90"/>
    <mergeCell ref="U90:W90"/>
    <mergeCell ref="X90:Z90"/>
    <mergeCell ref="AA90:AD90"/>
    <mergeCell ref="AE90:AG90"/>
    <mergeCell ref="AH90:AJ90"/>
    <mergeCell ref="D88:E88"/>
    <mergeCell ref="F88:R88"/>
    <mergeCell ref="S88:T88"/>
    <mergeCell ref="U88:W88"/>
    <mergeCell ref="X88:Z88"/>
    <mergeCell ref="AA88:AD88"/>
    <mergeCell ref="AE88:AG88"/>
    <mergeCell ref="AH88:AJ88"/>
    <mergeCell ref="D87:E87"/>
    <mergeCell ref="F87:R87"/>
    <mergeCell ref="S87:T87"/>
    <mergeCell ref="U87:W87"/>
    <mergeCell ref="X87:Z87"/>
    <mergeCell ref="AA87:AD87"/>
    <mergeCell ref="AE87:AG87"/>
    <mergeCell ref="AH87:AJ87"/>
    <mergeCell ref="D86:E86"/>
    <mergeCell ref="F86:R86"/>
    <mergeCell ref="S86:T86"/>
    <mergeCell ref="U86:W86"/>
    <mergeCell ref="X86:Z86"/>
    <mergeCell ref="AA86:AD86"/>
    <mergeCell ref="AE86:AG86"/>
    <mergeCell ref="AH86:AJ86"/>
    <mergeCell ref="D85:E85"/>
    <mergeCell ref="F85:R85"/>
    <mergeCell ref="S85:T85"/>
    <mergeCell ref="U85:W85"/>
    <mergeCell ref="X85:Z85"/>
    <mergeCell ref="AA85:AD85"/>
    <mergeCell ref="AE85:AG85"/>
    <mergeCell ref="AH85:AJ85"/>
    <mergeCell ref="D84:E84"/>
    <mergeCell ref="F84:R84"/>
    <mergeCell ref="S84:T84"/>
    <mergeCell ref="U84:W84"/>
    <mergeCell ref="X84:Z84"/>
    <mergeCell ref="AA84:AD84"/>
    <mergeCell ref="AE84:AG84"/>
    <mergeCell ref="AH84:AJ84"/>
    <mergeCell ref="D83:E83"/>
    <mergeCell ref="F83:R83"/>
    <mergeCell ref="S83:T83"/>
    <mergeCell ref="U83:W83"/>
    <mergeCell ref="X83:Z83"/>
    <mergeCell ref="AA83:AD83"/>
    <mergeCell ref="D82:E82"/>
    <mergeCell ref="F82:R82"/>
    <mergeCell ref="S82:T82"/>
    <mergeCell ref="U82:W82"/>
    <mergeCell ref="X82:Z82"/>
    <mergeCell ref="AA82:AD82"/>
    <mergeCell ref="AE82:AG82"/>
    <mergeCell ref="AH82:AJ82"/>
    <mergeCell ref="F79:R79"/>
    <mergeCell ref="F80:R80"/>
    <mergeCell ref="D81:E81"/>
    <mergeCell ref="F81:R81"/>
    <mergeCell ref="S81:T81"/>
    <mergeCell ref="U81:W81"/>
    <mergeCell ref="X81:Z81"/>
    <mergeCell ref="AA81:AD81"/>
    <mergeCell ref="AE81:AG81"/>
    <mergeCell ref="D78:E78"/>
    <mergeCell ref="F78:R78"/>
    <mergeCell ref="S78:T78"/>
    <mergeCell ref="U78:W78"/>
    <mergeCell ref="X78:Z78"/>
    <mergeCell ref="AA78:AD78"/>
    <mergeCell ref="AE78:AG78"/>
    <mergeCell ref="D76:E76"/>
    <mergeCell ref="F76:R76"/>
    <mergeCell ref="S76:T76"/>
    <mergeCell ref="U76:W76"/>
    <mergeCell ref="X76:Z76"/>
    <mergeCell ref="AA76:AD76"/>
    <mergeCell ref="D75:E75"/>
    <mergeCell ref="F75:R75"/>
    <mergeCell ref="S75:T75"/>
    <mergeCell ref="U75:W75"/>
    <mergeCell ref="X75:Z75"/>
    <mergeCell ref="AA75:AD75"/>
    <mergeCell ref="AE75:AG75"/>
    <mergeCell ref="AH75:AJ75"/>
    <mergeCell ref="D74:E74"/>
    <mergeCell ref="F74:R74"/>
    <mergeCell ref="S74:T74"/>
    <mergeCell ref="U74:W74"/>
    <mergeCell ref="X74:Z74"/>
    <mergeCell ref="AA74:AD74"/>
    <mergeCell ref="D73:E73"/>
    <mergeCell ref="F73:R73"/>
    <mergeCell ref="S73:T73"/>
    <mergeCell ref="U73:W73"/>
    <mergeCell ref="X73:Z73"/>
    <mergeCell ref="AA73:AD73"/>
    <mergeCell ref="AE73:AG73"/>
    <mergeCell ref="AH73:AJ73"/>
    <mergeCell ref="AE74:AG74"/>
    <mergeCell ref="AH74:AJ74"/>
    <mergeCell ref="D72:E72"/>
    <mergeCell ref="F72:R72"/>
    <mergeCell ref="S72:T72"/>
    <mergeCell ref="U72:W72"/>
    <mergeCell ref="X72:Z72"/>
    <mergeCell ref="AA72:AD72"/>
    <mergeCell ref="AE72:AG72"/>
    <mergeCell ref="D70:E70"/>
    <mergeCell ref="F70:R70"/>
    <mergeCell ref="S70:T70"/>
    <mergeCell ref="U70:W70"/>
    <mergeCell ref="X70:Z70"/>
    <mergeCell ref="AA70:AD70"/>
    <mergeCell ref="F71:R71"/>
    <mergeCell ref="AE68:AG68"/>
    <mergeCell ref="AH68:AJ68"/>
    <mergeCell ref="D69:E69"/>
    <mergeCell ref="F69:R69"/>
    <mergeCell ref="S69:T69"/>
    <mergeCell ref="U69:W69"/>
    <mergeCell ref="X69:Z69"/>
    <mergeCell ref="AA69:AD69"/>
    <mergeCell ref="AE69:AG69"/>
    <mergeCell ref="AH69:AJ69"/>
    <mergeCell ref="D68:E68"/>
    <mergeCell ref="F68:R68"/>
    <mergeCell ref="S68:T68"/>
    <mergeCell ref="U68:W68"/>
    <mergeCell ref="X68:Z68"/>
    <mergeCell ref="AA68:AD68"/>
    <mergeCell ref="AE66:AG66"/>
    <mergeCell ref="AH66:AJ66"/>
    <mergeCell ref="D67:E67"/>
    <mergeCell ref="F67:R67"/>
    <mergeCell ref="S67:T67"/>
    <mergeCell ref="U67:W67"/>
    <mergeCell ref="X67:Z67"/>
    <mergeCell ref="AA67:AD67"/>
    <mergeCell ref="AE67:AG67"/>
    <mergeCell ref="AH67:AJ67"/>
    <mergeCell ref="D66:E66"/>
    <mergeCell ref="F66:R66"/>
    <mergeCell ref="S66:T66"/>
    <mergeCell ref="U66:W66"/>
    <mergeCell ref="X66:Z66"/>
    <mergeCell ref="AA66:AD66"/>
    <mergeCell ref="AE64:AG64"/>
    <mergeCell ref="AH64:AJ64"/>
    <mergeCell ref="D65:E65"/>
    <mergeCell ref="F65:R65"/>
    <mergeCell ref="S65:T65"/>
    <mergeCell ref="U65:W65"/>
    <mergeCell ref="X65:Z65"/>
    <mergeCell ref="AA65:AD65"/>
    <mergeCell ref="AE65:AG65"/>
    <mergeCell ref="AH65:AJ65"/>
    <mergeCell ref="D64:E64"/>
    <mergeCell ref="F64:R64"/>
    <mergeCell ref="S64:T64"/>
    <mergeCell ref="U64:W64"/>
    <mergeCell ref="X64:Z64"/>
    <mergeCell ref="AA64:AD64"/>
    <mergeCell ref="AE62:AG62"/>
    <mergeCell ref="AH62:AJ62"/>
    <mergeCell ref="D63:E63"/>
    <mergeCell ref="F63:R63"/>
    <mergeCell ref="S63:T63"/>
    <mergeCell ref="U63:W63"/>
    <mergeCell ref="X63:Z63"/>
    <mergeCell ref="AA63:AD63"/>
    <mergeCell ref="AE63:AG63"/>
    <mergeCell ref="AH63:AJ63"/>
    <mergeCell ref="D62:E62"/>
    <mergeCell ref="F62:R62"/>
    <mergeCell ref="S62:T62"/>
    <mergeCell ref="U62:W62"/>
    <mergeCell ref="X62:Z62"/>
    <mergeCell ref="AA62:AD62"/>
    <mergeCell ref="AE60:AG60"/>
    <mergeCell ref="AH60:AJ60"/>
    <mergeCell ref="D61:E61"/>
    <mergeCell ref="F61:R61"/>
    <mergeCell ref="S61:T61"/>
    <mergeCell ref="U61:W61"/>
    <mergeCell ref="X61:Z61"/>
    <mergeCell ref="AA61:AD61"/>
    <mergeCell ref="AE61:AG61"/>
    <mergeCell ref="AH61:AJ61"/>
    <mergeCell ref="D60:E60"/>
    <mergeCell ref="F60:R60"/>
    <mergeCell ref="S60:T60"/>
    <mergeCell ref="U60:W60"/>
    <mergeCell ref="X60:Z60"/>
    <mergeCell ref="AA60:AD60"/>
    <mergeCell ref="AE58:AG58"/>
    <mergeCell ref="AH58:AJ58"/>
    <mergeCell ref="D59:E59"/>
    <mergeCell ref="F59:R59"/>
    <mergeCell ref="S59:T59"/>
    <mergeCell ref="U59:W59"/>
    <mergeCell ref="X59:Z59"/>
    <mergeCell ref="AA59:AD59"/>
    <mergeCell ref="AE59:AG59"/>
    <mergeCell ref="AH59:AJ59"/>
    <mergeCell ref="D58:E58"/>
    <mergeCell ref="F58:R58"/>
    <mergeCell ref="S58:T58"/>
    <mergeCell ref="U58:W58"/>
    <mergeCell ref="X58:Z58"/>
    <mergeCell ref="AA58:AD58"/>
    <mergeCell ref="AE56:AG56"/>
    <mergeCell ref="AH56:AJ56"/>
    <mergeCell ref="D57:E57"/>
    <mergeCell ref="F57:R57"/>
    <mergeCell ref="S57:T57"/>
    <mergeCell ref="U57:W57"/>
    <mergeCell ref="X57:Z57"/>
    <mergeCell ref="AA57:AD57"/>
    <mergeCell ref="AE57:AG57"/>
    <mergeCell ref="AH57:AJ57"/>
    <mergeCell ref="D56:E56"/>
    <mergeCell ref="F56:R56"/>
    <mergeCell ref="S56:T56"/>
    <mergeCell ref="U56:W56"/>
    <mergeCell ref="X56:Z56"/>
    <mergeCell ref="AA56:AD56"/>
    <mergeCell ref="AE54:AG54"/>
    <mergeCell ref="AH54:AJ54"/>
    <mergeCell ref="D55:E55"/>
    <mergeCell ref="F55:R55"/>
    <mergeCell ref="S55:T55"/>
    <mergeCell ref="U55:W55"/>
    <mergeCell ref="X55:Z55"/>
    <mergeCell ref="AA55:AD55"/>
    <mergeCell ref="AE55:AG55"/>
    <mergeCell ref="AH55:AJ55"/>
    <mergeCell ref="D54:E54"/>
    <mergeCell ref="F54:R54"/>
    <mergeCell ref="S54:T54"/>
    <mergeCell ref="U54:W54"/>
    <mergeCell ref="X54:Z54"/>
    <mergeCell ref="AA54:AD54"/>
    <mergeCell ref="AE52:AG52"/>
    <mergeCell ref="AH52:AJ52"/>
    <mergeCell ref="D53:E53"/>
    <mergeCell ref="F53:R53"/>
    <mergeCell ref="S53:T53"/>
    <mergeCell ref="U53:W53"/>
    <mergeCell ref="X53:Z53"/>
    <mergeCell ref="AA53:AD53"/>
    <mergeCell ref="AE53:AG53"/>
    <mergeCell ref="AH53:AJ53"/>
    <mergeCell ref="D52:E52"/>
    <mergeCell ref="F52:R52"/>
    <mergeCell ref="S52:T52"/>
    <mergeCell ref="U52:W52"/>
    <mergeCell ref="X52:Z52"/>
    <mergeCell ref="AA52:AD52"/>
    <mergeCell ref="AE50:AG50"/>
    <mergeCell ref="AH50:AJ50"/>
    <mergeCell ref="D51:E51"/>
    <mergeCell ref="F51:R51"/>
    <mergeCell ref="S51:T51"/>
    <mergeCell ref="U51:W51"/>
    <mergeCell ref="X51:Z51"/>
    <mergeCell ref="AA51:AD51"/>
    <mergeCell ref="AE51:AG51"/>
    <mergeCell ref="AH51:AJ51"/>
    <mergeCell ref="D50:E50"/>
    <mergeCell ref="F50:R50"/>
    <mergeCell ref="S50:T50"/>
    <mergeCell ref="U50:W50"/>
    <mergeCell ref="X50:Z50"/>
    <mergeCell ref="AA50:AD50"/>
    <mergeCell ref="AE48:AG48"/>
    <mergeCell ref="AH48:AJ48"/>
    <mergeCell ref="D49:E49"/>
    <mergeCell ref="F49:R49"/>
    <mergeCell ref="S49:T49"/>
    <mergeCell ref="U49:W49"/>
    <mergeCell ref="X49:Z49"/>
    <mergeCell ref="AA49:AD49"/>
    <mergeCell ref="AE49:AG49"/>
    <mergeCell ref="AH49:AJ49"/>
    <mergeCell ref="D48:E48"/>
    <mergeCell ref="F48:R48"/>
    <mergeCell ref="S48:T48"/>
    <mergeCell ref="U48:W48"/>
    <mergeCell ref="X48:Z48"/>
    <mergeCell ref="AA48:AD48"/>
    <mergeCell ref="AE46:AG46"/>
    <mergeCell ref="AH46:AJ46"/>
    <mergeCell ref="D47:E47"/>
    <mergeCell ref="F47:R47"/>
    <mergeCell ref="S47:T47"/>
    <mergeCell ref="U47:W47"/>
    <mergeCell ref="X47:Z47"/>
    <mergeCell ref="AA47:AD47"/>
    <mergeCell ref="AE47:AG47"/>
    <mergeCell ref="AH47:AJ47"/>
    <mergeCell ref="D46:E46"/>
    <mergeCell ref="F46:R46"/>
    <mergeCell ref="S46:T46"/>
    <mergeCell ref="U46:W46"/>
    <mergeCell ref="X46:Z46"/>
    <mergeCell ref="AA46:AD46"/>
    <mergeCell ref="AE44:AG44"/>
    <mergeCell ref="AH44:AJ44"/>
    <mergeCell ref="D45:E45"/>
    <mergeCell ref="F45:R45"/>
    <mergeCell ref="S45:T45"/>
    <mergeCell ref="U45:W45"/>
    <mergeCell ref="X45:Z45"/>
    <mergeCell ref="AA45:AD45"/>
    <mergeCell ref="AE45:AG45"/>
    <mergeCell ref="AH45:AJ45"/>
    <mergeCell ref="D44:E44"/>
    <mergeCell ref="F44:R44"/>
    <mergeCell ref="S44:T44"/>
    <mergeCell ref="U44:W44"/>
    <mergeCell ref="X44:Z44"/>
    <mergeCell ref="AA44:AD44"/>
    <mergeCell ref="AE42:AG42"/>
    <mergeCell ref="AH42:AJ42"/>
    <mergeCell ref="D43:E43"/>
    <mergeCell ref="F43:R43"/>
    <mergeCell ref="S43:T43"/>
    <mergeCell ref="U43:W43"/>
    <mergeCell ref="X43:Z43"/>
    <mergeCell ref="AA43:AD43"/>
    <mergeCell ref="AE43:AG43"/>
    <mergeCell ref="AH43:AJ43"/>
    <mergeCell ref="D42:E42"/>
    <mergeCell ref="F42:R42"/>
    <mergeCell ref="S42:T42"/>
    <mergeCell ref="U42:W42"/>
    <mergeCell ref="X42:Z42"/>
    <mergeCell ref="AA42:AD42"/>
    <mergeCell ref="AE40:AG40"/>
    <mergeCell ref="AH40:AJ40"/>
    <mergeCell ref="D41:E41"/>
    <mergeCell ref="F41:R41"/>
    <mergeCell ref="S41:T41"/>
    <mergeCell ref="U41:W41"/>
    <mergeCell ref="X41:Z41"/>
    <mergeCell ref="AA41:AD41"/>
    <mergeCell ref="AE41:AG41"/>
    <mergeCell ref="AH41:AJ41"/>
    <mergeCell ref="D40:E40"/>
    <mergeCell ref="F40:R40"/>
    <mergeCell ref="S40:T40"/>
    <mergeCell ref="U40:W40"/>
    <mergeCell ref="X40:Z40"/>
    <mergeCell ref="AA40:AD40"/>
    <mergeCell ref="AE38:AG38"/>
    <mergeCell ref="AH38:AJ38"/>
    <mergeCell ref="D39:E39"/>
    <mergeCell ref="F39:R39"/>
    <mergeCell ref="S39:T39"/>
    <mergeCell ref="U39:W39"/>
    <mergeCell ref="X39:Z39"/>
    <mergeCell ref="AA39:AD39"/>
    <mergeCell ref="AE39:AG39"/>
    <mergeCell ref="AH39:AJ39"/>
    <mergeCell ref="D38:E38"/>
    <mergeCell ref="F38:R38"/>
    <mergeCell ref="S38:T38"/>
    <mergeCell ref="U38:W38"/>
    <mergeCell ref="X38:Z38"/>
    <mergeCell ref="AA38:AD38"/>
    <mergeCell ref="AE36:AG36"/>
    <mergeCell ref="AH36:AJ36"/>
    <mergeCell ref="D37:E37"/>
    <mergeCell ref="F37:R37"/>
    <mergeCell ref="S37:T37"/>
    <mergeCell ref="U37:W37"/>
    <mergeCell ref="X37:Z37"/>
    <mergeCell ref="AA37:AD37"/>
    <mergeCell ref="AE37:AG37"/>
    <mergeCell ref="AH37:AJ37"/>
    <mergeCell ref="D36:E36"/>
    <mergeCell ref="F36:R36"/>
    <mergeCell ref="S36:T36"/>
    <mergeCell ref="U36:W36"/>
    <mergeCell ref="X36:Z36"/>
    <mergeCell ref="AA36:AD36"/>
    <mergeCell ref="AE34:AG34"/>
    <mergeCell ref="AH34:AJ34"/>
    <mergeCell ref="D35:E35"/>
    <mergeCell ref="F35:R35"/>
    <mergeCell ref="S35:T35"/>
    <mergeCell ref="U35:W35"/>
    <mergeCell ref="X35:Z35"/>
    <mergeCell ref="AA35:AD35"/>
    <mergeCell ref="AE35:AG35"/>
    <mergeCell ref="AH35:AJ35"/>
    <mergeCell ref="D34:E34"/>
    <mergeCell ref="F34:R34"/>
    <mergeCell ref="S34:T34"/>
    <mergeCell ref="U34:W34"/>
    <mergeCell ref="X34:Z34"/>
    <mergeCell ref="AA34:AD34"/>
    <mergeCell ref="AE32:AG32"/>
    <mergeCell ref="AH32:AJ32"/>
    <mergeCell ref="D33:E33"/>
    <mergeCell ref="F33:R33"/>
    <mergeCell ref="S33:T33"/>
    <mergeCell ref="U33:W33"/>
    <mergeCell ref="X33:Z33"/>
    <mergeCell ref="AA33:AD33"/>
    <mergeCell ref="AE33:AG33"/>
    <mergeCell ref="AH33:AJ33"/>
    <mergeCell ref="D32:E32"/>
    <mergeCell ref="F32:R32"/>
    <mergeCell ref="S32:T32"/>
    <mergeCell ref="U32:W32"/>
    <mergeCell ref="X32:Z32"/>
    <mergeCell ref="AA32:AD32"/>
    <mergeCell ref="AE26:AG26"/>
    <mergeCell ref="AH26:AJ26"/>
    <mergeCell ref="X22:AJ23"/>
    <mergeCell ref="C23:E23"/>
    <mergeCell ref="K23:L23"/>
    <mergeCell ref="N23:O23"/>
    <mergeCell ref="P23:U23"/>
    <mergeCell ref="V23:W23"/>
    <mergeCell ref="D24:E24"/>
    <mergeCell ref="X24:Z24"/>
    <mergeCell ref="AA24:AD24"/>
    <mergeCell ref="AE24:AG24"/>
    <mergeCell ref="AH24:AJ24"/>
    <mergeCell ref="AE25:AG25"/>
    <mergeCell ref="AH25:AJ25"/>
    <mergeCell ref="C21:E21"/>
    <mergeCell ref="K21:L21"/>
    <mergeCell ref="N21:O21"/>
    <mergeCell ref="P21:U21"/>
    <mergeCell ref="V21:W21"/>
    <mergeCell ref="C22:E22"/>
    <mergeCell ref="K22:L22"/>
    <mergeCell ref="N22:O22"/>
    <mergeCell ref="P22:U22"/>
    <mergeCell ref="V22:W22"/>
    <mergeCell ref="K19:L19"/>
    <mergeCell ref="N19:O19"/>
    <mergeCell ref="P19:U19"/>
    <mergeCell ref="V19:W19"/>
    <mergeCell ref="X19:AJ21"/>
    <mergeCell ref="K20:L20"/>
    <mergeCell ref="N20:O20"/>
    <mergeCell ref="P20:U20"/>
    <mergeCell ref="V20:W20"/>
    <mergeCell ref="K17:L17"/>
    <mergeCell ref="N17:O17"/>
    <mergeCell ref="P17:U17"/>
    <mergeCell ref="V17:W17"/>
    <mergeCell ref="X17:AJ17"/>
    <mergeCell ref="K18:L18"/>
    <mergeCell ref="N18:O18"/>
    <mergeCell ref="P18:U18"/>
    <mergeCell ref="V18:W18"/>
    <mergeCell ref="X18:AJ18"/>
    <mergeCell ref="E2:AG3"/>
    <mergeCell ref="B5:X5"/>
    <mergeCell ref="AD5:AJ5"/>
    <mergeCell ref="B8:AC8"/>
    <mergeCell ref="AD8:AJ8"/>
    <mergeCell ref="B11:V11"/>
    <mergeCell ref="W11:AJ11"/>
    <mergeCell ref="K15:L15"/>
    <mergeCell ref="N15:O15"/>
    <mergeCell ref="V15:W15"/>
    <mergeCell ref="X15:AJ16"/>
    <mergeCell ref="K16:L16"/>
    <mergeCell ref="N16:O16"/>
    <mergeCell ref="P16:U16"/>
    <mergeCell ref="V16:W16"/>
    <mergeCell ref="B13:E14"/>
    <mergeCell ref="J13:O14"/>
    <mergeCell ref="P13:W14"/>
    <mergeCell ref="X13:AH14"/>
    <mergeCell ref="AI13:AJ14"/>
  </mergeCells>
  <printOptions horizontalCentered="1"/>
  <pageMargins left="0.39370078740157483" right="0.39370078740157483" top="1.7716535433070868" bottom="0.78740157480314965" header="0.19685039370078741" footer="0.59055118110236227"/>
  <pageSetup paperSize="9" scale="40" orientation="portrait" r:id="rId1"/>
  <headerFooter scaleWithDoc="0">
    <oddHeader>&amp;L&amp;G</oddHeader>
    <oddFooter>&amp;RPágina &amp;N de &amp;N</oddFooter>
  </headerFooter>
  <legacyDrawingHF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6"/>
  <dimension ref="A1:AM242"/>
  <sheetViews>
    <sheetView showGridLines="0" view="pageBreakPreview" zoomScale="55" zoomScaleNormal="85" zoomScaleSheetLayoutView="55" workbookViewId="0">
      <selection activeCell="AT17" sqref="AT17"/>
    </sheetView>
  </sheetViews>
  <sheetFormatPr defaultRowHeight="12" customHeight="1" x14ac:dyDescent="0.2"/>
  <cols>
    <col min="1" max="1" width="2.42578125" style="27" customWidth="1"/>
    <col min="2" max="2" width="8.140625" style="28" customWidth="1"/>
    <col min="3" max="3" width="8" style="28" customWidth="1"/>
    <col min="4" max="4" width="3.28515625" style="28" customWidth="1"/>
    <col min="5" max="5" width="35.28515625" style="29" customWidth="1"/>
    <col min="6" max="8" width="3.28515625" style="29" hidden="1" customWidth="1"/>
    <col min="9" max="9" width="0.85546875" style="29" hidden="1" customWidth="1"/>
    <col min="10" max="10" width="6.5703125" style="29" customWidth="1"/>
    <col min="11" max="11" width="6.85546875" style="27" customWidth="1"/>
    <col min="12" max="13" width="8.85546875" style="27" customWidth="1"/>
    <col min="14" max="14" width="9.42578125" style="27" customWidth="1"/>
    <col min="15" max="15" width="13.140625" style="27" customWidth="1"/>
    <col min="16" max="17" width="3.28515625" style="27" customWidth="1"/>
    <col min="18" max="18" width="3.85546875" style="27" customWidth="1"/>
    <col min="19" max="20" width="3.28515625" style="27" customWidth="1"/>
    <col min="21" max="21" width="18.28515625" style="27" customWidth="1"/>
    <col min="22" max="22" width="3.28515625" style="27" customWidth="1"/>
    <col min="23" max="23" width="8.42578125" style="27" customWidth="1"/>
    <col min="24" max="24" width="7.140625" style="27" customWidth="1"/>
    <col min="25" max="25" width="3.28515625" style="27" customWidth="1"/>
    <col min="26" max="26" width="5.140625" style="27" customWidth="1"/>
    <col min="27" max="28" width="3.28515625" style="27" customWidth="1"/>
    <col min="29" max="29" width="3.140625" style="27" customWidth="1"/>
    <col min="30" max="30" width="4.7109375" style="27" customWidth="1"/>
    <col min="31" max="32" width="3.28515625" style="27" customWidth="1"/>
    <col min="33" max="33" width="2.5703125" style="27" customWidth="1"/>
    <col min="34" max="34" width="8.140625" style="27" customWidth="1"/>
    <col min="35" max="35" width="9.42578125" style="27" customWidth="1"/>
    <col min="36" max="36" width="4.85546875" style="27" customWidth="1"/>
    <col min="37" max="37" width="18" style="30" customWidth="1"/>
    <col min="38" max="38" width="12.7109375" style="27" customWidth="1"/>
    <col min="39" max="39" width="3.28515625" style="31" customWidth="1"/>
    <col min="40" max="40" width="14" style="27" customWidth="1"/>
    <col min="41" max="48" width="3.28515625" style="27" customWidth="1"/>
    <col min="49" max="256" width="9.140625" style="27"/>
    <col min="257" max="257" width="2.42578125" style="27" customWidth="1"/>
    <col min="258" max="258" width="8.140625" style="27" customWidth="1"/>
    <col min="259" max="259" width="8" style="27" customWidth="1"/>
    <col min="260" max="260" width="3.28515625" style="27" customWidth="1"/>
    <col min="261" max="261" width="35.28515625" style="27" customWidth="1"/>
    <col min="262" max="265" width="0" style="27" hidden="1" customWidth="1"/>
    <col min="266" max="266" width="6.5703125" style="27" customWidth="1"/>
    <col min="267" max="267" width="6.85546875" style="27" customWidth="1"/>
    <col min="268" max="269" width="8.85546875" style="27" customWidth="1"/>
    <col min="270" max="270" width="9.42578125" style="27" customWidth="1"/>
    <col min="271" max="271" width="13.140625" style="27" customWidth="1"/>
    <col min="272" max="273" width="3.28515625" style="27" customWidth="1"/>
    <col min="274" max="274" width="3.85546875" style="27" customWidth="1"/>
    <col min="275" max="276" width="3.28515625" style="27" customWidth="1"/>
    <col min="277" max="277" width="18.28515625" style="27" customWidth="1"/>
    <col min="278" max="278" width="3.28515625" style="27" customWidth="1"/>
    <col min="279" max="279" width="8.42578125" style="27" customWidth="1"/>
    <col min="280" max="280" width="7.140625" style="27" customWidth="1"/>
    <col min="281" max="281" width="3.28515625" style="27" customWidth="1"/>
    <col min="282" max="282" width="5.140625" style="27" customWidth="1"/>
    <col min="283" max="284" width="3.28515625" style="27" customWidth="1"/>
    <col min="285" max="285" width="3.140625" style="27" customWidth="1"/>
    <col min="286" max="286" width="4.7109375" style="27" customWidth="1"/>
    <col min="287" max="288" width="3.28515625" style="27" customWidth="1"/>
    <col min="289" max="289" width="2.5703125" style="27" customWidth="1"/>
    <col min="290" max="290" width="8.140625" style="27" customWidth="1"/>
    <col min="291" max="291" width="9.42578125" style="27" customWidth="1"/>
    <col min="292" max="292" width="4.85546875" style="27" customWidth="1"/>
    <col min="293" max="293" width="18" style="27" customWidth="1"/>
    <col min="294" max="294" width="12.7109375" style="27" customWidth="1"/>
    <col min="295" max="295" width="3.28515625" style="27" customWidth="1"/>
    <col min="296" max="296" width="14" style="27" customWidth="1"/>
    <col min="297" max="304" width="3.28515625" style="27" customWidth="1"/>
    <col min="305" max="512" width="9.140625" style="27"/>
    <col min="513" max="513" width="2.42578125" style="27" customWidth="1"/>
    <col min="514" max="514" width="8.140625" style="27" customWidth="1"/>
    <col min="515" max="515" width="8" style="27" customWidth="1"/>
    <col min="516" max="516" width="3.28515625" style="27" customWidth="1"/>
    <col min="517" max="517" width="35.28515625" style="27" customWidth="1"/>
    <col min="518" max="521" width="0" style="27" hidden="1" customWidth="1"/>
    <col min="522" max="522" width="6.5703125" style="27" customWidth="1"/>
    <col min="523" max="523" width="6.85546875" style="27" customWidth="1"/>
    <col min="524" max="525" width="8.85546875" style="27" customWidth="1"/>
    <col min="526" max="526" width="9.42578125" style="27" customWidth="1"/>
    <col min="527" max="527" width="13.140625" style="27" customWidth="1"/>
    <col min="528" max="529" width="3.28515625" style="27" customWidth="1"/>
    <col min="530" max="530" width="3.85546875" style="27" customWidth="1"/>
    <col min="531" max="532" width="3.28515625" style="27" customWidth="1"/>
    <col min="533" max="533" width="18.28515625" style="27" customWidth="1"/>
    <col min="534" max="534" width="3.28515625" style="27" customWidth="1"/>
    <col min="535" max="535" width="8.42578125" style="27" customWidth="1"/>
    <col min="536" max="536" width="7.140625" style="27" customWidth="1"/>
    <col min="537" max="537" width="3.28515625" style="27" customWidth="1"/>
    <col min="538" max="538" width="5.140625" style="27" customWidth="1"/>
    <col min="539" max="540" width="3.28515625" style="27" customWidth="1"/>
    <col min="541" max="541" width="3.140625" style="27" customWidth="1"/>
    <col min="542" max="542" width="4.7109375" style="27" customWidth="1"/>
    <col min="543" max="544" width="3.28515625" style="27" customWidth="1"/>
    <col min="545" max="545" width="2.5703125" style="27" customWidth="1"/>
    <col min="546" max="546" width="8.140625" style="27" customWidth="1"/>
    <col min="547" max="547" width="9.42578125" style="27" customWidth="1"/>
    <col min="548" max="548" width="4.85546875" style="27" customWidth="1"/>
    <col min="549" max="549" width="18" style="27" customWidth="1"/>
    <col min="550" max="550" width="12.7109375" style="27" customWidth="1"/>
    <col min="551" max="551" width="3.28515625" style="27" customWidth="1"/>
    <col min="552" max="552" width="14" style="27" customWidth="1"/>
    <col min="553" max="560" width="3.28515625" style="27" customWidth="1"/>
    <col min="561" max="768" width="9.140625" style="27"/>
    <col min="769" max="769" width="2.42578125" style="27" customWidth="1"/>
    <col min="770" max="770" width="8.140625" style="27" customWidth="1"/>
    <col min="771" max="771" width="8" style="27" customWidth="1"/>
    <col min="772" max="772" width="3.28515625" style="27" customWidth="1"/>
    <col min="773" max="773" width="35.28515625" style="27" customWidth="1"/>
    <col min="774" max="777" width="0" style="27" hidden="1" customWidth="1"/>
    <col min="778" max="778" width="6.5703125" style="27" customWidth="1"/>
    <col min="779" max="779" width="6.85546875" style="27" customWidth="1"/>
    <col min="780" max="781" width="8.85546875" style="27" customWidth="1"/>
    <col min="782" max="782" width="9.42578125" style="27" customWidth="1"/>
    <col min="783" max="783" width="13.140625" style="27" customWidth="1"/>
    <col min="784" max="785" width="3.28515625" style="27" customWidth="1"/>
    <col min="786" max="786" width="3.85546875" style="27" customWidth="1"/>
    <col min="787" max="788" width="3.28515625" style="27" customWidth="1"/>
    <col min="789" max="789" width="18.28515625" style="27" customWidth="1"/>
    <col min="790" max="790" width="3.28515625" style="27" customWidth="1"/>
    <col min="791" max="791" width="8.42578125" style="27" customWidth="1"/>
    <col min="792" max="792" width="7.140625" style="27" customWidth="1"/>
    <col min="793" max="793" width="3.28515625" style="27" customWidth="1"/>
    <col min="794" max="794" width="5.140625" style="27" customWidth="1"/>
    <col min="795" max="796" width="3.28515625" style="27" customWidth="1"/>
    <col min="797" max="797" width="3.140625" style="27" customWidth="1"/>
    <col min="798" max="798" width="4.7109375" style="27" customWidth="1"/>
    <col min="799" max="800" width="3.28515625" style="27" customWidth="1"/>
    <col min="801" max="801" width="2.5703125" style="27" customWidth="1"/>
    <col min="802" max="802" width="8.140625" style="27" customWidth="1"/>
    <col min="803" max="803" width="9.42578125" style="27" customWidth="1"/>
    <col min="804" max="804" width="4.85546875" style="27" customWidth="1"/>
    <col min="805" max="805" width="18" style="27" customWidth="1"/>
    <col min="806" max="806" width="12.7109375" style="27" customWidth="1"/>
    <col min="807" max="807" width="3.28515625" style="27" customWidth="1"/>
    <col min="808" max="808" width="14" style="27" customWidth="1"/>
    <col min="809" max="816" width="3.28515625" style="27" customWidth="1"/>
    <col min="817" max="1024" width="9.140625" style="27"/>
    <col min="1025" max="1025" width="2.42578125" style="27" customWidth="1"/>
    <col min="1026" max="1026" width="8.140625" style="27" customWidth="1"/>
    <col min="1027" max="1027" width="8" style="27" customWidth="1"/>
    <col min="1028" max="1028" width="3.28515625" style="27" customWidth="1"/>
    <col min="1029" max="1029" width="35.28515625" style="27" customWidth="1"/>
    <col min="1030" max="1033" width="0" style="27" hidden="1" customWidth="1"/>
    <col min="1034" max="1034" width="6.5703125" style="27" customWidth="1"/>
    <col min="1035" max="1035" width="6.85546875" style="27" customWidth="1"/>
    <col min="1036" max="1037" width="8.85546875" style="27" customWidth="1"/>
    <col min="1038" max="1038" width="9.42578125" style="27" customWidth="1"/>
    <col min="1039" max="1039" width="13.140625" style="27" customWidth="1"/>
    <col min="1040" max="1041" width="3.28515625" style="27" customWidth="1"/>
    <col min="1042" max="1042" width="3.85546875" style="27" customWidth="1"/>
    <col min="1043" max="1044" width="3.28515625" style="27" customWidth="1"/>
    <col min="1045" max="1045" width="18.28515625" style="27" customWidth="1"/>
    <col min="1046" max="1046" width="3.28515625" style="27" customWidth="1"/>
    <col min="1047" max="1047" width="8.42578125" style="27" customWidth="1"/>
    <col min="1048" max="1048" width="7.140625" style="27" customWidth="1"/>
    <col min="1049" max="1049" width="3.28515625" style="27" customWidth="1"/>
    <col min="1050" max="1050" width="5.140625" style="27" customWidth="1"/>
    <col min="1051" max="1052" width="3.28515625" style="27" customWidth="1"/>
    <col min="1053" max="1053" width="3.140625" style="27" customWidth="1"/>
    <col min="1054" max="1054" width="4.7109375" style="27" customWidth="1"/>
    <col min="1055" max="1056" width="3.28515625" style="27" customWidth="1"/>
    <col min="1057" max="1057" width="2.5703125" style="27" customWidth="1"/>
    <col min="1058" max="1058" width="8.140625" style="27" customWidth="1"/>
    <col min="1059" max="1059" width="9.42578125" style="27" customWidth="1"/>
    <col min="1060" max="1060" width="4.85546875" style="27" customWidth="1"/>
    <col min="1061" max="1061" width="18" style="27" customWidth="1"/>
    <col min="1062" max="1062" width="12.7109375" style="27" customWidth="1"/>
    <col min="1063" max="1063" width="3.28515625" style="27" customWidth="1"/>
    <col min="1064" max="1064" width="14" style="27" customWidth="1"/>
    <col min="1065" max="1072" width="3.28515625" style="27" customWidth="1"/>
    <col min="1073" max="1280" width="9.140625" style="27"/>
    <col min="1281" max="1281" width="2.42578125" style="27" customWidth="1"/>
    <col min="1282" max="1282" width="8.140625" style="27" customWidth="1"/>
    <col min="1283" max="1283" width="8" style="27" customWidth="1"/>
    <col min="1284" max="1284" width="3.28515625" style="27" customWidth="1"/>
    <col min="1285" max="1285" width="35.28515625" style="27" customWidth="1"/>
    <col min="1286" max="1289" width="0" style="27" hidden="1" customWidth="1"/>
    <col min="1290" max="1290" width="6.5703125" style="27" customWidth="1"/>
    <col min="1291" max="1291" width="6.85546875" style="27" customWidth="1"/>
    <col min="1292" max="1293" width="8.85546875" style="27" customWidth="1"/>
    <col min="1294" max="1294" width="9.42578125" style="27" customWidth="1"/>
    <col min="1295" max="1295" width="13.140625" style="27" customWidth="1"/>
    <col min="1296" max="1297" width="3.28515625" style="27" customWidth="1"/>
    <col min="1298" max="1298" width="3.85546875" style="27" customWidth="1"/>
    <col min="1299" max="1300" width="3.28515625" style="27" customWidth="1"/>
    <col min="1301" max="1301" width="18.28515625" style="27" customWidth="1"/>
    <col min="1302" max="1302" width="3.28515625" style="27" customWidth="1"/>
    <col min="1303" max="1303" width="8.42578125" style="27" customWidth="1"/>
    <col min="1304" max="1304" width="7.140625" style="27" customWidth="1"/>
    <col min="1305" max="1305" width="3.28515625" style="27" customWidth="1"/>
    <col min="1306" max="1306" width="5.140625" style="27" customWidth="1"/>
    <col min="1307" max="1308" width="3.28515625" style="27" customWidth="1"/>
    <col min="1309" max="1309" width="3.140625" style="27" customWidth="1"/>
    <col min="1310" max="1310" width="4.7109375" style="27" customWidth="1"/>
    <col min="1311" max="1312" width="3.28515625" style="27" customWidth="1"/>
    <col min="1313" max="1313" width="2.5703125" style="27" customWidth="1"/>
    <col min="1314" max="1314" width="8.140625" style="27" customWidth="1"/>
    <col min="1315" max="1315" width="9.42578125" style="27" customWidth="1"/>
    <col min="1316" max="1316" width="4.85546875" style="27" customWidth="1"/>
    <col min="1317" max="1317" width="18" style="27" customWidth="1"/>
    <col min="1318" max="1318" width="12.7109375" style="27" customWidth="1"/>
    <col min="1319" max="1319" width="3.28515625" style="27" customWidth="1"/>
    <col min="1320" max="1320" width="14" style="27" customWidth="1"/>
    <col min="1321" max="1328" width="3.28515625" style="27" customWidth="1"/>
    <col min="1329" max="1536" width="9.140625" style="27"/>
    <col min="1537" max="1537" width="2.42578125" style="27" customWidth="1"/>
    <col min="1538" max="1538" width="8.140625" style="27" customWidth="1"/>
    <col min="1539" max="1539" width="8" style="27" customWidth="1"/>
    <col min="1540" max="1540" width="3.28515625" style="27" customWidth="1"/>
    <col min="1541" max="1541" width="35.28515625" style="27" customWidth="1"/>
    <col min="1542" max="1545" width="0" style="27" hidden="1" customWidth="1"/>
    <col min="1546" max="1546" width="6.5703125" style="27" customWidth="1"/>
    <col min="1547" max="1547" width="6.85546875" style="27" customWidth="1"/>
    <col min="1548" max="1549" width="8.85546875" style="27" customWidth="1"/>
    <col min="1550" max="1550" width="9.42578125" style="27" customWidth="1"/>
    <col min="1551" max="1551" width="13.140625" style="27" customWidth="1"/>
    <col min="1552" max="1553" width="3.28515625" style="27" customWidth="1"/>
    <col min="1554" max="1554" width="3.85546875" style="27" customWidth="1"/>
    <col min="1555" max="1556" width="3.28515625" style="27" customWidth="1"/>
    <col min="1557" max="1557" width="18.28515625" style="27" customWidth="1"/>
    <col min="1558" max="1558" width="3.28515625" style="27" customWidth="1"/>
    <col min="1559" max="1559" width="8.42578125" style="27" customWidth="1"/>
    <col min="1560" max="1560" width="7.140625" style="27" customWidth="1"/>
    <col min="1561" max="1561" width="3.28515625" style="27" customWidth="1"/>
    <col min="1562" max="1562" width="5.140625" style="27" customWidth="1"/>
    <col min="1563" max="1564" width="3.28515625" style="27" customWidth="1"/>
    <col min="1565" max="1565" width="3.140625" style="27" customWidth="1"/>
    <col min="1566" max="1566" width="4.7109375" style="27" customWidth="1"/>
    <col min="1567" max="1568" width="3.28515625" style="27" customWidth="1"/>
    <col min="1569" max="1569" width="2.5703125" style="27" customWidth="1"/>
    <col min="1570" max="1570" width="8.140625" style="27" customWidth="1"/>
    <col min="1571" max="1571" width="9.42578125" style="27" customWidth="1"/>
    <col min="1572" max="1572" width="4.85546875" style="27" customWidth="1"/>
    <col min="1573" max="1573" width="18" style="27" customWidth="1"/>
    <col min="1574" max="1574" width="12.7109375" style="27" customWidth="1"/>
    <col min="1575" max="1575" width="3.28515625" style="27" customWidth="1"/>
    <col min="1576" max="1576" width="14" style="27" customWidth="1"/>
    <col min="1577" max="1584" width="3.28515625" style="27" customWidth="1"/>
    <col min="1585" max="1792" width="9.140625" style="27"/>
    <col min="1793" max="1793" width="2.42578125" style="27" customWidth="1"/>
    <col min="1794" max="1794" width="8.140625" style="27" customWidth="1"/>
    <col min="1795" max="1795" width="8" style="27" customWidth="1"/>
    <col min="1796" max="1796" width="3.28515625" style="27" customWidth="1"/>
    <col min="1797" max="1797" width="35.28515625" style="27" customWidth="1"/>
    <col min="1798" max="1801" width="0" style="27" hidden="1" customWidth="1"/>
    <col min="1802" max="1802" width="6.5703125" style="27" customWidth="1"/>
    <col min="1803" max="1803" width="6.85546875" style="27" customWidth="1"/>
    <col min="1804" max="1805" width="8.85546875" style="27" customWidth="1"/>
    <col min="1806" max="1806" width="9.42578125" style="27" customWidth="1"/>
    <col min="1807" max="1807" width="13.140625" style="27" customWidth="1"/>
    <col min="1808" max="1809" width="3.28515625" style="27" customWidth="1"/>
    <col min="1810" max="1810" width="3.85546875" style="27" customWidth="1"/>
    <col min="1811" max="1812" width="3.28515625" style="27" customWidth="1"/>
    <col min="1813" max="1813" width="18.28515625" style="27" customWidth="1"/>
    <col min="1814" max="1814" width="3.28515625" style="27" customWidth="1"/>
    <col min="1815" max="1815" width="8.42578125" style="27" customWidth="1"/>
    <col min="1816" max="1816" width="7.140625" style="27" customWidth="1"/>
    <col min="1817" max="1817" width="3.28515625" style="27" customWidth="1"/>
    <col min="1818" max="1818" width="5.140625" style="27" customWidth="1"/>
    <col min="1819" max="1820" width="3.28515625" style="27" customWidth="1"/>
    <col min="1821" max="1821" width="3.140625" style="27" customWidth="1"/>
    <col min="1822" max="1822" width="4.7109375" style="27" customWidth="1"/>
    <col min="1823" max="1824" width="3.28515625" style="27" customWidth="1"/>
    <col min="1825" max="1825" width="2.5703125" style="27" customWidth="1"/>
    <col min="1826" max="1826" width="8.140625" style="27" customWidth="1"/>
    <col min="1827" max="1827" width="9.42578125" style="27" customWidth="1"/>
    <col min="1828" max="1828" width="4.85546875" style="27" customWidth="1"/>
    <col min="1829" max="1829" width="18" style="27" customWidth="1"/>
    <col min="1830" max="1830" width="12.7109375" style="27" customWidth="1"/>
    <col min="1831" max="1831" width="3.28515625" style="27" customWidth="1"/>
    <col min="1832" max="1832" width="14" style="27" customWidth="1"/>
    <col min="1833" max="1840" width="3.28515625" style="27" customWidth="1"/>
    <col min="1841" max="2048" width="9.140625" style="27"/>
    <col min="2049" max="2049" width="2.42578125" style="27" customWidth="1"/>
    <col min="2050" max="2050" width="8.140625" style="27" customWidth="1"/>
    <col min="2051" max="2051" width="8" style="27" customWidth="1"/>
    <col min="2052" max="2052" width="3.28515625" style="27" customWidth="1"/>
    <col min="2053" max="2053" width="35.28515625" style="27" customWidth="1"/>
    <col min="2054" max="2057" width="0" style="27" hidden="1" customWidth="1"/>
    <col min="2058" max="2058" width="6.5703125" style="27" customWidth="1"/>
    <col min="2059" max="2059" width="6.85546875" style="27" customWidth="1"/>
    <col min="2060" max="2061" width="8.85546875" style="27" customWidth="1"/>
    <col min="2062" max="2062" width="9.42578125" style="27" customWidth="1"/>
    <col min="2063" max="2063" width="13.140625" style="27" customWidth="1"/>
    <col min="2064" max="2065" width="3.28515625" style="27" customWidth="1"/>
    <col min="2066" max="2066" width="3.85546875" style="27" customWidth="1"/>
    <col min="2067" max="2068" width="3.28515625" style="27" customWidth="1"/>
    <col min="2069" max="2069" width="18.28515625" style="27" customWidth="1"/>
    <col min="2070" max="2070" width="3.28515625" style="27" customWidth="1"/>
    <col min="2071" max="2071" width="8.42578125" style="27" customWidth="1"/>
    <col min="2072" max="2072" width="7.140625" style="27" customWidth="1"/>
    <col min="2073" max="2073" width="3.28515625" style="27" customWidth="1"/>
    <col min="2074" max="2074" width="5.140625" style="27" customWidth="1"/>
    <col min="2075" max="2076" width="3.28515625" style="27" customWidth="1"/>
    <col min="2077" max="2077" width="3.140625" style="27" customWidth="1"/>
    <col min="2078" max="2078" width="4.7109375" style="27" customWidth="1"/>
    <col min="2079" max="2080" width="3.28515625" style="27" customWidth="1"/>
    <col min="2081" max="2081" width="2.5703125" style="27" customWidth="1"/>
    <col min="2082" max="2082" width="8.140625" style="27" customWidth="1"/>
    <col min="2083" max="2083" width="9.42578125" style="27" customWidth="1"/>
    <col min="2084" max="2084" width="4.85546875" style="27" customWidth="1"/>
    <col min="2085" max="2085" width="18" style="27" customWidth="1"/>
    <col min="2086" max="2086" width="12.7109375" style="27" customWidth="1"/>
    <col min="2087" max="2087" width="3.28515625" style="27" customWidth="1"/>
    <col min="2088" max="2088" width="14" style="27" customWidth="1"/>
    <col min="2089" max="2096" width="3.28515625" style="27" customWidth="1"/>
    <col min="2097" max="2304" width="9.140625" style="27"/>
    <col min="2305" max="2305" width="2.42578125" style="27" customWidth="1"/>
    <col min="2306" max="2306" width="8.140625" style="27" customWidth="1"/>
    <col min="2307" max="2307" width="8" style="27" customWidth="1"/>
    <col min="2308" max="2308" width="3.28515625" style="27" customWidth="1"/>
    <col min="2309" max="2309" width="35.28515625" style="27" customWidth="1"/>
    <col min="2310" max="2313" width="0" style="27" hidden="1" customWidth="1"/>
    <col min="2314" max="2314" width="6.5703125" style="27" customWidth="1"/>
    <col min="2315" max="2315" width="6.85546875" style="27" customWidth="1"/>
    <col min="2316" max="2317" width="8.85546875" style="27" customWidth="1"/>
    <col min="2318" max="2318" width="9.42578125" style="27" customWidth="1"/>
    <col min="2319" max="2319" width="13.140625" style="27" customWidth="1"/>
    <col min="2320" max="2321" width="3.28515625" style="27" customWidth="1"/>
    <col min="2322" max="2322" width="3.85546875" style="27" customWidth="1"/>
    <col min="2323" max="2324" width="3.28515625" style="27" customWidth="1"/>
    <col min="2325" max="2325" width="18.28515625" style="27" customWidth="1"/>
    <col min="2326" max="2326" width="3.28515625" style="27" customWidth="1"/>
    <col min="2327" max="2327" width="8.42578125" style="27" customWidth="1"/>
    <col min="2328" max="2328" width="7.140625" style="27" customWidth="1"/>
    <col min="2329" max="2329" width="3.28515625" style="27" customWidth="1"/>
    <col min="2330" max="2330" width="5.140625" style="27" customWidth="1"/>
    <col min="2331" max="2332" width="3.28515625" style="27" customWidth="1"/>
    <col min="2333" max="2333" width="3.140625" style="27" customWidth="1"/>
    <col min="2334" max="2334" width="4.7109375" style="27" customWidth="1"/>
    <col min="2335" max="2336" width="3.28515625" style="27" customWidth="1"/>
    <col min="2337" max="2337" width="2.5703125" style="27" customWidth="1"/>
    <col min="2338" max="2338" width="8.140625" style="27" customWidth="1"/>
    <col min="2339" max="2339" width="9.42578125" style="27" customWidth="1"/>
    <col min="2340" max="2340" width="4.85546875" style="27" customWidth="1"/>
    <col min="2341" max="2341" width="18" style="27" customWidth="1"/>
    <col min="2342" max="2342" width="12.7109375" style="27" customWidth="1"/>
    <col min="2343" max="2343" width="3.28515625" style="27" customWidth="1"/>
    <col min="2344" max="2344" width="14" style="27" customWidth="1"/>
    <col min="2345" max="2352" width="3.28515625" style="27" customWidth="1"/>
    <col min="2353" max="2560" width="9.140625" style="27"/>
    <col min="2561" max="2561" width="2.42578125" style="27" customWidth="1"/>
    <col min="2562" max="2562" width="8.140625" style="27" customWidth="1"/>
    <col min="2563" max="2563" width="8" style="27" customWidth="1"/>
    <col min="2564" max="2564" width="3.28515625" style="27" customWidth="1"/>
    <col min="2565" max="2565" width="35.28515625" style="27" customWidth="1"/>
    <col min="2566" max="2569" width="0" style="27" hidden="1" customWidth="1"/>
    <col min="2570" max="2570" width="6.5703125" style="27" customWidth="1"/>
    <col min="2571" max="2571" width="6.85546875" style="27" customWidth="1"/>
    <col min="2572" max="2573" width="8.85546875" style="27" customWidth="1"/>
    <col min="2574" max="2574" width="9.42578125" style="27" customWidth="1"/>
    <col min="2575" max="2575" width="13.140625" style="27" customWidth="1"/>
    <col min="2576" max="2577" width="3.28515625" style="27" customWidth="1"/>
    <col min="2578" max="2578" width="3.85546875" style="27" customWidth="1"/>
    <col min="2579" max="2580" width="3.28515625" style="27" customWidth="1"/>
    <col min="2581" max="2581" width="18.28515625" style="27" customWidth="1"/>
    <col min="2582" max="2582" width="3.28515625" style="27" customWidth="1"/>
    <col min="2583" max="2583" width="8.42578125" style="27" customWidth="1"/>
    <col min="2584" max="2584" width="7.140625" style="27" customWidth="1"/>
    <col min="2585" max="2585" width="3.28515625" style="27" customWidth="1"/>
    <col min="2586" max="2586" width="5.140625" style="27" customWidth="1"/>
    <col min="2587" max="2588" width="3.28515625" style="27" customWidth="1"/>
    <col min="2589" max="2589" width="3.140625" style="27" customWidth="1"/>
    <col min="2590" max="2590" width="4.7109375" style="27" customWidth="1"/>
    <col min="2591" max="2592" width="3.28515625" style="27" customWidth="1"/>
    <col min="2593" max="2593" width="2.5703125" style="27" customWidth="1"/>
    <col min="2594" max="2594" width="8.140625" style="27" customWidth="1"/>
    <col min="2595" max="2595" width="9.42578125" style="27" customWidth="1"/>
    <col min="2596" max="2596" width="4.85546875" style="27" customWidth="1"/>
    <col min="2597" max="2597" width="18" style="27" customWidth="1"/>
    <col min="2598" max="2598" width="12.7109375" style="27" customWidth="1"/>
    <col min="2599" max="2599" width="3.28515625" style="27" customWidth="1"/>
    <col min="2600" max="2600" width="14" style="27" customWidth="1"/>
    <col min="2601" max="2608" width="3.28515625" style="27" customWidth="1"/>
    <col min="2609" max="2816" width="9.140625" style="27"/>
    <col min="2817" max="2817" width="2.42578125" style="27" customWidth="1"/>
    <col min="2818" max="2818" width="8.140625" style="27" customWidth="1"/>
    <col min="2819" max="2819" width="8" style="27" customWidth="1"/>
    <col min="2820" max="2820" width="3.28515625" style="27" customWidth="1"/>
    <col min="2821" max="2821" width="35.28515625" style="27" customWidth="1"/>
    <col min="2822" max="2825" width="0" style="27" hidden="1" customWidth="1"/>
    <col min="2826" max="2826" width="6.5703125" style="27" customWidth="1"/>
    <col min="2827" max="2827" width="6.85546875" style="27" customWidth="1"/>
    <col min="2828" max="2829" width="8.85546875" style="27" customWidth="1"/>
    <col min="2830" max="2830" width="9.42578125" style="27" customWidth="1"/>
    <col min="2831" max="2831" width="13.140625" style="27" customWidth="1"/>
    <col min="2832" max="2833" width="3.28515625" style="27" customWidth="1"/>
    <col min="2834" max="2834" width="3.85546875" style="27" customWidth="1"/>
    <col min="2835" max="2836" width="3.28515625" style="27" customWidth="1"/>
    <col min="2837" max="2837" width="18.28515625" style="27" customWidth="1"/>
    <col min="2838" max="2838" width="3.28515625" style="27" customWidth="1"/>
    <col min="2839" max="2839" width="8.42578125" style="27" customWidth="1"/>
    <col min="2840" max="2840" width="7.140625" style="27" customWidth="1"/>
    <col min="2841" max="2841" width="3.28515625" style="27" customWidth="1"/>
    <col min="2842" max="2842" width="5.140625" style="27" customWidth="1"/>
    <col min="2843" max="2844" width="3.28515625" style="27" customWidth="1"/>
    <col min="2845" max="2845" width="3.140625" style="27" customWidth="1"/>
    <col min="2846" max="2846" width="4.7109375" style="27" customWidth="1"/>
    <col min="2847" max="2848" width="3.28515625" style="27" customWidth="1"/>
    <col min="2849" max="2849" width="2.5703125" style="27" customWidth="1"/>
    <col min="2850" max="2850" width="8.140625" style="27" customWidth="1"/>
    <col min="2851" max="2851" width="9.42578125" style="27" customWidth="1"/>
    <col min="2852" max="2852" width="4.85546875" style="27" customWidth="1"/>
    <col min="2853" max="2853" width="18" style="27" customWidth="1"/>
    <col min="2854" max="2854" width="12.7109375" style="27" customWidth="1"/>
    <col min="2855" max="2855" width="3.28515625" style="27" customWidth="1"/>
    <col min="2856" max="2856" width="14" style="27" customWidth="1"/>
    <col min="2857" max="2864" width="3.28515625" style="27" customWidth="1"/>
    <col min="2865" max="3072" width="9.140625" style="27"/>
    <col min="3073" max="3073" width="2.42578125" style="27" customWidth="1"/>
    <col min="3074" max="3074" width="8.140625" style="27" customWidth="1"/>
    <col min="3075" max="3075" width="8" style="27" customWidth="1"/>
    <col min="3076" max="3076" width="3.28515625" style="27" customWidth="1"/>
    <col min="3077" max="3077" width="35.28515625" style="27" customWidth="1"/>
    <col min="3078" max="3081" width="0" style="27" hidden="1" customWidth="1"/>
    <col min="3082" max="3082" width="6.5703125" style="27" customWidth="1"/>
    <col min="3083" max="3083" width="6.85546875" style="27" customWidth="1"/>
    <col min="3084" max="3085" width="8.85546875" style="27" customWidth="1"/>
    <col min="3086" max="3086" width="9.42578125" style="27" customWidth="1"/>
    <col min="3087" max="3087" width="13.140625" style="27" customWidth="1"/>
    <col min="3088" max="3089" width="3.28515625" style="27" customWidth="1"/>
    <col min="3090" max="3090" width="3.85546875" style="27" customWidth="1"/>
    <col min="3091" max="3092" width="3.28515625" style="27" customWidth="1"/>
    <col min="3093" max="3093" width="18.28515625" style="27" customWidth="1"/>
    <col min="3094" max="3094" width="3.28515625" style="27" customWidth="1"/>
    <col min="3095" max="3095" width="8.42578125" style="27" customWidth="1"/>
    <col min="3096" max="3096" width="7.140625" style="27" customWidth="1"/>
    <col min="3097" max="3097" width="3.28515625" style="27" customWidth="1"/>
    <col min="3098" max="3098" width="5.140625" style="27" customWidth="1"/>
    <col min="3099" max="3100" width="3.28515625" style="27" customWidth="1"/>
    <col min="3101" max="3101" width="3.140625" style="27" customWidth="1"/>
    <col min="3102" max="3102" width="4.7109375" style="27" customWidth="1"/>
    <col min="3103" max="3104" width="3.28515625" style="27" customWidth="1"/>
    <col min="3105" max="3105" width="2.5703125" style="27" customWidth="1"/>
    <col min="3106" max="3106" width="8.140625" style="27" customWidth="1"/>
    <col min="3107" max="3107" width="9.42578125" style="27" customWidth="1"/>
    <col min="3108" max="3108" width="4.85546875" style="27" customWidth="1"/>
    <col min="3109" max="3109" width="18" style="27" customWidth="1"/>
    <col min="3110" max="3110" width="12.7109375" style="27" customWidth="1"/>
    <col min="3111" max="3111" width="3.28515625" style="27" customWidth="1"/>
    <col min="3112" max="3112" width="14" style="27" customWidth="1"/>
    <col min="3113" max="3120" width="3.28515625" style="27" customWidth="1"/>
    <col min="3121" max="3328" width="9.140625" style="27"/>
    <col min="3329" max="3329" width="2.42578125" style="27" customWidth="1"/>
    <col min="3330" max="3330" width="8.140625" style="27" customWidth="1"/>
    <col min="3331" max="3331" width="8" style="27" customWidth="1"/>
    <col min="3332" max="3332" width="3.28515625" style="27" customWidth="1"/>
    <col min="3333" max="3333" width="35.28515625" style="27" customWidth="1"/>
    <col min="3334" max="3337" width="0" style="27" hidden="1" customWidth="1"/>
    <col min="3338" max="3338" width="6.5703125" style="27" customWidth="1"/>
    <col min="3339" max="3339" width="6.85546875" style="27" customWidth="1"/>
    <col min="3340" max="3341" width="8.85546875" style="27" customWidth="1"/>
    <col min="3342" max="3342" width="9.42578125" style="27" customWidth="1"/>
    <col min="3343" max="3343" width="13.140625" style="27" customWidth="1"/>
    <col min="3344" max="3345" width="3.28515625" style="27" customWidth="1"/>
    <col min="3346" max="3346" width="3.85546875" style="27" customWidth="1"/>
    <col min="3347" max="3348" width="3.28515625" style="27" customWidth="1"/>
    <col min="3349" max="3349" width="18.28515625" style="27" customWidth="1"/>
    <col min="3350" max="3350" width="3.28515625" style="27" customWidth="1"/>
    <col min="3351" max="3351" width="8.42578125" style="27" customWidth="1"/>
    <col min="3352" max="3352" width="7.140625" style="27" customWidth="1"/>
    <col min="3353" max="3353" width="3.28515625" style="27" customWidth="1"/>
    <col min="3354" max="3354" width="5.140625" style="27" customWidth="1"/>
    <col min="3355" max="3356" width="3.28515625" style="27" customWidth="1"/>
    <col min="3357" max="3357" width="3.140625" style="27" customWidth="1"/>
    <col min="3358" max="3358" width="4.7109375" style="27" customWidth="1"/>
    <col min="3359" max="3360" width="3.28515625" style="27" customWidth="1"/>
    <col min="3361" max="3361" width="2.5703125" style="27" customWidth="1"/>
    <col min="3362" max="3362" width="8.140625" style="27" customWidth="1"/>
    <col min="3363" max="3363" width="9.42578125" style="27" customWidth="1"/>
    <col min="3364" max="3364" width="4.85546875" style="27" customWidth="1"/>
    <col min="3365" max="3365" width="18" style="27" customWidth="1"/>
    <col min="3366" max="3366" width="12.7109375" style="27" customWidth="1"/>
    <col min="3367" max="3367" width="3.28515625" style="27" customWidth="1"/>
    <col min="3368" max="3368" width="14" style="27" customWidth="1"/>
    <col min="3369" max="3376" width="3.28515625" style="27" customWidth="1"/>
    <col min="3377" max="3584" width="9.140625" style="27"/>
    <col min="3585" max="3585" width="2.42578125" style="27" customWidth="1"/>
    <col min="3586" max="3586" width="8.140625" style="27" customWidth="1"/>
    <col min="3587" max="3587" width="8" style="27" customWidth="1"/>
    <col min="3588" max="3588" width="3.28515625" style="27" customWidth="1"/>
    <col min="3589" max="3589" width="35.28515625" style="27" customWidth="1"/>
    <col min="3590" max="3593" width="0" style="27" hidden="1" customWidth="1"/>
    <col min="3594" max="3594" width="6.5703125" style="27" customWidth="1"/>
    <col min="3595" max="3595" width="6.85546875" style="27" customWidth="1"/>
    <col min="3596" max="3597" width="8.85546875" style="27" customWidth="1"/>
    <col min="3598" max="3598" width="9.42578125" style="27" customWidth="1"/>
    <col min="3599" max="3599" width="13.140625" style="27" customWidth="1"/>
    <col min="3600" max="3601" width="3.28515625" style="27" customWidth="1"/>
    <col min="3602" max="3602" width="3.85546875" style="27" customWidth="1"/>
    <col min="3603" max="3604" width="3.28515625" style="27" customWidth="1"/>
    <col min="3605" max="3605" width="18.28515625" style="27" customWidth="1"/>
    <col min="3606" max="3606" width="3.28515625" style="27" customWidth="1"/>
    <col min="3607" max="3607" width="8.42578125" style="27" customWidth="1"/>
    <col min="3608" max="3608" width="7.140625" style="27" customWidth="1"/>
    <col min="3609" max="3609" width="3.28515625" style="27" customWidth="1"/>
    <col min="3610" max="3610" width="5.140625" style="27" customWidth="1"/>
    <col min="3611" max="3612" width="3.28515625" style="27" customWidth="1"/>
    <col min="3613" max="3613" width="3.140625" style="27" customWidth="1"/>
    <col min="3614" max="3614" width="4.7109375" style="27" customWidth="1"/>
    <col min="3615" max="3616" width="3.28515625" style="27" customWidth="1"/>
    <col min="3617" max="3617" width="2.5703125" style="27" customWidth="1"/>
    <col min="3618" max="3618" width="8.140625" style="27" customWidth="1"/>
    <col min="3619" max="3619" width="9.42578125" style="27" customWidth="1"/>
    <col min="3620" max="3620" width="4.85546875" style="27" customWidth="1"/>
    <col min="3621" max="3621" width="18" style="27" customWidth="1"/>
    <col min="3622" max="3622" width="12.7109375" style="27" customWidth="1"/>
    <col min="3623" max="3623" width="3.28515625" style="27" customWidth="1"/>
    <col min="3624" max="3624" width="14" style="27" customWidth="1"/>
    <col min="3625" max="3632" width="3.28515625" style="27" customWidth="1"/>
    <col min="3633" max="3840" width="9.140625" style="27"/>
    <col min="3841" max="3841" width="2.42578125" style="27" customWidth="1"/>
    <col min="3842" max="3842" width="8.140625" style="27" customWidth="1"/>
    <col min="3843" max="3843" width="8" style="27" customWidth="1"/>
    <col min="3844" max="3844" width="3.28515625" style="27" customWidth="1"/>
    <col min="3845" max="3845" width="35.28515625" style="27" customWidth="1"/>
    <col min="3846" max="3849" width="0" style="27" hidden="1" customWidth="1"/>
    <col min="3850" max="3850" width="6.5703125" style="27" customWidth="1"/>
    <col min="3851" max="3851" width="6.85546875" style="27" customWidth="1"/>
    <col min="3852" max="3853" width="8.85546875" style="27" customWidth="1"/>
    <col min="3854" max="3854" width="9.42578125" style="27" customWidth="1"/>
    <col min="3855" max="3855" width="13.140625" style="27" customWidth="1"/>
    <col min="3856" max="3857" width="3.28515625" style="27" customWidth="1"/>
    <col min="3858" max="3858" width="3.85546875" style="27" customWidth="1"/>
    <col min="3859" max="3860" width="3.28515625" style="27" customWidth="1"/>
    <col min="3861" max="3861" width="18.28515625" style="27" customWidth="1"/>
    <col min="3862" max="3862" width="3.28515625" style="27" customWidth="1"/>
    <col min="3863" max="3863" width="8.42578125" style="27" customWidth="1"/>
    <col min="3864" max="3864" width="7.140625" style="27" customWidth="1"/>
    <col min="3865" max="3865" width="3.28515625" style="27" customWidth="1"/>
    <col min="3866" max="3866" width="5.140625" style="27" customWidth="1"/>
    <col min="3867" max="3868" width="3.28515625" style="27" customWidth="1"/>
    <col min="3869" max="3869" width="3.140625" style="27" customWidth="1"/>
    <col min="3870" max="3870" width="4.7109375" style="27" customWidth="1"/>
    <col min="3871" max="3872" width="3.28515625" style="27" customWidth="1"/>
    <col min="3873" max="3873" width="2.5703125" style="27" customWidth="1"/>
    <col min="3874" max="3874" width="8.140625" style="27" customWidth="1"/>
    <col min="3875" max="3875" width="9.42578125" style="27" customWidth="1"/>
    <col min="3876" max="3876" width="4.85546875" style="27" customWidth="1"/>
    <col min="3877" max="3877" width="18" style="27" customWidth="1"/>
    <col min="3878" max="3878" width="12.7109375" style="27" customWidth="1"/>
    <col min="3879" max="3879" width="3.28515625" style="27" customWidth="1"/>
    <col min="3880" max="3880" width="14" style="27" customWidth="1"/>
    <col min="3881" max="3888" width="3.28515625" style="27" customWidth="1"/>
    <col min="3889" max="4096" width="9.140625" style="27"/>
    <col min="4097" max="4097" width="2.42578125" style="27" customWidth="1"/>
    <col min="4098" max="4098" width="8.140625" style="27" customWidth="1"/>
    <col min="4099" max="4099" width="8" style="27" customWidth="1"/>
    <col min="4100" max="4100" width="3.28515625" style="27" customWidth="1"/>
    <col min="4101" max="4101" width="35.28515625" style="27" customWidth="1"/>
    <col min="4102" max="4105" width="0" style="27" hidden="1" customWidth="1"/>
    <col min="4106" max="4106" width="6.5703125" style="27" customWidth="1"/>
    <col min="4107" max="4107" width="6.85546875" style="27" customWidth="1"/>
    <col min="4108" max="4109" width="8.85546875" style="27" customWidth="1"/>
    <col min="4110" max="4110" width="9.42578125" style="27" customWidth="1"/>
    <col min="4111" max="4111" width="13.140625" style="27" customWidth="1"/>
    <col min="4112" max="4113" width="3.28515625" style="27" customWidth="1"/>
    <col min="4114" max="4114" width="3.85546875" style="27" customWidth="1"/>
    <col min="4115" max="4116" width="3.28515625" style="27" customWidth="1"/>
    <col min="4117" max="4117" width="18.28515625" style="27" customWidth="1"/>
    <col min="4118" max="4118" width="3.28515625" style="27" customWidth="1"/>
    <col min="4119" max="4119" width="8.42578125" style="27" customWidth="1"/>
    <col min="4120" max="4120" width="7.140625" style="27" customWidth="1"/>
    <col min="4121" max="4121" width="3.28515625" style="27" customWidth="1"/>
    <col min="4122" max="4122" width="5.140625" style="27" customWidth="1"/>
    <col min="4123" max="4124" width="3.28515625" style="27" customWidth="1"/>
    <col min="4125" max="4125" width="3.140625" style="27" customWidth="1"/>
    <col min="4126" max="4126" width="4.7109375" style="27" customWidth="1"/>
    <col min="4127" max="4128" width="3.28515625" style="27" customWidth="1"/>
    <col min="4129" max="4129" width="2.5703125" style="27" customWidth="1"/>
    <col min="4130" max="4130" width="8.140625" style="27" customWidth="1"/>
    <col min="4131" max="4131" width="9.42578125" style="27" customWidth="1"/>
    <col min="4132" max="4132" width="4.85546875" style="27" customWidth="1"/>
    <col min="4133" max="4133" width="18" style="27" customWidth="1"/>
    <col min="4134" max="4134" width="12.7109375" style="27" customWidth="1"/>
    <col min="4135" max="4135" width="3.28515625" style="27" customWidth="1"/>
    <col min="4136" max="4136" width="14" style="27" customWidth="1"/>
    <col min="4137" max="4144" width="3.28515625" style="27" customWidth="1"/>
    <col min="4145" max="4352" width="9.140625" style="27"/>
    <col min="4353" max="4353" width="2.42578125" style="27" customWidth="1"/>
    <col min="4354" max="4354" width="8.140625" style="27" customWidth="1"/>
    <col min="4355" max="4355" width="8" style="27" customWidth="1"/>
    <col min="4356" max="4356" width="3.28515625" style="27" customWidth="1"/>
    <col min="4357" max="4357" width="35.28515625" style="27" customWidth="1"/>
    <col min="4358" max="4361" width="0" style="27" hidden="1" customWidth="1"/>
    <col min="4362" max="4362" width="6.5703125" style="27" customWidth="1"/>
    <col min="4363" max="4363" width="6.85546875" style="27" customWidth="1"/>
    <col min="4364" max="4365" width="8.85546875" style="27" customWidth="1"/>
    <col min="4366" max="4366" width="9.42578125" style="27" customWidth="1"/>
    <col min="4367" max="4367" width="13.140625" style="27" customWidth="1"/>
    <col min="4368" max="4369" width="3.28515625" style="27" customWidth="1"/>
    <col min="4370" max="4370" width="3.85546875" style="27" customWidth="1"/>
    <col min="4371" max="4372" width="3.28515625" style="27" customWidth="1"/>
    <col min="4373" max="4373" width="18.28515625" style="27" customWidth="1"/>
    <col min="4374" max="4374" width="3.28515625" style="27" customWidth="1"/>
    <col min="4375" max="4375" width="8.42578125" style="27" customWidth="1"/>
    <col min="4376" max="4376" width="7.140625" style="27" customWidth="1"/>
    <col min="4377" max="4377" width="3.28515625" style="27" customWidth="1"/>
    <col min="4378" max="4378" width="5.140625" style="27" customWidth="1"/>
    <col min="4379" max="4380" width="3.28515625" style="27" customWidth="1"/>
    <col min="4381" max="4381" width="3.140625" style="27" customWidth="1"/>
    <col min="4382" max="4382" width="4.7109375" style="27" customWidth="1"/>
    <col min="4383" max="4384" width="3.28515625" style="27" customWidth="1"/>
    <col min="4385" max="4385" width="2.5703125" style="27" customWidth="1"/>
    <col min="4386" max="4386" width="8.140625" style="27" customWidth="1"/>
    <col min="4387" max="4387" width="9.42578125" style="27" customWidth="1"/>
    <col min="4388" max="4388" width="4.85546875" style="27" customWidth="1"/>
    <col min="4389" max="4389" width="18" style="27" customWidth="1"/>
    <col min="4390" max="4390" width="12.7109375" style="27" customWidth="1"/>
    <col min="4391" max="4391" width="3.28515625" style="27" customWidth="1"/>
    <col min="4392" max="4392" width="14" style="27" customWidth="1"/>
    <col min="4393" max="4400" width="3.28515625" style="27" customWidth="1"/>
    <col min="4401" max="4608" width="9.140625" style="27"/>
    <col min="4609" max="4609" width="2.42578125" style="27" customWidth="1"/>
    <col min="4610" max="4610" width="8.140625" style="27" customWidth="1"/>
    <col min="4611" max="4611" width="8" style="27" customWidth="1"/>
    <col min="4612" max="4612" width="3.28515625" style="27" customWidth="1"/>
    <col min="4613" max="4613" width="35.28515625" style="27" customWidth="1"/>
    <col min="4614" max="4617" width="0" style="27" hidden="1" customWidth="1"/>
    <col min="4618" max="4618" width="6.5703125" style="27" customWidth="1"/>
    <col min="4619" max="4619" width="6.85546875" style="27" customWidth="1"/>
    <col min="4620" max="4621" width="8.85546875" style="27" customWidth="1"/>
    <col min="4622" max="4622" width="9.42578125" style="27" customWidth="1"/>
    <col min="4623" max="4623" width="13.140625" style="27" customWidth="1"/>
    <col min="4624" max="4625" width="3.28515625" style="27" customWidth="1"/>
    <col min="4626" max="4626" width="3.85546875" style="27" customWidth="1"/>
    <col min="4627" max="4628" width="3.28515625" style="27" customWidth="1"/>
    <col min="4629" max="4629" width="18.28515625" style="27" customWidth="1"/>
    <col min="4630" max="4630" width="3.28515625" style="27" customWidth="1"/>
    <col min="4631" max="4631" width="8.42578125" style="27" customWidth="1"/>
    <col min="4632" max="4632" width="7.140625" style="27" customWidth="1"/>
    <col min="4633" max="4633" width="3.28515625" style="27" customWidth="1"/>
    <col min="4634" max="4634" width="5.140625" style="27" customWidth="1"/>
    <col min="4635" max="4636" width="3.28515625" style="27" customWidth="1"/>
    <col min="4637" max="4637" width="3.140625" style="27" customWidth="1"/>
    <col min="4638" max="4638" width="4.7109375" style="27" customWidth="1"/>
    <col min="4639" max="4640" width="3.28515625" style="27" customWidth="1"/>
    <col min="4641" max="4641" width="2.5703125" style="27" customWidth="1"/>
    <col min="4642" max="4642" width="8.140625" style="27" customWidth="1"/>
    <col min="4643" max="4643" width="9.42578125" style="27" customWidth="1"/>
    <col min="4644" max="4644" width="4.85546875" style="27" customWidth="1"/>
    <col min="4645" max="4645" width="18" style="27" customWidth="1"/>
    <col min="4646" max="4646" width="12.7109375" style="27" customWidth="1"/>
    <col min="4647" max="4647" width="3.28515625" style="27" customWidth="1"/>
    <col min="4648" max="4648" width="14" style="27" customWidth="1"/>
    <col min="4649" max="4656" width="3.28515625" style="27" customWidth="1"/>
    <col min="4657" max="4864" width="9.140625" style="27"/>
    <col min="4865" max="4865" width="2.42578125" style="27" customWidth="1"/>
    <col min="4866" max="4866" width="8.140625" style="27" customWidth="1"/>
    <col min="4867" max="4867" width="8" style="27" customWidth="1"/>
    <col min="4868" max="4868" width="3.28515625" style="27" customWidth="1"/>
    <col min="4869" max="4869" width="35.28515625" style="27" customWidth="1"/>
    <col min="4870" max="4873" width="0" style="27" hidden="1" customWidth="1"/>
    <col min="4874" max="4874" width="6.5703125" style="27" customWidth="1"/>
    <col min="4875" max="4875" width="6.85546875" style="27" customWidth="1"/>
    <col min="4876" max="4877" width="8.85546875" style="27" customWidth="1"/>
    <col min="4878" max="4878" width="9.42578125" style="27" customWidth="1"/>
    <col min="4879" max="4879" width="13.140625" style="27" customWidth="1"/>
    <col min="4880" max="4881" width="3.28515625" style="27" customWidth="1"/>
    <col min="4882" max="4882" width="3.85546875" style="27" customWidth="1"/>
    <col min="4883" max="4884" width="3.28515625" style="27" customWidth="1"/>
    <col min="4885" max="4885" width="18.28515625" style="27" customWidth="1"/>
    <col min="4886" max="4886" width="3.28515625" style="27" customWidth="1"/>
    <col min="4887" max="4887" width="8.42578125" style="27" customWidth="1"/>
    <col min="4888" max="4888" width="7.140625" style="27" customWidth="1"/>
    <col min="4889" max="4889" width="3.28515625" style="27" customWidth="1"/>
    <col min="4890" max="4890" width="5.140625" style="27" customWidth="1"/>
    <col min="4891" max="4892" width="3.28515625" style="27" customWidth="1"/>
    <col min="4893" max="4893" width="3.140625" style="27" customWidth="1"/>
    <col min="4894" max="4894" width="4.7109375" style="27" customWidth="1"/>
    <col min="4895" max="4896" width="3.28515625" style="27" customWidth="1"/>
    <col min="4897" max="4897" width="2.5703125" style="27" customWidth="1"/>
    <col min="4898" max="4898" width="8.140625" style="27" customWidth="1"/>
    <col min="4899" max="4899" width="9.42578125" style="27" customWidth="1"/>
    <col min="4900" max="4900" width="4.85546875" style="27" customWidth="1"/>
    <col min="4901" max="4901" width="18" style="27" customWidth="1"/>
    <col min="4902" max="4902" width="12.7109375" style="27" customWidth="1"/>
    <col min="4903" max="4903" width="3.28515625" style="27" customWidth="1"/>
    <col min="4904" max="4904" width="14" style="27" customWidth="1"/>
    <col min="4905" max="4912" width="3.28515625" style="27" customWidth="1"/>
    <col min="4913" max="5120" width="9.140625" style="27"/>
    <col min="5121" max="5121" width="2.42578125" style="27" customWidth="1"/>
    <col min="5122" max="5122" width="8.140625" style="27" customWidth="1"/>
    <col min="5123" max="5123" width="8" style="27" customWidth="1"/>
    <col min="5124" max="5124" width="3.28515625" style="27" customWidth="1"/>
    <col min="5125" max="5125" width="35.28515625" style="27" customWidth="1"/>
    <col min="5126" max="5129" width="0" style="27" hidden="1" customWidth="1"/>
    <col min="5130" max="5130" width="6.5703125" style="27" customWidth="1"/>
    <col min="5131" max="5131" width="6.85546875" style="27" customWidth="1"/>
    <col min="5132" max="5133" width="8.85546875" style="27" customWidth="1"/>
    <col min="5134" max="5134" width="9.42578125" style="27" customWidth="1"/>
    <col min="5135" max="5135" width="13.140625" style="27" customWidth="1"/>
    <col min="5136" max="5137" width="3.28515625" style="27" customWidth="1"/>
    <col min="5138" max="5138" width="3.85546875" style="27" customWidth="1"/>
    <col min="5139" max="5140" width="3.28515625" style="27" customWidth="1"/>
    <col min="5141" max="5141" width="18.28515625" style="27" customWidth="1"/>
    <col min="5142" max="5142" width="3.28515625" style="27" customWidth="1"/>
    <col min="5143" max="5143" width="8.42578125" style="27" customWidth="1"/>
    <col min="5144" max="5144" width="7.140625" style="27" customWidth="1"/>
    <col min="5145" max="5145" width="3.28515625" style="27" customWidth="1"/>
    <col min="5146" max="5146" width="5.140625" style="27" customWidth="1"/>
    <col min="5147" max="5148" width="3.28515625" style="27" customWidth="1"/>
    <col min="5149" max="5149" width="3.140625" style="27" customWidth="1"/>
    <col min="5150" max="5150" width="4.7109375" style="27" customWidth="1"/>
    <col min="5151" max="5152" width="3.28515625" style="27" customWidth="1"/>
    <col min="5153" max="5153" width="2.5703125" style="27" customWidth="1"/>
    <col min="5154" max="5154" width="8.140625" style="27" customWidth="1"/>
    <col min="5155" max="5155" width="9.42578125" style="27" customWidth="1"/>
    <col min="5156" max="5156" width="4.85546875" style="27" customWidth="1"/>
    <col min="5157" max="5157" width="18" style="27" customWidth="1"/>
    <col min="5158" max="5158" width="12.7109375" style="27" customWidth="1"/>
    <col min="5159" max="5159" width="3.28515625" style="27" customWidth="1"/>
    <col min="5160" max="5160" width="14" style="27" customWidth="1"/>
    <col min="5161" max="5168" width="3.28515625" style="27" customWidth="1"/>
    <col min="5169" max="5376" width="9.140625" style="27"/>
    <col min="5377" max="5377" width="2.42578125" style="27" customWidth="1"/>
    <col min="5378" max="5378" width="8.140625" style="27" customWidth="1"/>
    <col min="5379" max="5379" width="8" style="27" customWidth="1"/>
    <col min="5380" max="5380" width="3.28515625" style="27" customWidth="1"/>
    <col min="5381" max="5381" width="35.28515625" style="27" customWidth="1"/>
    <col min="5382" max="5385" width="0" style="27" hidden="1" customWidth="1"/>
    <col min="5386" max="5386" width="6.5703125" style="27" customWidth="1"/>
    <col min="5387" max="5387" width="6.85546875" style="27" customWidth="1"/>
    <col min="5388" max="5389" width="8.85546875" style="27" customWidth="1"/>
    <col min="5390" max="5390" width="9.42578125" style="27" customWidth="1"/>
    <col min="5391" max="5391" width="13.140625" style="27" customWidth="1"/>
    <col min="5392" max="5393" width="3.28515625" style="27" customWidth="1"/>
    <col min="5394" max="5394" width="3.85546875" style="27" customWidth="1"/>
    <col min="5395" max="5396" width="3.28515625" style="27" customWidth="1"/>
    <col min="5397" max="5397" width="18.28515625" style="27" customWidth="1"/>
    <col min="5398" max="5398" width="3.28515625" style="27" customWidth="1"/>
    <col min="5399" max="5399" width="8.42578125" style="27" customWidth="1"/>
    <col min="5400" max="5400" width="7.140625" style="27" customWidth="1"/>
    <col min="5401" max="5401" width="3.28515625" style="27" customWidth="1"/>
    <col min="5402" max="5402" width="5.140625" style="27" customWidth="1"/>
    <col min="5403" max="5404" width="3.28515625" style="27" customWidth="1"/>
    <col min="5405" max="5405" width="3.140625" style="27" customWidth="1"/>
    <col min="5406" max="5406" width="4.7109375" style="27" customWidth="1"/>
    <col min="5407" max="5408" width="3.28515625" style="27" customWidth="1"/>
    <col min="5409" max="5409" width="2.5703125" style="27" customWidth="1"/>
    <col min="5410" max="5410" width="8.140625" style="27" customWidth="1"/>
    <col min="5411" max="5411" width="9.42578125" style="27" customWidth="1"/>
    <col min="5412" max="5412" width="4.85546875" style="27" customWidth="1"/>
    <col min="5413" max="5413" width="18" style="27" customWidth="1"/>
    <col min="5414" max="5414" width="12.7109375" style="27" customWidth="1"/>
    <col min="5415" max="5415" width="3.28515625" style="27" customWidth="1"/>
    <col min="5416" max="5416" width="14" style="27" customWidth="1"/>
    <col min="5417" max="5424" width="3.28515625" style="27" customWidth="1"/>
    <col min="5425" max="5632" width="9.140625" style="27"/>
    <col min="5633" max="5633" width="2.42578125" style="27" customWidth="1"/>
    <col min="5634" max="5634" width="8.140625" style="27" customWidth="1"/>
    <col min="5635" max="5635" width="8" style="27" customWidth="1"/>
    <col min="5636" max="5636" width="3.28515625" style="27" customWidth="1"/>
    <col min="5637" max="5637" width="35.28515625" style="27" customWidth="1"/>
    <col min="5638" max="5641" width="0" style="27" hidden="1" customWidth="1"/>
    <col min="5642" max="5642" width="6.5703125" style="27" customWidth="1"/>
    <col min="5643" max="5643" width="6.85546875" style="27" customWidth="1"/>
    <col min="5644" max="5645" width="8.85546875" style="27" customWidth="1"/>
    <col min="5646" max="5646" width="9.42578125" style="27" customWidth="1"/>
    <col min="5647" max="5647" width="13.140625" style="27" customWidth="1"/>
    <col min="5648" max="5649" width="3.28515625" style="27" customWidth="1"/>
    <col min="5650" max="5650" width="3.85546875" style="27" customWidth="1"/>
    <col min="5651" max="5652" width="3.28515625" style="27" customWidth="1"/>
    <col min="5653" max="5653" width="18.28515625" style="27" customWidth="1"/>
    <col min="5654" max="5654" width="3.28515625" style="27" customWidth="1"/>
    <col min="5655" max="5655" width="8.42578125" style="27" customWidth="1"/>
    <col min="5656" max="5656" width="7.140625" style="27" customWidth="1"/>
    <col min="5657" max="5657" width="3.28515625" style="27" customWidth="1"/>
    <col min="5658" max="5658" width="5.140625" style="27" customWidth="1"/>
    <col min="5659" max="5660" width="3.28515625" style="27" customWidth="1"/>
    <col min="5661" max="5661" width="3.140625" style="27" customWidth="1"/>
    <col min="5662" max="5662" width="4.7109375" style="27" customWidth="1"/>
    <col min="5663" max="5664" width="3.28515625" style="27" customWidth="1"/>
    <col min="5665" max="5665" width="2.5703125" style="27" customWidth="1"/>
    <col min="5666" max="5666" width="8.140625" style="27" customWidth="1"/>
    <col min="5667" max="5667" width="9.42578125" style="27" customWidth="1"/>
    <col min="5668" max="5668" width="4.85546875" style="27" customWidth="1"/>
    <col min="5669" max="5669" width="18" style="27" customWidth="1"/>
    <col min="5670" max="5670" width="12.7109375" style="27" customWidth="1"/>
    <col min="5671" max="5671" width="3.28515625" style="27" customWidth="1"/>
    <col min="5672" max="5672" width="14" style="27" customWidth="1"/>
    <col min="5673" max="5680" width="3.28515625" style="27" customWidth="1"/>
    <col min="5681" max="5888" width="9.140625" style="27"/>
    <col min="5889" max="5889" width="2.42578125" style="27" customWidth="1"/>
    <col min="5890" max="5890" width="8.140625" style="27" customWidth="1"/>
    <col min="5891" max="5891" width="8" style="27" customWidth="1"/>
    <col min="5892" max="5892" width="3.28515625" style="27" customWidth="1"/>
    <col min="5893" max="5893" width="35.28515625" style="27" customWidth="1"/>
    <col min="5894" max="5897" width="0" style="27" hidden="1" customWidth="1"/>
    <col min="5898" max="5898" width="6.5703125" style="27" customWidth="1"/>
    <col min="5899" max="5899" width="6.85546875" style="27" customWidth="1"/>
    <col min="5900" max="5901" width="8.85546875" style="27" customWidth="1"/>
    <col min="5902" max="5902" width="9.42578125" style="27" customWidth="1"/>
    <col min="5903" max="5903" width="13.140625" style="27" customWidth="1"/>
    <col min="5904" max="5905" width="3.28515625" style="27" customWidth="1"/>
    <col min="5906" max="5906" width="3.85546875" style="27" customWidth="1"/>
    <col min="5907" max="5908" width="3.28515625" style="27" customWidth="1"/>
    <col min="5909" max="5909" width="18.28515625" style="27" customWidth="1"/>
    <col min="5910" max="5910" width="3.28515625" style="27" customWidth="1"/>
    <col min="5911" max="5911" width="8.42578125" style="27" customWidth="1"/>
    <col min="5912" max="5912" width="7.140625" style="27" customWidth="1"/>
    <col min="5913" max="5913" width="3.28515625" style="27" customWidth="1"/>
    <col min="5914" max="5914" width="5.140625" style="27" customWidth="1"/>
    <col min="5915" max="5916" width="3.28515625" style="27" customWidth="1"/>
    <col min="5917" max="5917" width="3.140625" style="27" customWidth="1"/>
    <col min="5918" max="5918" width="4.7109375" style="27" customWidth="1"/>
    <col min="5919" max="5920" width="3.28515625" style="27" customWidth="1"/>
    <col min="5921" max="5921" width="2.5703125" style="27" customWidth="1"/>
    <col min="5922" max="5922" width="8.140625" style="27" customWidth="1"/>
    <col min="5923" max="5923" width="9.42578125" style="27" customWidth="1"/>
    <col min="5924" max="5924" width="4.85546875" style="27" customWidth="1"/>
    <col min="5925" max="5925" width="18" style="27" customWidth="1"/>
    <col min="5926" max="5926" width="12.7109375" style="27" customWidth="1"/>
    <col min="5927" max="5927" width="3.28515625" style="27" customWidth="1"/>
    <col min="5928" max="5928" width="14" style="27" customWidth="1"/>
    <col min="5929" max="5936" width="3.28515625" style="27" customWidth="1"/>
    <col min="5937" max="6144" width="9.140625" style="27"/>
    <col min="6145" max="6145" width="2.42578125" style="27" customWidth="1"/>
    <col min="6146" max="6146" width="8.140625" style="27" customWidth="1"/>
    <col min="6147" max="6147" width="8" style="27" customWidth="1"/>
    <col min="6148" max="6148" width="3.28515625" style="27" customWidth="1"/>
    <col min="6149" max="6149" width="35.28515625" style="27" customWidth="1"/>
    <col min="6150" max="6153" width="0" style="27" hidden="1" customWidth="1"/>
    <col min="6154" max="6154" width="6.5703125" style="27" customWidth="1"/>
    <col min="6155" max="6155" width="6.85546875" style="27" customWidth="1"/>
    <col min="6156" max="6157" width="8.85546875" style="27" customWidth="1"/>
    <col min="6158" max="6158" width="9.42578125" style="27" customWidth="1"/>
    <col min="6159" max="6159" width="13.140625" style="27" customWidth="1"/>
    <col min="6160" max="6161" width="3.28515625" style="27" customWidth="1"/>
    <col min="6162" max="6162" width="3.85546875" style="27" customWidth="1"/>
    <col min="6163" max="6164" width="3.28515625" style="27" customWidth="1"/>
    <col min="6165" max="6165" width="18.28515625" style="27" customWidth="1"/>
    <col min="6166" max="6166" width="3.28515625" style="27" customWidth="1"/>
    <col min="6167" max="6167" width="8.42578125" style="27" customWidth="1"/>
    <col min="6168" max="6168" width="7.140625" style="27" customWidth="1"/>
    <col min="6169" max="6169" width="3.28515625" style="27" customWidth="1"/>
    <col min="6170" max="6170" width="5.140625" style="27" customWidth="1"/>
    <col min="6171" max="6172" width="3.28515625" style="27" customWidth="1"/>
    <col min="6173" max="6173" width="3.140625" style="27" customWidth="1"/>
    <col min="6174" max="6174" width="4.7109375" style="27" customWidth="1"/>
    <col min="6175" max="6176" width="3.28515625" style="27" customWidth="1"/>
    <col min="6177" max="6177" width="2.5703125" style="27" customWidth="1"/>
    <col min="6178" max="6178" width="8.140625" style="27" customWidth="1"/>
    <col min="6179" max="6179" width="9.42578125" style="27" customWidth="1"/>
    <col min="6180" max="6180" width="4.85546875" style="27" customWidth="1"/>
    <col min="6181" max="6181" width="18" style="27" customWidth="1"/>
    <col min="6182" max="6182" width="12.7109375" style="27" customWidth="1"/>
    <col min="6183" max="6183" width="3.28515625" style="27" customWidth="1"/>
    <col min="6184" max="6184" width="14" style="27" customWidth="1"/>
    <col min="6185" max="6192" width="3.28515625" style="27" customWidth="1"/>
    <col min="6193" max="6400" width="9.140625" style="27"/>
    <col min="6401" max="6401" width="2.42578125" style="27" customWidth="1"/>
    <col min="6402" max="6402" width="8.140625" style="27" customWidth="1"/>
    <col min="6403" max="6403" width="8" style="27" customWidth="1"/>
    <col min="6404" max="6404" width="3.28515625" style="27" customWidth="1"/>
    <col min="6405" max="6405" width="35.28515625" style="27" customWidth="1"/>
    <col min="6406" max="6409" width="0" style="27" hidden="1" customWidth="1"/>
    <col min="6410" max="6410" width="6.5703125" style="27" customWidth="1"/>
    <col min="6411" max="6411" width="6.85546875" style="27" customWidth="1"/>
    <col min="6412" max="6413" width="8.85546875" style="27" customWidth="1"/>
    <col min="6414" max="6414" width="9.42578125" style="27" customWidth="1"/>
    <col min="6415" max="6415" width="13.140625" style="27" customWidth="1"/>
    <col min="6416" max="6417" width="3.28515625" style="27" customWidth="1"/>
    <col min="6418" max="6418" width="3.85546875" style="27" customWidth="1"/>
    <col min="6419" max="6420" width="3.28515625" style="27" customWidth="1"/>
    <col min="6421" max="6421" width="18.28515625" style="27" customWidth="1"/>
    <col min="6422" max="6422" width="3.28515625" style="27" customWidth="1"/>
    <col min="6423" max="6423" width="8.42578125" style="27" customWidth="1"/>
    <col min="6424" max="6424" width="7.140625" style="27" customWidth="1"/>
    <col min="6425" max="6425" width="3.28515625" style="27" customWidth="1"/>
    <col min="6426" max="6426" width="5.140625" style="27" customWidth="1"/>
    <col min="6427" max="6428" width="3.28515625" style="27" customWidth="1"/>
    <col min="6429" max="6429" width="3.140625" style="27" customWidth="1"/>
    <col min="6430" max="6430" width="4.7109375" style="27" customWidth="1"/>
    <col min="6431" max="6432" width="3.28515625" style="27" customWidth="1"/>
    <col min="6433" max="6433" width="2.5703125" style="27" customWidth="1"/>
    <col min="6434" max="6434" width="8.140625" style="27" customWidth="1"/>
    <col min="6435" max="6435" width="9.42578125" style="27" customWidth="1"/>
    <col min="6436" max="6436" width="4.85546875" style="27" customWidth="1"/>
    <col min="6437" max="6437" width="18" style="27" customWidth="1"/>
    <col min="6438" max="6438" width="12.7109375" style="27" customWidth="1"/>
    <col min="6439" max="6439" width="3.28515625" style="27" customWidth="1"/>
    <col min="6440" max="6440" width="14" style="27" customWidth="1"/>
    <col min="6441" max="6448" width="3.28515625" style="27" customWidth="1"/>
    <col min="6449" max="6656" width="9.140625" style="27"/>
    <col min="6657" max="6657" width="2.42578125" style="27" customWidth="1"/>
    <col min="6658" max="6658" width="8.140625" style="27" customWidth="1"/>
    <col min="6659" max="6659" width="8" style="27" customWidth="1"/>
    <col min="6660" max="6660" width="3.28515625" style="27" customWidth="1"/>
    <col min="6661" max="6661" width="35.28515625" style="27" customWidth="1"/>
    <col min="6662" max="6665" width="0" style="27" hidden="1" customWidth="1"/>
    <col min="6666" max="6666" width="6.5703125" style="27" customWidth="1"/>
    <col min="6667" max="6667" width="6.85546875" style="27" customWidth="1"/>
    <col min="6668" max="6669" width="8.85546875" style="27" customWidth="1"/>
    <col min="6670" max="6670" width="9.42578125" style="27" customWidth="1"/>
    <col min="6671" max="6671" width="13.140625" style="27" customWidth="1"/>
    <col min="6672" max="6673" width="3.28515625" style="27" customWidth="1"/>
    <col min="6674" max="6674" width="3.85546875" style="27" customWidth="1"/>
    <col min="6675" max="6676" width="3.28515625" style="27" customWidth="1"/>
    <col min="6677" max="6677" width="18.28515625" style="27" customWidth="1"/>
    <col min="6678" max="6678" width="3.28515625" style="27" customWidth="1"/>
    <col min="6679" max="6679" width="8.42578125" style="27" customWidth="1"/>
    <col min="6680" max="6680" width="7.140625" style="27" customWidth="1"/>
    <col min="6681" max="6681" width="3.28515625" style="27" customWidth="1"/>
    <col min="6682" max="6682" width="5.140625" style="27" customWidth="1"/>
    <col min="6683" max="6684" width="3.28515625" style="27" customWidth="1"/>
    <col min="6685" max="6685" width="3.140625" style="27" customWidth="1"/>
    <col min="6686" max="6686" width="4.7109375" style="27" customWidth="1"/>
    <col min="6687" max="6688" width="3.28515625" style="27" customWidth="1"/>
    <col min="6689" max="6689" width="2.5703125" style="27" customWidth="1"/>
    <col min="6690" max="6690" width="8.140625" style="27" customWidth="1"/>
    <col min="6691" max="6691" width="9.42578125" style="27" customWidth="1"/>
    <col min="6692" max="6692" width="4.85546875" style="27" customWidth="1"/>
    <col min="6693" max="6693" width="18" style="27" customWidth="1"/>
    <col min="6694" max="6694" width="12.7109375" style="27" customWidth="1"/>
    <col min="6695" max="6695" width="3.28515625" style="27" customWidth="1"/>
    <col min="6696" max="6696" width="14" style="27" customWidth="1"/>
    <col min="6697" max="6704" width="3.28515625" style="27" customWidth="1"/>
    <col min="6705" max="6912" width="9.140625" style="27"/>
    <col min="6913" max="6913" width="2.42578125" style="27" customWidth="1"/>
    <col min="6914" max="6914" width="8.140625" style="27" customWidth="1"/>
    <col min="6915" max="6915" width="8" style="27" customWidth="1"/>
    <col min="6916" max="6916" width="3.28515625" style="27" customWidth="1"/>
    <col min="6917" max="6917" width="35.28515625" style="27" customWidth="1"/>
    <col min="6918" max="6921" width="0" style="27" hidden="1" customWidth="1"/>
    <col min="6922" max="6922" width="6.5703125" style="27" customWidth="1"/>
    <col min="6923" max="6923" width="6.85546875" style="27" customWidth="1"/>
    <col min="6924" max="6925" width="8.85546875" style="27" customWidth="1"/>
    <col min="6926" max="6926" width="9.42578125" style="27" customWidth="1"/>
    <col min="6927" max="6927" width="13.140625" style="27" customWidth="1"/>
    <col min="6928" max="6929" width="3.28515625" style="27" customWidth="1"/>
    <col min="6930" max="6930" width="3.85546875" style="27" customWidth="1"/>
    <col min="6931" max="6932" width="3.28515625" style="27" customWidth="1"/>
    <col min="6933" max="6933" width="18.28515625" style="27" customWidth="1"/>
    <col min="6934" max="6934" width="3.28515625" style="27" customWidth="1"/>
    <col min="6935" max="6935" width="8.42578125" style="27" customWidth="1"/>
    <col min="6936" max="6936" width="7.140625" style="27" customWidth="1"/>
    <col min="6937" max="6937" width="3.28515625" style="27" customWidth="1"/>
    <col min="6938" max="6938" width="5.140625" style="27" customWidth="1"/>
    <col min="6939" max="6940" width="3.28515625" style="27" customWidth="1"/>
    <col min="6941" max="6941" width="3.140625" style="27" customWidth="1"/>
    <col min="6942" max="6942" width="4.7109375" style="27" customWidth="1"/>
    <col min="6943" max="6944" width="3.28515625" style="27" customWidth="1"/>
    <col min="6945" max="6945" width="2.5703125" style="27" customWidth="1"/>
    <col min="6946" max="6946" width="8.140625" style="27" customWidth="1"/>
    <col min="6947" max="6947" width="9.42578125" style="27" customWidth="1"/>
    <col min="6948" max="6948" width="4.85546875" style="27" customWidth="1"/>
    <col min="6949" max="6949" width="18" style="27" customWidth="1"/>
    <col min="6950" max="6950" width="12.7109375" style="27" customWidth="1"/>
    <col min="6951" max="6951" width="3.28515625" style="27" customWidth="1"/>
    <col min="6952" max="6952" width="14" style="27" customWidth="1"/>
    <col min="6953" max="6960" width="3.28515625" style="27" customWidth="1"/>
    <col min="6961" max="7168" width="9.140625" style="27"/>
    <col min="7169" max="7169" width="2.42578125" style="27" customWidth="1"/>
    <col min="7170" max="7170" width="8.140625" style="27" customWidth="1"/>
    <col min="7171" max="7171" width="8" style="27" customWidth="1"/>
    <col min="7172" max="7172" width="3.28515625" style="27" customWidth="1"/>
    <col min="7173" max="7173" width="35.28515625" style="27" customWidth="1"/>
    <col min="7174" max="7177" width="0" style="27" hidden="1" customWidth="1"/>
    <col min="7178" max="7178" width="6.5703125" style="27" customWidth="1"/>
    <col min="7179" max="7179" width="6.85546875" style="27" customWidth="1"/>
    <col min="7180" max="7181" width="8.85546875" style="27" customWidth="1"/>
    <col min="7182" max="7182" width="9.42578125" style="27" customWidth="1"/>
    <col min="7183" max="7183" width="13.140625" style="27" customWidth="1"/>
    <col min="7184" max="7185" width="3.28515625" style="27" customWidth="1"/>
    <col min="7186" max="7186" width="3.85546875" style="27" customWidth="1"/>
    <col min="7187" max="7188" width="3.28515625" style="27" customWidth="1"/>
    <col min="7189" max="7189" width="18.28515625" style="27" customWidth="1"/>
    <col min="7190" max="7190" width="3.28515625" style="27" customWidth="1"/>
    <col min="7191" max="7191" width="8.42578125" style="27" customWidth="1"/>
    <col min="7192" max="7192" width="7.140625" style="27" customWidth="1"/>
    <col min="7193" max="7193" width="3.28515625" style="27" customWidth="1"/>
    <col min="7194" max="7194" width="5.140625" style="27" customWidth="1"/>
    <col min="7195" max="7196" width="3.28515625" style="27" customWidth="1"/>
    <col min="7197" max="7197" width="3.140625" style="27" customWidth="1"/>
    <col min="7198" max="7198" width="4.7109375" style="27" customWidth="1"/>
    <col min="7199" max="7200" width="3.28515625" style="27" customWidth="1"/>
    <col min="7201" max="7201" width="2.5703125" style="27" customWidth="1"/>
    <col min="7202" max="7202" width="8.140625" style="27" customWidth="1"/>
    <col min="7203" max="7203" width="9.42578125" style="27" customWidth="1"/>
    <col min="7204" max="7204" width="4.85546875" style="27" customWidth="1"/>
    <col min="7205" max="7205" width="18" style="27" customWidth="1"/>
    <col min="7206" max="7206" width="12.7109375" style="27" customWidth="1"/>
    <col min="7207" max="7207" width="3.28515625" style="27" customWidth="1"/>
    <col min="7208" max="7208" width="14" style="27" customWidth="1"/>
    <col min="7209" max="7216" width="3.28515625" style="27" customWidth="1"/>
    <col min="7217" max="7424" width="9.140625" style="27"/>
    <col min="7425" max="7425" width="2.42578125" style="27" customWidth="1"/>
    <col min="7426" max="7426" width="8.140625" style="27" customWidth="1"/>
    <col min="7427" max="7427" width="8" style="27" customWidth="1"/>
    <col min="7428" max="7428" width="3.28515625" style="27" customWidth="1"/>
    <col min="7429" max="7429" width="35.28515625" style="27" customWidth="1"/>
    <col min="7430" max="7433" width="0" style="27" hidden="1" customWidth="1"/>
    <col min="7434" max="7434" width="6.5703125" style="27" customWidth="1"/>
    <col min="7435" max="7435" width="6.85546875" style="27" customWidth="1"/>
    <col min="7436" max="7437" width="8.85546875" style="27" customWidth="1"/>
    <col min="7438" max="7438" width="9.42578125" style="27" customWidth="1"/>
    <col min="7439" max="7439" width="13.140625" style="27" customWidth="1"/>
    <col min="7440" max="7441" width="3.28515625" style="27" customWidth="1"/>
    <col min="7442" max="7442" width="3.85546875" style="27" customWidth="1"/>
    <col min="7443" max="7444" width="3.28515625" style="27" customWidth="1"/>
    <col min="7445" max="7445" width="18.28515625" style="27" customWidth="1"/>
    <col min="7446" max="7446" width="3.28515625" style="27" customWidth="1"/>
    <col min="7447" max="7447" width="8.42578125" style="27" customWidth="1"/>
    <col min="7448" max="7448" width="7.140625" style="27" customWidth="1"/>
    <col min="7449" max="7449" width="3.28515625" style="27" customWidth="1"/>
    <col min="7450" max="7450" width="5.140625" style="27" customWidth="1"/>
    <col min="7451" max="7452" width="3.28515625" style="27" customWidth="1"/>
    <col min="7453" max="7453" width="3.140625" style="27" customWidth="1"/>
    <col min="7454" max="7454" width="4.7109375" style="27" customWidth="1"/>
    <col min="7455" max="7456" width="3.28515625" style="27" customWidth="1"/>
    <col min="7457" max="7457" width="2.5703125" style="27" customWidth="1"/>
    <col min="7458" max="7458" width="8.140625" style="27" customWidth="1"/>
    <col min="7459" max="7459" width="9.42578125" style="27" customWidth="1"/>
    <col min="7460" max="7460" width="4.85546875" style="27" customWidth="1"/>
    <col min="7461" max="7461" width="18" style="27" customWidth="1"/>
    <col min="7462" max="7462" width="12.7109375" style="27" customWidth="1"/>
    <col min="7463" max="7463" width="3.28515625" style="27" customWidth="1"/>
    <col min="7464" max="7464" width="14" style="27" customWidth="1"/>
    <col min="7465" max="7472" width="3.28515625" style="27" customWidth="1"/>
    <col min="7473" max="7680" width="9.140625" style="27"/>
    <col min="7681" max="7681" width="2.42578125" style="27" customWidth="1"/>
    <col min="7682" max="7682" width="8.140625" style="27" customWidth="1"/>
    <col min="7683" max="7683" width="8" style="27" customWidth="1"/>
    <col min="7684" max="7684" width="3.28515625" style="27" customWidth="1"/>
    <col min="7685" max="7685" width="35.28515625" style="27" customWidth="1"/>
    <col min="7686" max="7689" width="0" style="27" hidden="1" customWidth="1"/>
    <col min="7690" max="7690" width="6.5703125" style="27" customWidth="1"/>
    <col min="7691" max="7691" width="6.85546875" style="27" customWidth="1"/>
    <col min="7692" max="7693" width="8.85546875" style="27" customWidth="1"/>
    <col min="7694" max="7694" width="9.42578125" style="27" customWidth="1"/>
    <col min="7695" max="7695" width="13.140625" style="27" customWidth="1"/>
    <col min="7696" max="7697" width="3.28515625" style="27" customWidth="1"/>
    <col min="7698" max="7698" width="3.85546875" style="27" customWidth="1"/>
    <col min="7699" max="7700" width="3.28515625" style="27" customWidth="1"/>
    <col min="7701" max="7701" width="18.28515625" style="27" customWidth="1"/>
    <col min="7702" max="7702" width="3.28515625" style="27" customWidth="1"/>
    <col min="7703" max="7703" width="8.42578125" style="27" customWidth="1"/>
    <col min="7704" max="7704" width="7.140625" style="27" customWidth="1"/>
    <col min="7705" max="7705" width="3.28515625" style="27" customWidth="1"/>
    <col min="7706" max="7706" width="5.140625" style="27" customWidth="1"/>
    <col min="7707" max="7708" width="3.28515625" style="27" customWidth="1"/>
    <col min="7709" max="7709" width="3.140625" style="27" customWidth="1"/>
    <col min="7710" max="7710" width="4.7109375" style="27" customWidth="1"/>
    <col min="7711" max="7712" width="3.28515625" style="27" customWidth="1"/>
    <col min="7713" max="7713" width="2.5703125" style="27" customWidth="1"/>
    <col min="7714" max="7714" width="8.140625" style="27" customWidth="1"/>
    <col min="7715" max="7715" width="9.42578125" style="27" customWidth="1"/>
    <col min="7716" max="7716" width="4.85546875" style="27" customWidth="1"/>
    <col min="7717" max="7717" width="18" style="27" customWidth="1"/>
    <col min="7718" max="7718" width="12.7109375" style="27" customWidth="1"/>
    <col min="7719" max="7719" width="3.28515625" style="27" customWidth="1"/>
    <col min="7720" max="7720" width="14" style="27" customWidth="1"/>
    <col min="7721" max="7728" width="3.28515625" style="27" customWidth="1"/>
    <col min="7729" max="7936" width="9.140625" style="27"/>
    <col min="7937" max="7937" width="2.42578125" style="27" customWidth="1"/>
    <col min="7938" max="7938" width="8.140625" style="27" customWidth="1"/>
    <col min="7939" max="7939" width="8" style="27" customWidth="1"/>
    <col min="7940" max="7940" width="3.28515625" style="27" customWidth="1"/>
    <col min="7941" max="7941" width="35.28515625" style="27" customWidth="1"/>
    <col min="7942" max="7945" width="0" style="27" hidden="1" customWidth="1"/>
    <col min="7946" max="7946" width="6.5703125" style="27" customWidth="1"/>
    <col min="7947" max="7947" width="6.85546875" style="27" customWidth="1"/>
    <col min="7948" max="7949" width="8.85546875" style="27" customWidth="1"/>
    <col min="7950" max="7950" width="9.42578125" style="27" customWidth="1"/>
    <col min="7951" max="7951" width="13.140625" style="27" customWidth="1"/>
    <col min="7952" max="7953" width="3.28515625" style="27" customWidth="1"/>
    <col min="7954" max="7954" width="3.85546875" style="27" customWidth="1"/>
    <col min="7955" max="7956" width="3.28515625" style="27" customWidth="1"/>
    <col min="7957" max="7957" width="18.28515625" style="27" customWidth="1"/>
    <col min="7958" max="7958" width="3.28515625" style="27" customWidth="1"/>
    <col min="7959" max="7959" width="8.42578125" style="27" customWidth="1"/>
    <col min="7960" max="7960" width="7.140625" style="27" customWidth="1"/>
    <col min="7961" max="7961" width="3.28515625" style="27" customWidth="1"/>
    <col min="7962" max="7962" width="5.140625" style="27" customWidth="1"/>
    <col min="7963" max="7964" width="3.28515625" style="27" customWidth="1"/>
    <col min="7965" max="7965" width="3.140625" style="27" customWidth="1"/>
    <col min="7966" max="7966" width="4.7109375" style="27" customWidth="1"/>
    <col min="7967" max="7968" width="3.28515625" style="27" customWidth="1"/>
    <col min="7969" max="7969" width="2.5703125" style="27" customWidth="1"/>
    <col min="7970" max="7970" width="8.140625" style="27" customWidth="1"/>
    <col min="7971" max="7971" width="9.42578125" style="27" customWidth="1"/>
    <col min="7972" max="7972" width="4.85546875" style="27" customWidth="1"/>
    <col min="7973" max="7973" width="18" style="27" customWidth="1"/>
    <col min="7974" max="7974" width="12.7109375" style="27" customWidth="1"/>
    <col min="7975" max="7975" width="3.28515625" style="27" customWidth="1"/>
    <col min="7976" max="7976" width="14" style="27" customWidth="1"/>
    <col min="7977" max="7984" width="3.28515625" style="27" customWidth="1"/>
    <col min="7985" max="8192" width="9.140625" style="27"/>
    <col min="8193" max="8193" width="2.42578125" style="27" customWidth="1"/>
    <col min="8194" max="8194" width="8.140625" style="27" customWidth="1"/>
    <col min="8195" max="8195" width="8" style="27" customWidth="1"/>
    <col min="8196" max="8196" width="3.28515625" style="27" customWidth="1"/>
    <col min="8197" max="8197" width="35.28515625" style="27" customWidth="1"/>
    <col min="8198" max="8201" width="0" style="27" hidden="1" customWidth="1"/>
    <col min="8202" max="8202" width="6.5703125" style="27" customWidth="1"/>
    <col min="8203" max="8203" width="6.85546875" style="27" customWidth="1"/>
    <col min="8204" max="8205" width="8.85546875" style="27" customWidth="1"/>
    <col min="8206" max="8206" width="9.42578125" style="27" customWidth="1"/>
    <col min="8207" max="8207" width="13.140625" style="27" customWidth="1"/>
    <col min="8208" max="8209" width="3.28515625" style="27" customWidth="1"/>
    <col min="8210" max="8210" width="3.85546875" style="27" customWidth="1"/>
    <col min="8211" max="8212" width="3.28515625" style="27" customWidth="1"/>
    <col min="8213" max="8213" width="18.28515625" style="27" customWidth="1"/>
    <col min="8214" max="8214" width="3.28515625" style="27" customWidth="1"/>
    <col min="8215" max="8215" width="8.42578125" style="27" customWidth="1"/>
    <col min="8216" max="8216" width="7.140625" style="27" customWidth="1"/>
    <col min="8217" max="8217" width="3.28515625" style="27" customWidth="1"/>
    <col min="8218" max="8218" width="5.140625" style="27" customWidth="1"/>
    <col min="8219" max="8220" width="3.28515625" style="27" customWidth="1"/>
    <col min="8221" max="8221" width="3.140625" style="27" customWidth="1"/>
    <col min="8222" max="8222" width="4.7109375" style="27" customWidth="1"/>
    <col min="8223" max="8224" width="3.28515625" style="27" customWidth="1"/>
    <col min="8225" max="8225" width="2.5703125" style="27" customWidth="1"/>
    <col min="8226" max="8226" width="8.140625" style="27" customWidth="1"/>
    <col min="8227" max="8227" width="9.42578125" style="27" customWidth="1"/>
    <col min="8228" max="8228" width="4.85546875" style="27" customWidth="1"/>
    <col min="8229" max="8229" width="18" style="27" customWidth="1"/>
    <col min="8230" max="8230" width="12.7109375" style="27" customWidth="1"/>
    <col min="8231" max="8231" width="3.28515625" style="27" customWidth="1"/>
    <col min="8232" max="8232" width="14" style="27" customWidth="1"/>
    <col min="8233" max="8240" width="3.28515625" style="27" customWidth="1"/>
    <col min="8241" max="8448" width="9.140625" style="27"/>
    <col min="8449" max="8449" width="2.42578125" style="27" customWidth="1"/>
    <col min="8450" max="8450" width="8.140625" style="27" customWidth="1"/>
    <col min="8451" max="8451" width="8" style="27" customWidth="1"/>
    <col min="8452" max="8452" width="3.28515625" style="27" customWidth="1"/>
    <col min="8453" max="8453" width="35.28515625" style="27" customWidth="1"/>
    <col min="8454" max="8457" width="0" style="27" hidden="1" customWidth="1"/>
    <col min="8458" max="8458" width="6.5703125" style="27" customWidth="1"/>
    <col min="8459" max="8459" width="6.85546875" style="27" customWidth="1"/>
    <col min="8460" max="8461" width="8.85546875" style="27" customWidth="1"/>
    <col min="8462" max="8462" width="9.42578125" style="27" customWidth="1"/>
    <col min="8463" max="8463" width="13.140625" style="27" customWidth="1"/>
    <col min="8464" max="8465" width="3.28515625" style="27" customWidth="1"/>
    <col min="8466" max="8466" width="3.85546875" style="27" customWidth="1"/>
    <col min="8467" max="8468" width="3.28515625" style="27" customWidth="1"/>
    <col min="8469" max="8469" width="18.28515625" style="27" customWidth="1"/>
    <col min="8470" max="8470" width="3.28515625" style="27" customWidth="1"/>
    <col min="8471" max="8471" width="8.42578125" style="27" customWidth="1"/>
    <col min="8472" max="8472" width="7.140625" style="27" customWidth="1"/>
    <col min="8473" max="8473" width="3.28515625" style="27" customWidth="1"/>
    <col min="8474" max="8474" width="5.140625" style="27" customWidth="1"/>
    <col min="8475" max="8476" width="3.28515625" style="27" customWidth="1"/>
    <col min="8477" max="8477" width="3.140625" style="27" customWidth="1"/>
    <col min="8478" max="8478" width="4.7109375" style="27" customWidth="1"/>
    <col min="8479" max="8480" width="3.28515625" style="27" customWidth="1"/>
    <col min="8481" max="8481" width="2.5703125" style="27" customWidth="1"/>
    <col min="8482" max="8482" width="8.140625" style="27" customWidth="1"/>
    <col min="8483" max="8483" width="9.42578125" style="27" customWidth="1"/>
    <col min="8484" max="8484" width="4.85546875" style="27" customWidth="1"/>
    <col min="8485" max="8485" width="18" style="27" customWidth="1"/>
    <col min="8486" max="8486" width="12.7109375" style="27" customWidth="1"/>
    <col min="8487" max="8487" width="3.28515625" style="27" customWidth="1"/>
    <col min="8488" max="8488" width="14" style="27" customWidth="1"/>
    <col min="8489" max="8496" width="3.28515625" style="27" customWidth="1"/>
    <col min="8497" max="8704" width="9.140625" style="27"/>
    <col min="8705" max="8705" width="2.42578125" style="27" customWidth="1"/>
    <col min="8706" max="8706" width="8.140625" style="27" customWidth="1"/>
    <col min="8707" max="8707" width="8" style="27" customWidth="1"/>
    <col min="8708" max="8708" width="3.28515625" style="27" customWidth="1"/>
    <col min="8709" max="8709" width="35.28515625" style="27" customWidth="1"/>
    <col min="8710" max="8713" width="0" style="27" hidden="1" customWidth="1"/>
    <col min="8714" max="8714" width="6.5703125" style="27" customWidth="1"/>
    <col min="8715" max="8715" width="6.85546875" style="27" customWidth="1"/>
    <col min="8716" max="8717" width="8.85546875" style="27" customWidth="1"/>
    <col min="8718" max="8718" width="9.42578125" style="27" customWidth="1"/>
    <col min="8719" max="8719" width="13.140625" style="27" customWidth="1"/>
    <col min="8720" max="8721" width="3.28515625" style="27" customWidth="1"/>
    <col min="8722" max="8722" width="3.85546875" style="27" customWidth="1"/>
    <col min="8723" max="8724" width="3.28515625" style="27" customWidth="1"/>
    <col min="8725" max="8725" width="18.28515625" style="27" customWidth="1"/>
    <col min="8726" max="8726" width="3.28515625" style="27" customWidth="1"/>
    <col min="8727" max="8727" width="8.42578125" style="27" customWidth="1"/>
    <col min="8728" max="8728" width="7.140625" style="27" customWidth="1"/>
    <col min="8729" max="8729" width="3.28515625" style="27" customWidth="1"/>
    <col min="8730" max="8730" width="5.140625" style="27" customWidth="1"/>
    <col min="8731" max="8732" width="3.28515625" style="27" customWidth="1"/>
    <col min="8733" max="8733" width="3.140625" style="27" customWidth="1"/>
    <col min="8734" max="8734" width="4.7109375" style="27" customWidth="1"/>
    <col min="8735" max="8736" width="3.28515625" style="27" customWidth="1"/>
    <col min="8737" max="8737" width="2.5703125" style="27" customWidth="1"/>
    <col min="8738" max="8738" width="8.140625" style="27" customWidth="1"/>
    <col min="8739" max="8739" width="9.42578125" style="27" customWidth="1"/>
    <col min="8740" max="8740" width="4.85546875" style="27" customWidth="1"/>
    <col min="8741" max="8741" width="18" style="27" customWidth="1"/>
    <col min="8742" max="8742" width="12.7109375" style="27" customWidth="1"/>
    <col min="8743" max="8743" width="3.28515625" style="27" customWidth="1"/>
    <col min="8744" max="8744" width="14" style="27" customWidth="1"/>
    <col min="8745" max="8752" width="3.28515625" style="27" customWidth="1"/>
    <col min="8753" max="8960" width="9.140625" style="27"/>
    <col min="8961" max="8961" width="2.42578125" style="27" customWidth="1"/>
    <col min="8962" max="8962" width="8.140625" style="27" customWidth="1"/>
    <col min="8963" max="8963" width="8" style="27" customWidth="1"/>
    <col min="8964" max="8964" width="3.28515625" style="27" customWidth="1"/>
    <col min="8965" max="8965" width="35.28515625" style="27" customWidth="1"/>
    <col min="8966" max="8969" width="0" style="27" hidden="1" customWidth="1"/>
    <col min="8970" max="8970" width="6.5703125" style="27" customWidth="1"/>
    <col min="8971" max="8971" width="6.85546875" style="27" customWidth="1"/>
    <col min="8972" max="8973" width="8.85546875" style="27" customWidth="1"/>
    <col min="8974" max="8974" width="9.42578125" style="27" customWidth="1"/>
    <col min="8975" max="8975" width="13.140625" style="27" customWidth="1"/>
    <col min="8976" max="8977" width="3.28515625" style="27" customWidth="1"/>
    <col min="8978" max="8978" width="3.85546875" style="27" customWidth="1"/>
    <col min="8979" max="8980" width="3.28515625" style="27" customWidth="1"/>
    <col min="8981" max="8981" width="18.28515625" style="27" customWidth="1"/>
    <col min="8982" max="8982" width="3.28515625" style="27" customWidth="1"/>
    <col min="8983" max="8983" width="8.42578125" style="27" customWidth="1"/>
    <col min="8984" max="8984" width="7.140625" style="27" customWidth="1"/>
    <col min="8985" max="8985" width="3.28515625" style="27" customWidth="1"/>
    <col min="8986" max="8986" width="5.140625" style="27" customWidth="1"/>
    <col min="8987" max="8988" width="3.28515625" style="27" customWidth="1"/>
    <col min="8989" max="8989" width="3.140625" style="27" customWidth="1"/>
    <col min="8990" max="8990" width="4.7109375" style="27" customWidth="1"/>
    <col min="8991" max="8992" width="3.28515625" style="27" customWidth="1"/>
    <col min="8993" max="8993" width="2.5703125" style="27" customWidth="1"/>
    <col min="8994" max="8994" width="8.140625" style="27" customWidth="1"/>
    <col min="8995" max="8995" width="9.42578125" style="27" customWidth="1"/>
    <col min="8996" max="8996" width="4.85546875" style="27" customWidth="1"/>
    <col min="8997" max="8997" width="18" style="27" customWidth="1"/>
    <col min="8998" max="8998" width="12.7109375" style="27" customWidth="1"/>
    <col min="8999" max="8999" width="3.28515625" style="27" customWidth="1"/>
    <col min="9000" max="9000" width="14" style="27" customWidth="1"/>
    <col min="9001" max="9008" width="3.28515625" style="27" customWidth="1"/>
    <col min="9009" max="9216" width="9.140625" style="27"/>
    <col min="9217" max="9217" width="2.42578125" style="27" customWidth="1"/>
    <col min="9218" max="9218" width="8.140625" style="27" customWidth="1"/>
    <col min="9219" max="9219" width="8" style="27" customWidth="1"/>
    <col min="9220" max="9220" width="3.28515625" style="27" customWidth="1"/>
    <col min="9221" max="9221" width="35.28515625" style="27" customWidth="1"/>
    <col min="9222" max="9225" width="0" style="27" hidden="1" customWidth="1"/>
    <col min="9226" max="9226" width="6.5703125" style="27" customWidth="1"/>
    <col min="9227" max="9227" width="6.85546875" style="27" customWidth="1"/>
    <col min="9228" max="9229" width="8.85546875" style="27" customWidth="1"/>
    <col min="9230" max="9230" width="9.42578125" style="27" customWidth="1"/>
    <col min="9231" max="9231" width="13.140625" style="27" customWidth="1"/>
    <col min="9232" max="9233" width="3.28515625" style="27" customWidth="1"/>
    <col min="9234" max="9234" width="3.85546875" style="27" customWidth="1"/>
    <col min="9235" max="9236" width="3.28515625" style="27" customWidth="1"/>
    <col min="9237" max="9237" width="18.28515625" style="27" customWidth="1"/>
    <col min="9238" max="9238" width="3.28515625" style="27" customWidth="1"/>
    <col min="9239" max="9239" width="8.42578125" style="27" customWidth="1"/>
    <col min="9240" max="9240" width="7.140625" style="27" customWidth="1"/>
    <col min="9241" max="9241" width="3.28515625" style="27" customWidth="1"/>
    <col min="9242" max="9242" width="5.140625" style="27" customWidth="1"/>
    <col min="9243" max="9244" width="3.28515625" style="27" customWidth="1"/>
    <col min="9245" max="9245" width="3.140625" style="27" customWidth="1"/>
    <col min="9246" max="9246" width="4.7109375" style="27" customWidth="1"/>
    <col min="9247" max="9248" width="3.28515625" style="27" customWidth="1"/>
    <col min="9249" max="9249" width="2.5703125" style="27" customWidth="1"/>
    <col min="9250" max="9250" width="8.140625" style="27" customWidth="1"/>
    <col min="9251" max="9251" width="9.42578125" style="27" customWidth="1"/>
    <col min="9252" max="9252" width="4.85546875" style="27" customWidth="1"/>
    <col min="9253" max="9253" width="18" style="27" customWidth="1"/>
    <col min="9254" max="9254" width="12.7109375" style="27" customWidth="1"/>
    <col min="9255" max="9255" width="3.28515625" style="27" customWidth="1"/>
    <col min="9256" max="9256" width="14" style="27" customWidth="1"/>
    <col min="9257" max="9264" width="3.28515625" style="27" customWidth="1"/>
    <col min="9265" max="9472" width="9.140625" style="27"/>
    <col min="9473" max="9473" width="2.42578125" style="27" customWidth="1"/>
    <col min="9474" max="9474" width="8.140625" style="27" customWidth="1"/>
    <col min="9475" max="9475" width="8" style="27" customWidth="1"/>
    <col min="9476" max="9476" width="3.28515625" style="27" customWidth="1"/>
    <col min="9477" max="9477" width="35.28515625" style="27" customWidth="1"/>
    <col min="9478" max="9481" width="0" style="27" hidden="1" customWidth="1"/>
    <col min="9482" max="9482" width="6.5703125" style="27" customWidth="1"/>
    <col min="9483" max="9483" width="6.85546875" style="27" customWidth="1"/>
    <col min="9484" max="9485" width="8.85546875" style="27" customWidth="1"/>
    <col min="9486" max="9486" width="9.42578125" style="27" customWidth="1"/>
    <col min="9487" max="9487" width="13.140625" style="27" customWidth="1"/>
    <col min="9488" max="9489" width="3.28515625" style="27" customWidth="1"/>
    <col min="9490" max="9490" width="3.85546875" style="27" customWidth="1"/>
    <col min="9491" max="9492" width="3.28515625" style="27" customWidth="1"/>
    <col min="9493" max="9493" width="18.28515625" style="27" customWidth="1"/>
    <col min="9494" max="9494" width="3.28515625" style="27" customWidth="1"/>
    <col min="9495" max="9495" width="8.42578125" style="27" customWidth="1"/>
    <col min="9496" max="9496" width="7.140625" style="27" customWidth="1"/>
    <col min="9497" max="9497" width="3.28515625" style="27" customWidth="1"/>
    <col min="9498" max="9498" width="5.140625" style="27" customWidth="1"/>
    <col min="9499" max="9500" width="3.28515625" style="27" customWidth="1"/>
    <col min="9501" max="9501" width="3.140625" style="27" customWidth="1"/>
    <col min="9502" max="9502" width="4.7109375" style="27" customWidth="1"/>
    <col min="9503" max="9504" width="3.28515625" style="27" customWidth="1"/>
    <col min="9505" max="9505" width="2.5703125" style="27" customWidth="1"/>
    <col min="9506" max="9506" width="8.140625" style="27" customWidth="1"/>
    <col min="9507" max="9507" width="9.42578125" style="27" customWidth="1"/>
    <col min="9508" max="9508" width="4.85546875" style="27" customWidth="1"/>
    <col min="9509" max="9509" width="18" style="27" customWidth="1"/>
    <col min="9510" max="9510" width="12.7109375" style="27" customWidth="1"/>
    <col min="9511" max="9511" width="3.28515625" style="27" customWidth="1"/>
    <col min="9512" max="9512" width="14" style="27" customWidth="1"/>
    <col min="9513" max="9520" width="3.28515625" style="27" customWidth="1"/>
    <col min="9521" max="9728" width="9.140625" style="27"/>
    <col min="9729" max="9729" width="2.42578125" style="27" customWidth="1"/>
    <col min="9730" max="9730" width="8.140625" style="27" customWidth="1"/>
    <col min="9731" max="9731" width="8" style="27" customWidth="1"/>
    <col min="9732" max="9732" width="3.28515625" style="27" customWidth="1"/>
    <col min="9733" max="9733" width="35.28515625" style="27" customWidth="1"/>
    <col min="9734" max="9737" width="0" style="27" hidden="1" customWidth="1"/>
    <col min="9738" max="9738" width="6.5703125" style="27" customWidth="1"/>
    <col min="9739" max="9739" width="6.85546875" style="27" customWidth="1"/>
    <col min="9740" max="9741" width="8.85546875" style="27" customWidth="1"/>
    <col min="9742" max="9742" width="9.42578125" style="27" customWidth="1"/>
    <col min="9743" max="9743" width="13.140625" style="27" customWidth="1"/>
    <col min="9744" max="9745" width="3.28515625" style="27" customWidth="1"/>
    <col min="9746" max="9746" width="3.85546875" style="27" customWidth="1"/>
    <col min="9747" max="9748" width="3.28515625" style="27" customWidth="1"/>
    <col min="9749" max="9749" width="18.28515625" style="27" customWidth="1"/>
    <col min="9750" max="9750" width="3.28515625" style="27" customWidth="1"/>
    <col min="9751" max="9751" width="8.42578125" style="27" customWidth="1"/>
    <col min="9752" max="9752" width="7.140625" style="27" customWidth="1"/>
    <col min="9753" max="9753" width="3.28515625" style="27" customWidth="1"/>
    <col min="9754" max="9754" width="5.140625" style="27" customWidth="1"/>
    <col min="9755" max="9756" width="3.28515625" style="27" customWidth="1"/>
    <col min="9757" max="9757" width="3.140625" style="27" customWidth="1"/>
    <col min="9758" max="9758" width="4.7109375" style="27" customWidth="1"/>
    <col min="9759" max="9760" width="3.28515625" style="27" customWidth="1"/>
    <col min="9761" max="9761" width="2.5703125" style="27" customWidth="1"/>
    <col min="9762" max="9762" width="8.140625" style="27" customWidth="1"/>
    <col min="9763" max="9763" width="9.42578125" style="27" customWidth="1"/>
    <col min="9764" max="9764" width="4.85546875" style="27" customWidth="1"/>
    <col min="9765" max="9765" width="18" style="27" customWidth="1"/>
    <col min="9766" max="9766" width="12.7109375" style="27" customWidth="1"/>
    <col min="9767" max="9767" width="3.28515625" style="27" customWidth="1"/>
    <col min="9768" max="9768" width="14" style="27" customWidth="1"/>
    <col min="9769" max="9776" width="3.28515625" style="27" customWidth="1"/>
    <col min="9777" max="9984" width="9.140625" style="27"/>
    <col min="9985" max="9985" width="2.42578125" style="27" customWidth="1"/>
    <col min="9986" max="9986" width="8.140625" style="27" customWidth="1"/>
    <col min="9987" max="9987" width="8" style="27" customWidth="1"/>
    <col min="9988" max="9988" width="3.28515625" style="27" customWidth="1"/>
    <col min="9989" max="9989" width="35.28515625" style="27" customWidth="1"/>
    <col min="9990" max="9993" width="0" style="27" hidden="1" customWidth="1"/>
    <col min="9994" max="9994" width="6.5703125" style="27" customWidth="1"/>
    <col min="9995" max="9995" width="6.85546875" style="27" customWidth="1"/>
    <col min="9996" max="9997" width="8.85546875" style="27" customWidth="1"/>
    <col min="9998" max="9998" width="9.42578125" style="27" customWidth="1"/>
    <col min="9999" max="9999" width="13.140625" style="27" customWidth="1"/>
    <col min="10000" max="10001" width="3.28515625" style="27" customWidth="1"/>
    <col min="10002" max="10002" width="3.85546875" style="27" customWidth="1"/>
    <col min="10003" max="10004" width="3.28515625" style="27" customWidth="1"/>
    <col min="10005" max="10005" width="18.28515625" style="27" customWidth="1"/>
    <col min="10006" max="10006" width="3.28515625" style="27" customWidth="1"/>
    <col min="10007" max="10007" width="8.42578125" style="27" customWidth="1"/>
    <col min="10008" max="10008" width="7.140625" style="27" customWidth="1"/>
    <col min="10009" max="10009" width="3.28515625" style="27" customWidth="1"/>
    <col min="10010" max="10010" width="5.140625" style="27" customWidth="1"/>
    <col min="10011" max="10012" width="3.28515625" style="27" customWidth="1"/>
    <col min="10013" max="10013" width="3.140625" style="27" customWidth="1"/>
    <col min="10014" max="10014" width="4.7109375" style="27" customWidth="1"/>
    <col min="10015" max="10016" width="3.28515625" style="27" customWidth="1"/>
    <col min="10017" max="10017" width="2.5703125" style="27" customWidth="1"/>
    <col min="10018" max="10018" width="8.140625" style="27" customWidth="1"/>
    <col min="10019" max="10019" width="9.42578125" style="27" customWidth="1"/>
    <col min="10020" max="10020" width="4.85546875" style="27" customWidth="1"/>
    <col min="10021" max="10021" width="18" style="27" customWidth="1"/>
    <col min="10022" max="10022" width="12.7109375" style="27" customWidth="1"/>
    <col min="10023" max="10023" width="3.28515625" style="27" customWidth="1"/>
    <col min="10024" max="10024" width="14" style="27" customWidth="1"/>
    <col min="10025" max="10032" width="3.28515625" style="27" customWidth="1"/>
    <col min="10033" max="10240" width="9.140625" style="27"/>
    <col min="10241" max="10241" width="2.42578125" style="27" customWidth="1"/>
    <col min="10242" max="10242" width="8.140625" style="27" customWidth="1"/>
    <col min="10243" max="10243" width="8" style="27" customWidth="1"/>
    <col min="10244" max="10244" width="3.28515625" style="27" customWidth="1"/>
    <col min="10245" max="10245" width="35.28515625" style="27" customWidth="1"/>
    <col min="10246" max="10249" width="0" style="27" hidden="1" customWidth="1"/>
    <col min="10250" max="10250" width="6.5703125" style="27" customWidth="1"/>
    <col min="10251" max="10251" width="6.85546875" style="27" customWidth="1"/>
    <col min="10252" max="10253" width="8.85546875" style="27" customWidth="1"/>
    <col min="10254" max="10254" width="9.42578125" style="27" customWidth="1"/>
    <col min="10255" max="10255" width="13.140625" style="27" customWidth="1"/>
    <col min="10256" max="10257" width="3.28515625" style="27" customWidth="1"/>
    <col min="10258" max="10258" width="3.85546875" style="27" customWidth="1"/>
    <col min="10259" max="10260" width="3.28515625" style="27" customWidth="1"/>
    <col min="10261" max="10261" width="18.28515625" style="27" customWidth="1"/>
    <col min="10262" max="10262" width="3.28515625" style="27" customWidth="1"/>
    <col min="10263" max="10263" width="8.42578125" style="27" customWidth="1"/>
    <col min="10264" max="10264" width="7.140625" style="27" customWidth="1"/>
    <col min="10265" max="10265" width="3.28515625" style="27" customWidth="1"/>
    <col min="10266" max="10266" width="5.140625" style="27" customWidth="1"/>
    <col min="10267" max="10268" width="3.28515625" style="27" customWidth="1"/>
    <col min="10269" max="10269" width="3.140625" style="27" customWidth="1"/>
    <col min="10270" max="10270" width="4.7109375" style="27" customWidth="1"/>
    <col min="10271" max="10272" width="3.28515625" style="27" customWidth="1"/>
    <col min="10273" max="10273" width="2.5703125" style="27" customWidth="1"/>
    <col min="10274" max="10274" width="8.140625" style="27" customWidth="1"/>
    <col min="10275" max="10275" width="9.42578125" style="27" customWidth="1"/>
    <col min="10276" max="10276" width="4.85546875" style="27" customWidth="1"/>
    <col min="10277" max="10277" width="18" style="27" customWidth="1"/>
    <col min="10278" max="10278" width="12.7109375" style="27" customWidth="1"/>
    <col min="10279" max="10279" width="3.28515625" style="27" customWidth="1"/>
    <col min="10280" max="10280" width="14" style="27" customWidth="1"/>
    <col min="10281" max="10288" width="3.28515625" style="27" customWidth="1"/>
    <col min="10289" max="10496" width="9.140625" style="27"/>
    <col min="10497" max="10497" width="2.42578125" style="27" customWidth="1"/>
    <col min="10498" max="10498" width="8.140625" style="27" customWidth="1"/>
    <col min="10499" max="10499" width="8" style="27" customWidth="1"/>
    <col min="10500" max="10500" width="3.28515625" style="27" customWidth="1"/>
    <col min="10501" max="10501" width="35.28515625" style="27" customWidth="1"/>
    <col min="10502" max="10505" width="0" style="27" hidden="1" customWidth="1"/>
    <col min="10506" max="10506" width="6.5703125" style="27" customWidth="1"/>
    <col min="10507" max="10507" width="6.85546875" style="27" customWidth="1"/>
    <col min="10508" max="10509" width="8.85546875" style="27" customWidth="1"/>
    <col min="10510" max="10510" width="9.42578125" style="27" customWidth="1"/>
    <col min="10511" max="10511" width="13.140625" style="27" customWidth="1"/>
    <col min="10512" max="10513" width="3.28515625" style="27" customWidth="1"/>
    <col min="10514" max="10514" width="3.85546875" style="27" customWidth="1"/>
    <col min="10515" max="10516" width="3.28515625" style="27" customWidth="1"/>
    <col min="10517" max="10517" width="18.28515625" style="27" customWidth="1"/>
    <col min="10518" max="10518" width="3.28515625" style="27" customWidth="1"/>
    <col min="10519" max="10519" width="8.42578125" style="27" customWidth="1"/>
    <col min="10520" max="10520" width="7.140625" style="27" customWidth="1"/>
    <col min="10521" max="10521" width="3.28515625" style="27" customWidth="1"/>
    <col min="10522" max="10522" width="5.140625" style="27" customWidth="1"/>
    <col min="10523" max="10524" width="3.28515625" style="27" customWidth="1"/>
    <col min="10525" max="10525" width="3.140625" style="27" customWidth="1"/>
    <col min="10526" max="10526" width="4.7109375" style="27" customWidth="1"/>
    <col min="10527" max="10528" width="3.28515625" style="27" customWidth="1"/>
    <col min="10529" max="10529" width="2.5703125" style="27" customWidth="1"/>
    <col min="10530" max="10530" width="8.140625" style="27" customWidth="1"/>
    <col min="10531" max="10531" width="9.42578125" style="27" customWidth="1"/>
    <col min="10532" max="10532" width="4.85546875" style="27" customWidth="1"/>
    <col min="10533" max="10533" width="18" style="27" customWidth="1"/>
    <col min="10534" max="10534" width="12.7109375" style="27" customWidth="1"/>
    <col min="10535" max="10535" width="3.28515625" style="27" customWidth="1"/>
    <col min="10536" max="10536" width="14" style="27" customWidth="1"/>
    <col min="10537" max="10544" width="3.28515625" style="27" customWidth="1"/>
    <col min="10545" max="10752" width="9.140625" style="27"/>
    <col min="10753" max="10753" width="2.42578125" style="27" customWidth="1"/>
    <col min="10754" max="10754" width="8.140625" style="27" customWidth="1"/>
    <col min="10755" max="10755" width="8" style="27" customWidth="1"/>
    <col min="10756" max="10756" width="3.28515625" style="27" customWidth="1"/>
    <col min="10757" max="10757" width="35.28515625" style="27" customWidth="1"/>
    <col min="10758" max="10761" width="0" style="27" hidden="1" customWidth="1"/>
    <col min="10762" max="10762" width="6.5703125" style="27" customWidth="1"/>
    <col min="10763" max="10763" width="6.85546875" style="27" customWidth="1"/>
    <col min="10764" max="10765" width="8.85546875" style="27" customWidth="1"/>
    <col min="10766" max="10766" width="9.42578125" style="27" customWidth="1"/>
    <col min="10767" max="10767" width="13.140625" style="27" customWidth="1"/>
    <col min="10768" max="10769" width="3.28515625" style="27" customWidth="1"/>
    <col min="10770" max="10770" width="3.85546875" style="27" customWidth="1"/>
    <col min="10771" max="10772" width="3.28515625" style="27" customWidth="1"/>
    <col min="10773" max="10773" width="18.28515625" style="27" customWidth="1"/>
    <col min="10774" max="10774" width="3.28515625" style="27" customWidth="1"/>
    <col min="10775" max="10775" width="8.42578125" style="27" customWidth="1"/>
    <col min="10776" max="10776" width="7.140625" style="27" customWidth="1"/>
    <col min="10777" max="10777" width="3.28515625" style="27" customWidth="1"/>
    <col min="10778" max="10778" width="5.140625" style="27" customWidth="1"/>
    <col min="10779" max="10780" width="3.28515625" style="27" customWidth="1"/>
    <col min="10781" max="10781" width="3.140625" style="27" customWidth="1"/>
    <col min="10782" max="10782" width="4.7109375" style="27" customWidth="1"/>
    <col min="10783" max="10784" width="3.28515625" style="27" customWidth="1"/>
    <col min="10785" max="10785" width="2.5703125" style="27" customWidth="1"/>
    <col min="10786" max="10786" width="8.140625" style="27" customWidth="1"/>
    <col min="10787" max="10787" width="9.42578125" style="27" customWidth="1"/>
    <col min="10788" max="10788" width="4.85546875" style="27" customWidth="1"/>
    <col min="10789" max="10789" width="18" style="27" customWidth="1"/>
    <col min="10790" max="10790" width="12.7109375" style="27" customWidth="1"/>
    <col min="10791" max="10791" width="3.28515625" style="27" customWidth="1"/>
    <col min="10792" max="10792" width="14" style="27" customWidth="1"/>
    <col min="10793" max="10800" width="3.28515625" style="27" customWidth="1"/>
    <col min="10801" max="11008" width="9.140625" style="27"/>
    <col min="11009" max="11009" width="2.42578125" style="27" customWidth="1"/>
    <col min="11010" max="11010" width="8.140625" style="27" customWidth="1"/>
    <col min="11011" max="11011" width="8" style="27" customWidth="1"/>
    <col min="11012" max="11012" width="3.28515625" style="27" customWidth="1"/>
    <col min="11013" max="11013" width="35.28515625" style="27" customWidth="1"/>
    <col min="11014" max="11017" width="0" style="27" hidden="1" customWidth="1"/>
    <col min="11018" max="11018" width="6.5703125" style="27" customWidth="1"/>
    <col min="11019" max="11019" width="6.85546875" style="27" customWidth="1"/>
    <col min="11020" max="11021" width="8.85546875" style="27" customWidth="1"/>
    <col min="11022" max="11022" width="9.42578125" style="27" customWidth="1"/>
    <col min="11023" max="11023" width="13.140625" style="27" customWidth="1"/>
    <col min="11024" max="11025" width="3.28515625" style="27" customWidth="1"/>
    <col min="11026" max="11026" width="3.85546875" style="27" customWidth="1"/>
    <col min="11027" max="11028" width="3.28515625" style="27" customWidth="1"/>
    <col min="11029" max="11029" width="18.28515625" style="27" customWidth="1"/>
    <col min="11030" max="11030" width="3.28515625" style="27" customWidth="1"/>
    <col min="11031" max="11031" width="8.42578125" style="27" customWidth="1"/>
    <col min="11032" max="11032" width="7.140625" style="27" customWidth="1"/>
    <col min="11033" max="11033" width="3.28515625" style="27" customWidth="1"/>
    <col min="11034" max="11034" width="5.140625" style="27" customWidth="1"/>
    <col min="11035" max="11036" width="3.28515625" style="27" customWidth="1"/>
    <col min="11037" max="11037" width="3.140625" style="27" customWidth="1"/>
    <col min="11038" max="11038" width="4.7109375" style="27" customWidth="1"/>
    <col min="11039" max="11040" width="3.28515625" style="27" customWidth="1"/>
    <col min="11041" max="11041" width="2.5703125" style="27" customWidth="1"/>
    <col min="11042" max="11042" width="8.140625" style="27" customWidth="1"/>
    <col min="11043" max="11043" width="9.42578125" style="27" customWidth="1"/>
    <col min="11044" max="11044" width="4.85546875" style="27" customWidth="1"/>
    <col min="11045" max="11045" width="18" style="27" customWidth="1"/>
    <col min="11046" max="11046" width="12.7109375" style="27" customWidth="1"/>
    <col min="11047" max="11047" width="3.28515625" style="27" customWidth="1"/>
    <col min="11048" max="11048" width="14" style="27" customWidth="1"/>
    <col min="11049" max="11056" width="3.28515625" style="27" customWidth="1"/>
    <col min="11057" max="11264" width="9.140625" style="27"/>
    <col min="11265" max="11265" width="2.42578125" style="27" customWidth="1"/>
    <col min="11266" max="11266" width="8.140625" style="27" customWidth="1"/>
    <col min="11267" max="11267" width="8" style="27" customWidth="1"/>
    <col min="11268" max="11268" width="3.28515625" style="27" customWidth="1"/>
    <col min="11269" max="11269" width="35.28515625" style="27" customWidth="1"/>
    <col min="11270" max="11273" width="0" style="27" hidden="1" customWidth="1"/>
    <col min="11274" max="11274" width="6.5703125" style="27" customWidth="1"/>
    <col min="11275" max="11275" width="6.85546875" style="27" customWidth="1"/>
    <col min="11276" max="11277" width="8.85546875" style="27" customWidth="1"/>
    <col min="11278" max="11278" width="9.42578125" style="27" customWidth="1"/>
    <col min="11279" max="11279" width="13.140625" style="27" customWidth="1"/>
    <col min="11280" max="11281" width="3.28515625" style="27" customWidth="1"/>
    <col min="11282" max="11282" width="3.85546875" style="27" customWidth="1"/>
    <col min="11283" max="11284" width="3.28515625" style="27" customWidth="1"/>
    <col min="11285" max="11285" width="18.28515625" style="27" customWidth="1"/>
    <col min="11286" max="11286" width="3.28515625" style="27" customWidth="1"/>
    <col min="11287" max="11287" width="8.42578125" style="27" customWidth="1"/>
    <col min="11288" max="11288" width="7.140625" style="27" customWidth="1"/>
    <col min="11289" max="11289" width="3.28515625" style="27" customWidth="1"/>
    <col min="11290" max="11290" width="5.140625" style="27" customWidth="1"/>
    <col min="11291" max="11292" width="3.28515625" style="27" customWidth="1"/>
    <col min="11293" max="11293" width="3.140625" style="27" customWidth="1"/>
    <col min="11294" max="11294" width="4.7109375" style="27" customWidth="1"/>
    <col min="11295" max="11296" width="3.28515625" style="27" customWidth="1"/>
    <col min="11297" max="11297" width="2.5703125" style="27" customWidth="1"/>
    <col min="11298" max="11298" width="8.140625" style="27" customWidth="1"/>
    <col min="11299" max="11299" width="9.42578125" style="27" customWidth="1"/>
    <col min="11300" max="11300" width="4.85546875" style="27" customWidth="1"/>
    <col min="11301" max="11301" width="18" style="27" customWidth="1"/>
    <col min="11302" max="11302" width="12.7109375" style="27" customWidth="1"/>
    <col min="11303" max="11303" width="3.28515625" style="27" customWidth="1"/>
    <col min="11304" max="11304" width="14" style="27" customWidth="1"/>
    <col min="11305" max="11312" width="3.28515625" style="27" customWidth="1"/>
    <col min="11313" max="11520" width="9.140625" style="27"/>
    <col min="11521" max="11521" width="2.42578125" style="27" customWidth="1"/>
    <col min="11522" max="11522" width="8.140625" style="27" customWidth="1"/>
    <col min="11523" max="11523" width="8" style="27" customWidth="1"/>
    <col min="11524" max="11524" width="3.28515625" style="27" customWidth="1"/>
    <col min="11525" max="11525" width="35.28515625" style="27" customWidth="1"/>
    <col min="11526" max="11529" width="0" style="27" hidden="1" customWidth="1"/>
    <col min="11530" max="11530" width="6.5703125" style="27" customWidth="1"/>
    <col min="11531" max="11531" width="6.85546875" style="27" customWidth="1"/>
    <col min="11532" max="11533" width="8.85546875" style="27" customWidth="1"/>
    <col min="11534" max="11534" width="9.42578125" style="27" customWidth="1"/>
    <col min="11535" max="11535" width="13.140625" style="27" customWidth="1"/>
    <col min="11536" max="11537" width="3.28515625" style="27" customWidth="1"/>
    <col min="11538" max="11538" width="3.85546875" style="27" customWidth="1"/>
    <col min="11539" max="11540" width="3.28515625" style="27" customWidth="1"/>
    <col min="11541" max="11541" width="18.28515625" style="27" customWidth="1"/>
    <col min="11542" max="11542" width="3.28515625" style="27" customWidth="1"/>
    <col min="11543" max="11543" width="8.42578125" style="27" customWidth="1"/>
    <col min="11544" max="11544" width="7.140625" style="27" customWidth="1"/>
    <col min="11545" max="11545" width="3.28515625" style="27" customWidth="1"/>
    <col min="11546" max="11546" width="5.140625" style="27" customWidth="1"/>
    <col min="11547" max="11548" width="3.28515625" style="27" customWidth="1"/>
    <col min="11549" max="11549" width="3.140625" style="27" customWidth="1"/>
    <col min="11550" max="11550" width="4.7109375" style="27" customWidth="1"/>
    <col min="11551" max="11552" width="3.28515625" style="27" customWidth="1"/>
    <col min="11553" max="11553" width="2.5703125" style="27" customWidth="1"/>
    <col min="11554" max="11554" width="8.140625" style="27" customWidth="1"/>
    <col min="11555" max="11555" width="9.42578125" style="27" customWidth="1"/>
    <col min="11556" max="11556" width="4.85546875" style="27" customWidth="1"/>
    <col min="11557" max="11557" width="18" style="27" customWidth="1"/>
    <col min="11558" max="11558" width="12.7109375" style="27" customWidth="1"/>
    <col min="11559" max="11559" width="3.28515625" style="27" customWidth="1"/>
    <col min="11560" max="11560" width="14" style="27" customWidth="1"/>
    <col min="11561" max="11568" width="3.28515625" style="27" customWidth="1"/>
    <col min="11569" max="11776" width="9.140625" style="27"/>
    <col min="11777" max="11777" width="2.42578125" style="27" customWidth="1"/>
    <col min="11778" max="11778" width="8.140625" style="27" customWidth="1"/>
    <col min="11779" max="11779" width="8" style="27" customWidth="1"/>
    <col min="11780" max="11780" width="3.28515625" style="27" customWidth="1"/>
    <col min="11781" max="11781" width="35.28515625" style="27" customWidth="1"/>
    <col min="11782" max="11785" width="0" style="27" hidden="1" customWidth="1"/>
    <col min="11786" max="11786" width="6.5703125" style="27" customWidth="1"/>
    <col min="11787" max="11787" width="6.85546875" style="27" customWidth="1"/>
    <col min="11788" max="11789" width="8.85546875" style="27" customWidth="1"/>
    <col min="11790" max="11790" width="9.42578125" style="27" customWidth="1"/>
    <col min="11791" max="11791" width="13.140625" style="27" customWidth="1"/>
    <col min="11792" max="11793" width="3.28515625" style="27" customWidth="1"/>
    <col min="11794" max="11794" width="3.85546875" style="27" customWidth="1"/>
    <col min="11795" max="11796" width="3.28515625" style="27" customWidth="1"/>
    <col min="11797" max="11797" width="18.28515625" style="27" customWidth="1"/>
    <col min="11798" max="11798" width="3.28515625" style="27" customWidth="1"/>
    <col min="11799" max="11799" width="8.42578125" style="27" customWidth="1"/>
    <col min="11800" max="11800" width="7.140625" style="27" customWidth="1"/>
    <col min="11801" max="11801" width="3.28515625" style="27" customWidth="1"/>
    <col min="11802" max="11802" width="5.140625" style="27" customWidth="1"/>
    <col min="11803" max="11804" width="3.28515625" style="27" customWidth="1"/>
    <col min="11805" max="11805" width="3.140625" style="27" customWidth="1"/>
    <col min="11806" max="11806" width="4.7109375" style="27" customWidth="1"/>
    <col min="11807" max="11808" width="3.28515625" style="27" customWidth="1"/>
    <col min="11809" max="11809" width="2.5703125" style="27" customWidth="1"/>
    <col min="11810" max="11810" width="8.140625" style="27" customWidth="1"/>
    <col min="11811" max="11811" width="9.42578125" style="27" customWidth="1"/>
    <col min="11812" max="11812" width="4.85546875" style="27" customWidth="1"/>
    <col min="11813" max="11813" width="18" style="27" customWidth="1"/>
    <col min="11814" max="11814" width="12.7109375" style="27" customWidth="1"/>
    <col min="11815" max="11815" width="3.28515625" style="27" customWidth="1"/>
    <col min="11816" max="11816" width="14" style="27" customWidth="1"/>
    <col min="11817" max="11824" width="3.28515625" style="27" customWidth="1"/>
    <col min="11825" max="12032" width="9.140625" style="27"/>
    <col min="12033" max="12033" width="2.42578125" style="27" customWidth="1"/>
    <col min="12034" max="12034" width="8.140625" style="27" customWidth="1"/>
    <col min="12035" max="12035" width="8" style="27" customWidth="1"/>
    <col min="12036" max="12036" width="3.28515625" style="27" customWidth="1"/>
    <col min="12037" max="12037" width="35.28515625" style="27" customWidth="1"/>
    <col min="12038" max="12041" width="0" style="27" hidden="1" customWidth="1"/>
    <col min="12042" max="12042" width="6.5703125" style="27" customWidth="1"/>
    <col min="12043" max="12043" width="6.85546875" style="27" customWidth="1"/>
    <col min="12044" max="12045" width="8.85546875" style="27" customWidth="1"/>
    <col min="12046" max="12046" width="9.42578125" style="27" customWidth="1"/>
    <col min="12047" max="12047" width="13.140625" style="27" customWidth="1"/>
    <col min="12048" max="12049" width="3.28515625" style="27" customWidth="1"/>
    <col min="12050" max="12050" width="3.85546875" style="27" customWidth="1"/>
    <col min="12051" max="12052" width="3.28515625" style="27" customWidth="1"/>
    <col min="12053" max="12053" width="18.28515625" style="27" customWidth="1"/>
    <col min="12054" max="12054" width="3.28515625" style="27" customWidth="1"/>
    <col min="12055" max="12055" width="8.42578125" style="27" customWidth="1"/>
    <col min="12056" max="12056" width="7.140625" style="27" customWidth="1"/>
    <col min="12057" max="12057" width="3.28515625" style="27" customWidth="1"/>
    <col min="12058" max="12058" width="5.140625" style="27" customWidth="1"/>
    <col min="12059" max="12060" width="3.28515625" style="27" customWidth="1"/>
    <col min="12061" max="12061" width="3.140625" style="27" customWidth="1"/>
    <col min="12062" max="12062" width="4.7109375" style="27" customWidth="1"/>
    <col min="12063" max="12064" width="3.28515625" style="27" customWidth="1"/>
    <col min="12065" max="12065" width="2.5703125" style="27" customWidth="1"/>
    <col min="12066" max="12066" width="8.140625" style="27" customWidth="1"/>
    <col min="12067" max="12067" width="9.42578125" style="27" customWidth="1"/>
    <col min="12068" max="12068" width="4.85546875" style="27" customWidth="1"/>
    <col min="12069" max="12069" width="18" style="27" customWidth="1"/>
    <col min="12070" max="12070" width="12.7109375" style="27" customWidth="1"/>
    <col min="12071" max="12071" width="3.28515625" style="27" customWidth="1"/>
    <col min="12072" max="12072" width="14" style="27" customWidth="1"/>
    <col min="12073" max="12080" width="3.28515625" style="27" customWidth="1"/>
    <col min="12081" max="12288" width="9.140625" style="27"/>
    <col min="12289" max="12289" width="2.42578125" style="27" customWidth="1"/>
    <col min="12290" max="12290" width="8.140625" style="27" customWidth="1"/>
    <col min="12291" max="12291" width="8" style="27" customWidth="1"/>
    <col min="12292" max="12292" width="3.28515625" style="27" customWidth="1"/>
    <col min="12293" max="12293" width="35.28515625" style="27" customWidth="1"/>
    <col min="12294" max="12297" width="0" style="27" hidden="1" customWidth="1"/>
    <col min="12298" max="12298" width="6.5703125" style="27" customWidth="1"/>
    <col min="12299" max="12299" width="6.85546875" style="27" customWidth="1"/>
    <col min="12300" max="12301" width="8.85546875" style="27" customWidth="1"/>
    <col min="12302" max="12302" width="9.42578125" style="27" customWidth="1"/>
    <col min="12303" max="12303" width="13.140625" style="27" customWidth="1"/>
    <col min="12304" max="12305" width="3.28515625" style="27" customWidth="1"/>
    <col min="12306" max="12306" width="3.85546875" style="27" customWidth="1"/>
    <col min="12307" max="12308" width="3.28515625" style="27" customWidth="1"/>
    <col min="12309" max="12309" width="18.28515625" style="27" customWidth="1"/>
    <col min="12310" max="12310" width="3.28515625" style="27" customWidth="1"/>
    <col min="12311" max="12311" width="8.42578125" style="27" customWidth="1"/>
    <col min="12312" max="12312" width="7.140625" style="27" customWidth="1"/>
    <col min="12313" max="12313" width="3.28515625" style="27" customWidth="1"/>
    <col min="12314" max="12314" width="5.140625" style="27" customWidth="1"/>
    <col min="12315" max="12316" width="3.28515625" style="27" customWidth="1"/>
    <col min="12317" max="12317" width="3.140625" style="27" customWidth="1"/>
    <col min="12318" max="12318" width="4.7109375" style="27" customWidth="1"/>
    <col min="12319" max="12320" width="3.28515625" style="27" customWidth="1"/>
    <col min="12321" max="12321" width="2.5703125" style="27" customWidth="1"/>
    <col min="12322" max="12322" width="8.140625" style="27" customWidth="1"/>
    <col min="12323" max="12323" width="9.42578125" style="27" customWidth="1"/>
    <col min="12324" max="12324" width="4.85546875" style="27" customWidth="1"/>
    <col min="12325" max="12325" width="18" style="27" customWidth="1"/>
    <col min="12326" max="12326" width="12.7109375" style="27" customWidth="1"/>
    <col min="12327" max="12327" width="3.28515625" style="27" customWidth="1"/>
    <col min="12328" max="12328" width="14" style="27" customWidth="1"/>
    <col min="12329" max="12336" width="3.28515625" style="27" customWidth="1"/>
    <col min="12337" max="12544" width="9.140625" style="27"/>
    <col min="12545" max="12545" width="2.42578125" style="27" customWidth="1"/>
    <col min="12546" max="12546" width="8.140625" style="27" customWidth="1"/>
    <col min="12547" max="12547" width="8" style="27" customWidth="1"/>
    <col min="12548" max="12548" width="3.28515625" style="27" customWidth="1"/>
    <col min="12549" max="12549" width="35.28515625" style="27" customWidth="1"/>
    <col min="12550" max="12553" width="0" style="27" hidden="1" customWidth="1"/>
    <col min="12554" max="12554" width="6.5703125" style="27" customWidth="1"/>
    <col min="12555" max="12555" width="6.85546875" style="27" customWidth="1"/>
    <col min="12556" max="12557" width="8.85546875" style="27" customWidth="1"/>
    <col min="12558" max="12558" width="9.42578125" style="27" customWidth="1"/>
    <col min="12559" max="12559" width="13.140625" style="27" customWidth="1"/>
    <col min="12560" max="12561" width="3.28515625" style="27" customWidth="1"/>
    <col min="12562" max="12562" width="3.85546875" style="27" customWidth="1"/>
    <col min="12563" max="12564" width="3.28515625" style="27" customWidth="1"/>
    <col min="12565" max="12565" width="18.28515625" style="27" customWidth="1"/>
    <col min="12566" max="12566" width="3.28515625" style="27" customWidth="1"/>
    <col min="12567" max="12567" width="8.42578125" style="27" customWidth="1"/>
    <col min="12568" max="12568" width="7.140625" style="27" customWidth="1"/>
    <col min="12569" max="12569" width="3.28515625" style="27" customWidth="1"/>
    <col min="12570" max="12570" width="5.140625" style="27" customWidth="1"/>
    <col min="12571" max="12572" width="3.28515625" style="27" customWidth="1"/>
    <col min="12573" max="12573" width="3.140625" style="27" customWidth="1"/>
    <col min="12574" max="12574" width="4.7109375" style="27" customWidth="1"/>
    <col min="12575" max="12576" width="3.28515625" style="27" customWidth="1"/>
    <col min="12577" max="12577" width="2.5703125" style="27" customWidth="1"/>
    <col min="12578" max="12578" width="8.140625" style="27" customWidth="1"/>
    <col min="12579" max="12579" width="9.42578125" style="27" customWidth="1"/>
    <col min="12580" max="12580" width="4.85546875" style="27" customWidth="1"/>
    <col min="12581" max="12581" width="18" style="27" customWidth="1"/>
    <col min="12582" max="12582" width="12.7109375" style="27" customWidth="1"/>
    <col min="12583" max="12583" width="3.28515625" style="27" customWidth="1"/>
    <col min="12584" max="12584" width="14" style="27" customWidth="1"/>
    <col min="12585" max="12592" width="3.28515625" style="27" customWidth="1"/>
    <col min="12593" max="12800" width="9.140625" style="27"/>
    <col min="12801" max="12801" width="2.42578125" style="27" customWidth="1"/>
    <col min="12802" max="12802" width="8.140625" style="27" customWidth="1"/>
    <col min="12803" max="12803" width="8" style="27" customWidth="1"/>
    <col min="12804" max="12804" width="3.28515625" style="27" customWidth="1"/>
    <col min="12805" max="12805" width="35.28515625" style="27" customWidth="1"/>
    <col min="12806" max="12809" width="0" style="27" hidden="1" customWidth="1"/>
    <col min="12810" max="12810" width="6.5703125" style="27" customWidth="1"/>
    <col min="12811" max="12811" width="6.85546875" style="27" customWidth="1"/>
    <col min="12812" max="12813" width="8.85546875" style="27" customWidth="1"/>
    <col min="12814" max="12814" width="9.42578125" style="27" customWidth="1"/>
    <col min="12815" max="12815" width="13.140625" style="27" customWidth="1"/>
    <col min="12816" max="12817" width="3.28515625" style="27" customWidth="1"/>
    <col min="12818" max="12818" width="3.85546875" style="27" customWidth="1"/>
    <col min="12819" max="12820" width="3.28515625" style="27" customWidth="1"/>
    <col min="12821" max="12821" width="18.28515625" style="27" customWidth="1"/>
    <col min="12822" max="12822" width="3.28515625" style="27" customWidth="1"/>
    <col min="12823" max="12823" width="8.42578125" style="27" customWidth="1"/>
    <col min="12824" max="12824" width="7.140625" style="27" customWidth="1"/>
    <col min="12825" max="12825" width="3.28515625" style="27" customWidth="1"/>
    <col min="12826" max="12826" width="5.140625" style="27" customWidth="1"/>
    <col min="12827" max="12828" width="3.28515625" style="27" customWidth="1"/>
    <col min="12829" max="12829" width="3.140625" style="27" customWidth="1"/>
    <col min="12830" max="12830" width="4.7109375" style="27" customWidth="1"/>
    <col min="12831" max="12832" width="3.28515625" style="27" customWidth="1"/>
    <col min="12833" max="12833" width="2.5703125" style="27" customWidth="1"/>
    <col min="12834" max="12834" width="8.140625" style="27" customWidth="1"/>
    <col min="12835" max="12835" width="9.42578125" style="27" customWidth="1"/>
    <col min="12836" max="12836" width="4.85546875" style="27" customWidth="1"/>
    <col min="12837" max="12837" width="18" style="27" customWidth="1"/>
    <col min="12838" max="12838" width="12.7109375" style="27" customWidth="1"/>
    <col min="12839" max="12839" width="3.28515625" style="27" customWidth="1"/>
    <col min="12840" max="12840" width="14" style="27" customWidth="1"/>
    <col min="12841" max="12848" width="3.28515625" style="27" customWidth="1"/>
    <col min="12849" max="13056" width="9.140625" style="27"/>
    <col min="13057" max="13057" width="2.42578125" style="27" customWidth="1"/>
    <col min="13058" max="13058" width="8.140625" style="27" customWidth="1"/>
    <col min="13059" max="13059" width="8" style="27" customWidth="1"/>
    <col min="13060" max="13060" width="3.28515625" style="27" customWidth="1"/>
    <col min="13061" max="13061" width="35.28515625" style="27" customWidth="1"/>
    <col min="13062" max="13065" width="0" style="27" hidden="1" customWidth="1"/>
    <col min="13066" max="13066" width="6.5703125" style="27" customWidth="1"/>
    <col min="13067" max="13067" width="6.85546875" style="27" customWidth="1"/>
    <col min="13068" max="13069" width="8.85546875" style="27" customWidth="1"/>
    <col min="13070" max="13070" width="9.42578125" style="27" customWidth="1"/>
    <col min="13071" max="13071" width="13.140625" style="27" customWidth="1"/>
    <col min="13072" max="13073" width="3.28515625" style="27" customWidth="1"/>
    <col min="13074" max="13074" width="3.85546875" style="27" customWidth="1"/>
    <col min="13075" max="13076" width="3.28515625" style="27" customWidth="1"/>
    <col min="13077" max="13077" width="18.28515625" style="27" customWidth="1"/>
    <col min="13078" max="13078" width="3.28515625" style="27" customWidth="1"/>
    <col min="13079" max="13079" width="8.42578125" style="27" customWidth="1"/>
    <col min="13080" max="13080" width="7.140625" style="27" customWidth="1"/>
    <col min="13081" max="13081" width="3.28515625" style="27" customWidth="1"/>
    <col min="13082" max="13082" width="5.140625" style="27" customWidth="1"/>
    <col min="13083" max="13084" width="3.28515625" style="27" customWidth="1"/>
    <col min="13085" max="13085" width="3.140625" style="27" customWidth="1"/>
    <col min="13086" max="13086" width="4.7109375" style="27" customWidth="1"/>
    <col min="13087" max="13088" width="3.28515625" style="27" customWidth="1"/>
    <col min="13089" max="13089" width="2.5703125" style="27" customWidth="1"/>
    <col min="13090" max="13090" width="8.140625" style="27" customWidth="1"/>
    <col min="13091" max="13091" width="9.42578125" style="27" customWidth="1"/>
    <col min="13092" max="13092" width="4.85546875" style="27" customWidth="1"/>
    <col min="13093" max="13093" width="18" style="27" customWidth="1"/>
    <col min="13094" max="13094" width="12.7109375" style="27" customWidth="1"/>
    <col min="13095" max="13095" width="3.28515625" style="27" customWidth="1"/>
    <col min="13096" max="13096" width="14" style="27" customWidth="1"/>
    <col min="13097" max="13104" width="3.28515625" style="27" customWidth="1"/>
    <col min="13105" max="13312" width="9.140625" style="27"/>
    <col min="13313" max="13313" width="2.42578125" style="27" customWidth="1"/>
    <col min="13314" max="13314" width="8.140625" style="27" customWidth="1"/>
    <col min="13315" max="13315" width="8" style="27" customWidth="1"/>
    <col min="13316" max="13316" width="3.28515625" style="27" customWidth="1"/>
    <col min="13317" max="13317" width="35.28515625" style="27" customWidth="1"/>
    <col min="13318" max="13321" width="0" style="27" hidden="1" customWidth="1"/>
    <col min="13322" max="13322" width="6.5703125" style="27" customWidth="1"/>
    <col min="13323" max="13323" width="6.85546875" style="27" customWidth="1"/>
    <col min="13324" max="13325" width="8.85546875" style="27" customWidth="1"/>
    <col min="13326" max="13326" width="9.42578125" style="27" customWidth="1"/>
    <col min="13327" max="13327" width="13.140625" style="27" customWidth="1"/>
    <col min="13328" max="13329" width="3.28515625" style="27" customWidth="1"/>
    <col min="13330" max="13330" width="3.85546875" style="27" customWidth="1"/>
    <col min="13331" max="13332" width="3.28515625" style="27" customWidth="1"/>
    <col min="13333" max="13333" width="18.28515625" style="27" customWidth="1"/>
    <col min="13334" max="13334" width="3.28515625" style="27" customWidth="1"/>
    <col min="13335" max="13335" width="8.42578125" style="27" customWidth="1"/>
    <col min="13336" max="13336" width="7.140625" style="27" customWidth="1"/>
    <col min="13337" max="13337" width="3.28515625" style="27" customWidth="1"/>
    <col min="13338" max="13338" width="5.140625" style="27" customWidth="1"/>
    <col min="13339" max="13340" width="3.28515625" style="27" customWidth="1"/>
    <col min="13341" max="13341" width="3.140625" style="27" customWidth="1"/>
    <col min="13342" max="13342" width="4.7109375" style="27" customWidth="1"/>
    <col min="13343" max="13344" width="3.28515625" style="27" customWidth="1"/>
    <col min="13345" max="13345" width="2.5703125" style="27" customWidth="1"/>
    <col min="13346" max="13346" width="8.140625" style="27" customWidth="1"/>
    <col min="13347" max="13347" width="9.42578125" style="27" customWidth="1"/>
    <col min="13348" max="13348" width="4.85546875" style="27" customWidth="1"/>
    <col min="13349" max="13349" width="18" style="27" customWidth="1"/>
    <col min="13350" max="13350" width="12.7109375" style="27" customWidth="1"/>
    <col min="13351" max="13351" width="3.28515625" style="27" customWidth="1"/>
    <col min="13352" max="13352" width="14" style="27" customWidth="1"/>
    <col min="13353" max="13360" width="3.28515625" style="27" customWidth="1"/>
    <col min="13361" max="13568" width="9.140625" style="27"/>
    <col min="13569" max="13569" width="2.42578125" style="27" customWidth="1"/>
    <col min="13570" max="13570" width="8.140625" style="27" customWidth="1"/>
    <col min="13571" max="13571" width="8" style="27" customWidth="1"/>
    <col min="13572" max="13572" width="3.28515625" style="27" customWidth="1"/>
    <col min="13573" max="13573" width="35.28515625" style="27" customWidth="1"/>
    <col min="13574" max="13577" width="0" style="27" hidden="1" customWidth="1"/>
    <col min="13578" max="13578" width="6.5703125" style="27" customWidth="1"/>
    <col min="13579" max="13579" width="6.85546875" style="27" customWidth="1"/>
    <col min="13580" max="13581" width="8.85546875" style="27" customWidth="1"/>
    <col min="13582" max="13582" width="9.42578125" style="27" customWidth="1"/>
    <col min="13583" max="13583" width="13.140625" style="27" customWidth="1"/>
    <col min="13584" max="13585" width="3.28515625" style="27" customWidth="1"/>
    <col min="13586" max="13586" width="3.85546875" style="27" customWidth="1"/>
    <col min="13587" max="13588" width="3.28515625" style="27" customWidth="1"/>
    <col min="13589" max="13589" width="18.28515625" style="27" customWidth="1"/>
    <col min="13590" max="13590" width="3.28515625" style="27" customWidth="1"/>
    <col min="13591" max="13591" width="8.42578125" style="27" customWidth="1"/>
    <col min="13592" max="13592" width="7.140625" style="27" customWidth="1"/>
    <col min="13593" max="13593" width="3.28515625" style="27" customWidth="1"/>
    <col min="13594" max="13594" width="5.140625" style="27" customWidth="1"/>
    <col min="13595" max="13596" width="3.28515625" style="27" customWidth="1"/>
    <col min="13597" max="13597" width="3.140625" style="27" customWidth="1"/>
    <col min="13598" max="13598" width="4.7109375" style="27" customWidth="1"/>
    <col min="13599" max="13600" width="3.28515625" style="27" customWidth="1"/>
    <col min="13601" max="13601" width="2.5703125" style="27" customWidth="1"/>
    <col min="13602" max="13602" width="8.140625" style="27" customWidth="1"/>
    <col min="13603" max="13603" width="9.42578125" style="27" customWidth="1"/>
    <col min="13604" max="13604" width="4.85546875" style="27" customWidth="1"/>
    <col min="13605" max="13605" width="18" style="27" customWidth="1"/>
    <col min="13606" max="13606" width="12.7109375" style="27" customWidth="1"/>
    <col min="13607" max="13607" width="3.28515625" style="27" customWidth="1"/>
    <col min="13608" max="13608" width="14" style="27" customWidth="1"/>
    <col min="13609" max="13616" width="3.28515625" style="27" customWidth="1"/>
    <col min="13617" max="13824" width="9.140625" style="27"/>
    <col min="13825" max="13825" width="2.42578125" style="27" customWidth="1"/>
    <col min="13826" max="13826" width="8.140625" style="27" customWidth="1"/>
    <col min="13827" max="13827" width="8" style="27" customWidth="1"/>
    <col min="13828" max="13828" width="3.28515625" style="27" customWidth="1"/>
    <col min="13829" max="13829" width="35.28515625" style="27" customWidth="1"/>
    <col min="13830" max="13833" width="0" style="27" hidden="1" customWidth="1"/>
    <col min="13834" max="13834" width="6.5703125" style="27" customWidth="1"/>
    <col min="13835" max="13835" width="6.85546875" style="27" customWidth="1"/>
    <col min="13836" max="13837" width="8.85546875" style="27" customWidth="1"/>
    <col min="13838" max="13838" width="9.42578125" style="27" customWidth="1"/>
    <col min="13839" max="13839" width="13.140625" style="27" customWidth="1"/>
    <col min="13840" max="13841" width="3.28515625" style="27" customWidth="1"/>
    <col min="13842" max="13842" width="3.85546875" style="27" customWidth="1"/>
    <col min="13843" max="13844" width="3.28515625" style="27" customWidth="1"/>
    <col min="13845" max="13845" width="18.28515625" style="27" customWidth="1"/>
    <col min="13846" max="13846" width="3.28515625" style="27" customWidth="1"/>
    <col min="13847" max="13847" width="8.42578125" style="27" customWidth="1"/>
    <col min="13848" max="13848" width="7.140625" style="27" customWidth="1"/>
    <col min="13849" max="13849" width="3.28515625" style="27" customWidth="1"/>
    <col min="13850" max="13850" width="5.140625" style="27" customWidth="1"/>
    <col min="13851" max="13852" width="3.28515625" style="27" customWidth="1"/>
    <col min="13853" max="13853" width="3.140625" style="27" customWidth="1"/>
    <col min="13854" max="13854" width="4.7109375" style="27" customWidth="1"/>
    <col min="13855" max="13856" width="3.28515625" style="27" customWidth="1"/>
    <col min="13857" max="13857" width="2.5703125" style="27" customWidth="1"/>
    <col min="13858" max="13858" width="8.140625" style="27" customWidth="1"/>
    <col min="13859" max="13859" width="9.42578125" style="27" customWidth="1"/>
    <col min="13860" max="13860" width="4.85546875" style="27" customWidth="1"/>
    <col min="13861" max="13861" width="18" style="27" customWidth="1"/>
    <col min="13862" max="13862" width="12.7109375" style="27" customWidth="1"/>
    <col min="13863" max="13863" width="3.28515625" style="27" customWidth="1"/>
    <col min="13864" max="13864" width="14" style="27" customWidth="1"/>
    <col min="13865" max="13872" width="3.28515625" style="27" customWidth="1"/>
    <col min="13873" max="14080" width="9.140625" style="27"/>
    <col min="14081" max="14081" width="2.42578125" style="27" customWidth="1"/>
    <col min="14082" max="14082" width="8.140625" style="27" customWidth="1"/>
    <col min="14083" max="14083" width="8" style="27" customWidth="1"/>
    <col min="14084" max="14084" width="3.28515625" style="27" customWidth="1"/>
    <col min="14085" max="14085" width="35.28515625" style="27" customWidth="1"/>
    <col min="14086" max="14089" width="0" style="27" hidden="1" customWidth="1"/>
    <col min="14090" max="14090" width="6.5703125" style="27" customWidth="1"/>
    <col min="14091" max="14091" width="6.85546875" style="27" customWidth="1"/>
    <col min="14092" max="14093" width="8.85546875" style="27" customWidth="1"/>
    <col min="14094" max="14094" width="9.42578125" style="27" customWidth="1"/>
    <col min="14095" max="14095" width="13.140625" style="27" customWidth="1"/>
    <col min="14096" max="14097" width="3.28515625" style="27" customWidth="1"/>
    <col min="14098" max="14098" width="3.85546875" style="27" customWidth="1"/>
    <col min="14099" max="14100" width="3.28515625" style="27" customWidth="1"/>
    <col min="14101" max="14101" width="18.28515625" style="27" customWidth="1"/>
    <col min="14102" max="14102" width="3.28515625" style="27" customWidth="1"/>
    <col min="14103" max="14103" width="8.42578125" style="27" customWidth="1"/>
    <col min="14104" max="14104" width="7.140625" style="27" customWidth="1"/>
    <col min="14105" max="14105" width="3.28515625" style="27" customWidth="1"/>
    <col min="14106" max="14106" width="5.140625" style="27" customWidth="1"/>
    <col min="14107" max="14108" width="3.28515625" style="27" customWidth="1"/>
    <col min="14109" max="14109" width="3.140625" style="27" customWidth="1"/>
    <col min="14110" max="14110" width="4.7109375" style="27" customWidth="1"/>
    <col min="14111" max="14112" width="3.28515625" style="27" customWidth="1"/>
    <col min="14113" max="14113" width="2.5703125" style="27" customWidth="1"/>
    <col min="14114" max="14114" width="8.140625" style="27" customWidth="1"/>
    <col min="14115" max="14115" width="9.42578125" style="27" customWidth="1"/>
    <col min="14116" max="14116" width="4.85546875" style="27" customWidth="1"/>
    <col min="14117" max="14117" width="18" style="27" customWidth="1"/>
    <col min="14118" max="14118" width="12.7109375" style="27" customWidth="1"/>
    <col min="14119" max="14119" width="3.28515625" style="27" customWidth="1"/>
    <col min="14120" max="14120" width="14" style="27" customWidth="1"/>
    <col min="14121" max="14128" width="3.28515625" style="27" customWidth="1"/>
    <col min="14129" max="14336" width="9.140625" style="27"/>
    <col min="14337" max="14337" width="2.42578125" style="27" customWidth="1"/>
    <col min="14338" max="14338" width="8.140625" style="27" customWidth="1"/>
    <col min="14339" max="14339" width="8" style="27" customWidth="1"/>
    <col min="14340" max="14340" width="3.28515625" style="27" customWidth="1"/>
    <col min="14341" max="14341" width="35.28515625" style="27" customWidth="1"/>
    <col min="14342" max="14345" width="0" style="27" hidden="1" customWidth="1"/>
    <col min="14346" max="14346" width="6.5703125" style="27" customWidth="1"/>
    <col min="14347" max="14347" width="6.85546875" style="27" customWidth="1"/>
    <col min="14348" max="14349" width="8.85546875" style="27" customWidth="1"/>
    <col min="14350" max="14350" width="9.42578125" style="27" customWidth="1"/>
    <col min="14351" max="14351" width="13.140625" style="27" customWidth="1"/>
    <col min="14352" max="14353" width="3.28515625" style="27" customWidth="1"/>
    <col min="14354" max="14354" width="3.85546875" style="27" customWidth="1"/>
    <col min="14355" max="14356" width="3.28515625" style="27" customWidth="1"/>
    <col min="14357" max="14357" width="18.28515625" style="27" customWidth="1"/>
    <col min="14358" max="14358" width="3.28515625" style="27" customWidth="1"/>
    <col min="14359" max="14359" width="8.42578125" style="27" customWidth="1"/>
    <col min="14360" max="14360" width="7.140625" style="27" customWidth="1"/>
    <col min="14361" max="14361" width="3.28515625" style="27" customWidth="1"/>
    <col min="14362" max="14362" width="5.140625" style="27" customWidth="1"/>
    <col min="14363" max="14364" width="3.28515625" style="27" customWidth="1"/>
    <col min="14365" max="14365" width="3.140625" style="27" customWidth="1"/>
    <col min="14366" max="14366" width="4.7109375" style="27" customWidth="1"/>
    <col min="14367" max="14368" width="3.28515625" style="27" customWidth="1"/>
    <col min="14369" max="14369" width="2.5703125" style="27" customWidth="1"/>
    <col min="14370" max="14370" width="8.140625" style="27" customWidth="1"/>
    <col min="14371" max="14371" width="9.42578125" style="27" customWidth="1"/>
    <col min="14372" max="14372" width="4.85546875" style="27" customWidth="1"/>
    <col min="14373" max="14373" width="18" style="27" customWidth="1"/>
    <col min="14374" max="14374" width="12.7109375" style="27" customWidth="1"/>
    <col min="14375" max="14375" width="3.28515625" style="27" customWidth="1"/>
    <col min="14376" max="14376" width="14" style="27" customWidth="1"/>
    <col min="14377" max="14384" width="3.28515625" style="27" customWidth="1"/>
    <col min="14385" max="14592" width="9.140625" style="27"/>
    <col min="14593" max="14593" width="2.42578125" style="27" customWidth="1"/>
    <col min="14594" max="14594" width="8.140625" style="27" customWidth="1"/>
    <col min="14595" max="14595" width="8" style="27" customWidth="1"/>
    <col min="14596" max="14596" width="3.28515625" style="27" customWidth="1"/>
    <col min="14597" max="14597" width="35.28515625" style="27" customWidth="1"/>
    <col min="14598" max="14601" width="0" style="27" hidden="1" customWidth="1"/>
    <col min="14602" max="14602" width="6.5703125" style="27" customWidth="1"/>
    <col min="14603" max="14603" width="6.85546875" style="27" customWidth="1"/>
    <col min="14604" max="14605" width="8.85546875" style="27" customWidth="1"/>
    <col min="14606" max="14606" width="9.42578125" style="27" customWidth="1"/>
    <col min="14607" max="14607" width="13.140625" style="27" customWidth="1"/>
    <col min="14608" max="14609" width="3.28515625" style="27" customWidth="1"/>
    <col min="14610" max="14610" width="3.85546875" style="27" customWidth="1"/>
    <col min="14611" max="14612" width="3.28515625" style="27" customWidth="1"/>
    <col min="14613" max="14613" width="18.28515625" style="27" customWidth="1"/>
    <col min="14614" max="14614" width="3.28515625" style="27" customWidth="1"/>
    <col min="14615" max="14615" width="8.42578125" style="27" customWidth="1"/>
    <col min="14616" max="14616" width="7.140625" style="27" customWidth="1"/>
    <col min="14617" max="14617" width="3.28515625" style="27" customWidth="1"/>
    <col min="14618" max="14618" width="5.140625" style="27" customWidth="1"/>
    <col min="14619" max="14620" width="3.28515625" style="27" customWidth="1"/>
    <col min="14621" max="14621" width="3.140625" style="27" customWidth="1"/>
    <col min="14622" max="14622" width="4.7109375" style="27" customWidth="1"/>
    <col min="14623" max="14624" width="3.28515625" style="27" customWidth="1"/>
    <col min="14625" max="14625" width="2.5703125" style="27" customWidth="1"/>
    <col min="14626" max="14626" width="8.140625" style="27" customWidth="1"/>
    <col min="14627" max="14627" width="9.42578125" style="27" customWidth="1"/>
    <col min="14628" max="14628" width="4.85546875" style="27" customWidth="1"/>
    <col min="14629" max="14629" width="18" style="27" customWidth="1"/>
    <col min="14630" max="14630" width="12.7109375" style="27" customWidth="1"/>
    <col min="14631" max="14631" width="3.28515625" style="27" customWidth="1"/>
    <col min="14632" max="14632" width="14" style="27" customWidth="1"/>
    <col min="14633" max="14640" width="3.28515625" style="27" customWidth="1"/>
    <col min="14641" max="14848" width="9.140625" style="27"/>
    <col min="14849" max="14849" width="2.42578125" style="27" customWidth="1"/>
    <col min="14850" max="14850" width="8.140625" style="27" customWidth="1"/>
    <col min="14851" max="14851" width="8" style="27" customWidth="1"/>
    <col min="14852" max="14852" width="3.28515625" style="27" customWidth="1"/>
    <col min="14853" max="14853" width="35.28515625" style="27" customWidth="1"/>
    <col min="14854" max="14857" width="0" style="27" hidden="1" customWidth="1"/>
    <col min="14858" max="14858" width="6.5703125" style="27" customWidth="1"/>
    <col min="14859" max="14859" width="6.85546875" style="27" customWidth="1"/>
    <col min="14860" max="14861" width="8.85546875" style="27" customWidth="1"/>
    <col min="14862" max="14862" width="9.42578125" style="27" customWidth="1"/>
    <col min="14863" max="14863" width="13.140625" style="27" customWidth="1"/>
    <col min="14864" max="14865" width="3.28515625" style="27" customWidth="1"/>
    <col min="14866" max="14866" width="3.85546875" style="27" customWidth="1"/>
    <col min="14867" max="14868" width="3.28515625" style="27" customWidth="1"/>
    <col min="14869" max="14869" width="18.28515625" style="27" customWidth="1"/>
    <col min="14870" max="14870" width="3.28515625" style="27" customWidth="1"/>
    <col min="14871" max="14871" width="8.42578125" style="27" customWidth="1"/>
    <col min="14872" max="14872" width="7.140625" style="27" customWidth="1"/>
    <col min="14873" max="14873" width="3.28515625" style="27" customWidth="1"/>
    <col min="14874" max="14874" width="5.140625" style="27" customWidth="1"/>
    <col min="14875" max="14876" width="3.28515625" style="27" customWidth="1"/>
    <col min="14877" max="14877" width="3.140625" style="27" customWidth="1"/>
    <col min="14878" max="14878" width="4.7109375" style="27" customWidth="1"/>
    <col min="14879" max="14880" width="3.28515625" style="27" customWidth="1"/>
    <col min="14881" max="14881" width="2.5703125" style="27" customWidth="1"/>
    <col min="14882" max="14882" width="8.140625" style="27" customWidth="1"/>
    <col min="14883" max="14883" width="9.42578125" style="27" customWidth="1"/>
    <col min="14884" max="14884" width="4.85546875" style="27" customWidth="1"/>
    <col min="14885" max="14885" width="18" style="27" customWidth="1"/>
    <col min="14886" max="14886" width="12.7109375" style="27" customWidth="1"/>
    <col min="14887" max="14887" width="3.28515625" style="27" customWidth="1"/>
    <col min="14888" max="14888" width="14" style="27" customWidth="1"/>
    <col min="14889" max="14896" width="3.28515625" style="27" customWidth="1"/>
    <col min="14897" max="15104" width="9.140625" style="27"/>
    <col min="15105" max="15105" width="2.42578125" style="27" customWidth="1"/>
    <col min="15106" max="15106" width="8.140625" style="27" customWidth="1"/>
    <col min="15107" max="15107" width="8" style="27" customWidth="1"/>
    <col min="15108" max="15108" width="3.28515625" style="27" customWidth="1"/>
    <col min="15109" max="15109" width="35.28515625" style="27" customWidth="1"/>
    <col min="15110" max="15113" width="0" style="27" hidden="1" customWidth="1"/>
    <col min="15114" max="15114" width="6.5703125" style="27" customWidth="1"/>
    <col min="15115" max="15115" width="6.85546875" style="27" customWidth="1"/>
    <col min="15116" max="15117" width="8.85546875" style="27" customWidth="1"/>
    <col min="15118" max="15118" width="9.42578125" style="27" customWidth="1"/>
    <col min="15119" max="15119" width="13.140625" style="27" customWidth="1"/>
    <col min="15120" max="15121" width="3.28515625" style="27" customWidth="1"/>
    <col min="15122" max="15122" width="3.85546875" style="27" customWidth="1"/>
    <col min="15123" max="15124" width="3.28515625" style="27" customWidth="1"/>
    <col min="15125" max="15125" width="18.28515625" style="27" customWidth="1"/>
    <col min="15126" max="15126" width="3.28515625" style="27" customWidth="1"/>
    <col min="15127" max="15127" width="8.42578125" style="27" customWidth="1"/>
    <col min="15128" max="15128" width="7.140625" style="27" customWidth="1"/>
    <col min="15129" max="15129" width="3.28515625" style="27" customWidth="1"/>
    <col min="15130" max="15130" width="5.140625" style="27" customWidth="1"/>
    <col min="15131" max="15132" width="3.28515625" style="27" customWidth="1"/>
    <col min="15133" max="15133" width="3.140625" style="27" customWidth="1"/>
    <col min="15134" max="15134" width="4.7109375" style="27" customWidth="1"/>
    <col min="15135" max="15136" width="3.28515625" style="27" customWidth="1"/>
    <col min="15137" max="15137" width="2.5703125" style="27" customWidth="1"/>
    <col min="15138" max="15138" width="8.140625" style="27" customWidth="1"/>
    <col min="15139" max="15139" width="9.42578125" style="27" customWidth="1"/>
    <col min="15140" max="15140" width="4.85546875" style="27" customWidth="1"/>
    <col min="15141" max="15141" width="18" style="27" customWidth="1"/>
    <col min="15142" max="15142" width="12.7109375" style="27" customWidth="1"/>
    <col min="15143" max="15143" width="3.28515625" style="27" customWidth="1"/>
    <col min="15144" max="15144" width="14" style="27" customWidth="1"/>
    <col min="15145" max="15152" width="3.28515625" style="27" customWidth="1"/>
    <col min="15153" max="15360" width="9.140625" style="27"/>
    <col min="15361" max="15361" width="2.42578125" style="27" customWidth="1"/>
    <col min="15362" max="15362" width="8.140625" style="27" customWidth="1"/>
    <col min="15363" max="15363" width="8" style="27" customWidth="1"/>
    <col min="15364" max="15364" width="3.28515625" style="27" customWidth="1"/>
    <col min="15365" max="15365" width="35.28515625" style="27" customWidth="1"/>
    <col min="15366" max="15369" width="0" style="27" hidden="1" customWidth="1"/>
    <col min="15370" max="15370" width="6.5703125" style="27" customWidth="1"/>
    <col min="15371" max="15371" width="6.85546875" style="27" customWidth="1"/>
    <col min="15372" max="15373" width="8.85546875" style="27" customWidth="1"/>
    <col min="15374" max="15374" width="9.42578125" style="27" customWidth="1"/>
    <col min="15375" max="15375" width="13.140625" style="27" customWidth="1"/>
    <col min="15376" max="15377" width="3.28515625" style="27" customWidth="1"/>
    <col min="15378" max="15378" width="3.85546875" style="27" customWidth="1"/>
    <col min="15379" max="15380" width="3.28515625" style="27" customWidth="1"/>
    <col min="15381" max="15381" width="18.28515625" style="27" customWidth="1"/>
    <col min="15382" max="15382" width="3.28515625" style="27" customWidth="1"/>
    <col min="15383" max="15383" width="8.42578125" style="27" customWidth="1"/>
    <col min="15384" max="15384" width="7.140625" style="27" customWidth="1"/>
    <col min="15385" max="15385" width="3.28515625" style="27" customWidth="1"/>
    <col min="15386" max="15386" width="5.140625" style="27" customWidth="1"/>
    <col min="15387" max="15388" width="3.28515625" style="27" customWidth="1"/>
    <col min="15389" max="15389" width="3.140625" style="27" customWidth="1"/>
    <col min="15390" max="15390" width="4.7109375" style="27" customWidth="1"/>
    <col min="15391" max="15392" width="3.28515625" style="27" customWidth="1"/>
    <col min="15393" max="15393" width="2.5703125" style="27" customWidth="1"/>
    <col min="15394" max="15394" width="8.140625" style="27" customWidth="1"/>
    <col min="15395" max="15395" width="9.42578125" style="27" customWidth="1"/>
    <col min="15396" max="15396" width="4.85546875" style="27" customWidth="1"/>
    <col min="15397" max="15397" width="18" style="27" customWidth="1"/>
    <col min="15398" max="15398" width="12.7109375" style="27" customWidth="1"/>
    <col min="15399" max="15399" width="3.28515625" style="27" customWidth="1"/>
    <col min="15400" max="15400" width="14" style="27" customWidth="1"/>
    <col min="15401" max="15408" width="3.28515625" style="27" customWidth="1"/>
    <col min="15409" max="15616" width="9.140625" style="27"/>
    <col min="15617" max="15617" width="2.42578125" style="27" customWidth="1"/>
    <col min="15618" max="15618" width="8.140625" style="27" customWidth="1"/>
    <col min="15619" max="15619" width="8" style="27" customWidth="1"/>
    <col min="15620" max="15620" width="3.28515625" style="27" customWidth="1"/>
    <col min="15621" max="15621" width="35.28515625" style="27" customWidth="1"/>
    <col min="15622" max="15625" width="0" style="27" hidden="1" customWidth="1"/>
    <col min="15626" max="15626" width="6.5703125" style="27" customWidth="1"/>
    <col min="15627" max="15627" width="6.85546875" style="27" customWidth="1"/>
    <col min="15628" max="15629" width="8.85546875" style="27" customWidth="1"/>
    <col min="15630" max="15630" width="9.42578125" style="27" customWidth="1"/>
    <col min="15631" max="15631" width="13.140625" style="27" customWidth="1"/>
    <col min="15632" max="15633" width="3.28515625" style="27" customWidth="1"/>
    <col min="15634" max="15634" width="3.85546875" style="27" customWidth="1"/>
    <col min="15635" max="15636" width="3.28515625" style="27" customWidth="1"/>
    <col min="15637" max="15637" width="18.28515625" style="27" customWidth="1"/>
    <col min="15638" max="15638" width="3.28515625" style="27" customWidth="1"/>
    <col min="15639" max="15639" width="8.42578125" style="27" customWidth="1"/>
    <col min="15640" max="15640" width="7.140625" style="27" customWidth="1"/>
    <col min="15641" max="15641" width="3.28515625" style="27" customWidth="1"/>
    <col min="15642" max="15642" width="5.140625" style="27" customWidth="1"/>
    <col min="15643" max="15644" width="3.28515625" style="27" customWidth="1"/>
    <col min="15645" max="15645" width="3.140625" style="27" customWidth="1"/>
    <col min="15646" max="15646" width="4.7109375" style="27" customWidth="1"/>
    <col min="15647" max="15648" width="3.28515625" style="27" customWidth="1"/>
    <col min="15649" max="15649" width="2.5703125" style="27" customWidth="1"/>
    <col min="15650" max="15650" width="8.140625" style="27" customWidth="1"/>
    <col min="15651" max="15651" width="9.42578125" style="27" customWidth="1"/>
    <col min="15652" max="15652" width="4.85546875" style="27" customWidth="1"/>
    <col min="15653" max="15653" width="18" style="27" customWidth="1"/>
    <col min="15654" max="15654" width="12.7109375" style="27" customWidth="1"/>
    <col min="15655" max="15655" width="3.28515625" style="27" customWidth="1"/>
    <col min="15656" max="15656" width="14" style="27" customWidth="1"/>
    <col min="15657" max="15664" width="3.28515625" style="27" customWidth="1"/>
    <col min="15665" max="15872" width="9.140625" style="27"/>
    <col min="15873" max="15873" width="2.42578125" style="27" customWidth="1"/>
    <col min="15874" max="15874" width="8.140625" style="27" customWidth="1"/>
    <col min="15875" max="15875" width="8" style="27" customWidth="1"/>
    <col min="15876" max="15876" width="3.28515625" style="27" customWidth="1"/>
    <col min="15877" max="15877" width="35.28515625" style="27" customWidth="1"/>
    <col min="15878" max="15881" width="0" style="27" hidden="1" customWidth="1"/>
    <col min="15882" max="15882" width="6.5703125" style="27" customWidth="1"/>
    <col min="15883" max="15883" width="6.85546875" style="27" customWidth="1"/>
    <col min="15884" max="15885" width="8.85546875" style="27" customWidth="1"/>
    <col min="15886" max="15886" width="9.42578125" style="27" customWidth="1"/>
    <col min="15887" max="15887" width="13.140625" style="27" customWidth="1"/>
    <col min="15888" max="15889" width="3.28515625" style="27" customWidth="1"/>
    <col min="15890" max="15890" width="3.85546875" style="27" customWidth="1"/>
    <col min="15891" max="15892" width="3.28515625" style="27" customWidth="1"/>
    <col min="15893" max="15893" width="18.28515625" style="27" customWidth="1"/>
    <col min="15894" max="15894" width="3.28515625" style="27" customWidth="1"/>
    <col min="15895" max="15895" width="8.42578125" style="27" customWidth="1"/>
    <col min="15896" max="15896" width="7.140625" style="27" customWidth="1"/>
    <col min="15897" max="15897" width="3.28515625" style="27" customWidth="1"/>
    <col min="15898" max="15898" width="5.140625" style="27" customWidth="1"/>
    <col min="15899" max="15900" width="3.28515625" style="27" customWidth="1"/>
    <col min="15901" max="15901" width="3.140625" style="27" customWidth="1"/>
    <col min="15902" max="15902" width="4.7109375" style="27" customWidth="1"/>
    <col min="15903" max="15904" width="3.28515625" style="27" customWidth="1"/>
    <col min="15905" max="15905" width="2.5703125" style="27" customWidth="1"/>
    <col min="15906" max="15906" width="8.140625" style="27" customWidth="1"/>
    <col min="15907" max="15907" width="9.42578125" style="27" customWidth="1"/>
    <col min="15908" max="15908" width="4.85546875" style="27" customWidth="1"/>
    <col min="15909" max="15909" width="18" style="27" customWidth="1"/>
    <col min="15910" max="15910" width="12.7109375" style="27" customWidth="1"/>
    <col min="15911" max="15911" width="3.28515625" style="27" customWidth="1"/>
    <col min="15912" max="15912" width="14" style="27" customWidth="1"/>
    <col min="15913" max="15920" width="3.28515625" style="27" customWidth="1"/>
    <col min="15921" max="16128" width="9.140625" style="27"/>
    <col min="16129" max="16129" width="2.42578125" style="27" customWidth="1"/>
    <col min="16130" max="16130" width="8.140625" style="27" customWidth="1"/>
    <col min="16131" max="16131" width="8" style="27" customWidth="1"/>
    <col min="16132" max="16132" width="3.28515625" style="27" customWidth="1"/>
    <col min="16133" max="16133" width="35.28515625" style="27" customWidth="1"/>
    <col min="16134" max="16137" width="0" style="27" hidden="1" customWidth="1"/>
    <col min="16138" max="16138" width="6.5703125" style="27" customWidth="1"/>
    <col min="16139" max="16139" width="6.85546875" style="27" customWidth="1"/>
    <col min="16140" max="16141" width="8.85546875" style="27" customWidth="1"/>
    <col min="16142" max="16142" width="9.42578125" style="27" customWidth="1"/>
    <col min="16143" max="16143" width="13.140625" style="27" customWidth="1"/>
    <col min="16144" max="16145" width="3.28515625" style="27" customWidth="1"/>
    <col min="16146" max="16146" width="3.85546875" style="27" customWidth="1"/>
    <col min="16147" max="16148" width="3.28515625" style="27" customWidth="1"/>
    <col min="16149" max="16149" width="18.28515625" style="27" customWidth="1"/>
    <col min="16150" max="16150" width="3.28515625" style="27" customWidth="1"/>
    <col min="16151" max="16151" width="8.42578125" style="27" customWidth="1"/>
    <col min="16152" max="16152" width="7.140625" style="27" customWidth="1"/>
    <col min="16153" max="16153" width="3.28515625" style="27" customWidth="1"/>
    <col min="16154" max="16154" width="5.140625" style="27" customWidth="1"/>
    <col min="16155" max="16156" width="3.28515625" style="27" customWidth="1"/>
    <col min="16157" max="16157" width="3.140625" style="27" customWidth="1"/>
    <col min="16158" max="16158" width="4.7109375" style="27" customWidth="1"/>
    <col min="16159" max="16160" width="3.28515625" style="27" customWidth="1"/>
    <col min="16161" max="16161" width="2.5703125" style="27" customWidth="1"/>
    <col min="16162" max="16162" width="8.140625" style="27" customWidth="1"/>
    <col min="16163" max="16163" width="9.42578125" style="27" customWidth="1"/>
    <col min="16164" max="16164" width="4.85546875" style="27" customWidth="1"/>
    <col min="16165" max="16165" width="18" style="27" customWidth="1"/>
    <col min="16166" max="16166" width="12.7109375" style="27" customWidth="1"/>
    <col min="16167" max="16167" width="3.28515625" style="27" customWidth="1"/>
    <col min="16168" max="16168" width="14" style="27" customWidth="1"/>
    <col min="16169" max="16176" width="3.28515625" style="27" customWidth="1"/>
    <col min="16177" max="16384" width="9.140625" style="27"/>
  </cols>
  <sheetData>
    <row r="1" spans="1:39" ht="15" customHeight="1" thickBot="1" x14ac:dyDescent="0.25"/>
    <row r="2" spans="1:39" ht="12.75" customHeight="1" x14ac:dyDescent="0.2">
      <c r="A2" s="32"/>
      <c r="B2" s="33"/>
      <c r="C2" s="34"/>
      <c r="D2" s="34"/>
      <c r="E2" s="741" t="s">
        <v>145</v>
      </c>
      <c r="F2" s="742"/>
      <c r="G2" s="742"/>
      <c r="H2" s="742"/>
      <c r="I2" s="742"/>
      <c r="J2" s="742"/>
      <c r="K2" s="742"/>
      <c r="L2" s="742"/>
      <c r="M2" s="742"/>
      <c r="N2" s="742"/>
      <c r="O2" s="742"/>
      <c r="P2" s="742"/>
      <c r="Q2" s="742"/>
      <c r="R2" s="742"/>
      <c r="S2" s="742"/>
      <c r="T2" s="742"/>
      <c r="U2" s="742"/>
      <c r="V2" s="742"/>
      <c r="W2" s="742"/>
      <c r="X2" s="742"/>
      <c r="Y2" s="742"/>
      <c r="Z2" s="742"/>
      <c r="AA2" s="742"/>
      <c r="AB2" s="742"/>
      <c r="AC2" s="742"/>
      <c r="AD2" s="742"/>
      <c r="AE2" s="742"/>
      <c r="AF2" s="742"/>
      <c r="AG2" s="743"/>
      <c r="AH2" s="35"/>
      <c r="AI2" s="35"/>
      <c r="AJ2" s="36"/>
      <c r="AK2" s="37"/>
    </row>
    <row r="3" spans="1:39" ht="18" customHeight="1" thickBot="1" x14ac:dyDescent="0.25">
      <c r="A3" s="32"/>
      <c r="B3" s="38"/>
      <c r="C3" s="39"/>
      <c r="D3" s="39"/>
      <c r="E3" s="744"/>
      <c r="F3" s="745"/>
      <c r="G3" s="745"/>
      <c r="H3" s="745"/>
      <c r="I3" s="745"/>
      <c r="J3" s="745"/>
      <c r="K3" s="745"/>
      <c r="L3" s="745"/>
      <c r="M3" s="745"/>
      <c r="N3" s="745"/>
      <c r="O3" s="745"/>
      <c r="P3" s="745"/>
      <c r="Q3" s="745"/>
      <c r="R3" s="745"/>
      <c r="S3" s="745"/>
      <c r="T3" s="745"/>
      <c r="U3" s="745"/>
      <c r="V3" s="745"/>
      <c r="W3" s="745"/>
      <c r="X3" s="745"/>
      <c r="Y3" s="745"/>
      <c r="Z3" s="745"/>
      <c r="AA3" s="745"/>
      <c r="AB3" s="745"/>
      <c r="AC3" s="745"/>
      <c r="AD3" s="745"/>
      <c r="AE3" s="745"/>
      <c r="AF3" s="745"/>
      <c r="AG3" s="746"/>
      <c r="AH3" s="40"/>
      <c r="AI3" s="40"/>
      <c r="AJ3" s="41"/>
      <c r="AK3" s="37"/>
    </row>
    <row r="4" spans="1:39" ht="16.5" customHeight="1" x14ac:dyDescent="0.2">
      <c r="A4" s="32"/>
      <c r="B4" s="38"/>
      <c r="C4" s="39"/>
      <c r="D4" s="39"/>
      <c r="E4" s="39"/>
      <c r="F4" s="39"/>
      <c r="G4" s="39"/>
      <c r="H4" s="40"/>
      <c r="I4" s="39"/>
      <c r="J4" s="39"/>
      <c r="K4" s="39"/>
      <c r="L4" s="39"/>
      <c r="M4" s="39"/>
      <c r="N4" s="39"/>
      <c r="O4" s="39"/>
      <c r="P4" s="39"/>
      <c r="Q4" s="39"/>
      <c r="R4" s="39"/>
      <c r="S4" s="39"/>
      <c r="T4" s="39"/>
      <c r="U4" s="39"/>
      <c r="V4" s="39"/>
      <c r="W4" s="39"/>
      <c r="X4" s="39"/>
      <c r="Y4" s="39"/>
      <c r="Z4" s="39"/>
      <c r="AA4" s="39"/>
      <c r="AB4" s="39"/>
      <c r="AC4" s="39"/>
      <c r="AD4" s="39"/>
      <c r="AE4" s="39"/>
      <c r="AF4" s="39"/>
      <c r="AG4" s="39"/>
      <c r="AH4" s="39"/>
      <c r="AI4" s="39"/>
      <c r="AJ4" s="42"/>
      <c r="AK4" s="37"/>
    </row>
    <row r="5" spans="1:39" s="45" customFormat="1" ht="19.5" x14ac:dyDescent="0.2">
      <c r="A5" s="43"/>
      <c r="B5" s="747"/>
      <c r="C5" s="748"/>
      <c r="D5" s="748"/>
      <c r="E5" s="748"/>
      <c r="F5" s="748"/>
      <c r="G5" s="748"/>
      <c r="H5" s="748"/>
      <c r="I5" s="748"/>
      <c r="J5" s="748"/>
      <c r="K5" s="748"/>
      <c r="L5" s="748"/>
      <c r="M5" s="748"/>
      <c r="N5" s="748"/>
      <c r="O5" s="748"/>
      <c r="P5" s="748"/>
      <c r="Q5" s="748"/>
      <c r="R5" s="748"/>
      <c r="S5" s="748"/>
      <c r="T5" s="748"/>
      <c r="U5" s="748"/>
      <c r="V5" s="748"/>
      <c r="W5" s="748"/>
      <c r="X5" s="748"/>
      <c r="Y5" s="165"/>
      <c r="Z5" s="165"/>
      <c r="AA5" s="165"/>
      <c r="AB5" s="165"/>
      <c r="AC5" s="165"/>
      <c r="AD5" s="749"/>
      <c r="AE5" s="749"/>
      <c r="AF5" s="749"/>
      <c r="AG5" s="749"/>
      <c r="AH5" s="749"/>
      <c r="AI5" s="749"/>
      <c r="AJ5" s="750"/>
      <c r="AK5" s="44"/>
      <c r="AM5" s="46"/>
    </row>
    <row r="6" spans="1:39" ht="19.5" x14ac:dyDescent="0.2">
      <c r="A6" s="32"/>
      <c r="B6" s="47"/>
      <c r="C6" s="48"/>
      <c r="D6" s="48"/>
      <c r="E6" s="48"/>
      <c r="F6" s="48"/>
      <c r="G6" s="48"/>
      <c r="H6" s="48"/>
      <c r="I6" s="48"/>
      <c r="J6" s="48"/>
      <c r="K6" s="49"/>
      <c r="L6" s="50"/>
      <c r="M6" s="51"/>
      <c r="N6" s="51"/>
      <c r="O6" s="51"/>
      <c r="P6" s="51"/>
      <c r="Q6" s="51"/>
      <c r="R6" s="51"/>
      <c r="S6" s="51"/>
      <c r="T6" s="51"/>
      <c r="U6" s="51"/>
      <c r="V6" s="51"/>
      <c r="W6" s="51"/>
      <c r="X6" s="51"/>
      <c r="Y6" s="51"/>
      <c r="Z6" s="51"/>
      <c r="AA6" s="51"/>
      <c r="AB6" s="51"/>
      <c r="AC6" s="51"/>
      <c r="AD6" s="51"/>
      <c r="AE6" s="51"/>
      <c r="AF6" s="51"/>
      <c r="AG6" s="51"/>
      <c r="AH6" s="51"/>
      <c r="AI6" s="51"/>
      <c r="AJ6" s="52"/>
      <c r="AK6" s="37"/>
    </row>
    <row r="7" spans="1:39" s="56" customFormat="1" ht="18.75" x14ac:dyDescent="0.2">
      <c r="A7" s="32"/>
      <c r="B7" s="53" t="s">
        <v>94</v>
      </c>
      <c r="C7" s="54"/>
      <c r="D7" s="54"/>
      <c r="E7" s="54"/>
      <c r="F7" s="54"/>
      <c r="G7" s="54"/>
      <c r="H7" s="54"/>
      <c r="I7" s="51"/>
      <c r="J7" s="51"/>
      <c r="K7" s="51"/>
      <c r="L7" s="51"/>
      <c r="M7" s="51"/>
      <c r="N7" s="51"/>
      <c r="O7" s="51"/>
      <c r="P7" s="51"/>
      <c r="Q7" s="51"/>
      <c r="R7" s="51"/>
      <c r="S7" s="51"/>
      <c r="T7" s="51"/>
      <c r="U7" s="51"/>
      <c r="V7" s="51"/>
      <c r="W7" s="54"/>
      <c r="X7" s="54"/>
      <c r="Y7" s="54"/>
      <c r="Z7" s="54"/>
      <c r="AA7" s="54"/>
      <c r="AB7" s="51"/>
      <c r="AC7" s="51"/>
      <c r="AD7" s="55" t="s">
        <v>95</v>
      </c>
      <c r="AE7" s="51"/>
      <c r="AF7" s="51"/>
      <c r="AG7" s="51"/>
      <c r="AH7" s="51"/>
      <c r="AI7" s="51"/>
      <c r="AJ7" s="52"/>
      <c r="AK7" s="37"/>
      <c r="AM7" s="57"/>
    </row>
    <row r="8" spans="1:39" s="45" customFormat="1" ht="19.5" x14ac:dyDescent="0.2">
      <c r="A8" s="43"/>
      <c r="B8" s="751" t="s">
        <v>25545</v>
      </c>
      <c r="C8" s="752"/>
      <c r="D8" s="752"/>
      <c r="E8" s="752"/>
      <c r="F8" s="752"/>
      <c r="G8" s="752"/>
      <c r="H8" s="752"/>
      <c r="I8" s="752"/>
      <c r="J8" s="752"/>
      <c r="K8" s="752"/>
      <c r="L8" s="752"/>
      <c r="M8" s="752"/>
      <c r="N8" s="752"/>
      <c r="O8" s="752"/>
      <c r="P8" s="752"/>
      <c r="Q8" s="752"/>
      <c r="R8" s="752"/>
      <c r="S8" s="752"/>
      <c r="T8" s="752"/>
      <c r="U8" s="752"/>
      <c r="V8" s="752"/>
      <c r="W8" s="752"/>
      <c r="X8" s="752"/>
      <c r="Y8" s="752"/>
      <c r="Z8" s="752"/>
      <c r="AA8" s="752"/>
      <c r="AB8" s="752"/>
      <c r="AC8" s="753"/>
      <c r="AD8" s="58"/>
      <c r="AE8" s="59"/>
      <c r="AF8" s="59"/>
      <c r="AG8" s="59"/>
      <c r="AH8" s="59"/>
      <c r="AI8" s="59"/>
      <c r="AJ8" s="60"/>
      <c r="AK8" s="44"/>
      <c r="AM8" s="46"/>
    </row>
    <row r="9" spans="1:39" s="63" customFormat="1" ht="18.75" x14ac:dyDescent="0.2">
      <c r="A9" s="61"/>
      <c r="B9" s="53"/>
      <c r="C9" s="54"/>
      <c r="D9" s="54"/>
      <c r="E9" s="54"/>
      <c r="F9" s="54"/>
      <c r="G9" s="54"/>
      <c r="H9" s="54"/>
      <c r="I9" s="54"/>
      <c r="J9" s="54"/>
      <c r="K9" s="51"/>
      <c r="L9" s="51"/>
      <c r="M9" s="51"/>
      <c r="N9" s="51"/>
      <c r="O9" s="51"/>
      <c r="P9" s="51"/>
      <c r="Q9" s="51"/>
      <c r="R9" s="51"/>
      <c r="S9" s="51"/>
      <c r="T9" s="51"/>
      <c r="U9" s="51"/>
      <c r="V9" s="51"/>
      <c r="W9" s="51"/>
      <c r="X9" s="51"/>
      <c r="Y9" s="51"/>
      <c r="Z9" s="51"/>
      <c r="AA9" s="51"/>
      <c r="AB9" s="51"/>
      <c r="AC9" s="51"/>
      <c r="AD9" s="51"/>
      <c r="AE9" s="51"/>
      <c r="AF9" s="51"/>
      <c r="AG9" s="51"/>
      <c r="AH9" s="51"/>
      <c r="AI9" s="51"/>
      <c r="AJ9" s="52"/>
      <c r="AK9" s="62"/>
      <c r="AM9" s="64"/>
    </row>
    <row r="10" spans="1:39" s="56" customFormat="1" ht="18.75" x14ac:dyDescent="0.2">
      <c r="A10" s="32"/>
      <c r="B10" s="53" t="s">
        <v>96</v>
      </c>
      <c r="C10" s="54"/>
      <c r="D10" s="54"/>
      <c r="E10" s="51"/>
      <c r="F10" s="51"/>
      <c r="G10" s="51"/>
      <c r="H10" s="51"/>
      <c r="I10" s="51"/>
      <c r="J10" s="51"/>
      <c r="K10" s="51"/>
      <c r="L10" s="51"/>
      <c r="M10" s="51"/>
      <c r="N10" s="51"/>
      <c r="O10" s="51"/>
      <c r="P10" s="51"/>
      <c r="Q10" s="51"/>
      <c r="R10" s="51"/>
      <c r="S10" s="51"/>
      <c r="T10" s="51"/>
      <c r="U10" s="51"/>
      <c r="V10" s="51"/>
      <c r="W10" s="55" t="s">
        <v>97</v>
      </c>
      <c r="X10" s="51"/>
      <c r="Y10" s="54"/>
      <c r="Z10" s="54"/>
      <c r="AA10" s="54"/>
      <c r="AB10" s="54"/>
      <c r="AC10" s="54"/>
      <c r="AD10" s="51"/>
      <c r="AE10" s="54"/>
      <c r="AF10" s="65"/>
      <c r="AG10" s="51"/>
      <c r="AH10" s="51"/>
      <c r="AI10" s="51"/>
      <c r="AJ10" s="52"/>
      <c r="AK10" s="37"/>
      <c r="AM10" s="57"/>
    </row>
    <row r="11" spans="1:39" ht="63" customHeight="1" x14ac:dyDescent="0.2">
      <c r="A11" s="32"/>
      <c r="B11" s="756" t="s">
        <v>25544</v>
      </c>
      <c r="C11" s="757"/>
      <c r="D11" s="757"/>
      <c r="E11" s="757"/>
      <c r="F11" s="757"/>
      <c r="G11" s="757"/>
      <c r="H11" s="757"/>
      <c r="I11" s="757"/>
      <c r="J11" s="757"/>
      <c r="K11" s="757"/>
      <c r="L11" s="757"/>
      <c r="M11" s="757"/>
      <c r="N11" s="757"/>
      <c r="O11" s="757"/>
      <c r="P11" s="757"/>
      <c r="Q11" s="757"/>
      <c r="R11" s="757"/>
      <c r="S11" s="757"/>
      <c r="T11" s="757"/>
      <c r="U11" s="757"/>
      <c r="V11" s="758"/>
      <c r="W11" s="122" t="s">
        <v>25543</v>
      </c>
      <c r="X11" s="59"/>
      <c r="Y11" s="59"/>
      <c r="Z11" s="59"/>
      <c r="AA11" s="59"/>
      <c r="AB11" s="59"/>
      <c r="AC11" s="59"/>
      <c r="AD11" s="59"/>
      <c r="AE11" s="59"/>
      <c r="AF11" s="59"/>
      <c r="AG11" s="59"/>
      <c r="AH11" s="59"/>
      <c r="AI11" s="59"/>
      <c r="AJ11" s="60"/>
      <c r="AK11" s="37"/>
    </row>
    <row r="12" spans="1:39" s="126" customFormat="1" ht="38.25" customHeight="1" x14ac:dyDescent="0.2">
      <c r="A12" s="43"/>
      <c r="B12" s="123" t="s">
        <v>5099</v>
      </c>
      <c r="C12" s="124"/>
      <c r="D12" s="124"/>
      <c r="E12" s="124"/>
      <c r="F12" s="124"/>
      <c r="G12" s="124"/>
      <c r="H12" s="124"/>
      <c r="I12" s="124"/>
      <c r="J12" s="124"/>
      <c r="K12" s="50"/>
      <c r="L12" s="50"/>
      <c r="M12" s="50"/>
      <c r="N12" s="50"/>
      <c r="O12" s="50"/>
      <c r="P12" s="50"/>
      <c r="Q12" s="50"/>
      <c r="R12" s="50"/>
      <c r="S12" s="50"/>
      <c r="T12" s="50"/>
      <c r="U12" s="50"/>
      <c r="V12" s="50"/>
      <c r="W12" s="50"/>
      <c r="X12" s="50"/>
      <c r="Y12" s="50"/>
      <c r="Z12" s="50"/>
      <c r="AA12" s="50"/>
      <c r="AB12" s="50"/>
      <c r="AC12" s="50"/>
      <c r="AD12" s="50"/>
      <c r="AE12" s="50"/>
      <c r="AF12" s="50"/>
      <c r="AG12" s="50"/>
      <c r="AH12" s="50"/>
      <c r="AI12" s="50"/>
      <c r="AJ12" s="125"/>
      <c r="AK12" s="44"/>
      <c r="AM12" s="127"/>
    </row>
    <row r="13" spans="1:39" ht="30.75" customHeight="1" x14ac:dyDescent="0.2">
      <c r="A13" s="32"/>
      <c r="B13" s="825" t="s">
        <v>98</v>
      </c>
      <c r="C13" s="826"/>
      <c r="D13" s="826"/>
      <c r="E13" s="826"/>
      <c r="F13" s="66"/>
      <c r="G13" s="66"/>
      <c r="H13" s="66"/>
      <c r="I13" s="66"/>
      <c r="J13" s="827" t="s">
        <v>99</v>
      </c>
      <c r="K13" s="827"/>
      <c r="L13" s="827"/>
      <c r="M13" s="827"/>
      <c r="N13" s="827"/>
      <c r="O13" s="827"/>
      <c r="P13" s="828" t="s">
        <v>100</v>
      </c>
      <c r="Q13" s="828"/>
      <c r="R13" s="828"/>
      <c r="S13" s="828"/>
      <c r="T13" s="828"/>
      <c r="U13" s="828"/>
      <c r="V13" s="828"/>
      <c r="W13" s="828"/>
      <c r="X13" s="828" t="s">
        <v>101</v>
      </c>
      <c r="Y13" s="828"/>
      <c r="Z13" s="828"/>
      <c r="AA13" s="828"/>
      <c r="AB13" s="828"/>
      <c r="AC13" s="828"/>
      <c r="AD13" s="828"/>
      <c r="AE13" s="828"/>
      <c r="AF13" s="828"/>
      <c r="AG13" s="828"/>
      <c r="AH13" s="829"/>
      <c r="AI13" s="830">
        <f>ROUND(AL13,4)</f>
        <v>0.12</v>
      </c>
      <c r="AJ13" s="831"/>
      <c r="AK13" s="353">
        <f>((1+V14+V15+V17)*(1+V16)*(1+V18))/((1-V19))</f>
        <v>1.1199973482096521</v>
      </c>
      <c r="AL13" s="354">
        <f>AK13-1</f>
        <v>0.11999734820965213</v>
      </c>
    </row>
    <row r="14" spans="1:39" ht="24.95" customHeight="1" x14ac:dyDescent="0.2">
      <c r="A14" s="67"/>
      <c r="B14" s="68">
        <v>1</v>
      </c>
      <c r="C14" s="69" t="s">
        <v>146</v>
      </c>
      <c r="D14" s="70"/>
      <c r="E14" s="71"/>
      <c r="F14" s="54"/>
      <c r="G14" s="54"/>
      <c r="H14" s="54"/>
      <c r="I14" s="54"/>
      <c r="J14" s="72" t="s">
        <v>102</v>
      </c>
      <c r="K14" s="762">
        <v>3.0000000000000001E-3</v>
      </c>
      <c r="L14" s="762"/>
      <c r="M14" s="73" t="s">
        <v>103</v>
      </c>
      <c r="N14" s="762">
        <v>8.2000000000000007E-3</v>
      </c>
      <c r="O14" s="763"/>
      <c r="P14" s="74" t="s">
        <v>104</v>
      </c>
      <c r="Q14" s="75"/>
      <c r="R14" s="75"/>
      <c r="S14" s="75"/>
      <c r="T14" s="75"/>
      <c r="U14" s="76"/>
      <c r="V14" s="764">
        <v>3.0000000000000001E-3</v>
      </c>
      <c r="W14" s="824"/>
      <c r="X14" s="798" t="s">
        <v>147</v>
      </c>
      <c r="Y14" s="799"/>
      <c r="Z14" s="799"/>
      <c r="AA14" s="799"/>
      <c r="AB14" s="799"/>
      <c r="AC14" s="799"/>
      <c r="AD14" s="799"/>
      <c r="AE14" s="799"/>
      <c r="AF14" s="799"/>
      <c r="AG14" s="799"/>
      <c r="AH14" s="799"/>
      <c r="AI14" s="770"/>
      <c r="AJ14" s="771"/>
      <c r="AK14" s="37"/>
      <c r="AM14" s="27"/>
    </row>
    <row r="15" spans="1:39" ht="24.95" customHeight="1" x14ac:dyDescent="0.2">
      <c r="A15" s="67"/>
      <c r="B15" s="68">
        <v>2</v>
      </c>
      <c r="C15" s="77" t="s">
        <v>105</v>
      </c>
      <c r="D15" s="77"/>
      <c r="E15" s="77"/>
      <c r="F15" s="77"/>
      <c r="G15" s="77"/>
      <c r="H15" s="77"/>
      <c r="I15" s="69"/>
      <c r="J15" s="78" t="s">
        <v>102</v>
      </c>
      <c r="K15" s="772">
        <v>5.5999999999999999E-3</v>
      </c>
      <c r="L15" s="772"/>
      <c r="M15" s="79" t="s">
        <v>103</v>
      </c>
      <c r="N15" s="772">
        <v>8.8999999999999999E-3</v>
      </c>
      <c r="O15" s="773"/>
      <c r="P15" s="774" t="s">
        <v>106</v>
      </c>
      <c r="Q15" s="774"/>
      <c r="R15" s="774"/>
      <c r="S15" s="774"/>
      <c r="T15" s="774"/>
      <c r="U15" s="775"/>
      <c r="V15" s="764">
        <v>6.0000000000000001E-3</v>
      </c>
      <c r="W15" s="824"/>
      <c r="X15" s="769"/>
      <c r="Y15" s="770"/>
      <c r="Z15" s="770"/>
      <c r="AA15" s="770"/>
      <c r="AB15" s="770"/>
      <c r="AC15" s="770"/>
      <c r="AD15" s="770"/>
      <c r="AE15" s="770"/>
      <c r="AF15" s="770"/>
      <c r="AG15" s="770"/>
      <c r="AH15" s="770"/>
      <c r="AI15" s="770"/>
      <c r="AJ15" s="771"/>
      <c r="AK15" s="37"/>
      <c r="AM15" s="27"/>
    </row>
    <row r="16" spans="1:39" ht="24.95" customHeight="1" x14ac:dyDescent="0.2">
      <c r="A16" s="67"/>
      <c r="B16" s="68">
        <v>3</v>
      </c>
      <c r="C16" s="80" t="s">
        <v>107</v>
      </c>
      <c r="D16" s="80"/>
      <c r="E16" s="80"/>
      <c r="F16" s="80"/>
      <c r="G16" s="80"/>
      <c r="H16" s="80"/>
      <c r="I16" s="81"/>
      <c r="J16" s="78" t="s">
        <v>102</v>
      </c>
      <c r="K16" s="772">
        <v>8.5000000000000006E-3</v>
      </c>
      <c r="L16" s="772"/>
      <c r="M16" s="79" t="s">
        <v>103</v>
      </c>
      <c r="N16" s="772">
        <v>1.11E-2</v>
      </c>
      <c r="O16" s="773"/>
      <c r="P16" s="774" t="s">
        <v>108</v>
      </c>
      <c r="Q16" s="774"/>
      <c r="R16" s="774"/>
      <c r="S16" s="774"/>
      <c r="T16" s="774"/>
      <c r="U16" s="775"/>
      <c r="V16" s="764">
        <v>1.0800000000000001E-2</v>
      </c>
      <c r="W16" s="824"/>
      <c r="X16" s="769" t="s">
        <v>150</v>
      </c>
      <c r="Y16" s="770"/>
      <c r="Z16" s="770"/>
      <c r="AA16" s="770"/>
      <c r="AB16" s="770"/>
      <c r="AC16" s="770"/>
      <c r="AD16" s="770"/>
      <c r="AE16" s="770"/>
      <c r="AF16" s="770"/>
      <c r="AG16" s="770"/>
      <c r="AH16" s="770"/>
      <c r="AI16" s="770"/>
      <c r="AJ16" s="771"/>
      <c r="AK16" s="37"/>
      <c r="AM16" s="27"/>
    </row>
    <row r="17" spans="1:39" ht="24.95" customHeight="1" x14ac:dyDescent="0.2">
      <c r="A17" s="67"/>
      <c r="B17" s="68">
        <v>4</v>
      </c>
      <c r="C17" s="80" t="s">
        <v>109</v>
      </c>
      <c r="D17" s="80"/>
      <c r="E17" s="80"/>
      <c r="F17" s="80"/>
      <c r="G17" s="80"/>
      <c r="H17" s="80"/>
      <c r="I17" s="81"/>
      <c r="J17" s="78" t="s">
        <v>102</v>
      </c>
      <c r="K17" s="772">
        <v>1.4999999999999999E-2</v>
      </c>
      <c r="L17" s="772"/>
      <c r="M17" s="79" t="s">
        <v>103</v>
      </c>
      <c r="N17" s="772">
        <v>4.4900000000000002E-2</v>
      </c>
      <c r="O17" s="773"/>
      <c r="P17" s="774" t="s">
        <v>110</v>
      </c>
      <c r="Q17" s="774"/>
      <c r="R17" s="774"/>
      <c r="S17" s="774"/>
      <c r="T17" s="774"/>
      <c r="U17" s="775"/>
      <c r="V17" s="764">
        <v>0.02</v>
      </c>
      <c r="W17" s="824"/>
      <c r="X17" s="769" t="s">
        <v>232</v>
      </c>
      <c r="Y17" s="770"/>
      <c r="Z17" s="770"/>
      <c r="AA17" s="770"/>
      <c r="AB17" s="770"/>
      <c r="AC17" s="770"/>
      <c r="AD17" s="770"/>
      <c r="AE17" s="770"/>
      <c r="AF17" s="770"/>
      <c r="AG17" s="770"/>
      <c r="AH17" s="770"/>
      <c r="AI17" s="770"/>
      <c r="AJ17" s="771"/>
      <c r="AK17" s="37"/>
      <c r="AM17" s="27"/>
    </row>
    <row r="18" spans="1:39" ht="24.95" customHeight="1" x14ac:dyDescent="0.2">
      <c r="A18" s="67"/>
      <c r="B18" s="68">
        <v>5</v>
      </c>
      <c r="C18" s="80" t="s">
        <v>111</v>
      </c>
      <c r="D18" s="80"/>
      <c r="E18" s="80"/>
      <c r="F18" s="80"/>
      <c r="G18" s="80"/>
      <c r="H18" s="80"/>
      <c r="I18" s="81"/>
      <c r="J18" s="78" t="s">
        <v>102</v>
      </c>
      <c r="K18" s="772">
        <v>3.5000000000000003E-2</v>
      </c>
      <c r="L18" s="772"/>
      <c r="M18" s="79" t="s">
        <v>103</v>
      </c>
      <c r="N18" s="772">
        <v>6.2199999999999998E-2</v>
      </c>
      <c r="O18" s="773"/>
      <c r="P18" s="774" t="s">
        <v>112</v>
      </c>
      <c r="Q18" s="774"/>
      <c r="R18" s="774"/>
      <c r="S18" s="774"/>
      <c r="T18" s="774"/>
      <c r="U18" s="775"/>
      <c r="V18" s="764">
        <v>3.7499999999999999E-2</v>
      </c>
      <c r="W18" s="824"/>
      <c r="X18" s="769" t="s">
        <v>148</v>
      </c>
      <c r="Y18" s="770"/>
      <c r="Z18" s="770"/>
      <c r="AA18" s="770"/>
      <c r="AB18" s="770"/>
      <c r="AC18" s="770"/>
      <c r="AD18" s="770"/>
      <c r="AE18" s="770"/>
      <c r="AF18" s="770"/>
      <c r="AG18" s="770"/>
      <c r="AH18" s="770"/>
      <c r="AI18" s="770"/>
      <c r="AJ18" s="771"/>
      <c r="AK18" s="37"/>
      <c r="AM18" s="27"/>
    </row>
    <row r="19" spans="1:39" ht="24.95" customHeight="1" x14ac:dyDescent="0.2">
      <c r="A19" s="67"/>
      <c r="B19" s="68">
        <v>6</v>
      </c>
      <c r="C19" s="80" t="s">
        <v>113</v>
      </c>
      <c r="D19" s="80"/>
      <c r="E19" s="80"/>
      <c r="F19" s="80"/>
      <c r="G19" s="80"/>
      <c r="H19" s="80"/>
      <c r="I19" s="81"/>
      <c r="J19" s="78" t="s">
        <v>102</v>
      </c>
      <c r="K19" s="772">
        <f>K20+K21+K22</f>
        <v>3.6499999999999998E-2</v>
      </c>
      <c r="L19" s="772"/>
      <c r="M19" s="79" t="s">
        <v>103</v>
      </c>
      <c r="N19" s="772">
        <f>N20+N21+N22</f>
        <v>3.6499999999999998E-2</v>
      </c>
      <c r="O19" s="773"/>
      <c r="P19" s="774" t="s">
        <v>114</v>
      </c>
      <c r="Q19" s="774"/>
      <c r="R19" s="774"/>
      <c r="S19" s="774"/>
      <c r="T19" s="774"/>
      <c r="U19" s="775"/>
      <c r="V19" s="764">
        <f>SUM(V20:W22)</f>
        <v>3.6499999999999998E-2</v>
      </c>
      <c r="W19" s="824"/>
      <c r="X19" s="769"/>
      <c r="Y19" s="770"/>
      <c r="Z19" s="770"/>
      <c r="AA19" s="770"/>
      <c r="AB19" s="770"/>
      <c r="AC19" s="770"/>
      <c r="AD19" s="770"/>
      <c r="AE19" s="770"/>
      <c r="AF19" s="770"/>
      <c r="AG19" s="770"/>
      <c r="AH19" s="770"/>
      <c r="AI19" s="770"/>
      <c r="AJ19" s="771"/>
      <c r="AK19" s="37"/>
      <c r="AM19" s="27"/>
    </row>
    <row r="20" spans="1:39" ht="24.95" customHeight="1" x14ac:dyDescent="0.2">
      <c r="A20" s="67"/>
      <c r="B20" s="357" t="s">
        <v>27</v>
      </c>
      <c r="C20" s="801" t="s">
        <v>115</v>
      </c>
      <c r="D20" s="774"/>
      <c r="E20" s="775"/>
      <c r="F20" s="80"/>
      <c r="G20" s="80"/>
      <c r="H20" s="80"/>
      <c r="I20" s="81"/>
      <c r="J20" s="78" t="s">
        <v>102</v>
      </c>
      <c r="K20" s="772">
        <v>6.4999999999999997E-3</v>
      </c>
      <c r="L20" s="772"/>
      <c r="M20" s="79" t="s">
        <v>103</v>
      </c>
      <c r="N20" s="772">
        <v>6.4999999999999997E-3</v>
      </c>
      <c r="O20" s="773"/>
      <c r="P20" s="775" t="str">
        <f>C20</f>
        <v>PIS</v>
      </c>
      <c r="Q20" s="802"/>
      <c r="R20" s="802"/>
      <c r="S20" s="802"/>
      <c r="T20" s="802"/>
      <c r="U20" s="802"/>
      <c r="V20" s="764">
        <f>(K20+N20)/2</f>
        <v>6.4999999999999997E-3</v>
      </c>
      <c r="W20" s="824"/>
      <c r="X20" s="769"/>
      <c r="Y20" s="770"/>
      <c r="Z20" s="770"/>
      <c r="AA20" s="770"/>
      <c r="AB20" s="770"/>
      <c r="AC20" s="770"/>
      <c r="AD20" s="770"/>
      <c r="AE20" s="770"/>
      <c r="AF20" s="770"/>
      <c r="AG20" s="770"/>
      <c r="AH20" s="770"/>
      <c r="AI20" s="770"/>
      <c r="AJ20" s="771"/>
      <c r="AK20" s="37"/>
      <c r="AM20" s="27"/>
    </row>
    <row r="21" spans="1:39" ht="24.95" customHeight="1" x14ac:dyDescent="0.2">
      <c r="A21" s="82"/>
      <c r="B21" s="357" t="s">
        <v>28</v>
      </c>
      <c r="C21" s="801" t="s">
        <v>116</v>
      </c>
      <c r="D21" s="774"/>
      <c r="E21" s="775"/>
      <c r="F21" s="355"/>
      <c r="G21" s="355"/>
      <c r="H21" s="355"/>
      <c r="I21" s="356"/>
      <c r="J21" s="78" t="s">
        <v>102</v>
      </c>
      <c r="K21" s="772">
        <v>0.03</v>
      </c>
      <c r="L21" s="772"/>
      <c r="M21" s="79" t="s">
        <v>103</v>
      </c>
      <c r="N21" s="772">
        <v>0.03</v>
      </c>
      <c r="O21" s="773"/>
      <c r="P21" s="775" t="str">
        <f>C21</f>
        <v>COFINS</v>
      </c>
      <c r="Q21" s="802"/>
      <c r="R21" s="802"/>
      <c r="S21" s="802"/>
      <c r="T21" s="802"/>
      <c r="U21" s="802"/>
      <c r="V21" s="764">
        <f>(K21+N21)/2</f>
        <v>0.03</v>
      </c>
      <c r="W21" s="824"/>
      <c r="X21" s="769" t="s">
        <v>1887</v>
      </c>
      <c r="Y21" s="770"/>
      <c r="Z21" s="770"/>
      <c r="AA21" s="770"/>
      <c r="AB21" s="770"/>
      <c r="AC21" s="770"/>
      <c r="AD21" s="770"/>
      <c r="AE21" s="770"/>
      <c r="AF21" s="770"/>
      <c r="AG21" s="770"/>
      <c r="AH21" s="770"/>
      <c r="AI21" s="770"/>
      <c r="AJ21" s="771"/>
      <c r="AK21" s="37"/>
    </row>
    <row r="22" spans="1:39" ht="24.95" customHeight="1" x14ac:dyDescent="0.2">
      <c r="A22" s="82"/>
      <c r="B22" s="357" t="s">
        <v>29</v>
      </c>
      <c r="C22" s="801" t="s">
        <v>117</v>
      </c>
      <c r="D22" s="774"/>
      <c r="E22" s="775"/>
      <c r="F22" s="355"/>
      <c r="G22" s="355"/>
      <c r="H22" s="355"/>
      <c r="I22" s="356"/>
      <c r="J22" s="78" t="s">
        <v>102</v>
      </c>
      <c r="K22" s="772">
        <v>0</v>
      </c>
      <c r="L22" s="772"/>
      <c r="M22" s="79" t="s">
        <v>103</v>
      </c>
      <c r="N22" s="772">
        <v>0</v>
      </c>
      <c r="O22" s="773"/>
      <c r="P22" s="775" t="str">
        <f>C22</f>
        <v>ISS</v>
      </c>
      <c r="Q22" s="802"/>
      <c r="R22" s="802"/>
      <c r="S22" s="802"/>
      <c r="T22" s="802"/>
      <c r="U22" s="802"/>
      <c r="V22" s="764">
        <v>0</v>
      </c>
      <c r="W22" s="824"/>
      <c r="X22" s="769"/>
      <c r="Y22" s="770"/>
      <c r="Z22" s="770"/>
      <c r="AA22" s="770"/>
      <c r="AB22" s="770"/>
      <c r="AC22" s="770"/>
      <c r="AD22" s="770"/>
      <c r="AE22" s="770"/>
      <c r="AF22" s="770"/>
      <c r="AG22" s="770"/>
      <c r="AH22" s="770"/>
      <c r="AI22" s="770"/>
      <c r="AJ22" s="771"/>
      <c r="AK22" s="44"/>
    </row>
    <row r="23" spans="1:39" ht="23.25" customHeight="1" x14ac:dyDescent="0.2">
      <c r="A23" s="83"/>
      <c r="B23" s="84"/>
      <c r="C23" s="85"/>
      <c r="D23" s="804"/>
      <c r="E23" s="804"/>
      <c r="F23" s="821"/>
      <c r="G23" s="821"/>
      <c r="H23" s="821"/>
      <c r="I23" s="821"/>
      <c r="J23" s="821"/>
      <c r="K23" s="821"/>
      <c r="L23" s="821"/>
      <c r="M23" s="821"/>
      <c r="N23" s="821"/>
      <c r="O23" s="821"/>
      <c r="P23" s="821"/>
      <c r="Q23" s="821"/>
      <c r="R23" s="821"/>
      <c r="S23" s="822"/>
      <c r="T23" s="822"/>
      <c r="U23" s="823"/>
      <c r="V23" s="823"/>
      <c r="W23" s="823"/>
      <c r="X23" s="805"/>
      <c r="Y23" s="805"/>
      <c r="Z23" s="805"/>
      <c r="AA23" s="806"/>
      <c r="AB23" s="806"/>
      <c r="AC23" s="806"/>
      <c r="AD23" s="806"/>
      <c r="AE23" s="806"/>
      <c r="AF23" s="806"/>
      <c r="AG23" s="806"/>
      <c r="AH23" s="806"/>
      <c r="AI23" s="806"/>
      <c r="AJ23" s="806"/>
      <c r="AK23" s="44"/>
    </row>
    <row r="24" spans="1:39" ht="12.75" x14ac:dyDescent="0.2">
      <c r="A24" s="83"/>
      <c r="B24" s="86"/>
      <c r="C24" s="133"/>
      <c r="D24" s="151"/>
      <c r="E24" s="151"/>
      <c r="F24" s="86"/>
      <c r="G24" s="86"/>
      <c r="H24" s="86"/>
      <c r="I24" s="86"/>
      <c r="J24" s="86"/>
      <c r="K24" s="86"/>
      <c r="L24"/>
      <c r="M24" s="86"/>
      <c r="N24" s="86"/>
      <c r="O24" s="86"/>
      <c r="P24" s="86"/>
      <c r="Q24" s="86"/>
      <c r="R24" s="86"/>
      <c r="S24" s="86"/>
      <c r="T24" s="86"/>
      <c r="U24" s="152"/>
      <c r="V24" s="152"/>
      <c r="W24" s="152"/>
      <c r="X24" s="153"/>
      <c r="Y24" s="153"/>
      <c r="Z24" s="153"/>
      <c r="AA24" s="154"/>
      <c r="AB24" s="154"/>
      <c r="AC24" s="154"/>
      <c r="AD24" s="154"/>
      <c r="AE24" s="803"/>
      <c r="AF24" s="803"/>
      <c r="AG24" s="803"/>
      <c r="AH24" s="803"/>
      <c r="AI24" s="803"/>
      <c r="AJ24" s="803"/>
      <c r="AK24" s="44"/>
    </row>
    <row r="25" spans="1:39" ht="18" x14ac:dyDescent="0.2">
      <c r="A25" s="83"/>
      <c r="B25" s="86"/>
      <c r="C25" s="133"/>
      <c r="D25" s="92"/>
      <c r="E25" s="94"/>
      <c r="F25" s="94"/>
      <c r="G25" s="94"/>
      <c r="H25" s="94"/>
      <c r="I25" s="94"/>
      <c r="J25" s="94"/>
      <c r="K25" s="94"/>
      <c r="L25" s="94"/>
      <c r="M25" s="94"/>
      <c r="N25" s="94"/>
      <c r="O25" s="94"/>
      <c r="P25" s="94"/>
      <c r="Q25" s="94"/>
      <c r="R25" s="94"/>
      <c r="S25" s="92"/>
      <c r="T25" s="92"/>
      <c r="U25" s="152"/>
      <c r="V25" s="152"/>
      <c r="W25" s="152"/>
      <c r="X25" s="153"/>
      <c r="Y25" s="153"/>
      <c r="Z25" s="153"/>
      <c r="AA25" s="154"/>
      <c r="AB25" s="154"/>
      <c r="AC25" s="154"/>
      <c r="AD25" s="154"/>
      <c r="AE25" s="803"/>
      <c r="AF25" s="803"/>
      <c r="AG25" s="803"/>
      <c r="AH25" s="803"/>
      <c r="AI25" s="803"/>
      <c r="AJ25" s="803"/>
      <c r="AK25" s="44"/>
    </row>
    <row r="26" spans="1:39" ht="12.75" x14ac:dyDescent="0.2">
      <c r="A26" s="83"/>
      <c r="B26" s="86"/>
      <c r="C26" s="133"/>
      <c r="D26" s="84"/>
      <c r="E26" s="133"/>
      <c r="F26" s="151"/>
      <c r="G26" s="151"/>
      <c r="H26" s="157"/>
      <c r="I26" s="157"/>
      <c r="J26" s="157"/>
      <c r="K26" s="157"/>
      <c r="L26" s="157"/>
      <c r="M26" s="157"/>
      <c r="N26" s="157"/>
      <c r="O26" s="157"/>
      <c r="P26" s="157"/>
      <c r="Q26" s="157"/>
      <c r="R26" s="157"/>
      <c r="S26" s="157"/>
      <c r="T26" s="157"/>
      <c r="U26" s="152"/>
      <c r="V26" s="152"/>
      <c r="W26" s="152"/>
      <c r="X26" s="153"/>
      <c r="Y26" s="153"/>
      <c r="Z26" s="153"/>
      <c r="AA26" s="154"/>
      <c r="AB26" s="154"/>
      <c r="AC26" s="154"/>
      <c r="AD26" s="154"/>
      <c r="AE26" s="803"/>
      <c r="AF26" s="803"/>
      <c r="AG26" s="803"/>
      <c r="AH26" s="803"/>
      <c r="AI26" s="803"/>
      <c r="AJ26" s="803"/>
      <c r="AK26" s="44"/>
    </row>
    <row r="27" spans="1:39" ht="236.25" x14ac:dyDescent="0.2">
      <c r="A27" s="83"/>
      <c r="B27" s="86"/>
      <c r="C27" s="133"/>
      <c r="D27" s="86"/>
      <c r="E27" s="133"/>
      <c r="F27" s="95"/>
      <c r="G27" s="93" t="s">
        <v>4</v>
      </c>
      <c r="H27" s="156"/>
      <c r="I27" s="156"/>
      <c r="J27" s="156"/>
      <c r="K27" s="156"/>
      <c r="L27" s="156"/>
      <c r="M27" s="156"/>
      <c r="N27" s="156" t="s">
        <v>932</v>
      </c>
      <c r="O27" s="156"/>
      <c r="P27" s="156"/>
      <c r="Q27" s="156"/>
      <c r="R27" s="156"/>
      <c r="S27" s="156"/>
      <c r="T27" s="156"/>
      <c r="U27" s="152"/>
      <c r="V27" s="152"/>
      <c r="W27" s="152"/>
      <c r="X27" s="153"/>
      <c r="Y27" s="153"/>
      <c r="Z27" s="153"/>
      <c r="AA27" s="154"/>
      <c r="AB27" s="154"/>
      <c r="AC27" s="154"/>
      <c r="AD27" s="154"/>
      <c r="AE27" s="803"/>
      <c r="AF27" s="803"/>
      <c r="AG27" s="803"/>
      <c r="AH27" s="803"/>
      <c r="AI27" s="803"/>
      <c r="AJ27" s="803"/>
      <c r="AK27" s="44"/>
    </row>
    <row r="28" spans="1:39" ht="15" x14ac:dyDescent="0.2">
      <c r="A28" s="83"/>
      <c r="B28" s="86"/>
      <c r="C28" s="85"/>
      <c r="D28" s="86"/>
      <c r="E28" s="85"/>
      <c r="F28" s="832"/>
      <c r="G28" s="833"/>
      <c r="H28" s="833"/>
      <c r="I28" s="833"/>
      <c r="J28" s="833"/>
      <c r="K28" s="833"/>
      <c r="L28" s="833"/>
      <c r="M28" s="94"/>
      <c r="N28" s="94"/>
      <c r="O28" s="94"/>
      <c r="P28" s="94"/>
      <c r="Q28" s="94"/>
      <c r="R28" s="94"/>
      <c r="S28" s="94"/>
      <c r="T28" s="94"/>
      <c r="U28" s="834"/>
      <c r="V28" s="835"/>
      <c r="W28" s="835"/>
      <c r="X28" s="836"/>
      <c r="Y28" s="836"/>
      <c r="Z28" s="836"/>
      <c r="AA28" s="807"/>
      <c r="AB28" s="837"/>
      <c r="AC28" s="837"/>
      <c r="AD28" s="837"/>
      <c r="AE28" s="807"/>
      <c r="AF28" s="837"/>
      <c r="AG28" s="837"/>
      <c r="AH28" s="807"/>
      <c r="AI28" s="807"/>
      <c r="AJ28" s="807"/>
      <c r="AK28" s="44"/>
    </row>
    <row r="29" spans="1:39" ht="50.1" customHeight="1" x14ac:dyDescent="0.2">
      <c r="A29" s="83"/>
      <c r="B29" s="86"/>
      <c r="C29" s="85"/>
      <c r="D29" s="86"/>
      <c r="E29" s="85"/>
      <c r="F29" s="832"/>
      <c r="G29" s="94"/>
      <c r="H29" s="94"/>
      <c r="I29" s="94"/>
      <c r="J29" s="94"/>
      <c r="K29" s="94"/>
      <c r="L29" s="94"/>
      <c r="M29" s="94"/>
      <c r="N29" s="94"/>
      <c r="O29" s="94"/>
      <c r="P29" s="94"/>
      <c r="Q29" s="94"/>
      <c r="R29" s="94"/>
      <c r="S29" s="94"/>
      <c r="T29" s="94"/>
      <c r="U29" s="88"/>
      <c r="V29" s="88"/>
      <c r="W29" s="88"/>
      <c r="X29" s="812"/>
      <c r="Y29" s="812"/>
      <c r="Z29" s="812"/>
      <c r="AA29" s="803"/>
      <c r="AB29" s="803"/>
      <c r="AC29" s="803"/>
      <c r="AD29" s="803"/>
      <c r="AE29" s="803"/>
      <c r="AF29" s="803"/>
      <c r="AG29" s="803"/>
      <c r="AH29" s="817"/>
      <c r="AI29" s="817"/>
      <c r="AJ29" s="817"/>
      <c r="AK29" s="44"/>
      <c r="AM29" s="27"/>
    </row>
    <row r="30" spans="1:39" ht="27" customHeight="1" x14ac:dyDescent="0.2">
      <c r="A30" s="83"/>
      <c r="B30" s="84"/>
      <c r="C30" s="96"/>
      <c r="D30" s="804"/>
      <c r="E30" s="804"/>
      <c r="F30" s="813"/>
      <c r="G30" s="813"/>
      <c r="H30" s="813"/>
      <c r="I30" s="813"/>
      <c r="J30" s="813"/>
      <c r="K30" s="813"/>
      <c r="L30" s="813"/>
      <c r="M30" s="813"/>
      <c r="N30" s="813"/>
      <c r="O30" s="813"/>
      <c r="P30" s="813"/>
      <c r="Q30" s="813"/>
      <c r="R30" s="813"/>
      <c r="S30" s="814"/>
      <c r="T30" s="814"/>
      <c r="U30" s="811"/>
      <c r="V30" s="811"/>
      <c r="W30" s="811"/>
      <c r="X30" s="812"/>
      <c r="Y30" s="812"/>
      <c r="Z30" s="812"/>
      <c r="AA30" s="807"/>
      <c r="AB30" s="807"/>
      <c r="AC30" s="807"/>
      <c r="AD30" s="807"/>
      <c r="AE30" s="807"/>
      <c r="AF30" s="807"/>
      <c r="AG30" s="807"/>
      <c r="AH30" s="807"/>
      <c r="AI30" s="807"/>
      <c r="AJ30" s="807"/>
      <c r="AK30" s="44"/>
      <c r="AM30" s="27"/>
    </row>
    <row r="31" spans="1:39" ht="12" customHeight="1" x14ac:dyDescent="0.2">
      <c r="B31" s="86"/>
      <c r="C31" s="97"/>
      <c r="D31" s="804"/>
      <c r="E31" s="804"/>
      <c r="F31" s="808"/>
      <c r="G31" s="808"/>
      <c r="H31" s="808"/>
      <c r="I31" s="808"/>
      <c r="J31" s="808"/>
      <c r="K31" s="808"/>
      <c r="L31" s="808"/>
      <c r="M31" s="808"/>
      <c r="N31" s="808"/>
      <c r="O31" s="808"/>
      <c r="P31" s="809"/>
      <c r="Q31" s="809"/>
      <c r="R31" s="809"/>
      <c r="S31" s="810"/>
      <c r="T31" s="810"/>
      <c r="U31" s="811"/>
      <c r="V31" s="811"/>
      <c r="W31" s="811"/>
      <c r="X31" s="812"/>
      <c r="Y31" s="812"/>
      <c r="Z31" s="812"/>
      <c r="AA31" s="803"/>
      <c r="AB31" s="803"/>
      <c r="AC31" s="803"/>
      <c r="AD31" s="803"/>
      <c r="AE31" s="803"/>
      <c r="AF31" s="803"/>
      <c r="AG31" s="803"/>
      <c r="AH31" s="803"/>
      <c r="AI31" s="803"/>
      <c r="AJ31" s="803"/>
      <c r="AK31" s="44"/>
      <c r="AM31" s="27"/>
    </row>
    <row r="32" spans="1:39" ht="21" customHeight="1" x14ac:dyDescent="0.2">
      <c r="B32" s="86"/>
      <c r="C32" s="98"/>
      <c r="D32" s="804"/>
      <c r="E32" s="804"/>
      <c r="F32" s="808"/>
      <c r="G32" s="808"/>
      <c r="H32" s="808"/>
      <c r="I32" s="808"/>
      <c r="J32" s="808"/>
      <c r="K32" s="808"/>
      <c r="L32" s="808"/>
      <c r="M32" s="808"/>
      <c r="N32" s="808"/>
      <c r="O32" s="808"/>
      <c r="P32" s="809"/>
      <c r="Q32" s="809"/>
      <c r="R32" s="809"/>
      <c r="S32" s="810"/>
      <c r="T32" s="810"/>
      <c r="U32" s="811"/>
      <c r="V32" s="811"/>
      <c r="W32" s="811"/>
      <c r="X32" s="812"/>
      <c r="Y32" s="812"/>
      <c r="Z32" s="812"/>
      <c r="AA32" s="803"/>
      <c r="AB32" s="803"/>
      <c r="AC32" s="803"/>
      <c r="AD32" s="803"/>
      <c r="AE32" s="803"/>
      <c r="AF32" s="803"/>
      <c r="AG32" s="803"/>
      <c r="AH32" s="803"/>
      <c r="AI32" s="803"/>
      <c r="AJ32" s="803"/>
      <c r="AK32" s="99"/>
      <c r="AM32" s="27"/>
    </row>
    <row r="33" spans="2:39" ht="22.5" customHeight="1" x14ac:dyDescent="0.2">
      <c r="B33" s="86"/>
      <c r="C33" s="98"/>
      <c r="D33" s="804"/>
      <c r="E33" s="804"/>
      <c r="F33" s="808"/>
      <c r="G33" s="808"/>
      <c r="H33" s="808"/>
      <c r="I33" s="808"/>
      <c r="J33" s="808"/>
      <c r="K33" s="808"/>
      <c r="L33" s="808"/>
      <c r="M33" s="808"/>
      <c r="N33" s="808"/>
      <c r="O33" s="808"/>
      <c r="P33" s="809"/>
      <c r="Q33" s="809"/>
      <c r="R33" s="809"/>
      <c r="S33" s="810"/>
      <c r="T33" s="810"/>
      <c r="U33" s="811"/>
      <c r="V33" s="811"/>
      <c r="W33" s="811"/>
      <c r="X33" s="812"/>
      <c r="Y33" s="812"/>
      <c r="Z33" s="812"/>
      <c r="AA33" s="803"/>
      <c r="AB33" s="803"/>
      <c r="AC33" s="803"/>
      <c r="AD33" s="803"/>
      <c r="AE33" s="803"/>
      <c r="AF33" s="803"/>
      <c r="AG33" s="803"/>
      <c r="AH33" s="803"/>
      <c r="AI33" s="803"/>
      <c r="AJ33" s="803"/>
      <c r="AK33" s="99"/>
      <c r="AM33" s="27"/>
    </row>
    <row r="34" spans="2:39" ht="35.25" customHeight="1" x14ac:dyDescent="0.2">
      <c r="B34" s="86"/>
      <c r="C34" s="100"/>
      <c r="D34" s="804"/>
      <c r="E34" s="804"/>
      <c r="F34" s="808"/>
      <c r="G34" s="808"/>
      <c r="H34" s="808"/>
      <c r="I34" s="808"/>
      <c r="J34" s="808"/>
      <c r="K34" s="808"/>
      <c r="L34" s="808"/>
      <c r="M34" s="808"/>
      <c r="N34" s="808"/>
      <c r="O34" s="808"/>
      <c r="P34" s="809"/>
      <c r="Q34" s="809"/>
      <c r="R34" s="809"/>
      <c r="S34" s="814"/>
      <c r="T34" s="814"/>
      <c r="U34" s="811"/>
      <c r="V34" s="811"/>
      <c r="W34" s="811"/>
      <c r="X34" s="812"/>
      <c r="Y34" s="812"/>
      <c r="Z34" s="812"/>
      <c r="AA34" s="807"/>
      <c r="AB34" s="807"/>
      <c r="AC34" s="807"/>
      <c r="AD34" s="807"/>
      <c r="AE34" s="807"/>
      <c r="AF34" s="807"/>
      <c r="AG34" s="807"/>
      <c r="AH34" s="807"/>
      <c r="AI34" s="807"/>
      <c r="AJ34" s="807"/>
      <c r="AK34" s="99"/>
      <c r="AM34" s="27"/>
    </row>
    <row r="35" spans="2:39" ht="29.25" customHeight="1" x14ac:dyDescent="0.2">
      <c r="B35" s="86"/>
      <c r="C35" s="100"/>
      <c r="D35" s="804"/>
      <c r="E35" s="804"/>
      <c r="F35" s="808"/>
      <c r="G35" s="808"/>
      <c r="H35" s="808"/>
      <c r="I35" s="808"/>
      <c r="J35" s="808"/>
      <c r="K35" s="808"/>
      <c r="L35" s="808"/>
      <c r="M35" s="808"/>
      <c r="N35" s="808"/>
      <c r="O35" s="808"/>
      <c r="P35" s="809"/>
      <c r="Q35" s="809"/>
      <c r="R35" s="809"/>
      <c r="S35" s="814"/>
      <c r="T35" s="814"/>
      <c r="U35" s="811"/>
      <c r="V35" s="811"/>
      <c r="W35" s="811"/>
      <c r="X35" s="812"/>
      <c r="Y35" s="812"/>
      <c r="Z35" s="812"/>
      <c r="AA35" s="807"/>
      <c r="AB35" s="807"/>
      <c r="AC35" s="807"/>
      <c r="AD35" s="807"/>
      <c r="AE35" s="807"/>
      <c r="AF35" s="807"/>
      <c r="AG35" s="807"/>
      <c r="AH35" s="807"/>
      <c r="AI35" s="807"/>
      <c r="AJ35" s="807"/>
      <c r="AK35" s="44"/>
      <c r="AM35" s="27"/>
    </row>
    <row r="36" spans="2:39" ht="30.75" customHeight="1" x14ac:dyDescent="0.2">
      <c r="B36" s="86"/>
      <c r="C36" s="100"/>
      <c r="D36" s="804"/>
      <c r="E36" s="804"/>
      <c r="F36" s="808"/>
      <c r="G36" s="808"/>
      <c r="H36" s="808"/>
      <c r="I36" s="808"/>
      <c r="J36" s="808"/>
      <c r="K36" s="808"/>
      <c r="L36" s="808"/>
      <c r="M36" s="808"/>
      <c r="N36" s="808"/>
      <c r="O36" s="808"/>
      <c r="P36" s="809"/>
      <c r="Q36" s="809"/>
      <c r="R36" s="809"/>
      <c r="S36" s="814"/>
      <c r="T36" s="814"/>
      <c r="U36" s="811"/>
      <c r="V36" s="811"/>
      <c r="W36" s="811"/>
      <c r="X36" s="812"/>
      <c r="Y36" s="812"/>
      <c r="Z36" s="812"/>
      <c r="AA36" s="803"/>
      <c r="AB36" s="803"/>
      <c r="AC36" s="803"/>
      <c r="AD36" s="803"/>
      <c r="AE36" s="803"/>
      <c r="AF36" s="803"/>
      <c r="AG36" s="803"/>
      <c r="AH36" s="803"/>
      <c r="AI36" s="803"/>
      <c r="AJ36" s="803"/>
      <c r="AK36" s="99"/>
      <c r="AM36" s="27"/>
    </row>
    <row r="37" spans="2:39" ht="26.25" customHeight="1" x14ac:dyDescent="0.2">
      <c r="B37" s="86"/>
      <c r="C37" s="100"/>
      <c r="D37" s="804"/>
      <c r="E37" s="804"/>
      <c r="F37" s="808"/>
      <c r="G37" s="808"/>
      <c r="H37" s="808"/>
      <c r="I37" s="808"/>
      <c r="J37" s="808"/>
      <c r="K37" s="808"/>
      <c r="L37" s="808"/>
      <c r="M37" s="808"/>
      <c r="N37" s="808"/>
      <c r="O37" s="808"/>
      <c r="P37" s="809"/>
      <c r="Q37" s="809"/>
      <c r="R37" s="809"/>
      <c r="S37" s="810"/>
      <c r="T37" s="810"/>
      <c r="U37" s="811"/>
      <c r="V37" s="811"/>
      <c r="W37" s="811"/>
      <c r="X37" s="812"/>
      <c r="Y37" s="812"/>
      <c r="Z37" s="812"/>
      <c r="AA37" s="803"/>
      <c r="AB37" s="803"/>
      <c r="AC37" s="803"/>
      <c r="AD37" s="803"/>
      <c r="AE37" s="803"/>
      <c r="AF37" s="803"/>
      <c r="AG37" s="803"/>
      <c r="AH37" s="803"/>
      <c r="AI37" s="803"/>
      <c r="AJ37" s="803"/>
      <c r="AK37" s="44"/>
      <c r="AM37" s="27"/>
    </row>
    <row r="38" spans="2:39" ht="12" customHeight="1" x14ac:dyDescent="0.2">
      <c r="B38" s="86"/>
      <c r="C38" s="100"/>
      <c r="D38" s="804"/>
      <c r="E38" s="804"/>
      <c r="F38" s="808"/>
      <c r="G38" s="808"/>
      <c r="H38" s="808"/>
      <c r="I38" s="808"/>
      <c r="J38" s="808"/>
      <c r="K38" s="808"/>
      <c r="L38" s="808"/>
      <c r="M38" s="808"/>
      <c r="N38" s="808"/>
      <c r="O38" s="808"/>
      <c r="P38" s="809"/>
      <c r="Q38" s="809"/>
      <c r="R38" s="809"/>
      <c r="S38" s="814"/>
      <c r="T38" s="814"/>
      <c r="U38" s="811"/>
      <c r="V38" s="811"/>
      <c r="W38" s="811"/>
      <c r="X38" s="812"/>
      <c r="Y38" s="812"/>
      <c r="Z38" s="812"/>
      <c r="AA38" s="807"/>
      <c r="AB38" s="807"/>
      <c r="AC38" s="807"/>
      <c r="AD38" s="807"/>
      <c r="AE38" s="807"/>
      <c r="AF38" s="807"/>
      <c r="AG38" s="807"/>
      <c r="AH38" s="807"/>
      <c r="AI38" s="807"/>
      <c r="AJ38" s="807"/>
      <c r="AK38" s="44"/>
      <c r="AM38" s="27"/>
    </row>
    <row r="39" spans="2:39" ht="12" customHeight="1" x14ac:dyDescent="0.2">
      <c r="B39" s="86"/>
      <c r="C39" s="100"/>
      <c r="D39" s="804"/>
      <c r="E39" s="804"/>
      <c r="F39" s="808"/>
      <c r="G39" s="808"/>
      <c r="H39" s="808"/>
      <c r="I39" s="808"/>
      <c r="J39" s="808"/>
      <c r="K39" s="808"/>
      <c r="L39" s="808"/>
      <c r="M39" s="808"/>
      <c r="N39" s="808"/>
      <c r="O39" s="808"/>
      <c r="P39" s="809"/>
      <c r="Q39" s="809"/>
      <c r="R39" s="809"/>
      <c r="S39" s="814"/>
      <c r="T39" s="814"/>
      <c r="U39" s="811"/>
      <c r="V39" s="811"/>
      <c r="W39" s="811"/>
      <c r="X39" s="812"/>
      <c r="Y39" s="812"/>
      <c r="Z39" s="812"/>
      <c r="AA39" s="807"/>
      <c r="AB39" s="807"/>
      <c r="AC39" s="807"/>
      <c r="AD39" s="807"/>
      <c r="AE39" s="807"/>
      <c r="AF39" s="807"/>
      <c r="AG39" s="807"/>
      <c r="AH39" s="807"/>
      <c r="AI39" s="807"/>
      <c r="AJ39" s="807"/>
      <c r="AK39" s="44"/>
      <c r="AM39" s="27"/>
    </row>
    <row r="40" spans="2:39" ht="25.5" customHeight="1" x14ac:dyDescent="0.2">
      <c r="B40" s="86"/>
      <c r="C40" s="100"/>
      <c r="D40" s="804"/>
      <c r="E40" s="804"/>
      <c r="F40" s="808"/>
      <c r="G40" s="808"/>
      <c r="H40" s="808"/>
      <c r="I40" s="808"/>
      <c r="J40" s="808"/>
      <c r="K40" s="808"/>
      <c r="L40" s="808"/>
      <c r="M40" s="808"/>
      <c r="N40" s="808"/>
      <c r="O40" s="808"/>
      <c r="P40" s="809"/>
      <c r="Q40" s="809"/>
      <c r="R40" s="809"/>
      <c r="S40" s="814"/>
      <c r="T40" s="814"/>
      <c r="U40" s="811"/>
      <c r="V40" s="811"/>
      <c r="W40" s="811"/>
      <c r="X40" s="812"/>
      <c r="Y40" s="812"/>
      <c r="Z40" s="812"/>
      <c r="AA40" s="803"/>
      <c r="AB40" s="803"/>
      <c r="AC40" s="803"/>
      <c r="AD40" s="803"/>
      <c r="AE40" s="803"/>
      <c r="AF40" s="803"/>
      <c r="AG40" s="803"/>
      <c r="AH40" s="803"/>
      <c r="AI40" s="803"/>
      <c r="AJ40" s="803"/>
      <c r="AK40" s="44"/>
      <c r="AM40" s="27"/>
    </row>
    <row r="41" spans="2:39" ht="14.25" customHeight="1" x14ac:dyDescent="0.2">
      <c r="B41" s="86"/>
      <c r="C41" s="100"/>
      <c r="D41" s="804"/>
      <c r="E41" s="804"/>
      <c r="F41" s="808"/>
      <c r="G41" s="808"/>
      <c r="H41" s="808"/>
      <c r="I41" s="808"/>
      <c r="J41" s="808"/>
      <c r="K41" s="808"/>
      <c r="L41" s="808"/>
      <c r="M41" s="808"/>
      <c r="N41" s="808"/>
      <c r="O41" s="808"/>
      <c r="P41" s="809"/>
      <c r="Q41" s="809"/>
      <c r="R41" s="809"/>
      <c r="S41" s="810"/>
      <c r="T41" s="810"/>
      <c r="U41" s="811"/>
      <c r="V41" s="811"/>
      <c r="W41" s="811"/>
      <c r="X41" s="812"/>
      <c r="Y41" s="812"/>
      <c r="Z41" s="812"/>
      <c r="AA41" s="803"/>
      <c r="AB41" s="803"/>
      <c r="AC41" s="803"/>
      <c r="AD41" s="803"/>
      <c r="AE41" s="803"/>
      <c r="AF41" s="803"/>
      <c r="AG41" s="803"/>
      <c r="AH41" s="803"/>
      <c r="AI41" s="803"/>
      <c r="AJ41" s="803"/>
      <c r="AK41" s="44"/>
      <c r="AM41" s="27"/>
    </row>
    <row r="42" spans="2:39" ht="24" customHeight="1" x14ac:dyDescent="0.2">
      <c r="B42" s="86"/>
      <c r="C42" s="100"/>
      <c r="D42" s="804"/>
      <c r="E42" s="804"/>
      <c r="F42" s="808"/>
      <c r="G42" s="808"/>
      <c r="H42" s="808"/>
      <c r="I42" s="808"/>
      <c r="J42" s="808"/>
      <c r="K42" s="808"/>
      <c r="L42" s="808"/>
      <c r="M42" s="808"/>
      <c r="N42" s="808"/>
      <c r="O42" s="808"/>
      <c r="P42" s="809"/>
      <c r="Q42" s="809"/>
      <c r="R42" s="809"/>
      <c r="S42" s="810"/>
      <c r="T42" s="810"/>
      <c r="U42" s="811"/>
      <c r="V42" s="811"/>
      <c r="W42" s="811"/>
      <c r="X42" s="812"/>
      <c r="Y42" s="812"/>
      <c r="Z42" s="812"/>
      <c r="AA42" s="803"/>
      <c r="AB42" s="803"/>
      <c r="AC42" s="803"/>
      <c r="AD42" s="803"/>
      <c r="AE42" s="803"/>
      <c r="AF42" s="803"/>
      <c r="AG42" s="803"/>
      <c r="AH42" s="803"/>
      <c r="AI42" s="803"/>
      <c r="AJ42" s="803"/>
      <c r="AK42" s="44"/>
      <c r="AM42" s="27"/>
    </row>
    <row r="43" spans="2:39" ht="12" customHeight="1" x14ac:dyDescent="0.2">
      <c r="B43" s="86"/>
      <c r="C43" s="100"/>
      <c r="D43" s="804"/>
      <c r="E43" s="804"/>
      <c r="F43" s="808"/>
      <c r="G43" s="808"/>
      <c r="H43" s="808"/>
      <c r="I43" s="808"/>
      <c r="J43" s="808"/>
      <c r="K43" s="808"/>
      <c r="L43" s="808"/>
      <c r="M43" s="808"/>
      <c r="N43" s="808"/>
      <c r="O43" s="808"/>
      <c r="P43" s="809"/>
      <c r="Q43" s="809"/>
      <c r="R43" s="809"/>
      <c r="S43" s="814"/>
      <c r="T43" s="814"/>
      <c r="U43" s="811"/>
      <c r="V43" s="811"/>
      <c r="W43" s="811"/>
      <c r="X43" s="812"/>
      <c r="Y43" s="812"/>
      <c r="Z43" s="812"/>
      <c r="AA43" s="803"/>
      <c r="AB43" s="803"/>
      <c r="AC43" s="803"/>
      <c r="AD43" s="803"/>
      <c r="AE43" s="803"/>
      <c r="AF43" s="803"/>
      <c r="AG43" s="803"/>
      <c r="AH43" s="803"/>
      <c r="AI43" s="803"/>
      <c r="AJ43" s="803"/>
      <c r="AK43" s="44"/>
      <c r="AM43" s="27"/>
    </row>
    <row r="44" spans="2:39" ht="14.25" customHeight="1" x14ac:dyDescent="0.2">
      <c r="B44" s="86"/>
      <c r="C44" s="100"/>
      <c r="D44" s="804"/>
      <c r="E44" s="804"/>
      <c r="F44" s="808"/>
      <c r="G44" s="808"/>
      <c r="H44" s="808"/>
      <c r="I44" s="808"/>
      <c r="J44" s="808"/>
      <c r="K44" s="808"/>
      <c r="L44" s="808"/>
      <c r="M44" s="808"/>
      <c r="N44" s="808"/>
      <c r="O44" s="808"/>
      <c r="P44" s="809"/>
      <c r="Q44" s="809"/>
      <c r="R44" s="809"/>
      <c r="S44" s="814"/>
      <c r="T44" s="814"/>
      <c r="U44" s="811"/>
      <c r="V44" s="811"/>
      <c r="W44" s="811"/>
      <c r="X44" s="812"/>
      <c r="Y44" s="812"/>
      <c r="Z44" s="812"/>
      <c r="AA44" s="807"/>
      <c r="AB44" s="807"/>
      <c r="AC44" s="807"/>
      <c r="AD44" s="807"/>
      <c r="AE44" s="807"/>
      <c r="AF44" s="807"/>
      <c r="AG44" s="807"/>
      <c r="AH44" s="807"/>
      <c r="AI44" s="807"/>
      <c r="AJ44" s="807"/>
      <c r="AK44" s="44"/>
      <c r="AM44" s="27"/>
    </row>
    <row r="45" spans="2:39" ht="20.25" customHeight="1" x14ac:dyDescent="0.2">
      <c r="B45" s="86"/>
      <c r="C45" s="100"/>
      <c r="D45" s="804"/>
      <c r="E45" s="804"/>
      <c r="F45" s="808"/>
      <c r="G45" s="808"/>
      <c r="H45" s="808"/>
      <c r="I45" s="808"/>
      <c r="J45" s="808"/>
      <c r="K45" s="808"/>
      <c r="L45" s="808"/>
      <c r="M45" s="808"/>
      <c r="N45" s="808"/>
      <c r="O45" s="808"/>
      <c r="P45" s="809"/>
      <c r="Q45" s="809"/>
      <c r="R45" s="809"/>
      <c r="S45" s="814"/>
      <c r="T45" s="814"/>
      <c r="U45" s="811"/>
      <c r="V45" s="811"/>
      <c r="W45" s="811"/>
      <c r="X45" s="812"/>
      <c r="Y45" s="812"/>
      <c r="Z45" s="812"/>
      <c r="AA45" s="807"/>
      <c r="AB45" s="807"/>
      <c r="AC45" s="807"/>
      <c r="AD45" s="807"/>
      <c r="AE45" s="807"/>
      <c r="AF45" s="807"/>
      <c r="AG45" s="807"/>
      <c r="AH45" s="807"/>
      <c r="AI45" s="807"/>
      <c r="AJ45" s="807"/>
      <c r="AK45" s="44"/>
      <c r="AM45" s="27"/>
    </row>
    <row r="46" spans="2:39" ht="13.5" customHeight="1" x14ac:dyDescent="0.2">
      <c r="B46" s="86"/>
      <c r="C46" s="96"/>
      <c r="D46" s="804"/>
      <c r="E46" s="804"/>
      <c r="F46" s="808"/>
      <c r="G46" s="808"/>
      <c r="H46" s="808"/>
      <c r="I46" s="808"/>
      <c r="J46" s="808"/>
      <c r="K46" s="808"/>
      <c r="L46" s="808"/>
      <c r="M46" s="808"/>
      <c r="N46" s="808"/>
      <c r="O46" s="808"/>
      <c r="P46" s="809"/>
      <c r="Q46" s="809"/>
      <c r="R46" s="809"/>
      <c r="S46" s="814"/>
      <c r="T46" s="814"/>
      <c r="U46" s="811"/>
      <c r="V46" s="811"/>
      <c r="W46" s="811"/>
      <c r="X46" s="812"/>
      <c r="Y46" s="812"/>
      <c r="Z46" s="812"/>
      <c r="AA46" s="803"/>
      <c r="AB46" s="803"/>
      <c r="AC46" s="803"/>
      <c r="AD46" s="803"/>
      <c r="AE46" s="803"/>
      <c r="AF46" s="803"/>
      <c r="AG46" s="803"/>
      <c r="AH46" s="803"/>
      <c r="AI46" s="803"/>
      <c r="AJ46" s="803"/>
      <c r="AK46" s="44"/>
      <c r="AM46" s="27"/>
    </row>
    <row r="47" spans="2:39" ht="23.25" customHeight="1" x14ac:dyDescent="0.2">
      <c r="B47" s="86"/>
      <c r="C47" s="96"/>
      <c r="D47" s="804"/>
      <c r="E47" s="804"/>
      <c r="F47" s="808"/>
      <c r="G47" s="808"/>
      <c r="H47" s="808"/>
      <c r="I47" s="808"/>
      <c r="J47" s="808"/>
      <c r="K47" s="808"/>
      <c r="L47" s="808"/>
      <c r="M47" s="808"/>
      <c r="N47" s="808"/>
      <c r="O47" s="808"/>
      <c r="P47" s="809"/>
      <c r="Q47" s="809"/>
      <c r="R47" s="809"/>
      <c r="S47" s="814"/>
      <c r="T47" s="814"/>
      <c r="U47" s="811"/>
      <c r="V47" s="811"/>
      <c r="W47" s="811"/>
      <c r="X47" s="812"/>
      <c r="Y47" s="812"/>
      <c r="Z47" s="812"/>
      <c r="AA47" s="803"/>
      <c r="AB47" s="803"/>
      <c r="AC47" s="803"/>
      <c r="AD47" s="803"/>
      <c r="AE47" s="803"/>
      <c r="AF47" s="803"/>
      <c r="AG47" s="803"/>
      <c r="AH47" s="803"/>
      <c r="AI47" s="803"/>
      <c r="AJ47" s="803"/>
      <c r="AK47" s="44"/>
      <c r="AM47" s="27"/>
    </row>
    <row r="48" spans="2:39" ht="37.5" customHeight="1" x14ac:dyDescent="0.2">
      <c r="B48" s="86"/>
      <c r="C48" s="100"/>
      <c r="D48" s="804"/>
      <c r="E48" s="804"/>
      <c r="F48" s="808"/>
      <c r="G48" s="808"/>
      <c r="H48" s="808"/>
      <c r="I48" s="808"/>
      <c r="J48" s="808"/>
      <c r="K48" s="808"/>
      <c r="L48" s="808"/>
      <c r="M48" s="808"/>
      <c r="N48" s="808"/>
      <c r="O48" s="808"/>
      <c r="P48" s="809"/>
      <c r="Q48" s="809"/>
      <c r="R48" s="809"/>
      <c r="S48" s="814"/>
      <c r="T48" s="814"/>
      <c r="U48" s="811"/>
      <c r="V48" s="811"/>
      <c r="W48" s="811"/>
      <c r="X48" s="812"/>
      <c r="Y48" s="812"/>
      <c r="Z48" s="812"/>
      <c r="AA48" s="803"/>
      <c r="AB48" s="803"/>
      <c r="AC48" s="803"/>
      <c r="AD48" s="803"/>
      <c r="AE48" s="803"/>
      <c r="AF48" s="803"/>
      <c r="AG48" s="803"/>
      <c r="AH48" s="803"/>
      <c r="AI48" s="803"/>
      <c r="AJ48" s="803"/>
      <c r="AK48" s="44"/>
      <c r="AM48" s="27"/>
    </row>
    <row r="49" spans="2:39" ht="26.25" customHeight="1" x14ac:dyDescent="0.2">
      <c r="B49" s="86"/>
      <c r="C49" s="100"/>
      <c r="D49" s="804"/>
      <c r="E49" s="804"/>
      <c r="F49" s="808"/>
      <c r="G49" s="808"/>
      <c r="H49" s="808"/>
      <c r="I49" s="808"/>
      <c r="J49" s="808"/>
      <c r="K49" s="808"/>
      <c r="L49" s="808"/>
      <c r="M49" s="808"/>
      <c r="N49" s="808"/>
      <c r="O49" s="808"/>
      <c r="P49" s="809"/>
      <c r="Q49" s="809"/>
      <c r="R49" s="809"/>
      <c r="S49" s="814"/>
      <c r="T49" s="814"/>
      <c r="U49" s="811"/>
      <c r="V49" s="811"/>
      <c r="W49" s="811"/>
      <c r="X49" s="812"/>
      <c r="Y49" s="812"/>
      <c r="Z49" s="812"/>
      <c r="AA49" s="807"/>
      <c r="AB49" s="807"/>
      <c r="AC49" s="807"/>
      <c r="AD49" s="807"/>
      <c r="AE49" s="807"/>
      <c r="AF49" s="807"/>
      <c r="AG49" s="807"/>
      <c r="AH49" s="807"/>
      <c r="AI49" s="807"/>
      <c r="AJ49" s="807"/>
      <c r="AK49" s="44"/>
      <c r="AM49" s="27"/>
    </row>
    <row r="50" spans="2:39" ht="30" customHeight="1" x14ac:dyDescent="0.2">
      <c r="B50" s="86"/>
      <c r="C50" s="100"/>
      <c r="D50" s="804"/>
      <c r="E50" s="804"/>
      <c r="F50" s="808"/>
      <c r="G50" s="808"/>
      <c r="H50" s="808"/>
      <c r="I50" s="808"/>
      <c r="J50" s="808"/>
      <c r="K50" s="808"/>
      <c r="L50" s="808"/>
      <c r="M50" s="808"/>
      <c r="N50" s="808"/>
      <c r="O50" s="808"/>
      <c r="P50" s="809"/>
      <c r="Q50" s="809"/>
      <c r="R50" s="809"/>
      <c r="S50" s="814"/>
      <c r="T50" s="814"/>
      <c r="U50" s="811"/>
      <c r="V50" s="811"/>
      <c r="W50" s="811"/>
      <c r="X50" s="812"/>
      <c r="Y50" s="812"/>
      <c r="Z50" s="812"/>
      <c r="AA50" s="807"/>
      <c r="AB50" s="807"/>
      <c r="AC50" s="807"/>
      <c r="AD50" s="807"/>
      <c r="AE50" s="807"/>
      <c r="AF50" s="807"/>
      <c r="AG50" s="807"/>
      <c r="AH50" s="807"/>
      <c r="AI50" s="807"/>
      <c r="AJ50" s="807"/>
      <c r="AK50" s="44"/>
      <c r="AM50" s="27"/>
    </row>
    <row r="51" spans="2:39" ht="28.5" customHeight="1" x14ac:dyDescent="0.2">
      <c r="B51" s="86"/>
      <c r="C51" s="100"/>
      <c r="D51" s="804"/>
      <c r="E51" s="804"/>
      <c r="F51" s="808"/>
      <c r="G51" s="808"/>
      <c r="H51" s="808"/>
      <c r="I51" s="808"/>
      <c r="J51" s="808"/>
      <c r="K51" s="808"/>
      <c r="L51" s="808"/>
      <c r="M51" s="808"/>
      <c r="N51" s="808"/>
      <c r="O51" s="808"/>
      <c r="P51" s="809"/>
      <c r="Q51" s="809"/>
      <c r="R51" s="809"/>
      <c r="S51" s="814"/>
      <c r="T51" s="814"/>
      <c r="U51" s="811"/>
      <c r="V51" s="811"/>
      <c r="W51" s="811"/>
      <c r="X51" s="812"/>
      <c r="Y51" s="812"/>
      <c r="Z51" s="812"/>
      <c r="AA51" s="803"/>
      <c r="AB51" s="803"/>
      <c r="AC51" s="803"/>
      <c r="AD51" s="803"/>
      <c r="AE51" s="803"/>
      <c r="AF51" s="803"/>
      <c r="AG51" s="803"/>
      <c r="AH51" s="803"/>
      <c r="AI51" s="803"/>
      <c r="AJ51" s="803"/>
      <c r="AK51" s="44"/>
      <c r="AM51" s="27"/>
    </row>
    <row r="52" spans="2:39" ht="27.75" customHeight="1" x14ac:dyDescent="0.2">
      <c r="B52" s="86"/>
      <c r="C52" s="96"/>
      <c r="D52" s="804"/>
      <c r="E52" s="804"/>
      <c r="F52" s="808"/>
      <c r="G52" s="808"/>
      <c r="H52" s="808"/>
      <c r="I52" s="808"/>
      <c r="J52" s="808"/>
      <c r="K52" s="808"/>
      <c r="L52" s="808"/>
      <c r="M52" s="808"/>
      <c r="N52" s="808"/>
      <c r="O52" s="808"/>
      <c r="P52" s="809"/>
      <c r="Q52" s="809"/>
      <c r="R52" s="809"/>
      <c r="S52" s="814"/>
      <c r="T52" s="814"/>
      <c r="U52" s="811"/>
      <c r="V52" s="811"/>
      <c r="W52" s="811"/>
      <c r="X52" s="812"/>
      <c r="Y52" s="812"/>
      <c r="Z52" s="812"/>
      <c r="AA52" s="803"/>
      <c r="AB52" s="803"/>
      <c r="AC52" s="803"/>
      <c r="AD52" s="803"/>
      <c r="AE52" s="803"/>
      <c r="AF52" s="803"/>
      <c r="AG52" s="803"/>
      <c r="AH52" s="803"/>
      <c r="AI52" s="803"/>
      <c r="AJ52" s="803"/>
      <c r="AK52" s="44"/>
      <c r="AM52" s="27"/>
    </row>
    <row r="53" spans="2:39" ht="29.25" customHeight="1" x14ac:dyDescent="0.2">
      <c r="B53" s="86"/>
      <c r="C53" s="96"/>
      <c r="D53" s="804"/>
      <c r="E53" s="804"/>
      <c r="F53" s="808"/>
      <c r="G53" s="808"/>
      <c r="H53" s="808"/>
      <c r="I53" s="808"/>
      <c r="J53" s="808"/>
      <c r="K53" s="808"/>
      <c r="L53" s="808"/>
      <c r="M53" s="808"/>
      <c r="N53" s="808"/>
      <c r="O53" s="808"/>
      <c r="P53" s="809"/>
      <c r="Q53" s="809"/>
      <c r="R53" s="809"/>
      <c r="S53" s="814"/>
      <c r="T53" s="814"/>
      <c r="U53" s="811"/>
      <c r="V53" s="811"/>
      <c r="W53" s="811"/>
      <c r="X53" s="812"/>
      <c r="Y53" s="812"/>
      <c r="Z53" s="812"/>
      <c r="AA53" s="803"/>
      <c r="AB53" s="803"/>
      <c r="AC53" s="803"/>
      <c r="AD53" s="803"/>
      <c r="AE53" s="803"/>
      <c r="AF53" s="803"/>
      <c r="AG53" s="803"/>
      <c r="AH53" s="803"/>
      <c r="AI53" s="803"/>
      <c r="AJ53" s="803"/>
      <c r="AK53" s="44"/>
      <c r="AM53" s="27"/>
    </row>
    <row r="54" spans="2:39" ht="25.5" customHeight="1" x14ac:dyDescent="0.2">
      <c r="B54" s="86"/>
      <c r="C54" s="100"/>
      <c r="D54" s="804"/>
      <c r="E54" s="804"/>
      <c r="F54" s="808"/>
      <c r="G54" s="808"/>
      <c r="H54" s="808"/>
      <c r="I54" s="808"/>
      <c r="J54" s="808"/>
      <c r="K54" s="808"/>
      <c r="L54" s="808"/>
      <c r="M54" s="808"/>
      <c r="N54" s="808"/>
      <c r="O54" s="808"/>
      <c r="P54" s="809"/>
      <c r="Q54" s="809"/>
      <c r="R54" s="809"/>
      <c r="S54" s="814"/>
      <c r="T54" s="814"/>
      <c r="U54" s="811"/>
      <c r="V54" s="811"/>
      <c r="W54" s="811"/>
      <c r="X54" s="812"/>
      <c r="Y54" s="812"/>
      <c r="Z54" s="812"/>
      <c r="AA54" s="803"/>
      <c r="AB54" s="803"/>
      <c r="AC54" s="803"/>
      <c r="AD54" s="803"/>
      <c r="AE54" s="803"/>
      <c r="AF54" s="803"/>
      <c r="AG54" s="803"/>
      <c r="AH54" s="803"/>
      <c r="AI54" s="803"/>
      <c r="AJ54" s="803"/>
      <c r="AK54" s="44"/>
      <c r="AM54" s="27"/>
    </row>
    <row r="55" spans="2:39" ht="24.75" customHeight="1" x14ac:dyDescent="0.2">
      <c r="B55" s="86"/>
      <c r="C55" s="100"/>
      <c r="D55" s="804"/>
      <c r="E55" s="804"/>
      <c r="F55" s="808"/>
      <c r="G55" s="808"/>
      <c r="H55" s="808"/>
      <c r="I55" s="808"/>
      <c r="J55" s="808"/>
      <c r="K55" s="808"/>
      <c r="L55" s="808"/>
      <c r="M55" s="808"/>
      <c r="N55" s="808"/>
      <c r="O55" s="808"/>
      <c r="P55" s="809"/>
      <c r="Q55" s="809"/>
      <c r="R55" s="809"/>
      <c r="S55" s="814"/>
      <c r="T55" s="814"/>
      <c r="U55" s="811"/>
      <c r="V55" s="811"/>
      <c r="W55" s="811"/>
      <c r="X55" s="812"/>
      <c r="Y55" s="812"/>
      <c r="Z55" s="812"/>
      <c r="AA55" s="807"/>
      <c r="AB55" s="807"/>
      <c r="AC55" s="807"/>
      <c r="AD55" s="807"/>
      <c r="AE55" s="807"/>
      <c r="AF55" s="807"/>
      <c r="AG55" s="807"/>
      <c r="AH55" s="807"/>
      <c r="AI55" s="807"/>
      <c r="AJ55" s="807"/>
      <c r="AK55" s="44"/>
      <c r="AM55" s="27"/>
    </row>
    <row r="56" spans="2:39" ht="24.75" customHeight="1" x14ac:dyDescent="0.2">
      <c r="B56" s="86"/>
      <c r="C56" s="96"/>
      <c r="D56" s="804"/>
      <c r="E56" s="804"/>
      <c r="F56" s="808"/>
      <c r="G56" s="808"/>
      <c r="H56" s="808"/>
      <c r="I56" s="808"/>
      <c r="J56" s="808"/>
      <c r="K56" s="808"/>
      <c r="L56" s="808"/>
      <c r="M56" s="808"/>
      <c r="N56" s="808"/>
      <c r="O56" s="808"/>
      <c r="P56" s="809"/>
      <c r="Q56" s="809"/>
      <c r="R56" s="809"/>
      <c r="S56" s="814"/>
      <c r="T56" s="814"/>
      <c r="U56" s="811"/>
      <c r="V56" s="811"/>
      <c r="W56" s="811"/>
      <c r="X56" s="812"/>
      <c r="Y56" s="812"/>
      <c r="Z56" s="812"/>
      <c r="AA56" s="807"/>
      <c r="AB56" s="807"/>
      <c r="AC56" s="807"/>
      <c r="AD56" s="807"/>
      <c r="AE56" s="807"/>
      <c r="AF56" s="807"/>
      <c r="AG56" s="807"/>
      <c r="AH56" s="807"/>
      <c r="AI56" s="807"/>
      <c r="AJ56" s="807"/>
      <c r="AK56" s="44"/>
      <c r="AM56" s="27"/>
    </row>
    <row r="57" spans="2:39" ht="33.75" customHeight="1" x14ac:dyDescent="0.2">
      <c r="B57" s="86"/>
      <c r="C57" s="96"/>
      <c r="D57" s="804"/>
      <c r="E57" s="804"/>
      <c r="F57" s="808"/>
      <c r="G57" s="808"/>
      <c r="H57" s="808"/>
      <c r="I57" s="808"/>
      <c r="J57" s="808"/>
      <c r="K57" s="808"/>
      <c r="L57" s="808"/>
      <c r="M57" s="808"/>
      <c r="N57" s="808"/>
      <c r="O57" s="808"/>
      <c r="P57" s="809"/>
      <c r="Q57" s="809"/>
      <c r="R57" s="809"/>
      <c r="S57" s="810"/>
      <c r="T57" s="810"/>
      <c r="U57" s="811"/>
      <c r="V57" s="811"/>
      <c r="W57" s="811"/>
      <c r="X57" s="812"/>
      <c r="Y57" s="812"/>
      <c r="Z57" s="812"/>
      <c r="AA57" s="803"/>
      <c r="AB57" s="803"/>
      <c r="AC57" s="803"/>
      <c r="AD57" s="803"/>
      <c r="AE57" s="803"/>
      <c r="AF57" s="803"/>
      <c r="AG57" s="803"/>
      <c r="AH57" s="803"/>
      <c r="AI57" s="803"/>
      <c r="AJ57" s="803"/>
      <c r="AK57" s="44"/>
      <c r="AM57" s="27"/>
    </row>
    <row r="58" spans="2:39" ht="30" customHeight="1" x14ac:dyDescent="0.2">
      <c r="B58" s="86"/>
      <c r="C58" s="96"/>
      <c r="D58" s="804"/>
      <c r="E58" s="804"/>
      <c r="F58" s="808"/>
      <c r="G58" s="808"/>
      <c r="H58" s="808"/>
      <c r="I58" s="808"/>
      <c r="J58" s="808"/>
      <c r="K58" s="808"/>
      <c r="L58" s="808"/>
      <c r="M58" s="808"/>
      <c r="N58" s="808"/>
      <c r="O58" s="808"/>
      <c r="P58" s="809"/>
      <c r="Q58" s="809"/>
      <c r="R58" s="809"/>
      <c r="S58" s="810"/>
      <c r="T58" s="810"/>
      <c r="U58" s="811"/>
      <c r="V58" s="811"/>
      <c r="W58" s="811"/>
      <c r="X58" s="812"/>
      <c r="Y58" s="812"/>
      <c r="Z58" s="812"/>
      <c r="AA58" s="803"/>
      <c r="AB58" s="803"/>
      <c r="AC58" s="803"/>
      <c r="AD58" s="803"/>
      <c r="AE58" s="803"/>
      <c r="AF58" s="803"/>
      <c r="AG58" s="803"/>
      <c r="AH58" s="803"/>
      <c r="AI58" s="803"/>
      <c r="AJ58" s="803"/>
      <c r="AK58" s="44"/>
      <c r="AM58" s="27"/>
    </row>
    <row r="59" spans="2:39" ht="16.5" customHeight="1" x14ac:dyDescent="0.2">
      <c r="B59" s="86"/>
      <c r="C59" s="98"/>
      <c r="D59" s="804"/>
      <c r="E59" s="804"/>
      <c r="F59" s="808"/>
      <c r="G59" s="808"/>
      <c r="H59" s="808"/>
      <c r="I59" s="808"/>
      <c r="J59" s="808"/>
      <c r="K59" s="808"/>
      <c r="L59" s="808"/>
      <c r="M59" s="808"/>
      <c r="N59" s="808"/>
      <c r="O59" s="808"/>
      <c r="P59" s="809"/>
      <c r="Q59" s="809"/>
      <c r="R59" s="809"/>
      <c r="S59" s="810"/>
      <c r="T59" s="810"/>
      <c r="U59" s="811"/>
      <c r="V59" s="811"/>
      <c r="W59" s="811"/>
      <c r="X59" s="812"/>
      <c r="Y59" s="812"/>
      <c r="Z59" s="812"/>
      <c r="AA59" s="803"/>
      <c r="AB59" s="803"/>
      <c r="AC59" s="803"/>
      <c r="AD59" s="803"/>
      <c r="AE59" s="803"/>
      <c r="AF59" s="803"/>
      <c r="AG59" s="803"/>
      <c r="AH59" s="803"/>
      <c r="AI59" s="803"/>
      <c r="AJ59" s="803"/>
      <c r="AK59" s="44"/>
      <c r="AM59" s="27"/>
    </row>
    <row r="60" spans="2:39" ht="31.5" customHeight="1" x14ac:dyDescent="0.2">
      <c r="B60" s="86"/>
      <c r="C60" s="96"/>
      <c r="D60" s="804"/>
      <c r="E60" s="804"/>
      <c r="F60" s="808"/>
      <c r="G60" s="808"/>
      <c r="H60" s="808"/>
      <c r="I60" s="808"/>
      <c r="J60" s="808"/>
      <c r="K60" s="808"/>
      <c r="L60" s="808"/>
      <c r="M60" s="808"/>
      <c r="N60" s="808"/>
      <c r="O60" s="808"/>
      <c r="P60" s="809"/>
      <c r="Q60" s="809"/>
      <c r="R60" s="809"/>
      <c r="S60" s="810"/>
      <c r="T60" s="810"/>
      <c r="U60" s="811"/>
      <c r="V60" s="811"/>
      <c r="W60" s="811"/>
      <c r="X60" s="812"/>
      <c r="Y60" s="812"/>
      <c r="Z60" s="812"/>
      <c r="AA60" s="803"/>
      <c r="AB60" s="803"/>
      <c r="AC60" s="803"/>
      <c r="AD60" s="803"/>
      <c r="AE60" s="803"/>
      <c r="AF60" s="803"/>
      <c r="AG60" s="803"/>
      <c r="AH60" s="803"/>
      <c r="AI60" s="803"/>
      <c r="AJ60" s="803"/>
      <c r="AK60" s="44"/>
      <c r="AM60" s="27"/>
    </row>
    <row r="61" spans="2:39" ht="12" customHeight="1" x14ac:dyDescent="0.2">
      <c r="B61" s="86"/>
      <c r="C61" s="96"/>
      <c r="D61" s="804"/>
      <c r="E61" s="804"/>
      <c r="F61" s="808"/>
      <c r="G61" s="808"/>
      <c r="H61" s="808"/>
      <c r="I61" s="808"/>
      <c r="J61" s="808"/>
      <c r="K61" s="808"/>
      <c r="L61" s="808"/>
      <c r="M61" s="808"/>
      <c r="N61" s="808"/>
      <c r="O61" s="808"/>
      <c r="P61" s="809"/>
      <c r="Q61" s="809"/>
      <c r="R61" s="809"/>
      <c r="S61" s="810"/>
      <c r="T61" s="810"/>
      <c r="U61" s="811"/>
      <c r="V61" s="811"/>
      <c r="W61" s="811"/>
      <c r="X61" s="812"/>
      <c r="Y61" s="812"/>
      <c r="Z61" s="812"/>
      <c r="AA61" s="803"/>
      <c r="AB61" s="803"/>
      <c r="AC61" s="803"/>
      <c r="AD61" s="803"/>
      <c r="AE61" s="803"/>
      <c r="AF61" s="803"/>
      <c r="AG61" s="803"/>
      <c r="AH61" s="803"/>
      <c r="AI61" s="803"/>
      <c r="AJ61" s="803"/>
      <c r="AK61" s="44"/>
      <c r="AM61" s="27"/>
    </row>
    <row r="62" spans="2:39" ht="12" customHeight="1" x14ac:dyDescent="0.2">
      <c r="B62" s="86"/>
      <c r="C62" s="96"/>
      <c r="D62" s="804"/>
      <c r="E62" s="804"/>
      <c r="F62" s="808"/>
      <c r="G62" s="808"/>
      <c r="H62" s="808"/>
      <c r="I62" s="808"/>
      <c r="J62" s="808"/>
      <c r="K62" s="808"/>
      <c r="L62" s="808"/>
      <c r="M62" s="808"/>
      <c r="N62" s="808"/>
      <c r="O62" s="808"/>
      <c r="P62" s="809"/>
      <c r="Q62" s="809"/>
      <c r="R62" s="809"/>
      <c r="S62" s="810"/>
      <c r="T62" s="810"/>
      <c r="U62" s="811"/>
      <c r="V62" s="811"/>
      <c r="W62" s="811"/>
      <c r="X62" s="812"/>
      <c r="Y62" s="812"/>
      <c r="Z62" s="812"/>
      <c r="AA62" s="803"/>
      <c r="AB62" s="803"/>
      <c r="AC62" s="803"/>
      <c r="AD62" s="803"/>
      <c r="AE62" s="803"/>
      <c r="AF62" s="803"/>
      <c r="AG62" s="803"/>
      <c r="AH62" s="803"/>
      <c r="AI62" s="803"/>
      <c r="AJ62" s="803"/>
      <c r="AK62" s="44"/>
      <c r="AM62" s="27"/>
    </row>
    <row r="63" spans="2:39" ht="12" customHeight="1" x14ac:dyDescent="0.2">
      <c r="B63" s="86"/>
      <c r="C63" s="96"/>
      <c r="D63" s="804"/>
      <c r="E63" s="804"/>
      <c r="F63" s="808"/>
      <c r="G63" s="808"/>
      <c r="H63" s="808"/>
      <c r="I63" s="808"/>
      <c r="J63" s="808"/>
      <c r="K63" s="808"/>
      <c r="L63" s="808"/>
      <c r="M63" s="808"/>
      <c r="N63" s="808"/>
      <c r="O63" s="808"/>
      <c r="P63" s="809"/>
      <c r="Q63" s="809"/>
      <c r="R63" s="809"/>
      <c r="S63" s="810"/>
      <c r="T63" s="810"/>
      <c r="U63" s="811"/>
      <c r="V63" s="811"/>
      <c r="W63" s="811"/>
      <c r="X63" s="812"/>
      <c r="Y63" s="812"/>
      <c r="Z63" s="812"/>
      <c r="AA63" s="807"/>
      <c r="AB63" s="807"/>
      <c r="AC63" s="807"/>
      <c r="AD63" s="807"/>
      <c r="AE63" s="807"/>
      <c r="AF63" s="807"/>
      <c r="AG63" s="807"/>
      <c r="AH63" s="807"/>
      <c r="AI63" s="807"/>
      <c r="AJ63" s="807"/>
      <c r="AK63" s="44"/>
      <c r="AM63" s="27"/>
    </row>
    <row r="64" spans="2:39" ht="12" customHeight="1" x14ac:dyDescent="0.2">
      <c r="B64" s="86"/>
      <c r="C64" s="96"/>
      <c r="D64" s="804"/>
      <c r="E64" s="804"/>
      <c r="F64" s="808"/>
      <c r="G64" s="808"/>
      <c r="H64" s="808"/>
      <c r="I64" s="808"/>
      <c r="J64" s="808"/>
      <c r="K64" s="808"/>
      <c r="L64" s="808"/>
      <c r="M64" s="808"/>
      <c r="N64" s="808"/>
      <c r="O64" s="808"/>
      <c r="P64" s="809"/>
      <c r="Q64" s="809"/>
      <c r="R64" s="809"/>
      <c r="S64" s="810"/>
      <c r="T64" s="810"/>
      <c r="U64" s="811"/>
      <c r="V64" s="811"/>
      <c r="W64" s="811"/>
      <c r="X64" s="812"/>
      <c r="Y64" s="812"/>
      <c r="Z64" s="812"/>
      <c r="AA64" s="807"/>
      <c r="AB64" s="807"/>
      <c r="AC64" s="807"/>
      <c r="AD64" s="807"/>
      <c r="AE64" s="807"/>
      <c r="AF64" s="807"/>
      <c r="AG64" s="807"/>
      <c r="AH64" s="807"/>
      <c r="AI64" s="807"/>
      <c r="AJ64" s="807"/>
      <c r="AK64" s="44"/>
      <c r="AM64" s="27"/>
    </row>
    <row r="65" spans="2:39" ht="12" customHeight="1" x14ac:dyDescent="0.2">
      <c r="B65" s="86"/>
      <c r="C65" s="96"/>
      <c r="D65" s="804"/>
      <c r="E65" s="804"/>
      <c r="F65" s="808"/>
      <c r="G65" s="808"/>
      <c r="H65" s="808"/>
      <c r="I65" s="808"/>
      <c r="J65" s="808"/>
      <c r="K65" s="808"/>
      <c r="L65" s="808"/>
      <c r="M65" s="808"/>
      <c r="N65" s="808"/>
      <c r="O65" s="808"/>
      <c r="P65" s="809"/>
      <c r="Q65" s="809"/>
      <c r="R65" s="809"/>
      <c r="S65" s="814"/>
      <c r="T65" s="814"/>
      <c r="U65" s="811"/>
      <c r="V65" s="811"/>
      <c r="W65" s="811"/>
      <c r="X65" s="812"/>
      <c r="Y65" s="812"/>
      <c r="Z65" s="812"/>
      <c r="AA65" s="803"/>
      <c r="AB65" s="803"/>
      <c r="AC65" s="803"/>
      <c r="AD65" s="803"/>
      <c r="AE65" s="803"/>
      <c r="AF65" s="803"/>
      <c r="AG65" s="803"/>
      <c r="AH65" s="803"/>
      <c r="AI65" s="803"/>
      <c r="AJ65" s="803"/>
      <c r="AK65" s="44"/>
      <c r="AM65" s="27"/>
    </row>
    <row r="66" spans="2:39" ht="33.75" customHeight="1" x14ac:dyDescent="0.2">
      <c r="B66" s="86"/>
      <c r="C66" s="96"/>
      <c r="D66" s="804"/>
      <c r="E66" s="804"/>
      <c r="F66" s="808"/>
      <c r="G66" s="808"/>
      <c r="H66" s="808"/>
      <c r="I66" s="808"/>
      <c r="J66" s="808"/>
      <c r="K66" s="808"/>
      <c r="L66" s="808"/>
      <c r="M66" s="808"/>
      <c r="N66" s="808"/>
      <c r="O66" s="808"/>
      <c r="P66" s="809"/>
      <c r="Q66" s="809"/>
      <c r="R66" s="809"/>
      <c r="S66" s="810"/>
      <c r="T66" s="810"/>
      <c r="U66" s="811"/>
      <c r="V66" s="811"/>
      <c r="W66" s="811"/>
      <c r="X66" s="812"/>
      <c r="Y66" s="812"/>
      <c r="Z66" s="812"/>
      <c r="AA66" s="803"/>
      <c r="AB66" s="803"/>
      <c r="AC66" s="803"/>
      <c r="AD66" s="803"/>
      <c r="AE66" s="803"/>
      <c r="AF66" s="803"/>
      <c r="AG66" s="803"/>
      <c r="AH66" s="803"/>
      <c r="AI66" s="803"/>
      <c r="AJ66" s="803"/>
      <c r="AK66" s="44"/>
      <c r="AM66" s="27"/>
    </row>
    <row r="67" spans="2:39" ht="12" customHeight="1" x14ac:dyDescent="0.2">
      <c r="B67" s="86"/>
      <c r="C67" s="96"/>
      <c r="D67" s="804"/>
      <c r="E67" s="804"/>
      <c r="F67" s="808"/>
      <c r="G67" s="808"/>
      <c r="H67" s="808"/>
      <c r="I67" s="808"/>
      <c r="J67" s="808"/>
      <c r="K67" s="808"/>
      <c r="L67" s="808"/>
      <c r="M67" s="808"/>
      <c r="N67" s="808"/>
      <c r="O67" s="808"/>
      <c r="P67" s="809"/>
      <c r="Q67" s="809"/>
      <c r="R67" s="809"/>
      <c r="S67" s="810"/>
      <c r="T67" s="810"/>
      <c r="U67" s="811"/>
      <c r="V67" s="811"/>
      <c r="W67" s="811"/>
      <c r="X67" s="812"/>
      <c r="Y67" s="812"/>
      <c r="Z67" s="812"/>
      <c r="AA67" s="807"/>
      <c r="AB67" s="807"/>
      <c r="AC67" s="807"/>
      <c r="AD67" s="807"/>
      <c r="AE67" s="807"/>
      <c r="AF67" s="807"/>
      <c r="AG67" s="807"/>
      <c r="AH67" s="807"/>
      <c r="AI67" s="807"/>
      <c r="AJ67" s="807"/>
      <c r="AK67" s="44"/>
      <c r="AM67" s="27"/>
    </row>
    <row r="68" spans="2:39" ht="12" customHeight="1" x14ac:dyDescent="0.2">
      <c r="B68" s="86"/>
      <c r="C68" s="96"/>
      <c r="D68" s="804"/>
      <c r="E68" s="804"/>
      <c r="F68" s="808"/>
      <c r="G68" s="808"/>
      <c r="H68" s="808"/>
      <c r="I68" s="808"/>
      <c r="J68" s="808"/>
      <c r="K68" s="808"/>
      <c r="L68" s="808"/>
      <c r="M68" s="808"/>
      <c r="N68" s="808"/>
      <c r="O68" s="808"/>
      <c r="P68" s="809"/>
      <c r="Q68" s="809"/>
      <c r="R68" s="809"/>
      <c r="S68" s="810"/>
      <c r="T68" s="810"/>
      <c r="U68" s="811"/>
      <c r="V68" s="811"/>
      <c r="W68" s="811"/>
      <c r="X68" s="812"/>
      <c r="Y68" s="812"/>
      <c r="Z68" s="812"/>
      <c r="AA68" s="807"/>
      <c r="AB68" s="807"/>
      <c r="AC68" s="807"/>
      <c r="AD68" s="807"/>
      <c r="AE68" s="807"/>
      <c r="AF68" s="807"/>
      <c r="AG68" s="807"/>
      <c r="AH68" s="807"/>
      <c r="AI68" s="807"/>
      <c r="AJ68" s="807"/>
      <c r="AK68" s="44"/>
      <c r="AM68" s="27"/>
    </row>
    <row r="69" spans="2:39" ht="12" customHeight="1" x14ac:dyDescent="0.2">
      <c r="B69" s="86"/>
      <c r="C69" s="96"/>
      <c r="D69" s="85"/>
      <c r="E69" s="85"/>
      <c r="F69" s="813"/>
      <c r="G69" s="813"/>
      <c r="H69" s="813"/>
      <c r="I69" s="813"/>
      <c r="J69" s="813"/>
      <c r="K69" s="813"/>
      <c r="L69" s="813"/>
      <c r="M69" s="813"/>
      <c r="N69" s="813"/>
      <c r="O69" s="813"/>
      <c r="P69" s="815"/>
      <c r="Q69" s="815"/>
      <c r="R69" s="815"/>
      <c r="S69" s="87"/>
      <c r="T69" s="87"/>
      <c r="U69" s="88"/>
      <c r="V69" s="88"/>
      <c r="W69" s="88"/>
      <c r="X69" s="89"/>
      <c r="Y69" s="89"/>
      <c r="Z69" s="89"/>
      <c r="AA69" s="101"/>
      <c r="AB69" s="101"/>
      <c r="AC69" s="101"/>
      <c r="AD69" s="101"/>
      <c r="AE69" s="101"/>
      <c r="AF69" s="101"/>
      <c r="AG69" s="101"/>
      <c r="AH69" s="101"/>
      <c r="AI69" s="101"/>
      <c r="AJ69" s="101"/>
      <c r="AK69" s="44"/>
      <c r="AM69" s="27"/>
    </row>
    <row r="70" spans="2:39" ht="12" customHeight="1" x14ac:dyDescent="0.2">
      <c r="B70" s="86"/>
      <c r="C70" s="96"/>
      <c r="D70" s="804"/>
      <c r="E70" s="804"/>
      <c r="F70" s="808"/>
      <c r="G70" s="808"/>
      <c r="H70" s="808"/>
      <c r="I70" s="808"/>
      <c r="J70" s="808"/>
      <c r="K70" s="808"/>
      <c r="L70" s="808"/>
      <c r="M70" s="808"/>
      <c r="N70" s="808"/>
      <c r="O70" s="808"/>
      <c r="P70" s="809"/>
      <c r="Q70" s="809"/>
      <c r="R70" s="809"/>
      <c r="S70" s="814"/>
      <c r="T70" s="814"/>
      <c r="U70" s="811"/>
      <c r="V70" s="811"/>
      <c r="W70" s="811"/>
      <c r="X70" s="812"/>
      <c r="Y70" s="812"/>
      <c r="Z70" s="812"/>
      <c r="AA70" s="803"/>
      <c r="AB70" s="803"/>
      <c r="AC70" s="803"/>
      <c r="AD70" s="803"/>
      <c r="AE70" s="803"/>
      <c r="AF70" s="803"/>
      <c r="AG70" s="803"/>
      <c r="AH70" s="803"/>
      <c r="AI70" s="803"/>
      <c r="AJ70" s="803"/>
      <c r="AK70" s="44"/>
      <c r="AM70" s="27"/>
    </row>
    <row r="71" spans="2:39" ht="33.75" customHeight="1" x14ac:dyDescent="0.2">
      <c r="B71" s="86"/>
      <c r="C71" s="98"/>
      <c r="D71" s="804"/>
      <c r="E71" s="804"/>
      <c r="F71" s="808"/>
      <c r="G71" s="808"/>
      <c r="H71" s="808"/>
      <c r="I71" s="808"/>
      <c r="J71" s="808"/>
      <c r="K71" s="808"/>
      <c r="L71" s="808"/>
      <c r="M71" s="808"/>
      <c r="N71" s="808"/>
      <c r="O71" s="808"/>
      <c r="P71" s="809"/>
      <c r="Q71" s="809"/>
      <c r="R71" s="809"/>
      <c r="S71" s="810"/>
      <c r="T71" s="810"/>
      <c r="U71" s="811"/>
      <c r="V71" s="811"/>
      <c r="W71" s="811"/>
      <c r="X71" s="812"/>
      <c r="Y71" s="812"/>
      <c r="Z71" s="812"/>
      <c r="AA71" s="803"/>
      <c r="AB71" s="803"/>
      <c r="AC71" s="803"/>
      <c r="AD71" s="803"/>
      <c r="AE71" s="803"/>
      <c r="AF71" s="803"/>
      <c r="AG71" s="803"/>
      <c r="AH71" s="803"/>
      <c r="AI71" s="803"/>
      <c r="AJ71" s="803"/>
      <c r="AK71" s="44"/>
      <c r="AM71" s="27"/>
    </row>
    <row r="72" spans="2:39" ht="33.75" customHeight="1" x14ac:dyDescent="0.2">
      <c r="B72" s="86"/>
      <c r="C72" s="96"/>
      <c r="D72" s="804"/>
      <c r="E72" s="804"/>
      <c r="F72" s="808"/>
      <c r="G72" s="808"/>
      <c r="H72" s="808"/>
      <c r="I72" s="808"/>
      <c r="J72" s="808"/>
      <c r="K72" s="808"/>
      <c r="L72" s="808"/>
      <c r="M72" s="808"/>
      <c r="N72" s="808"/>
      <c r="O72" s="808"/>
      <c r="P72" s="809"/>
      <c r="Q72" s="809"/>
      <c r="R72" s="809"/>
      <c r="S72" s="810"/>
      <c r="T72" s="810"/>
      <c r="U72" s="811"/>
      <c r="V72" s="811"/>
      <c r="W72" s="811"/>
      <c r="X72" s="812"/>
      <c r="Y72" s="812"/>
      <c r="Z72" s="812"/>
      <c r="AA72" s="803"/>
      <c r="AB72" s="803"/>
      <c r="AC72" s="803"/>
      <c r="AD72" s="803"/>
      <c r="AE72" s="803"/>
      <c r="AF72" s="803"/>
      <c r="AG72" s="803"/>
      <c r="AH72" s="803"/>
      <c r="AI72" s="803"/>
      <c r="AJ72" s="803"/>
      <c r="AK72" s="44"/>
      <c r="AM72" s="27"/>
    </row>
    <row r="73" spans="2:39" ht="12" customHeight="1" x14ac:dyDescent="0.2">
      <c r="B73" s="86"/>
      <c r="C73" s="96"/>
      <c r="D73" s="804"/>
      <c r="E73" s="804"/>
      <c r="F73" s="808"/>
      <c r="G73" s="808"/>
      <c r="H73" s="808"/>
      <c r="I73" s="808"/>
      <c r="J73" s="808"/>
      <c r="K73" s="808"/>
      <c r="L73" s="808"/>
      <c r="M73" s="808"/>
      <c r="N73" s="808"/>
      <c r="O73" s="808"/>
      <c r="P73" s="809"/>
      <c r="Q73" s="809"/>
      <c r="R73" s="809"/>
      <c r="S73" s="810"/>
      <c r="T73" s="810"/>
      <c r="U73" s="811"/>
      <c r="V73" s="811"/>
      <c r="W73" s="811"/>
      <c r="X73" s="812"/>
      <c r="Y73" s="812"/>
      <c r="Z73" s="812"/>
      <c r="AA73" s="807"/>
      <c r="AB73" s="807"/>
      <c r="AC73" s="807"/>
      <c r="AD73" s="807"/>
      <c r="AE73" s="807"/>
      <c r="AF73" s="807"/>
      <c r="AG73" s="807"/>
      <c r="AH73" s="807"/>
      <c r="AI73" s="807"/>
      <c r="AJ73" s="807"/>
      <c r="AK73" s="44"/>
      <c r="AM73" s="27"/>
    </row>
    <row r="74" spans="2:39" ht="12" customHeight="1" x14ac:dyDescent="0.2">
      <c r="B74" s="86"/>
      <c r="C74" s="96"/>
      <c r="D74" s="804"/>
      <c r="E74" s="804"/>
      <c r="F74" s="808"/>
      <c r="G74" s="808"/>
      <c r="H74" s="808"/>
      <c r="I74" s="808"/>
      <c r="J74" s="808"/>
      <c r="K74" s="808"/>
      <c r="L74" s="808"/>
      <c r="M74" s="808"/>
      <c r="N74" s="808"/>
      <c r="O74" s="808"/>
      <c r="P74" s="809"/>
      <c r="Q74" s="809"/>
      <c r="R74" s="809"/>
      <c r="S74" s="810"/>
      <c r="T74" s="810"/>
      <c r="U74" s="811"/>
      <c r="V74" s="811"/>
      <c r="W74" s="811"/>
      <c r="X74" s="812"/>
      <c r="Y74" s="812"/>
      <c r="Z74" s="812"/>
      <c r="AA74" s="807"/>
      <c r="AB74" s="807"/>
      <c r="AC74" s="807"/>
      <c r="AD74" s="807"/>
      <c r="AE74" s="807"/>
      <c r="AF74" s="807"/>
      <c r="AG74" s="807"/>
      <c r="AH74" s="807"/>
      <c r="AI74" s="807"/>
      <c r="AJ74" s="807"/>
      <c r="AK74" s="44"/>
      <c r="AM74" s="27"/>
    </row>
    <row r="75" spans="2:39" ht="12" customHeight="1" x14ac:dyDescent="0.2">
      <c r="B75" s="86"/>
      <c r="C75" s="96"/>
      <c r="D75" s="85"/>
      <c r="E75" s="85"/>
      <c r="F75" s="808"/>
      <c r="G75" s="808"/>
      <c r="H75" s="808"/>
      <c r="I75" s="808"/>
      <c r="J75" s="808"/>
      <c r="K75" s="808"/>
      <c r="L75" s="808"/>
      <c r="M75" s="808"/>
      <c r="N75" s="808"/>
      <c r="O75" s="808"/>
      <c r="P75" s="809"/>
      <c r="Q75" s="809"/>
      <c r="R75" s="809"/>
      <c r="S75" s="87"/>
      <c r="T75" s="87"/>
      <c r="U75" s="88"/>
      <c r="V75" s="88"/>
      <c r="W75" s="88"/>
      <c r="X75" s="89"/>
      <c r="Y75" s="89"/>
      <c r="Z75" s="89"/>
      <c r="AA75" s="101"/>
      <c r="AB75" s="101"/>
      <c r="AC75" s="101"/>
      <c r="AD75" s="101"/>
      <c r="AE75" s="101"/>
      <c r="AF75" s="101"/>
      <c r="AG75" s="101"/>
      <c r="AH75" s="101"/>
      <c r="AI75" s="101"/>
      <c r="AJ75" s="101"/>
      <c r="AK75" s="44"/>
      <c r="AM75" s="27"/>
    </row>
    <row r="76" spans="2:39" ht="12" customHeight="1" x14ac:dyDescent="0.2">
      <c r="B76" s="86"/>
      <c r="C76" s="85"/>
      <c r="D76" s="804"/>
      <c r="E76" s="804"/>
      <c r="F76" s="816"/>
      <c r="G76" s="816"/>
      <c r="H76" s="816"/>
      <c r="I76" s="816"/>
      <c r="J76" s="816"/>
      <c r="K76" s="816"/>
      <c r="L76" s="816"/>
      <c r="M76" s="816"/>
      <c r="N76" s="816"/>
      <c r="O76" s="816"/>
      <c r="P76" s="816"/>
      <c r="Q76" s="816"/>
      <c r="R76" s="816"/>
      <c r="S76" s="810"/>
      <c r="T76" s="810"/>
      <c r="U76" s="811"/>
      <c r="V76" s="811"/>
      <c r="W76" s="811"/>
      <c r="X76" s="812"/>
      <c r="Y76" s="812"/>
      <c r="Z76" s="812"/>
      <c r="AA76" s="803"/>
      <c r="AB76" s="803"/>
      <c r="AC76" s="803"/>
      <c r="AD76" s="803"/>
      <c r="AE76" s="803"/>
      <c r="AF76" s="803"/>
      <c r="AG76" s="803"/>
      <c r="AH76" s="817"/>
      <c r="AI76" s="817"/>
      <c r="AJ76" s="817"/>
      <c r="AK76" s="44"/>
      <c r="AM76" s="27"/>
    </row>
    <row r="77" spans="2:39" ht="12" customHeight="1" x14ac:dyDescent="0.2">
      <c r="B77" s="86"/>
      <c r="C77" s="85"/>
      <c r="D77" s="85"/>
      <c r="E77" s="85"/>
      <c r="F77" s="808"/>
      <c r="G77" s="808"/>
      <c r="H77" s="808"/>
      <c r="I77" s="808"/>
      <c r="J77" s="808"/>
      <c r="K77" s="808"/>
      <c r="L77" s="808"/>
      <c r="M77" s="808"/>
      <c r="N77" s="808"/>
      <c r="O77" s="808"/>
      <c r="P77" s="809"/>
      <c r="Q77" s="809"/>
      <c r="R77" s="809"/>
      <c r="S77" s="87"/>
      <c r="T77" s="87"/>
      <c r="U77" s="88"/>
      <c r="V77" s="88"/>
      <c r="W77" s="88"/>
      <c r="X77" s="89"/>
      <c r="Y77" s="89"/>
      <c r="Z77" s="89"/>
      <c r="AA77" s="90"/>
      <c r="AB77" s="90"/>
      <c r="AC77" s="90"/>
      <c r="AD77" s="90"/>
      <c r="AE77" s="90"/>
      <c r="AF77" s="90"/>
      <c r="AG77" s="90"/>
      <c r="AH77" s="102"/>
      <c r="AI77" s="102"/>
      <c r="AJ77" s="102"/>
      <c r="AK77" s="44"/>
      <c r="AM77" s="27"/>
    </row>
    <row r="78" spans="2:39" ht="12" customHeight="1" x14ac:dyDescent="0.2">
      <c r="B78" s="84"/>
      <c r="C78" s="85"/>
      <c r="D78" s="85"/>
      <c r="E78" s="85"/>
      <c r="F78" s="813"/>
      <c r="G78" s="813"/>
      <c r="H78" s="813"/>
      <c r="I78" s="813"/>
      <c r="J78" s="813"/>
      <c r="K78" s="813"/>
      <c r="L78" s="813"/>
      <c r="M78" s="813"/>
      <c r="N78" s="813"/>
      <c r="O78" s="813"/>
      <c r="P78" s="815"/>
      <c r="Q78" s="815"/>
      <c r="R78" s="815"/>
      <c r="S78" s="87"/>
      <c r="T78" s="87"/>
      <c r="U78" s="88"/>
      <c r="V78" s="88"/>
      <c r="W78" s="88"/>
      <c r="X78" s="89"/>
      <c r="Y78" s="89"/>
      <c r="Z78" s="89"/>
      <c r="AA78" s="90"/>
      <c r="AB78" s="90"/>
      <c r="AC78" s="90"/>
      <c r="AD78" s="90"/>
      <c r="AE78" s="90"/>
      <c r="AF78" s="90"/>
      <c r="AG78" s="90"/>
      <c r="AH78" s="102"/>
      <c r="AI78" s="102"/>
      <c r="AJ78" s="102"/>
      <c r="AK78" s="44"/>
      <c r="AM78" s="27"/>
    </row>
    <row r="79" spans="2:39" ht="12" customHeight="1" x14ac:dyDescent="0.2">
      <c r="B79" s="86"/>
      <c r="C79" s="100"/>
      <c r="D79" s="804"/>
      <c r="E79" s="804"/>
      <c r="F79" s="808"/>
      <c r="G79" s="808"/>
      <c r="H79" s="808"/>
      <c r="I79" s="808"/>
      <c r="J79" s="808"/>
      <c r="K79" s="808"/>
      <c r="L79" s="808"/>
      <c r="M79" s="808"/>
      <c r="N79" s="808"/>
      <c r="O79" s="808"/>
      <c r="P79" s="809"/>
      <c r="Q79" s="809"/>
      <c r="R79" s="809"/>
      <c r="S79" s="814"/>
      <c r="T79" s="814"/>
      <c r="U79" s="811"/>
      <c r="V79" s="811"/>
      <c r="W79" s="811"/>
      <c r="X79" s="812"/>
      <c r="Y79" s="812"/>
      <c r="Z79" s="812"/>
      <c r="AA79" s="807"/>
      <c r="AB79" s="807"/>
      <c r="AC79" s="807"/>
      <c r="AD79" s="807"/>
      <c r="AE79" s="807"/>
      <c r="AF79" s="807"/>
      <c r="AG79" s="807"/>
      <c r="AH79" s="807"/>
      <c r="AI79" s="807"/>
      <c r="AJ79" s="807"/>
      <c r="AK79" s="44"/>
      <c r="AM79" s="27"/>
    </row>
    <row r="80" spans="2:39" ht="30" customHeight="1" x14ac:dyDescent="0.2">
      <c r="B80" s="86"/>
      <c r="C80" s="96"/>
      <c r="D80" s="804"/>
      <c r="E80" s="804"/>
      <c r="F80" s="808"/>
      <c r="G80" s="808"/>
      <c r="H80" s="808"/>
      <c r="I80" s="808"/>
      <c r="J80" s="808"/>
      <c r="K80" s="808"/>
      <c r="L80" s="808"/>
      <c r="M80" s="808"/>
      <c r="N80" s="808"/>
      <c r="O80" s="808"/>
      <c r="P80" s="809"/>
      <c r="Q80" s="809"/>
      <c r="R80" s="809"/>
      <c r="S80" s="810"/>
      <c r="T80" s="810"/>
      <c r="U80" s="811"/>
      <c r="V80" s="811"/>
      <c r="W80" s="811"/>
      <c r="X80" s="812"/>
      <c r="Y80" s="812"/>
      <c r="Z80" s="812"/>
      <c r="AA80" s="807"/>
      <c r="AB80" s="807"/>
      <c r="AC80" s="807"/>
      <c r="AD80" s="807"/>
      <c r="AE80" s="807"/>
      <c r="AF80" s="807"/>
      <c r="AG80" s="807"/>
      <c r="AH80" s="807"/>
      <c r="AI80" s="807"/>
      <c r="AJ80" s="807"/>
      <c r="AK80" s="44"/>
      <c r="AM80" s="27"/>
    </row>
    <row r="81" spans="2:39" ht="24.75" customHeight="1" x14ac:dyDescent="0.2">
      <c r="B81" s="86"/>
      <c r="C81" s="96"/>
      <c r="D81" s="804"/>
      <c r="E81" s="804"/>
      <c r="F81" s="808"/>
      <c r="G81" s="808"/>
      <c r="H81" s="808"/>
      <c r="I81" s="808"/>
      <c r="J81" s="808"/>
      <c r="K81" s="808"/>
      <c r="L81" s="808"/>
      <c r="M81" s="808"/>
      <c r="N81" s="808"/>
      <c r="O81" s="808"/>
      <c r="P81" s="809"/>
      <c r="Q81" s="809"/>
      <c r="R81" s="809"/>
      <c r="S81" s="810"/>
      <c r="T81" s="810"/>
      <c r="U81" s="811"/>
      <c r="V81" s="811"/>
      <c r="W81" s="811"/>
      <c r="X81" s="812"/>
      <c r="Y81" s="812"/>
      <c r="Z81" s="812"/>
      <c r="AA81" s="807"/>
      <c r="AB81" s="807"/>
      <c r="AC81" s="807"/>
      <c r="AD81" s="807"/>
      <c r="AE81" s="807"/>
      <c r="AF81" s="807"/>
      <c r="AG81" s="807"/>
      <c r="AH81" s="807"/>
      <c r="AI81" s="807"/>
      <c r="AJ81" s="807"/>
      <c r="AK81" s="44"/>
      <c r="AM81" s="27"/>
    </row>
    <row r="82" spans="2:39" ht="24.75" customHeight="1" x14ac:dyDescent="0.2">
      <c r="B82" s="86"/>
      <c r="C82" s="96"/>
      <c r="D82" s="804"/>
      <c r="E82" s="804"/>
      <c r="F82" s="808"/>
      <c r="G82" s="809"/>
      <c r="H82" s="809"/>
      <c r="I82" s="809"/>
      <c r="J82" s="809"/>
      <c r="K82" s="809"/>
      <c r="L82" s="809"/>
      <c r="M82" s="809"/>
      <c r="N82" s="809"/>
      <c r="O82" s="809"/>
      <c r="P82" s="809"/>
      <c r="Q82" s="809"/>
      <c r="R82" s="809"/>
      <c r="S82" s="810"/>
      <c r="T82" s="810"/>
      <c r="U82" s="811"/>
      <c r="V82" s="811"/>
      <c r="W82" s="811"/>
      <c r="X82" s="812"/>
      <c r="Y82" s="812"/>
      <c r="Z82" s="812"/>
      <c r="AA82" s="807"/>
      <c r="AB82" s="807"/>
      <c r="AC82" s="807"/>
      <c r="AD82" s="807"/>
      <c r="AE82" s="807"/>
      <c r="AF82" s="807"/>
      <c r="AG82" s="807"/>
      <c r="AH82" s="807"/>
      <c r="AI82" s="807"/>
      <c r="AJ82" s="807"/>
      <c r="AK82" s="44"/>
      <c r="AM82" s="27"/>
    </row>
    <row r="83" spans="2:39" ht="24.75" customHeight="1" x14ac:dyDescent="0.2">
      <c r="B83" s="86"/>
      <c r="C83" s="96"/>
      <c r="D83" s="804"/>
      <c r="E83" s="804"/>
      <c r="F83" s="808"/>
      <c r="G83" s="808"/>
      <c r="H83" s="808"/>
      <c r="I83" s="808"/>
      <c r="J83" s="808"/>
      <c r="K83" s="808"/>
      <c r="L83" s="808"/>
      <c r="M83" s="808"/>
      <c r="N83" s="808"/>
      <c r="O83" s="808"/>
      <c r="P83" s="809"/>
      <c r="Q83" s="809"/>
      <c r="R83" s="809"/>
      <c r="S83" s="810"/>
      <c r="T83" s="810"/>
      <c r="U83" s="811"/>
      <c r="V83" s="811"/>
      <c r="W83" s="811"/>
      <c r="X83" s="812"/>
      <c r="Y83" s="812"/>
      <c r="Z83" s="812"/>
      <c r="AA83" s="807"/>
      <c r="AB83" s="807"/>
      <c r="AC83" s="807"/>
      <c r="AD83" s="807"/>
      <c r="AE83" s="807"/>
      <c r="AF83" s="807"/>
      <c r="AG83" s="807"/>
      <c r="AH83" s="807"/>
      <c r="AI83" s="807"/>
      <c r="AJ83" s="807"/>
      <c r="AK83" s="44"/>
      <c r="AM83" s="27"/>
    </row>
    <row r="84" spans="2:39" ht="39.75" customHeight="1" x14ac:dyDescent="0.2">
      <c r="B84" s="86"/>
      <c r="C84" s="96"/>
      <c r="D84" s="804"/>
      <c r="E84" s="804"/>
      <c r="F84" s="808"/>
      <c r="G84" s="808"/>
      <c r="H84" s="808"/>
      <c r="I84" s="808"/>
      <c r="J84" s="808"/>
      <c r="K84" s="808"/>
      <c r="L84" s="808"/>
      <c r="M84" s="808"/>
      <c r="N84" s="808"/>
      <c r="O84" s="808"/>
      <c r="P84" s="809"/>
      <c r="Q84" s="809"/>
      <c r="R84" s="809"/>
      <c r="S84" s="810"/>
      <c r="T84" s="810"/>
      <c r="U84" s="811"/>
      <c r="V84" s="811"/>
      <c r="W84" s="811"/>
      <c r="X84" s="812"/>
      <c r="Y84" s="812"/>
      <c r="Z84" s="812"/>
      <c r="AA84" s="807"/>
      <c r="AB84" s="807"/>
      <c r="AC84" s="807"/>
      <c r="AD84" s="807"/>
      <c r="AE84" s="807"/>
      <c r="AF84" s="807"/>
      <c r="AG84" s="807"/>
      <c r="AH84" s="807"/>
      <c r="AI84" s="807"/>
      <c r="AJ84" s="807"/>
      <c r="AK84" s="44"/>
      <c r="AM84" s="27"/>
    </row>
    <row r="85" spans="2:39" ht="39.75" customHeight="1" x14ac:dyDescent="0.2">
      <c r="B85" s="86"/>
      <c r="C85" s="96"/>
      <c r="D85" s="804"/>
      <c r="E85" s="804"/>
      <c r="F85" s="808"/>
      <c r="G85" s="808"/>
      <c r="H85" s="808"/>
      <c r="I85" s="808"/>
      <c r="J85" s="808"/>
      <c r="K85" s="808"/>
      <c r="L85" s="808"/>
      <c r="M85" s="808"/>
      <c r="N85" s="808"/>
      <c r="O85" s="808"/>
      <c r="P85" s="809"/>
      <c r="Q85" s="809"/>
      <c r="R85" s="809"/>
      <c r="S85" s="810"/>
      <c r="T85" s="810"/>
      <c r="U85" s="811"/>
      <c r="V85" s="811"/>
      <c r="W85" s="811"/>
      <c r="X85" s="812"/>
      <c r="Y85" s="812"/>
      <c r="Z85" s="812"/>
      <c r="AA85" s="807"/>
      <c r="AB85" s="807"/>
      <c r="AC85" s="807"/>
      <c r="AD85" s="807"/>
      <c r="AE85" s="807"/>
      <c r="AF85" s="807"/>
      <c r="AG85" s="807"/>
      <c r="AH85" s="807"/>
      <c r="AI85" s="807"/>
      <c r="AJ85" s="807"/>
      <c r="AK85" s="44"/>
      <c r="AM85" s="27"/>
    </row>
    <row r="86" spans="2:39" ht="39.75" customHeight="1" x14ac:dyDescent="0.2">
      <c r="B86" s="86"/>
      <c r="C86" s="85"/>
      <c r="D86" s="804"/>
      <c r="E86" s="804"/>
      <c r="F86" s="816"/>
      <c r="G86" s="816"/>
      <c r="H86" s="816"/>
      <c r="I86" s="816"/>
      <c r="J86" s="816"/>
      <c r="K86" s="816"/>
      <c r="L86" s="816"/>
      <c r="M86" s="816"/>
      <c r="N86" s="816"/>
      <c r="O86" s="816"/>
      <c r="P86" s="816"/>
      <c r="Q86" s="816"/>
      <c r="R86" s="816"/>
      <c r="S86" s="810"/>
      <c r="T86" s="810"/>
      <c r="U86" s="811"/>
      <c r="V86" s="811"/>
      <c r="W86" s="811"/>
      <c r="X86" s="812"/>
      <c r="Y86" s="812"/>
      <c r="Z86" s="812"/>
      <c r="AA86" s="803"/>
      <c r="AB86" s="803"/>
      <c r="AC86" s="803"/>
      <c r="AD86" s="803"/>
      <c r="AE86" s="803"/>
      <c r="AF86" s="803"/>
      <c r="AG86" s="803"/>
      <c r="AH86" s="817"/>
      <c r="AI86" s="817"/>
      <c r="AJ86" s="817"/>
      <c r="AK86" s="44"/>
      <c r="AM86" s="27"/>
    </row>
    <row r="87" spans="2:39" ht="13.5" customHeight="1" x14ac:dyDescent="0.2">
      <c r="B87" s="86"/>
      <c r="C87" s="96"/>
      <c r="D87" s="85"/>
      <c r="E87" s="85"/>
      <c r="F87" s="103"/>
      <c r="G87" s="103"/>
      <c r="H87" s="103"/>
      <c r="I87" s="103"/>
      <c r="J87" s="103"/>
      <c r="K87" s="103"/>
      <c r="L87" s="103"/>
      <c r="M87" s="103"/>
      <c r="N87" s="103"/>
      <c r="O87" s="103"/>
      <c r="P87" s="103"/>
      <c r="Q87" s="103"/>
      <c r="R87" s="103"/>
      <c r="S87" s="87"/>
      <c r="T87" s="87"/>
      <c r="U87" s="88"/>
      <c r="V87" s="88"/>
      <c r="W87" s="88"/>
      <c r="X87" s="89"/>
      <c r="Y87" s="89"/>
      <c r="Z87" s="89"/>
      <c r="AA87" s="101"/>
      <c r="AB87" s="101"/>
      <c r="AC87" s="101"/>
      <c r="AD87" s="101"/>
      <c r="AE87" s="101"/>
      <c r="AF87" s="101"/>
      <c r="AG87" s="101"/>
      <c r="AH87" s="101"/>
      <c r="AI87" s="101"/>
      <c r="AJ87" s="101"/>
      <c r="AK87" s="44"/>
      <c r="AM87" s="27"/>
    </row>
    <row r="88" spans="2:39" ht="12" customHeight="1" x14ac:dyDescent="0.2">
      <c r="B88" s="84"/>
      <c r="C88" s="85"/>
      <c r="D88" s="804"/>
      <c r="E88" s="804"/>
      <c r="F88" s="813"/>
      <c r="G88" s="813"/>
      <c r="H88" s="813"/>
      <c r="I88" s="813"/>
      <c r="J88" s="813"/>
      <c r="K88" s="813"/>
      <c r="L88" s="813"/>
      <c r="M88" s="813"/>
      <c r="N88" s="813"/>
      <c r="O88" s="813"/>
      <c r="P88" s="815"/>
      <c r="Q88" s="815"/>
      <c r="R88" s="815"/>
      <c r="S88" s="810"/>
      <c r="T88" s="810"/>
      <c r="U88" s="811"/>
      <c r="V88" s="811"/>
      <c r="W88" s="811"/>
      <c r="X88" s="812"/>
      <c r="Y88" s="812"/>
      <c r="Z88" s="812"/>
      <c r="AA88" s="803"/>
      <c r="AB88" s="803"/>
      <c r="AC88" s="803"/>
      <c r="AD88" s="803"/>
      <c r="AE88" s="803"/>
      <c r="AF88" s="803"/>
      <c r="AG88" s="803"/>
      <c r="AH88" s="803"/>
      <c r="AI88" s="803"/>
      <c r="AJ88" s="803"/>
      <c r="AK88" s="44"/>
      <c r="AM88" s="27"/>
    </row>
    <row r="89" spans="2:39" ht="12" customHeight="1" x14ac:dyDescent="0.2">
      <c r="B89" s="86"/>
      <c r="C89" s="100"/>
      <c r="D89" s="804"/>
      <c r="E89" s="804"/>
      <c r="F89" s="808"/>
      <c r="G89" s="808"/>
      <c r="H89" s="808"/>
      <c r="I89" s="808"/>
      <c r="J89" s="808"/>
      <c r="K89" s="808"/>
      <c r="L89" s="808"/>
      <c r="M89" s="808"/>
      <c r="N89" s="808"/>
      <c r="O89" s="808"/>
      <c r="P89" s="809"/>
      <c r="Q89" s="809"/>
      <c r="R89" s="809"/>
      <c r="S89" s="810"/>
      <c r="T89" s="810"/>
      <c r="U89" s="811"/>
      <c r="V89" s="811"/>
      <c r="W89" s="811"/>
      <c r="X89" s="812"/>
      <c r="Y89" s="812"/>
      <c r="Z89" s="812"/>
      <c r="AA89" s="803"/>
      <c r="AB89" s="803"/>
      <c r="AC89" s="803"/>
      <c r="AD89" s="803"/>
      <c r="AE89" s="803"/>
      <c r="AF89" s="803"/>
      <c r="AG89" s="803"/>
      <c r="AH89" s="803"/>
      <c r="AI89" s="803"/>
      <c r="AJ89" s="803"/>
      <c r="AK89" s="44"/>
      <c r="AM89" s="27"/>
    </row>
    <row r="90" spans="2:39" ht="12" customHeight="1" x14ac:dyDescent="0.2">
      <c r="B90" s="86"/>
      <c r="C90" s="100"/>
      <c r="D90" s="804"/>
      <c r="E90" s="804"/>
      <c r="F90" s="808"/>
      <c r="G90" s="808"/>
      <c r="H90" s="808"/>
      <c r="I90" s="808"/>
      <c r="J90" s="808"/>
      <c r="K90" s="808"/>
      <c r="L90" s="808"/>
      <c r="M90" s="808"/>
      <c r="N90" s="808"/>
      <c r="O90" s="808"/>
      <c r="P90" s="809"/>
      <c r="Q90" s="809"/>
      <c r="R90" s="809"/>
      <c r="S90" s="814"/>
      <c r="T90" s="814"/>
      <c r="U90" s="811"/>
      <c r="V90" s="811"/>
      <c r="W90" s="811"/>
      <c r="X90" s="812"/>
      <c r="Y90" s="812"/>
      <c r="Z90" s="812"/>
      <c r="AA90" s="807"/>
      <c r="AB90" s="807"/>
      <c r="AC90" s="807"/>
      <c r="AD90" s="807"/>
      <c r="AE90" s="807"/>
      <c r="AF90" s="807"/>
      <c r="AG90" s="807"/>
      <c r="AH90" s="807"/>
      <c r="AI90" s="807"/>
      <c r="AJ90" s="807"/>
      <c r="AK90" s="44"/>
      <c r="AM90" s="27"/>
    </row>
    <row r="91" spans="2:39" ht="19.5" customHeight="1" x14ac:dyDescent="0.2">
      <c r="B91" s="86"/>
      <c r="C91" s="100"/>
      <c r="D91" s="804"/>
      <c r="E91" s="804"/>
      <c r="F91" s="808"/>
      <c r="G91" s="808"/>
      <c r="H91" s="808"/>
      <c r="I91" s="808"/>
      <c r="J91" s="808"/>
      <c r="K91" s="808"/>
      <c r="L91" s="808"/>
      <c r="M91" s="808"/>
      <c r="N91" s="808"/>
      <c r="O91" s="808"/>
      <c r="P91" s="809"/>
      <c r="Q91" s="809"/>
      <c r="R91" s="809"/>
      <c r="S91" s="814"/>
      <c r="T91" s="814"/>
      <c r="U91" s="811"/>
      <c r="V91" s="811"/>
      <c r="W91" s="811"/>
      <c r="X91" s="812"/>
      <c r="Y91" s="812"/>
      <c r="Z91" s="812"/>
      <c r="AA91" s="807"/>
      <c r="AB91" s="807"/>
      <c r="AC91" s="807"/>
      <c r="AD91" s="807"/>
      <c r="AE91" s="807"/>
      <c r="AF91" s="807"/>
      <c r="AG91" s="807"/>
      <c r="AH91" s="807"/>
      <c r="AI91" s="807"/>
      <c r="AJ91" s="807"/>
      <c r="AK91" s="44"/>
      <c r="AM91" s="27"/>
    </row>
    <row r="92" spans="2:39" ht="12" customHeight="1" x14ac:dyDescent="0.2">
      <c r="B92" s="86"/>
      <c r="C92" s="100"/>
      <c r="D92" s="804"/>
      <c r="E92" s="804"/>
      <c r="F92" s="813"/>
      <c r="G92" s="813"/>
      <c r="H92" s="813"/>
      <c r="I92" s="813"/>
      <c r="J92" s="813"/>
      <c r="K92" s="813"/>
      <c r="L92" s="813"/>
      <c r="M92" s="813"/>
      <c r="N92" s="813"/>
      <c r="O92" s="813"/>
      <c r="P92" s="815"/>
      <c r="Q92" s="815"/>
      <c r="R92" s="815"/>
      <c r="S92" s="810"/>
      <c r="T92" s="810"/>
      <c r="U92" s="811"/>
      <c r="V92" s="811"/>
      <c r="W92" s="811"/>
      <c r="X92" s="812"/>
      <c r="Y92" s="812"/>
      <c r="Z92" s="812"/>
      <c r="AA92" s="803"/>
      <c r="AB92" s="803"/>
      <c r="AC92" s="803"/>
      <c r="AD92" s="803"/>
      <c r="AE92" s="803"/>
      <c r="AF92" s="803"/>
      <c r="AG92" s="803"/>
      <c r="AH92" s="803"/>
      <c r="AI92" s="803"/>
      <c r="AJ92" s="803"/>
      <c r="AK92" s="44"/>
      <c r="AM92" s="27"/>
    </row>
    <row r="93" spans="2:39" ht="12" customHeight="1" x14ac:dyDescent="0.2">
      <c r="B93" s="86"/>
      <c r="C93" s="100"/>
      <c r="D93" s="804"/>
      <c r="E93" s="804"/>
      <c r="F93" s="808"/>
      <c r="G93" s="808"/>
      <c r="H93" s="808"/>
      <c r="I93" s="808"/>
      <c r="J93" s="808"/>
      <c r="K93" s="808"/>
      <c r="L93" s="808"/>
      <c r="M93" s="808"/>
      <c r="N93" s="808"/>
      <c r="O93" s="808"/>
      <c r="P93" s="809"/>
      <c r="Q93" s="809"/>
      <c r="R93" s="809"/>
      <c r="S93" s="814"/>
      <c r="T93" s="814"/>
      <c r="U93" s="811"/>
      <c r="V93" s="811"/>
      <c r="W93" s="811"/>
      <c r="X93" s="812"/>
      <c r="Y93" s="812"/>
      <c r="Z93" s="812"/>
      <c r="AA93" s="807"/>
      <c r="AB93" s="807"/>
      <c r="AC93" s="807"/>
      <c r="AD93" s="807"/>
      <c r="AE93" s="807"/>
      <c r="AF93" s="807"/>
      <c r="AG93" s="807"/>
      <c r="AH93" s="807"/>
      <c r="AI93" s="807"/>
      <c r="AJ93" s="807"/>
      <c r="AK93" s="44"/>
      <c r="AM93" s="27"/>
    </row>
    <row r="94" spans="2:39" ht="12" customHeight="1" x14ac:dyDescent="0.2">
      <c r="B94" s="86"/>
      <c r="C94" s="96"/>
      <c r="D94" s="804"/>
      <c r="E94" s="804"/>
      <c r="F94" s="808"/>
      <c r="G94" s="808"/>
      <c r="H94" s="808"/>
      <c r="I94" s="808"/>
      <c r="J94" s="808"/>
      <c r="K94" s="808"/>
      <c r="L94" s="808"/>
      <c r="M94" s="808"/>
      <c r="N94" s="808"/>
      <c r="O94" s="808"/>
      <c r="P94" s="809"/>
      <c r="Q94" s="809"/>
      <c r="R94" s="809"/>
      <c r="S94" s="810"/>
      <c r="T94" s="810"/>
      <c r="U94" s="811"/>
      <c r="V94" s="811"/>
      <c r="W94" s="811"/>
      <c r="X94" s="812"/>
      <c r="Y94" s="812"/>
      <c r="Z94" s="812"/>
      <c r="AA94" s="807"/>
      <c r="AB94" s="807"/>
      <c r="AC94" s="807"/>
      <c r="AD94" s="807"/>
      <c r="AE94" s="807"/>
      <c r="AF94" s="807"/>
      <c r="AG94" s="807"/>
      <c r="AH94" s="807"/>
      <c r="AI94" s="807"/>
      <c r="AJ94" s="807"/>
      <c r="AK94" s="44"/>
      <c r="AM94" s="27"/>
    </row>
    <row r="95" spans="2:39" ht="12" customHeight="1" x14ac:dyDescent="0.2">
      <c r="B95" s="86"/>
      <c r="C95" s="100"/>
      <c r="D95" s="804"/>
      <c r="E95" s="804"/>
      <c r="F95" s="808"/>
      <c r="G95" s="808"/>
      <c r="H95" s="808"/>
      <c r="I95" s="808"/>
      <c r="J95" s="808"/>
      <c r="K95" s="808"/>
      <c r="L95" s="808"/>
      <c r="M95" s="808"/>
      <c r="N95" s="808"/>
      <c r="O95" s="808"/>
      <c r="P95" s="809"/>
      <c r="Q95" s="809"/>
      <c r="R95" s="809"/>
      <c r="S95" s="814"/>
      <c r="T95" s="814"/>
      <c r="U95" s="811"/>
      <c r="V95" s="811"/>
      <c r="W95" s="811"/>
      <c r="X95" s="812"/>
      <c r="Y95" s="812"/>
      <c r="Z95" s="812"/>
      <c r="AA95" s="807"/>
      <c r="AB95" s="807"/>
      <c r="AC95" s="807"/>
      <c r="AD95" s="807"/>
      <c r="AE95" s="807"/>
      <c r="AF95" s="807"/>
      <c r="AG95" s="807"/>
      <c r="AH95" s="807"/>
      <c r="AI95" s="807"/>
      <c r="AJ95" s="807"/>
      <c r="AK95" s="44"/>
      <c r="AM95" s="27"/>
    </row>
    <row r="96" spans="2:39" ht="12" customHeight="1" x14ac:dyDescent="0.2">
      <c r="B96" s="86"/>
      <c r="C96" s="100"/>
      <c r="D96" s="85"/>
      <c r="E96" s="85"/>
      <c r="F96" s="813"/>
      <c r="G96" s="813"/>
      <c r="H96" s="813"/>
      <c r="I96" s="813"/>
      <c r="J96" s="813"/>
      <c r="K96" s="813"/>
      <c r="L96" s="813"/>
      <c r="M96" s="813"/>
      <c r="N96" s="813"/>
      <c r="O96" s="813"/>
      <c r="P96" s="815"/>
      <c r="Q96" s="815"/>
      <c r="R96" s="815"/>
      <c r="S96" s="104"/>
      <c r="T96" s="104"/>
      <c r="U96" s="88"/>
      <c r="V96" s="88"/>
      <c r="W96" s="88"/>
      <c r="X96" s="89"/>
      <c r="Y96" s="89"/>
      <c r="Z96" s="89"/>
      <c r="AA96" s="101"/>
      <c r="AB96" s="101"/>
      <c r="AC96" s="101"/>
      <c r="AD96" s="101"/>
      <c r="AE96" s="101"/>
      <c r="AF96" s="101"/>
      <c r="AG96" s="101"/>
      <c r="AH96" s="101"/>
      <c r="AI96" s="101"/>
      <c r="AJ96" s="101"/>
      <c r="AK96" s="44"/>
      <c r="AM96" s="27"/>
    </row>
    <row r="97" spans="2:39" ht="12" customHeight="1" x14ac:dyDescent="0.2">
      <c r="B97" s="86"/>
      <c r="C97" s="100"/>
      <c r="D97" s="85"/>
      <c r="E97" s="85"/>
      <c r="F97" s="105"/>
      <c r="G97" s="105"/>
      <c r="H97" s="105"/>
      <c r="I97" s="105"/>
      <c r="J97" s="105"/>
      <c r="K97" s="105"/>
      <c r="L97" s="105"/>
      <c r="M97" s="105"/>
      <c r="N97" s="105"/>
      <c r="O97" s="105"/>
      <c r="P97" s="105"/>
      <c r="Q97" s="105"/>
      <c r="R97" s="105"/>
      <c r="S97" s="104"/>
      <c r="T97" s="104"/>
      <c r="U97" s="88"/>
      <c r="V97" s="88"/>
      <c r="W97" s="88"/>
      <c r="X97" s="89"/>
      <c r="Y97" s="89"/>
      <c r="Z97" s="89"/>
      <c r="AA97" s="101"/>
      <c r="AB97" s="101"/>
      <c r="AC97" s="101"/>
      <c r="AD97" s="101"/>
      <c r="AE97" s="101"/>
      <c r="AF97" s="101"/>
      <c r="AG97" s="101"/>
      <c r="AH97" s="101"/>
      <c r="AI97" s="101"/>
      <c r="AJ97" s="101"/>
      <c r="AK97" s="44"/>
      <c r="AM97" s="27"/>
    </row>
    <row r="98" spans="2:39" ht="12" customHeight="1" x14ac:dyDescent="0.2">
      <c r="B98" s="86"/>
      <c r="C98" s="85"/>
      <c r="D98" s="804"/>
      <c r="E98" s="804"/>
      <c r="F98" s="816"/>
      <c r="G98" s="816"/>
      <c r="H98" s="816"/>
      <c r="I98" s="816"/>
      <c r="J98" s="816"/>
      <c r="K98" s="816"/>
      <c r="L98" s="816"/>
      <c r="M98" s="816"/>
      <c r="N98" s="816"/>
      <c r="O98" s="816"/>
      <c r="P98" s="816"/>
      <c r="Q98" s="816"/>
      <c r="R98" s="816"/>
      <c r="S98" s="810"/>
      <c r="T98" s="810"/>
      <c r="U98" s="811"/>
      <c r="V98" s="811"/>
      <c r="W98" s="811"/>
      <c r="X98" s="812"/>
      <c r="Y98" s="812"/>
      <c r="Z98" s="812"/>
      <c r="AA98" s="803"/>
      <c r="AB98" s="803"/>
      <c r="AC98" s="803"/>
      <c r="AD98" s="803"/>
      <c r="AE98" s="803"/>
      <c r="AF98" s="803"/>
      <c r="AG98" s="803"/>
      <c r="AH98" s="817"/>
      <c r="AI98" s="817"/>
      <c r="AJ98" s="817"/>
      <c r="AK98" s="44"/>
      <c r="AM98" s="27"/>
    </row>
    <row r="99" spans="2:39" ht="12" customHeight="1" x14ac:dyDescent="0.2">
      <c r="B99" s="86"/>
      <c r="C99" s="85"/>
      <c r="D99" s="804"/>
      <c r="E99" s="804"/>
      <c r="F99" s="105"/>
      <c r="G99" s="105"/>
      <c r="H99" s="105"/>
      <c r="I99" s="105"/>
      <c r="J99" s="105"/>
      <c r="K99" s="105"/>
      <c r="L99" s="105"/>
      <c r="M99" s="105"/>
      <c r="N99" s="105"/>
      <c r="O99" s="105"/>
      <c r="P99" s="105"/>
      <c r="Q99" s="105"/>
      <c r="R99" s="105"/>
      <c r="S99" s="810"/>
      <c r="T99" s="810"/>
      <c r="U99" s="811"/>
      <c r="V99" s="811"/>
      <c r="W99" s="811"/>
      <c r="X99" s="812"/>
      <c r="Y99" s="812"/>
      <c r="Z99" s="812"/>
      <c r="AA99" s="803"/>
      <c r="AB99" s="803"/>
      <c r="AC99" s="803"/>
      <c r="AD99" s="803"/>
      <c r="AE99" s="803"/>
      <c r="AF99" s="803"/>
      <c r="AG99" s="803"/>
      <c r="AH99" s="803"/>
      <c r="AI99" s="803"/>
      <c r="AJ99" s="803"/>
      <c r="AK99" s="44"/>
      <c r="AM99" s="27"/>
    </row>
    <row r="100" spans="2:39" ht="12" customHeight="1" x14ac:dyDescent="0.2">
      <c r="B100" s="86"/>
      <c r="C100" s="85"/>
      <c r="D100" s="804"/>
      <c r="E100" s="804"/>
      <c r="F100" s="105"/>
      <c r="G100" s="105"/>
      <c r="H100" s="105"/>
      <c r="I100" s="105"/>
      <c r="J100" s="105"/>
      <c r="K100" s="105"/>
      <c r="L100" s="105"/>
      <c r="M100" s="105"/>
      <c r="N100" s="105"/>
      <c r="O100" s="105"/>
      <c r="P100" s="105"/>
      <c r="Q100" s="105"/>
      <c r="R100" s="105"/>
      <c r="S100" s="810"/>
      <c r="T100" s="810"/>
      <c r="U100" s="811"/>
      <c r="V100" s="811"/>
      <c r="W100" s="811"/>
      <c r="X100" s="812"/>
      <c r="Y100" s="812"/>
      <c r="Z100" s="812"/>
      <c r="AA100" s="803"/>
      <c r="AB100" s="803"/>
      <c r="AC100" s="803"/>
      <c r="AD100" s="803"/>
      <c r="AE100" s="803"/>
      <c r="AF100" s="803"/>
      <c r="AG100" s="803"/>
      <c r="AH100" s="803"/>
      <c r="AI100" s="803"/>
      <c r="AJ100" s="803"/>
      <c r="AK100" s="44"/>
      <c r="AM100" s="27"/>
    </row>
    <row r="101" spans="2:39" ht="12" customHeight="1" x14ac:dyDescent="0.2">
      <c r="B101" s="86"/>
      <c r="C101" s="106"/>
      <c r="D101" s="804"/>
      <c r="E101" s="804"/>
      <c r="F101" s="105"/>
      <c r="G101" s="105"/>
      <c r="H101" s="105"/>
      <c r="I101" s="105"/>
      <c r="J101" s="105"/>
      <c r="K101" s="105"/>
      <c r="L101" s="105"/>
      <c r="M101" s="105"/>
      <c r="N101" s="105"/>
      <c r="O101" s="105"/>
      <c r="P101" s="105"/>
      <c r="Q101" s="105"/>
      <c r="R101" s="105"/>
      <c r="S101" s="814"/>
      <c r="T101" s="814"/>
      <c r="U101" s="811"/>
      <c r="V101" s="811"/>
      <c r="W101" s="811"/>
      <c r="X101" s="812"/>
      <c r="Y101" s="812"/>
      <c r="Z101" s="812"/>
      <c r="AA101" s="807"/>
      <c r="AB101" s="807"/>
      <c r="AC101" s="807"/>
      <c r="AD101" s="807"/>
      <c r="AE101" s="807"/>
      <c r="AF101" s="807"/>
      <c r="AG101" s="807"/>
      <c r="AH101" s="807"/>
      <c r="AI101" s="807"/>
      <c r="AJ101" s="807"/>
      <c r="AK101" s="44"/>
      <c r="AM101" s="27"/>
    </row>
    <row r="102" spans="2:39" ht="12" customHeight="1" x14ac:dyDescent="0.2">
      <c r="B102" s="86"/>
      <c r="C102" s="106"/>
      <c r="D102" s="804"/>
      <c r="E102" s="804"/>
      <c r="F102" s="105"/>
      <c r="G102" s="105"/>
      <c r="H102" s="105"/>
      <c r="I102" s="105"/>
      <c r="J102" s="105"/>
      <c r="K102" s="105"/>
      <c r="L102" s="105"/>
      <c r="M102" s="105"/>
      <c r="N102" s="105"/>
      <c r="O102" s="105"/>
      <c r="P102" s="105"/>
      <c r="Q102" s="105"/>
      <c r="R102" s="105"/>
      <c r="S102" s="814"/>
      <c r="T102" s="814"/>
      <c r="U102" s="811"/>
      <c r="V102" s="811"/>
      <c r="W102" s="811"/>
      <c r="X102" s="812"/>
      <c r="Y102" s="812"/>
      <c r="Z102" s="812"/>
      <c r="AA102" s="807"/>
      <c r="AB102" s="807"/>
      <c r="AC102" s="807"/>
      <c r="AD102" s="807"/>
      <c r="AE102" s="807"/>
      <c r="AF102" s="807"/>
      <c r="AG102" s="807"/>
      <c r="AH102" s="807"/>
      <c r="AI102" s="807"/>
      <c r="AJ102" s="807"/>
      <c r="AK102" s="44"/>
      <c r="AM102" s="27"/>
    </row>
    <row r="103" spans="2:39" ht="12" customHeight="1" x14ac:dyDescent="0.2">
      <c r="B103" s="86"/>
      <c r="C103" s="106"/>
      <c r="D103" s="804"/>
      <c r="E103" s="804"/>
      <c r="F103" s="105"/>
      <c r="G103" s="105"/>
      <c r="H103" s="105"/>
      <c r="I103" s="105"/>
      <c r="J103" s="105"/>
      <c r="K103" s="105"/>
      <c r="L103" s="105"/>
      <c r="M103" s="105"/>
      <c r="N103" s="105"/>
      <c r="O103" s="105"/>
      <c r="P103" s="105"/>
      <c r="Q103" s="105"/>
      <c r="R103" s="105"/>
      <c r="S103" s="814"/>
      <c r="T103" s="814"/>
      <c r="U103" s="811"/>
      <c r="V103" s="811"/>
      <c r="W103" s="811"/>
      <c r="X103" s="812"/>
      <c r="Y103" s="812"/>
      <c r="Z103" s="812"/>
      <c r="AA103" s="803"/>
      <c r="AB103" s="803"/>
      <c r="AC103" s="803"/>
      <c r="AD103" s="803"/>
      <c r="AE103" s="803"/>
      <c r="AF103" s="803"/>
      <c r="AG103" s="803"/>
      <c r="AH103" s="803"/>
      <c r="AI103" s="803"/>
      <c r="AJ103" s="803"/>
      <c r="AK103" s="44"/>
      <c r="AM103" s="27"/>
    </row>
    <row r="104" spans="2:39" ht="12" customHeight="1" x14ac:dyDescent="0.2">
      <c r="B104" s="86"/>
      <c r="C104" s="85"/>
      <c r="D104" s="804"/>
      <c r="E104" s="804"/>
      <c r="F104" s="105"/>
      <c r="G104" s="105"/>
      <c r="H104" s="105"/>
      <c r="I104" s="105"/>
      <c r="J104" s="105"/>
      <c r="K104" s="105"/>
      <c r="L104" s="105"/>
      <c r="M104" s="105"/>
      <c r="N104" s="105"/>
      <c r="O104" s="105"/>
      <c r="P104" s="105"/>
      <c r="Q104" s="105"/>
      <c r="R104" s="105"/>
      <c r="S104" s="810"/>
      <c r="T104" s="810"/>
      <c r="U104" s="811"/>
      <c r="V104" s="811"/>
      <c r="W104" s="811"/>
      <c r="X104" s="812"/>
      <c r="Y104" s="812"/>
      <c r="Z104" s="812"/>
      <c r="AA104" s="803"/>
      <c r="AB104" s="803"/>
      <c r="AC104" s="803"/>
      <c r="AD104" s="803"/>
      <c r="AE104" s="803"/>
      <c r="AF104" s="803"/>
      <c r="AG104" s="803"/>
      <c r="AH104" s="803"/>
      <c r="AI104" s="803"/>
      <c r="AJ104" s="803"/>
      <c r="AK104" s="44"/>
      <c r="AM104" s="27"/>
    </row>
    <row r="105" spans="2:39" ht="12" customHeight="1" x14ac:dyDescent="0.2">
      <c r="B105" s="107"/>
      <c r="C105" s="107"/>
      <c r="D105" s="107"/>
      <c r="E105" s="107"/>
      <c r="F105" s="105"/>
      <c r="G105" s="105"/>
      <c r="H105" s="105"/>
      <c r="I105" s="105"/>
      <c r="J105" s="105"/>
      <c r="K105" s="105"/>
      <c r="L105" s="105"/>
      <c r="M105" s="105"/>
      <c r="N105" s="105"/>
      <c r="O105" s="105"/>
      <c r="P105" s="107"/>
      <c r="Q105" s="107"/>
      <c r="R105" s="107"/>
      <c r="S105" s="107"/>
      <c r="T105" s="107"/>
      <c r="U105" s="107"/>
      <c r="V105" s="107"/>
      <c r="W105" s="108"/>
      <c r="X105" s="803"/>
      <c r="Y105" s="803"/>
      <c r="Z105" s="803"/>
      <c r="AA105" s="817"/>
      <c r="AB105" s="817"/>
      <c r="AC105" s="817"/>
      <c r="AD105" s="817"/>
      <c r="AE105" s="817"/>
      <c r="AF105" s="817"/>
      <c r="AG105" s="817"/>
      <c r="AH105" s="817"/>
      <c r="AI105" s="817"/>
      <c r="AJ105" s="817"/>
      <c r="AK105" s="44"/>
      <c r="AM105" s="27"/>
    </row>
    <row r="106" spans="2:39" ht="12" customHeight="1" x14ac:dyDescent="0.2">
      <c r="B106" s="109"/>
      <c r="C106" s="109"/>
      <c r="D106" s="109"/>
      <c r="E106" s="109"/>
      <c r="F106" s="105"/>
      <c r="G106" s="105"/>
      <c r="H106" s="105"/>
      <c r="I106" s="105"/>
      <c r="J106" s="105"/>
      <c r="K106" s="105"/>
      <c r="L106" s="105"/>
      <c r="M106" s="105"/>
      <c r="N106" s="105"/>
      <c r="O106" s="105"/>
      <c r="P106" s="109"/>
      <c r="Q106" s="109"/>
      <c r="R106" s="109"/>
      <c r="S106" s="109"/>
      <c r="T106" s="109"/>
      <c r="U106" s="109"/>
      <c r="V106" s="109"/>
      <c r="W106" s="109"/>
      <c r="X106" s="109"/>
      <c r="Y106" s="109"/>
      <c r="Z106" s="109"/>
      <c r="AA106" s="109"/>
      <c r="AB106" s="109"/>
      <c r="AC106" s="109"/>
      <c r="AD106" s="109"/>
      <c r="AE106" s="109"/>
      <c r="AF106" s="109"/>
      <c r="AG106" s="109"/>
      <c r="AH106" s="109"/>
      <c r="AI106" s="109"/>
      <c r="AJ106" s="109"/>
      <c r="AK106" s="44"/>
      <c r="AM106" s="27"/>
    </row>
    <row r="107" spans="2:39" ht="12" customHeight="1" x14ac:dyDescent="0.2">
      <c r="B107" s="109"/>
      <c r="C107" s="109"/>
      <c r="D107" s="109"/>
      <c r="E107" s="110"/>
      <c r="F107" s="105"/>
      <c r="G107" s="105"/>
      <c r="H107" s="105"/>
      <c r="I107" s="105"/>
      <c r="J107" s="105"/>
      <c r="K107" s="105"/>
      <c r="L107" s="105"/>
      <c r="M107" s="105"/>
      <c r="N107" s="105"/>
      <c r="O107" s="105"/>
      <c r="P107" s="110"/>
      <c r="Q107" s="110"/>
      <c r="R107" s="110"/>
      <c r="S107" s="110"/>
      <c r="T107" s="110"/>
      <c r="U107" s="110"/>
      <c r="V107" s="110"/>
      <c r="W107" s="110"/>
      <c r="X107" s="110"/>
      <c r="Y107" s="110"/>
      <c r="Z107" s="110"/>
      <c r="AA107" s="110"/>
      <c r="AB107" s="110"/>
      <c r="AC107" s="110"/>
      <c r="AD107" s="110"/>
      <c r="AE107" s="110"/>
      <c r="AF107" s="110"/>
      <c r="AG107" s="110"/>
      <c r="AH107" s="110"/>
      <c r="AI107" s="110"/>
      <c r="AJ107" s="110"/>
      <c r="AK107" s="44"/>
      <c r="AM107" s="27"/>
    </row>
    <row r="108" spans="2:39" ht="12" customHeight="1" x14ac:dyDescent="0.2">
      <c r="B108" s="109"/>
      <c r="C108" s="109"/>
      <c r="D108" s="110"/>
      <c r="E108" s="110"/>
      <c r="F108" s="110"/>
      <c r="G108" s="110"/>
      <c r="H108" s="110"/>
      <c r="I108" s="110"/>
      <c r="J108" s="110"/>
      <c r="K108" s="110"/>
      <c r="L108" s="110"/>
      <c r="M108" s="110"/>
      <c r="N108" s="110"/>
      <c r="O108" s="110"/>
      <c r="P108" s="110"/>
      <c r="Q108" s="110"/>
      <c r="R108" s="110"/>
      <c r="S108" s="110"/>
      <c r="T108" s="110"/>
      <c r="U108" s="110"/>
      <c r="V108" s="110"/>
      <c r="W108" s="110"/>
      <c r="X108" s="110"/>
      <c r="Y108" s="110"/>
      <c r="Z108" s="110"/>
      <c r="AA108" s="110"/>
      <c r="AB108" s="110"/>
      <c r="AC108" s="110"/>
      <c r="AD108" s="110"/>
      <c r="AE108" s="110"/>
      <c r="AF108" s="110"/>
      <c r="AG108" s="110"/>
      <c r="AH108" s="110"/>
      <c r="AI108" s="110"/>
      <c r="AJ108" s="110"/>
      <c r="AK108" s="44"/>
      <c r="AM108" s="27"/>
    </row>
    <row r="109" spans="2:39" ht="12" customHeight="1" x14ac:dyDescent="0.2">
      <c r="B109" s="109"/>
      <c r="C109" s="109"/>
      <c r="D109" s="110"/>
      <c r="E109" s="110"/>
      <c r="F109" s="110"/>
      <c r="G109" s="110"/>
      <c r="H109" s="110"/>
      <c r="I109" s="110"/>
      <c r="J109" s="110"/>
      <c r="K109" s="110"/>
      <c r="L109" s="110"/>
      <c r="M109" s="110"/>
      <c r="N109" s="110"/>
      <c r="O109" s="110"/>
      <c r="P109" s="110"/>
      <c r="Q109" s="110"/>
      <c r="R109" s="110"/>
      <c r="S109" s="110"/>
      <c r="T109" s="110"/>
      <c r="U109" s="110"/>
      <c r="V109" s="110"/>
      <c r="W109" s="110"/>
      <c r="X109" s="110"/>
      <c r="Y109" s="110"/>
      <c r="Z109" s="110"/>
      <c r="AA109" s="110"/>
      <c r="AB109" s="110"/>
      <c r="AC109" s="110"/>
      <c r="AD109" s="110"/>
      <c r="AE109" s="110"/>
      <c r="AF109" s="110"/>
      <c r="AG109" s="110"/>
      <c r="AH109" s="110"/>
      <c r="AI109" s="110"/>
      <c r="AJ109" s="110"/>
      <c r="AK109" s="44"/>
      <c r="AM109" s="27"/>
    </row>
    <row r="110" spans="2:39" ht="12" customHeight="1" x14ac:dyDescent="0.2">
      <c r="B110" s="109"/>
      <c r="C110" s="109"/>
      <c r="D110" s="110"/>
      <c r="E110" s="110"/>
      <c r="F110" s="110"/>
      <c r="G110" s="110"/>
      <c r="H110" s="110"/>
      <c r="I110" s="110"/>
      <c r="J110" s="110"/>
      <c r="K110" s="110"/>
      <c r="L110" s="110"/>
      <c r="M110" s="110"/>
      <c r="N110" s="110"/>
      <c r="O110" s="110"/>
      <c r="P110" s="110"/>
      <c r="Q110" s="110"/>
      <c r="R110" s="110"/>
      <c r="S110" s="110"/>
      <c r="T110" s="110"/>
      <c r="U110" s="110"/>
      <c r="V110" s="110"/>
      <c r="W110" s="110"/>
      <c r="X110" s="110"/>
      <c r="Y110" s="110"/>
      <c r="Z110" s="110"/>
      <c r="AA110" s="110"/>
      <c r="AB110" s="110"/>
      <c r="AC110" s="110"/>
      <c r="AD110" s="110"/>
      <c r="AE110" s="110"/>
      <c r="AF110" s="110"/>
      <c r="AG110" s="110"/>
      <c r="AH110" s="110"/>
      <c r="AI110" s="110"/>
      <c r="AJ110" s="110"/>
      <c r="AK110" s="44"/>
      <c r="AM110" s="27"/>
    </row>
    <row r="111" spans="2:39" ht="22.5" customHeight="1" x14ac:dyDescent="0.2">
      <c r="B111" s="109"/>
      <c r="C111" s="109"/>
      <c r="D111" s="110"/>
      <c r="E111" s="110"/>
      <c r="F111" s="110"/>
      <c r="G111" s="110"/>
      <c r="H111" s="110"/>
      <c r="I111" s="110"/>
      <c r="J111" s="110"/>
      <c r="K111" s="110"/>
      <c r="L111" s="110"/>
      <c r="M111" s="110"/>
      <c r="N111" s="110"/>
      <c r="O111" s="110"/>
      <c r="P111" s="110"/>
      <c r="Q111" s="110"/>
      <c r="R111" s="110"/>
      <c r="S111" s="110"/>
      <c r="T111" s="110"/>
      <c r="U111" s="110"/>
      <c r="V111" s="110"/>
      <c r="W111" s="110"/>
      <c r="X111" s="110"/>
      <c r="Y111" s="110"/>
      <c r="Z111" s="110"/>
      <c r="AA111" s="110"/>
      <c r="AB111" s="110"/>
      <c r="AC111" s="110"/>
      <c r="AD111" s="110"/>
      <c r="AE111" s="110"/>
      <c r="AF111" s="110"/>
      <c r="AG111" s="110"/>
      <c r="AH111" s="110"/>
      <c r="AI111" s="110"/>
      <c r="AJ111" s="110"/>
      <c r="AK111" s="44"/>
      <c r="AM111" s="27"/>
    </row>
    <row r="112" spans="2:39" ht="12" customHeight="1" x14ac:dyDescent="0.2">
      <c r="B112" s="109"/>
      <c r="C112" s="109"/>
      <c r="D112" s="109"/>
      <c r="E112" s="109"/>
      <c r="F112" s="109"/>
      <c r="G112" s="109"/>
      <c r="H112" s="109"/>
      <c r="I112" s="109"/>
      <c r="J112" s="109"/>
      <c r="K112" s="109"/>
      <c r="L112" s="109"/>
      <c r="M112" s="109"/>
      <c r="N112" s="109"/>
      <c r="O112" s="109"/>
      <c r="P112" s="109"/>
      <c r="Q112" s="109"/>
      <c r="R112" s="109"/>
      <c r="S112" s="109"/>
      <c r="T112" s="109"/>
      <c r="U112" s="109"/>
      <c r="V112" s="109"/>
      <c r="W112" s="109"/>
      <c r="X112" s="109"/>
      <c r="Y112" s="109"/>
      <c r="Z112" s="109"/>
      <c r="AA112" s="109"/>
      <c r="AB112" s="109"/>
      <c r="AC112" s="109"/>
      <c r="AD112" s="109"/>
      <c r="AE112" s="109"/>
      <c r="AF112" s="109"/>
      <c r="AG112" s="109"/>
      <c r="AH112" s="109"/>
      <c r="AI112" s="109"/>
      <c r="AJ112" s="109"/>
      <c r="AK112" s="44"/>
      <c r="AM112" s="27"/>
    </row>
    <row r="113" spans="2:39" ht="12" customHeight="1" x14ac:dyDescent="0.2">
      <c r="B113" s="109"/>
      <c r="C113" s="109"/>
      <c r="D113" s="109"/>
      <c r="E113" s="109"/>
      <c r="F113" s="109"/>
      <c r="G113" s="109"/>
      <c r="H113" s="109"/>
      <c r="I113" s="109"/>
      <c r="J113" s="109"/>
      <c r="K113" s="109"/>
      <c r="L113" s="109"/>
      <c r="M113" s="109"/>
      <c r="N113" s="109"/>
      <c r="O113" s="109"/>
      <c r="P113" s="109"/>
      <c r="Q113" s="109"/>
      <c r="R113" s="109"/>
      <c r="S113" s="109"/>
      <c r="T113" s="109"/>
      <c r="U113" s="109"/>
      <c r="V113" s="109"/>
      <c r="W113" s="109"/>
      <c r="X113" s="109"/>
      <c r="Y113" s="109"/>
      <c r="Z113" s="109"/>
      <c r="AA113" s="109"/>
      <c r="AB113" s="109"/>
      <c r="AC113" s="109"/>
      <c r="AD113" s="109"/>
      <c r="AE113" s="109"/>
      <c r="AF113" s="109"/>
      <c r="AG113" s="109"/>
      <c r="AH113" s="109"/>
      <c r="AI113" s="109"/>
      <c r="AJ113" s="109"/>
      <c r="AK113" s="44"/>
      <c r="AM113" s="27"/>
    </row>
    <row r="114" spans="2:39" ht="12" customHeight="1" x14ac:dyDescent="0.2">
      <c r="B114" s="109"/>
      <c r="C114" s="109"/>
      <c r="D114" s="109"/>
      <c r="E114" s="109"/>
      <c r="F114" s="109"/>
      <c r="G114" s="109"/>
      <c r="H114" s="109"/>
      <c r="I114" s="109"/>
      <c r="J114" s="109"/>
      <c r="K114" s="109"/>
      <c r="L114" s="109"/>
      <c r="M114" s="109"/>
      <c r="N114" s="109"/>
      <c r="O114" s="109"/>
      <c r="P114" s="109"/>
      <c r="Q114" s="109"/>
      <c r="R114" s="109"/>
      <c r="S114" s="109"/>
      <c r="T114" s="109"/>
      <c r="U114" s="109"/>
      <c r="V114" s="109"/>
      <c r="W114" s="109"/>
      <c r="X114" s="109"/>
      <c r="Y114" s="109"/>
      <c r="Z114" s="109"/>
      <c r="AA114" s="109"/>
      <c r="AB114" s="109"/>
      <c r="AC114" s="109"/>
      <c r="AD114" s="109"/>
      <c r="AE114" s="109"/>
      <c r="AF114" s="109"/>
      <c r="AG114" s="109"/>
      <c r="AH114" s="109"/>
      <c r="AI114" s="109"/>
      <c r="AJ114" s="109"/>
      <c r="AK114" s="44"/>
      <c r="AM114" s="27"/>
    </row>
    <row r="115" spans="2:39" ht="12" customHeight="1" x14ac:dyDescent="0.2">
      <c r="B115" s="109"/>
      <c r="C115" s="109"/>
      <c r="D115" s="109"/>
      <c r="E115" s="109"/>
      <c r="F115" s="109"/>
      <c r="G115" s="109"/>
      <c r="H115" s="109"/>
      <c r="I115" s="109"/>
      <c r="J115" s="109"/>
      <c r="K115" s="109"/>
      <c r="L115" s="109"/>
      <c r="M115" s="109"/>
      <c r="N115" s="109"/>
      <c r="O115" s="109"/>
      <c r="P115" s="109"/>
      <c r="Q115" s="109"/>
      <c r="R115" s="109"/>
      <c r="S115" s="109"/>
      <c r="T115" s="109"/>
      <c r="U115" s="109"/>
      <c r="V115" s="109"/>
      <c r="W115" s="109"/>
      <c r="X115" s="109"/>
      <c r="Y115" s="109"/>
      <c r="Z115" s="109"/>
      <c r="AA115" s="109"/>
      <c r="AB115" s="109"/>
      <c r="AC115" s="109"/>
      <c r="AD115" s="109"/>
      <c r="AE115" s="109"/>
      <c r="AF115" s="109"/>
      <c r="AG115" s="109"/>
      <c r="AH115" s="109"/>
      <c r="AI115" s="109"/>
      <c r="AJ115" s="109"/>
      <c r="AK115" s="44"/>
      <c r="AM115" s="27"/>
    </row>
    <row r="116" spans="2:39" ht="12" customHeight="1" x14ac:dyDescent="0.2">
      <c r="B116" s="109"/>
      <c r="C116" s="109"/>
      <c r="D116" s="109"/>
      <c r="E116" s="109"/>
      <c r="F116" s="109"/>
      <c r="G116" s="109"/>
      <c r="H116" s="109"/>
      <c r="I116" s="109"/>
      <c r="J116" s="109"/>
      <c r="K116" s="109"/>
      <c r="L116" s="109"/>
      <c r="M116" s="109"/>
      <c r="N116" s="109"/>
      <c r="O116" s="109"/>
      <c r="P116" s="109"/>
      <c r="Q116" s="109"/>
      <c r="R116" s="109"/>
      <c r="S116" s="109"/>
      <c r="T116" s="109"/>
      <c r="U116" s="109"/>
      <c r="V116" s="109"/>
      <c r="W116" s="109"/>
      <c r="X116" s="109"/>
      <c r="Y116" s="109"/>
      <c r="Z116" s="109"/>
      <c r="AA116" s="109"/>
      <c r="AB116" s="109"/>
      <c r="AC116" s="109"/>
      <c r="AD116" s="109"/>
      <c r="AE116" s="109"/>
      <c r="AF116" s="109"/>
      <c r="AG116" s="109"/>
      <c r="AH116" s="109"/>
      <c r="AI116" s="109"/>
      <c r="AJ116" s="109"/>
      <c r="AK116" s="44"/>
      <c r="AM116" s="27"/>
    </row>
    <row r="117" spans="2:39" ht="12" customHeight="1" x14ac:dyDescent="0.2">
      <c r="B117" s="109"/>
      <c r="C117" s="109"/>
      <c r="D117" s="109"/>
      <c r="E117" s="109"/>
      <c r="F117" s="109"/>
      <c r="G117" s="109"/>
      <c r="H117" s="109"/>
      <c r="I117" s="109"/>
      <c r="J117" s="109"/>
      <c r="K117" s="109"/>
      <c r="L117" s="109"/>
      <c r="M117" s="109"/>
      <c r="N117" s="109"/>
      <c r="O117" s="109"/>
      <c r="P117" s="109"/>
      <c r="Q117" s="109"/>
      <c r="R117" s="109"/>
      <c r="S117" s="109"/>
      <c r="T117" s="109"/>
      <c r="U117" s="109"/>
      <c r="V117" s="109"/>
      <c r="W117" s="109"/>
      <c r="X117" s="109"/>
      <c r="Y117" s="109"/>
      <c r="Z117" s="109"/>
      <c r="AA117" s="109"/>
      <c r="AB117" s="109"/>
      <c r="AC117" s="109"/>
      <c r="AD117" s="109"/>
      <c r="AE117" s="109"/>
      <c r="AF117" s="109"/>
      <c r="AG117" s="109"/>
      <c r="AH117" s="109"/>
      <c r="AI117" s="109"/>
      <c r="AJ117" s="109"/>
      <c r="AK117" s="44"/>
      <c r="AM117" s="27"/>
    </row>
    <row r="118" spans="2:39" ht="12" customHeight="1" x14ac:dyDescent="0.2">
      <c r="B118" s="109"/>
      <c r="C118" s="109"/>
      <c r="D118" s="109"/>
      <c r="E118" s="109"/>
      <c r="F118" s="109"/>
      <c r="G118" s="109"/>
      <c r="H118" s="109"/>
      <c r="I118" s="109"/>
      <c r="J118" s="109"/>
      <c r="K118" s="109"/>
      <c r="L118" s="109"/>
      <c r="M118" s="109"/>
      <c r="N118" s="109"/>
      <c r="O118" s="109"/>
      <c r="P118" s="109"/>
      <c r="Q118" s="109"/>
      <c r="R118" s="109"/>
      <c r="S118" s="109"/>
      <c r="T118" s="109"/>
      <c r="U118" s="109"/>
      <c r="V118" s="109"/>
      <c r="W118" s="109"/>
      <c r="X118" s="109"/>
      <c r="Y118" s="109"/>
      <c r="Z118" s="109"/>
      <c r="AA118" s="109"/>
      <c r="AB118" s="109"/>
      <c r="AC118" s="109"/>
      <c r="AD118" s="109"/>
      <c r="AE118" s="109"/>
      <c r="AF118" s="109"/>
      <c r="AG118" s="109"/>
      <c r="AH118" s="109"/>
      <c r="AI118" s="109"/>
      <c r="AJ118" s="109"/>
      <c r="AK118" s="44"/>
      <c r="AM118" s="27"/>
    </row>
    <row r="119" spans="2:39" ht="12" customHeight="1" x14ac:dyDescent="0.2">
      <c r="B119" s="109"/>
      <c r="C119" s="109"/>
      <c r="D119" s="109"/>
      <c r="E119" s="109"/>
      <c r="F119" s="109"/>
      <c r="G119" s="109"/>
      <c r="H119" s="109"/>
      <c r="I119" s="109"/>
      <c r="J119" s="109"/>
      <c r="K119" s="109"/>
      <c r="L119" s="109"/>
      <c r="M119" s="109"/>
      <c r="N119" s="109"/>
      <c r="O119" s="109"/>
      <c r="P119" s="109"/>
      <c r="Q119" s="109"/>
      <c r="R119" s="109"/>
      <c r="S119" s="109"/>
      <c r="T119" s="109"/>
      <c r="U119" s="109"/>
      <c r="V119" s="109"/>
      <c r="W119" s="109"/>
      <c r="X119" s="109"/>
      <c r="Y119" s="109"/>
      <c r="Z119" s="109"/>
      <c r="AA119" s="109"/>
      <c r="AB119" s="109"/>
      <c r="AC119" s="109"/>
      <c r="AD119" s="109"/>
      <c r="AE119" s="109"/>
      <c r="AF119" s="109"/>
      <c r="AG119" s="109"/>
      <c r="AH119" s="109"/>
      <c r="AI119" s="109"/>
      <c r="AJ119" s="109"/>
      <c r="AK119" s="44"/>
      <c r="AM119" s="27"/>
    </row>
    <row r="120" spans="2:39" ht="12" customHeight="1" x14ac:dyDescent="0.2">
      <c r="B120" s="111"/>
      <c r="C120" s="111"/>
      <c r="D120" s="111"/>
      <c r="E120" s="111"/>
      <c r="F120" s="105"/>
      <c r="G120" s="105"/>
      <c r="H120" s="105"/>
      <c r="I120" s="105"/>
      <c r="J120" s="105"/>
      <c r="K120" s="105"/>
      <c r="L120" s="105"/>
      <c r="M120" s="105"/>
      <c r="N120" s="105"/>
      <c r="O120" s="105"/>
      <c r="P120" s="111"/>
      <c r="Q120" s="111"/>
      <c r="R120" s="111"/>
      <c r="S120" s="111"/>
      <c r="T120" s="111"/>
      <c r="U120" s="111"/>
      <c r="V120" s="111"/>
      <c r="W120" s="111"/>
      <c r="X120" s="111"/>
      <c r="Y120" s="111"/>
      <c r="Z120" s="111"/>
      <c r="AA120" s="111"/>
      <c r="AB120" s="111"/>
      <c r="AC120" s="111"/>
      <c r="AD120" s="111"/>
      <c r="AE120" s="111"/>
      <c r="AF120" s="111"/>
      <c r="AG120" s="111"/>
      <c r="AH120" s="111"/>
      <c r="AI120" s="111"/>
      <c r="AJ120" s="111"/>
      <c r="AK120" s="44"/>
      <c r="AM120" s="27"/>
    </row>
    <row r="121" spans="2:39" ht="12" customHeight="1" x14ac:dyDescent="0.2">
      <c r="B121" s="111"/>
      <c r="C121" s="111"/>
      <c r="D121" s="111"/>
      <c r="E121" s="111"/>
      <c r="F121" s="105"/>
      <c r="G121" s="105"/>
      <c r="H121" s="105"/>
      <c r="I121" s="105"/>
      <c r="J121" s="105"/>
      <c r="K121" s="105"/>
      <c r="L121" s="105"/>
      <c r="M121" s="105"/>
      <c r="N121" s="105"/>
      <c r="O121" s="105"/>
      <c r="P121" s="111"/>
      <c r="Q121" s="111"/>
      <c r="R121" s="111"/>
      <c r="S121" s="111"/>
      <c r="T121" s="111"/>
      <c r="U121" s="111"/>
      <c r="V121" s="111"/>
      <c r="W121" s="111"/>
      <c r="X121" s="111"/>
      <c r="Y121" s="111"/>
      <c r="Z121" s="111"/>
      <c r="AA121" s="111"/>
      <c r="AB121" s="111"/>
      <c r="AC121" s="111"/>
      <c r="AD121" s="111"/>
      <c r="AE121" s="111"/>
      <c r="AF121" s="111"/>
      <c r="AG121" s="111"/>
      <c r="AH121" s="111"/>
      <c r="AI121" s="111"/>
      <c r="AJ121" s="111"/>
      <c r="AK121" s="44"/>
      <c r="AM121" s="27"/>
    </row>
    <row r="122" spans="2:39" ht="12" customHeight="1" x14ac:dyDescent="0.2">
      <c r="B122" s="111"/>
      <c r="C122" s="111"/>
      <c r="D122" s="111"/>
      <c r="E122" s="111"/>
      <c r="F122" s="105"/>
      <c r="G122" s="105"/>
      <c r="H122" s="105"/>
      <c r="I122" s="105"/>
      <c r="J122" s="105"/>
      <c r="K122" s="105"/>
      <c r="L122" s="105"/>
      <c r="M122" s="105"/>
      <c r="N122" s="105"/>
      <c r="O122" s="105"/>
      <c r="P122" s="111"/>
      <c r="Q122" s="111"/>
      <c r="R122" s="111"/>
      <c r="S122" s="111"/>
      <c r="T122" s="111"/>
      <c r="U122" s="111"/>
      <c r="V122" s="111"/>
      <c r="W122" s="111"/>
      <c r="X122" s="111"/>
      <c r="Y122" s="111"/>
      <c r="Z122" s="111"/>
      <c r="AA122" s="111"/>
      <c r="AB122" s="111"/>
      <c r="AC122" s="111"/>
      <c r="AD122" s="111"/>
      <c r="AE122" s="111"/>
      <c r="AF122" s="111"/>
      <c r="AG122" s="111"/>
      <c r="AH122" s="111"/>
      <c r="AI122" s="111"/>
      <c r="AJ122" s="111"/>
      <c r="AK122" s="44"/>
      <c r="AM122" s="27"/>
    </row>
    <row r="123" spans="2:39" ht="12" customHeight="1" x14ac:dyDescent="0.2">
      <c r="B123" s="111"/>
      <c r="C123" s="111"/>
      <c r="D123" s="111"/>
      <c r="E123" s="111"/>
      <c r="F123" s="105"/>
      <c r="G123" s="105"/>
      <c r="H123" s="105"/>
      <c r="I123" s="105"/>
      <c r="J123" s="105"/>
      <c r="K123" s="105"/>
      <c r="L123" s="105"/>
      <c r="M123" s="105"/>
      <c r="N123" s="105"/>
      <c r="O123" s="105"/>
      <c r="P123" s="111"/>
      <c r="Q123" s="111"/>
      <c r="R123" s="111"/>
      <c r="S123" s="111"/>
      <c r="T123" s="111"/>
      <c r="U123" s="111"/>
      <c r="V123" s="111"/>
      <c r="W123" s="111"/>
      <c r="X123" s="111"/>
      <c r="Y123" s="111"/>
      <c r="Z123" s="111"/>
      <c r="AA123" s="111"/>
      <c r="AB123" s="111"/>
      <c r="AC123" s="111"/>
      <c r="AD123" s="111"/>
      <c r="AE123" s="111"/>
      <c r="AF123" s="111"/>
      <c r="AG123" s="111"/>
      <c r="AH123" s="111"/>
      <c r="AI123" s="111"/>
      <c r="AJ123" s="111"/>
      <c r="AK123" s="44"/>
      <c r="AM123" s="27"/>
    </row>
    <row r="124" spans="2:39" ht="12" customHeight="1" x14ac:dyDescent="0.2">
      <c r="B124" s="111"/>
      <c r="C124" s="111"/>
      <c r="D124" s="111"/>
      <c r="E124" s="111"/>
      <c r="F124" s="105"/>
      <c r="G124" s="105"/>
      <c r="H124" s="105"/>
      <c r="I124" s="105"/>
      <c r="J124" s="105"/>
      <c r="K124" s="105"/>
      <c r="L124" s="105"/>
      <c r="M124" s="105"/>
      <c r="N124" s="105"/>
      <c r="O124" s="105"/>
      <c r="P124" s="111"/>
      <c r="Q124" s="111"/>
      <c r="R124" s="111"/>
      <c r="S124" s="111"/>
      <c r="T124" s="111"/>
      <c r="U124" s="111"/>
      <c r="V124" s="111"/>
      <c r="W124" s="111"/>
      <c r="X124" s="111"/>
      <c r="Y124" s="111"/>
      <c r="Z124" s="111"/>
      <c r="AA124" s="111"/>
      <c r="AB124" s="111"/>
      <c r="AC124" s="111"/>
      <c r="AD124" s="111"/>
      <c r="AE124" s="111"/>
      <c r="AF124" s="111"/>
      <c r="AG124" s="111"/>
      <c r="AH124" s="111"/>
      <c r="AI124" s="111"/>
      <c r="AJ124" s="111"/>
      <c r="AK124" s="44"/>
      <c r="AM124" s="27"/>
    </row>
    <row r="125" spans="2:39" ht="12" customHeight="1" x14ac:dyDescent="0.2">
      <c r="B125" s="111"/>
      <c r="C125" s="111"/>
      <c r="D125" s="111"/>
      <c r="E125" s="111"/>
      <c r="F125" s="105"/>
      <c r="G125" s="105"/>
      <c r="H125" s="105"/>
      <c r="I125" s="105"/>
      <c r="J125" s="105"/>
      <c r="K125" s="105"/>
      <c r="L125" s="105"/>
      <c r="M125" s="105"/>
      <c r="N125" s="105"/>
      <c r="O125" s="105"/>
      <c r="P125" s="111"/>
      <c r="Q125" s="111"/>
      <c r="R125" s="111"/>
      <c r="S125" s="111"/>
      <c r="T125" s="111"/>
      <c r="U125" s="111"/>
      <c r="V125" s="111"/>
      <c r="W125" s="111"/>
      <c r="X125" s="111"/>
      <c r="Y125" s="111"/>
      <c r="Z125" s="111"/>
      <c r="AA125" s="111"/>
      <c r="AB125" s="111"/>
      <c r="AC125" s="111"/>
      <c r="AD125" s="111"/>
      <c r="AE125" s="111"/>
      <c r="AF125" s="111"/>
      <c r="AG125" s="111"/>
      <c r="AH125" s="111"/>
      <c r="AI125" s="111"/>
      <c r="AJ125" s="111"/>
      <c r="AK125" s="44"/>
      <c r="AM125" s="27"/>
    </row>
    <row r="126" spans="2:39" ht="12" customHeight="1" x14ac:dyDescent="0.2">
      <c r="B126" s="111"/>
      <c r="C126" s="111"/>
      <c r="D126" s="111"/>
      <c r="E126" s="111"/>
      <c r="F126" s="105"/>
      <c r="G126" s="105"/>
      <c r="H126" s="105"/>
      <c r="I126" s="105"/>
      <c r="J126" s="105"/>
      <c r="K126" s="105"/>
      <c r="L126" s="105"/>
      <c r="M126" s="105"/>
      <c r="N126" s="105"/>
      <c r="O126" s="105"/>
      <c r="P126" s="111"/>
      <c r="Q126" s="111"/>
      <c r="R126" s="111"/>
      <c r="S126" s="111"/>
      <c r="T126" s="111"/>
      <c r="U126" s="111"/>
      <c r="V126" s="111"/>
      <c r="W126" s="111"/>
      <c r="X126" s="111"/>
      <c r="Y126" s="111"/>
      <c r="Z126" s="111"/>
      <c r="AA126" s="111"/>
      <c r="AB126" s="111"/>
      <c r="AC126" s="111"/>
      <c r="AD126" s="111"/>
      <c r="AE126" s="111"/>
      <c r="AF126" s="111"/>
      <c r="AG126" s="111"/>
      <c r="AH126" s="111"/>
      <c r="AI126" s="111"/>
      <c r="AJ126" s="111"/>
      <c r="AK126" s="44"/>
      <c r="AM126" s="27"/>
    </row>
    <row r="127" spans="2:39" ht="12" customHeight="1" x14ac:dyDescent="0.2">
      <c r="B127" s="111"/>
      <c r="C127" s="111"/>
      <c r="D127" s="111"/>
      <c r="E127" s="111"/>
      <c r="F127" s="105"/>
      <c r="G127" s="105"/>
      <c r="H127" s="105"/>
      <c r="I127" s="105"/>
      <c r="J127" s="105"/>
      <c r="K127" s="105"/>
      <c r="L127" s="105"/>
      <c r="M127" s="105"/>
      <c r="N127" s="105"/>
      <c r="O127" s="105"/>
      <c r="P127" s="111"/>
      <c r="Q127" s="111"/>
      <c r="R127" s="111"/>
      <c r="S127" s="111"/>
      <c r="T127" s="111"/>
      <c r="U127" s="111"/>
      <c r="V127" s="111"/>
      <c r="W127" s="111"/>
      <c r="X127" s="111"/>
      <c r="Y127" s="111"/>
      <c r="Z127" s="111"/>
      <c r="AA127" s="111"/>
      <c r="AB127" s="111"/>
      <c r="AC127" s="111"/>
      <c r="AD127" s="111"/>
      <c r="AE127" s="111"/>
      <c r="AF127" s="111"/>
      <c r="AG127" s="111"/>
      <c r="AH127" s="111"/>
      <c r="AI127" s="111"/>
      <c r="AJ127" s="111"/>
      <c r="AK127" s="44"/>
      <c r="AM127" s="27"/>
    </row>
    <row r="128" spans="2:39" ht="12" customHeight="1" x14ac:dyDescent="0.2">
      <c r="B128" s="111"/>
      <c r="C128" s="111"/>
      <c r="D128" s="111"/>
      <c r="E128" s="111"/>
      <c r="F128" s="105"/>
      <c r="G128" s="105"/>
      <c r="H128" s="105"/>
      <c r="I128" s="105"/>
      <c r="J128" s="105"/>
      <c r="K128" s="105"/>
      <c r="L128" s="105"/>
      <c r="M128" s="105"/>
      <c r="N128" s="105"/>
      <c r="O128" s="105"/>
      <c r="P128" s="111"/>
      <c r="Q128" s="111"/>
      <c r="R128" s="111"/>
      <c r="S128" s="111"/>
      <c r="T128" s="111"/>
      <c r="U128" s="111"/>
      <c r="V128" s="111"/>
      <c r="W128" s="111"/>
      <c r="X128" s="111"/>
      <c r="Y128" s="111"/>
      <c r="Z128" s="111"/>
      <c r="AA128" s="111"/>
      <c r="AB128" s="111"/>
      <c r="AC128" s="111"/>
      <c r="AD128" s="111"/>
      <c r="AE128" s="111"/>
      <c r="AF128" s="111"/>
      <c r="AG128" s="111"/>
      <c r="AH128" s="111"/>
      <c r="AI128" s="111"/>
      <c r="AJ128" s="111"/>
      <c r="AK128" s="44"/>
      <c r="AM128" s="27"/>
    </row>
    <row r="129" spans="2:39" ht="12" customHeight="1" x14ac:dyDescent="0.2">
      <c r="B129" s="111"/>
      <c r="C129" s="111"/>
      <c r="D129" s="111"/>
      <c r="E129" s="111"/>
      <c r="F129" s="105"/>
      <c r="G129" s="105"/>
      <c r="H129" s="105"/>
      <c r="I129" s="105"/>
      <c r="J129" s="105"/>
      <c r="K129" s="105"/>
      <c r="L129" s="105"/>
      <c r="M129" s="105"/>
      <c r="N129" s="105"/>
      <c r="O129" s="105"/>
      <c r="P129" s="111"/>
      <c r="Q129" s="111"/>
      <c r="R129" s="111"/>
      <c r="S129" s="111"/>
      <c r="T129" s="111"/>
      <c r="U129" s="111"/>
      <c r="V129" s="111"/>
      <c r="W129" s="111"/>
      <c r="X129" s="111"/>
      <c r="Y129" s="111"/>
      <c r="Z129" s="111"/>
      <c r="AA129" s="111"/>
      <c r="AB129" s="111"/>
      <c r="AC129" s="111"/>
      <c r="AD129" s="111"/>
      <c r="AE129" s="111"/>
      <c r="AF129" s="111"/>
      <c r="AG129" s="111"/>
      <c r="AH129" s="111"/>
      <c r="AI129" s="111"/>
      <c r="AJ129" s="111"/>
      <c r="AK129" s="44"/>
      <c r="AM129" s="27"/>
    </row>
    <row r="130" spans="2:39" ht="12" customHeight="1" x14ac:dyDescent="0.2">
      <c r="B130" s="111"/>
      <c r="C130" s="111"/>
      <c r="D130" s="111"/>
      <c r="E130" s="111"/>
      <c r="F130" s="105"/>
      <c r="G130" s="105"/>
      <c r="H130" s="105"/>
      <c r="I130" s="105"/>
      <c r="J130" s="105"/>
      <c r="K130" s="105"/>
      <c r="L130" s="105"/>
      <c r="M130" s="105"/>
      <c r="N130" s="105"/>
      <c r="O130" s="105"/>
      <c r="P130" s="111"/>
      <c r="Q130" s="111"/>
      <c r="R130" s="111"/>
      <c r="S130" s="111"/>
      <c r="T130" s="111"/>
      <c r="U130" s="111"/>
      <c r="V130" s="111"/>
      <c r="W130" s="111"/>
      <c r="X130" s="111"/>
      <c r="Y130" s="111"/>
      <c r="Z130" s="111"/>
      <c r="AA130" s="111"/>
      <c r="AB130" s="111"/>
      <c r="AC130" s="111"/>
      <c r="AD130" s="111"/>
      <c r="AE130" s="111"/>
      <c r="AF130" s="111"/>
      <c r="AG130" s="111"/>
      <c r="AH130" s="111"/>
      <c r="AI130" s="111"/>
      <c r="AJ130" s="111"/>
      <c r="AK130" s="44"/>
      <c r="AM130" s="27"/>
    </row>
    <row r="131" spans="2:39" ht="12" customHeight="1" x14ac:dyDescent="0.2">
      <c r="B131" s="111"/>
      <c r="C131" s="111"/>
      <c r="D131" s="111"/>
      <c r="E131" s="111"/>
      <c r="F131" s="105"/>
      <c r="G131" s="105"/>
      <c r="H131" s="105"/>
      <c r="I131" s="105"/>
      <c r="J131" s="105"/>
      <c r="K131" s="105"/>
      <c r="L131" s="105"/>
      <c r="M131" s="105"/>
      <c r="N131" s="105"/>
      <c r="O131" s="105"/>
      <c r="P131" s="111"/>
      <c r="Q131" s="111"/>
      <c r="R131" s="111"/>
      <c r="S131" s="111"/>
      <c r="T131" s="111"/>
      <c r="U131" s="111"/>
      <c r="V131" s="111"/>
      <c r="W131" s="111"/>
      <c r="X131" s="111"/>
      <c r="Y131" s="111"/>
      <c r="Z131" s="111"/>
      <c r="AA131" s="111"/>
      <c r="AB131" s="111"/>
      <c r="AC131" s="111"/>
      <c r="AD131" s="111"/>
      <c r="AE131" s="111"/>
      <c r="AF131" s="111"/>
      <c r="AG131" s="111"/>
      <c r="AH131" s="111"/>
      <c r="AI131" s="111"/>
      <c r="AJ131" s="111"/>
      <c r="AK131" s="44"/>
      <c r="AM131" s="27"/>
    </row>
    <row r="132" spans="2:39" ht="12" customHeight="1" x14ac:dyDescent="0.2">
      <c r="B132" s="111"/>
      <c r="C132" s="111"/>
      <c r="D132" s="111"/>
      <c r="E132" s="111"/>
      <c r="F132" s="105"/>
      <c r="G132" s="105"/>
      <c r="H132" s="105"/>
      <c r="I132" s="105"/>
      <c r="J132" s="105"/>
      <c r="K132" s="105"/>
      <c r="L132" s="105"/>
      <c r="M132" s="105"/>
      <c r="N132" s="105"/>
      <c r="O132" s="105"/>
      <c r="P132" s="111"/>
      <c r="Q132" s="111"/>
      <c r="R132" s="111"/>
      <c r="S132" s="111"/>
      <c r="T132" s="111"/>
      <c r="U132" s="111"/>
      <c r="V132" s="111"/>
      <c r="W132" s="111"/>
      <c r="X132" s="111"/>
      <c r="Y132" s="111"/>
      <c r="Z132" s="111"/>
      <c r="AA132" s="111"/>
      <c r="AB132" s="111"/>
      <c r="AC132" s="111"/>
      <c r="AD132" s="111"/>
      <c r="AE132" s="111"/>
      <c r="AF132" s="111"/>
      <c r="AG132" s="111"/>
      <c r="AH132" s="111"/>
      <c r="AI132" s="111"/>
      <c r="AJ132" s="111"/>
      <c r="AK132" s="44"/>
      <c r="AM132" s="27"/>
    </row>
    <row r="133" spans="2:39" ht="12" customHeight="1" x14ac:dyDescent="0.2">
      <c r="B133" s="111"/>
      <c r="C133" s="111"/>
      <c r="D133" s="111"/>
      <c r="E133" s="111"/>
      <c r="F133" s="105"/>
      <c r="G133" s="105"/>
      <c r="H133" s="105"/>
      <c r="I133" s="105"/>
      <c r="J133" s="105"/>
      <c r="K133" s="105"/>
      <c r="L133" s="105"/>
      <c r="M133" s="105"/>
      <c r="N133" s="105"/>
      <c r="O133" s="105"/>
      <c r="P133" s="111"/>
      <c r="Q133" s="111"/>
      <c r="R133" s="111"/>
      <c r="S133" s="111"/>
      <c r="T133" s="111"/>
      <c r="U133" s="111"/>
      <c r="V133" s="111"/>
      <c r="W133" s="111"/>
      <c r="X133" s="111"/>
      <c r="Y133" s="111"/>
      <c r="Z133" s="111"/>
      <c r="AA133" s="111"/>
      <c r="AB133" s="111"/>
      <c r="AC133" s="111"/>
      <c r="AD133" s="111"/>
      <c r="AE133" s="111"/>
      <c r="AF133" s="111"/>
      <c r="AG133" s="111"/>
      <c r="AH133" s="111"/>
      <c r="AI133" s="111"/>
      <c r="AJ133" s="111"/>
      <c r="AK133" s="44"/>
      <c r="AM133" s="27"/>
    </row>
    <row r="134" spans="2:39" ht="12" customHeight="1" x14ac:dyDescent="0.2">
      <c r="B134" s="111"/>
      <c r="C134" s="111"/>
      <c r="D134" s="111"/>
      <c r="E134" s="111"/>
      <c r="F134" s="105"/>
      <c r="G134" s="105"/>
      <c r="H134" s="105"/>
      <c r="I134" s="105"/>
      <c r="J134" s="105"/>
      <c r="K134" s="105"/>
      <c r="L134" s="105"/>
      <c r="M134" s="105"/>
      <c r="N134" s="105"/>
      <c r="O134" s="105"/>
      <c r="P134" s="111"/>
      <c r="Q134" s="111"/>
      <c r="R134" s="111"/>
      <c r="S134" s="111"/>
      <c r="T134" s="111"/>
      <c r="U134" s="111"/>
      <c r="V134" s="111"/>
      <c r="W134" s="111"/>
      <c r="X134" s="111"/>
      <c r="Y134" s="111"/>
      <c r="Z134" s="111"/>
      <c r="AA134" s="111"/>
      <c r="AB134" s="111"/>
      <c r="AC134" s="111"/>
      <c r="AD134" s="111"/>
      <c r="AE134" s="111"/>
      <c r="AF134" s="111"/>
      <c r="AG134" s="111"/>
      <c r="AH134" s="111"/>
      <c r="AI134" s="111"/>
      <c r="AJ134" s="111"/>
      <c r="AK134" s="44"/>
      <c r="AM134" s="27"/>
    </row>
    <row r="135" spans="2:39" ht="12" customHeight="1" x14ac:dyDescent="0.2">
      <c r="B135" s="111"/>
      <c r="C135" s="111"/>
      <c r="D135" s="111"/>
      <c r="E135" s="111"/>
      <c r="F135" s="105"/>
      <c r="G135" s="105"/>
      <c r="H135" s="105"/>
      <c r="I135" s="105"/>
      <c r="J135" s="105"/>
      <c r="K135" s="105"/>
      <c r="L135" s="105"/>
      <c r="M135" s="105"/>
      <c r="N135" s="105"/>
      <c r="O135" s="105"/>
      <c r="P135" s="111"/>
      <c r="Q135" s="111"/>
      <c r="R135" s="111"/>
      <c r="S135" s="111"/>
      <c r="T135" s="111"/>
      <c r="U135" s="111"/>
      <c r="V135" s="111"/>
      <c r="W135" s="111"/>
      <c r="X135" s="111"/>
      <c r="Y135" s="111"/>
      <c r="Z135" s="111"/>
      <c r="AA135" s="111"/>
      <c r="AB135" s="111"/>
      <c r="AC135" s="111"/>
      <c r="AD135" s="111"/>
      <c r="AE135" s="111"/>
      <c r="AF135" s="111"/>
      <c r="AG135" s="111"/>
      <c r="AH135" s="111"/>
      <c r="AI135" s="111"/>
      <c r="AJ135" s="111"/>
      <c r="AK135" s="44"/>
      <c r="AM135" s="27"/>
    </row>
    <row r="136" spans="2:39" ht="12" customHeight="1" x14ac:dyDescent="0.2">
      <c r="B136" s="111"/>
      <c r="C136" s="111"/>
      <c r="D136" s="111"/>
      <c r="E136" s="111"/>
      <c r="F136" s="105"/>
      <c r="G136" s="105"/>
      <c r="H136" s="105"/>
      <c r="I136" s="105"/>
      <c r="J136" s="105"/>
      <c r="K136" s="105"/>
      <c r="L136" s="105"/>
      <c r="M136" s="105"/>
      <c r="N136" s="105"/>
      <c r="O136" s="105"/>
      <c r="P136" s="111"/>
      <c r="Q136" s="111"/>
      <c r="R136" s="111"/>
      <c r="S136" s="111"/>
      <c r="T136" s="111"/>
      <c r="U136" s="111"/>
      <c r="V136" s="111"/>
      <c r="W136" s="111"/>
      <c r="X136" s="111"/>
      <c r="Y136" s="111"/>
      <c r="Z136" s="111"/>
      <c r="AA136" s="111"/>
      <c r="AB136" s="111"/>
      <c r="AC136" s="111"/>
      <c r="AD136" s="111"/>
      <c r="AE136" s="111"/>
      <c r="AF136" s="111"/>
      <c r="AG136" s="111"/>
      <c r="AH136" s="111"/>
      <c r="AI136" s="111"/>
      <c r="AJ136" s="111"/>
      <c r="AK136" s="44"/>
      <c r="AM136" s="27"/>
    </row>
    <row r="137" spans="2:39" ht="12" customHeight="1" x14ac:dyDescent="0.2">
      <c r="B137" s="111"/>
      <c r="C137" s="111"/>
      <c r="D137" s="111"/>
      <c r="E137" s="111"/>
      <c r="F137" s="105"/>
      <c r="G137" s="105"/>
      <c r="H137" s="105"/>
      <c r="I137" s="105"/>
      <c r="J137" s="105"/>
      <c r="K137" s="105"/>
      <c r="L137" s="105"/>
      <c r="M137" s="105"/>
      <c r="N137" s="105"/>
      <c r="O137" s="105"/>
      <c r="P137" s="111"/>
      <c r="Q137" s="111"/>
      <c r="R137" s="111"/>
      <c r="S137" s="111"/>
      <c r="T137" s="111"/>
      <c r="U137" s="111"/>
      <c r="V137" s="111"/>
      <c r="W137" s="111"/>
      <c r="X137" s="111"/>
      <c r="Y137" s="111"/>
      <c r="Z137" s="111"/>
      <c r="AA137" s="111"/>
      <c r="AB137" s="111"/>
      <c r="AC137" s="111"/>
      <c r="AD137" s="111"/>
      <c r="AE137" s="111"/>
      <c r="AF137" s="111"/>
      <c r="AG137" s="111"/>
      <c r="AH137" s="111"/>
      <c r="AI137" s="111"/>
      <c r="AJ137" s="111"/>
      <c r="AK137" s="44"/>
      <c r="AM137" s="27"/>
    </row>
    <row r="138" spans="2:39" ht="12" customHeight="1" x14ac:dyDescent="0.2">
      <c r="B138" s="111"/>
      <c r="C138" s="111"/>
      <c r="D138" s="111"/>
      <c r="E138" s="111"/>
      <c r="F138" s="105"/>
      <c r="G138" s="105"/>
      <c r="H138" s="105"/>
      <c r="I138" s="105"/>
      <c r="J138" s="105"/>
      <c r="K138" s="105"/>
      <c r="L138" s="105"/>
      <c r="M138" s="105"/>
      <c r="N138" s="105"/>
      <c r="O138" s="105"/>
      <c r="P138" s="111"/>
      <c r="Q138" s="111"/>
      <c r="R138" s="111"/>
      <c r="S138" s="111"/>
      <c r="T138" s="111"/>
      <c r="U138" s="111"/>
      <c r="V138" s="111"/>
      <c r="W138" s="111"/>
      <c r="X138" s="111"/>
      <c r="Y138" s="111"/>
      <c r="Z138" s="111"/>
      <c r="AA138" s="111"/>
      <c r="AB138" s="111"/>
      <c r="AC138" s="111"/>
      <c r="AD138" s="111"/>
      <c r="AE138" s="111"/>
      <c r="AF138" s="111"/>
      <c r="AG138" s="111"/>
      <c r="AH138" s="111"/>
      <c r="AI138" s="111"/>
      <c r="AJ138" s="111"/>
      <c r="AK138" s="44"/>
      <c r="AM138" s="27"/>
    </row>
    <row r="139" spans="2:39" ht="12" customHeight="1" x14ac:dyDescent="0.2">
      <c r="B139" s="111"/>
      <c r="C139" s="111"/>
      <c r="D139" s="111"/>
      <c r="E139" s="111"/>
      <c r="F139" s="105"/>
      <c r="G139" s="105"/>
      <c r="H139" s="105"/>
      <c r="I139" s="105"/>
      <c r="J139" s="105"/>
      <c r="K139" s="105"/>
      <c r="L139" s="105"/>
      <c r="M139" s="105"/>
      <c r="N139" s="105"/>
      <c r="O139" s="105"/>
      <c r="P139" s="111"/>
      <c r="Q139" s="111"/>
      <c r="R139" s="111"/>
      <c r="S139" s="111"/>
      <c r="T139" s="111"/>
      <c r="U139" s="111"/>
      <c r="V139" s="111"/>
      <c r="W139" s="111"/>
      <c r="X139" s="111"/>
      <c r="Y139" s="111"/>
      <c r="Z139" s="111"/>
      <c r="AA139" s="111"/>
      <c r="AB139" s="111"/>
      <c r="AC139" s="111"/>
      <c r="AD139" s="111"/>
      <c r="AE139" s="111"/>
      <c r="AF139" s="111"/>
      <c r="AG139" s="111"/>
      <c r="AH139" s="111"/>
      <c r="AI139" s="111"/>
      <c r="AJ139" s="111"/>
      <c r="AK139" s="44"/>
      <c r="AM139" s="27"/>
    </row>
    <row r="140" spans="2:39" ht="12" customHeight="1" x14ac:dyDescent="0.2">
      <c r="B140" s="111"/>
      <c r="C140" s="111"/>
      <c r="D140" s="111"/>
      <c r="E140" s="111"/>
      <c r="F140" s="105"/>
      <c r="G140" s="105"/>
      <c r="H140" s="105"/>
      <c r="I140" s="105"/>
      <c r="J140" s="105"/>
      <c r="K140" s="105"/>
      <c r="L140" s="105"/>
      <c r="M140" s="105"/>
      <c r="N140" s="105"/>
      <c r="O140" s="105"/>
      <c r="P140" s="111"/>
      <c r="Q140" s="111"/>
      <c r="R140" s="111"/>
      <c r="S140" s="111"/>
      <c r="T140" s="111"/>
      <c r="U140" s="111"/>
      <c r="V140" s="111"/>
      <c r="W140" s="111"/>
      <c r="X140" s="111"/>
      <c r="Y140" s="111"/>
      <c r="Z140" s="111"/>
      <c r="AA140" s="111"/>
      <c r="AB140" s="111"/>
      <c r="AC140" s="111"/>
      <c r="AD140" s="111"/>
      <c r="AE140" s="111"/>
      <c r="AF140" s="111"/>
      <c r="AG140" s="111"/>
      <c r="AH140" s="111"/>
      <c r="AI140" s="111"/>
      <c r="AJ140" s="111"/>
      <c r="AK140" s="44"/>
      <c r="AM140" s="27"/>
    </row>
    <row r="141" spans="2:39" ht="12" customHeight="1" x14ac:dyDescent="0.2">
      <c r="B141" s="111"/>
      <c r="C141" s="111"/>
      <c r="D141" s="111"/>
      <c r="E141" s="111"/>
      <c r="F141" s="105"/>
      <c r="G141" s="105"/>
      <c r="H141" s="105"/>
      <c r="I141" s="105"/>
      <c r="J141" s="105"/>
      <c r="K141" s="105"/>
      <c r="L141" s="105"/>
      <c r="M141" s="105"/>
      <c r="N141" s="45"/>
      <c r="O141" s="45"/>
      <c r="P141" s="45"/>
      <c r="Q141" s="45"/>
      <c r="R141" s="45"/>
      <c r="S141" s="111"/>
      <c r="T141" s="111"/>
      <c r="U141" s="111"/>
      <c r="V141" s="111"/>
      <c r="W141" s="111"/>
      <c r="X141" s="111"/>
      <c r="Y141" s="111"/>
      <c r="Z141" s="111"/>
      <c r="AA141" s="111"/>
      <c r="AB141" s="111"/>
      <c r="AC141" s="111"/>
      <c r="AD141" s="111"/>
      <c r="AE141" s="111"/>
      <c r="AF141" s="111"/>
      <c r="AG141" s="111"/>
      <c r="AH141" s="111"/>
      <c r="AI141" s="111"/>
      <c r="AJ141" s="111"/>
      <c r="AK141" s="44"/>
      <c r="AM141" s="27"/>
    </row>
    <row r="142" spans="2:39" ht="12" customHeight="1" x14ac:dyDescent="0.2">
      <c r="B142" s="111"/>
      <c r="C142" s="111"/>
      <c r="D142" s="111"/>
      <c r="E142" s="111"/>
      <c r="F142" s="105"/>
      <c r="G142" s="105"/>
      <c r="H142" s="105"/>
      <c r="I142" s="105"/>
      <c r="J142" s="105"/>
      <c r="K142" s="105"/>
      <c r="L142" s="105"/>
      <c r="M142" s="105"/>
      <c r="N142" s="45"/>
      <c r="O142" s="45"/>
      <c r="P142" s="45"/>
      <c r="Q142" s="45"/>
      <c r="R142" s="45"/>
      <c r="S142" s="111"/>
      <c r="T142" s="111"/>
      <c r="U142" s="111"/>
      <c r="V142" s="111"/>
      <c r="W142" s="111"/>
      <c r="X142" s="111"/>
      <c r="Y142" s="111"/>
      <c r="Z142" s="111"/>
      <c r="AA142" s="111"/>
      <c r="AB142" s="111"/>
      <c r="AC142" s="111"/>
      <c r="AD142" s="111"/>
      <c r="AE142" s="111"/>
      <c r="AF142" s="111"/>
      <c r="AG142" s="111"/>
      <c r="AH142" s="111"/>
      <c r="AI142" s="111"/>
      <c r="AJ142" s="111"/>
      <c r="AK142" s="44"/>
      <c r="AM142" s="27"/>
    </row>
    <row r="143" spans="2:39" ht="12" customHeight="1" x14ac:dyDescent="0.2">
      <c r="B143" s="111"/>
      <c r="C143" s="111"/>
      <c r="D143" s="111"/>
      <c r="E143" s="111"/>
      <c r="F143" s="105"/>
      <c r="G143" s="105"/>
      <c r="H143" s="105"/>
      <c r="I143" s="105"/>
      <c r="J143" s="105"/>
      <c r="K143" s="105"/>
      <c r="L143" s="105"/>
      <c r="M143" s="105"/>
      <c r="N143" s="105"/>
      <c r="O143" s="111"/>
      <c r="P143" s="111"/>
      <c r="Q143" s="111"/>
      <c r="R143" s="45"/>
      <c r="S143" s="111"/>
      <c r="T143" s="111"/>
      <c r="U143" s="111"/>
      <c r="V143" s="111"/>
      <c r="W143" s="111"/>
      <c r="X143" s="111"/>
      <c r="Y143" s="111"/>
      <c r="Z143" s="111"/>
      <c r="AA143" s="111"/>
      <c r="AB143" s="111"/>
      <c r="AC143" s="111"/>
      <c r="AD143" s="111"/>
      <c r="AE143" s="111"/>
      <c r="AF143" s="111"/>
      <c r="AG143" s="111"/>
      <c r="AH143" s="111"/>
      <c r="AI143" s="111"/>
      <c r="AJ143" s="111"/>
      <c r="AK143" s="44"/>
      <c r="AM143" s="27"/>
    </row>
    <row r="144" spans="2:39" ht="12" customHeight="1" x14ac:dyDescent="0.2">
      <c r="B144" s="111"/>
      <c r="C144" s="111"/>
      <c r="D144" s="111"/>
      <c r="E144" s="111"/>
      <c r="F144" s="105"/>
      <c r="G144" s="105"/>
      <c r="H144" s="105"/>
      <c r="I144" s="105"/>
      <c r="J144" s="105"/>
      <c r="K144" s="105"/>
      <c r="L144" s="105"/>
      <c r="M144" s="105"/>
      <c r="N144" s="105"/>
      <c r="O144" s="111"/>
      <c r="P144" s="111"/>
      <c r="Q144" s="111"/>
      <c r="R144" s="45"/>
      <c r="S144" s="111"/>
      <c r="T144" s="111"/>
      <c r="U144" s="111"/>
      <c r="V144" s="111"/>
      <c r="W144" s="111"/>
      <c r="X144" s="111"/>
      <c r="Y144" s="111"/>
      <c r="Z144" s="111"/>
      <c r="AA144" s="111"/>
      <c r="AB144" s="111"/>
      <c r="AC144" s="111"/>
      <c r="AD144" s="111"/>
      <c r="AE144" s="111"/>
      <c r="AF144" s="111"/>
      <c r="AG144" s="111"/>
      <c r="AH144" s="111"/>
      <c r="AI144" s="111"/>
      <c r="AJ144" s="111"/>
      <c r="AK144" s="44"/>
      <c r="AM144" s="27"/>
    </row>
    <row r="145" spans="2:39" ht="12" customHeight="1" x14ac:dyDescent="0.2">
      <c r="B145" s="111"/>
      <c r="C145" s="111"/>
      <c r="D145" s="111"/>
      <c r="E145" s="111"/>
      <c r="F145" s="105"/>
      <c r="G145" s="105"/>
      <c r="H145" s="105"/>
      <c r="I145" s="105"/>
      <c r="J145" s="105"/>
      <c r="K145" s="105"/>
      <c r="L145" s="105"/>
      <c r="M145" s="105"/>
      <c r="N145" s="107"/>
      <c r="O145" s="111"/>
      <c r="P145" s="111"/>
      <c r="Q145" s="111"/>
      <c r="R145" s="111"/>
      <c r="S145" s="111"/>
      <c r="T145" s="111"/>
      <c r="U145" s="111"/>
      <c r="V145" s="111"/>
      <c r="W145" s="111"/>
      <c r="X145" s="111"/>
      <c r="Y145" s="111"/>
      <c r="Z145" s="111"/>
      <c r="AA145" s="111"/>
      <c r="AB145" s="111"/>
      <c r="AC145" s="111"/>
      <c r="AD145" s="111"/>
      <c r="AE145" s="111"/>
      <c r="AF145" s="111"/>
      <c r="AG145" s="111"/>
      <c r="AH145" s="111"/>
      <c r="AI145" s="111"/>
      <c r="AJ145" s="111"/>
      <c r="AK145" s="44"/>
      <c r="AM145" s="27"/>
    </row>
    <row r="146" spans="2:39" ht="12" customHeight="1" x14ac:dyDescent="0.2">
      <c r="B146" s="111"/>
      <c r="C146" s="111"/>
      <c r="D146" s="111"/>
      <c r="E146" s="111"/>
      <c r="F146" s="105"/>
      <c r="G146" s="105"/>
      <c r="H146" s="105"/>
      <c r="I146" s="105"/>
      <c r="J146" s="105"/>
      <c r="K146" s="105"/>
      <c r="L146" s="105"/>
      <c r="M146" s="105"/>
      <c r="N146" s="109"/>
      <c r="O146" s="111"/>
      <c r="P146" s="111"/>
      <c r="Q146" s="111"/>
      <c r="R146" s="111"/>
      <c r="S146" s="111"/>
      <c r="T146" s="111"/>
      <c r="U146" s="111"/>
      <c r="V146" s="111"/>
      <c r="W146" s="111"/>
      <c r="X146" s="111"/>
      <c r="Y146" s="111"/>
      <c r="Z146" s="111"/>
      <c r="AA146" s="111"/>
      <c r="AB146" s="111"/>
      <c r="AC146" s="111"/>
      <c r="AD146" s="111"/>
      <c r="AE146" s="111"/>
      <c r="AF146" s="111"/>
      <c r="AG146" s="111"/>
      <c r="AH146" s="111"/>
      <c r="AI146" s="111"/>
      <c r="AJ146" s="111"/>
      <c r="AK146" s="44"/>
      <c r="AM146" s="27"/>
    </row>
    <row r="147" spans="2:39" ht="12" customHeight="1" x14ac:dyDescent="0.2">
      <c r="B147" s="111"/>
      <c r="C147" s="111"/>
      <c r="D147" s="111"/>
      <c r="E147" s="111"/>
      <c r="F147" s="105"/>
      <c r="G147" s="105"/>
      <c r="H147" s="105"/>
      <c r="I147" s="105"/>
      <c r="J147" s="105"/>
      <c r="K147" s="105"/>
      <c r="L147" s="105"/>
      <c r="M147" s="105"/>
      <c r="N147" s="105"/>
      <c r="O147" s="110"/>
      <c r="P147" s="111"/>
      <c r="Q147" s="111"/>
      <c r="R147" s="111"/>
      <c r="S147" s="111"/>
      <c r="T147" s="111"/>
      <c r="U147" s="111"/>
      <c r="V147" s="111"/>
      <c r="W147" s="111"/>
      <c r="X147" s="111"/>
      <c r="Y147" s="111"/>
      <c r="Z147" s="111"/>
      <c r="AA147" s="111"/>
      <c r="AB147" s="111"/>
      <c r="AC147" s="111"/>
      <c r="AD147" s="111"/>
      <c r="AE147" s="111"/>
      <c r="AF147" s="111"/>
      <c r="AG147" s="111"/>
      <c r="AH147" s="111"/>
      <c r="AI147" s="111"/>
      <c r="AJ147" s="111"/>
      <c r="AK147" s="44"/>
      <c r="AM147" s="27"/>
    </row>
    <row r="148" spans="2:39" ht="12" customHeight="1" x14ac:dyDescent="0.2">
      <c r="B148" s="111"/>
      <c r="C148" s="111"/>
      <c r="D148" s="111"/>
      <c r="E148" s="111"/>
      <c r="F148" s="105"/>
      <c r="G148" s="105"/>
      <c r="H148" s="105"/>
      <c r="I148" s="105"/>
      <c r="J148" s="105"/>
      <c r="K148" s="105"/>
      <c r="L148" s="105"/>
      <c r="M148" s="105"/>
      <c r="N148" s="105"/>
      <c r="O148" s="110"/>
      <c r="P148" s="111"/>
      <c r="Q148" s="111"/>
      <c r="R148" s="111"/>
      <c r="S148" s="111"/>
      <c r="T148" s="111"/>
      <c r="U148" s="111"/>
      <c r="V148" s="111"/>
      <c r="W148" s="111"/>
      <c r="X148" s="111"/>
      <c r="Y148" s="111"/>
      <c r="Z148" s="111"/>
      <c r="AA148" s="111"/>
      <c r="AB148" s="111"/>
      <c r="AC148" s="111"/>
      <c r="AD148" s="111"/>
      <c r="AE148" s="111"/>
      <c r="AF148" s="111"/>
      <c r="AG148" s="111"/>
      <c r="AH148" s="111"/>
      <c r="AI148" s="111"/>
      <c r="AJ148" s="111"/>
      <c r="AK148" s="44"/>
      <c r="AM148" s="27"/>
    </row>
    <row r="149" spans="2:39" ht="12" customHeight="1" x14ac:dyDescent="0.2">
      <c r="B149" s="111"/>
      <c r="C149" s="111"/>
      <c r="D149" s="111"/>
      <c r="E149" s="111"/>
      <c r="F149" s="105"/>
      <c r="G149" s="105"/>
      <c r="H149" s="105"/>
      <c r="I149" s="105"/>
      <c r="J149" s="105"/>
      <c r="K149" s="105"/>
      <c r="L149" s="105"/>
      <c r="M149" s="105"/>
      <c r="N149" s="105"/>
      <c r="O149" s="109"/>
      <c r="P149" s="111"/>
      <c r="Q149" s="111"/>
      <c r="R149" s="111"/>
      <c r="S149" s="111"/>
      <c r="T149" s="111"/>
      <c r="U149" s="111"/>
      <c r="V149" s="111"/>
      <c r="W149" s="111"/>
      <c r="X149" s="111"/>
      <c r="Y149" s="111"/>
      <c r="Z149" s="111"/>
      <c r="AA149" s="111"/>
      <c r="AB149" s="111"/>
      <c r="AC149" s="111"/>
      <c r="AD149" s="111"/>
      <c r="AE149" s="111"/>
      <c r="AF149" s="111"/>
      <c r="AG149" s="111"/>
      <c r="AH149" s="111"/>
      <c r="AI149" s="111"/>
      <c r="AJ149" s="111"/>
      <c r="AK149" s="44"/>
      <c r="AM149" s="27"/>
    </row>
    <row r="150" spans="2:39" ht="12" customHeight="1" x14ac:dyDescent="0.2">
      <c r="B150" s="111"/>
      <c r="C150" s="111"/>
      <c r="D150" s="111"/>
      <c r="E150" s="111"/>
      <c r="F150" s="105"/>
      <c r="G150" s="105"/>
      <c r="H150" s="105"/>
      <c r="I150" s="105"/>
      <c r="J150" s="105"/>
      <c r="K150" s="105"/>
      <c r="L150" s="105"/>
      <c r="M150" s="105"/>
      <c r="N150" s="105"/>
      <c r="O150" s="109"/>
      <c r="P150" s="111"/>
      <c r="Q150" s="111"/>
      <c r="R150" s="111"/>
      <c r="S150" s="111"/>
      <c r="T150" s="111"/>
      <c r="U150" s="111"/>
      <c r="V150" s="111"/>
      <c r="W150" s="111"/>
      <c r="X150" s="111"/>
      <c r="Y150" s="111"/>
      <c r="Z150" s="111"/>
      <c r="AA150" s="111"/>
      <c r="AB150" s="111"/>
      <c r="AC150" s="111"/>
      <c r="AD150" s="111"/>
      <c r="AE150" s="111"/>
      <c r="AF150" s="111"/>
      <c r="AG150" s="111"/>
      <c r="AH150" s="111"/>
      <c r="AI150" s="111"/>
      <c r="AJ150" s="111"/>
      <c r="AK150" s="44"/>
      <c r="AM150" s="27"/>
    </row>
    <row r="151" spans="2:39" ht="12" customHeight="1" x14ac:dyDescent="0.2">
      <c r="B151" s="111"/>
      <c r="C151" s="111"/>
      <c r="D151" s="111"/>
      <c r="E151" s="111"/>
      <c r="F151" s="105"/>
      <c r="G151" s="105"/>
      <c r="H151" s="105"/>
      <c r="I151" s="105"/>
      <c r="J151" s="105"/>
      <c r="K151" s="105"/>
      <c r="L151" s="105"/>
      <c r="M151" s="105"/>
      <c r="N151" s="105"/>
      <c r="O151" s="109"/>
      <c r="P151" s="111"/>
      <c r="Q151" s="111"/>
      <c r="R151" s="111"/>
      <c r="S151" s="111"/>
      <c r="T151" s="111"/>
      <c r="U151" s="111"/>
      <c r="V151" s="111"/>
      <c r="W151" s="111"/>
      <c r="X151" s="111"/>
      <c r="Y151" s="111"/>
      <c r="Z151" s="111"/>
      <c r="AA151" s="111"/>
      <c r="AB151" s="111"/>
      <c r="AC151" s="111"/>
      <c r="AD151" s="111"/>
      <c r="AE151" s="111"/>
      <c r="AF151" s="111"/>
      <c r="AG151" s="111"/>
      <c r="AH151" s="111"/>
      <c r="AI151" s="111"/>
      <c r="AJ151" s="111"/>
      <c r="AK151" s="44"/>
      <c r="AM151" s="27"/>
    </row>
    <row r="152" spans="2:39" ht="12" customHeight="1" x14ac:dyDescent="0.2">
      <c r="B152" s="111"/>
      <c r="C152" s="111"/>
      <c r="D152" s="111"/>
      <c r="E152" s="111"/>
      <c r="F152" s="105"/>
      <c r="G152" s="105"/>
      <c r="H152" s="105"/>
      <c r="I152" s="105"/>
      <c r="J152" s="105"/>
      <c r="K152" s="105"/>
      <c r="L152" s="105"/>
      <c r="M152" s="105"/>
      <c r="N152" s="105"/>
      <c r="O152" s="109"/>
      <c r="P152" s="111"/>
      <c r="Q152" s="111"/>
      <c r="R152" s="111"/>
      <c r="S152" s="111"/>
      <c r="T152" s="111"/>
      <c r="U152" s="111"/>
      <c r="V152" s="111"/>
      <c r="W152" s="111"/>
      <c r="X152" s="111"/>
      <c r="Y152" s="111"/>
      <c r="Z152" s="111"/>
      <c r="AA152" s="111"/>
      <c r="AB152" s="111"/>
      <c r="AC152" s="111"/>
      <c r="AD152" s="111"/>
      <c r="AE152" s="111"/>
      <c r="AF152" s="111"/>
      <c r="AG152" s="111"/>
      <c r="AH152" s="111"/>
      <c r="AI152" s="111"/>
      <c r="AJ152" s="111"/>
      <c r="AK152" s="44"/>
      <c r="AM152" s="27"/>
    </row>
    <row r="153" spans="2:39" ht="12" customHeight="1" x14ac:dyDescent="0.2">
      <c r="B153" s="111"/>
      <c r="C153" s="111"/>
      <c r="D153" s="111"/>
      <c r="E153" s="111"/>
      <c r="F153" s="105"/>
      <c r="G153" s="105"/>
      <c r="H153" s="105"/>
      <c r="I153" s="105"/>
      <c r="J153" s="105"/>
      <c r="K153" s="105"/>
      <c r="L153" s="105"/>
      <c r="M153" s="105"/>
      <c r="N153" s="105"/>
      <c r="O153" s="109"/>
      <c r="P153" s="111"/>
      <c r="Q153" s="111"/>
      <c r="R153" s="111"/>
      <c r="S153" s="111"/>
      <c r="T153" s="111"/>
      <c r="U153" s="111"/>
      <c r="V153" s="111"/>
      <c r="W153" s="111"/>
      <c r="X153" s="111"/>
      <c r="Y153" s="111"/>
      <c r="Z153" s="111"/>
      <c r="AA153" s="111"/>
      <c r="AB153" s="111"/>
      <c r="AC153" s="111"/>
      <c r="AD153" s="111"/>
      <c r="AE153" s="111"/>
      <c r="AF153" s="111"/>
      <c r="AG153" s="111"/>
      <c r="AH153" s="111"/>
      <c r="AI153" s="111"/>
      <c r="AJ153" s="111"/>
      <c r="AK153" s="44"/>
      <c r="AM153" s="27"/>
    </row>
    <row r="154" spans="2:39" ht="12" customHeight="1" x14ac:dyDescent="0.2">
      <c r="B154" s="111"/>
      <c r="C154" s="111"/>
      <c r="D154" s="111"/>
      <c r="E154" s="111"/>
      <c r="F154" s="105"/>
      <c r="G154" s="105"/>
      <c r="H154" s="105"/>
      <c r="I154" s="105"/>
      <c r="J154" s="105"/>
      <c r="K154" s="105"/>
      <c r="L154" s="105"/>
      <c r="M154" s="105"/>
      <c r="N154" s="105"/>
      <c r="O154" s="109"/>
      <c r="P154" s="111"/>
      <c r="Q154" s="111"/>
      <c r="R154" s="111"/>
      <c r="S154" s="111"/>
      <c r="T154" s="111"/>
      <c r="U154" s="111"/>
      <c r="V154" s="111"/>
      <c r="W154" s="111"/>
      <c r="X154" s="111"/>
      <c r="Y154" s="111"/>
      <c r="Z154" s="111"/>
      <c r="AA154" s="111"/>
      <c r="AB154" s="111"/>
      <c r="AC154" s="111"/>
      <c r="AD154" s="111"/>
      <c r="AE154" s="111"/>
      <c r="AF154" s="111"/>
      <c r="AG154" s="111"/>
      <c r="AH154" s="111"/>
      <c r="AI154" s="111"/>
      <c r="AJ154" s="111"/>
      <c r="AK154" s="44"/>
      <c r="AM154" s="27"/>
    </row>
    <row r="155" spans="2:39" ht="12" customHeight="1" x14ac:dyDescent="0.2">
      <c r="B155" s="111"/>
      <c r="C155" s="111"/>
      <c r="D155" s="111"/>
      <c r="E155" s="111"/>
      <c r="F155" s="105"/>
      <c r="G155" s="105"/>
      <c r="H155" s="105"/>
      <c r="I155" s="105"/>
      <c r="J155" s="105"/>
      <c r="K155" s="105"/>
      <c r="L155" s="105"/>
      <c r="M155" s="105"/>
      <c r="N155" s="105"/>
      <c r="O155" s="109"/>
      <c r="P155" s="111"/>
      <c r="Q155" s="111"/>
      <c r="R155" s="111"/>
      <c r="S155" s="111"/>
      <c r="T155" s="111"/>
      <c r="U155" s="111"/>
      <c r="V155" s="111"/>
      <c r="W155" s="111"/>
      <c r="X155" s="111"/>
      <c r="Y155" s="111"/>
      <c r="Z155" s="111"/>
      <c r="AA155" s="111"/>
      <c r="AB155" s="111"/>
      <c r="AC155" s="111"/>
      <c r="AD155" s="111"/>
      <c r="AE155" s="111"/>
      <c r="AF155" s="111"/>
      <c r="AG155" s="111"/>
      <c r="AH155" s="111"/>
      <c r="AI155" s="111"/>
      <c r="AJ155" s="111"/>
      <c r="AK155" s="44"/>
      <c r="AM155" s="27"/>
    </row>
    <row r="156" spans="2:39" ht="12" customHeight="1" x14ac:dyDescent="0.2">
      <c r="B156" s="111"/>
      <c r="C156" s="111"/>
      <c r="D156" s="111"/>
      <c r="E156" s="111"/>
      <c r="F156" s="105"/>
      <c r="G156" s="105"/>
      <c r="H156" s="105"/>
      <c r="I156" s="105"/>
      <c r="J156" s="105"/>
      <c r="K156" s="105"/>
      <c r="L156" s="105"/>
      <c r="M156" s="105"/>
      <c r="N156" s="105"/>
      <c r="O156" s="109"/>
      <c r="P156" s="111"/>
      <c r="Q156" s="111"/>
      <c r="R156" s="111"/>
      <c r="S156" s="111"/>
      <c r="T156" s="111"/>
      <c r="U156" s="111"/>
      <c r="V156" s="111"/>
      <c r="W156" s="111"/>
      <c r="X156" s="111"/>
      <c r="Y156" s="111"/>
      <c r="Z156" s="111"/>
      <c r="AA156" s="111"/>
      <c r="AB156" s="111"/>
      <c r="AC156" s="111"/>
      <c r="AD156" s="111"/>
      <c r="AE156" s="111"/>
      <c r="AF156" s="111"/>
      <c r="AG156" s="111"/>
      <c r="AH156" s="111"/>
      <c r="AI156" s="111"/>
      <c r="AJ156" s="111"/>
      <c r="AK156" s="44"/>
      <c r="AM156" s="27"/>
    </row>
    <row r="157" spans="2:39" ht="12" customHeight="1" x14ac:dyDescent="0.2">
      <c r="B157" s="111"/>
      <c r="C157" s="111"/>
      <c r="D157" s="111"/>
      <c r="E157" s="111"/>
      <c r="F157" s="105"/>
      <c r="G157" s="105"/>
      <c r="H157" s="105"/>
      <c r="I157" s="105"/>
      <c r="J157" s="105"/>
      <c r="K157" s="105"/>
      <c r="L157" s="105"/>
      <c r="M157" s="105"/>
      <c r="N157" s="105"/>
      <c r="O157" s="109"/>
      <c r="P157" s="111"/>
      <c r="Q157" s="111"/>
      <c r="R157" s="111"/>
      <c r="S157" s="111"/>
      <c r="T157" s="111"/>
      <c r="U157" s="111"/>
      <c r="V157" s="111"/>
      <c r="W157" s="111"/>
      <c r="X157" s="111"/>
      <c r="Y157" s="111"/>
      <c r="Z157" s="111"/>
      <c r="AA157" s="111"/>
      <c r="AB157" s="111"/>
      <c r="AC157" s="111"/>
      <c r="AD157" s="111"/>
      <c r="AE157" s="111"/>
      <c r="AF157" s="111"/>
      <c r="AG157" s="111"/>
      <c r="AH157" s="111"/>
      <c r="AI157" s="111"/>
      <c r="AJ157" s="111"/>
      <c r="AK157" s="44"/>
      <c r="AM157" s="27"/>
    </row>
    <row r="158" spans="2:39" ht="12" customHeight="1" x14ac:dyDescent="0.2">
      <c r="B158" s="111"/>
      <c r="C158" s="111"/>
      <c r="D158" s="111"/>
      <c r="E158" s="111"/>
      <c r="F158" s="105"/>
      <c r="G158" s="105"/>
      <c r="H158" s="105"/>
      <c r="I158" s="105"/>
      <c r="J158" s="105"/>
      <c r="K158" s="105"/>
      <c r="L158" s="105"/>
      <c r="M158" s="105"/>
      <c r="N158" s="105"/>
      <c r="O158" s="111"/>
      <c r="P158" s="111"/>
      <c r="Q158" s="111"/>
      <c r="R158" s="111"/>
      <c r="S158" s="111"/>
      <c r="T158" s="111"/>
      <c r="U158" s="111"/>
      <c r="V158" s="111"/>
      <c r="W158" s="111"/>
      <c r="X158" s="111"/>
      <c r="Y158" s="111"/>
      <c r="Z158" s="111"/>
      <c r="AA158" s="111"/>
      <c r="AB158" s="111"/>
      <c r="AC158" s="111"/>
      <c r="AD158" s="111"/>
      <c r="AE158" s="111"/>
      <c r="AF158" s="111"/>
      <c r="AG158" s="111"/>
      <c r="AH158" s="111"/>
      <c r="AI158" s="111"/>
      <c r="AJ158" s="111"/>
      <c r="AK158" s="44"/>
      <c r="AM158" s="27"/>
    </row>
    <row r="159" spans="2:39" ht="12" customHeight="1" x14ac:dyDescent="0.2">
      <c r="B159" s="111"/>
      <c r="C159" s="111"/>
      <c r="D159" s="111"/>
      <c r="E159" s="111"/>
      <c r="F159" s="105"/>
      <c r="G159" s="105"/>
      <c r="H159" s="105"/>
      <c r="I159" s="105"/>
      <c r="J159" s="105"/>
      <c r="K159" s="105"/>
      <c r="L159" s="105"/>
      <c r="M159" s="105"/>
      <c r="N159" s="105"/>
      <c r="O159" s="111"/>
      <c r="P159" s="111"/>
      <c r="Q159" s="111"/>
      <c r="R159" s="111"/>
      <c r="S159" s="111"/>
      <c r="T159" s="111"/>
      <c r="U159" s="111"/>
      <c r="V159" s="111"/>
      <c r="W159" s="111"/>
      <c r="X159" s="111"/>
      <c r="Y159" s="111"/>
      <c r="Z159" s="111"/>
      <c r="AA159" s="111"/>
      <c r="AB159" s="111"/>
      <c r="AC159" s="111"/>
      <c r="AD159" s="111"/>
      <c r="AE159" s="111"/>
      <c r="AF159" s="111"/>
      <c r="AG159" s="111"/>
      <c r="AH159" s="111"/>
      <c r="AI159" s="111"/>
      <c r="AJ159" s="111"/>
      <c r="AK159" s="44"/>
      <c r="AM159" s="27"/>
    </row>
    <row r="160" spans="2:39" ht="12" customHeight="1" x14ac:dyDescent="0.2">
      <c r="B160" s="111"/>
      <c r="C160" s="111"/>
      <c r="D160" s="111"/>
      <c r="E160" s="111"/>
      <c r="F160" s="105"/>
      <c r="G160" s="105"/>
      <c r="H160" s="105"/>
      <c r="I160" s="105"/>
      <c r="J160" s="105"/>
      <c r="K160" s="105"/>
      <c r="L160" s="105"/>
      <c r="M160" s="105"/>
      <c r="N160" s="105"/>
      <c r="O160" s="111"/>
      <c r="P160" s="111"/>
      <c r="Q160" s="111"/>
      <c r="R160" s="111"/>
      <c r="S160" s="111"/>
      <c r="T160" s="111"/>
      <c r="U160" s="111"/>
      <c r="V160" s="111"/>
      <c r="W160" s="111"/>
      <c r="X160" s="111"/>
      <c r="Y160" s="111"/>
      <c r="Z160" s="111"/>
      <c r="AA160" s="111"/>
      <c r="AB160" s="111"/>
      <c r="AC160" s="111"/>
      <c r="AD160" s="111"/>
      <c r="AE160" s="111"/>
      <c r="AF160" s="111"/>
      <c r="AG160" s="111"/>
      <c r="AH160" s="111"/>
      <c r="AI160" s="111"/>
      <c r="AJ160" s="111"/>
      <c r="AK160" s="44"/>
      <c r="AM160" s="27"/>
    </row>
    <row r="161" spans="2:39" ht="12" customHeight="1" x14ac:dyDescent="0.2">
      <c r="B161" s="112"/>
      <c r="C161" s="112"/>
      <c r="D161" s="112"/>
      <c r="E161" s="112"/>
      <c r="F161" s="105"/>
      <c r="G161" s="105"/>
      <c r="H161" s="105"/>
      <c r="I161" s="105"/>
      <c r="J161" s="105"/>
      <c r="K161" s="105"/>
      <c r="L161" s="105"/>
      <c r="M161" s="105"/>
      <c r="N161" s="105"/>
      <c r="O161" s="111"/>
      <c r="P161" s="45"/>
      <c r="Q161" s="45"/>
      <c r="R161" s="45"/>
      <c r="S161" s="45"/>
      <c r="T161" s="45"/>
      <c r="U161" s="45"/>
      <c r="V161" s="45"/>
      <c r="W161" s="45"/>
      <c r="X161" s="45"/>
      <c r="Y161" s="45"/>
      <c r="Z161" s="45"/>
      <c r="AA161" s="45"/>
      <c r="AB161" s="45"/>
      <c r="AC161" s="45"/>
      <c r="AD161" s="45"/>
      <c r="AE161" s="45"/>
      <c r="AF161" s="45"/>
      <c r="AG161" s="45"/>
      <c r="AH161" s="45"/>
      <c r="AI161" s="45"/>
      <c r="AJ161" s="45"/>
      <c r="AK161" s="44"/>
      <c r="AM161" s="27"/>
    </row>
    <row r="162" spans="2:39" ht="12" customHeight="1" x14ac:dyDescent="0.2">
      <c r="B162" s="112"/>
      <c r="C162" s="112"/>
      <c r="D162" s="112"/>
      <c r="E162" s="112"/>
      <c r="F162" s="105"/>
      <c r="G162" s="105"/>
      <c r="H162" s="105"/>
      <c r="I162" s="105"/>
      <c r="J162" s="105"/>
      <c r="K162" s="105"/>
      <c r="L162" s="105"/>
      <c r="M162" s="105"/>
      <c r="N162" s="105"/>
      <c r="O162" s="111"/>
      <c r="P162" s="45"/>
      <c r="Q162" s="45"/>
      <c r="R162" s="45"/>
      <c r="S162" s="45"/>
      <c r="T162" s="45"/>
      <c r="U162" s="45"/>
      <c r="V162" s="45"/>
      <c r="W162" s="45"/>
      <c r="X162" s="45"/>
      <c r="Y162" s="45"/>
      <c r="Z162" s="45"/>
      <c r="AA162" s="45"/>
      <c r="AB162" s="45"/>
      <c r="AC162" s="45"/>
      <c r="AD162" s="45"/>
      <c r="AE162" s="45"/>
      <c r="AF162" s="45"/>
      <c r="AG162" s="45"/>
      <c r="AH162" s="45"/>
      <c r="AI162" s="45"/>
      <c r="AJ162" s="45"/>
      <c r="AK162" s="44"/>
      <c r="AM162" s="27"/>
    </row>
    <row r="163" spans="2:39" ht="12" customHeight="1" x14ac:dyDescent="0.2">
      <c r="B163" s="112"/>
      <c r="C163" s="112"/>
      <c r="D163" s="112"/>
      <c r="E163" s="112"/>
      <c r="F163" s="105"/>
      <c r="G163" s="105"/>
      <c r="H163" s="105"/>
      <c r="I163" s="105"/>
      <c r="J163" s="105"/>
      <c r="K163" s="105"/>
      <c r="L163" s="105"/>
      <c r="M163" s="105"/>
      <c r="N163" s="105"/>
      <c r="O163" s="111"/>
      <c r="P163" s="45"/>
      <c r="Q163" s="45"/>
      <c r="R163" s="45"/>
      <c r="S163" s="45"/>
      <c r="T163" s="45"/>
      <c r="U163" s="45"/>
      <c r="V163" s="45"/>
      <c r="W163" s="45"/>
      <c r="X163" s="45"/>
      <c r="Y163" s="45"/>
      <c r="Z163" s="45"/>
      <c r="AA163" s="45"/>
      <c r="AB163" s="45"/>
      <c r="AC163" s="45"/>
      <c r="AD163" s="45"/>
      <c r="AE163" s="45"/>
      <c r="AF163" s="45"/>
      <c r="AG163" s="45"/>
      <c r="AH163" s="45"/>
      <c r="AI163" s="45"/>
      <c r="AJ163" s="45"/>
      <c r="AK163" s="44"/>
      <c r="AM163" s="27"/>
    </row>
    <row r="164" spans="2:39" ht="12" customHeight="1" x14ac:dyDescent="0.2">
      <c r="B164" s="112"/>
      <c r="C164" s="112"/>
      <c r="D164" s="112"/>
      <c r="E164" s="112"/>
      <c r="F164" s="105"/>
      <c r="G164" s="105"/>
      <c r="H164" s="105"/>
      <c r="I164" s="105"/>
      <c r="J164" s="105"/>
      <c r="K164" s="105"/>
      <c r="L164" s="105"/>
      <c r="M164" s="105"/>
      <c r="N164" s="105"/>
      <c r="O164" s="111"/>
      <c r="P164" s="45"/>
      <c r="Q164" s="45"/>
      <c r="R164" s="45"/>
      <c r="S164" s="45"/>
      <c r="T164" s="45"/>
      <c r="U164" s="45"/>
      <c r="V164" s="45"/>
      <c r="W164" s="45"/>
      <c r="X164" s="45"/>
      <c r="Y164" s="45"/>
      <c r="Z164" s="45"/>
      <c r="AA164" s="45"/>
      <c r="AB164" s="45"/>
      <c r="AC164" s="45"/>
      <c r="AD164" s="45"/>
      <c r="AE164" s="45"/>
      <c r="AF164" s="45"/>
      <c r="AG164" s="45"/>
      <c r="AH164" s="45"/>
      <c r="AI164" s="45"/>
      <c r="AJ164" s="45"/>
      <c r="AK164" s="44"/>
      <c r="AM164" s="27"/>
    </row>
    <row r="165" spans="2:39" ht="12" customHeight="1" x14ac:dyDescent="0.2">
      <c r="B165" s="112"/>
      <c r="C165" s="112"/>
      <c r="D165" s="112"/>
      <c r="E165" s="112"/>
      <c r="F165" s="105"/>
      <c r="G165" s="105"/>
      <c r="H165" s="105"/>
      <c r="I165" s="105"/>
      <c r="J165" s="105"/>
      <c r="K165" s="105"/>
      <c r="L165" s="105"/>
      <c r="M165" s="105"/>
      <c r="N165" s="105"/>
      <c r="O165" s="111"/>
      <c r="P165" s="45"/>
      <c r="Q165" s="45"/>
      <c r="R165" s="45"/>
      <c r="S165" s="45"/>
      <c r="T165" s="45"/>
      <c r="U165" s="45"/>
      <c r="V165" s="45"/>
      <c r="W165" s="45"/>
      <c r="X165" s="45"/>
      <c r="Y165" s="45"/>
      <c r="Z165" s="45"/>
      <c r="AA165" s="45"/>
      <c r="AB165" s="45"/>
      <c r="AC165" s="45"/>
      <c r="AD165" s="45"/>
      <c r="AE165" s="45"/>
      <c r="AF165" s="45"/>
      <c r="AG165" s="45"/>
      <c r="AH165" s="45"/>
      <c r="AI165" s="45"/>
      <c r="AJ165" s="45"/>
      <c r="AK165" s="44"/>
      <c r="AM165" s="27"/>
    </row>
    <row r="166" spans="2:39" ht="12" customHeight="1" x14ac:dyDescent="0.2">
      <c r="B166" s="112"/>
      <c r="C166" s="112"/>
      <c r="D166" s="112"/>
      <c r="E166" s="112"/>
      <c r="F166" s="105"/>
      <c r="G166" s="105"/>
      <c r="H166" s="105"/>
      <c r="I166" s="105"/>
      <c r="J166" s="105"/>
      <c r="K166" s="105"/>
      <c r="L166" s="105"/>
      <c r="M166" s="105"/>
      <c r="N166" s="105"/>
      <c r="O166" s="111"/>
      <c r="P166" s="45"/>
      <c r="Q166" s="45"/>
      <c r="R166" s="45"/>
      <c r="S166" s="45"/>
      <c r="T166" s="45"/>
      <c r="U166" s="45"/>
      <c r="V166" s="45"/>
      <c r="W166" s="45"/>
      <c r="X166" s="45"/>
      <c r="Y166" s="45"/>
      <c r="Z166" s="45"/>
      <c r="AA166" s="45"/>
      <c r="AB166" s="45"/>
      <c r="AC166" s="45"/>
      <c r="AD166" s="45"/>
      <c r="AE166" s="45"/>
      <c r="AF166" s="45"/>
      <c r="AG166" s="45"/>
      <c r="AH166" s="45"/>
      <c r="AI166" s="45"/>
      <c r="AJ166" s="45"/>
      <c r="AK166" s="44"/>
      <c r="AM166" s="27"/>
    </row>
    <row r="167" spans="2:39" ht="12" customHeight="1" x14ac:dyDescent="0.2">
      <c r="B167" s="112"/>
      <c r="C167" s="112"/>
      <c r="D167" s="112"/>
      <c r="E167" s="112"/>
      <c r="F167" s="105"/>
      <c r="G167" s="105"/>
      <c r="H167" s="105"/>
      <c r="I167" s="105"/>
      <c r="J167" s="105"/>
      <c r="K167" s="105"/>
      <c r="L167" s="105"/>
      <c r="M167" s="105"/>
      <c r="N167" s="105"/>
      <c r="O167" s="111"/>
      <c r="P167" s="45"/>
      <c r="Q167" s="45"/>
      <c r="R167" s="45"/>
      <c r="S167" s="45"/>
      <c r="T167" s="45"/>
      <c r="U167" s="45"/>
      <c r="V167" s="45"/>
      <c r="W167" s="45"/>
      <c r="X167" s="45"/>
      <c r="Y167" s="45"/>
      <c r="Z167" s="45"/>
      <c r="AA167" s="45"/>
      <c r="AB167" s="45"/>
      <c r="AC167" s="45"/>
      <c r="AD167" s="45"/>
      <c r="AE167" s="45"/>
      <c r="AF167" s="45"/>
      <c r="AG167" s="45"/>
      <c r="AH167" s="45"/>
      <c r="AI167" s="45"/>
      <c r="AJ167" s="45"/>
      <c r="AK167" s="44"/>
      <c r="AM167" s="27"/>
    </row>
    <row r="168" spans="2:39" ht="12" customHeight="1" x14ac:dyDescent="0.2">
      <c r="B168" s="112"/>
      <c r="C168" s="112"/>
      <c r="D168" s="112"/>
      <c r="E168" s="112"/>
      <c r="F168" s="113"/>
      <c r="G168" s="113"/>
      <c r="H168" s="113"/>
      <c r="I168" s="113"/>
      <c r="J168" s="113"/>
      <c r="K168" s="113"/>
      <c r="L168" s="113"/>
      <c r="M168" s="113"/>
      <c r="N168" s="113"/>
      <c r="O168" s="111"/>
      <c r="P168" s="45"/>
      <c r="Q168" s="45"/>
      <c r="R168" s="45"/>
      <c r="S168" s="45"/>
      <c r="T168" s="45"/>
      <c r="U168" s="45"/>
      <c r="V168" s="45"/>
      <c r="W168" s="45"/>
      <c r="X168" s="45"/>
      <c r="Y168" s="45"/>
      <c r="Z168" s="45"/>
      <c r="AA168" s="45"/>
      <c r="AB168" s="45"/>
      <c r="AC168" s="45"/>
      <c r="AD168" s="45"/>
      <c r="AE168" s="45"/>
      <c r="AF168" s="45"/>
      <c r="AG168" s="45"/>
      <c r="AH168" s="45"/>
      <c r="AI168" s="45"/>
      <c r="AJ168" s="45"/>
      <c r="AK168" s="44"/>
      <c r="AM168" s="27"/>
    </row>
    <row r="169" spans="2:39" ht="12" customHeight="1" x14ac:dyDescent="0.2">
      <c r="B169" s="112"/>
      <c r="C169" s="112"/>
      <c r="D169" s="112"/>
      <c r="E169" s="112"/>
      <c r="F169" s="113"/>
      <c r="G169" s="113"/>
      <c r="H169" s="113"/>
      <c r="I169" s="113"/>
      <c r="J169" s="113"/>
      <c r="K169" s="113"/>
      <c r="L169" s="113"/>
      <c r="M169" s="113"/>
      <c r="N169" s="113"/>
      <c r="O169" s="111"/>
      <c r="P169" s="45"/>
      <c r="Q169" s="45"/>
      <c r="R169" s="45"/>
      <c r="S169" s="45"/>
      <c r="T169" s="45"/>
      <c r="U169" s="45"/>
      <c r="V169" s="45"/>
      <c r="W169" s="45"/>
      <c r="X169" s="45"/>
      <c r="Y169" s="45"/>
      <c r="Z169" s="45"/>
      <c r="AA169" s="45"/>
      <c r="AB169" s="45"/>
      <c r="AC169" s="45"/>
      <c r="AD169" s="45"/>
      <c r="AE169" s="45"/>
      <c r="AF169" s="45"/>
      <c r="AG169" s="45"/>
      <c r="AH169" s="45"/>
      <c r="AI169" s="45"/>
      <c r="AJ169" s="45"/>
      <c r="AK169" s="44"/>
      <c r="AM169" s="27"/>
    </row>
    <row r="170" spans="2:39" ht="12" customHeight="1" x14ac:dyDescent="0.2">
      <c r="B170" s="112"/>
      <c r="C170" s="112"/>
      <c r="D170" s="112"/>
      <c r="E170" s="112"/>
      <c r="F170" s="113"/>
      <c r="G170" s="113"/>
      <c r="H170" s="113"/>
      <c r="I170" s="113"/>
      <c r="J170" s="113"/>
      <c r="K170" s="113"/>
      <c r="L170" s="113"/>
      <c r="M170" s="113"/>
      <c r="N170" s="113"/>
      <c r="O170" s="111"/>
      <c r="P170" s="45"/>
      <c r="Q170" s="45"/>
      <c r="R170" s="45"/>
      <c r="S170" s="45"/>
      <c r="T170" s="45"/>
      <c r="U170" s="45"/>
      <c r="V170" s="45"/>
      <c r="W170" s="45"/>
      <c r="X170" s="45"/>
      <c r="Y170" s="45"/>
      <c r="Z170" s="45"/>
      <c r="AA170" s="45"/>
      <c r="AB170" s="45"/>
      <c r="AC170" s="45"/>
      <c r="AD170" s="45"/>
      <c r="AE170" s="45"/>
      <c r="AF170" s="45"/>
      <c r="AG170" s="45"/>
      <c r="AH170" s="45"/>
      <c r="AI170" s="45"/>
      <c r="AJ170" s="45"/>
      <c r="AK170" s="44"/>
      <c r="AM170" s="27"/>
    </row>
    <row r="171" spans="2:39" ht="12" customHeight="1" x14ac:dyDescent="0.2">
      <c r="B171" s="112"/>
      <c r="C171" s="112"/>
      <c r="D171" s="112"/>
      <c r="E171" s="112"/>
      <c r="F171" s="113"/>
      <c r="G171" s="113"/>
      <c r="H171" s="113"/>
      <c r="I171" s="113"/>
      <c r="J171" s="113"/>
      <c r="K171" s="113"/>
      <c r="L171" s="113"/>
      <c r="M171" s="113"/>
      <c r="N171" s="113"/>
      <c r="O171" s="111"/>
      <c r="P171" s="45"/>
      <c r="Q171" s="45"/>
      <c r="R171" s="45"/>
      <c r="S171" s="45"/>
      <c r="T171" s="45"/>
      <c r="U171" s="45"/>
      <c r="V171" s="45"/>
      <c r="W171" s="45"/>
      <c r="X171" s="45"/>
      <c r="Y171" s="45"/>
      <c r="Z171" s="45"/>
      <c r="AA171" s="45"/>
      <c r="AB171" s="45"/>
      <c r="AC171" s="45"/>
      <c r="AD171" s="45"/>
      <c r="AE171" s="45"/>
      <c r="AF171" s="45"/>
      <c r="AG171" s="45"/>
      <c r="AH171" s="45"/>
      <c r="AI171" s="45"/>
      <c r="AJ171" s="45"/>
      <c r="AK171" s="44"/>
      <c r="AM171" s="27"/>
    </row>
    <row r="172" spans="2:39" ht="12" customHeight="1" x14ac:dyDescent="0.2">
      <c r="B172" s="112"/>
      <c r="C172" s="112"/>
      <c r="D172" s="112"/>
      <c r="E172" s="112"/>
      <c r="F172" s="113"/>
      <c r="G172" s="113"/>
      <c r="H172" s="113"/>
      <c r="I172" s="113"/>
      <c r="J172" s="113"/>
      <c r="K172" s="113"/>
      <c r="L172" s="113"/>
      <c r="M172" s="113"/>
      <c r="N172" s="113"/>
      <c r="O172" s="111"/>
      <c r="P172" s="45"/>
      <c r="Q172" s="45"/>
      <c r="R172" s="45"/>
      <c r="S172" s="45"/>
      <c r="T172" s="45"/>
      <c r="U172" s="45"/>
      <c r="V172" s="45"/>
      <c r="W172" s="45"/>
      <c r="X172" s="45"/>
      <c r="Y172" s="45"/>
      <c r="Z172" s="45"/>
      <c r="AA172" s="45"/>
      <c r="AB172" s="45"/>
      <c r="AC172" s="45"/>
      <c r="AD172" s="45"/>
      <c r="AE172" s="45"/>
      <c r="AF172" s="45"/>
      <c r="AG172" s="45"/>
      <c r="AH172" s="45"/>
      <c r="AI172" s="45"/>
      <c r="AJ172" s="45"/>
      <c r="AK172" s="44"/>
      <c r="AM172" s="27"/>
    </row>
    <row r="173" spans="2:39" ht="12" customHeight="1" x14ac:dyDescent="0.2">
      <c r="B173" s="112"/>
      <c r="C173" s="112"/>
      <c r="D173" s="112"/>
      <c r="E173" s="112"/>
      <c r="F173" s="113"/>
      <c r="G173" s="113"/>
      <c r="H173" s="113"/>
      <c r="I173" s="113"/>
      <c r="J173" s="113"/>
      <c r="K173" s="113"/>
      <c r="L173" s="113"/>
      <c r="M173" s="113"/>
      <c r="N173" s="113"/>
      <c r="O173" s="111"/>
      <c r="P173" s="45"/>
      <c r="Q173" s="45"/>
      <c r="R173" s="45"/>
      <c r="S173" s="45"/>
      <c r="T173" s="45"/>
      <c r="U173" s="45"/>
      <c r="V173" s="45"/>
      <c r="W173" s="45"/>
      <c r="X173" s="45"/>
      <c r="Y173" s="45"/>
      <c r="Z173" s="45"/>
      <c r="AA173" s="45"/>
      <c r="AB173" s="45"/>
      <c r="AC173" s="45"/>
      <c r="AD173" s="45"/>
      <c r="AE173" s="45"/>
      <c r="AF173" s="45"/>
      <c r="AG173" s="45"/>
      <c r="AH173" s="45"/>
      <c r="AI173" s="45"/>
      <c r="AJ173" s="45"/>
      <c r="AK173" s="44"/>
      <c r="AM173" s="27"/>
    </row>
    <row r="174" spans="2:39" ht="12" customHeight="1" x14ac:dyDescent="0.2">
      <c r="B174" s="112"/>
      <c r="C174" s="112"/>
      <c r="D174" s="112"/>
      <c r="E174" s="112"/>
      <c r="F174" s="113"/>
      <c r="G174" s="113"/>
      <c r="H174" s="113"/>
      <c r="I174" s="113"/>
      <c r="J174" s="113"/>
      <c r="K174" s="113"/>
      <c r="L174" s="113"/>
      <c r="M174" s="113"/>
      <c r="N174" s="113"/>
      <c r="O174" s="111"/>
      <c r="P174" s="45"/>
      <c r="Q174" s="45"/>
      <c r="R174" s="45"/>
      <c r="S174" s="45"/>
      <c r="T174" s="45"/>
      <c r="U174" s="45"/>
      <c r="V174" s="45"/>
      <c r="W174" s="45"/>
      <c r="X174" s="45"/>
      <c r="Y174" s="45"/>
      <c r="Z174" s="45"/>
      <c r="AA174" s="45"/>
      <c r="AB174" s="45"/>
      <c r="AC174" s="45"/>
      <c r="AD174" s="45"/>
      <c r="AE174" s="45"/>
      <c r="AF174" s="45"/>
      <c r="AG174" s="45"/>
      <c r="AH174" s="45"/>
      <c r="AI174" s="45"/>
      <c r="AJ174" s="45"/>
      <c r="AK174" s="44"/>
      <c r="AM174" s="27"/>
    </row>
    <row r="175" spans="2:39" ht="12" customHeight="1" x14ac:dyDescent="0.2">
      <c r="B175" s="112"/>
      <c r="C175" s="112"/>
      <c r="D175" s="112"/>
      <c r="E175" s="112"/>
      <c r="F175" s="114"/>
      <c r="G175" s="114"/>
      <c r="H175" s="114"/>
      <c r="I175" s="114"/>
      <c r="J175" s="114"/>
      <c r="K175" s="114"/>
      <c r="L175" s="114"/>
      <c r="M175" s="114"/>
      <c r="N175" s="114"/>
      <c r="O175" s="111"/>
      <c r="P175" s="45"/>
      <c r="Q175" s="45"/>
      <c r="R175" s="45"/>
      <c r="S175" s="45"/>
      <c r="T175" s="45"/>
      <c r="U175" s="45"/>
      <c r="V175" s="45"/>
      <c r="W175" s="45"/>
      <c r="X175" s="45"/>
      <c r="Y175" s="45"/>
      <c r="Z175" s="45"/>
      <c r="AA175" s="45"/>
      <c r="AB175" s="45"/>
      <c r="AC175" s="45"/>
      <c r="AD175" s="45"/>
      <c r="AE175" s="45"/>
      <c r="AF175" s="45"/>
      <c r="AG175" s="45"/>
      <c r="AH175" s="45"/>
      <c r="AI175" s="45"/>
      <c r="AJ175" s="45"/>
      <c r="AK175" s="44"/>
      <c r="AM175" s="27"/>
    </row>
    <row r="176" spans="2:39" ht="12" customHeight="1" x14ac:dyDescent="0.2">
      <c r="B176" s="112"/>
      <c r="C176" s="112"/>
      <c r="D176" s="112"/>
      <c r="E176" s="112"/>
      <c r="F176" s="113"/>
      <c r="G176" s="113"/>
      <c r="H176" s="113"/>
      <c r="I176" s="113"/>
      <c r="J176" s="113"/>
      <c r="K176" s="113"/>
      <c r="L176" s="113"/>
      <c r="M176" s="113"/>
      <c r="N176" s="113"/>
      <c r="O176" s="111"/>
      <c r="P176" s="45"/>
      <c r="Q176" s="45"/>
      <c r="R176" s="45"/>
      <c r="S176" s="45"/>
      <c r="T176" s="45"/>
      <c r="U176" s="45"/>
      <c r="V176" s="45"/>
      <c r="W176" s="45"/>
      <c r="X176" s="45"/>
      <c r="Y176" s="45"/>
      <c r="Z176" s="45"/>
      <c r="AA176" s="45"/>
      <c r="AB176" s="45"/>
      <c r="AC176" s="45"/>
      <c r="AD176" s="45"/>
      <c r="AE176" s="45"/>
      <c r="AF176" s="45"/>
      <c r="AG176" s="45"/>
      <c r="AH176" s="45"/>
      <c r="AI176" s="45"/>
      <c r="AJ176" s="45"/>
      <c r="AK176" s="44"/>
      <c r="AM176" s="27"/>
    </row>
    <row r="177" spans="2:39" ht="12" customHeight="1" x14ac:dyDescent="0.2">
      <c r="B177" s="112"/>
      <c r="C177" s="112"/>
      <c r="D177" s="112"/>
      <c r="E177" s="112"/>
      <c r="F177" s="113"/>
      <c r="G177" s="113"/>
      <c r="H177" s="113"/>
      <c r="I177" s="113"/>
      <c r="J177" s="113"/>
      <c r="K177" s="113"/>
      <c r="L177" s="113"/>
      <c r="M177" s="113"/>
      <c r="N177" s="113"/>
      <c r="O177" s="111"/>
      <c r="P177" s="45"/>
      <c r="Q177" s="45"/>
      <c r="R177" s="45"/>
      <c r="S177" s="45"/>
      <c r="T177" s="45"/>
      <c r="U177" s="45"/>
      <c r="V177" s="45"/>
      <c r="W177" s="45"/>
      <c r="X177" s="45"/>
      <c r="Y177" s="45"/>
      <c r="Z177" s="45"/>
      <c r="AA177" s="45"/>
      <c r="AB177" s="45"/>
      <c r="AC177" s="45"/>
      <c r="AD177" s="45"/>
      <c r="AE177" s="45"/>
      <c r="AF177" s="45"/>
      <c r="AG177" s="45"/>
      <c r="AH177" s="45"/>
      <c r="AI177" s="45"/>
      <c r="AJ177" s="45"/>
      <c r="AK177" s="44"/>
      <c r="AM177" s="27"/>
    </row>
    <row r="178" spans="2:39" ht="12" customHeight="1" x14ac:dyDescent="0.2">
      <c r="B178" s="112"/>
      <c r="C178" s="112"/>
      <c r="D178" s="112"/>
      <c r="E178" s="112"/>
      <c r="F178" s="113"/>
      <c r="G178" s="113"/>
      <c r="H178" s="113"/>
      <c r="I178" s="113"/>
      <c r="J178" s="113"/>
      <c r="K178" s="113"/>
      <c r="L178" s="113"/>
      <c r="M178" s="113"/>
      <c r="N178" s="113"/>
      <c r="O178" s="111"/>
      <c r="P178" s="45"/>
      <c r="Q178" s="45"/>
      <c r="R178" s="45"/>
      <c r="S178" s="45"/>
      <c r="T178" s="45"/>
      <c r="U178" s="45"/>
      <c r="V178" s="45"/>
      <c r="W178" s="45"/>
      <c r="X178" s="45"/>
      <c r="Y178" s="45"/>
      <c r="Z178" s="45"/>
      <c r="AA178" s="45"/>
      <c r="AB178" s="45"/>
      <c r="AC178" s="45"/>
      <c r="AD178" s="45"/>
      <c r="AE178" s="45"/>
      <c r="AF178" s="45"/>
      <c r="AG178" s="45"/>
      <c r="AH178" s="45"/>
      <c r="AI178" s="45"/>
      <c r="AJ178" s="45"/>
      <c r="AK178" s="44"/>
      <c r="AM178" s="27"/>
    </row>
    <row r="179" spans="2:39" ht="12" customHeight="1" x14ac:dyDescent="0.2">
      <c r="B179" s="112"/>
      <c r="C179" s="112"/>
      <c r="D179" s="112"/>
      <c r="E179" s="112"/>
      <c r="F179" s="113"/>
      <c r="G179" s="113"/>
      <c r="H179" s="113"/>
      <c r="I179" s="113"/>
      <c r="J179" s="113"/>
      <c r="K179" s="113"/>
      <c r="L179" s="113"/>
      <c r="M179" s="113"/>
      <c r="N179" s="113"/>
      <c r="O179" s="111"/>
      <c r="P179" s="45"/>
      <c r="Q179" s="45"/>
      <c r="R179" s="45"/>
      <c r="S179" s="45"/>
      <c r="T179" s="45"/>
      <c r="U179" s="45"/>
      <c r="V179" s="45"/>
      <c r="W179" s="45"/>
      <c r="X179" s="45"/>
      <c r="Y179" s="45"/>
      <c r="Z179" s="45"/>
      <c r="AA179" s="45"/>
      <c r="AB179" s="45"/>
      <c r="AC179" s="45"/>
      <c r="AD179" s="45"/>
      <c r="AE179" s="45"/>
      <c r="AF179" s="45"/>
      <c r="AG179" s="45"/>
      <c r="AH179" s="45"/>
      <c r="AI179" s="45"/>
      <c r="AJ179" s="45"/>
      <c r="AK179" s="44"/>
      <c r="AM179" s="27"/>
    </row>
    <row r="180" spans="2:39" ht="12" customHeight="1" x14ac:dyDescent="0.2">
      <c r="B180" s="112"/>
      <c r="C180" s="112"/>
      <c r="D180" s="112"/>
      <c r="E180" s="112"/>
      <c r="F180" s="113"/>
      <c r="G180" s="113"/>
      <c r="H180" s="113"/>
      <c r="I180" s="113"/>
      <c r="J180" s="113"/>
      <c r="K180" s="113"/>
      <c r="L180" s="113"/>
      <c r="M180" s="113"/>
      <c r="N180" s="113"/>
      <c r="O180" s="111"/>
      <c r="P180" s="45"/>
      <c r="Q180" s="45"/>
      <c r="R180" s="45"/>
      <c r="S180" s="45"/>
      <c r="T180" s="45"/>
      <c r="U180" s="45"/>
      <c r="V180" s="45"/>
      <c r="W180" s="45"/>
      <c r="X180" s="45"/>
      <c r="Y180" s="45"/>
      <c r="Z180" s="45"/>
      <c r="AA180" s="45"/>
      <c r="AB180" s="45"/>
      <c r="AC180" s="45"/>
      <c r="AD180" s="45"/>
      <c r="AE180" s="45"/>
      <c r="AF180" s="45"/>
      <c r="AG180" s="45"/>
      <c r="AH180" s="45"/>
      <c r="AI180" s="45"/>
      <c r="AJ180" s="45"/>
      <c r="AK180" s="44"/>
      <c r="AM180" s="27"/>
    </row>
    <row r="181" spans="2:39" ht="12" customHeight="1" x14ac:dyDescent="0.2">
      <c r="B181" s="112"/>
      <c r="C181" s="112"/>
      <c r="D181" s="112"/>
      <c r="E181" s="112"/>
      <c r="F181" s="113"/>
      <c r="G181" s="113"/>
      <c r="H181" s="113"/>
      <c r="I181" s="113"/>
      <c r="J181" s="113"/>
      <c r="K181" s="113"/>
      <c r="L181" s="113"/>
      <c r="M181" s="113"/>
      <c r="N181" s="113"/>
      <c r="O181" s="111"/>
      <c r="P181" s="45"/>
      <c r="Q181" s="45"/>
      <c r="R181" s="45"/>
      <c r="S181" s="45"/>
      <c r="T181" s="45"/>
      <c r="U181" s="45"/>
      <c r="V181" s="45"/>
      <c r="W181" s="45"/>
      <c r="X181" s="45"/>
      <c r="Y181" s="45"/>
      <c r="Z181" s="45"/>
      <c r="AA181" s="45"/>
      <c r="AB181" s="45"/>
      <c r="AC181" s="45"/>
      <c r="AD181" s="45"/>
      <c r="AE181" s="45"/>
      <c r="AF181" s="45"/>
      <c r="AG181" s="45"/>
      <c r="AH181" s="45"/>
      <c r="AI181" s="45"/>
      <c r="AJ181" s="45"/>
      <c r="AK181" s="44"/>
      <c r="AM181" s="27"/>
    </row>
    <row r="182" spans="2:39" ht="12" customHeight="1" x14ac:dyDescent="0.2">
      <c r="B182" s="112"/>
      <c r="C182" s="112"/>
      <c r="D182" s="112"/>
      <c r="E182" s="112"/>
      <c r="F182" s="113"/>
      <c r="G182" s="113"/>
      <c r="H182" s="113"/>
      <c r="I182" s="113"/>
      <c r="J182" s="113"/>
      <c r="K182" s="113"/>
      <c r="L182" s="113"/>
      <c r="M182" s="113"/>
      <c r="N182" s="113"/>
      <c r="O182" s="111"/>
      <c r="P182" s="45"/>
      <c r="Q182" s="45"/>
      <c r="R182" s="45"/>
      <c r="S182" s="45"/>
      <c r="T182" s="45"/>
      <c r="U182" s="45"/>
      <c r="V182" s="45"/>
      <c r="W182" s="45"/>
      <c r="X182" s="45"/>
      <c r="Y182" s="45"/>
      <c r="Z182" s="45"/>
      <c r="AA182" s="45"/>
      <c r="AB182" s="45"/>
      <c r="AC182" s="45"/>
      <c r="AD182" s="45"/>
      <c r="AE182" s="45"/>
      <c r="AF182" s="45"/>
      <c r="AG182" s="45"/>
      <c r="AH182" s="45"/>
      <c r="AI182" s="45"/>
      <c r="AJ182" s="45"/>
      <c r="AK182" s="44"/>
      <c r="AM182" s="27"/>
    </row>
    <row r="183" spans="2:39" ht="12" customHeight="1" x14ac:dyDescent="0.2">
      <c r="B183" s="112"/>
      <c r="C183" s="112"/>
      <c r="D183" s="112"/>
      <c r="E183" s="112"/>
      <c r="F183" s="113"/>
      <c r="G183" s="113"/>
      <c r="H183" s="113"/>
      <c r="I183" s="113"/>
      <c r="J183" s="113"/>
      <c r="K183" s="113"/>
      <c r="L183" s="113"/>
      <c r="M183" s="113"/>
      <c r="N183" s="113"/>
      <c r="O183" s="111"/>
      <c r="P183" s="45"/>
      <c r="Q183" s="45"/>
      <c r="R183" s="45"/>
      <c r="S183" s="45"/>
      <c r="T183" s="45"/>
      <c r="U183" s="45"/>
      <c r="V183" s="45"/>
      <c r="W183" s="45"/>
      <c r="X183" s="45"/>
      <c r="Y183" s="45"/>
      <c r="Z183" s="45"/>
      <c r="AA183" s="45"/>
      <c r="AB183" s="45"/>
      <c r="AC183" s="45"/>
      <c r="AD183" s="45"/>
      <c r="AE183" s="45"/>
      <c r="AF183" s="45"/>
      <c r="AG183" s="45"/>
      <c r="AH183" s="45"/>
      <c r="AI183" s="45"/>
      <c r="AJ183" s="45"/>
      <c r="AK183" s="44"/>
      <c r="AM183" s="27"/>
    </row>
    <row r="184" spans="2:39" ht="12" customHeight="1" x14ac:dyDescent="0.2">
      <c r="B184" s="112"/>
      <c r="C184" s="112"/>
      <c r="D184" s="112"/>
      <c r="E184" s="112"/>
      <c r="F184" s="113"/>
      <c r="G184" s="113"/>
      <c r="H184" s="113"/>
      <c r="I184" s="113"/>
      <c r="J184" s="113"/>
      <c r="K184" s="113"/>
      <c r="L184" s="113"/>
      <c r="M184" s="113"/>
      <c r="N184" s="113"/>
      <c r="O184" s="111"/>
      <c r="P184" s="45"/>
      <c r="Q184" s="45"/>
      <c r="R184" s="45"/>
      <c r="S184" s="45"/>
      <c r="T184" s="45"/>
      <c r="U184" s="45"/>
      <c r="V184" s="45"/>
      <c r="W184" s="45"/>
      <c r="X184" s="45"/>
      <c r="Y184" s="45"/>
      <c r="Z184" s="45"/>
      <c r="AA184" s="45"/>
      <c r="AB184" s="45"/>
      <c r="AC184" s="45"/>
      <c r="AD184" s="45"/>
      <c r="AE184" s="45"/>
      <c r="AF184" s="45"/>
      <c r="AG184" s="45"/>
      <c r="AH184" s="45"/>
      <c r="AI184" s="45"/>
      <c r="AJ184" s="45"/>
      <c r="AK184" s="44"/>
      <c r="AM184" s="27"/>
    </row>
    <row r="185" spans="2:39" ht="12" customHeight="1" x14ac:dyDescent="0.2">
      <c r="B185" s="112"/>
      <c r="C185" s="112"/>
      <c r="D185" s="112"/>
      <c r="E185" s="112"/>
      <c r="F185" s="113"/>
      <c r="G185" s="113"/>
      <c r="H185" s="113"/>
      <c r="I185" s="113"/>
      <c r="J185" s="113"/>
      <c r="K185" s="113"/>
      <c r="L185" s="113"/>
      <c r="M185" s="113"/>
      <c r="N185" s="113"/>
      <c r="O185" s="111"/>
      <c r="P185" s="45"/>
      <c r="Q185" s="45"/>
      <c r="R185" s="45"/>
      <c r="S185" s="45"/>
      <c r="T185" s="45"/>
      <c r="U185" s="45"/>
      <c r="V185" s="45"/>
      <c r="W185" s="45"/>
      <c r="X185" s="45"/>
      <c r="Y185" s="45"/>
      <c r="Z185" s="45"/>
      <c r="AA185" s="45"/>
      <c r="AB185" s="45"/>
      <c r="AC185" s="45"/>
      <c r="AD185" s="45"/>
      <c r="AE185" s="45"/>
      <c r="AF185" s="45"/>
      <c r="AG185" s="45"/>
      <c r="AH185" s="45"/>
      <c r="AI185" s="45"/>
      <c r="AJ185" s="45"/>
      <c r="AK185" s="44"/>
      <c r="AM185" s="27"/>
    </row>
    <row r="186" spans="2:39" ht="12" customHeight="1" x14ac:dyDescent="0.2">
      <c r="B186" s="112"/>
      <c r="C186" s="112"/>
      <c r="D186" s="112"/>
      <c r="E186" s="112"/>
      <c r="F186" s="107"/>
      <c r="G186" s="107"/>
      <c r="H186" s="107"/>
      <c r="I186" s="107"/>
      <c r="J186" s="107"/>
      <c r="K186" s="107"/>
      <c r="L186" s="107"/>
      <c r="M186" s="107"/>
      <c r="N186" s="107"/>
      <c r="O186" s="111"/>
      <c r="P186" s="45"/>
      <c r="Q186" s="45"/>
      <c r="R186" s="45"/>
      <c r="S186" s="45"/>
      <c r="T186" s="45"/>
      <c r="U186" s="45"/>
      <c r="V186" s="45"/>
      <c r="W186" s="45"/>
      <c r="X186" s="45"/>
      <c r="Y186" s="45"/>
      <c r="Z186" s="45"/>
      <c r="AA186" s="45"/>
      <c r="AB186" s="45"/>
      <c r="AC186" s="45"/>
      <c r="AD186" s="45"/>
      <c r="AE186" s="45"/>
      <c r="AF186" s="45"/>
      <c r="AG186" s="45"/>
      <c r="AH186" s="45"/>
      <c r="AI186" s="45"/>
      <c r="AJ186" s="45"/>
      <c r="AK186" s="44"/>
      <c r="AM186" s="27"/>
    </row>
    <row r="187" spans="2:39" ht="12" customHeight="1" x14ac:dyDescent="0.2">
      <c r="B187" s="112"/>
      <c r="C187" s="112"/>
      <c r="D187" s="112"/>
      <c r="E187" s="112"/>
      <c r="F187" s="109"/>
      <c r="G187" s="109"/>
      <c r="H187" s="109"/>
      <c r="I187" s="109"/>
      <c r="J187" s="109"/>
      <c r="K187" s="109"/>
      <c r="L187" s="109"/>
      <c r="M187" s="109"/>
      <c r="N187" s="109"/>
      <c r="O187" s="111"/>
      <c r="P187" s="45"/>
      <c r="Q187" s="45"/>
      <c r="R187" s="45"/>
      <c r="S187" s="45"/>
      <c r="T187" s="45"/>
      <c r="U187" s="45"/>
      <c r="V187" s="45"/>
      <c r="W187" s="45"/>
      <c r="X187" s="45"/>
      <c r="Y187" s="45"/>
      <c r="Z187" s="45"/>
      <c r="AA187" s="45"/>
      <c r="AB187" s="45"/>
      <c r="AC187" s="45"/>
      <c r="AD187" s="45"/>
      <c r="AE187" s="45"/>
      <c r="AF187" s="45"/>
      <c r="AG187" s="45"/>
      <c r="AH187" s="45"/>
      <c r="AI187" s="45"/>
      <c r="AJ187" s="45"/>
      <c r="AK187" s="44"/>
      <c r="AM187" s="27"/>
    </row>
    <row r="188" spans="2:39" ht="12" customHeight="1" x14ac:dyDescent="0.2">
      <c r="B188" s="112"/>
      <c r="C188" s="112"/>
      <c r="D188" s="112"/>
      <c r="E188" s="112"/>
      <c r="F188" s="110"/>
      <c r="G188" s="110"/>
      <c r="H188" s="110"/>
      <c r="I188" s="110"/>
      <c r="J188" s="110"/>
      <c r="K188" s="110"/>
      <c r="L188" s="110"/>
      <c r="M188" s="110"/>
      <c r="N188" s="110"/>
      <c r="O188" s="111"/>
      <c r="P188" s="45"/>
      <c r="Q188" s="45"/>
      <c r="R188" s="45"/>
      <c r="S188" s="45"/>
      <c r="T188" s="45"/>
      <c r="U188" s="45"/>
      <c r="V188" s="45"/>
      <c r="W188" s="45"/>
      <c r="X188" s="45"/>
      <c r="Y188" s="45"/>
      <c r="Z188" s="45"/>
      <c r="AA188" s="45"/>
      <c r="AB188" s="45"/>
      <c r="AC188" s="45"/>
      <c r="AD188" s="45"/>
      <c r="AE188" s="45"/>
      <c r="AF188" s="45"/>
      <c r="AG188" s="45"/>
      <c r="AH188" s="45"/>
      <c r="AI188" s="45"/>
      <c r="AJ188" s="45"/>
      <c r="AK188" s="44"/>
      <c r="AM188" s="27"/>
    </row>
    <row r="189" spans="2:39" ht="12" customHeight="1" x14ac:dyDescent="0.2">
      <c r="B189" s="112"/>
      <c r="C189" s="112"/>
      <c r="D189" s="112"/>
      <c r="E189" s="112"/>
      <c r="F189" s="110"/>
      <c r="G189" s="110"/>
      <c r="H189" s="110"/>
      <c r="I189" s="110"/>
      <c r="J189" s="110"/>
      <c r="K189" s="110"/>
      <c r="L189" s="110"/>
      <c r="M189" s="110"/>
      <c r="N189" s="110"/>
      <c r="O189" s="111"/>
      <c r="P189" s="45"/>
      <c r="Q189" s="45"/>
      <c r="R189" s="45"/>
      <c r="S189" s="45"/>
      <c r="T189" s="45"/>
      <c r="U189" s="45"/>
      <c r="V189" s="45"/>
      <c r="W189" s="45"/>
      <c r="X189" s="45"/>
      <c r="Y189" s="45"/>
      <c r="Z189" s="45"/>
      <c r="AA189" s="45"/>
      <c r="AB189" s="45"/>
      <c r="AC189" s="45"/>
      <c r="AD189" s="45"/>
      <c r="AE189" s="45"/>
      <c r="AF189" s="45"/>
      <c r="AG189" s="45"/>
      <c r="AH189" s="45"/>
      <c r="AI189" s="45"/>
      <c r="AJ189" s="45"/>
      <c r="AK189" s="44"/>
      <c r="AM189" s="27"/>
    </row>
    <row r="190" spans="2:39" ht="12" customHeight="1" x14ac:dyDescent="0.2">
      <c r="B190" s="112"/>
      <c r="C190" s="112"/>
      <c r="D190" s="112"/>
      <c r="E190" s="112"/>
      <c r="F190" s="110"/>
      <c r="G190" s="110"/>
      <c r="H190" s="110"/>
      <c r="I190" s="110"/>
      <c r="J190" s="110"/>
      <c r="K190" s="110"/>
      <c r="L190" s="110"/>
      <c r="M190" s="110"/>
      <c r="N190" s="110"/>
      <c r="O190" s="111"/>
      <c r="P190" s="45"/>
      <c r="Q190" s="45"/>
      <c r="R190" s="45"/>
      <c r="S190" s="45"/>
      <c r="T190" s="45"/>
      <c r="U190" s="45"/>
      <c r="V190" s="45"/>
      <c r="W190" s="45"/>
      <c r="X190" s="45"/>
      <c r="Y190" s="45"/>
      <c r="Z190" s="45"/>
      <c r="AA190" s="45"/>
      <c r="AB190" s="45"/>
      <c r="AC190" s="45"/>
      <c r="AD190" s="45"/>
      <c r="AE190" s="45"/>
      <c r="AF190" s="45"/>
      <c r="AG190" s="45"/>
      <c r="AH190" s="45"/>
      <c r="AI190" s="45"/>
      <c r="AJ190" s="45"/>
      <c r="AK190" s="44"/>
      <c r="AM190" s="27"/>
    </row>
    <row r="191" spans="2:39" ht="12" customHeight="1" x14ac:dyDescent="0.2">
      <c r="B191" s="112"/>
      <c r="C191" s="112"/>
      <c r="D191" s="112"/>
      <c r="E191" s="112"/>
      <c r="F191" s="110"/>
      <c r="G191" s="110"/>
      <c r="H191" s="110"/>
      <c r="I191" s="110"/>
      <c r="J191" s="110"/>
      <c r="K191" s="110"/>
      <c r="L191" s="110"/>
      <c r="M191" s="110"/>
      <c r="N191" s="110"/>
      <c r="O191" s="111"/>
      <c r="P191" s="45"/>
      <c r="Q191" s="45"/>
      <c r="R191" s="45"/>
      <c r="S191" s="45"/>
      <c r="T191" s="45"/>
      <c r="U191" s="45"/>
      <c r="V191" s="45"/>
      <c r="W191" s="45"/>
      <c r="X191" s="45"/>
      <c r="Y191" s="45"/>
      <c r="Z191" s="45"/>
      <c r="AA191" s="45"/>
      <c r="AB191" s="45"/>
      <c r="AC191" s="45"/>
      <c r="AD191" s="45"/>
      <c r="AE191" s="45"/>
      <c r="AF191" s="45"/>
      <c r="AG191" s="45"/>
      <c r="AH191" s="45"/>
      <c r="AI191" s="45"/>
      <c r="AJ191" s="45"/>
      <c r="AK191" s="44"/>
      <c r="AM191" s="27"/>
    </row>
    <row r="192" spans="2:39" ht="12" customHeight="1" x14ac:dyDescent="0.2">
      <c r="B192" s="112"/>
      <c r="C192" s="112"/>
      <c r="D192" s="112"/>
      <c r="E192" s="112"/>
      <c r="F192" s="109"/>
      <c r="G192" s="109"/>
      <c r="H192" s="109"/>
      <c r="I192" s="109"/>
      <c r="J192" s="109"/>
      <c r="K192" s="109"/>
      <c r="L192" s="109"/>
      <c r="M192" s="109"/>
      <c r="N192" s="109"/>
      <c r="O192" s="111"/>
      <c r="P192" s="45"/>
      <c r="Q192" s="45"/>
      <c r="R192" s="45"/>
      <c r="S192" s="45"/>
      <c r="T192" s="45"/>
      <c r="U192" s="45"/>
      <c r="V192" s="45"/>
      <c r="W192" s="45"/>
      <c r="X192" s="45"/>
      <c r="Y192" s="45"/>
      <c r="Z192" s="45"/>
      <c r="AA192" s="45"/>
      <c r="AB192" s="45"/>
      <c r="AC192" s="45"/>
      <c r="AD192" s="45"/>
      <c r="AE192" s="45"/>
      <c r="AF192" s="45"/>
      <c r="AG192" s="45"/>
      <c r="AH192" s="45"/>
      <c r="AI192" s="45"/>
      <c r="AJ192" s="45"/>
      <c r="AK192" s="44"/>
      <c r="AM192" s="27"/>
    </row>
    <row r="193" spans="2:39" ht="12" customHeight="1" x14ac:dyDescent="0.2">
      <c r="B193" s="112"/>
      <c r="C193" s="112"/>
      <c r="D193" s="112"/>
      <c r="E193" s="112"/>
      <c r="F193" s="109"/>
      <c r="G193" s="109"/>
      <c r="H193" s="109"/>
      <c r="I193" s="109"/>
      <c r="J193" s="109"/>
      <c r="K193" s="109"/>
      <c r="L193" s="109"/>
      <c r="M193" s="109"/>
      <c r="N193" s="109"/>
      <c r="O193" s="111"/>
      <c r="P193" s="45"/>
      <c r="Q193" s="45"/>
      <c r="R193" s="45"/>
      <c r="S193" s="45"/>
      <c r="T193" s="45"/>
      <c r="U193" s="45"/>
      <c r="V193" s="45"/>
      <c r="W193" s="45"/>
      <c r="X193" s="45"/>
      <c r="Y193" s="45"/>
      <c r="Z193" s="45"/>
      <c r="AA193" s="45"/>
      <c r="AB193" s="45"/>
      <c r="AC193" s="45"/>
      <c r="AD193" s="45"/>
      <c r="AE193" s="45"/>
      <c r="AF193" s="45"/>
      <c r="AG193" s="45"/>
      <c r="AH193" s="45"/>
      <c r="AI193" s="45"/>
      <c r="AJ193" s="45"/>
      <c r="AK193" s="44"/>
      <c r="AM193" s="27"/>
    </row>
    <row r="194" spans="2:39" ht="12" customHeight="1" x14ac:dyDescent="0.2">
      <c r="B194" s="112"/>
      <c r="C194" s="112"/>
      <c r="D194" s="112"/>
      <c r="E194" s="112"/>
      <c r="F194" s="109"/>
      <c r="G194" s="109"/>
      <c r="H194" s="109"/>
      <c r="I194" s="109"/>
      <c r="J194" s="109"/>
      <c r="K194" s="109"/>
      <c r="L194" s="109"/>
      <c r="M194" s="109"/>
      <c r="N194" s="109"/>
      <c r="O194" s="111"/>
      <c r="P194" s="45"/>
      <c r="Q194" s="45"/>
      <c r="R194" s="45"/>
      <c r="S194" s="45"/>
      <c r="T194" s="45"/>
      <c r="U194" s="45"/>
      <c r="V194" s="45"/>
      <c r="W194" s="45"/>
      <c r="X194" s="45"/>
      <c r="Y194" s="45"/>
      <c r="Z194" s="45"/>
      <c r="AA194" s="45"/>
      <c r="AB194" s="45"/>
      <c r="AC194" s="45"/>
      <c r="AD194" s="45"/>
      <c r="AE194" s="45"/>
      <c r="AF194" s="45"/>
      <c r="AG194" s="45"/>
      <c r="AH194" s="45"/>
      <c r="AI194" s="45"/>
      <c r="AJ194" s="45"/>
      <c r="AK194" s="44"/>
      <c r="AM194" s="27"/>
    </row>
    <row r="195" spans="2:39" ht="12" customHeight="1" x14ac:dyDescent="0.2">
      <c r="B195" s="112"/>
      <c r="C195" s="112"/>
      <c r="D195" s="112"/>
      <c r="E195" s="112"/>
      <c r="F195" s="109"/>
      <c r="G195" s="109"/>
      <c r="H195" s="109"/>
      <c r="I195" s="109"/>
      <c r="J195" s="109"/>
      <c r="K195" s="109"/>
      <c r="L195" s="109"/>
      <c r="M195" s="109"/>
      <c r="N195" s="109"/>
      <c r="O195" s="111"/>
      <c r="P195" s="45"/>
      <c r="Q195" s="45"/>
      <c r="R195" s="45"/>
      <c r="S195" s="45"/>
      <c r="T195" s="45"/>
      <c r="U195" s="45"/>
      <c r="V195" s="45"/>
      <c r="W195" s="45"/>
      <c r="X195" s="45"/>
      <c r="Y195" s="45"/>
      <c r="Z195" s="45"/>
      <c r="AA195" s="45"/>
      <c r="AB195" s="45"/>
      <c r="AC195" s="45"/>
      <c r="AD195" s="45"/>
      <c r="AE195" s="45"/>
      <c r="AF195" s="45"/>
      <c r="AG195" s="45"/>
      <c r="AH195" s="45"/>
      <c r="AI195" s="45"/>
      <c r="AJ195" s="45"/>
      <c r="AK195" s="44"/>
      <c r="AM195" s="27"/>
    </row>
    <row r="196" spans="2:39" ht="12" customHeight="1" x14ac:dyDescent="0.2">
      <c r="B196" s="112"/>
      <c r="C196" s="112"/>
      <c r="D196" s="112"/>
      <c r="E196" s="112"/>
      <c r="F196" s="109"/>
      <c r="G196" s="109"/>
      <c r="H196" s="109"/>
      <c r="I196" s="109"/>
      <c r="J196" s="109"/>
      <c r="K196" s="109"/>
      <c r="L196" s="109"/>
      <c r="M196" s="109"/>
      <c r="N196" s="109"/>
      <c r="O196" s="111"/>
      <c r="P196" s="45"/>
      <c r="Q196" s="45"/>
      <c r="R196" s="45"/>
      <c r="S196" s="45"/>
      <c r="T196" s="45"/>
      <c r="U196" s="45"/>
      <c r="V196" s="45"/>
      <c r="W196" s="45"/>
      <c r="X196" s="45"/>
      <c r="Y196" s="45"/>
      <c r="Z196" s="45"/>
      <c r="AA196" s="45"/>
      <c r="AB196" s="45"/>
      <c r="AC196" s="45"/>
      <c r="AD196" s="45"/>
      <c r="AE196" s="45"/>
      <c r="AF196" s="45"/>
      <c r="AG196" s="45"/>
      <c r="AH196" s="45"/>
      <c r="AI196" s="45"/>
      <c r="AJ196" s="45"/>
      <c r="AK196" s="44"/>
      <c r="AM196" s="27"/>
    </row>
    <row r="197" spans="2:39" ht="12" customHeight="1" x14ac:dyDescent="0.2">
      <c r="B197" s="112"/>
      <c r="C197" s="112"/>
      <c r="D197" s="112"/>
      <c r="E197" s="112"/>
      <c r="F197" s="109"/>
      <c r="G197" s="109"/>
      <c r="H197" s="109"/>
      <c r="I197" s="109"/>
      <c r="J197" s="109"/>
      <c r="K197" s="109"/>
      <c r="L197" s="109"/>
      <c r="M197" s="109"/>
      <c r="N197" s="109"/>
      <c r="O197" s="111"/>
      <c r="P197" s="45"/>
      <c r="Q197" s="45"/>
      <c r="R197" s="45"/>
      <c r="S197" s="45"/>
      <c r="T197" s="45"/>
      <c r="U197" s="45"/>
      <c r="V197" s="45"/>
      <c r="W197" s="45"/>
      <c r="X197" s="45"/>
      <c r="Y197" s="45"/>
      <c r="Z197" s="45"/>
      <c r="AA197" s="45"/>
      <c r="AB197" s="45"/>
      <c r="AC197" s="45"/>
      <c r="AD197" s="45"/>
      <c r="AE197" s="45"/>
      <c r="AF197" s="45"/>
      <c r="AG197" s="45"/>
      <c r="AH197" s="45"/>
      <c r="AI197" s="45"/>
      <c r="AJ197" s="45"/>
      <c r="AK197" s="44"/>
      <c r="AM197" s="27"/>
    </row>
    <row r="198" spans="2:39" ht="12" customHeight="1" x14ac:dyDescent="0.2">
      <c r="B198" s="112"/>
      <c r="C198" s="112"/>
      <c r="D198" s="112"/>
      <c r="E198" s="112"/>
      <c r="F198" s="109"/>
      <c r="G198" s="109"/>
      <c r="H198" s="109"/>
      <c r="I198" s="109"/>
      <c r="J198" s="109"/>
      <c r="K198" s="109"/>
      <c r="L198" s="109"/>
      <c r="M198" s="109"/>
      <c r="N198" s="109"/>
      <c r="O198" s="111"/>
      <c r="P198" s="45"/>
      <c r="Q198" s="45"/>
      <c r="R198" s="45"/>
      <c r="S198" s="45"/>
      <c r="T198" s="45"/>
      <c r="U198" s="45"/>
      <c r="V198" s="45"/>
      <c r="W198" s="45"/>
      <c r="X198" s="45"/>
      <c r="Y198" s="45"/>
      <c r="Z198" s="45"/>
      <c r="AA198" s="45"/>
      <c r="AB198" s="45"/>
      <c r="AC198" s="45"/>
      <c r="AD198" s="45"/>
      <c r="AE198" s="45"/>
      <c r="AF198" s="45"/>
      <c r="AG198" s="45"/>
      <c r="AH198" s="45"/>
      <c r="AI198" s="45"/>
      <c r="AJ198" s="45"/>
      <c r="AK198" s="44"/>
      <c r="AM198" s="27"/>
    </row>
    <row r="199" spans="2:39" ht="12" customHeight="1" x14ac:dyDescent="0.2">
      <c r="B199" s="112"/>
      <c r="C199" s="112"/>
      <c r="D199" s="112"/>
      <c r="E199" s="112"/>
      <c r="F199" s="109"/>
      <c r="G199" s="109"/>
      <c r="H199" s="109"/>
      <c r="I199" s="109"/>
      <c r="J199" s="109"/>
      <c r="K199" s="109"/>
      <c r="L199" s="109"/>
      <c r="M199" s="109"/>
      <c r="N199" s="109"/>
      <c r="O199" s="45"/>
      <c r="P199" s="45"/>
      <c r="Q199" s="45"/>
      <c r="R199" s="45"/>
      <c r="S199" s="45"/>
      <c r="T199" s="45"/>
      <c r="U199" s="45"/>
      <c r="V199" s="45"/>
      <c r="W199" s="45"/>
      <c r="X199" s="45"/>
      <c r="Y199" s="45"/>
      <c r="Z199" s="45"/>
      <c r="AA199" s="45"/>
      <c r="AB199" s="45"/>
      <c r="AC199" s="45"/>
      <c r="AD199" s="45"/>
      <c r="AE199" s="45"/>
      <c r="AF199" s="45"/>
      <c r="AG199" s="45"/>
      <c r="AH199" s="45"/>
      <c r="AI199" s="45"/>
      <c r="AJ199" s="45"/>
      <c r="AK199" s="44"/>
      <c r="AM199" s="27"/>
    </row>
    <row r="200" spans="2:39" ht="12" customHeight="1" x14ac:dyDescent="0.2">
      <c r="B200" s="112"/>
      <c r="C200" s="112"/>
      <c r="D200" s="112"/>
      <c r="E200" s="112"/>
      <c r="F200" s="109"/>
      <c r="G200" s="109"/>
      <c r="H200" s="109"/>
      <c r="I200" s="109"/>
      <c r="J200" s="109"/>
      <c r="K200" s="109"/>
      <c r="L200" s="109"/>
      <c r="M200" s="109"/>
      <c r="N200" s="109"/>
      <c r="O200" s="45"/>
      <c r="P200" s="45"/>
      <c r="Q200" s="45"/>
      <c r="R200" s="45"/>
      <c r="S200" s="45"/>
      <c r="T200" s="45"/>
      <c r="U200" s="45"/>
      <c r="V200" s="45"/>
      <c r="W200" s="45"/>
      <c r="X200" s="45"/>
      <c r="Y200" s="45"/>
      <c r="Z200" s="45"/>
      <c r="AA200" s="45"/>
      <c r="AB200" s="45"/>
      <c r="AC200" s="45"/>
      <c r="AD200" s="45"/>
      <c r="AE200" s="45"/>
      <c r="AF200" s="45"/>
      <c r="AG200" s="45"/>
      <c r="AH200" s="45"/>
      <c r="AI200" s="45"/>
      <c r="AJ200" s="45"/>
      <c r="AK200" s="44"/>
      <c r="AM200" s="27"/>
    </row>
    <row r="201" spans="2:39" ht="12" customHeight="1" x14ac:dyDescent="0.2">
      <c r="B201" s="112"/>
      <c r="C201" s="112"/>
      <c r="D201" s="112"/>
      <c r="E201" s="112"/>
      <c r="F201" s="111"/>
      <c r="G201" s="111"/>
      <c r="H201" s="111"/>
      <c r="I201" s="111"/>
      <c r="J201" s="111"/>
      <c r="K201" s="111"/>
      <c r="L201" s="111"/>
      <c r="M201" s="111"/>
      <c r="N201" s="111"/>
      <c r="O201" s="45"/>
      <c r="P201" s="45"/>
      <c r="Q201" s="45"/>
      <c r="R201" s="45"/>
      <c r="S201" s="45"/>
      <c r="T201" s="45"/>
      <c r="U201" s="45"/>
      <c r="V201" s="45"/>
      <c r="W201" s="45"/>
      <c r="X201" s="45"/>
      <c r="Y201" s="45"/>
      <c r="Z201" s="45"/>
      <c r="AA201" s="45"/>
      <c r="AB201" s="45"/>
      <c r="AC201" s="45"/>
      <c r="AD201" s="45"/>
      <c r="AE201" s="45"/>
      <c r="AF201" s="45"/>
      <c r="AG201" s="45"/>
      <c r="AH201" s="45"/>
      <c r="AI201" s="45"/>
      <c r="AJ201" s="45"/>
      <c r="AK201" s="44"/>
      <c r="AM201" s="27"/>
    </row>
    <row r="202" spans="2:39" ht="12" customHeight="1" x14ac:dyDescent="0.2">
      <c r="B202" s="112"/>
      <c r="C202" s="112"/>
      <c r="D202" s="112"/>
      <c r="E202" s="112"/>
      <c r="F202" s="111"/>
      <c r="G202" s="111"/>
      <c r="H202" s="111"/>
      <c r="I202" s="111"/>
      <c r="J202" s="111"/>
      <c r="K202" s="111"/>
      <c r="L202" s="111"/>
      <c r="M202" s="111"/>
      <c r="N202" s="111"/>
      <c r="O202" s="45"/>
      <c r="P202" s="45"/>
      <c r="Q202" s="45"/>
      <c r="R202" s="45"/>
      <c r="S202" s="45"/>
      <c r="T202" s="45"/>
      <c r="U202" s="45"/>
      <c r="V202" s="45"/>
      <c r="W202" s="45"/>
      <c r="X202" s="45"/>
      <c r="Y202" s="45"/>
      <c r="Z202" s="45"/>
      <c r="AA202" s="45"/>
      <c r="AB202" s="45"/>
      <c r="AC202" s="45"/>
      <c r="AD202" s="45"/>
      <c r="AE202" s="45"/>
      <c r="AF202" s="45"/>
      <c r="AG202" s="45"/>
      <c r="AH202" s="45"/>
      <c r="AI202" s="45"/>
      <c r="AJ202" s="45"/>
      <c r="AK202" s="44"/>
      <c r="AM202" s="27"/>
    </row>
    <row r="203" spans="2:39" ht="12" customHeight="1" x14ac:dyDescent="0.2">
      <c r="B203" s="112"/>
      <c r="C203" s="112"/>
      <c r="D203" s="112"/>
      <c r="E203" s="112"/>
      <c r="F203" s="111"/>
      <c r="G203" s="111"/>
      <c r="H203" s="111"/>
      <c r="I203" s="111"/>
      <c r="J203" s="111"/>
      <c r="K203" s="111"/>
      <c r="L203" s="111"/>
      <c r="M203" s="111"/>
      <c r="N203" s="111"/>
      <c r="O203" s="45"/>
      <c r="P203" s="45"/>
      <c r="Q203" s="45"/>
      <c r="R203" s="45"/>
      <c r="S203" s="45"/>
      <c r="T203" s="45"/>
      <c r="U203" s="45"/>
      <c r="V203" s="45"/>
      <c r="W203" s="45"/>
      <c r="X203" s="45"/>
      <c r="Y203" s="45"/>
      <c r="Z203" s="45"/>
      <c r="AA203" s="45"/>
      <c r="AB203" s="45"/>
      <c r="AC203" s="45"/>
      <c r="AD203" s="45"/>
      <c r="AE203" s="45"/>
      <c r="AF203" s="45"/>
      <c r="AG203" s="45"/>
      <c r="AH203" s="45"/>
      <c r="AI203" s="45"/>
      <c r="AJ203" s="45"/>
      <c r="AK203" s="44"/>
      <c r="AM203" s="27"/>
    </row>
    <row r="204" spans="2:39" ht="12" customHeight="1" x14ac:dyDescent="0.2">
      <c r="B204" s="112"/>
      <c r="C204" s="112"/>
      <c r="D204" s="112"/>
      <c r="E204" s="112"/>
      <c r="F204" s="111"/>
      <c r="G204" s="111"/>
      <c r="H204" s="111"/>
      <c r="I204" s="111"/>
      <c r="J204" s="111"/>
      <c r="K204" s="111"/>
      <c r="L204" s="111"/>
      <c r="M204" s="111"/>
      <c r="N204" s="111"/>
      <c r="O204" s="45"/>
      <c r="P204" s="45"/>
      <c r="Q204" s="45"/>
      <c r="R204" s="45"/>
      <c r="S204" s="45"/>
      <c r="T204" s="45"/>
      <c r="U204" s="45"/>
      <c r="V204" s="45"/>
      <c r="W204" s="45"/>
      <c r="X204" s="45"/>
      <c r="Y204" s="45"/>
      <c r="Z204" s="45"/>
      <c r="AA204" s="45"/>
      <c r="AB204" s="45"/>
      <c r="AC204" s="45"/>
      <c r="AD204" s="45"/>
      <c r="AE204" s="45"/>
      <c r="AF204" s="45"/>
      <c r="AG204" s="45"/>
      <c r="AH204" s="45"/>
      <c r="AI204" s="45"/>
      <c r="AJ204" s="45"/>
      <c r="AK204" s="44"/>
      <c r="AM204" s="27"/>
    </row>
    <row r="205" spans="2:39" ht="12" customHeight="1" x14ac:dyDescent="0.2">
      <c r="B205" s="112"/>
      <c r="C205" s="112"/>
      <c r="D205" s="112"/>
      <c r="E205" s="112"/>
      <c r="F205" s="111"/>
      <c r="G205" s="111"/>
      <c r="H205" s="111"/>
      <c r="I205" s="111"/>
      <c r="J205" s="111"/>
      <c r="K205" s="111"/>
      <c r="L205" s="111"/>
      <c r="M205" s="111"/>
      <c r="N205" s="111"/>
      <c r="O205" s="45"/>
      <c r="P205" s="45"/>
      <c r="Q205" s="45"/>
      <c r="R205" s="45"/>
      <c r="S205" s="45"/>
      <c r="T205" s="45"/>
      <c r="U205" s="45"/>
      <c r="V205" s="45"/>
      <c r="W205" s="45"/>
      <c r="X205" s="45"/>
      <c r="Y205" s="45"/>
      <c r="Z205" s="45"/>
      <c r="AA205" s="45"/>
      <c r="AB205" s="45"/>
      <c r="AC205" s="45"/>
      <c r="AD205" s="45"/>
      <c r="AE205" s="45"/>
      <c r="AF205" s="45"/>
      <c r="AG205" s="45"/>
      <c r="AH205" s="45"/>
      <c r="AI205" s="45"/>
      <c r="AJ205" s="45"/>
      <c r="AK205" s="44"/>
      <c r="AM205" s="27"/>
    </row>
    <row r="206" spans="2:39" ht="12" customHeight="1" x14ac:dyDescent="0.2">
      <c r="B206" s="112"/>
      <c r="C206" s="112"/>
      <c r="D206" s="112"/>
      <c r="E206" s="112"/>
      <c r="F206" s="111"/>
      <c r="G206" s="111"/>
      <c r="H206" s="111"/>
      <c r="I206" s="111"/>
      <c r="J206" s="111"/>
      <c r="K206" s="111"/>
      <c r="L206" s="111"/>
      <c r="M206" s="111"/>
      <c r="N206" s="111"/>
      <c r="O206" s="45"/>
      <c r="P206" s="45"/>
      <c r="Q206" s="45"/>
      <c r="R206" s="45"/>
      <c r="S206" s="45"/>
      <c r="T206" s="45"/>
      <c r="U206" s="45"/>
      <c r="V206" s="45"/>
      <c r="W206" s="45"/>
      <c r="X206" s="45"/>
      <c r="Y206" s="45"/>
      <c r="Z206" s="45"/>
      <c r="AA206" s="45"/>
      <c r="AB206" s="45"/>
      <c r="AC206" s="45"/>
      <c r="AD206" s="45"/>
      <c r="AE206" s="45"/>
      <c r="AF206" s="45"/>
      <c r="AG206" s="45"/>
      <c r="AH206" s="45"/>
      <c r="AI206" s="45"/>
      <c r="AJ206" s="45"/>
      <c r="AK206" s="44"/>
      <c r="AM206" s="27"/>
    </row>
    <row r="207" spans="2:39" ht="12" customHeight="1" x14ac:dyDescent="0.2">
      <c r="B207" s="112"/>
      <c r="C207" s="112"/>
      <c r="D207" s="112"/>
      <c r="E207" s="112"/>
      <c r="F207" s="111"/>
      <c r="G207" s="111"/>
      <c r="H207" s="111"/>
      <c r="I207" s="111"/>
      <c r="J207" s="111"/>
      <c r="K207" s="111"/>
      <c r="L207" s="111"/>
      <c r="M207" s="111"/>
      <c r="N207" s="111"/>
      <c r="O207" s="45"/>
      <c r="P207" s="45"/>
      <c r="Q207" s="45"/>
      <c r="R207" s="45"/>
      <c r="S207" s="45"/>
      <c r="T207" s="45"/>
      <c r="U207" s="45"/>
      <c r="V207" s="45"/>
      <c r="W207" s="45"/>
      <c r="X207" s="45"/>
      <c r="Y207" s="45"/>
      <c r="Z207" s="45"/>
      <c r="AA207" s="45"/>
      <c r="AB207" s="45"/>
      <c r="AC207" s="45"/>
      <c r="AD207" s="45"/>
      <c r="AE207" s="45"/>
      <c r="AF207" s="45"/>
      <c r="AG207" s="45"/>
      <c r="AH207" s="45"/>
      <c r="AI207" s="45"/>
      <c r="AJ207" s="45"/>
      <c r="AK207" s="44"/>
      <c r="AM207" s="27"/>
    </row>
    <row r="208" spans="2:39" ht="12" customHeight="1" x14ac:dyDescent="0.2">
      <c r="B208" s="112"/>
      <c r="C208" s="112"/>
      <c r="D208" s="112"/>
      <c r="E208" s="112"/>
      <c r="F208" s="111"/>
      <c r="G208" s="111"/>
      <c r="H208" s="111"/>
      <c r="I208" s="111"/>
      <c r="J208" s="111"/>
      <c r="K208" s="111"/>
      <c r="L208" s="111"/>
      <c r="M208" s="111"/>
      <c r="N208" s="111"/>
      <c r="O208" s="45"/>
      <c r="P208" s="45"/>
      <c r="Q208" s="45"/>
      <c r="R208" s="45"/>
      <c r="S208" s="45"/>
      <c r="T208" s="45"/>
      <c r="U208" s="45"/>
      <c r="V208" s="45"/>
      <c r="W208" s="45"/>
      <c r="X208" s="45"/>
      <c r="Y208" s="45"/>
      <c r="Z208" s="45"/>
      <c r="AA208" s="45"/>
      <c r="AB208" s="45"/>
      <c r="AC208" s="45"/>
      <c r="AD208" s="45"/>
      <c r="AE208" s="45"/>
      <c r="AF208" s="45"/>
      <c r="AG208" s="45"/>
      <c r="AH208" s="45"/>
      <c r="AI208" s="45"/>
      <c r="AJ208" s="45"/>
      <c r="AK208" s="44"/>
      <c r="AM208" s="27"/>
    </row>
    <row r="209" spans="2:39" ht="12" customHeight="1" x14ac:dyDescent="0.2">
      <c r="B209" s="112"/>
      <c r="C209" s="112"/>
      <c r="D209" s="112"/>
      <c r="E209" s="112"/>
      <c r="F209" s="111"/>
      <c r="G209" s="111"/>
      <c r="H209" s="111"/>
      <c r="I209" s="111"/>
      <c r="J209" s="111"/>
      <c r="K209" s="111"/>
      <c r="L209" s="111"/>
      <c r="M209" s="111"/>
      <c r="N209" s="111"/>
      <c r="O209" s="45"/>
      <c r="P209" s="45"/>
      <c r="Q209" s="45"/>
      <c r="R209" s="45"/>
      <c r="S209" s="45"/>
      <c r="T209" s="45"/>
      <c r="U209" s="45"/>
      <c r="V209" s="45"/>
      <c r="W209" s="45"/>
      <c r="X209" s="45"/>
      <c r="Y209" s="45"/>
      <c r="Z209" s="45"/>
      <c r="AA209" s="45"/>
      <c r="AB209" s="45"/>
      <c r="AC209" s="45"/>
      <c r="AD209" s="45"/>
      <c r="AE209" s="45"/>
      <c r="AF209" s="45"/>
      <c r="AG209" s="45"/>
      <c r="AH209" s="45"/>
      <c r="AI209" s="45"/>
      <c r="AJ209" s="45"/>
      <c r="AK209" s="44"/>
      <c r="AM209" s="27"/>
    </row>
    <row r="210" spans="2:39" ht="12" customHeight="1" x14ac:dyDescent="0.2">
      <c r="B210" s="112"/>
      <c r="C210" s="112"/>
      <c r="D210" s="112"/>
      <c r="E210" s="112"/>
      <c r="F210" s="111"/>
      <c r="G210" s="111"/>
      <c r="H210" s="111"/>
      <c r="I210" s="111"/>
      <c r="J210" s="111"/>
      <c r="K210" s="111"/>
      <c r="L210" s="111"/>
      <c r="M210" s="111"/>
      <c r="N210" s="111"/>
      <c r="O210" s="45"/>
      <c r="P210" s="45"/>
      <c r="Q210" s="45"/>
      <c r="R210" s="45"/>
      <c r="S210" s="45"/>
      <c r="T210" s="45"/>
      <c r="U210" s="45"/>
      <c r="V210" s="45"/>
      <c r="W210" s="45"/>
      <c r="X210" s="45"/>
      <c r="Y210" s="45"/>
      <c r="Z210" s="45"/>
      <c r="AA210" s="45"/>
      <c r="AB210" s="45"/>
      <c r="AC210" s="45"/>
      <c r="AD210" s="45"/>
      <c r="AE210" s="45"/>
      <c r="AF210" s="45"/>
      <c r="AG210" s="45"/>
      <c r="AH210" s="45"/>
      <c r="AI210" s="45"/>
      <c r="AJ210" s="45"/>
      <c r="AK210" s="44"/>
      <c r="AM210" s="27"/>
    </row>
    <row r="211" spans="2:39" ht="12" customHeight="1" x14ac:dyDescent="0.2">
      <c r="B211" s="112"/>
      <c r="C211" s="112"/>
      <c r="D211" s="112"/>
      <c r="E211" s="112"/>
      <c r="F211" s="111"/>
      <c r="G211" s="111"/>
      <c r="H211" s="111"/>
      <c r="I211" s="111"/>
      <c r="J211" s="111"/>
      <c r="K211" s="111"/>
      <c r="L211" s="111"/>
      <c r="M211" s="111"/>
      <c r="N211" s="111"/>
      <c r="O211" s="45"/>
      <c r="P211" s="45"/>
      <c r="Q211" s="45"/>
      <c r="R211" s="45"/>
      <c r="S211" s="45"/>
      <c r="T211" s="45"/>
      <c r="U211" s="45"/>
      <c r="V211" s="45"/>
      <c r="W211" s="45"/>
      <c r="X211" s="45"/>
      <c r="Y211" s="45"/>
      <c r="Z211" s="45"/>
      <c r="AA211" s="45"/>
      <c r="AB211" s="45"/>
      <c r="AC211" s="45"/>
      <c r="AD211" s="45"/>
      <c r="AE211" s="45"/>
      <c r="AF211" s="45"/>
      <c r="AG211" s="45"/>
      <c r="AH211" s="45"/>
      <c r="AI211" s="45"/>
      <c r="AJ211" s="45"/>
      <c r="AK211" s="44"/>
      <c r="AM211" s="27"/>
    </row>
    <row r="212" spans="2:39" ht="12" customHeight="1" x14ac:dyDescent="0.2">
      <c r="B212" s="112"/>
      <c r="C212" s="112"/>
      <c r="D212" s="112"/>
      <c r="E212" s="112"/>
      <c r="F212" s="111"/>
      <c r="G212" s="111"/>
      <c r="H212" s="111"/>
      <c r="I212" s="111"/>
      <c r="J212" s="111"/>
      <c r="K212" s="111"/>
      <c r="L212" s="111"/>
      <c r="M212" s="111"/>
      <c r="N212" s="111"/>
      <c r="O212" s="45"/>
      <c r="P212" s="45"/>
      <c r="Q212" s="45"/>
      <c r="R212" s="45"/>
      <c r="S212" s="45"/>
      <c r="T212" s="45"/>
      <c r="U212" s="45"/>
      <c r="V212" s="45"/>
      <c r="W212" s="45"/>
      <c r="X212" s="45"/>
      <c r="Y212" s="45"/>
      <c r="Z212" s="45"/>
      <c r="AA212" s="45"/>
      <c r="AB212" s="45"/>
      <c r="AC212" s="45"/>
      <c r="AD212" s="45"/>
      <c r="AE212" s="45"/>
      <c r="AF212" s="45"/>
      <c r="AG212" s="45"/>
      <c r="AH212" s="45"/>
      <c r="AI212" s="45"/>
      <c r="AJ212" s="45"/>
      <c r="AK212" s="44"/>
      <c r="AM212" s="27"/>
    </row>
    <row r="213" spans="2:39" ht="12" customHeight="1" x14ac:dyDescent="0.2">
      <c r="B213" s="112"/>
      <c r="C213" s="112"/>
      <c r="D213" s="112"/>
      <c r="E213" s="112"/>
      <c r="F213" s="111"/>
      <c r="G213" s="111"/>
      <c r="H213" s="111"/>
      <c r="I213" s="111"/>
      <c r="J213" s="111"/>
      <c r="K213" s="111"/>
      <c r="L213" s="111"/>
      <c r="M213" s="111"/>
      <c r="N213" s="111"/>
      <c r="O213" s="45"/>
      <c r="P213" s="45"/>
      <c r="Q213" s="45"/>
      <c r="R213" s="45"/>
      <c r="S213" s="45"/>
      <c r="T213" s="45"/>
      <c r="U213" s="45"/>
      <c r="V213" s="45"/>
      <c r="W213" s="45"/>
      <c r="X213" s="45"/>
      <c r="Y213" s="45"/>
      <c r="Z213" s="45"/>
      <c r="AA213" s="45"/>
      <c r="AB213" s="45"/>
      <c r="AC213" s="45"/>
      <c r="AD213" s="45"/>
      <c r="AE213" s="45"/>
      <c r="AF213" s="45"/>
      <c r="AG213" s="45"/>
      <c r="AH213" s="45"/>
      <c r="AI213" s="45"/>
      <c r="AJ213" s="45"/>
      <c r="AK213" s="44"/>
      <c r="AM213" s="27"/>
    </row>
    <row r="214" spans="2:39" ht="12" customHeight="1" x14ac:dyDescent="0.2">
      <c r="B214" s="112"/>
      <c r="C214" s="112"/>
      <c r="D214" s="112"/>
      <c r="E214" s="112"/>
      <c r="F214" s="111"/>
      <c r="G214" s="111"/>
      <c r="H214" s="111"/>
      <c r="I214" s="111"/>
      <c r="J214" s="111"/>
      <c r="K214" s="111"/>
      <c r="L214" s="111"/>
      <c r="M214" s="111"/>
      <c r="N214" s="111"/>
      <c r="O214" s="45"/>
      <c r="P214" s="45"/>
      <c r="Q214" s="45"/>
      <c r="R214" s="45"/>
      <c r="S214" s="45"/>
      <c r="T214" s="45"/>
      <c r="U214" s="45"/>
      <c r="V214" s="45"/>
      <c r="W214" s="45"/>
      <c r="X214" s="45"/>
      <c r="Y214" s="45"/>
      <c r="Z214" s="45"/>
      <c r="AA214" s="45"/>
      <c r="AB214" s="45"/>
      <c r="AC214" s="45"/>
      <c r="AD214" s="45"/>
      <c r="AE214" s="45"/>
      <c r="AF214" s="45"/>
      <c r="AG214" s="45"/>
      <c r="AH214" s="45"/>
      <c r="AI214" s="45"/>
      <c r="AJ214" s="45"/>
      <c r="AK214" s="44"/>
      <c r="AM214" s="27"/>
    </row>
    <row r="215" spans="2:39" ht="12" customHeight="1" x14ac:dyDescent="0.2">
      <c r="B215" s="112"/>
      <c r="C215" s="112"/>
      <c r="D215" s="112"/>
      <c r="E215" s="112"/>
      <c r="F215" s="111"/>
      <c r="G215" s="111"/>
      <c r="H215" s="111"/>
      <c r="I215" s="111"/>
      <c r="J215" s="111"/>
      <c r="K215" s="111"/>
      <c r="L215" s="111"/>
      <c r="M215" s="111"/>
      <c r="N215" s="111"/>
      <c r="O215" s="45"/>
      <c r="P215" s="45"/>
      <c r="Q215" s="45"/>
      <c r="R215" s="45"/>
      <c r="S215" s="45"/>
      <c r="T215" s="45"/>
      <c r="U215" s="45"/>
      <c r="V215" s="45"/>
      <c r="W215" s="45"/>
      <c r="X215" s="45"/>
      <c r="Y215" s="45"/>
      <c r="Z215" s="45"/>
      <c r="AA215" s="45"/>
      <c r="AB215" s="45"/>
      <c r="AC215" s="45"/>
      <c r="AD215" s="45"/>
      <c r="AE215" s="45"/>
      <c r="AF215" s="45"/>
      <c r="AG215" s="45"/>
      <c r="AH215" s="45"/>
      <c r="AI215" s="45"/>
      <c r="AJ215" s="45"/>
      <c r="AK215" s="44"/>
      <c r="AM215" s="27"/>
    </row>
    <row r="216" spans="2:39" ht="12" customHeight="1" x14ac:dyDescent="0.2">
      <c r="B216" s="112"/>
      <c r="C216" s="112"/>
      <c r="D216" s="112"/>
      <c r="E216" s="112"/>
      <c r="F216" s="111"/>
      <c r="G216" s="111"/>
      <c r="H216" s="111"/>
      <c r="I216" s="111"/>
      <c r="J216" s="111"/>
      <c r="K216" s="111"/>
      <c r="L216" s="111"/>
      <c r="M216" s="111"/>
      <c r="N216" s="111"/>
      <c r="O216" s="45"/>
      <c r="P216" s="45"/>
      <c r="Q216" s="45"/>
      <c r="R216" s="45"/>
      <c r="S216" s="45"/>
      <c r="T216" s="45"/>
      <c r="U216" s="45"/>
      <c r="V216" s="45"/>
      <c r="W216" s="45"/>
      <c r="X216" s="45"/>
      <c r="Y216" s="45"/>
      <c r="Z216" s="45"/>
      <c r="AA216" s="45"/>
      <c r="AB216" s="45"/>
      <c r="AC216" s="45"/>
      <c r="AD216" s="45"/>
      <c r="AE216" s="45"/>
      <c r="AF216" s="45"/>
      <c r="AG216" s="45"/>
      <c r="AH216" s="45"/>
      <c r="AI216" s="45"/>
      <c r="AJ216" s="45"/>
      <c r="AK216" s="44"/>
      <c r="AM216" s="27"/>
    </row>
    <row r="217" spans="2:39" ht="12" customHeight="1" x14ac:dyDescent="0.2">
      <c r="B217" s="112"/>
      <c r="C217" s="112"/>
      <c r="D217" s="112"/>
      <c r="E217" s="112"/>
      <c r="F217" s="111"/>
      <c r="G217" s="111"/>
      <c r="H217" s="111"/>
      <c r="I217" s="111"/>
      <c r="J217" s="111"/>
      <c r="K217" s="111"/>
      <c r="L217" s="111"/>
      <c r="M217" s="111"/>
      <c r="N217" s="111"/>
      <c r="O217" s="45"/>
      <c r="P217" s="45"/>
      <c r="Q217" s="45"/>
      <c r="R217" s="45"/>
      <c r="S217" s="45"/>
      <c r="T217" s="45"/>
      <c r="U217" s="45"/>
      <c r="V217" s="45"/>
      <c r="W217" s="45"/>
      <c r="X217" s="45"/>
      <c r="Y217" s="45"/>
      <c r="Z217" s="45"/>
      <c r="AA217" s="45"/>
      <c r="AB217" s="45"/>
      <c r="AC217" s="45"/>
      <c r="AD217" s="45"/>
      <c r="AE217" s="45"/>
      <c r="AF217" s="45"/>
      <c r="AG217" s="45"/>
      <c r="AH217" s="45"/>
      <c r="AI217" s="45"/>
      <c r="AJ217" s="45"/>
      <c r="AK217" s="44"/>
      <c r="AM217" s="27"/>
    </row>
    <row r="218" spans="2:39" ht="12" customHeight="1" x14ac:dyDescent="0.2">
      <c r="B218" s="112"/>
      <c r="C218" s="112"/>
      <c r="D218" s="112"/>
      <c r="E218" s="112"/>
      <c r="F218" s="111"/>
      <c r="G218" s="111"/>
      <c r="H218" s="111"/>
      <c r="I218" s="111"/>
      <c r="J218" s="111"/>
      <c r="K218" s="111"/>
      <c r="L218" s="111"/>
      <c r="M218" s="111"/>
      <c r="N218" s="111"/>
      <c r="O218" s="45"/>
      <c r="P218" s="45"/>
      <c r="Q218" s="45"/>
      <c r="R218" s="45"/>
      <c r="S218" s="45"/>
      <c r="T218" s="45"/>
      <c r="U218" s="45"/>
      <c r="V218" s="45"/>
      <c r="W218" s="45"/>
      <c r="X218" s="45"/>
      <c r="Y218" s="45"/>
      <c r="Z218" s="45"/>
      <c r="AA218" s="45"/>
      <c r="AB218" s="45"/>
      <c r="AC218" s="45"/>
      <c r="AD218" s="45"/>
      <c r="AE218" s="45"/>
      <c r="AF218" s="45"/>
      <c r="AG218" s="45"/>
      <c r="AH218" s="45"/>
      <c r="AI218" s="45"/>
      <c r="AJ218" s="45"/>
      <c r="AK218" s="44"/>
      <c r="AM218" s="27"/>
    </row>
    <row r="219" spans="2:39" ht="12" customHeight="1" x14ac:dyDescent="0.2">
      <c r="B219" s="112"/>
      <c r="C219" s="112"/>
      <c r="D219" s="112"/>
      <c r="E219" s="112"/>
      <c r="F219" s="111"/>
      <c r="G219" s="111"/>
      <c r="H219" s="111"/>
      <c r="I219" s="111"/>
      <c r="J219" s="111"/>
      <c r="K219" s="111"/>
      <c r="L219" s="111"/>
      <c r="M219" s="111"/>
      <c r="N219" s="111"/>
      <c r="O219" s="45"/>
      <c r="P219" s="45"/>
      <c r="Q219" s="45"/>
      <c r="R219" s="45"/>
      <c r="S219" s="45"/>
      <c r="T219" s="45"/>
      <c r="U219" s="45"/>
      <c r="V219" s="45"/>
      <c r="W219" s="45"/>
      <c r="X219" s="45"/>
      <c r="Y219" s="45"/>
      <c r="Z219" s="45"/>
      <c r="AA219" s="45"/>
      <c r="AB219" s="45"/>
      <c r="AC219" s="45"/>
      <c r="AD219" s="45"/>
      <c r="AE219" s="45"/>
      <c r="AF219" s="45"/>
      <c r="AG219" s="45"/>
      <c r="AH219" s="45"/>
      <c r="AI219" s="45"/>
      <c r="AJ219" s="45"/>
      <c r="AK219" s="44"/>
      <c r="AM219" s="27"/>
    </row>
    <row r="220" spans="2:39" ht="12" customHeight="1" x14ac:dyDescent="0.2">
      <c r="B220" s="112"/>
      <c r="C220" s="112"/>
      <c r="D220" s="112"/>
      <c r="E220" s="112"/>
      <c r="F220" s="111"/>
      <c r="G220" s="111"/>
      <c r="H220" s="111"/>
      <c r="I220" s="111"/>
      <c r="J220" s="111"/>
      <c r="K220" s="111"/>
      <c r="L220" s="111"/>
      <c r="M220" s="111"/>
      <c r="N220" s="111"/>
      <c r="O220" s="45"/>
      <c r="P220" s="45"/>
      <c r="Q220" s="45"/>
      <c r="R220" s="45"/>
      <c r="S220" s="45"/>
      <c r="T220" s="45"/>
      <c r="U220" s="45"/>
      <c r="V220" s="45"/>
      <c r="W220" s="45"/>
      <c r="X220" s="45"/>
      <c r="Y220" s="45"/>
      <c r="Z220" s="45"/>
      <c r="AA220" s="45"/>
      <c r="AB220" s="45"/>
      <c r="AC220" s="45"/>
      <c r="AD220" s="45"/>
      <c r="AE220" s="45"/>
      <c r="AF220" s="45"/>
      <c r="AG220" s="45"/>
      <c r="AH220" s="45"/>
      <c r="AI220" s="45"/>
      <c r="AJ220" s="45"/>
      <c r="AK220" s="44"/>
      <c r="AM220" s="27"/>
    </row>
    <row r="221" spans="2:39" ht="12" customHeight="1" x14ac:dyDescent="0.2">
      <c r="B221" s="112"/>
      <c r="C221" s="112"/>
      <c r="D221" s="112"/>
      <c r="E221" s="112"/>
      <c r="F221" s="111"/>
      <c r="G221" s="111"/>
      <c r="H221" s="111"/>
      <c r="I221" s="111"/>
      <c r="J221" s="111"/>
      <c r="K221" s="111"/>
      <c r="L221" s="111"/>
      <c r="M221" s="111"/>
      <c r="N221" s="111"/>
      <c r="O221" s="45"/>
      <c r="P221" s="45"/>
      <c r="Q221" s="45"/>
      <c r="R221" s="45"/>
      <c r="S221" s="45"/>
      <c r="T221" s="45"/>
      <c r="U221" s="45"/>
      <c r="V221" s="45"/>
      <c r="W221" s="45"/>
      <c r="X221" s="45"/>
      <c r="Y221" s="45"/>
      <c r="Z221" s="45"/>
      <c r="AA221" s="45"/>
      <c r="AB221" s="45"/>
      <c r="AC221" s="45"/>
      <c r="AD221" s="45"/>
      <c r="AE221" s="45"/>
      <c r="AF221" s="45"/>
      <c r="AG221" s="45"/>
      <c r="AH221" s="45"/>
      <c r="AI221" s="45"/>
      <c r="AJ221" s="45"/>
      <c r="AK221" s="44"/>
      <c r="AM221" s="27"/>
    </row>
    <row r="222" spans="2:39" ht="12" customHeight="1" x14ac:dyDescent="0.2">
      <c r="B222" s="112"/>
      <c r="C222" s="112"/>
      <c r="D222" s="112"/>
      <c r="E222" s="112"/>
      <c r="F222" s="111"/>
      <c r="G222" s="111"/>
      <c r="H222" s="111"/>
      <c r="I222" s="111"/>
      <c r="J222" s="111"/>
      <c r="K222" s="111"/>
      <c r="L222" s="111"/>
      <c r="M222" s="111"/>
      <c r="N222" s="111"/>
      <c r="O222" s="45"/>
      <c r="P222" s="45"/>
      <c r="Q222" s="45"/>
      <c r="R222" s="45"/>
      <c r="S222" s="45"/>
      <c r="T222" s="45"/>
      <c r="U222" s="45"/>
      <c r="V222" s="45"/>
      <c r="W222" s="45"/>
      <c r="X222" s="45"/>
      <c r="Y222" s="45"/>
      <c r="Z222" s="45"/>
      <c r="AA222" s="45"/>
      <c r="AB222" s="45"/>
      <c r="AC222" s="45"/>
      <c r="AD222" s="45"/>
      <c r="AE222" s="45"/>
      <c r="AF222" s="45"/>
      <c r="AG222" s="45"/>
      <c r="AH222" s="45"/>
      <c r="AI222" s="45"/>
      <c r="AJ222" s="45"/>
      <c r="AK222" s="44"/>
      <c r="AM222" s="27"/>
    </row>
    <row r="223" spans="2:39" ht="12" customHeight="1" x14ac:dyDescent="0.2">
      <c r="B223" s="112"/>
      <c r="C223" s="112"/>
      <c r="D223" s="112"/>
      <c r="E223" s="112"/>
      <c r="F223" s="111"/>
      <c r="G223" s="111"/>
      <c r="H223" s="111"/>
      <c r="I223" s="111"/>
      <c r="J223" s="111"/>
      <c r="K223" s="111"/>
      <c r="L223" s="111"/>
      <c r="M223" s="111"/>
      <c r="N223" s="111"/>
      <c r="O223" s="45"/>
      <c r="P223" s="45"/>
      <c r="Q223" s="45"/>
      <c r="R223" s="45"/>
      <c r="S223" s="45"/>
      <c r="T223" s="45"/>
      <c r="U223" s="45"/>
      <c r="V223" s="45"/>
      <c r="W223" s="45"/>
      <c r="X223" s="45"/>
      <c r="Y223" s="45"/>
      <c r="Z223" s="45"/>
      <c r="AA223" s="45"/>
      <c r="AB223" s="45"/>
      <c r="AC223" s="45"/>
      <c r="AD223" s="45"/>
      <c r="AE223" s="45"/>
      <c r="AF223" s="45"/>
      <c r="AG223" s="45"/>
      <c r="AH223" s="45"/>
      <c r="AI223" s="45"/>
      <c r="AJ223" s="45"/>
      <c r="AK223" s="44"/>
      <c r="AM223" s="27"/>
    </row>
    <row r="224" spans="2:39" ht="12" customHeight="1" x14ac:dyDescent="0.2">
      <c r="B224" s="112"/>
      <c r="C224" s="112"/>
      <c r="D224" s="112"/>
      <c r="E224" s="112"/>
      <c r="F224" s="111"/>
      <c r="G224" s="111"/>
      <c r="H224" s="111"/>
      <c r="I224" s="111"/>
      <c r="J224" s="111"/>
      <c r="K224" s="111"/>
      <c r="L224" s="111"/>
      <c r="M224" s="111"/>
      <c r="N224" s="111"/>
      <c r="O224" s="45"/>
      <c r="P224" s="45"/>
      <c r="Q224" s="45"/>
      <c r="R224" s="45"/>
      <c r="S224" s="45"/>
      <c r="T224" s="45"/>
      <c r="U224" s="45"/>
      <c r="V224" s="45"/>
      <c r="W224" s="45"/>
      <c r="X224" s="45"/>
      <c r="Y224" s="45"/>
      <c r="Z224" s="45"/>
      <c r="AA224" s="45"/>
      <c r="AB224" s="45"/>
      <c r="AC224" s="45"/>
      <c r="AD224" s="45"/>
      <c r="AE224" s="45"/>
      <c r="AF224" s="45"/>
      <c r="AG224" s="45"/>
      <c r="AH224" s="45"/>
      <c r="AI224" s="45"/>
      <c r="AJ224" s="45"/>
      <c r="AK224" s="44"/>
      <c r="AM224" s="27"/>
    </row>
    <row r="225" spans="2:39" ht="12" customHeight="1" x14ac:dyDescent="0.2">
      <c r="B225" s="112"/>
      <c r="C225" s="112"/>
      <c r="D225" s="112"/>
      <c r="E225" s="112"/>
      <c r="F225" s="111"/>
      <c r="G225" s="111"/>
      <c r="H225" s="111"/>
      <c r="I225" s="111"/>
      <c r="J225" s="111"/>
      <c r="K225" s="111"/>
      <c r="L225" s="111"/>
      <c r="M225" s="111"/>
      <c r="N225" s="111"/>
      <c r="O225" s="45"/>
      <c r="P225" s="45"/>
      <c r="Q225" s="45"/>
      <c r="R225" s="45"/>
      <c r="S225" s="45"/>
      <c r="T225" s="45"/>
      <c r="U225" s="45"/>
      <c r="V225" s="45"/>
      <c r="W225" s="45"/>
      <c r="X225" s="45"/>
      <c r="Y225" s="45"/>
      <c r="Z225" s="45"/>
      <c r="AA225" s="45"/>
      <c r="AB225" s="45"/>
      <c r="AC225" s="45"/>
      <c r="AD225" s="45"/>
      <c r="AE225" s="45"/>
      <c r="AF225" s="45"/>
      <c r="AG225" s="45"/>
      <c r="AH225" s="45"/>
      <c r="AI225" s="45"/>
      <c r="AJ225" s="45"/>
      <c r="AK225" s="44"/>
      <c r="AM225" s="27"/>
    </row>
    <row r="226" spans="2:39" ht="12" customHeight="1" x14ac:dyDescent="0.2">
      <c r="B226" s="112"/>
      <c r="C226" s="112"/>
      <c r="D226" s="112"/>
      <c r="E226" s="112"/>
      <c r="F226" s="111"/>
      <c r="G226" s="111"/>
      <c r="H226" s="111"/>
      <c r="I226" s="111"/>
      <c r="J226" s="111"/>
      <c r="K226" s="111"/>
      <c r="L226" s="111"/>
      <c r="M226" s="111"/>
      <c r="N226" s="111"/>
      <c r="O226" s="45"/>
      <c r="P226" s="45"/>
      <c r="Q226" s="45"/>
      <c r="R226" s="45"/>
      <c r="S226" s="45"/>
      <c r="T226" s="45"/>
      <c r="U226" s="45"/>
      <c r="V226" s="45"/>
      <c r="W226" s="45"/>
      <c r="X226" s="45"/>
      <c r="Y226" s="45"/>
      <c r="Z226" s="45"/>
      <c r="AA226" s="45"/>
      <c r="AB226" s="45"/>
      <c r="AC226" s="45"/>
      <c r="AD226" s="45"/>
      <c r="AE226" s="45"/>
      <c r="AF226" s="45"/>
      <c r="AG226" s="45"/>
      <c r="AH226" s="45"/>
      <c r="AI226" s="45"/>
      <c r="AJ226" s="45"/>
      <c r="AK226" s="44"/>
      <c r="AM226" s="27"/>
    </row>
    <row r="227" spans="2:39" ht="12" customHeight="1" x14ac:dyDescent="0.2">
      <c r="B227" s="112"/>
      <c r="C227" s="112"/>
      <c r="D227" s="112"/>
      <c r="E227" s="112"/>
      <c r="F227" s="111"/>
      <c r="G227" s="111"/>
      <c r="H227" s="111"/>
      <c r="I227" s="111"/>
      <c r="J227" s="111"/>
      <c r="K227" s="111"/>
      <c r="L227" s="111"/>
      <c r="M227" s="111"/>
      <c r="N227" s="111"/>
      <c r="O227" s="45"/>
      <c r="P227" s="45"/>
      <c r="Q227" s="45"/>
      <c r="R227" s="45"/>
      <c r="S227" s="45"/>
      <c r="T227" s="45"/>
      <c r="U227" s="45"/>
      <c r="V227" s="45"/>
      <c r="W227" s="45"/>
      <c r="X227" s="45"/>
      <c r="Y227" s="45"/>
      <c r="Z227" s="45"/>
      <c r="AA227" s="45"/>
      <c r="AB227" s="45"/>
      <c r="AC227" s="45"/>
      <c r="AD227" s="45"/>
      <c r="AE227" s="45"/>
      <c r="AF227" s="45"/>
      <c r="AG227" s="45"/>
      <c r="AH227" s="45"/>
      <c r="AI227" s="45"/>
      <c r="AJ227" s="45"/>
      <c r="AK227" s="44"/>
      <c r="AM227" s="27"/>
    </row>
    <row r="228" spans="2:39" ht="12" customHeight="1" x14ac:dyDescent="0.2">
      <c r="B228" s="112"/>
      <c r="C228" s="112"/>
      <c r="D228" s="112"/>
      <c r="E228" s="112"/>
      <c r="F228" s="111"/>
      <c r="G228" s="111"/>
      <c r="H228" s="111"/>
      <c r="I228" s="111"/>
      <c r="J228" s="111"/>
      <c r="K228" s="111"/>
      <c r="L228" s="111"/>
      <c r="M228" s="111"/>
      <c r="N228" s="111"/>
      <c r="O228" s="45"/>
      <c r="P228" s="45"/>
      <c r="Q228" s="45"/>
      <c r="R228" s="45"/>
      <c r="S228" s="45"/>
      <c r="T228" s="45"/>
      <c r="U228" s="45"/>
      <c r="V228" s="45"/>
      <c r="W228" s="45"/>
      <c r="X228" s="45"/>
      <c r="Y228" s="45"/>
      <c r="Z228" s="45"/>
      <c r="AA228" s="45"/>
      <c r="AB228" s="45"/>
      <c r="AC228" s="45"/>
      <c r="AD228" s="45"/>
      <c r="AE228" s="45"/>
      <c r="AF228" s="45"/>
      <c r="AG228" s="45"/>
      <c r="AH228" s="45"/>
      <c r="AI228" s="45"/>
      <c r="AJ228" s="45"/>
      <c r="AK228" s="44"/>
      <c r="AM228" s="27"/>
    </row>
    <row r="229" spans="2:39" ht="12" customHeight="1" x14ac:dyDescent="0.2">
      <c r="F229" s="83"/>
      <c r="G229" s="83"/>
      <c r="H229" s="83"/>
      <c r="I229" s="83"/>
      <c r="J229" s="83"/>
      <c r="K229" s="83"/>
      <c r="L229" s="83"/>
      <c r="M229" s="83"/>
      <c r="N229" s="83"/>
      <c r="AK229" s="44"/>
      <c r="AM229" s="27"/>
    </row>
    <row r="230" spans="2:39" ht="12" customHeight="1" x14ac:dyDescent="0.2">
      <c r="F230" s="83"/>
      <c r="G230" s="83"/>
      <c r="H230" s="83"/>
      <c r="I230" s="83"/>
      <c r="J230" s="83"/>
      <c r="K230" s="83"/>
      <c r="L230" s="83"/>
      <c r="M230" s="83"/>
      <c r="N230" s="83"/>
      <c r="AM230" s="27"/>
    </row>
    <row r="231" spans="2:39" ht="12" customHeight="1" x14ac:dyDescent="0.2">
      <c r="F231" s="83"/>
      <c r="G231" s="83"/>
      <c r="H231" s="83"/>
      <c r="I231" s="83"/>
      <c r="J231" s="83"/>
      <c r="K231" s="83"/>
      <c r="L231" s="83"/>
      <c r="M231" s="83"/>
      <c r="N231" s="83"/>
      <c r="AM231" s="27"/>
    </row>
    <row r="232" spans="2:39" ht="12" customHeight="1" x14ac:dyDescent="0.2">
      <c r="F232" s="83"/>
      <c r="G232" s="83"/>
      <c r="H232" s="83"/>
      <c r="I232" s="83"/>
      <c r="J232" s="83"/>
      <c r="K232" s="83"/>
      <c r="L232" s="83"/>
      <c r="M232" s="83"/>
      <c r="N232" s="83"/>
      <c r="AM232" s="27"/>
    </row>
    <row r="233" spans="2:39" ht="12" customHeight="1" x14ac:dyDescent="0.2">
      <c r="F233" s="83"/>
      <c r="G233" s="83"/>
      <c r="H233" s="83"/>
      <c r="I233" s="83"/>
      <c r="J233" s="83"/>
      <c r="K233" s="83"/>
      <c r="L233" s="83"/>
      <c r="M233" s="83"/>
      <c r="N233" s="83"/>
      <c r="AM233" s="27"/>
    </row>
    <row r="234" spans="2:39" ht="12" customHeight="1" x14ac:dyDescent="0.2">
      <c r="F234" s="83"/>
      <c r="G234" s="83"/>
      <c r="H234" s="83"/>
      <c r="I234" s="83"/>
      <c r="J234" s="83"/>
      <c r="K234" s="83"/>
      <c r="L234" s="83"/>
      <c r="M234" s="83"/>
      <c r="N234" s="83"/>
      <c r="AM234" s="27"/>
    </row>
    <row r="235" spans="2:39" ht="12" customHeight="1" x14ac:dyDescent="0.2">
      <c r="F235" s="83"/>
      <c r="G235" s="83"/>
      <c r="H235" s="83"/>
      <c r="I235" s="83"/>
      <c r="J235" s="83"/>
      <c r="K235" s="83"/>
      <c r="L235" s="83"/>
      <c r="M235" s="83"/>
      <c r="N235" s="83"/>
      <c r="AM235" s="27"/>
    </row>
    <row r="236" spans="2:39" ht="12" customHeight="1" x14ac:dyDescent="0.2">
      <c r="B236" s="27"/>
      <c r="C236" s="27"/>
      <c r="D236" s="27"/>
      <c r="E236" s="27"/>
      <c r="F236" s="83"/>
      <c r="G236" s="83"/>
      <c r="H236" s="83"/>
      <c r="I236" s="83"/>
      <c r="J236" s="83"/>
      <c r="K236" s="83"/>
      <c r="L236" s="83"/>
      <c r="M236" s="83"/>
      <c r="N236" s="83"/>
      <c r="AM236" s="27"/>
    </row>
    <row r="237" spans="2:39" ht="12" customHeight="1" x14ac:dyDescent="0.2">
      <c r="B237" s="27"/>
      <c r="C237" s="27"/>
      <c r="D237" s="27"/>
      <c r="E237" s="27"/>
      <c r="F237" s="83"/>
      <c r="G237" s="83"/>
      <c r="H237" s="83"/>
      <c r="I237" s="83"/>
      <c r="J237" s="83"/>
      <c r="K237" s="83"/>
      <c r="L237" s="83"/>
      <c r="M237" s="83"/>
      <c r="N237" s="83"/>
      <c r="AK237" s="27"/>
      <c r="AM237" s="27"/>
    </row>
    <row r="238" spans="2:39" ht="12" customHeight="1" x14ac:dyDescent="0.2">
      <c r="B238" s="27"/>
      <c r="C238" s="27"/>
      <c r="D238" s="27"/>
      <c r="E238" s="27"/>
      <c r="F238" s="83"/>
      <c r="G238" s="83"/>
      <c r="H238" s="83"/>
      <c r="I238" s="83"/>
      <c r="J238" s="83"/>
      <c r="K238" s="83"/>
      <c r="L238" s="83"/>
      <c r="M238" s="83"/>
      <c r="N238" s="83"/>
      <c r="AK238" s="27"/>
      <c r="AM238" s="27"/>
    </row>
    <row r="239" spans="2:39" ht="12" customHeight="1" x14ac:dyDescent="0.2">
      <c r="B239" s="27"/>
      <c r="C239" s="27"/>
      <c r="D239" s="27"/>
      <c r="E239" s="27"/>
      <c r="F239" s="83"/>
      <c r="G239" s="83"/>
      <c r="H239" s="83"/>
      <c r="I239" s="83"/>
      <c r="J239" s="83"/>
      <c r="K239" s="83"/>
      <c r="L239" s="83"/>
      <c r="M239" s="83"/>
      <c r="N239" s="83"/>
      <c r="AK239" s="27"/>
      <c r="AM239" s="27"/>
    </row>
    <row r="240" spans="2:39" ht="12" customHeight="1" x14ac:dyDescent="0.2">
      <c r="B240" s="27"/>
      <c r="C240" s="27"/>
      <c r="D240" s="27"/>
      <c r="E240" s="27"/>
      <c r="F240" s="83"/>
      <c r="G240" s="83"/>
      <c r="H240" s="83"/>
      <c r="I240" s="83"/>
      <c r="J240" s="83"/>
      <c r="K240" s="83"/>
      <c r="L240" s="83"/>
      <c r="M240" s="83"/>
      <c r="N240" s="83"/>
      <c r="AK240" s="27"/>
      <c r="AM240" s="27"/>
    </row>
    <row r="241" spans="2:39" ht="12" customHeight="1" x14ac:dyDescent="0.2">
      <c r="B241" s="27"/>
      <c r="C241" s="27"/>
      <c r="D241" s="27"/>
      <c r="E241" s="27"/>
      <c r="F241" s="83"/>
      <c r="G241" s="83"/>
      <c r="H241" s="83"/>
      <c r="I241" s="83"/>
      <c r="J241" s="83"/>
      <c r="K241" s="83"/>
      <c r="L241" s="83"/>
      <c r="M241" s="83"/>
      <c r="N241" s="83"/>
      <c r="AK241" s="27"/>
      <c r="AM241" s="27"/>
    </row>
    <row r="242" spans="2:39" ht="12" customHeight="1" x14ac:dyDescent="0.2">
      <c r="AK242" s="27"/>
      <c r="AM242" s="27"/>
    </row>
  </sheetData>
  <sheetProtection insertRows="0" selectLockedCells="1"/>
  <mergeCells count="627">
    <mergeCell ref="X105:Z105"/>
    <mergeCell ref="AA105:AD105"/>
    <mergeCell ref="AE105:AG105"/>
    <mergeCell ref="AH105:AJ105"/>
    <mergeCell ref="AH100:AJ100"/>
    <mergeCell ref="AH98:AJ98"/>
    <mergeCell ref="AE93:AG93"/>
    <mergeCell ref="AH93:AJ93"/>
    <mergeCell ref="AE91:AG91"/>
    <mergeCell ref="AH91:AJ91"/>
    <mergeCell ref="X101:Z101"/>
    <mergeCell ref="AA101:AD101"/>
    <mergeCell ref="AE101:AG101"/>
    <mergeCell ref="AH101:AJ101"/>
    <mergeCell ref="D104:E104"/>
    <mergeCell ref="S104:T104"/>
    <mergeCell ref="U104:W104"/>
    <mergeCell ref="X104:Z104"/>
    <mergeCell ref="AA104:AD104"/>
    <mergeCell ref="AE104:AG104"/>
    <mergeCell ref="AH102:AJ102"/>
    <mergeCell ref="D103:E103"/>
    <mergeCell ref="S103:T103"/>
    <mergeCell ref="U103:W103"/>
    <mergeCell ref="X103:Z103"/>
    <mergeCell ref="AA103:AD103"/>
    <mergeCell ref="AE103:AG103"/>
    <mergeCell ref="AH103:AJ103"/>
    <mergeCell ref="D102:E102"/>
    <mergeCell ref="S102:T102"/>
    <mergeCell ref="U102:W102"/>
    <mergeCell ref="X102:Z102"/>
    <mergeCell ref="AA102:AD102"/>
    <mergeCell ref="AE102:AG102"/>
    <mergeCell ref="AH104:AJ104"/>
    <mergeCell ref="D100:E100"/>
    <mergeCell ref="S100:T100"/>
    <mergeCell ref="U100:W100"/>
    <mergeCell ref="X100:Z100"/>
    <mergeCell ref="AA100:AD100"/>
    <mergeCell ref="AE100:AG100"/>
    <mergeCell ref="D101:E101"/>
    <mergeCell ref="S101:T101"/>
    <mergeCell ref="U101:W101"/>
    <mergeCell ref="D99:E99"/>
    <mergeCell ref="S99:T99"/>
    <mergeCell ref="U99:W99"/>
    <mergeCell ref="X99:Z99"/>
    <mergeCell ref="AA99:AD99"/>
    <mergeCell ref="AE99:AG99"/>
    <mergeCell ref="AH99:AJ99"/>
    <mergeCell ref="AE95:AG95"/>
    <mergeCell ref="AH95:AJ95"/>
    <mergeCell ref="F96:R96"/>
    <mergeCell ref="D98:E98"/>
    <mergeCell ref="F98:R98"/>
    <mergeCell ref="S98:T98"/>
    <mergeCell ref="U98:W98"/>
    <mergeCell ref="X98:Z98"/>
    <mergeCell ref="AA98:AD98"/>
    <mergeCell ref="AE98:AG98"/>
    <mergeCell ref="D95:E95"/>
    <mergeCell ref="F95:R95"/>
    <mergeCell ref="S95:T95"/>
    <mergeCell ref="U95:W95"/>
    <mergeCell ref="X95:Z95"/>
    <mergeCell ref="AA95:AD95"/>
    <mergeCell ref="D94:E94"/>
    <mergeCell ref="F94:R94"/>
    <mergeCell ref="S94:T94"/>
    <mergeCell ref="U94:W94"/>
    <mergeCell ref="X94:Z94"/>
    <mergeCell ref="AA94:AD94"/>
    <mergeCell ref="AE94:AG94"/>
    <mergeCell ref="AH94:AJ94"/>
    <mergeCell ref="D93:E93"/>
    <mergeCell ref="F93:R93"/>
    <mergeCell ref="S93:T93"/>
    <mergeCell ref="U93:W93"/>
    <mergeCell ref="X93:Z93"/>
    <mergeCell ref="AA93:AD93"/>
    <mergeCell ref="D92:E92"/>
    <mergeCell ref="F92:R92"/>
    <mergeCell ref="S92:T92"/>
    <mergeCell ref="U92:W92"/>
    <mergeCell ref="X92:Z92"/>
    <mergeCell ref="AA92:AD92"/>
    <mergeCell ref="AE92:AG92"/>
    <mergeCell ref="AH92:AJ92"/>
    <mergeCell ref="D91:E91"/>
    <mergeCell ref="F91:R91"/>
    <mergeCell ref="S91:T91"/>
    <mergeCell ref="U91:W91"/>
    <mergeCell ref="X91:Z91"/>
    <mergeCell ref="AA91:AD91"/>
    <mergeCell ref="D90:E90"/>
    <mergeCell ref="F90:R90"/>
    <mergeCell ref="S90:T90"/>
    <mergeCell ref="U90:W90"/>
    <mergeCell ref="X90:Z90"/>
    <mergeCell ref="AA90:AD90"/>
    <mergeCell ref="AE90:AG90"/>
    <mergeCell ref="AH90:AJ90"/>
    <mergeCell ref="D89:E89"/>
    <mergeCell ref="F89:R89"/>
    <mergeCell ref="S89:T89"/>
    <mergeCell ref="U89:W89"/>
    <mergeCell ref="X89:Z89"/>
    <mergeCell ref="AA89:AD89"/>
    <mergeCell ref="AE89:AG89"/>
    <mergeCell ref="AH89:AJ89"/>
    <mergeCell ref="D88:E88"/>
    <mergeCell ref="F88:R88"/>
    <mergeCell ref="S88:T88"/>
    <mergeCell ref="U88:W88"/>
    <mergeCell ref="X88:Z88"/>
    <mergeCell ref="AA88:AD88"/>
    <mergeCell ref="AE88:AG88"/>
    <mergeCell ref="AH88:AJ88"/>
    <mergeCell ref="D86:E86"/>
    <mergeCell ref="F86:R86"/>
    <mergeCell ref="S86:T86"/>
    <mergeCell ref="U86:W86"/>
    <mergeCell ref="X86:Z86"/>
    <mergeCell ref="AA86:AD86"/>
    <mergeCell ref="AE86:AG86"/>
    <mergeCell ref="AH86:AJ86"/>
    <mergeCell ref="D85:E85"/>
    <mergeCell ref="F85:R85"/>
    <mergeCell ref="S85:T85"/>
    <mergeCell ref="U85:W85"/>
    <mergeCell ref="X85:Z85"/>
    <mergeCell ref="AA85:AD85"/>
    <mergeCell ref="AE85:AG85"/>
    <mergeCell ref="AH85:AJ85"/>
    <mergeCell ref="D84:E84"/>
    <mergeCell ref="F84:R84"/>
    <mergeCell ref="S84:T84"/>
    <mergeCell ref="U84:W84"/>
    <mergeCell ref="X84:Z84"/>
    <mergeCell ref="AA84:AD84"/>
    <mergeCell ref="AE84:AG84"/>
    <mergeCell ref="AH84:AJ84"/>
    <mergeCell ref="D83:E83"/>
    <mergeCell ref="F83:R83"/>
    <mergeCell ref="S83:T83"/>
    <mergeCell ref="U83:W83"/>
    <mergeCell ref="X83:Z83"/>
    <mergeCell ref="AA83:AD83"/>
    <mergeCell ref="AE83:AG83"/>
    <mergeCell ref="AH83:AJ83"/>
    <mergeCell ref="D82:E82"/>
    <mergeCell ref="F82:R82"/>
    <mergeCell ref="S82:T82"/>
    <mergeCell ref="U82:W82"/>
    <mergeCell ref="X82:Z82"/>
    <mergeCell ref="AA82:AD82"/>
    <mergeCell ref="D81:E81"/>
    <mergeCell ref="F81:R81"/>
    <mergeCell ref="S81:T81"/>
    <mergeCell ref="U81:W81"/>
    <mergeCell ref="X81:Z81"/>
    <mergeCell ref="AA81:AD81"/>
    <mergeCell ref="AE81:AG81"/>
    <mergeCell ref="AH81:AJ81"/>
    <mergeCell ref="AE82:AG82"/>
    <mergeCell ref="AH82:AJ82"/>
    <mergeCell ref="D80:E80"/>
    <mergeCell ref="F80:R80"/>
    <mergeCell ref="S80:T80"/>
    <mergeCell ref="U80:W80"/>
    <mergeCell ref="X80:Z80"/>
    <mergeCell ref="AA80:AD80"/>
    <mergeCell ref="AE80:AG80"/>
    <mergeCell ref="AH80:AJ80"/>
    <mergeCell ref="F77:R77"/>
    <mergeCell ref="F78:R78"/>
    <mergeCell ref="D79:E79"/>
    <mergeCell ref="F79:R79"/>
    <mergeCell ref="S79:T79"/>
    <mergeCell ref="U79:W79"/>
    <mergeCell ref="X79:Z79"/>
    <mergeCell ref="AA79:AD79"/>
    <mergeCell ref="AE79:AG79"/>
    <mergeCell ref="AH79:AJ79"/>
    <mergeCell ref="D76:E76"/>
    <mergeCell ref="F76:R76"/>
    <mergeCell ref="S76:T76"/>
    <mergeCell ref="U76:W76"/>
    <mergeCell ref="X76:Z76"/>
    <mergeCell ref="AE73:AG73"/>
    <mergeCell ref="AH73:AJ73"/>
    <mergeCell ref="D74:E74"/>
    <mergeCell ref="F74:R74"/>
    <mergeCell ref="S74:T74"/>
    <mergeCell ref="U74:W74"/>
    <mergeCell ref="X74:Z74"/>
    <mergeCell ref="AA74:AD74"/>
    <mergeCell ref="AE74:AG74"/>
    <mergeCell ref="AH74:AJ74"/>
    <mergeCell ref="D73:E73"/>
    <mergeCell ref="F73:R73"/>
    <mergeCell ref="S73:T73"/>
    <mergeCell ref="U73:W73"/>
    <mergeCell ref="X73:Z73"/>
    <mergeCell ref="AA73:AD73"/>
    <mergeCell ref="AA76:AD76"/>
    <mergeCell ref="AE76:AG76"/>
    <mergeCell ref="AH76:AJ76"/>
    <mergeCell ref="D72:E72"/>
    <mergeCell ref="F72:R72"/>
    <mergeCell ref="S72:T72"/>
    <mergeCell ref="U72:W72"/>
    <mergeCell ref="X72:Z72"/>
    <mergeCell ref="AA72:AD72"/>
    <mergeCell ref="AE72:AG72"/>
    <mergeCell ref="AH72:AJ72"/>
    <mergeCell ref="F75:R75"/>
    <mergeCell ref="D71:E71"/>
    <mergeCell ref="F71:R71"/>
    <mergeCell ref="S71:T71"/>
    <mergeCell ref="U71:W71"/>
    <mergeCell ref="X71:Z71"/>
    <mergeCell ref="AA71:AD71"/>
    <mergeCell ref="AE71:AG71"/>
    <mergeCell ref="AH71:AJ71"/>
    <mergeCell ref="F69:R69"/>
    <mergeCell ref="D70:E70"/>
    <mergeCell ref="F70:R70"/>
    <mergeCell ref="S70:T70"/>
    <mergeCell ref="U70:W70"/>
    <mergeCell ref="X70:Z70"/>
    <mergeCell ref="AA70:AD70"/>
    <mergeCell ref="AE70:AG70"/>
    <mergeCell ref="AH70:AJ70"/>
    <mergeCell ref="AH67:AJ67"/>
    <mergeCell ref="D68:E68"/>
    <mergeCell ref="F68:R68"/>
    <mergeCell ref="S68:T68"/>
    <mergeCell ref="U68:W68"/>
    <mergeCell ref="X68:Z68"/>
    <mergeCell ref="AA68:AD68"/>
    <mergeCell ref="AE68:AG68"/>
    <mergeCell ref="AH68:AJ68"/>
    <mergeCell ref="D67:E67"/>
    <mergeCell ref="F67:R67"/>
    <mergeCell ref="S67:T67"/>
    <mergeCell ref="U67:W67"/>
    <mergeCell ref="X67:Z67"/>
    <mergeCell ref="AA67:AD67"/>
    <mergeCell ref="AE67:AG67"/>
    <mergeCell ref="AE65:AG65"/>
    <mergeCell ref="AH65:AJ65"/>
    <mergeCell ref="D66:E66"/>
    <mergeCell ref="F66:R66"/>
    <mergeCell ref="S66:T66"/>
    <mergeCell ref="U66:W66"/>
    <mergeCell ref="X66:Z66"/>
    <mergeCell ref="AA66:AD66"/>
    <mergeCell ref="AE66:AG66"/>
    <mergeCell ref="AH66:AJ66"/>
    <mergeCell ref="D65:E65"/>
    <mergeCell ref="F65:R65"/>
    <mergeCell ref="S65:T65"/>
    <mergeCell ref="U65:W65"/>
    <mergeCell ref="X65:Z65"/>
    <mergeCell ref="AA65:AD65"/>
    <mergeCell ref="AE63:AG63"/>
    <mergeCell ref="AH63:AJ63"/>
    <mergeCell ref="D64:E64"/>
    <mergeCell ref="F64:R64"/>
    <mergeCell ref="S64:T64"/>
    <mergeCell ref="U64:W64"/>
    <mergeCell ref="X64:Z64"/>
    <mergeCell ref="AA64:AD64"/>
    <mergeCell ref="AE64:AG64"/>
    <mergeCell ref="AH64:AJ64"/>
    <mergeCell ref="D63:E63"/>
    <mergeCell ref="F63:R63"/>
    <mergeCell ref="S63:T63"/>
    <mergeCell ref="U63:W63"/>
    <mergeCell ref="X63:Z63"/>
    <mergeCell ref="AA63:AD63"/>
    <mergeCell ref="AE61:AG61"/>
    <mergeCell ref="AH61:AJ61"/>
    <mergeCell ref="D62:E62"/>
    <mergeCell ref="F62:R62"/>
    <mergeCell ref="S62:T62"/>
    <mergeCell ref="U62:W62"/>
    <mergeCell ref="X62:Z62"/>
    <mergeCell ref="AA62:AD62"/>
    <mergeCell ref="AE62:AG62"/>
    <mergeCell ref="AH62:AJ62"/>
    <mergeCell ref="D61:E61"/>
    <mergeCell ref="F61:R61"/>
    <mergeCell ref="S61:T61"/>
    <mergeCell ref="U61:W61"/>
    <mergeCell ref="X61:Z61"/>
    <mergeCell ref="AA61:AD61"/>
    <mergeCell ref="AE59:AG59"/>
    <mergeCell ref="AH59:AJ59"/>
    <mergeCell ref="D60:E60"/>
    <mergeCell ref="F60:R60"/>
    <mergeCell ref="S60:T60"/>
    <mergeCell ref="U60:W60"/>
    <mergeCell ref="X60:Z60"/>
    <mergeCell ref="AA60:AD60"/>
    <mergeCell ref="AE60:AG60"/>
    <mergeCell ref="AH60:AJ60"/>
    <mergeCell ref="D59:E59"/>
    <mergeCell ref="F59:R59"/>
    <mergeCell ref="S59:T59"/>
    <mergeCell ref="U59:W59"/>
    <mergeCell ref="X59:Z59"/>
    <mergeCell ref="AA59:AD59"/>
    <mergeCell ref="AE57:AG57"/>
    <mergeCell ref="AH57:AJ57"/>
    <mergeCell ref="D58:E58"/>
    <mergeCell ref="F58:R58"/>
    <mergeCell ref="S58:T58"/>
    <mergeCell ref="U58:W58"/>
    <mergeCell ref="X58:Z58"/>
    <mergeCell ref="AA58:AD58"/>
    <mergeCell ref="AE58:AG58"/>
    <mergeCell ref="AH58:AJ58"/>
    <mergeCell ref="D57:E57"/>
    <mergeCell ref="F57:R57"/>
    <mergeCell ref="S57:T57"/>
    <mergeCell ref="U57:W57"/>
    <mergeCell ref="X57:Z57"/>
    <mergeCell ref="AA57:AD57"/>
    <mergeCell ref="AE55:AG55"/>
    <mergeCell ref="AH55:AJ55"/>
    <mergeCell ref="D56:E56"/>
    <mergeCell ref="F56:R56"/>
    <mergeCell ref="S56:T56"/>
    <mergeCell ref="U56:W56"/>
    <mergeCell ref="X56:Z56"/>
    <mergeCell ref="AA56:AD56"/>
    <mergeCell ref="AE56:AG56"/>
    <mergeCell ref="AH56:AJ56"/>
    <mergeCell ref="D55:E55"/>
    <mergeCell ref="F55:R55"/>
    <mergeCell ref="S55:T55"/>
    <mergeCell ref="U55:W55"/>
    <mergeCell ref="X55:Z55"/>
    <mergeCell ref="AA55:AD55"/>
    <mergeCell ref="AE53:AG53"/>
    <mergeCell ref="AH53:AJ53"/>
    <mergeCell ref="D54:E54"/>
    <mergeCell ref="F54:R54"/>
    <mergeCell ref="S54:T54"/>
    <mergeCell ref="U54:W54"/>
    <mergeCell ref="X54:Z54"/>
    <mergeCell ref="AA54:AD54"/>
    <mergeCell ref="AE54:AG54"/>
    <mergeCell ref="AH54:AJ54"/>
    <mergeCell ref="D53:E53"/>
    <mergeCell ref="F53:R53"/>
    <mergeCell ref="S53:T53"/>
    <mergeCell ref="U53:W53"/>
    <mergeCell ref="X53:Z53"/>
    <mergeCell ref="AA53:AD53"/>
    <mergeCell ref="AE51:AG51"/>
    <mergeCell ref="AH51:AJ51"/>
    <mergeCell ref="D52:E52"/>
    <mergeCell ref="F52:R52"/>
    <mergeCell ref="S52:T52"/>
    <mergeCell ref="U52:W52"/>
    <mergeCell ref="X52:Z52"/>
    <mergeCell ref="AA52:AD52"/>
    <mergeCell ref="AE52:AG52"/>
    <mergeCell ref="AH52:AJ52"/>
    <mergeCell ref="D51:E51"/>
    <mergeCell ref="F51:R51"/>
    <mergeCell ref="S51:T51"/>
    <mergeCell ref="U51:W51"/>
    <mergeCell ref="X51:Z51"/>
    <mergeCell ref="AA51:AD51"/>
    <mergeCell ref="AE49:AG49"/>
    <mergeCell ref="AH49:AJ49"/>
    <mergeCell ref="D50:E50"/>
    <mergeCell ref="F50:R50"/>
    <mergeCell ref="S50:T50"/>
    <mergeCell ref="U50:W50"/>
    <mergeCell ref="X50:Z50"/>
    <mergeCell ref="AA50:AD50"/>
    <mergeCell ref="AE50:AG50"/>
    <mergeCell ref="AH50:AJ50"/>
    <mergeCell ref="D49:E49"/>
    <mergeCell ref="F49:R49"/>
    <mergeCell ref="S49:T49"/>
    <mergeCell ref="U49:W49"/>
    <mergeCell ref="X49:Z49"/>
    <mergeCell ref="AA49:AD49"/>
    <mergeCell ref="AE47:AG47"/>
    <mergeCell ref="AH47:AJ47"/>
    <mergeCell ref="D48:E48"/>
    <mergeCell ref="F48:R48"/>
    <mergeCell ref="S48:T48"/>
    <mergeCell ref="U48:W48"/>
    <mergeCell ref="X48:Z48"/>
    <mergeCell ref="AA48:AD48"/>
    <mergeCell ref="AE48:AG48"/>
    <mergeCell ref="AH48:AJ48"/>
    <mergeCell ref="D47:E47"/>
    <mergeCell ref="F47:R47"/>
    <mergeCell ref="S47:T47"/>
    <mergeCell ref="U47:W47"/>
    <mergeCell ref="X47:Z47"/>
    <mergeCell ref="AA47:AD47"/>
    <mergeCell ref="AE45:AG45"/>
    <mergeCell ref="AH45:AJ45"/>
    <mergeCell ref="D46:E46"/>
    <mergeCell ref="F46:R46"/>
    <mergeCell ref="S46:T46"/>
    <mergeCell ref="U46:W46"/>
    <mergeCell ref="X46:Z46"/>
    <mergeCell ref="AA46:AD46"/>
    <mergeCell ref="AE46:AG46"/>
    <mergeCell ref="AH46:AJ46"/>
    <mergeCell ref="D45:E45"/>
    <mergeCell ref="F45:R45"/>
    <mergeCell ref="S45:T45"/>
    <mergeCell ref="U45:W45"/>
    <mergeCell ref="X45:Z45"/>
    <mergeCell ref="AA45:AD45"/>
    <mergeCell ref="AE43:AG43"/>
    <mergeCell ref="AH43:AJ43"/>
    <mergeCell ref="D44:E44"/>
    <mergeCell ref="F44:R44"/>
    <mergeCell ref="S44:T44"/>
    <mergeCell ref="U44:W44"/>
    <mergeCell ref="X44:Z44"/>
    <mergeCell ref="AA44:AD44"/>
    <mergeCell ref="AE44:AG44"/>
    <mergeCell ref="AH44:AJ44"/>
    <mergeCell ref="D43:E43"/>
    <mergeCell ref="F43:R43"/>
    <mergeCell ref="S43:T43"/>
    <mergeCell ref="U43:W43"/>
    <mergeCell ref="X43:Z43"/>
    <mergeCell ref="AA43:AD43"/>
    <mergeCell ref="AE41:AG41"/>
    <mergeCell ref="AH41:AJ41"/>
    <mergeCell ref="D42:E42"/>
    <mergeCell ref="F42:R42"/>
    <mergeCell ref="S42:T42"/>
    <mergeCell ref="U42:W42"/>
    <mergeCell ref="X42:Z42"/>
    <mergeCell ref="AA42:AD42"/>
    <mergeCell ref="AE42:AG42"/>
    <mergeCell ref="AH42:AJ42"/>
    <mergeCell ref="D41:E41"/>
    <mergeCell ref="F41:R41"/>
    <mergeCell ref="S41:T41"/>
    <mergeCell ref="U41:W41"/>
    <mergeCell ref="X41:Z41"/>
    <mergeCell ref="AA41:AD41"/>
    <mergeCell ref="AE39:AG39"/>
    <mergeCell ref="AH39:AJ39"/>
    <mergeCell ref="D40:E40"/>
    <mergeCell ref="F40:R40"/>
    <mergeCell ref="S40:T40"/>
    <mergeCell ref="U40:W40"/>
    <mergeCell ref="X40:Z40"/>
    <mergeCell ref="AA40:AD40"/>
    <mergeCell ref="AE40:AG40"/>
    <mergeCell ref="AH40:AJ40"/>
    <mergeCell ref="D39:E39"/>
    <mergeCell ref="F39:R39"/>
    <mergeCell ref="S39:T39"/>
    <mergeCell ref="U39:W39"/>
    <mergeCell ref="X39:Z39"/>
    <mergeCell ref="AA39:AD39"/>
    <mergeCell ref="AE37:AG37"/>
    <mergeCell ref="AH37:AJ37"/>
    <mergeCell ref="D38:E38"/>
    <mergeCell ref="F38:R38"/>
    <mergeCell ref="S38:T38"/>
    <mergeCell ref="U38:W38"/>
    <mergeCell ref="X38:Z38"/>
    <mergeCell ref="AA38:AD38"/>
    <mergeCell ref="AE38:AG38"/>
    <mergeCell ref="AH38:AJ38"/>
    <mergeCell ref="D37:E37"/>
    <mergeCell ref="F37:R37"/>
    <mergeCell ref="S37:T37"/>
    <mergeCell ref="U37:W37"/>
    <mergeCell ref="X37:Z37"/>
    <mergeCell ref="AA37:AD37"/>
    <mergeCell ref="AE35:AG35"/>
    <mergeCell ref="AH35:AJ35"/>
    <mergeCell ref="D36:E36"/>
    <mergeCell ref="F36:R36"/>
    <mergeCell ref="S36:T36"/>
    <mergeCell ref="U36:W36"/>
    <mergeCell ref="X36:Z36"/>
    <mergeCell ref="AA36:AD36"/>
    <mergeCell ref="AE36:AG36"/>
    <mergeCell ref="AH36:AJ36"/>
    <mergeCell ref="D35:E35"/>
    <mergeCell ref="F35:R35"/>
    <mergeCell ref="S35:T35"/>
    <mergeCell ref="U35:W35"/>
    <mergeCell ref="X35:Z35"/>
    <mergeCell ref="AA35:AD35"/>
    <mergeCell ref="AE33:AG33"/>
    <mergeCell ref="AH33:AJ33"/>
    <mergeCell ref="D34:E34"/>
    <mergeCell ref="F34:R34"/>
    <mergeCell ref="S34:T34"/>
    <mergeCell ref="U34:W34"/>
    <mergeCell ref="X34:Z34"/>
    <mergeCell ref="AA34:AD34"/>
    <mergeCell ref="AE34:AG34"/>
    <mergeCell ref="AH34:AJ34"/>
    <mergeCell ref="D33:E33"/>
    <mergeCell ref="F33:R33"/>
    <mergeCell ref="S33:T33"/>
    <mergeCell ref="U33:W33"/>
    <mergeCell ref="X33:Z33"/>
    <mergeCell ref="AA33:AD33"/>
    <mergeCell ref="D31:E31"/>
    <mergeCell ref="F31:R31"/>
    <mergeCell ref="S31:T31"/>
    <mergeCell ref="U31:W31"/>
    <mergeCell ref="X31:Z31"/>
    <mergeCell ref="AA31:AD31"/>
    <mergeCell ref="AE31:AG31"/>
    <mergeCell ref="AH31:AJ31"/>
    <mergeCell ref="D32:E32"/>
    <mergeCell ref="F32:R32"/>
    <mergeCell ref="S32:T32"/>
    <mergeCell ref="U32:W32"/>
    <mergeCell ref="X32:Z32"/>
    <mergeCell ref="AA32:AD32"/>
    <mergeCell ref="AE32:AG32"/>
    <mergeCell ref="AH32:AJ32"/>
    <mergeCell ref="AH28:AJ28"/>
    <mergeCell ref="X29:Z29"/>
    <mergeCell ref="AA29:AD29"/>
    <mergeCell ref="AE29:AG29"/>
    <mergeCell ref="AH29:AJ29"/>
    <mergeCell ref="D30:E30"/>
    <mergeCell ref="F30:R30"/>
    <mergeCell ref="S30:T30"/>
    <mergeCell ref="U30:W30"/>
    <mergeCell ref="X30:Z30"/>
    <mergeCell ref="F28:F29"/>
    <mergeCell ref="G28:L28"/>
    <mergeCell ref="U28:W28"/>
    <mergeCell ref="X28:Z28"/>
    <mergeCell ref="AA28:AD28"/>
    <mergeCell ref="AE28:AG28"/>
    <mergeCell ref="AA30:AD30"/>
    <mergeCell ref="AE30:AG30"/>
    <mergeCell ref="AH30:AJ30"/>
    <mergeCell ref="AH26:AJ26"/>
    <mergeCell ref="AE27:AG27"/>
    <mergeCell ref="AH27:AJ27"/>
    <mergeCell ref="AE26:AG26"/>
    <mergeCell ref="AE25:AG25"/>
    <mergeCell ref="AH25:AJ25"/>
    <mergeCell ref="AE23:AG23"/>
    <mergeCell ref="AH23:AJ23"/>
    <mergeCell ref="AE24:AG24"/>
    <mergeCell ref="AH24:AJ24"/>
    <mergeCell ref="D23:E23"/>
    <mergeCell ref="F23:R23"/>
    <mergeCell ref="S23:T23"/>
    <mergeCell ref="U23:W23"/>
    <mergeCell ref="X23:Z23"/>
    <mergeCell ref="AA23:AD23"/>
    <mergeCell ref="C22:E22"/>
    <mergeCell ref="K22:L22"/>
    <mergeCell ref="N22:O22"/>
    <mergeCell ref="P22:U22"/>
    <mergeCell ref="V22:W22"/>
    <mergeCell ref="X21:AJ22"/>
    <mergeCell ref="C20:E20"/>
    <mergeCell ref="K20:L20"/>
    <mergeCell ref="N20:O20"/>
    <mergeCell ref="P20:U20"/>
    <mergeCell ref="V20:W20"/>
    <mergeCell ref="C21:E21"/>
    <mergeCell ref="K21:L21"/>
    <mergeCell ref="N21:O21"/>
    <mergeCell ref="P21:U21"/>
    <mergeCell ref="V21:W21"/>
    <mergeCell ref="N17:O17"/>
    <mergeCell ref="P17:U17"/>
    <mergeCell ref="V17:W17"/>
    <mergeCell ref="X17:AJ17"/>
    <mergeCell ref="K18:L18"/>
    <mergeCell ref="N18:O18"/>
    <mergeCell ref="P18:U18"/>
    <mergeCell ref="V18:W18"/>
    <mergeCell ref="X18:AJ20"/>
    <mergeCell ref="K19:L19"/>
    <mergeCell ref="N19:O19"/>
    <mergeCell ref="P19:U19"/>
    <mergeCell ref="V19:W19"/>
    <mergeCell ref="K17:L17"/>
    <mergeCell ref="E2:AG3"/>
    <mergeCell ref="B5:X5"/>
    <mergeCell ref="AD5:AJ5"/>
    <mergeCell ref="B8:AC8"/>
    <mergeCell ref="B11:V11"/>
    <mergeCell ref="B13:E13"/>
    <mergeCell ref="J13:O13"/>
    <mergeCell ref="P13:W13"/>
    <mergeCell ref="X13:AH13"/>
    <mergeCell ref="AI13:AJ13"/>
    <mergeCell ref="K14:L14"/>
    <mergeCell ref="N14:O14"/>
    <mergeCell ref="V14:W14"/>
    <mergeCell ref="X14:AJ15"/>
    <mergeCell ref="K15:L15"/>
    <mergeCell ref="N15:O15"/>
    <mergeCell ref="P15:U15"/>
    <mergeCell ref="V15:W15"/>
    <mergeCell ref="K16:L16"/>
    <mergeCell ref="N16:O16"/>
    <mergeCell ref="P16:U16"/>
    <mergeCell ref="V16:W16"/>
    <mergeCell ref="X16:AJ16"/>
  </mergeCells>
  <printOptions horizontalCentered="1"/>
  <pageMargins left="0.39370078740157483" right="0.39370078740157483" top="1.7716535433070868" bottom="0.78740157480314965" header="0.19685039370078741" footer="0.59055118110236227"/>
  <pageSetup paperSize="9" scale="40" orientation="portrait" r:id="rId1"/>
  <headerFooter scaleWithDoc="0">
    <oddHeader>&amp;L&amp;G</oddHeader>
    <oddFooter>&amp;RPágina &amp;N de &amp;N</oddFooter>
  </headerFooter>
  <drawing r:id="rId2"/>
  <legacyDrawing r:id="rId3"/>
  <legacyDrawingHF r:id="rId4"/>
  <oleObjects>
    <mc:AlternateContent xmlns:mc="http://schemas.openxmlformats.org/markup-compatibility/2006">
      <mc:Choice Requires="x14">
        <oleObject progId="CorelDraw.Graphic.9" shapeId="11265" r:id="rId5">
          <objectPr defaultSize="0" autoPict="0" r:id="rId6">
            <anchor moveWithCells="1" sizeWithCells="1">
              <from>
                <xdr:col>5</xdr:col>
                <xdr:colOff>0</xdr:colOff>
                <xdr:row>24</xdr:row>
                <xdr:rowOff>0</xdr:rowOff>
              </from>
              <to>
                <xdr:col>5</xdr:col>
                <xdr:colOff>0</xdr:colOff>
                <xdr:row>26</xdr:row>
                <xdr:rowOff>19050</xdr:rowOff>
              </to>
            </anchor>
          </objectPr>
        </oleObject>
      </mc:Choice>
      <mc:Fallback>
        <oleObject progId="CorelDraw.Graphic.9" shapeId="11265" r:id="rId5"/>
      </mc:Fallback>
    </mc:AlternateContent>
  </oleObjec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B0F0"/>
    <pageSetUpPr fitToPage="1"/>
  </sheetPr>
  <dimension ref="A1:J10"/>
  <sheetViews>
    <sheetView view="pageBreakPreview" zoomScale="85" zoomScaleNormal="115" zoomScaleSheetLayoutView="85" workbookViewId="0">
      <selection activeCell="F17" sqref="F17"/>
    </sheetView>
  </sheetViews>
  <sheetFormatPr defaultRowHeight="12.75" x14ac:dyDescent="0.2"/>
  <cols>
    <col min="1" max="1" width="15.42578125" bestFit="1" customWidth="1"/>
    <col min="2" max="2" width="15.42578125" style="374" customWidth="1"/>
    <col min="3" max="3" width="15.85546875" style="374" customWidth="1"/>
    <col min="4" max="4" width="31.140625" customWidth="1"/>
    <col min="5" max="5" width="12" customWidth="1"/>
    <col min="6" max="7" width="25.85546875" customWidth="1"/>
    <col min="8" max="8" width="10.85546875" style="374" customWidth="1"/>
    <col min="9" max="9" width="14.28515625" style="374" customWidth="1"/>
    <col min="10" max="10" width="21" bestFit="1" customWidth="1"/>
  </cols>
  <sheetData>
    <row r="1" spans="1:10" ht="23.25" customHeight="1" x14ac:dyDescent="0.2">
      <c r="A1" s="838" t="s">
        <v>25515</v>
      </c>
      <c r="B1" s="839"/>
      <c r="C1" s="839"/>
      <c r="D1" s="839"/>
      <c r="E1" s="839"/>
      <c r="F1" s="839"/>
      <c r="G1" s="839"/>
      <c r="H1" s="839"/>
      <c r="I1" s="840"/>
    </row>
    <row r="2" spans="1:10" ht="42.75" customHeight="1" x14ac:dyDescent="0.2">
      <c r="A2" s="841" t="e">
        <f>'Composições criadas'!A2:H2</f>
        <v>#REF!</v>
      </c>
      <c r="B2" s="842"/>
      <c r="C2" s="842"/>
      <c r="D2" s="842"/>
      <c r="E2" s="842"/>
      <c r="F2" s="842"/>
      <c r="G2" s="842"/>
      <c r="H2" s="842"/>
      <c r="I2" s="843"/>
    </row>
    <row r="3" spans="1:10" ht="13.5" thickBot="1" x14ac:dyDescent="0.25"/>
    <row r="4" spans="1:10" s="420" customFormat="1" ht="16.5" thickBot="1" x14ac:dyDescent="0.3">
      <c r="A4" s="844"/>
      <c r="B4" s="845"/>
      <c r="C4" s="845"/>
      <c r="D4" s="846"/>
      <c r="E4" s="846"/>
      <c r="F4" s="846"/>
      <c r="G4" s="846"/>
      <c r="H4" s="846"/>
      <c r="I4" s="847"/>
    </row>
    <row r="5" spans="1:10" s="420" customFormat="1" ht="33" customHeight="1" x14ac:dyDescent="0.2">
      <c r="A5" s="848" t="s">
        <v>1921</v>
      </c>
      <c r="B5" s="849"/>
      <c r="C5" s="850"/>
      <c r="D5" s="276" t="s">
        <v>919</v>
      </c>
      <c r="E5" s="419" t="s">
        <v>19</v>
      </c>
      <c r="F5" s="419" t="s">
        <v>920</v>
      </c>
      <c r="G5" s="418"/>
      <c r="H5" s="278"/>
      <c r="I5" s="467" t="s">
        <v>921</v>
      </c>
    </row>
    <row r="6" spans="1:10" s="465" customFormat="1" ht="40.5" customHeight="1" x14ac:dyDescent="0.4">
      <c r="A6" s="475">
        <v>1</v>
      </c>
      <c r="B6" s="475"/>
      <c r="C6" s="475"/>
      <c r="D6" s="473" t="s">
        <v>25516</v>
      </c>
      <c r="E6" s="362" t="s">
        <v>19</v>
      </c>
      <c r="F6" s="280"/>
      <c r="G6" s="280"/>
      <c r="H6" s="474"/>
      <c r="I6" s="478">
        <v>47.23</v>
      </c>
      <c r="J6" s="291"/>
    </row>
    <row r="7" spans="1:10" s="465" customFormat="1" ht="40.5" customHeight="1" x14ac:dyDescent="0.4">
      <c r="A7" s="475">
        <v>2</v>
      </c>
      <c r="B7" s="475"/>
      <c r="C7" s="475"/>
      <c r="D7" s="473" t="s">
        <v>25517</v>
      </c>
      <c r="E7" s="362" t="s">
        <v>19</v>
      </c>
      <c r="F7" s="280"/>
      <c r="G7" s="280"/>
      <c r="H7" s="474"/>
      <c r="I7" s="478">
        <v>22.1</v>
      </c>
      <c r="J7" s="291"/>
    </row>
    <row r="8" spans="1:10" s="465" customFormat="1" ht="40.5" customHeight="1" x14ac:dyDescent="0.4">
      <c r="A8" s="475">
        <v>3</v>
      </c>
      <c r="B8" s="475" t="s">
        <v>937</v>
      </c>
      <c r="C8" s="475">
        <v>3825</v>
      </c>
      <c r="D8" s="473" t="s">
        <v>25518</v>
      </c>
      <c r="E8" s="362" t="s">
        <v>19</v>
      </c>
      <c r="F8" s="280"/>
      <c r="G8" s="280"/>
      <c r="H8" s="474"/>
      <c r="I8" s="478">
        <v>17.82</v>
      </c>
      <c r="J8" s="291"/>
    </row>
    <row r="9" spans="1:10" s="468" customFormat="1" ht="40.5" customHeight="1" x14ac:dyDescent="0.4">
      <c r="A9" s="475">
        <v>4</v>
      </c>
      <c r="B9" s="475" t="s">
        <v>937</v>
      </c>
      <c r="C9" s="475">
        <v>3827</v>
      </c>
      <c r="D9" s="473" t="s">
        <v>25520</v>
      </c>
      <c r="E9" s="362" t="s">
        <v>19</v>
      </c>
      <c r="F9" s="280"/>
      <c r="G9" s="280"/>
      <c r="H9" s="474"/>
      <c r="I9" s="478">
        <v>38.93</v>
      </c>
      <c r="J9" s="291"/>
    </row>
    <row r="10" spans="1:10" s="465" customFormat="1" ht="40.5" customHeight="1" x14ac:dyDescent="0.4">
      <c r="A10" s="475">
        <v>5</v>
      </c>
      <c r="B10" s="475"/>
      <c r="C10" s="475"/>
      <c r="D10" s="473" t="s">
        <v>25540</v>
      </c>
      <c r="E10" s="362" t="s">
        <v>982</v>
      </c>
      <c r="F10" s="280"/>
      <c r="G10" s="280"/>
      <c r="H10" s="474"/>
      <c r="I10" s="478">
        <v>782.25</v>
      </c>
      <c r="J10" s="291"/>
    </row>
  </sheetData>
  <mergeCells count="4">
    <mergeCell ref="A1:I1"/>
    <mergeCell ref="A2:I2"/>
    <mergeCell ref="A4:I4"/>
    <mergeCell ref="A5:C5"/>
  </mergeCells>
  <pageMargins left="0.51181102362204722" right="0.51181102362204722" top="0.78740157480314965" bottom="0.78740157480314965" header="0.31496062992125984" footer="0.31496062992125984"/>
  <pageSetup paperSize="9" scale="50" fitToHeight="0" orientation="portrait" r:id="rId1"/>
  <headerFooter>
    <oddFooter>&amp;C &amp;P / &amp;N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sheetPr>
  <dimension ref="A1:AG185"/>
  <sheetViews>
    <sheetView view="pageBreakPreview" topLeftCell="A68" zoomScale="85" zoomScaleNormal="115" zoomScaleSheetLayoutView="85" workbookViewId="0">
      <selection activeCell="H162" sqref="H162"/>
    </sheetView>
  </sheetViews>
  <sheetFormatPr defaultRowHeight="15" x14ac:dyDescent="0.2"/>
  <cols>
    <col min="1" max="1" width="6.28515625" bestFit="1" customWidth="1"/>
    <col min="2" max="2" width="7.140625" bestFit="1" customWidth="1"/>
    <col min="3" max="3" width="6.7109375" bestFit="1" customWidth="1"/>
    <col min="4" max="4" width="51" customWidth="1"/>
    <col min="5" max="5" width="12" customWidth="1"/>
    <col min="6" max="6" width="10.28515625" customWidth="1"/>
    <col min="7" max="7" width="11.85546875" bestFit="1" customWidth="1"/>
    <col min="8" max="8" width="14.28515625" bestFit="1" customWidth="1"/>
    <col min="9" max="9" width="9.140625" style="470"/>
    <col min="10" max="33" width="9.140625" style="1"/>
  </cols>
  <sheetData>
    <row r="1" spans="1:33" ht="22.5" customHeight="1" x14ac:dyDescent="0.2">
      <c r="A1" s="838" t="s">
        <v>948</v>
      </c>
      <c r="B1" s="839"/>
      <c r="C1" s="839"/>
      <c r="D1" s="839"/>
      <c r="E1" s="839"/>
      <c r="F1" s="839"/>
      <c r="G1" s="839"/>
      <c r="H1" s="840"/>
    </row>
    <row r="2" spans="1:33" ht="33.75" customHeight="1" x14ac:dyDescent="0.2">
      <c r="A2" s="851" t="e">
        <f>#REF!</f>
        <v>#REF!</v>
      </c>
      <c r="B2" s="852"/>
      <c r="C2" s="852"/>
      <c r="D2" s="852"/>
      <c r="E2" s="852"/>
      <c r="F2" s="852"/>
      <c r="G2" s="852"/>
      <c r="H2" s="853"/>
    </row>
    <row r="3" spans="1:33" s="390" customFormat="1" x14ac:dyDescent="0.2">
      <c r="A3" s="347"/>
      <c r="B3" s="347"/>
      <c r="C3" s="347"/>
      <c r="D3" s="347"/>
      <c r="E3" s="347"/>
      <c r="F3" s="347"/>
      <c r="G3" s="347"/>
      <c r="H3" s="347"/>
      <c r="I3" s="470"/>
      <c r="J3" s="1"/>
      <c r="K3" s="1"/>
      <c r="L3" s="1"/>
      <c r="M3" s="1"/>
      <c r="N3" s="1"/>
      <c r="O3" s="1"/>
      <c r="P3" s="1"/>
      <c r="Q3" s="1"/>
      <c r="R3" s="1"/>
      <c r="S3" s="1"/>
      <c r="T3" s="1"/>
      <c r="U3" s="1"/>
      <c r="V3" s="1"/>
      <c r="W3" s="1"/>
      <c r="X3" s="1"/>
      <c r="Y3" s="1"/>
      <c r="Z3" s="1"/>
      <c r="AA3" s="1"/>
      <c r="AB3" s="1"/>
      <c r="AC3" s="1"/>
      <c r="AD3" s="1"/>
      <c r="AE3" s="1"/>
      <c r="AF3" s="1"/>
      <c r="AG3" s="1"/>
    </row>
    <row r="4" spans="1:33" s="465" customFormat="1" x14ac:dyDescent="0.2">
      <c r="A4" s="408"/>
      <c r="B4" s="408"/>
      <c r="C4" s="408"/>
      <c r="D4" s="408"/>
      <c r="E4" s="374"/>
      <c r="F4" s="374"/>
      <c r="G4" s="374"/>
      <c r="H4" s="346" t="s">
        <v>921</v>
      </c>
      <c r="I4" s="470"/>
      <c r="J4" s="1"/>
      <c r="K4" s="1"/>
      <c r="L4" s="1"/>
      <c r="M4" s="1"/>
      <c r="N4" s="1"/>
      <c r="O4" s="1"/>
      <c r="P4" s="1"/>
      <c r="Q4" s="1"/>
      <c r="R4" s="1"/>
      <c r="S4" s="1"/>
      <c r="T4" s="1"/>
      <c r="U4" s="1"/>
      <c r="V4" s="1"/>
      <c r="W4" s="1"/>
      <c r="X4" s="1"/>
      <c r="Y4" s="1"/>
      <c r="Z4" s="1"/>
      <c r="AA4" s="1"/>
      <c r="AB4" s="1"/>
      <c r="AC4" s="1"/>
      <c r="AD4" s="1"/>
      <c r="AE4" s="1"/>
      <c r="AF4" s="1"/>
      <c r="AG4" s="1"/>
    </row>
    <row r="5" spans="1:33" s="465" customFormat="1" x14ac:dyDescent="0.2">
      <c r="A5" s="848" t="s">
        <v>918</v>
      </c>
      <c r="B5" s="849"/>
      <c r="C5" s="850"/>
      <c r="D5" s="401" t="s">
        <v>919</v>
      </c>
      <c r="E5" s="409" t="s">
        <v>19</v>
      </c>
      <c r="F5" s="409" t="s">
        <v>920</v>
      </c>
      <c r="G5" s="308" t="s">
        <v>935</v>
      </c>
      <c r="H5" s="349" t="s">
        <v>941</v>
      </c>
      <c r="I5" s="470"/>
      <c r="J5" s="1"/>
      <c r="K5" s="1"/>
      <c r="L5" s="1"/>
      <c r="M5" s="1"/>
      <c r="N5" s="1"/>
      <c r="O5" s="1"/>
      <c r="P5" s="1"/>
      <c r="Q5" s="1"/>
      <c r="R5" s="1"/>
      <c r="S5" s="1"/>
      <c r="T5" s="1"/>
      <c r="U5" s="1"/>
      <c r="V5" s="1"/>
      <c r="W5" s="1"/>
      <c r="X5" s="1"/>
      <c r="Y5" s="1"/>
      <c r="Z5" s="1"/>
      <c r="AA5" s="1"/>
      <c r="AB5" s="1"/>
      <c r="AC5" s="1"/>
      <c r="AD5" s="1"/>
      <c r="AE5" s="1"/>
      <c r="AF5" s="1"/>
      <c r="AG5" s="1"/>
    </row>
    <row r="6" spans="1:33" s="465" customFormat="1" ht="33.75" x14ac:dyDescent="0.2">
      <c r="A6" s="309" t="s">
        <v>1883</v>
      </c>
      <c r="B6" s="360"/>
      <c r="C6" s="360"/>
      <c r="D6" s="361" t="s">
        <v>8843</v>
      </c>
      <c r="E6" s="362" t="s">
        <v>8837</v>
      </c>
      <c r="F6" s="280"/>
      <c r="G6" s="280"/>
      <c r="H6" s="363">
        <f>SUM(H8:H10)</f>
        <v>5246.63</v>
      </c>
      <c r="I6" s="470">
        <v>1</v>
      </c>
      <c r="J6" s="1"/>
      <c r="K6" s="1"/>
      <c r="L6" s="1"/>
      <c r="M6" s="1"/>
      <c r="N6" s="1"/>
      <c r="O6" s="1"/>
      <c r="P6" s="1"/>
      <c r="Q6" s="1"/>
      <c r="R6" s="1"/>
      <c r="S6" s="1"/>
      <c r="T6" s="1"/>
      <c r="U6" s="1"/>
      <c r="V6" s="1"/>
      <c r="W6" s="1"/>
      <c r="X6" s="1"/>
      <c r="Y6" s="1"/>
      <c r="Z6" s="1"/>
      <c r="AA6" s="1"/>
      <c r="AB6" s="1"/>
      <c r="AC6" s="1"/>
      <c r="AD6" s="1"/>
      <c r="AE6" s="1"/>
      <c r="AF6" s="1"/>
      <c r="AG6" s="1"/>
    </row>
    <row r="7" spans="1:33" s="465" customFormat="1" x14ac:dyDescent="0.2">
      <c r="A7" s="359"/>
      <c r="B7" s="282" t="s">
        <v>935</v>
      </c>
      <c r="C7" s="314" t="s">
        <v>918</v>
      </c>
      <c r="D7" s="402" t="s">
        <v>938</v>
      </c>
      <c r="E7" s="282" t="s">
        <v>19</v>
      </c>
      <c r="F7" s="282" t="s">
        <v>939</v>
      </c>
      <c r="G7" s="282" t="s">
        <v>940</v>
      </c>
      <c r="H7" s="348"/>
      <c r="I7" s="470"/>
      <c r="J7" s="1"/>
      <c r="K7" s="1"/>
      <c r="L7" s="1"/>
      <c r="M7" s="1"/>
      <c r="N7" s="1"/>
      <c r="O7" s="1"/>
      <c r="P7" s="1"/>
      <c r="Q7" s="1"/>
      <c r="R7" s="1"/>
      <c r="S7" s="1"/>
      <c r="T7" s="1"/>
      <c r="U7" s="1"/>
      <c r="V7" s="1"/>
      <c r="W7" s="1"/>
      <c r="X7" s="1"/>
      <c r="Y7" s="1"/>
      <c r="Z7" s="1"/>
      <c r="AA7" s="1"/>
      <c r="AB7" s="1"/>
      <c r="AC7" s="1"/>
      <c r="AD7" s="1"/>
      <c r="AE7" s="1"/>
      <c r="AF7" s="1"/>
      <c r="AG7" s="1"/>
    </row>
    <row r="8" spans="1:33" s="465" customFormat="1" ht="22.5" x14ac:dyDescent="0.2">
      <c r="A8" s="369"/>
      <c r="B8" s="350" t="s">
        <v>1927</v>
      </c>
      <c r="C8" s="364" t="s">
        <v>3774</v>
      </c>
      <c r="D8" s="351" t="s">
        <v>3775</v>
      </c>
      <c r="E8" s="377" t="s">
        <v>3776</v>
      </c>
      <c r="F8" s="404">
        <v>1</v>
      </c>
      <c r="G8" s="351">
        <v>1050</v>
      </c>
      <c r="H8" s="352">
        <f>G8*F8</f>
        <v>1050</v>
      </c>
      <c r="I8" s="470"/>
      <c r="J8" s="1"/>
      <c r="K8" s="1"/>
      <c r="L8" s="1"/>
      <c r="M8" s="1"/>
      <c r="N8" s="1"/>
      <c r="O8" s="1"/>
      <c r="P8" s="1"/>
      <c r="Q8" s="1"/>
      <c r="R8" s="1"/>
      <c r="S8" s="1"/>
      <c r="T8" s="1"/>
      <c r="U8" s="1"/>
      <c r="V8" s="1"/>
      <c r="W8" s="1"/>
      <c r="X8" s="1"/>
      <c r="Y8" s="1"/>
      <c r="Z8" s="1"/>
      <c r="AA8" s="1"/>
      <c r="AB8" s="1"/>
      <c r="AC8" s="1"/>
      <c r="AD8" s="1"/>
      <c r="AE8" s="1"/>
      <c r="AF8" s="1"/>
      <c r="AG8" s="1"/>
    </row>
    <row r="9" spans="1:33" s="465" customFormat="1" ht="56.25" x14ac:dyDescent="0.2">
      <c r="A9" s="369"/>
      <c r="B9" s="350" t="s">
        <v>1927</v>
      </c>
      <c r="C9" s="364" t="s">
        <v>8926</v>
      </c>
      <c r="D9" s="351" t="s">
        <v>8927</v>
      </c>
      <c r="E9" s="377" t="s">
        <v>3776</v>
      </c>
      <c r="F9" s="404">
        <v>1</v>
      </c>
      <c r="G9" s="351">
        <v>858.71</v>
      </c>
      <c r="H9" s="352">
        <f>G9*F9</f>
        <v>858.71</v>
      </c>
      <c r="I9" s="470"/>
      <c r="J9" s="1"/>
      <c r="K9" s="1"/>
      <c r="L9" s="1"/>
      <c r="M9" s="1"/>
      <c r="N9" s="1"/>
      <c r="O9" s="1"/>
      <c r="P9" s="1"/>
      <c r="Q9" s="1"/>
      <c r="R9" s="1"/>
      <c r="S9" s="1"/>
      <c r="T9" s="1"/>
      <c r="U9" s="1"/>
      <c r="V9" s="1"/>
      <c r="W9" s="1"/>
      <c r="X9" s="1"/>
      <c r="Y9" s="1"/>
      <c r="Z9" s="1"/>
      <c r="AA9" s="1"/>
      <c r="AB9" s="1"/>
      <c r="AC9" s="1"/>
      <c r="AD9" s="1"/>
      <c r="AE9" s="1"/>
      <c r="AF9" s="1"/>
      <c r="AG9" s="1"/>
    </row>
    <row r="10" spans="1:33" s="465" customFormat="1" ht="22.5" x14ac:dyDescent="0.2">
      <c r="A10" s="369"/>
      <c r="B10" s="350" t="s">
        <v>1927</v>
      </c>
      <c r="C10" s="364" t="s">
        <v>3795</v>
      </c>
      <c r="D10" s="351" t="s">
        <v>3796</v>
      </c>
      <c r="E10" s="377" t="s">
        <v>19</v>
      </c>
      <c r="F10" s="404">
        <v>2</v>
      </c>
      <c r="G10" s="351">
        <v>1668.96</v>
      </c>
      <c r="H10" s="352">
        <f>G10*F10</f>
        <v>3337.92</v>
      </c>
      <c r="I10" s="470"/>
      <c r="J10" s="1"/>
      <c r="K10" s="1"/>
      <c r="L10" s="1"/>
      <c r="M10" s="1"/>
      <c r="N10" s="1"/>
      <c r="O10" s="1"/>
      <c r="P10" s="1"/>
      <c r="Q10" s="1"/>
      <c r="R10" s="1"/>
      <c r="S10" s="1"/>
      <c r="T10" s="1"/>
      <c r="U10" s="1"/>
      <c r="V10" s="1"/>
      <c r="W10" s="1"/>
      <c r="X10" s="1"/>
      <c r="Y10" s="1"/>
      <c r="Z10" s="1"/>
      <c r="AA10" s="1"/>
      <c r="AB10" s="1"/>
      <c r="AC10" s="1"/>
      <c r="AD10" s="1"/>
      <c r="AE10" s="1"/>
      <c r="AF10" s="1"/>
      <c r="AG10" s="1"/>
    </row>
    <row r="11" spans="1:33" s="465" customFormat="1" x14ac:dyDescent="0.2">
      <c r="A11" s="347"/>
      <c r="B11" s="347"/>
      <c r="C11" s="347"/>
      <c r="D11" s="347"/>
      <c r="E11" s="347"/>
      <c r="F11" s="347"/>
      <c r="G11" s="347"/>
      <c r="H11" s="347"/>
      <c r="I11" s="470"/>
      <c r="J11" s="1"/>
      <c r="K11" s="1"/>
      <c r="L11" s="1"/>
      <c r="M11" s="1"/>
      <c r="N11" s="1"/>
      <c r="O11" s="1"/>
      <c r="P11" s="1"/>
      <c r="Q11" s="1"/>
      <c r="R11" s="1"/>
      <c r="S11" s="1"/>
      <c r="T11" s="1"/>
      <c r="U11" s="1"/>
      <c r="V11" s="1"/>
      <c r="W11" s="1"/>
      <c r="X11" s="1"/>
      <c r="Y11" s="1"/>
      <c r="Z11" s="1"/>
      <c r="AA11" s="1"/>
      <c r="AB11" s="1"/>
      <c r="AC11" s="1"/>
      <c r="AD11" s="1"/>
      <c r="AE11" s="1"/>
      <c r="AF11" s="1"/>
      <c r="AG11" s="1"/>
    </row>
    <row r="12" spans="1:33" s="465" customFormat="1" x14ac:dyDescent="0.2">
      <c r="A12" s="445"/>
      <c r="B12" s="445"/>
      <c r="C12" s="445"/>
      <c r="D12" s="445"/>
      <c r="E12" s="374"/>
      <c r="F12" s="374"/>
      <c r="G12" s="374"/>
      <c r="H12" s="346"/>
      <c r="I12" s="470"/>
      <c r="J12" s="1"/>
      <c r="K12" s="1"/>
      <c r="L12" s="1"/>
      <c r="M12" s="1"/>
      <c r="N12" s="1"/>
      <c r="O12" s="1"/>
      <c r="P12" s="1"/>
      <c r="Q12" s="1"/>
      <c r="R12" s="1"/>
      <c r="S12" s="1"/>
      <c r="T12" s="1"/>
      <c r="U12" s="1"/>
      <c r="V12" s="1"/>
      <c r="W12" s="1"/>
      <c r="X12" s="1"/>
      <c r="Y12" s="1"/>
      <c r="Z12" s="1"/>
      <c r="AA12" s="1"/>
      <c r="AB12" s="1"/>
      <c r="AC12" s="1"/>
      <c r="AD12" s="1"/>
      <c r="AE12" s="1"/>
      <c r="AF12" s="1"/>
      <c r="AG12" s="1"/>
    </row>
    <row r="13" spans="1:33" s="465" customFormat="1" x14ac:dyDescent="0.2">
      <c r="A13" s="848"/>
      <c r="B13" s="849"/>
      <c r="C13" s="850"/>
      <c r="D13" s="401"/>
      <c r="E13" s="444"/>
      <c r="F13" s="444"/>
      <c r="G13" s="308"/>
      <c r="H13" s="349"/>
      <c r="I13" s="470"/>
      <c r="J13" s="1"/>
      <c r="K13" s="1"/>
      <c r="L13" s="1"/>
      <c r="M13" s="1"/>
      <c r="N13" s="1"/>
      <c r="O13" s="1"/>
      <c r="P13" s="1"/>
      <c r="Q13" s="1"/>
      <c r="R13" s="1"/>
      <c r="S13" s="1"/>
      <c r="T13" s="1"/>
      <c r="U13" s="1"/>
      <c r="V13" s="1"/>
      <c r="W13" s="1"/>
      <c r="X13" s="1"/>
      <c r="Y13" s="1"/>
      <c r="Z13" s="1"/>
      <c r="AA13" s="1"/>
      <c r="AB13" s="1"/>
      <c r="AC13" s="1"/>
      <c r="AD13" s="1"/>
      <c r="AE13" s="1"/>
      <c r="AF13" s="1"/>
      <c r="AG13" s="1"/>
    </row>
    <row r="14" spans="1:33" s="465" customFormat="1" ht="45.75" customHeight="1" x14ac:dyDescent="0.2">
      <c r="A14" s="309"/>
      <c r="B14" s="360"/>
      <c r="C14" s="360"/>
      <c r="D14" s="361"/>
      <c r="E14" s="362"/>
      <c r="F14" s="280"/>
      <c r="G14" s="280"/>
      <c r="H14" s="363"/>
      <c r="I14" s="470">
        <v>2</v>
      </c>
      <c r="J14" s="1"/>
      <c r="K14" s="1"/>
      <c r="L14" s="1"/>
      <c r="M14" s="1"/>
      <c r="N14" s="1"/>
      <c r="O14" s="1"/>
      <c r="P14" s="1"/>
      <c r="Q14" s="1"/>
      <c r="R14" s="1"/>
      <c r="S14" s="1"/>
      <c r="T14" s="1"/>
      <c r="U14" s="1"/>
      <c r="V14" s="1"/>
      <c r="W14" s="1"/>
      <c r="X14" s="1"/>
      <c r="Y14" s="1"/>
      <c r="Z14" s="1"/>
      <c r="AA14" s="1"/>
      <c r="AB14" s="1"/>
      <c r="AC14" s="1"/>
      <c r="AD14" s="1"/>
      <c r="AE14" s="1"/>
      <c r="AF14" s="1"/>
      <c r="AG14" s="1"/>
    </row>
    <row r="15" spans="1:33" s="465" customFormat="1" x14ac:dyDescent="0.2">
      <c r="A15" s="359"/>
      <c r="B15" s="282"/>
      <c r="C15" s="314"/>
      <c r="D15" s="402"/>
      <c r="E15" s="282"/>
      <c r="F15" s="282"/>
      <c r="G15" s="282"/>
      <c r="H15" s="403"/>
      <c r="I15" s="470"/>
      <c r="J15" s="1"/>
      <c r="K15" s="1"/>
      <c r="L15" s="1"/>
      <c r="M15" s="1"/>
      <c r="N15" s="1"/>
      <c r="O15" s="1"/>
      <c r="P15" s="1"/>
      <c r="Q15" s="1"/>
      <c r="R15" s="1"/>
      <c r="S15" s="1"/>
      <c r="T15" s="1"/>
      <c r="U15" s="1"/>
      <c r="V15" s="1"/>
      <c r="W15" s="1"/>
      <c r="X15" s="1"/>
      <c r="Y15" s="1"/>
      <c r="Z15" s="1"/>
      <c r="AA15" s="1"/>
      <c r="AB15" s="1"/>
      <c r="AC15" s="1"/>
      <c r="AD15" s="1"/>
      <c r="AE15" s="1"/>
      <c r="AF15" s="1"/>
      <c r="AG15" s="1"/>
    </row>
    <row r="16" spans="1:33" s="465" customFormat="1" x14ac:dyDescent="0.2">
      <c r="A16" s="284"/>
      <c r="B16" s="350"/>
      <c r="C16" s="364"/>
      <c r="D16" s="391"/>
      <c r="E16" s="377"/>
      <c r="F16" s="404"/>
      <c r="G16" s="377"/>
      <c r="H16" s="352"/>
      <c r="I16" s="470"/>
      <c r="J16" s="1"/>
      <c r="K16" s="1"/>
      <c r="L16" s="1"/>
      <c r="M16" s="1"/>
      <c r="N16" s="1"/>
      <c r="O16" s="1"/>
      <c r="P16" s="1"/>
      <c r="Q16" s="1"/>
      <c r="R16" s="1"/>
      <c r="S16" s="1"/>
      <c r="T16" s="1"/>
      <c r="U16" s="1"/>
      <c r="V16" s="1"/>
      <c r="W16" s="1"/>
      <c r="X16" s="1"/>
      <c r="Y16" s="1"/>
      <c r="Z16" s="1"/>
      <c r="AA16" s="1"/>
      <c r="AB16" s="1"/>
      <c r="AC16" s="1"/>
      <c r="AD16" s="1"/>
      <c r="AE16" s="1"/>
      <c r="AF16" s="1"/>
      <c r="AG16" s="1"/>
    </row>
    <row r="17" spans="1:33" s="465" customFormat="1" x14ac:dyDescent="0.2">
      <c r="A17" s="284"/>
      <c r="B17" s="350"/>
      <c r="C17" s="364"/>
      <c r="D17" s="391"/>
      <c r="E17" s="377"/>
      <c r="F17" s="404"/>
      <c r="G17" s="377"/>
      <c r="H17" s="352"/>
      <c r="I17" s="470"/>
      <c r="J17" s="1"/>
      <c r="K17" s="1"/>
      <c r="L17" s="1"/>
      <c r="M17" s="1"/>
      <c r="N17" s="1"/>
      <c r="O17" s="1"/>
      <c r="P17" s="1"/>
      <c r="Q17" s="1"/>
      <c r="R17" s="1"/>
      <c r="S17" s="1"/>
      <c r="T17" s="1"/>
      <c r="U17" s="1"/>
      <c r="V17" s="1"/>
      <c r="W17" s="1"/>
      <c r="X17" s="1"/>
      <c r="Y17" s="1"/>
      <c r="Z17" s="1"/>
      <c r="AA17" s="1"/>
      <c r="AB17" s="1"/>
      <c r="AC17" s="1"/>
      <c r="AD17" s="1"/>
      <c r="AE17" s="1"/>
      <c r="AF17" s="1"/>
      <c r="AG17" s="1"/>
    </row>
    <row r="18" spans="1:33" s="465" customFormat="1" x14ac:dyDescent="0.2">
      <c r="A18" s="284"/>
      <c r="B18" s="350"/>
      <c r="C18" s="364"/>
      <c r="D18" s="391"/>
      <c r="E18" s="377"/>
      <c r="F18" s="404"/>
      <c r="G18" s="377"/>
      <c r="H18" s="352"/>
      <c r="I18" s="470"/>
      <c r="J18" s="1"/>
      <c r="K18" s="1"/>
      <c r="L18" s="1"/>
      <c r="M18" s="1"/>
      <c r="N18" s="1"/>
      <c r="O18" s="1"/>
      <c r="P18" s="1"/>
      <c r="Q18" s="1"/>
      <c r="R18" s="1"/>
      <c r="S18" s="1"/>
      <c r="T18" s="1"/>
      <c r="U18" s="1"/>
      <c r="V18" s="1"/>
      <c r="W18" s="1"/>
      <c r="X18" s="1"/>
      <c r="Y18" s="1"/>
      <c r="Z18" s="1"/>
      <c r="AA18" s="1"/>
      <c r="AB18" s="1"/>
      <c r="AC18" s="1"/>
      <c r="AD18" s="1"/>
      <c r="AE18" s="1"/>
      <c r="AF18" s="1"/>
      <c r="AG18" s="1"/>
    </row>
    <row r="19" spans="1:33" s="465" customFormat="1" x14ac:dyDescent="0.2">
      <c r="A19" s="284"/>
      <c r="B19" s="350"/>
      <c r="C19" s="364"/>
      <c r="D19" s="391"/>
      <c r="E19" s="377"/>
      <c r="F19" s="404"/>
      <c r="G19" s="377"/>
      <c r="H19" s="352"/>
      <c r="I19" s="470"/>
      <c r="J19" s="1"/>
      <c r="K19" s="1"/>
      <c r="L19" s="1"/>
      <c r="M19" s="1"/>
      <c r="N19" s="1"/>
      <c r="O19" s="1"/>
      <c r="P19" s="1"/>
      <c r="Q19" s="1"/>
      <c r="R19" s="1"/>
      <c r="S19" s="1"/>
      <c r="T19" s="1"/>
      <c r="U19" s="1"/>
      <c r="V19" s="1"/>
      <c r="W19" s="1"/>
      <c r="X19" s="1"/>
      <c r="Y19" s="1"/>
      <c r="Z19" s="1"/>
      <c r="AA19" s="1"/>
      <c r="AB19" s="1"/>
      <c r="AC19" s="1"/>
      <c r="AD19" s="1"/>
      <c r="AE19" s="1"/>
      <c r="AF19" s="1"/>
      <c r="AG19" s="1"/>
    </row>
    <row r="20" spans="1:33" s="465" customFormat="1" x14ac:dyDescent="0.2">
      <c r="A20" s="284"/>
      <c r="B20" s="350"/>
      <c r="C20" s="364"/>
      <c r="D20" s="391"/>
      <c r="E20" s="377"/>
      <c r="F20" s="404"/>
      <c r="G20" s="377"/>
      <c r="H20" s="352"/>
      <c r="I20" s="470"/>
      <c r="J20" s="1"/>
      <c r="K20" s="1"/>
      <c r="L20" s="1"/>
      <c r="M20" s="1"/>
      <c r="N20" s="1"/>
      <c r="O20" s="1"/>
      <c r="P20" s="1"/>
      <c r="Q20" s="1"/>
      <c r="R20" s="1"/>
      <c r="S20" s="1"/>
      <c r="T20" s="1"/>
      <c r="U20" s="1"/>
      <c r="V20" s="1"/>
      <c r="W20" s="1"/>
      <c r="X20" s="1"/>
      <c r="Y20" s="1"/>
      <c r="Z20" s="1"/>
      <c r="AA20" s="1"/>
      <c r="AB20" s="1"/>
      <c r="AC20" s="1"/>
      <c r="AD20" s="1"/>
      <c r="AE20" s="1"/>
      <c r="AF20" s="1"/>
      <c r="AG20" s="1"/>
    </row>
    <row r="21" spans="1:33" s="465" customFormat="1" x14ac:dyDescent="0.2">
      <c r="A21" s="347"/>
      <c r="B21" s="854"/>
      <c r="C21" s="855"/>
      <c r="D21" s="855"/>
      <c r="E21" s="855"/>
      <c r="F21" s="855"/>
      <c r="G21" s="856"/>
      <c r="H21" s="378"/>
      <c r="I21" s="470"/>
      <c r="J21" s="1"/>
      <c r="K21" s="1"/>
      <c r="L21" s="1"/>
      <c r="M21" s="1"/>
      <c r="N21" s="1"/>
      <c r="O21" s="1"/>
      <c r="P21" s="1"/>
      <c r="Q21" s="1"/>
      <c r="R21" s="1"/>
      <c r="S21" s="1"/>
      <c r="T21" s="1"/>
      <c r="U21" s="1"/>
      <c r="V21" s="1"/>
      <c r="W21" s="1"/>
      <c r="X21" s="1"/>
      <c r="Y21" s="1"/>
      <c r="Z21" s="1"/>
      <c r="AA21" s="1"/>
      <c r="AB21" s="1"/>
      <c r="AC21" s="1"/>
      <c r="AD21" s="1"/>
      <c r="AE21" s="1"/>
      <c r="AF21" s="1"/>
      <c r="AG21" s="1"/>
    </row>
    <row r="22" spans="1:33" s="465" customFormat="1" x14ac:dyDescent="0.2">
      <c r="A22" s="347"/>
      <c r="B22" s="347"/>
      <c r="C22" s="347"/>
      <c r="D22" s="347"/>
      <c r="E22" s="347"/>
      <c r="F22" s="347"/>
      <c r="G22" s="347"/>
      <c r="H22" s="347"/>
      <c r="I22" s="470"/>
      <c r="J22" s="1"/>
      <c r="K22" s="1"/>
      <c r="L22" s="1"/>
      <c r="M22" s="1"/>
      <c r="N22" s="1"/>
      <c r="O22" s="1"/>
      <c r="P22" s="1"/>
      <c r="Q22" s="1"/>
      <c r="R22" s="1"/>
      <c r="S22" s="1"/>
      <c r="T22" s="1"/>
      <c r="U22" s="1"/>
      <c r="V22" s="1"/>
      <c r="W22" s="1"/>
      <c r="X22" s="1"/>
      <c r="Y22" s="1"/>
      <c r="Z22" s="1"/>
      <c r="AA22" s="1"/>
      <c r="AB22" s="1"/>
      <c r="AC22" s="1"/>
      <c r="AD22" s="1"/>
      <c r="AE22" s="1"/>
      <c r="AF22" s="1"/>
      <c r="AG22" s="1"/>
    </row>
    <row r="23" spans="1:33" s="465" customFormat="1" x14ac:dyDescent="0.2">
      <c r="A23" s="347"/>
      <c r="B23" s="347"/>
      <c r="C23" s="347"/>
      <c r="D23" s="347"/>
      <c r="E23" s="347"/>
      <c r="F23" s="347"/>
      <c r="G23" s="347"/>
      <c r="H23" s="347"/>
      <c r="I23" s="470"/>
      <c r="J23" s="1"/>
      <c r="K23" s="1"/>
      <c r="L23" s="1"/>
      <c r="M23" s="1"/>
      <c r="N23" s="1"/>
      <c r="O23" s="1"/>
      <c r="P23" s="1"/>
      <c r="Q23" s="1"/>
      <c r="R23" s="1"/>
      <c r="S23" s="1"/>
      <c r="T23" s="1"/>
      <c r="U23" s="1"/>
      <c r="V23" s="1"/>
      <c r="W23" s="1"/>
      <c r="X23" s="1"/>
      <c r="Y23" s="1"/>
      <c r="Z23" s="1"/>
      <c r="AA23" s="1"/>
      <c r="AB23" s="1"/>
      <c r="AC23" s="1"/>
      <c r="AD23" s="1"/>
      <c r="AE23" s="1"/>
      <c r="AF23" s="1"/>
      <c r="AG23" s="1"/>
    </row>
    <row r="24" spans="1:33" s="465" customFormat="1" x14ac:dyDescent="0.2">
      <c r="A24" s="347"/>
      <c r="B24" s="347"/>
      <c r="C24" s="347"/>
      <c r="D24" s="347"/>
      <c r="E24" s="347"/>
      <c r="F24" s="347"/>
      <c r="G24" s="347"/>
      <c r="H24" s="347"/>
      <c r="I24" s="470"/>
      <c r="J24" s="1"/>
      <c r="K24" s="1"/>
      <c r="L24" s="1"/>
      <c r="M24" s="1"/>
      <c r="N24" s="1"/>
      <c r="O24" s="1"/>
      <c r="P24" s="1"/>
      <c r="Q24" s="1"/>
      <c r="R24" s="1"/>
      <c r="S24" s="1"/>
      <c r="T24" s="1"/>
      <c r="U24" s="1"/>
      <c r="V24" s="1"/>
      <c r="W24" s="1"/>
      <c r="X24" s="1"/>
      <c r="Y24" s="1"/>
      <c r="Z24" s="1"/>
      <c r="AA24" s="1"/>
      <c r="AB24" s="1"/>
      <c r="AC24" s="1"/>
      <c r="AD24" s="1"/>
      <c r="AE24" s="1"/>
      <c r="AF24" s="1"/>
      <c r="AG24" s="1"/>
    </row>
    <row r="25" spans="1:33" s="395" customFormat="1" x14ac:dyDescent="0.2">
      <c r="E25" s="374"/>
      <c r="F25" s="374"/>
      <c r="G25" s="374"/>
      <c r="H25" s="346" t="s">
        <v>921</v>
      </c>
      <c r="I25" s="470"/>
      <c r="J25" s="1"/>
      <c r="K25" s="1"/>
      <c r="L25" s="1"/>
      <c r="M25" s="1"/>
      <c r="N25" s="1"/>
      <c r="O25" s="1"/>
      <c r="P25" s="1"/>
      <c r="Q25" s="1"/>
      <c r="R25" s="1"/>
      <c r="S25" s="1"/>
      <c r="T25" s="1"/>
      <c r="U25" s="1"/>
      <c r="V25" s="1"/>
      <c r="W25" s="1"/>
      <c r="X25" s="1"/>
      <c r="Y25" s="1"/>
      <c r="Z25" s="1"/>
      <c r="AA25" s="1"/>
      <c r="AB25" s="1"/>
      <c r="AC25" s="1"/>
      <c r="AD25" s="1"/>
      <c r="AE25" s="1"/>
      <c r="AF25" s="1"/>
      <c r="AG25" s="1"/>
    </row>
    <row r="26" spans="1:33" s="395" customFormat="1" x14ac:dyDescent="0.2">
      <c r="A26" s="848" t="s">
        <v>918</v>
      </c>
      <c r="B26" s="849"/>
      <c r="C26" s="850"/>
      <c r="D26" s="401" t="s">
        <v>919</v>
      </c>
      <c r="E26" s="394" t="s">
        <v>19</v>
      </c>
      <c r="F26" s="394" t="s">
        <v>920</v>
      </c>
      <c r="G26" s="308" t="s">
        <v>935</v>
      </c>
      <c r="H26" s="349" t="s">
        <v>941</v>
      </c>
      <c r="I26" s="470"/>
      <c r="J26" s="1"/>
      <c r="K26" s="1"/>
      <c r="L26" s="1"/>
      <c r="M26" s="1"/>
      <c r="N26" s="1"/>
      <c r="O26" s="1"/>
      <c r="P26" s="1"/>
      <c r="Q26" s="1"/>
      <c r="R26" s="1"/>
      <c r="S26" s="1"/>
      <c r="T26" s="1"/>
      <c r="U26" s="1"/>
      <c r="V26" s="1"/>
      <c r="W26" s="1"/>
      <c r="X26" s="1"/>
      <c r="Y26" s="1"/>
      <c r="Z26" s="1"/>
      <c r="AA26" s="1"/>
      <c r="AB26" s="1"/>
      <c r="AC26" s="1"/>
      <c r="AD26" s="1"/>
      <c r="AE26" s="1"/>
      <c r="AF26" s="1"/>
      <c r="AG26" s="1"/>
    </row>
    <row r="27" spans="1:33" s="395" customFormat="1" ht="36.75" customHeight="1" x14ac:dyDescent="0.2">
      <c r="A27" s="309" t="s">
        <v>5117</v>
      </c>
      <c r="B27" s="360"/>
      <c r="C27" s="360"/>
      <c r="D27" s="361" t="s">
        <v>11797</v>
      </c>
      <c r="E27" s="362" t="s">
        <v>982</v>
      </c>
      <c r="F27" s="280"/>
      <c r="G27" s="280" t="s">
        <v>937</v>
      </c>
      <c r="H27" s="363">
        <f>SUM(H29:H34)</f>
        <v>41.290399999999998</v>
      </c>
      <c r="I27" s="470">
        <v>3</v>
      </c>
      <c r="J27" s="1"/>
      <c r="K27" s="1"/>
      <c r="L27" s="1"/>
      <c r="M27" s="1"/>
      <c r="N27" s="1"/>
      <c r="O27" s="1"/>
      <c r="P27" s="1"/>
      <c r="Q27" s="1"/>
      <c r="R27" s="1"/>
      <c r="S27" s="1"/>
      <c r="T27" s="1"/>
      <c r="U27" s="1"/>
      <c r="V27" s="1"/>
      <c r="W27" s="1"/>
      <c r="X27" s="1"/>
      <c r="Y27" s="1"/>
      <c r="Z27" s="1"/>
      <c r="AA27" s="1"/>
      <c r="AB27" s="1"/>
      <c r="AC27" s="1"/>
      <c r="AD27" s="1"/>
      <c r="AE27" s="1"/>
      <c r="AF27" s="1"/>
      <c r="AG27" s="1"/>
    </row>
    <row r="28" spans="1:33" s="395" customFormat="1" x14ac:dyDescent="0.2">
      <c r="A28" s="359"/>
      <c r="B28" s="282" t="s">
        <v>935</v>
      </c>
      <c r="C28" s="314" t="s">
        <v>918</v>
      </c>
      <c r="D28" s="402" t="s">
        <v>938</v>
      </c>
      <c r="E28" s="282" t="s">
        <v>19</v>
      </c>
      <c r="F28" s="282" t="s">
        <v>939</v>
      </c>
      <c r="G28" s="282" t="s">
        <v>940</v>
      </c>
      <c r="H28" s="403"/>
      <c r="I28" s="470"/>
      <c r="J28" s="1"/>
      <c r="K28" s="1"/>
      <c r="L28" s="1"/>
      <c r="M28" s="1"/>
      <c r="N28" s="1"/>
      <c r="O28" s="1"/>
      <c r="P28" s="1"/>
      <c r="Q28" s="1"/>
      <c r="R28" s="1"/>
      <c r="S28" s="1"/>
      <c r="T28" s="1"/>
      <c r="U28" s="1"/>
      <c r="V28" s="1"/>
      <c r="W28" s="1"/>
      <c r="X28" s="1"/>
      <c r="Y28" s="1"/>
      <c r="Z28" s="1"/>
      <c r="AA28" s="1"/>
      <c r="AB28" s="1"/>
      <c r="AC28" s="1"/>
      <c r="AD28" s="1"/>
      <c r="AE28" s="1"/>
      <c r="AF28" s="1"/>
      <c r="AG28" s="1"/>
    </row>
    <row r="29" spans="1:33" s="395" customFormat="1" ht="63" customHeight="1" x14ac:dyDescent="0.2">
      <c r="A29" s="284"/>
      <c r="B29" s="350" t="s">
        <v>937</v>
      </c>
      <c r="C29" s="364">
        <v>90099</v>
      </c>
      <c r="D29" s="391" t="str">
        <f>IF($B29="COT",VLOOKUP($C29,COTAÇÃO!$A$3:$I$4661,4,FALSE),IF($B29="SINAPI",VLOOKUP($C29,SINAPI!$A$7:$D$12422,2,FALSE),"ERRO"))</f>
        <v>ESCAVAÇÃO MECANIZADA DE VALA COM PROF. ATÉ 1,5 M (MÉDIA MONTANTE E JUSANTE/UMA COMPOSIÇÃO POR TRECHO), RETROESCAV. (0,26 M3), LARG. MENOR QUE 0,8 M, EM SOLO DE 1A CATEGORIA, EM LOCAIS COM ALTO NÍVEL DE INTERFERÊNCIA. AF_09/2024</v>
      </c>
      <c r="E29" s="377" t="str">
        <f>IF($B29="COT",VLOOKUP($C29,COTAÇÃO!$A$3:$I$4661,5,FALSE),IF($B29="SINAPI",VLOOKUP($C29,SINAPI!$A$7:$D$12422,3,FALSE),"ERRO"))</f>
        <v>M3</v>
      </c>
      <c r="F29" s="404">
        <f>1*0.4*1</f>
        <v>0.4</v>
      </c>
      <c r="G29" s="377">
        <v>17.21</v>
      </c>
      <c r="H29" s="352">
        <f t="shared" ref="H29:H33" si="0">G29*F29</f>
        <v>6.8840000000000003</v>
      </c>
      <c r="I29" s="470"/>
      <c r="J29" s="1"/>
      <c r="K29" s="1" t="s">
        <v>8232</v>
      </c>
      <c r="L29" s="1"/>
      <c r="M29" s="1"/>
      <c r="N29" s="1"/>
      <c r="O29" s="1"/>
      <c r="P29" s="1"/>
      <c r="Q29" s="1"/>
      <c r="R29" s="1"/>
      <c r="S29" s="1"/>
      <c r="T29" s="1"/>
      <c r="U29" s="1"/>
      <c r="V29" s="1"/>
      <c r="W29" s="1"/>
      <c r="X29" s="1"/>
      <c r="Y29" s="1"/>
      <c r="Z29" s="1"/>
      <c r="AA29" s="1"/>
      <c r="AB29" s="1"/>
      <c r="AC29" s="1"/>
      <c r="AD29" s="1"/>
      <c r="AE29" s="1"/>
      <c r="AF29" s="1"/>
      <c r="AG29" s="1"/>
    </row>
    <row r="30" spans="1:33" s="417" customFormat="1" ht="27.75" customHeight="1" x14ac:dyDescent="0.2">
      <c r="A30" s="284"/>
      <c r="B30" s="350" t="s">
        <v>937</v>
      </c>
      <c r="C30" s="364">
        <v>93358</v>
      </c>
      <c r="D30" s="391" t="str">
        <f>IF($B30="COT",VLOOKUP($C30,COTAÇÃO!$A$3:$I$4661,4,FALSE),IF($B30="SINAPI",VLOOKUP($C30,SINAPI!$A$7:$D$12422,2,FALSE),"ERRO"))</f>
        <v>ESCAVAÇÃO MANUAL DE VALA. AF_09/2024</v>
      </c>
      <c r="E30" s="377" t="str">
        <f>IF($B30="COT",VLOOKUP($C30,COTAÇÃO!$A$3:$I$4661,5,FALSE),IF($B30="SINAPI",VLOOKUP($C30,SINAPI!$A$7:$D$12422,3,FALSE),"ERRO"))</f>
        <v>M3</v>
      </c>
      <c r="F30" s="404">
        <f>1*0.4*0.4</f>
        <v>0.16000000000000003</v>
      </c>
      <c r="G30" s="377">
        <v>98.41</v>
      </c>
      <c r="H30" s="352">
        <f t="shared" ref="H30" si="1">G30*F30</f>
        <v>15.745600000000003</v>
      </c>
      <c r="I30" s="470"/>
      <c r="J30" s="1"/>
      <c r="K30" s="1" t="s">
        <v>8233</v>
      </c>
      <c r="L30" s="1"/>
      <c r="M30" s="1"/>
      <c r="N30" s="1"/>
      <c r="O30" s="1"/>
      <c r="P30" s="1"/>
      <c r="Q30" s="1"/>
      <c r="R30" s="1"/>
      <c r="S30" s="1"/>
      <c r="T30" s="1"/>
      <c r="U30" s="1"/>
      <c r="V30" s="1"/>
      <c r="W30" s="1"/>
      <c r="X30" s="1"/>
      <c r="Y30" s="1"/>
      <c r="Z30" s="1"/>
      <c r="AA30" s="1"/>
      <c r="AB30" s="1"/>
      <c r="AC30" s="1"/>
      <c r="AD30" s="1"/>
      <c r="AE30" s="1"/>
      <c r="AF30" s="1"/>
      <c r="AG30" s="1"/>
    </row>
    <row r="31" spans="1:33" s="395" customFormat="1" ht="27" customHeight="1" x14ac:dyDescent="0.2">
      <c r="A31" s="284"/>
      <c r="B31" s="350" t="s">
        <v>937</v>
      </c>
      <c r="C31" s="364">
        <v>101616</v>
      </c>
      <c r="D31" s="391" t="str">
        <f>IF($B31="COT",VLOOKUP($C31,COTAÇÃO!$A$3:$I$4661,4,FALSE),IF($B31="SINAPI",VLOOKUP($C31,SINAPI!$A$7:$D$12422,2,FALSE),"ERRO"))</f>
        <v>PREPARO DE FUNDO DE VALA COM LARGURA MENOR QUE 1,5 M (ACERTO DO SOLO NATURAL). AF_08/2020</v>
      </c>
      <c r="E31" s="377" t="str">
        <f>IF($B31="COT",VLOOKUP($C31,COTAÇÃO!$A$3:$I$4661,5,FALSE),IF($B31="SINAPI",VLOOKUP($C31,SINAPI!$A$7:$D$12422,3,FALSE),"ERRO"))</f>
        <v>M2</v>
      </c>
      <c r="F31" s="404">
        <f>1*0.4</f>
        <v>0.4</v>
      </c>
      <c r="G31" s="377">
        <v>8.8000000000000007</v>
      </c>
      <c r="H31" s="352">
        <f t="shared" si="0"/>
        <v>3.5200000000000005</v>
      </c>
      <c r="I31" s="470"/>
      <c r="J31" s="1"/>
      <c r="K31" s="1" t="s">
        <v>8238</v>
      </c>
      <c r="L31" s="1"/>
      <c r="M31" s="1"/>
      <c r="N31" s="1"/>
      <c r="O31" s="1"/>
      <c r="P31" s="1"/>
      <c r="Q31" s="1"/>
      <c r="R31" s="1"/>
      <c r="S31" s="1"/>
      <c r="T31" s="1"/>
      <c r="U31" s="1"/>
      <c r="V31" s="1"/>
      <c r="W31" s="1"/>
      <c r="X31" s="1"/>
      <c r="Y31" s="1"/>
      <c r="Z31" s="1"/>
      <c r="AA31" s="1"/>
      <c r="AB31" s="1"/>
      <c r="AC31" s="1"/>
      <c r="AD31" s="1"/>
      <c r="AE31" s="1"/>
      <c r="AF31" s="1"/>
      <c r="AG31" s="1"/>
    </row>
    <row r="32" spans="1:33" s="395" customFormat="1" ht="24" customHeight="1" x14ac:dyDescent="0.2">
      <c r="A32" s="284"/>
      <c r="B32" s="350" t="s">
        <v>937</v>
      </c>
      <c r="C32" s="364">
        <v>93382</v>
      </c>
      <c r="D32" s="391" t="str">
        <f>IF($B32="COT",VLOOKUP($C32,COTAÇÃO!$A$3:$I$4661,4,FALSE),IF($B32="SINAPI",VLOOKUP($C32,SINAPI!$A$7:$D$12422,2,FALSE),"ERRO"))</f>
        <v>REATERRO MANUAL DE VALAS, COM COMPACTADOR DE SOLOS DE PERCUSSÃO. AF_08/2023</v>
      </c>
      <c r="E32" s="377" t="str">
        <f>IF($B32="COT",VLOOKUP($C32,COTAÇÃO!$A$3:$I$4661,5,FALSE),IF($B32="SINAPI",VLOOKUP($C32,SINAPI!$A$7:$D$12422,3,FALSE),"ERRO"))</f>
        <v>M3</v>
      </c>
      <c r="F32" s="404">
        <v>0.32</v>
      </c>
      <c r="G32" s="377">
        <v>30.82</v>
      </c>
      <c r="H32" s="352">
        <f t="shared" si="0"/>
        <v>9.8624000000000009</v>
      </c>
      <c r="I32" s="470"/>
      <c r="J32" s="1"/>
      <c r="K32" s="1" t="s">
        <v>12397</v>
      </c>
      <c r="L32" s="1"/>
      <c r="M32" s="1"/>
      <c r="N32" s="1"/>
      <c r="O32" s="1"/>
      <c r="P32" s="1"/>
      <c r="Q32" s="1"/>
      <c r="R32" s="1"/>
      <c r="S32" s="1"/>
      <c r="T32" s="1"/>
      <c r="U32" s="1"/>
      <c r="V32" s="1"/>
      <c r="W32" s="1"/>
      <c r="X32" s="1"/>
      <c r="Y32" s="1"/>
      <c r="Z32" s="1"/>
      <c r="AA32" s="1"/>
      <c r="AB32" s="1"/>
      <c r="AC32" s="1"/>
      <c r="AD32" s="1"/>
      <c r="AE32" s="1"/>
      <c r="AF32" s="1"/>
      <c r="AG32" s="1"/>
    </row>
    <row r="33" spans="1:33" s="395" customFormat="1" ht="27" customHeight="1" x14ac:dyDescent="0.2">
      <c r="A33" s="284"/>
      <c r="B33" s="350" t="s">
        <v>937</v>
      </c>
      <c r="C33" s="364">
        <v>88267</v>
      </c>
      <c r="D33" s="391" t="str">
        <f>IF($B33="COT",VLOOKUP($C33,COTAÇÃO!$A$3:$I$4661,4,FALSE),IF($B33="SINAPI",VLOOKUP($C33,SINAPI!$A$7:$D$12422,2,FALSE),"ERRO"))</f>
        <v>ENCANADOR OU BOMBEIRO HIDRÁULICO COM ENCARGOS COMPLEMENTARES</v>
      </c>
      <c r="E33" s="377" t="str">
        <f>IF($B33="COT",VLOOKUP($C33,COTAÇÃO!$A$3:$I$4661,5,FALSE),IF($B33="SINAPI",VLOOKUP($C33,SINAPI!$A$7:$D$12422,3,FALSE),"ERRO"))</f>
        <v>H</v>
      </c>
      <c r="F33" s="404">
        <v>0.16</v>
      </c>
      <c r="G33" s="377">
        <v>32.99</v>
      </c>
      <c r="H33" s="352">
        <f t="shared" si="0"/>
        <v>5.2784000000000004</v>
      </c>
      <c r="I33" s="470"/>
      <c r="J33" s="1"/>
      <c r="K33" s="1" t="s">
        <v>1698</v>
      </c>
      <c r="L33" s="1"/>
      <c r="M33" s="1"/>
      <c r="N33" s="1"/>
      <c r="O33" s="1"/>
      <c r="P33" s="1"/>
      <c r="Q33" s="1"/>
      <c r="R33" s="1"/>
      <c r="S33" s="1"/>
      <c r="T33" s="1"/>
      <c r="U33" s="1"/>
      <c r="V33" s="1"/>
      <c r="W33" s="1"/>
      <c r="X33" s="1"/>
      <c r="Y33" s="1"/>
      <c r="Z33" s="1"/>
      <c r="AA33" s="1"/>
      <c r="AB33" s="1"/>
      <c r="AC33" s="1"/>
      <c r="AD33" s="1"/>
      <c r="AE33" s="1"/>
      <c r="AF33" s="1"/>
      <c r="AG33" s="1"/>
    </row>
    <row r="34" spans="1:33" s="395" customFormat="1" x14ac:dyDescent="0.2">
      <c r="A34" s="347"/>
      <c r="B34" s="854"/>
      <c r="C34" s="855"/>
      <c r="D34" s="855"/>
      <c r="E34" s="855"/>
      <c r="F34" s="855"/>
      <c r="G34" s="856"/>
      <c r="H34" s="378"/>
      <c r="I34" s="470"/>
      <c r="J34" s="1"/>
      <c r="K34" s="1"/>
      <c r="L34" s="1"/>
      <c r="M34" s="1"/>
      <c r="N34" s="1"/>
      <c r="O34" s="1"/>
      <c r="P34" s="1"/>
      <c r="Q34" s="1"/>
      <c r="R34" s="1"/>
      <c r="S34" s="1"/>
      <c r="T34" s="1"/>
      <c r="U34" s="1"/>
      <c r="V34" s="1"/>
      <c r="W34" s="1"/>
      <c r="X34" s="1"/>
      <c r="Y34" s="1"/>
      <c r="Z34" s="1"/>
      <c r="AA34" s="1"/>
      <c r="AB34" s="1"/>
      <c r="AC34" s="1"/>
      <c r="AD34" s="1"/>
      <c r="AE34" s="1"/>
      <c r="AF34" s="1"/>
      <c r="AG34" s="1"/>
    </row>
    <row r="35" spans="1:33" s="395" customFormat="1" ht="13.5" customHeight="1" x14ac:dyDescent="0.2">
      <c r="A35" s="347"/>
      <c r="B35" s="347"/>
      <c r="C35" s="347"/>
      <c r="D35" s="347"/>
      <c r="E35" s="405"/>
      <c r="F35" s="405"/>
      <c r="G35" s="405"/>
      <c r="H35" s="347"/>
      <c r="I35" s="470"/>
      <c r="J35" s="1"/>
      <c r="K35" s="1"/>
      <c r="L35" s="1"/>
      <c r="M35" s="1"/>
      <c r="N35" s="1"/>
      <c r="O35" s="1"/>
      <c r="P35" s="1"/>
      <c r="Q35" s="1"/>
      <c r="R35" s="1"/>
      <c r="S35" s="1"/>
      <c r="T35" s="1"/>
      <c r="U35" s="1"/>
      <c r="V35" s="1"/>
      <c r="W35" s="1"/>
      <c r="X35" s="1"/>
      <c r="Y35" s="1"/>
      <c r="Z35" s="1"/>
      <c r="AA35" s="1"/>
      <c r="AB35" s="1"/>
      <c r="AC35" s="1"/>
      <c r="AD35" s="1"/>
      <c r="AE35" s="1"/>
      <c r="AF35" s="1"/>
      <c r="AG35" s="1"/>
    </row>
    <row r="36" spans="1:33" s="395" customFormat="1" x14ac:dyDescent="0.2">
      <c r="E36" s="374"/>
      <c r="F36" s="374"/>
      <c r="G36" s="374"/>
      <c r="H36" s="346" t="s">
        <v>921</v>
      </c>
      <c r="I36" s="470"/>
      <c r="J36" s="1"/>
      <c r="K36" s="1"/>
      <c r="L36" s="1"/>
      <c r="M36" s="1"/>
      <c r="N36" s="1"/>
      <c r="O36" s="1"/>
      <c r="P36" s="1"/>
      <c r="Q36" s="1"/>
      <c r="R36" s="1"/>
      <c r="S36" s="1"/>
      <c r="T36" s="1"/>
      <c r="U36" s="1"/>
      <c r="V36" s="1"/>
      <c r="W36" s="1"/>
      <c r="X36" s="1"/>
      <c r="Y36" s="1"/>
      <c r="Z36" s="1"/>
      <c r="AA36" s="1"/>
      <c r="AB36" s="1"/>
      <c r="AC36" s="1"/>
      <c r="AD36" s="1"/>
      <c r="AE36" s="1"/>
      <c r="AF36" s="1"/>
      <c r="AG36" s="1"/>
    </row>
    <row r="37" spans="1:33" s="395" customFormat="1" x14ac:dyDescent="0.2">
      <c r="A37" s="848" t="s">
        <v>918</v>
      </c>
      <c r="B37" s="849"/>
      <c r="C37" s="850"/>
      <c r="D37" s="401" t="s">
        <v>919</v>
      </c>
      <c r="E37" s="394" t="s">
        <v>19</v>
      </c>
      <c r="F37" s="394" t="s">
        <v>920</v>
      </c>
      <c r="G37" s="308" t="s">
        <v>935</v>
      </c>
      <c r="H37" s="349" t="s">
        <v>941</v>
      </c>
      <c r="I37" s="470"/>
      <c r="J37" s="1"/>
      <c r="K37" s="1"/>
      <c r="L37" s="1"/>
      <c r="M37" s="1"/>
      <c r="N37" s="1"/>
      <c r="O37" s="1"/>
      <c r="P37" s="1"/>
      <c r="Q37" s="1"/>
      <c r="R37" s="1"/>
      <c r="S37" s="1"/>
      <c r="T37" s="1"/>
      <c r="U37" s="1"/>
      <c r="V37" s="1"/>
      <c r="W37" s="1"/>
      <c r="X37" s="1"/>
      <c r="Y37" s="1"/>
      <c r="Z37" s="1"/>
      <c r="AA37" s="1"/>
      <c r="AB37" s="1"/>
      <c r="AC37" s="1"/>
      <c r="AD37" s="1"/>
      <c r="AE37" s="1"/>
      <c r="AF37" s="1"/>
      <c r="AG37" s="1"/>
    </row>
    <row r="38" spans="1:33" s="395" customFormat="1" ht="46.5" customHeight="1" x14ac:dyDescent="0.2">
      <c r="A38" s="309" t="s">
        <v>5119</v>
      </c>
      <c r="B38" s="360"/>
      <c r="C38" s="360"/>
      <c r="D38" s="361" t="s">
        <v>25521</v>
      </c>
      <c r="E38" s="362" t="s">
        <v>8835</v>
      </c>
      <c r="F38" s="280"/>
      <c r="G38" s="280" t="s">
        <v>937</v>
      </c>
      <c r="H38" s="363">
        <f>SUM(H40:H42)</f>
        <v>13.351500000000001</v>
      </c>
      <c r="I38" s="470">
        <v>4</v>
      </c>
      <c r="J38" s="1"/>
      <c r="K38" s="1"/>
      <c r="L38" s="1"/>
      <c r="M38" s="1"/>
      <c r="N38" s="1"/>
      <c r="O38" s="1"/>
      <c r="P38" s="1"/>
      <c r="Q38" s="1"/>
      <c r="R38" s="1"/>
      <c r="S38" s="1"/>
      <c r="T38" s="1"/>
      <c r="U38" s="1"/>
      <c r="V38" s="1"/>
      <c r="W38" s="1"/>
      <c r="X38" s="1"/>
      <c r="Y38" s="1"/>
      <c r="Z38" s="1"/>
      <c r="AA38" s="1"/>
      <c r="AB38" s="1"/>
      <c r="AC38" s="1"/>
      <c r="AD38" s="1"/>
      <c r="AE38" s="1"/>
      <c r="AF38" s="1"/>
      <c r="AG38" s="1"/>
    </row>
    <row r="39" spans="1:33" s="395" customFormat="1" x14ac:dyDescent="0.2">
      <c r="A39" s="359"/>
      <c r="B39" s="282" t="s">
        <v>935</v>
      </c>
      <c r="C39" s="314" t="s">
        <v>918</v>
      </c>
      <c r="D39" s="402" t="s">
        <v>938</v>
      </c>
      <c r="E39" s="282" t="s">
        <v>19</v>
      </c>
      <c r="F39" s="282" t="s">
        <v>939</v>
      </c>
      <c r="G39" s="282" t="s">
        <v>940</v>
      </c>
      <c r="H39" s="403"/>
      <c r="I39" s="470"/>
      <c r="J39" s="1"/>
      <c r="K39" s="1"/>
      <c r="L39" s="1"/>
      <c r="M39" s="1"/>
      <c r="N39" s="1"/>
      <c r="O39" s="1"/>
      <c r="P39" s="1"/>
      <c r="Q39" s="1"/>
      <c r="R39" s="1"/>
      <c r="S39" s="1"/>
      <c r="T39" s="1"/>
      <c r="U39" s="1"/>
      <c r="V39" s="1"/>
      <c r="W39" s="1"/>
      <c r="X39" s="1"/>
      <c r="Y39" s="1"/>
      <c r="Z39" s="1"/>
      <c r="AA39" s="1"/>
      <c r="AB39" s="1"/>
      <c r="AC39" s="1"/>
      <c r="AD39" s="1"/>
      <c r="AE39" s="1"/>
      <c r="AF39" s="1"/>
      <c r="AG39" s="1"/>
    </row>
    <row r="40" spans="1:33" s="395" customFormat="1" ht="30" customHeight="1" x14ac:dyDescent="0.2">
      <c r="A40" s="284"/>
      <c r="B40" s="350" t="s">
        <v>937</v>
      </c>
      <c r="C40" s="364">
        <v>3148</v>
      </c>
      <c r="D40" s="391" t="str">
        <f>IF($B40="COT",VLOOKUP($C40,COTAÇÃO!$A$3:$I$4661,4,FALSE),IF($B40="SINAPI",VLOOKUP($C40,SINAPI!$A$7:$D$12422,2,FALSE),"ERRO"))</f>
        <v xml:space="preserve">FITA VEDA ROSCA EM ROLOS DE 18 MM X 50 M (L X C)                                                                                                                                                                                                                                                                                                                                                                                                                                                          </v>
      </c>
      <c r="E40" s="377" t="str">
        <f>IF($B40="COT",VLOOKUP($C40,COTAÇÃO!$A$3:$I$4661,5,FALSE),IF($B40="SINAPI",VLOOKUP($C40,SINAPI!$A$7:$D$12422,3,FALSE),"ERRO"))</f>
        <v xml:space="preserve">UN    </v>
      </c>
      <c r="F40" s="404">
        <v>0.4</v>
      </c>
      <c r="G40" s="377">
        <v>12.76</v>
      </c>
      <c r="H40" s="352">
        <f t="shared" ref="H40:H41" si="2">G40*F40</f>
        <v>5.1040000000000001</v>
      </c>
      <c r="I40" s="470"/>
      <c r="J40" s="1" t="s">
        <v>12516</v>
      </c>
      <c r="K40" s="1"/>
      <c r="L40" s="1"/>
      <c r="M40" s="1"/>
      <c r="N40" s="1"/>
      <c r="O40" s="1"/>
      <c r="P40" s="1"/>
      <c r="Q40" s="1"/>
      <c r="R40" s="1"/>
      <c r="S40" s="1"/>
      <c r="T40" s="1"/>
      <c r="U40" s="1"/>
      <c r="V40" s="1"/>
      <c r="W40" s="1"/>
      <c r="X40" s="1"/>
      <c r="Y40" s="1"/>
      <c r="Z40" s="1"/>
      <c r="AA40" s="1"/>
      <c r="AB40" s="1"/>
      <c r="AC40" s="1"/>
      <c r="AD40" s="1"/>
      <c r="AE40" s="1"/>
      <c r="AF40" s="1"/>
      <c r="AG40" s="1"/>
    </row>
    <row r="41" spans="1:33" s="395" customFormat="1" ht="30" customHeight="1" x14ac:dyDescent="0.2">
      <c r="A41" s="284"/>
      <c r="B41" s="350" t="s">
        <v>937</v>
      </c>
      <c r="C41" s="364">
        <v>88267</v>
      </c>
      <c r="D41" s="391" t="str">
        <f>IF($B41="COT",VLOOKUP($C41,COTAÇÃO!$A$3:$I$4661,4,FALSE),IF($B41="SINAPI",VLOOKUP($C41,SINAPI!$A$7:$D$12422,2,FALSE),"ERRO"))</f>
        <v>ENCANADOR OU BOMBEIRO HIDRÁULICO COM ENCARGOS COMPLEMENTARES</v>
      </c>
      <c r="E41" s="377" t="str">
        <f>IF($B41="COT",VLOOKUP($C41,COTAÇÃO!$A$3:$I$4661,5,FALSE),IF($B41="SINAPI",VLOOKUP($C41,SINAPI!$A$7:$D$12422,3,FALSE),"ERRO"))</f>
        <v>H</v>
      </c>
      <c r="F41" s="404">
        <v>0.25</v>
      </c>
      <c r="G41" s="377">
        <v>32.99</v>
      </c>
      <c r="H41" s="352">
        <f t="shared" si="2"/>
        <v>8.2475000000000005</v>
      </c>
      <c r="I41" s="470"/>
      <c r="J41" s="1" t="s">
        <v>1698</v>
      </c>
      <c r="K41" s="1"/>
      <c r="L41" s="1"/>
      <c r="M41" s="1"/>
      <c r="N41" s="1"/>
      <c r="O41" s="1"/>
      <c r="P41" s="1"/>
      <c r="Q41" s="1"/>
      <c r="R41" s="1"/>
      <c r="S41" s="1"/>
      <c r="T41" s="1"/>
      <c r="U41" s="1"/>
      <c r="V41" s="1"/>
      <c r="W41" s="1"/>
      <c r="X41" s="1"/>
      <c r="Y41" s="1"/>
      <c r="Z41" s="1"/>
      <c r="AA41" s="1"/>
      <c r="AB41" s="1"/>
      <c r="AC41" s="1"/>
      <c r="AD41" s="1"/>
      <c r="AE41" s="1"/>
      <c r="AF41" s="1"/>
      <c r="AG41" s="1"/>
    </row>
    <row r="42" spans="1:33" s="395" customFormat="1" ht="12" customHeight="1" x14ac:dyDescent="0.2">
      <c r="A42" s="347"/>
      <c r="B42" s="854"/>
      <c r="C42" s="855"/>
      <c r="D42" s="855"/>
      <c r="E42" s="855"/>
      <c r="F42" s="855"/>
      <c r="G42" s="856"/>
      <c r="H42" s="378"/>
      <c r="I42" s="470"/>
      <c r="J42" s="1"/>
      <c r="K42" s="1"/>
      <c r="L42" s="1"/>
      <c r="M42" s="1"/>
      <c r="N42" s="1"/>
      <c r="O42" s="1"/>
      <c r="P42" s="1"/>
      <c r="Q42" s="1"/>
      <c r="R42" s="1"/>
      <c r="S42" s="1"/>
      <c r="T42" s="1"/>
      <c r="U42" s="1"/>
      <c r="V42" s="1"/>
      <c r="W42" s="1"/>
      <c r="X42" s="1"/>
      <c r="Y42" s="1"/>
      <c r="Z42" s="1"/>
      <c r="AA42" s="1"/>
      <c r="AB42" s="1"/>
      <c r="AC42" s="1"/>
      <c r="AD42" s="1"/>
      <c r="AE42" s="1"/>
      <c r="AF42" s="1"/>
      <c r="AG42" s="1"/>
    </row>
    <row r="43" spans="1:33" s="417" customFormat="1" ht="13.5" customHeight="1" x14ac:dyDescent="0.2">
      <c r="A43" s="347"/>
      <c r="B43" s="347"/>
      <c r="C43" s="347"/>
      <c r="D43" s="347"/>
      <c r="E43" s="405"/>
      <c r="F43" s="405"/>
      <c r="G43" s="405"/>
      <c r="H43" s="347"/>
      <c r="I43" s="470"/>
      <c r="J43" s="1"/>
      <c r="K43" s="1"/>
      <c r="L43" s="1"/>
      <c r="M43" s="1"/>
      <c r="N43" s="1"/>
      <c r="O43" s="1"/>
      <c r="P43" s="1"/>
      <c r="Q43" s="1"/>
      <c r="R43" s="1"/>
      <c r="S43" s="1"/>
      <c r="T43" s="1"/>
      <c r="U43" s="1"/>
      <c r="V43" s="1"/>
      <c r="W43" s="1"/>
      <c r="X43" s="1"/>
      <c r="Y43" s="1"/>
      <c r="Z43" s="1"/>
      <c r="AA43" s="1"/>
      <c r="AB43" s="1"/>
      <c r="AC43" s="1"/>
      <c r="AD43" s="1"/>
      <c r="AE43" s="1"/>
      <c r="AF43" s="1"/>
      <c r="AG43" s="1"/>
    </row>
    <row r="44" spans="1:33" s="465" customFormat="1" ht="13.5" customHeight="1" x14ac:dyDescent="0.2">
      <c r="E44" s="374"/>
      <c r="F44" s="374"/>
      <c r="G44" s="374"/>
      <c r="H44" s="346"/>
      <c r="I44" s="470"/>
      <c r="J44" s="1"/>
      <c r="K44" s="1"/>
      <c r="L44" s="1"/>
      <c r="M44" s="1"/>
      <c r="N44" s="1"/>
      <c r="O44" s="1"/>
      <c r="P44" s="1"/>
      <c r="Q44" s="1"/>
      <c r="R44" s="1"/>
      <c r="S44" s="1"/>
      <c r="T44" s="1"/>
      <c r="U44" s="1"/>
      <c r="V44" s="1"/>
      <c r="W44" s="1"/>
      <c r="X44" s="1"/>
      <c r="Y44" s="1"/>
      <c r="Z44" s="1"/>
      <c r="AA44" s="1"/>
      <c r="AB44" s="1"/>
      <c r="AC44" s="1"/>
      <c r="AD44" s="1"/>
      <c r="AE44" s="1"/>
      <c r="AF44" s="1"/>
      <c r="AG44" s="1"/>
    </row>
    <row r="45" spans="1:33" s="465" customFormat="1" ht="13.5" customHeight="1" x14ac:dyDescent="0.2">
      <c r="A45" s="848"/>
      <c r="B45" s="849"/>
      <c r="C45" s="850"/>
      <c r="D45" s="401"/>
      <c r="E45" s="464"/>
      <c r="F45" s="464"/>
      <c r="G45" s="308"/>
      <c r="H45" s="349"/>
      <c r="I45" s="470"/>
      <c r="J45" s="1"/>
      <c r="K45" s="1"/>
      <c r="L45" s="1"/>
      <c r="M45" s="1"/>
      <c r="N45" s="1"/>
      <c r="O45" s="1"/>
      <c r="P45" s="1"/>
      <c r="Q45" s="1"/>
      <c r="R45" s="1"/>
      <c r="S45" s="1"/>
      <c r="T45" s="1"/>
      <c r="U45" s="1"/>
      <c r="V45" s="1"/>
      <c r="W45" s="1"/>
      <c r="X45" s="1"/>
      <c r="Y45" s="1"/>
      <c r="Z45" s="1"/>
      <c r="AA45" s="1"/>
      <c r="AB45" s="1"/>
      <c r="AC45" s="1"/>
      <c r="AD45" s="1"/>
      <c r="AE45" s="1"/>
      <c r="AF45" s="1"/>
      <c r="AG45" s="1"/>
    </row>
    <row r="46" spans="1:33" s="465" customFormat="1" ht="38.25" customHeight="1" x14ac:dyDescent="0.2">
      <c r="A46" s="309"/>
      <c r="B46" s="360"/>
      <c r="C46" s="360"/>
      <c r="D46" s="361"/>
      <c r="E46" s="362"/>
      <c r="F46" s="280"/>
      <c r="G46" s="280"/>
      <c r="H46" s="363"/>
      <c r="I46" s="470">
        <v>5</v>
      </c>
      <c r="J46" s="1"/>
      <c r="K46" s="1"/>
      <c r="L46" s="1"/>
      <c r="M46" s="1"/>
      <c r="N46" s="1"/>
      <c r="O46" s="1"/>
      <c r="P46" s="1"/>
      <c r="Q46" s="1"/>
      <c r="R46" s="1"/>
      <c r="S46" s="1"/>
      <c r="T46" s="1"/>
      <c r="U46" s="1"/>
      <c r="V46" s="1"/>
      <c r="W46" s="1"/>
      <c r="X46" s="1"/>
      <c r="Y46" s="1"/>
      <c r="Z46" s="1"/>
      <c r="AA46" s="1"/>
      <c r="AB46" s="1"/>
      <c r="AC46" s="1"/>
      <c r="AD46" s="1"/>
      <c r="AE46" s="1"/>
      <c r="AF46" s="1"/>
      <c r="AG46" s="1"/>
    </row>
    <row r="47" spans="1:33" s="465" customFormat="1" ht="27.75" customHeight="1" x14ac:dyDescent="0.2">
      <c r="A47" s="359"/>
      <c r="B47" s="282"/>
      <c r="C47" s="314"/>
      <c r="D47" s="402"/>
      <c r="E47" s="282"/>
      <c r="F47" s="282"/>
      <c r="G47" s="282"/>
      <c r="H47" s="348"/>
      <c r="I47" s="470"/>
      <c r="J47" s="1"/>
      <c r="K47" s="1"/>
      <c r="L47" s="1"/>
      <c r="M47" s="1"/>
      <c r="N47" s="1"/>
      <c r="O47" s="1"/>
      <c r="P47" s="1"/>
      <c r="Q47" s="1"/>
      <c r="R47" s="1"/>
      <c r="S47" s="1"/>
      <c r="T47" s="1"/>
      <c r="U47" s="1"/>
      <c r="V47" s="1"/>
      <c r="W47" s="1"/>
      <c r="X47" s="1"/>
      <c r="Y47" s="1"/>
      <c r="Z47" s="1"/>
      <c r="AA47" s="1"/>
      <c r="AB47" s="1"/>
      <c r="AC47" s="1"/>
      <c r="AD47" s="1"/>
      <c r="AE47" s="1"/>
      <c r="AF47" s="1"/>
      <c r="AG47" s="1"/>
    </row>
    <row r="48" spans="1:33" s="465" customFormat="1" ht="27.75" customHeight="1" x14ac:dyDescent="0.2">
      <c r="A48" s="369"/>
      <c r="B48" s="350"/>
      <c r="C48" s="364"/>
      <c r="D48" s="351"/>
      <c r="E48" s="377"/>
      <c r="F48" s="404"/>
      <c r="G48" s="351"/>
      <c r="H48" s="352"/>
      <c r="I48" s="470"/>
      <c r="J48" s="1"/>
      <c r="K48" s="1"/>
      <c r="L48" s="1"/>
      <c r="M48" s="1"/>
      <c r="N48" s="1"/>
      <c r="O48" s="1"/>
      <c r="P48" s="1"/>
      <c r="Q48" s="1"/>
      <c r="R48" s="1"/>
      <c r="S48" s="1"/>
      <c r="T48" s="1"/>
      <c r="U48" s="1"/>
      <c r="V48" s="1"/>
      <c r="W48" s="1"/>
      <c r="X48" s="1"/>
      <c r="Y48" s="1"/>
      <c r="Z48" s="1"/>
      <c r="AA48" s="1"/>
      <c r="AB48" s="1"/>
      <c r="AC48" s="1"/>
      <c r="AD48" s="1"/>
      <c r="AE48" s="1"/>
      <c r="AF48" s="1"/>
      <c r="AG48" s="1"/>
    </row>
    <row r="49" spans="1:33" s="465" customFormat="1" ht="27.75" customHeight="1" x14ac:dyDescent="0.2">
      <c r="A49" s="369"/>
      <c r="B49" s="350"/>
      <c r="C49" s="364"/>
      <c r="D49" s="351"/>
      <c r="E49" s="377"/>
      <c r="F49" s="404"/>
      <c r="G49" s="351"/>
      <c r="H49" s="352"/>
      <c r="I49" s="470"/>
      <c r="J49" s="1"/>
      <c r="K49" s="1"/>
      <c r="L49" s="1"/>
      <c r="M49" s="1"/>
      <c r="N49" s="1"/>
      <c r="O49" s="1"/>
      <c r="P49" s="1"/>
      <c r="Q49" s="1"/>
      <c r="R49" s="1"/>
      <c r="S49" s="1"/>
      <c r="T49" s="1"/>
      <c r="U49" s="1"/>
      <c r="V49" s="1"/>
      <c r="W49" s="1"/>
      <c r="X49" s="1"/>
      <c r="Y49" s="1"/>
      <c r="Z49" s="1"/>
      <c r="AA49" s="1"/>
      <c r="AB49" s="1"/>
      <c r="AC49" s="1"/>
      <c r="AD49" s="1"/>
      <c r="AE49" s="1"/>
      <c r="AF49" s="1"/>
      <c r="AG49" s="1"/>
    </row>
    <row r="50" spans="1:33" s="465" customFormat="1" ht="13.5" customHeight="1" x14ac:dyDescent="0.2">
      <c r="A50" s="347"/>
      <c r="B50" s="347"/>
      <c r="C50" s="347"/>
      <c r="D50" s="347"/>
      <c r="E50" s="405"/>
      <c r="F50" s="405"/>
      <c r="G50" s="405"/>
      <c r="H50" s="347"/>
      <c r="I50" s="470"/>
      <c r="J50" s="1"/>
      <c r="K50" s="1"/>
      <c r="L50" s="1"/>
      <c r="M50" s="1"/>
      <c r="N50" s="1"/>
      <c r="O50" s="1"/>
      <c r="P50" s="1"/>
      <c r="Q50" s="1"/>
      <c r="R50" s="1"/>
      <c r="S50" s="1"/>
      <c r="T50" s="1"/>
      <c r="U50" s="1"/>
      <c r="V50" s="1"/>
      <c r="W50" s="1"/>
      <c r="X50" s="1"/>
      <c r="Y50" s="1"/>
      <c r="Z50" s="1"/>
      <c r="AA50" s="1"/>
      <c r="AB50" s="1"/>
      <c r="AC50" s="1"/>
      <c r="AD50" s="1"/>
      <c r="AE50" s="1"/>
      <c r="AF50" s="1"/>
      <c r="AG50" s="1"/>
    </row>
    <row r="51" spans="1:33" s="465" customFormat="1" ht="13.5" customHeight="1" x14ac:dyDescent="0.2">
      <c r="A51" s="347"/>
      <c r="B51" s="347"/>
      <c r="C51" s="347"/>
      <c r="D51" s="347"/>
      <c r="E51" s="405"/>
      <c r="F51" s="405"/>
      <c r="G51" s="405"/>
      <c r="H51" s="347"/>
      <c r="I51" s="470"/>
      <c r="J51" s="1"/>
      <c r="K51" s="1"/>
      <c r="L51" s="1"/>
      <c r="M51" s="1"/>
      <c r="N51" s="1"/>
      <c r="O51" s="1"/>
      <c r="P51" s="1"/>
      <c r="Q51" s="1"/>
      <c r="R51" s="1"/>
      <c r="S51" s="1"/>
      <c r="T51" s="1"/>
      <c r="U51" s="1"/>
      <c r="V51" s="1"/>
      <c r="W51" s="1"/>
      <c r="X51" s="1"/>
      <c r="Y51" s="1"/>
      <c r="Z51" s="1"/>
      <c r="AA51" s="1"/>
      <c r="AB51" s="1"/>
      <c r="AC51" s="1"/>
      <c r="AD51" s="1"/>
      <c r="AE51" s="1"/>
      <c r="AF51" s="1"/>
      <c r="AG51" s="1"/>
    </row>
    <row r="52" spans="1:33" s="290" customFormat="1" x14ac:dyDescent="0.2">
      <c r="A52" s="399"/>
      <c r="B52" s="399"/>
      <c r="C52" s="399"/>
      <c r="D52" s="399"/>
      <c r="E52" s="374"/>
      <c r="F52" s="374"/>
      <c r="G52" s="374"/>
      <c r="H52" s="346"/>
      <c r="I52" s="471"/>
      <c r="J52" s="398"/>
      <c r="K52" s="398"/>
      <c r="L52" s="398"/>
      <c r="M52" s="398"/>
      <c r="N52" s="398"/>
      <c r="O52" s="398"/>
      <c r="P52" s="398"/>
      <c r="Q52" s="398"/>
      <c r="R52" s="398"/>
      <c r="S52" s="398"/>
      <c r="T52" s="398"/>
      <c r="U52" s="398"/>
      <c r="V52" s="398"/>
      <c r="W52" s="398"/>
      <c r="X52" s="398"/>
      <c r="Y52" s="398"/>
      <c r="Z52" s="398"/>
      <c r="AA52" s="398"/>
      <c r="AB52" s="398"/>
      <c r="AC52" s="398"/>
      <c r="AD52" s="398"/>
      <c r="AE52" s="398"/>
      <c r="AF52" s="398"/>
      <c r="AG52" s="398"/>
    </row>
    <row r="53" spans="1:33" s="290" customFormat="1" x14ac:dyDescent="0.2">
      <c r="A53" s="848"/>
      <c r="B53" s="849"/>
      <c r="C53" s="850"/>
      <c r="D53" s="401"/>
      <c r="E53" s="400"/>
      <c r="F53" s="400"/>
      <c r="G53" s="308"/>
      <c r="H53" s="349"/>
      <c r="I53" s="471"/>
      <c r="J53" s="398"/>
      <c r="K53" s="398"/>
      <c r="L53" s="398"/>
      <c r="M53" s="398"/>
      <c r="N53" s="398"/>
      <c r="O53" s="398"/>
      <c r="P53" s="398"/>
      <c r="Q53" s="398"/>
      <c r="R53" s="398"/>
      <c r="S53" s="398"/>
      <c r="T53" s="398"/>
      <c r="U53" s="398"/>
      <c r="V53" s="398"/>
      <c r="W53" s="398"/>
      <c r="X53" s="398"/>
      <c r="Y53" s="398"/>
      <c r="Z53" s="398"/>
      <c r="AA53" s="398"/>
      <c r="AB53" s="398"/>
      <c r="AC53" s="398"/>
      <c r="AD53" s="398"/>
      <c r="AE53" s="398"/>
      <c r="AF53" s="398"/>
      <c r="AG53" s="398"/>
    </row>
    <row r="54" spans="1:33" s="290" customFormat="1" ht="36" customHeight="1" x14ac:dyDescent="0.2">
      <c r="A54" s="309"/>
      <c r="B54" s="360"/>
      <c r="C54" s="360"/>
      <c r="D54" s="361"/>
      <c r="E54" s="362"/>
      <c r="F54" s="280"/>
      <c r="G54" s="280"/>
      <c r="H54" s="363"/>
      <c r="I54" s="471">
        <v>6</v>
      </c>
      <c r="J54" s="398"/>
      <c r="K54" s="398"/>
      <c r="L54" s="398"/>
      <c r="M54" s="398"/>
      <c r="N54" s="398"/>
      <c r="O54" s="398"/>
      <c r="P54" s="398"/>
      <c r="Q54" s="398"/>
      <c r="R54" s="398"/>
      <c r="S54" s="398"/>
      <c r="T54" s="398"/>
      <c r="U54" s="398"/>
      <c r="V54" s="398"/>
      <c r="W54" s="398"/>
      <c r="X54" s="398"/>
      <c r="Y54" s="398"/>
      <c r="Z54" s="398"/>
      <c r="AA54" s="398"/>
      <c r="AB54" s="398"/>
      <c r="AC54" s="398"/>
      <c r="AD54" s="398"/>
      <c r="AE54" s="398"/>
      <c r="AF54" s="398"/>
      <c r="AG54" s="398"/>
    </row>
    <row r="55" spans="1:33" s="290" customFormat="1" ht="21" customHeight="1" x14ac:dyDescent="0.2">
      <c r="A55" s="359"/>
      <c r="B55" s="282"/>
      <c r="C55" s="314"/>
      <c r="D55" s="402"/>
      <c r="E55" s="282"/>
      <c r="F55" s="282"/>
      <c r="G55" s="282"/>
      <c r="H55" s="348"/>
      <c r="I55" s="471"/>
      <c r="J55" s="398"/>
      <c r="K55" s="398"/>
      <c r="L55" s="398"/>
      <c r="M55" s="398"/>
      <c r="N55" s="398"/>
      <c r="O55" s="398"/>
      <c r="P55" s="398"/>
      <c r="Q55" s="398"/>
      <c r="R55" s="398"/>
      <c r="S55" s="398"/>
      <c r="T55" s="398"/>
      <c r="U55" s="398"/>
      <c r="V55" s="398"/>
      <c r="W55" s="398"/>
      <c r="X55" s="398"/>
      <c r="Y55" s="398"/>
      <c r="Z55" s="398"/>
      <c r="AA55" s="398"/>
      <c r="AB55" s="398"/>
      <c r="AC55" s="398"/>
      <c r="AD55" s="398"/>
      <c r="AE55" s="398"/>
      <c r="AF55" s="398"/>
      <c r="AG55" s="398"/>
    </row>
    <row r="56" spans="1:33" s="290" customFormat="1" ht="26.25" customHeight="1" x14ac:dyDescent="0.2">
      <c r="A56" s="369"/>
      <c r="B56" s="350"/>
      <c r="C56" s="364"/>
      <c r="D56" s="351"/>
      <c r="E56" s="377"/>
      <c r="F56" s="404"/>
      <c r="G56" s="351"/>
      <c r="H56" s="352"/>
      <c r="I56" s="471"/>
      <c r="J56" s="398"/>
      <c r="K56" s="398"/>
      <c r="L56" s="398"/>
      <c r="M56" s="398"/>
      <c r="N56" s="398"/>
      <c r="O56" s="398"/>
      <c r="P56" s="398"/>
      <c r="Q56" s="398"/>
      <c r="R56" s="398"/>
      <c r="S56" s="398"/>
      <c r="T56" s="398"/>
      <c r="U56" s="398"/>
      <c r="V56" s="398"/>
      <c r="W56" s="398"/>
      <c r="X56" s="398"/>
      <c r="Y56" s="398"/>
      <c r="Z56" s="398"/>
      <c r="AA56" s="398"/>
      <c r="AB56" s="398"/>
      <c r="AC56" s="398"/>
      <c r="AD56" s="398"/>
      <c r="AE56" s="398"/>
      <c r="AF56" s="398"/>
      <c r="AG56" s="398"/>
    </row>
    <row r="57" spans="1:33" s="290" customFormat="1" ht="26.25" customHeight="1" x14ac:dyDescent="0.2">
      <c r="A57" s="369"/>
      <c r="B57" s="350"/>
      <c r="C57" s="364"/>
      <c r="D57" s="351"/>
      <c r="E57" s="377"/>
      <c r="F57" s="404"/>
      <c r="G57" s="351"/>
      <c r="H57" s="352"/>
      <c r="I57" s="471"/>
      <c r="J57" s="398"/>
      <c r="K57" s="398"/>
      <c r="L57" s="398"/>
      <c r="M57" s="398"/>
      <c r="N57" s="398"/>
      <c r="O57" s="398"/>
      <c r="P57" s="398"/>
      <c r="Q57" s="398"/>
      <c r="R57" s="398"/>
      <c r="S57" s="398"/>
      <c r="T57" s="398"/>
      <c r="U57" s="398"/>
      <c r="V57" s="398"/>
      <c r="W57" s="398"/>
      <c r="X57" s="398"/>
      <c r="Y57" s="398"/>
      <c r="Z57" s="398"/>
      <c r="AA57" s="398"/>
      <c r="AB57" s="398"/>
      <c r="AC57" s="398"/>
      <c r="AD57" s="398"/>
      <c r="AE57" s="398"/>
      <c r="AF57" s="398"/>
      <c r="AG57" s="398"/>
    </row>
    <row r="58" spans="1:33" s="290" customFormat="1" ht="26.25" customHeight="1" x14ac:dyDescent="0.2">
      <c r="A58" s="369"/>
      <c r="B58" s="350"/>
      <c r="C58" s="364"/>
      <c r="D58" s="351"/>
      <c r="E58" s="377"/>
      <c r="F58" s="404"/>
      <c r="G58" s="351"/>
      <c r="H58" s="352"/>
      <c r="I58" s="471"/>
      <c r="J58" s="398"/>
      <c r="K58" s="398"/>
      <c r="L58" s="398"/>
      <c r="M58" s="398"/>
      <c r="N58" s="398"/>
      <c r="O58" s="398"/>
      <c r="P58" s="398"/>
      <c r="Q58" s="398"/>
      <c r="R58" s="398"/>
      <c r="S58" s="398"/>
      <c r="T58" s="398"/>
      <c r="U58" s="398"/>
      <c r="V58" s="398"/>
      <c r="W58" s="398"/>
      <c r="X58" s="398"/>
      <c r="Y58" s="398"/>
      <c r="Z58" s="398"/>
      <c r="AA58" s="398"/>
      <c r="AB58" s="398"/>
      <c r="AC58" s="398"/>
      <c r="AD58" s="398"/>
      <c r="AE58" s="398"/>
      <c r="AF58" s="398"/>
      <c r="AG58" s="398"/>
    </row>
    <row r="59" spans="1:33" s="465" customFormat="1" ht="13.5" customHeight="1" x14ac:dyDescent="0.2">
      <c r="A59" s="347"/>
      <c r="B59" s="347"/>
      <c r="C59" s="347"/>
      <c r="D59" s="347"/>
      <c r="E59" s="405"/>
      <c r="F59" s="405"/>
      <c r="G59" s="405"/>
      <c r="H59" s="347"/>
      <c r="I59" s="470"/>
      <c r="J59" s="1"/>
      <c r="K59" s="1"/>
      <c r="L59" s="1"/>
      <c r="M59" s="1"/>
      <c r="N59" s="1"/>
      <c r="O59" s="1"/>
      <c r="P59" s="1"/>
      <c r="Q59" s="1"/>
      <c r="R59" s="1"/>
      <c r="S59" s="1"/>
      <c r="T59" s="1"/>
      <c r="U59" s="1"/>
      <c r="V59" s="1"/>
      <c r="W59" s="1"/>
      <c r="X59" s="1"/>
      <c r="Y59" s="1"/>
      <c r="Z59" s="1"/>
      <c r="AA59" s="1"/>
      <c r="AB59" s="1"/>
      <c r="AC59" s="1"/>
      <c r="AD59" s="1"/>
      <c r="AE59" s="1"/>
      <c r="AF59" s="1"/>
      <c r="AG59" s="1"/>
    </row>
    <row r="60" spans="1:33" s="465" customFormat="1" ht="13.5" customHeight="1" x14ac:dyDescent="0.2">
      <c r="A60" s="347"/>
      <c r="B60" s="347"/>
      <c r="C60" s="347"/>
      <c r="D60" s="347"/>
      <c r="E60" s="405"/>
      <c r="F60" s="405"/>
      <c r="G60" s="405"/>
      <c r="H60" s="347"/>
      <c r="I60" s="470"/>
      <c r="J60" s="1"/>
      <c r="K60" s="1"/>
      <c r="L60" s="1"/>
      <c r="M60" s="1"/>
      <c r="N60" s="1"/>
      <c r="O60" s="1"/>
      <c r="P60" s="1"/>
      <c r="Q60" s="1"/>
      <c r="R60" s="1"/>
      <c r="S60" s="1"/>
      <c r="T60" s="1"/>
      <c r="U60" s="1"/>
      <c r="V60" s="1"/>
      <c r="W60" s="1"/>
      <c r="X60" s="1"/>
      <c r="Y60" s="1"/>
      <c r="Z60" s="1"/>
      <c r="AA60" s="1"/>
      <c r="AB60" s="1"/>
      <c r="AC60" s="1"/>
      <c r="AD60" s="1"/>
      <c r="AE60" s="1"/>
      <c r="AF60" s="1"/>
      <c r="AG60" s="1"/>
    </row>
    <row r="61" spans="1:33" s="465" customFormat="1" ht="13.5" customHeight="1" x14ac:dyDescent="0.2">
      <c r="A61" s="1"/>
      <c r="B61" s="1"/>
      <c r="C61" s="1"/>
      <c r="D61" s="1"/>
      <c r="E61" s="1"/>
      <c r="F61" s="1"/>
      <c r="G61" s="1"/>
      <c r="H61" s="346" t="s">
        <v>921</v>
      </c>
      <c r="I61" s="470"/>
      <c r="J61" s="1"/>
      <c r="K61" s="1"/>
      <c r="L61" s="1"/>
      <c r="M61" s="1"/>
      <c r="N61" s="1"/>
      <c r="O61" s="1"/>
      <c r="P61" s="1"/>
      <c r="Q61" s="1"/>
      <c r="R61" s="1"/>
      <c r="S61" s="1"/>
      <c r="T61" s="1"/>
      <c r="U61" s="1"/>
      <c r="V61" s="1"/>
      <c r="W61" s="1"/>
      <c r="X61" s="1"/>
      <c r="Y61" s="1"/>
      <c r="Z61" s="1"/>
      <c r="AA61" s="1"/>
      <c r="AB61" s="1"/>
      <c r="AC61" s="1"/>
      <c r="AD61" s="1"/>
      <c r="AE61" s="1"/>
      <c r="AF61" s="1"/>
      <c r="AG61" s="1"/>
    </row>
    <row r="62" spans="1:33" s="465" customFormat="1" ht="25.5" customHeight="1" x14ac:dyDescent="0.2">
      <c r="A62" s="274" t="s">
        <v>918</v>
      </c>
      <c r="B62" s="306"/>
      <c r="C62" s="275"/>
      <c r="D62" s="307" t="s">
        <v>919</v>
      </c>
      <c r="E62" s="394" t="s">
        <v>19</v>
      </c>
      <c r="F62" s="394" t="s">
        <v>920</v>
      </c>
      <c r="G62" s="308" t="s">
        <v>935</v>
      </c>
      <c r="H62" s="349" t="s">
        <v>941</v>
      </c>
      <c r="I62" s="470"/>
      <c r="J62" s="1"/>
      <c r="K62" s="1"/>
      <c r="L62" s="1"/>
      <c r="M62" s="1"/>
      <c r="N62" s="1"/>
      <c r="O62" s="1"/>
      <c r="P62" s="1"/>
      <c r="Q62" s="1"/>
      <c r="R62" s="1"/>
      <c r="S62" s="1"/>
      <c r="T62" s="1"/>
      <c r="U62" s="1"/>
      <c r="V62" s="1"/>
      <c r="W62" s="1"/>
      <c r="X62" s="1"/>
      <c r="Y62" s="1"/>
      <c r="Z62" s="1"/>
      <c r="AA62" s="1"/>
      <c r="AB62" s="1"/>
      <c r="AC62" s="1"/>
      <c r="AD62" s="1"/>
      <c r="AE62" s="1"/>
      <c r="AF62" s="1"/>
      <c r="AG62" s="1"/>
    </row>
    <row r="63" spans="1:33" s="465" customFormat="1" ht="25.5" customHeight="1" x14ac:dyDescent="0.2">
      <c r="A63" s="309" t="s">
        <v>25514</v>
      </c>
      <c r="B63" s="360"/>
      <c r="C63" s="360"/>
      <c r="D63" s="361" t="s">
        <v>11796</v>
      </c>
      <c r="E63" s="377" t="s">
        <v>1869</v>
      </c>
      <c r="F63" s="280"/>
      <c r="G63" s="280" t="s">
        <v>937</v>
      </c>
      <c r="H63" s="363">
        <f>SUM(H65:H67)</f>
        <v>193.84</v>
      </c>
      <c r="I63" s="470">
        <v>7</v>
      </c>
      <c r="J63" s="1"/>
      <c r="K63" s="1"/>
      <c r="L63" s="1"/>
      <c r="M63" s="1"/>
      <c r="N63" s="1"/>
      <c r="O63" s="1"/>
      <c r="P63" s="1"/>
      <c r="Q63" s="1"/>
      <c r="R63" s="1"/>
      <c r="S63" s="1"/>
      <c r="T63" s="1"/>
      <c r="U63" s="1"/>
      <c r="V63" s="1"/>
      <c r="W63" s="1"/>
      <c r="X63" s="1"/>
      <c r="Y63" s="1"/>
      <c r="Z63" s="1"/>
      <c r="AA63" s="1"/>
      <c r="AB63" s="1"/>
      <c r="AC63" s="1"/>
      <c r="AD63" s="1"/>
      <c r="AE63" s="1"/>
      <c r="AF63" s="1"/>
      <c r="AG63" s="1"/>
    </row>
    <row r="64" spans="1:33" s="465" customFormat="1" ht="25.5" customHeight="1" x14ac:dyDescent="0.2">
      <c r="A64" s="281"/>
      <c r="B64" s="282" t="s">
        <v>935</v>
      </c>
      <c r="C64" s="314" t="s">
        <v>918</v>
      </c>
      <c r="D64" s="315" t="s">
        <v>938</v>
      </c>
      <c r="E64" s="282" t="s">
        <v>19</v>
      </c>
      <c r="F64" s="282" t="s">
        <v>939</v>
      </c>
      <c r="G64" s="282" t="s">
        <v>940</v>
      </c>
      <c r="H64" s="406"/>
      <c r="I64" s="470"/>
      <c r="J64" s="1"/>
      <c r="K64" s="1"/>
      <c r="L64" s="1"/>
      <c r="M64" s="1"/>
      <c r="N64" s="1"/>
      <c r="O64" s="1"/>
      <c r="P64" s="1"/>
      <c r="Q64" s="1"/>
      <c r="R64" s="1"/>
      <c r="S64" s="1"/>
      <c r="T64" s="1"/>
      <c r="U64" s="1"/>
      <c r="V64" s="1"/>
      <c r="W64" s="1"/>
      <c r="X64" s="1"/>
      <c r="Y64" s="1"/>
      <c r="Z64" s="1"/>
      <c r="AA64" s="1"/>
      <c r="AB64" s="1"/>
      <c r="AC64" s="1"/>
      <c r="AD64" s="1"/>
      <c r="AE64" s="1"/>
      <c r="AF64" s="1"/>
      <c r="AG64" s="1"/>
    </row>
    <row r="65" spans="1:33" s="465" customFormat="1" ht="25.5" customHeight="1" x14ac:dyDescent="0.2">
      <c r="A65" s="283"/>
      <c r="B65" s="350" t="s">
        <v>937</v>
      </c>
      <c r="C65" s="364">
        <v>4741</v>
      </c>
      <c r="D65" s="351" t="str">
        <f>IF($B65="COT",VLOOKUP($C65,COTAÇÃO!$A$3:$I$4661,4,FALSE),IF($B65="SINAPI",VLOOKUP($C65,SINAPI!$A$7:$D$11796,2,FALSE),"ERRO"))</f>
        <v xml:space="preserve">PO DE PEDRA (POSTO PEDREIRA/FORNECEDOR, SEM FRETE)                                                                                                                                                                                                                                                                                                                                                                                                                                                        </v>
      </c>
      <c r="E65" s="377" t="str">
        <f>IF($B65="COT",VLOOKUP($C65,COTAÇÃO!$A$3:$I$4661,5,FALSE),IF($B65="SINAPI",VLOOKUP($C65,SINAPI!$A$7:$D$12422,3,FALSE),"ERRO"))</f>
        <v xml:space="preserve">M3    </v>
      </c>
      <c r="F65" s="404">
        <v>1</v>
      </c>
      <c r="G65" s="351">
        <v>120.62</v>
      </c>
      <c r="H65" s="352">
        <f>G65*F65</f>
        <v>120.62</v>
      </c>
      <c r="I65" s="470"/>
      <c r="J65" s="1"/>
      <c r="K65" s="1"/>
      <c r="L65" s="1"/>
      <c r="M65" s="1"/>
      <c r="N65" s="1"/>
      <c r="O65" s="1"/>
      <c r="P65" s="1"/>
      <c r="Q65" s="1"/>
      <c r="R65" s="1"/>
      <c r="S65" s="1"/>
      <c r="T65" s="1"/>
      <c r="U65" s="1"/>
      <c r="V65" s="1"/>
      <c r="W65" s="1"/>
      <c r="X65" s="1"/>
      <c r="Y65" s="1"/>
      <c r="Z65" s="1"/>
      <c r="AA65" s="1"/>
      <c r="AB65" s="1"/>
      <c r="AC65" s="1"/>
      <c r="AD65" s="1"/>
      <c r="AE65" s="1"/>
      <c r="AF65" s="1"/>
      <c r="AG65" s="1"/>
    </row>
    <row r="66" spans="1:33" s="465" customFormat="1" ht="25.5" customHeight="1" x14ac:dyDescent="0.2">
      <c r="A66" s="283"/>
      <c r="B66" s="350" t="s">
        <v>937</v>
      </c>
      <c r="C66" s="364">
        <v>88316</v>
      </c>
      <c r="D66" s="351" t="str">
        <f>IF($B66="COT",VLOOKUP($C66,COTAÇÃO!$A$3:$I$4661,4,FALSE),IF($B66="SINAPI",VLOOKUP($C66,SINAPI!$A$7:$D$11796,2,FALSE),"ERRO"))</f>
        <v>SERVENTE COM ENCARGOS COMPLEMENTARES</v>
      </c>
      <c r="E66" s="377" t="str">
        <f>IF($B66="COT",VLOOKUP($C66,COTAÇÃO!$A$3:$I$4661,5,FALSE),IF($B66="SINAPI",VLOOKUP($C66,SINAPI!$A$7:$D$12422,3,FALSE),"ERRO"))</f>
        <v>H</v>
      </c>
      <c r="F66" s="404">
        <v>1</v>
      </c>
      <c r="G66" s="351">
        <v>24.88</v>
      </c>
      <c r="H66" s="352">
        <f>G66*F66</f>
        <v>24.88</v>
      </c>
      <c r="I66" s="470"/>
      <c r="J66" s="1"/>
      <c r="K66" s="1"/>
      <c r="L66" s="1"/>
      <c r="M66" s="1"/>
      <c r="N66" s="1"/>
      <c r="O66" s="1"/>
      <c r="P66" s="1"/>
      <c r="Q66" s="1"/>
      <c r="R66" s="1"/>
      <c r="S66" s="1"/>
      <c r="T66" s="1"/>
      <c r="U66" s="1"/>
      <c r="V66" s="1"/>
      <c r="W66" s="1"/>
      <c r="X66" s="1"/>
      <c r="Y66" s="1"/>
      <c r="Z66" s="1"/>
      <c r="AA66" s="1"/>
      <c r="AB66" s="1"/>
      <c r="AC66" s="1"/>
      <c r="AD66" s="1"/>
      <c r="AE66" s="1"/>
      <c r="AF66" s="1"/>
      <c r="AG66" s="1"/>
    </row>
    <row r="67" spans="1:33" s="465" customFormat="1" ht="30.75" customHeight="1" x14ac:dyDescent="0.2">
      <c r="A67" s="1"/>
      <c r="B67" s="350" t="s">
        <v>937</v>
      </c>
      <c r="C67" s="364">
        <v>91533</v>
      </c>
      <c r="D67" s="351" t="str">
        <f>IF($B67="COT",VLOOKUP($C67,COTAÇÃO!$A$3:$I$4661,4,FALSE),IF($B67="SINAPI",VLOOKUP($C67,SINAPI!$A$7:$D$11796,2,FALSE),"ERRO"))</f>
        <v>COMPACTADOR DE SOLOS DE PERCUSSÃO (SOQUETE) COM MOTOR A GASOLINA 4 TEMPOS, POTÊNCIA 4 CV - CHP DIURNO. AF_08/2015</v>
      </c>
      <c r="E67" s="377" t="str">
        <f>IF($B67="COT",VLOOKUP($C67,COTAÇÃO!$A$3:$I$4661,5,FALSE),IF($B67="SINAPI",VLOOKUP($C67,SINAPI!$A$7:$D$12422,3,FALSE),"ERRO"))</f>
        <v>CHP</v>
      </c>
      <c r="F67" s="404">
        <v>1</v>
      </c>
      <c r="G67" s="351">
        <v>48.34</v>
      </c>
      <c r="H67" s="352">
        <f>G67*F67</f>
        <v>48.34</v>
      </c>
      <c r="I67" s="470"/>
      <c r="J67" s="1"/>
      <c r="K67" s="1"/>
      <c r="L67" s="1"/>
      <c r="M67" s="1"/>
      <c r="N67" s="1"/>
      <c r="O67" s="1"/>
      <c r="P67" s="1"/>
      <c r="Q67" s="1"/>
      <c r="R67" s="1"/>
      <c r="S67" s="1"/>
      <c r="T67" s="1"/>
      <c r="U67" s="1"/>
      <c r="V67" s="1"/>
      <c r="W67" s="1"/>
      <c r="X67" s="1"/>
      <c r="Y67" s="1"/>
      <c r="Z67" s="1"/>
      <c r="AA67" s="1"/>
      <c r="AB67" s="1"/>
      <c r="AC67" s="1"/>
      <c r="AD67" s="1"/>
      <c r="AE67" s="1"/>
      <c r="AF67" s="1"/>
      <c r="AG67" s="1"/>
    </row>
    <row r="68" spans="1:33" s="465" customFormat="1" ht="13.5" customHeight="1" x14ac:dyDescent="0.2">
      <c r="A68" s="405"/>
      <c r="B68" s="854"/>
      <c r="C68" s="855"/>
      <c r="D68" s="855"/>
      <c r="E68" s="855"/>
      <c r="F68" s="855"/>
      <c r="G68" s="856"/>
      <c r="H68" s="378"/>
      <c r="I68" s="470"/>
      <c r="J68" s="1"/>
      <c r="K68" s="1"/>
      <c r="L68" s="1"/>
      <c r="M68" s="1"/>
      <c r="N68" s="1"/>
      <c r="O68" s="1"/>
      <c r="P68" s="1"/>
      <c r="Q68" s="1"/>
      <c r="R68" s="1"/>
      <c r="S68" s="1"/>
      <c r="T68" s="1"/>
      <c r="U68" s="1"/>
      <c r="V68" s="1"/>
      <c r="W68" s="1"/>
      <c r="X68" s="1"/>
      <c r="Y68" s="1"/>
      <c r="Z68" s="1"/>
      <c r="AA68" s="1"/>
      <c r="AB68" s="1"/>
      <c r="AC68" s="1"/>
      <c r="AD68" s="1"/>
      <c r="AE68" s="1"/>
      <c r="AF68" s="1"/>
      <c r="AG68" s="1"/>
    </row>
    <row r="69" spans="1:33" s="465" customFormat="1" ht="13.5" customHeight="1" x14ac:dyDescent="0.2">
      <c r="A69" s="347"/>
      <c r="B69" s="347"/>
      <c r="C69" s="347"/>
      <c r="D69" s="347"/>
      <c r="E69" s="405"/>
      <c r="F69" s="405"/>
      <c r="G69" s="405"/>
      <c r="H69" s="347"/>
      <c r="I69" s="470"/>
      <c r="J69" s="1"/>
      <c r="K69" s="1"/>
      <c r="L69" s="1"/>
      <c r="M69" s="1"/>
      <c r="N69" s="1"/>
      <c r="O69" s="1"/>
      <c r="P69" s="1"/>
      <c r="Q69" s="1"/>
      <c r="R69" s="1"/>
      <c r="S69" s="1"/>
      <c r="T69" s="1"/>
      <c r="U69" s="1"/>
      <c r="V69" s="1"/>
      <c r="W69" s="1"/>
      <c r="X69" s="1"/>
      <c r="Y69" s="1"/>
      <c r="Z69" s="1"/>
      <c r="AA69" s="1"/>
      <c r="AB69" s="1"/>
      <c r="AC69" s="1"/>
      <c r="AD69" s="1"/>
      <c r="AE69" s="1"/>
      <c r="AF69" s="1"/>
      <c r="AG69" s="1"/>
    </row>
    <row r="70" spans="1:33" s="290" customFormat="1" x14ac:dyDescent="0.2">
      <c r="A70" s="376"/>
      <c r="B70" s="376"/>
      <c r="C70" s="376"/>
      <c r="D70" s="376"/>
      <c r="E70" s="376"/>
      <c r="F70" s="376"/>
      <c r="G70" s="376"/>
      <c r="H70" s="346" t="s">
        <v>921</v>
      </c>
      <c r="I70" s="471"/>
      <c r="J70" s="398"/>
      <c r="K70" s="398"/>
      <c r="L70" s="398"/>
      <c r="M70" s="398"/>
      <c r="N70" s="398"/>
      <c r="O70" s="398"/>
      <c r="P70" s="398"/>
      <c r="Q70" s="398"/>
      <c r="R70" s="398"/>
      <c r="S70" s="398"/>
      <c r="T70" s="398"/>
      <c r="U70" s="398"/>
      <c r="V70" s="398"/>
      <c r="W70" s="398"/>
      <c r="X70" s="398"/>
      <c r="Y70" s="398"/>
      <c r="Z70" s="398"/>
      <c r="AA70" s="398"/>
      <c r="AB70" s="398"/>
      <c r="AC70" s="398"/>
      <c r="AD70" s="398"/>
      <c r="AE70" s="398"/>
      <c r="AF70" s="398"/>
      <c r="AG70" s="398"/>
    </row>
    <row r="71" spans="1:33" s="290" customFormat="1" x14ac:dyDescent="0.2">
      <c r="A71" s="274" t="s">
        <v>918</v>
      </c>
      <c r="B71" s="306"/>
      <c r="C71" s="275"/>
      <c r="D71" s="307" t="s">
        <v>919</v>
      </c>
      <c r="E71" s="375" t="s">
        <v>19</v>
      </c>
      <c r="F71" s="375" t="s">
        <v>920</v>
      </c>
      <c r="G71" s="308" t="s">
        <v>935</v>
      </c>
      <c r="H71" s="349" t="s">
        <v>941</v>
      </c>
      <c r="I71" s="471"/>
      <c r="J71" s="398"/>
      <c r="K71" s="398"/>
      <c r="L71" s="398"/>
      <c r="M71" s="398"/>
      <c r="N71" s="398"/>
      <c r="O71" s="398"/>
      <c r="P71" s="398"/>
      <c r="Q71" s="398"/>
      <c r="R71" s="398"/>
      <c r="S71" s="398"/>
      <c r="T71" s="398"/>
      <c r="U71" s="398"/>
      <c r="V71" s="398"/>
      <c r="W71" s="398"/>
      <c r="X71" s="398"/>
      <c r="Y71" s="398"/>
      <c r="Z71" s="398"/>
      <c r="AA71" s="398"/>
      <c r="AB71" s="398"/>
      <c r="AC71" s="398"/>
      <c r="AD71" s="398"/>
      <c r="AE71" s="398"/>
      <c r="AF71" s="398"/>
      <c r="AG71" s="398"/>
    </row>
    <row r="72" spans="1:33" s="290" customFormat="1" ht="58.5" customHeight="1" x14ac:dyDescent="0.2">
      <c r="A72" s="309" t="s">
        <v>8839</v>
      </c>
      <c r="B72" s="360"/>
      <c r="C72" s="360"/>
      <c r="D72" s="361" t="s">
        <v>5114</v>
      </c>
      <c r="E72" s="362" t="s">
        <v>984</v>
      </c>
      <c r="F72" s="280"/>
      <c r="G72" s="280" t="s">
        <v>937</v>
      </c>
      <c r="H72" s="363">
        <f>SUM(H74:H81)</f>
        <v>124.11080000000001</v>
      </c>
      <c r="I72" s="472">
        <v>8</v>
      </c>
      <c r="J72" s="407"/>
      <c r="K72" s="398"/>
      <c r="L72" s="398"/>
      <c r="M72" s="398"/>
      <c r="N72" s="398"/>
      <c r="O72" s="398"/>
      <c r="P72" s="398"/>
      <c r="Q72" s="398"/>
      <c r="R72" s="398"/>
      <c r="S72" s="398"/>
      <c r="T72" s="398"/>
      <c r="U72" s="398"/>
      <c r="V72" s="398"/>
      <c r="W72" s="398"/>
      <c r="X72" s="398"/>
      <c r="Y72" s="398"/>
      <c r="Z72" s="398"/>
      <c r="AA72" s="398"/>
      <c r="AB72" s="398"/>
      <c r="AC72" s="398"/>
      <c r="AD72" s="398"/>
      <c r="AE72" s="398"/>
      <c r="AF72" s="398"/>
      <c r="AG72" s="398"/>
    </row>
    <row r="73" spans="1:33" s="290" customFormat="1" x14ac:dyDescent="0.2">
      <c r="A73" s="359"/>
      <c r="B73" s="282" t="s">
        <v>935</v>
      </c>
      <c r="C73" s="314" t="s">
        <v>918</v>
      </c>
      <c r="D73" s="315" t="s">
        <v>938</v>
      </c>
      <c r="E73" s="282" t="s">
        <v>19</v>
      </c>
      <c r="F73" s="282" t="s">
        <v>939</v>
      </c>
      <c r="G73" s="282" t="s">
        <v>940</v>
      </c>
      <c r="H73" s="348"/>
      <c r="I73" s="472"/>
      <c r="J73" s="380"/>
      <c r="K73" s="398"/>
      <c r="L73" s="398"/>
      <c r="M73" s="398"/>
      <c r="N73" s="398"/>
      <c r="O73" s="398"/>
      <c r="P73" s="398"/>
      <c r="Q73" s="398"/>
      <c r="R73" s="398"/>
      <c r="S73" s="398"/>
      <c r="T73" s="398"/>
      <c r="U73" s="398"/>
      <c r="V73" s="398"/>
      <c r="W73" s="398"/>
      <c r="X73" s="398"/>
      <c r="Y73" s="398"/>
      <c r="Z73" s="398"/>
      <c r="AA73" s="398"/>
      <c r="AB73" s="398"/>
      <c r="AC73" s="398"/>
      <c r="AD73" s="398"/>
      <c r="AE73" s="398"/>
      <c r="AF73" s="398"/>
      <c r="AG73" s="398"/>
    </row>
    <row r="74" spans="1:33" s="290" customFormat="1" ht="37.5" customHeight="1" x14ac:dyDescent="0.2">
      <c r="A74" s="284"/>
      <c r="B74" s="350" t="s">
        <v>937</v>
      </c>
      <c r="C74" s="364">
        <v>1518</v>
      </c>
      <c r="D74" s="351" t="str">
        <f>IF($B74="COT",VLOOKUP($C74,COTAÇÃO!$A$3:$I$4661,4,FALSE),IF($B74="SINAPI",VLOOKUP($C74,SINAPI!$A$7:$D$11796,2,FALSE),"ERRO"))</f>
        <v xml:space="preserve">CONCRETO BETUMINOSO USINADO A QUENTE (CBUQ) PARA PAVIMENTACAO ASFALTICA, PADRAO DNIT, FAIXA C, COM CAP 50/70 - AQUISICAO POSTO USINA                                                                                                                                                                                                                                                                                                                                                                      </v>
      </c>
      <c r="E74" s="377" t="s">
        <v>6473</v>
      </c>
      <c r="F74" s="366">
        <v>0.13</v>
      </c>
      <c r="G74" s="377">
        <v>618.16999999999996</v>
      </c>
      <c r="H74" s="352">
        <f>G74*F74</f>
        <v>80.362099999999998</v>
      </c>
      <c r="I74" s="472"/>
      <c r="J74" s="380"/>
      <c r="K74" s="398"/>
      <c r="L74" s="398"/>
      <c r="M74" s="398"/>
      <c r="N74" s="398"/>
      <c r="O74" s="398"/>
      <c r="P74" s="398"/>
      <c r="Q74" s="398"/>
      <c r="R74" s="398"/>
      <c r="S74" s="398"/>
      <c r="T74" s="398"/>
      <c r="U74" s="398"/>
      <c r="V74" s="398"/>
      <c r="W74" s="398"/>
      <c r="X74" s="398"/>
      <c r="Y74" s="398"/>
      <c r="Z74" s="398"/>
      <c r="AA74" s="398"/>
      <c r="AB74" s="398"/>
      <c r="AC74" s="398"/>
      <c r="AD74" s="398"/>
      <c r="AE74" s="398"/>
      <c r="AF74" s="398"/>
      <c r="AG74" s="398"/>
    </row>
    <row r="75" spans="1:33" s="290" customFormat="1" ht="21" customHeight="1" x14ac:dyDescent="0.2">
      <c r="A75" s="284"/>
      <c r="B75" s="497" t="s">
        <v>937</v>
      </c>
      <c r="C75" s="484">
        <v>88314</v>
      </c>
      <c r="D75" s="391" t="str">
        <f>IF($B75="COT",VLOOKUP($C75,COTAÇÃO!$A$3:$I$4661,4,FALSE),IF($B75="SINAPI",VLOOKUP($C75,SINAPI!$A$7:$D$11796,2,FALSE),"ERRO"))</f>
        <v>RASTELEIRO COM ENCARGOS COMPLEMENTARES</v>
      </c>
      <c r="E75" s="498" t="str">
        <f>IF($B75="COT",VLOOKUP($C75,COTAÇÃO!$A$3:$I$4661,5,FALSE),IF($B75="SINAPI",VLOOKUP($C75,SINAPI!$A$7:$D$11796,3,FALSE),"ERRO"))</f>
        <v>H</v>
      </c>
      <c r="F75" s="499">
        <v>0.1</v>
      </c>
      <c r="G75" s="498">
        <v>24.47</v>
      </c>
      <c r="H75" s="486">
        <f t="shared" ref="H75:H81" si="3">G75*F75</f>
        <v>2.4470000000000001</v>
      </c>
      <c r="I75" s="472"/>
      <c r="J75" s="380"/>
      <c r="K75" s="398"/>
      <c r="L75" s="398"/>
      <c r="M75" s="398"/>
      <c r="N75" s="398"/>
      <c r="O75" s="398"/>
      <c r="P75" s="398"/>
      <c r="Q75" s="398"/>
      <c r="R75" s="398"/>
      <c r="S75" s="398"/>
      <c r="T75" s="398"/>
      <c r="U75" s="398"/>
      <c r="V75" s="398"/>
      <c r="W75" s="398"/>
      <c r="X75" s="398"/>
      <c r="Y75" s="398"/>
      <c r="Z75" s="398"/>
      <c r="AA75" s="398"/>
      <c r="AB75" s="398"/>
      <c r="AC75" s="398"/>
      <c r="AD75" s="398"/>
      <c r="AE75" s="398"/>
      <c r="AF75" s="398"/>
      <c r="AG75" s="398"/>
    </row>
    <row r="76" spans="1:33" s="290" customFormat="1" ht="21" customHeight="1" x14ac:dyDescent="0.2">
      <c r="A76" s="284"/>
      <c r="B76" s="350" t="s">
        <v>937</v>
      </c>
      <c r="C76" s="364">
        <v>88316</v>
      </c>
      <c r="D76" s="351" t="str">
        <f>IF($B76="COT",VLOOKUP($C76,COTAÇÃO!$A$3:$I$4661,4,FALSE),IF($B76="SINAPI",VLOOKUP($C76,SINAPI!$A$7:$D$11796,2,FALSE),"ERRO"))</f>
        <v>SERVENTE COM ENCARGOS COMPLEMENTARES</v>
      </c>
      <c r="E76" s="377" t="str">
        <f>IF($B76="COT",VLOOKUP($C76,COTAÇÃO!$A$3:$I$4661,5,FALSE),IF($B76="SINAPI",VLOOKUP($C76,SINAPI!$A$7:$D$11796,3,FALSE),"ERRO"))</f>
        <v>H</v>
      </c>
      <c r="F76" s="366">
        <v>0.3</v>
      </c>
      <c r="G76" s="377">
        <v>24.88</v>
      </c>
      <c r="H76" s="352">
        <f t="shared" si="3"/>
        <v>7.4639999999999995</v>
      </c>
      <c r="I76" s="472"/>
      <c r="J76" s="380"/>
      <c r="K76" s="398"/>
      <c r="L76" s="398"/>
      <c r="M76" s="398"/>
      <c r="N76" s="398"/>
      <c r="O76" s="398"/>
      <c r="P76" s="398"/>
      <c r="Q76" s="398"/>
      <c r="R76" s="398"/>
      <c r="S76" s="398"/>
      <c r="T76" s="398"/>
      <c r="U76" s="398"/>
      <c r="V76" s="398"/>
      <c r="W76" s="398"/>
      <c r="X76" s="398"/>
      <c r="Y76" s="398"/>
      <c r="Z76" s="398"/>
      <c r="AA76" s="398"/>
      <c r="AB76" s="398"/>
      <c r="AC76" s="398"/>
      <c r="AD76" s="398"/>
      <c r="AE76" s="398"/>
      <c r="AF76" s="398"/>
      <c r="AG76" s="398"/>
    </row>
    <row r="77" spans="1:33" s="290" customFormat="1" ht="21" customHeight="1" x14ac:dyDescent="0.2">
      <c r="A77" s="284"/>
      <c r="B77" s="350" t="s">
        <v>937</v>
      </c>
      <c r="C77" s="364">
        <v>511</v>
      </c>
      <c r="D77" s="351" t="str">
        <f>IF($B77="COT",VLOOKUP($C77,COTAÇÃO!$A$3:$I$4661,4,FALSE),IF($B77="SINAPI",VLOOKUP($C77,SINAPI!$A$7:$D$11796,2,FALSE),"ERRO"))</f>
        <v xml:space="preserve">PRIMER PARA MANTA ASFALTICA A BASE DE ASFALTO MODIFICADO DILUIDO EM SOLVENTE, APLICACAO A FRIO                                                                                                                                                                                                                                                                                                                                                                                                            </v>
      </c>
      <c r="E77" s="377" t="str">
        <f>IF($B77="COT",VLOOKUP($C77,COTAÇÃO!$A$3:$I$4661,5,FALSE),IF($B77="SINAPI",VLOOKUP($C77,SINAPI!$A$7:$D$11796,3,FALSE),"ERRO"))</f>
        <v xml:space="preserve">L     </v>
      </c>
      <c r="F77" s="366">
        <v>0.8</v>
      </c>
      <c r="G77" s="377">
        <v>8.84</v>
      </c>
      <c r="H77" s="352">
        <f>G77*F77</f>
        <v>7.0720000000000001</v>
      </c>
      <c r="I77" s="472"/>
      <c r="J77" s="380"/>
      <c r="K77" s="398"/>
      <c r="L77" s="398"/>
      <c r="M77" s="398"/>
      <c r="N77" s="398"/>
      <c r="O77" s="398"/>
      <c r="P77" s="398"/>
      <c r="Q77" s="398"/>
      <c r="R77" s="398"/>
      <c r="S77" s="398"/>
      <c r="T77" s="398"/>
      <c r="U77" s="398"/>
      <c r="V77" s="398"/>
      <c r="W77" s="398"/>
      <c r="X77" s="398"/>
      <c r="Y77" s="398"/>
      <c r="Z77" s="398"/>
      <c r="AA77" s="398"/>
      <c r="AB77" s="398"/>
      <c r="AC77" s="398"/>
      <c r="AD77" s="398"/>
      <c r="AE77" s="398"/>
      <c r="AF77" s="398"/>
      <c r="AG77" s="398"/>
    </row>
    <row r="78" spans="1:33" s="290" customFormat="1" ht="42" customHeight="1" x14ac:dyDescent="0.2">
      <c r="A78" s="284"/>
      <c r="B78" s="350" t="s">
        <v>937</v>
      </c>
      <c r="C78" s="364">
        <v>91277</v>
      </c>
      <c r="D78" s="351" t="str">
        <f>IF($B78="COT",VLOOKUP($C78,COTAÇÃO!$A$3:$I$4661,4,FALSE),IF($B78="SINAPI",VLOOKUP($C78,SINAPI!$A$7:$D$11796,2,FALSE),"ERRO"))</f>
        <v>PLACA VIBRATÓRIA REVERSÍVEL COM MOTOR 4 TEMPOS A GASOLINA, FORÇA CENTRÍFUGA DE 25 KN (2500 KGF), POTÊNCIA 5,5 CV - CHP DIURNO. AF_08/2015</v>
      </c>
      <c r="E78" s="377" t="str">
        <f>IF($B78="COT",VLOOKUP($C78,COTAÇÃO!$A$3:$I$4661,5,FALSE),IF($B78="SINAPI",VLOOKUP($C78,SINAPI!$A$7:$D$11796,3,FALSE),"ERRO"))</f>
        <v>CHP</v>
      </c>
      <c r="F78" s="366">
        <v>7.0000000000000007E-2</v>
      </c>
      <c r="G78" s="377">
        <v>10.02</v>
      </c>
      <c r="H78" s="352">
        <f t="shared" si="3"/>
        <v>0.70140000000000002</v>
      </c>
      <c r="I78" s="472"/>
      <c r="J78" s="380"/>
      <c r="K78" s="398"/>
      <c r="L78" s="398"/>
      <c r="M78" s="398"/>
      <c r="N78" s="398"/>
      <c r="O78" s="398"/>
      <c r="P78" s="398"/>
      <c r="Q78" s="398"/>
      <c r="R78" s="398"/>
      <c r="S78" s="398"/>
      <c r="T78" s="398"/>
      <c r="U78" s="398"/>
      <c r="V78" s="398"/>
      <c r="W78" s="398"/>
      <c r="X78" s="398"/>
      <c r="Y78" s="398"/>
      <c r="Z78" s="398"/>
      <c r="AA78" s="398"/>
      <c r="AB78" s="398"/>
      <c r="AC78" s="398"/>
      <c r="AD78" s="398"/>
      <c r="AE78" s="398"/>
      <c r="AF78" s="398"/>
      <c r="AG78" s="398"/>
    </row>
    <row r="79" spans="1:33" s="290" customFormat="1" ht="42" customHeight="1" x14ac:dyDescent="0.2">
      <c r="A79" s="284"/>
      <c r="B79" s="350" t="s">
        <v>937</v>
      </c>
      <c r="C79" s="364">
        <v>91278</v>
      </c>
      <c r="D79" s="351" t="str">
        <f>IF($B79="COT",VLOOKUP($C79,COTAÇÃO!$A$3:$I$4661,4,FALSE),IF($B79="SINAPI",VLOOKUP($C79,SINAPI!$A$7:$D$11796,2,FALSE),"ERRO"))</f>
        <v>PLACA VIBRATÓRIA REVERSÍVEL COM MOTOR 4 TEMPOS A GASOLINA, FORÇA CENTRÍFUGA DE 25 KN (2500 KGF), POTÊNCIA 5,5 CV - CHI DIURNO. AF_08/2015</v>
      </c>
      <c r="E79" s="377" t="str">
        <f>IF($B79="COT",VLOOKUP($C79,COTAÇÃO!$A$3:$I$4661,5,FALSE),IF($B79="SINAPI",VLOOKUP($C79,SINAPI!$A$7:$D$11796,3,FALSE),"ERRO"))</f>
        <v>CHI</v>
      </c>
      <c r="F79" s="366">
        <v>7.0000000000000007E-2</v>
      </c>
      <c r="G79" s="377">
        <v>0.54</v>
      </c>
      <c r="H79" s="352">
        <f t="shared" si="3"/>
        <v>3.7800000000000007E-2</v>
      </c>
      <c r="I79" s="472"/>
      <c r="J79" s="380"/>
      <c r="K79" s="398"/>
      <c r="L79" s="398"/>
      <c r="M79" s="398"/>
      <c r="N79" s="398"/>
      <c r="O79" s="398"/>
      <c r="P79" s="398"/>
      <c r="Q79" s="398"/>
      <c r="R79" s="398"/>
      <c r="S79" s="398"/>
      <c r="T79" s="398"/>
      <c r="U79" s="398"/>
      <c r="V79" s="398"/>
      <c r="W79" s="398"/>
      <c r="X79" s="398"/>
      <c r="Y79" s="398"/>
      <c r="Z79" s="398"/>
      <c r="AA79" s="398"/>
      <c r="AB79" s="398"/>
      <c r="AC79" s="398"/>
      <c r="AD79" s="398"/>
      <c r="AE79" s="398"/>
      <c r="AF79" s="398"/>
      <c r="AG79" s="398"/>
    </row>
    <row r="80" spans="1:33" s="290" customFormat="1" ht="50.25" customHeight="1" x14ac:dyDescent="0.2">
      <c r="A80" s="284"/>
      <c r="B80" s="350" t="s">
        <v>937</v>
      </c>
      <c r="C80" s="364">
        <v>91386</v>
      </c>
      <c r="D80" s="351" t="str">
        <f>IF($B80="COT",VLOOKUP($C80,COTAÇÃO!$A$3:$I$4661,4,FALSE),IF($B80="SINAPI",VLOOKUP($C80,SINAPI!$A$7:$D$11796,2,FALSE),"ERRO"))</f>
        <v>CAMINHÃO BASCULANTE 10 M3, TRUCADO CABINE SIMPLES, PESO BRUTO TOTAL 23.000 KG, CARGA ÚTIL MÁXIMA 15.935 KG, DISTÂNCIA ENTRE EIXOS 4,80 M, POTÊNCIA 230 CV INCLUSIVE CAÇAMBA METÁLICA - CHP DIURNO. AF_06/2014</v>
      </c>
      <c r="E80" s="377" t="str">
        <f>IF($B80="COT",VLOOKUP($C80,COTAÇÃO!$A$3:$I$4661,5,FALSE),IF($B80="SINAPI",VLOOKUP($C80,SINAPI!$A$7:$D$11796,3,FALSE),"ERRO"))</f>
        <v>CHP</v>
      </c>
      <c r="F80" s="366">
        <v>0.05</v>
      </c>
      <c r="G80" s="377">
        <v>274.58999999999997</v>
      </c>
      <c r="H80" s="352">
        <f t="shared" si="3"/>
        <v>13.7295</v>
      </c>
      <c r="I80" s="471"/>
      <c r="J80" s="398"/>
      <c r="K80" s="398"/>
      <c r="L80" s="398"/>
      <c r="M80" s="398"/>
      <c r="N80" s="398"/>
      <c r="O80" s="398"/>
      <c r="P80" s="398"/>
      <c r="Q80" s="398"/>
      <c r="R80" s="398"/>
      <c r="S80" s="398"/>
      <c r="T80" s="398"/>
      <c r="U80" s="398"/>
      <c r="V80" s="398"/>
      <c r="W80" s="398"/>
      <c r="X80" s="398"/>
      <c r="Y80" s="398"/>
      <c r="Z80" s="398"/>
      <c r="AA80" s="398"/>
      <c r="AB80" s="398"/>
      <c r="AC80" s="398"/>
      <c r="AD80" s="398"/>
      <c r="AE80" s="398"/>
      <c r="AF80" s="398"/>
      <c r="AG80" s="398"/>
    </row>
    <row r="81" spans="1:33" s="290" customFormat="1" ht="45" x14ac:dyDescent="0.2">
      <c r="A81" s="284"/>
      <c r="B81" s="350" t="s">
        <v>937</v>
      </c>
      <c r="C81" s="364">
        <v>91387</v>
      </c>
      <c r="D81" s="351" t="str">
        <f>IF($B81="COT",VLOOKUP($C81,COTAÇÃO!$A$3:$I$4661,4,FALSE),IF($B81="SINAPI",VLOOKUP($C81,SINAPI!$A$7:$D$11796,2,FALSE),"ERRO"))</f>
        <v>CAMINHÃO BASCULANTE 10 M3, TRUCADO CABINE SIMPLES, PESO BRUTO TOTAL 23.000 KG, CARGA ÚTIL MÁXIMA 15.935 KG, DISTÂNCIA ENTRE EIXOS 4,80 M, POTÊNCIA 230 CV INCLUSIVE CAÇAMBA METÁLICA - CHI DIURNO. AF_06/2014</v>
      </c>
      <c r="E81" s="377" t="str">
        <f>IF($B81="COT",VLOOKUP($C81,COTAÇÃO!$A$3:$I$4661,5,FALSE),IF($B81="SINAPI",VLOOKUP($C81,SINAPI!$A$7:$D$11796,3,FALSE),"ERRO"))</f>
        <v>CHI</v>
      </c>
      <c r="F81" s="366">
        <f>3*0.05</f>
        <v>0.15000000000000002</v>
      </c>
      <c r="G81" s="377">
        <v>81.98</v>
      </c>
      <c r="H81" s="352">
        <f t="shared" si="3"/>
        <v>12.297000000000002</v>
      </c>
      <c r="I81" s="471"/>
      <c r="J81" s="398"/>
      <c r="K81" s="398"/>
      <c r="L81" s="398"/>
      <c r="M81" s="398"/>
      <c r="N81" s="398"/>
      <c r="O81" s="398"/>
      <c r="P81" s="398"/>
      <c r="Q81" s="398"/>
      <c r="R81" s="398"/>
      <c r="S81" s="398"/>
      <c r="T81" s="398"/>
      <c r="U81" s="398"/>
      <c r="V81" s="398"/>
      <c r="W81" s="398"/>
      <c r="X81" s="398"/>
      <c r="Y81" s="398"/>
      <c r="Z81" s="398"/>
      <c r="AA81" s="398"/>
      <c r="AB81" s="398"/>
      <c r="AC81" s="398"/>
      <c r="AD81" s="398"/>
      <c r="AE81" s="398"/>
      <c r="AF81" s="398"/>
      <c r="AG81" s="398"/>
    </row>
    <row r="82" spans="1:33" s="290" customFormat="1" x14ac:dyDescent="0.2">
      <c r="A82" s="380"/>
      <c r="B82" s="381"/>
      <c r="C82" s="382"/>
      <c r="D82" s="383"/>
      <c r="E82" s="384"/>
      <c r="F82" s="385"/>
      <c r="G82" s="383"/>
      <c r="H82" s="386"/>
      <c r="I82" s="471"/>
      <c r="J82" s="398"/>
      <c r="K82" s="398"/>
      <c r="L82" s="398"/>
      <c r="M82" s="398"/>
      <c r="N82" s="398"/>
      <c r="O82" s="398"/>
      <c r="P82" s="398"/>
      <c r="Q82" s="398"/>
      <c r="R82" s="398"/>
      <c r="S82" s="398"/>
      <c r="T82" s="398"/>
      <c r="U82" s="398"/>
      <c r="V82" s="398"/>
      <c r="W82" s="398"/>
      <c r="X82" s="398"/>
      <c r="Y82" s="398"/>
      <c r="Z82" s="398"/>
      <c r="AA82" s="398"/>
      <c r="AB82" s="398"/>
      <c r="AC82" s="398"/>
      <c r="AD82" s="398"/>
      <c r="AE82" s="398"/>
      <c r="AF82" s="398"/>
      <c r="AG82" s="398"/>
    </row>
    <row r="83" spans="1:33" s="290" customFormat="1" x14ac:dyDescent="0.2">
      <c r="A83" s="376"/>
      <c r="B83" s="376"/>
      <c r="C83" s="376"/>
      <c r="D83" s="376"/>
      <c r="E83" s="376"/>
      <c r="F83" s="376"/>
      <c r="G83" s="376"/>
      <c r="H83" s="346" t="s">
        <v>921</v>
      </c>
      <c r="I83" s="471"/>
      <c r="J83" s="398"/>
      <c r="K83" s="398"/>
      <c r="L83" s="398"/>
      <c r="M83" s="398"/>
      <c r="N83" s="398"/>
      <c r="O83" s="398"/>
      <c r="P83" s="398"/>
      <c r="Q83" s="398"/>
      <c r="R83" s="398"/>
      <c r="S83" s="398"/>
      <c r="T83" s="398"/>
      <c r="U83" s="398"/>
      <c r="V83" s="398"/>
      <c r="W83" s="398"/>
      <c r="X83" s="398"/>
      <c r="Y83" s="398"/>
      <c r="Z83" s="398"/>
      <c r="AA83" s="398"/>
      <c r="AB83" s="398"/>
      <c r="AC83" s="398"/>
      <c r="AD83" s="398"/>
      <c r="AE83" s="398"/>
      <c r="AF83" s="398"/>
      <c r="AG83" s="398"/>
    </row>
    <row r="84" spans="1:33" s="290" customFormat="1" x14ac:dyDescent="0.2">
      <c r="A84" s="274" t="s">
        <v>918</v>
      </c>
      <c r="B84" s="306"/>
      <c r="C84" s="275"/>
      <c r="D84" s="307" t="s">
        <v>919</v>
      </c>
      <c r="E84" s="375" t="s">
        <v>19</v>
      </c>
      <c r="F84" s="375" t="s">
        <v>920</v>
      </c>
      <c r="G84" s="308" t="s">
        <v>935</v>
      </c>
      <c r="H84" s="349" t="s">
        <v>941</v>
      </c>
      <c r="I84" s="471"/>
      <c r="J84" s="398"/>
      <c r="K84" s="398"/>
      <c r="L84" s="398"/>
      <c r="M84" s="398"/>
      <c r="N84" s="398"/>
      <c r="O84" s="398"/>
      <c r="P84" s="398"/>
      <c r="Q84" s="398"/>
      <c r="R84" s="398"/>
      <c r="S84" s="398"/>
      <c r="T84" s="398"/>
      <c r="U84" s="398"/>
      <c r="V84" s="398"/>
      <c r="W84" s="398"/>
      <c r="X84" s="398"/>
      <c r="Y84" s="398"/>
      <c r="Z84" s="398"/>
      <c r="AA84" s="398"/>
      <c r="AB84" s="398"/>
      <c r="AC84" s="398"/>
      <c r="AD84" s="398"/>
      <c r="AE84" s="398"/>
      <c r="AF84" s="398"/>
      <c r="AG84" s="398"/>
    </row>
    <row r="85" spans="1:33" s="290" customFormat="1" ht="27" customHeight="1" x14ac:dyDescent="0.2">
      <c r="A85" s="309" t="s">
        <v>8840</v>
      </c>
      <c r="B85" s="360"/>
      <c r="C85" s="360"/>
      <c r="D85" s="361" t="s">
        <v>8841</v>
      </c>
      <c r="E85" s="362" t="s">
        <v>984</v>
      </c>
      <c r="F85" s="280"/>
      <c r="G85" s="280" t="s">
        <v>937</v>
      </c>
      <c r="H85" s="363">
        <f>SUM(H87:H89)</f>
        <v>1.42</v>
      </c>
      <c r="I85" s="471">
        <v>9</v>
      </c>
      <c r="J85" s="398"/>
      <c r="K85" s="398"/>
      <c r="L85" s="398"/>
      <c r="M85" s="398"/>
      <c r="N85" s="398"/>
      <c r="O85" s="398"/>
      <c r="P85" s="398"/>
      <c r="Q85" s="398"/>
      <c r="R85" s="398"/>
      <c r="S85" s="398"/>
      <c r="T85" s="398"/>
      <c r="U85" s="398"/>
      <c r="V85" s="398"/>
      <c r="W85" s="398"/>
      <c r="X85" s="398"/>
      <c r="Y85" s="398"/>
      <c r="Z85" s="398"/>
      <c r="AA85" s="398"/>
      <c r="AB85" s="398"/>
      <c r="AC85" s="398"/>
      <c r="AD85" s="398"/>
      <c r="AE85" s="398"/>
      <c r="AF85" s="398"/>
      <c r="AG85" s="398"/>
    </row>
    <row r="86" spans="1:33" s="290" customFormat="1" ht="15.75" customHeight="1" x14ac:dyDescent="0.2">
      <c r="A86" s="359"/>
      <c r="B86" s="282" t="s">
        <v>935</v>
      </c>
      <c r="C86" s="314" t="s">
        <v>918</v>
      </c>
      <c r="D86" s="315" t="s">
        <v>938</v>
      </c>
      <c r="E86" s="282" t="s">
        <v>19</v>
      </c>
      <c r="F86" s="282" t="s">
        <v>939</v>
      </c>
      <c r="G86" s="282" t="s">
        <v>940</v>
      </c>
      <c r="H86" s="348"/>
      <c r="I86" s="471"/>
      <c r="J86" s="398"/>
      <c r="K86" s="398"/>
      <c r="L86" s="398"/>
      <c r="M86" s="398"/>
      <c r="N86" s="398"/>
      <c r="O86" s="398"/>
      <c r="P86" s="398"/>
      <c r="Q86" s="398"/>
      <c r="R86" s="398"/>
      <c r="S86" s="398"/>
      <c r="T86" s="398"/>
      <c r="U86" s="398"/>
      <c r="V86" s="398"/>
      <c r="W86" s="398"/>
      <c r="X86" s="398"/>
      <c r="Y86" s="398"/>
      <c r="Z86" s="398"/>
      <c r="AA86" s="398"/>
      <c r="AB86" s="398"/>
      <c r="AC86" s="398"/>
      <c r="AD86" s="398"/>
      <c r="AE86" s="398"/>
      <c r="AF86" s="398"/>
      <c r="AG86" s="398"/>
    </row>
    <row r="87" spans="1:33" s="290" customFormat="1" ht="51" customHeight="1" x14ac:dyDescent="0.2">
      <c r="A87" s="369"/>
      <c r="B87" s="350" t="s">
        <v>937</v>
      </c>
      <c r="C87" s="364">
        <v>6259</v>
      </c>
      <c r="D87" s="351" t="str">
        <f>IF($B87="COT",VLOOKUP($C87,COTAÇÃO!$A$3:$I$4661,4,FALSE),IF($B87="SINAPI",VLOOKUP($C87,SINAPI!$A$7:$D$11796,2,FALSE),"ERRO"))</f>
        <v>CAMINHÃO PIPA 6.000 L, PESO BRUTO TOTAL 13.000 KG, DISTÂNCIA ENTRE EIXOS 4,80 M, POTÊNCIA 189 CV INCLUSIVE TANQUE DE AÇO PARA TRANSPORTE DE ÁGUA, CAPACIDADE 6 M3 - CHP DIURNO. AF_06/2014</v>
      </c>
      <c r="E87" s="377" t="str">
        <f>IF($B87="COT",VLOOKUP($C87,COTAÇÃO!$A$3:$I$4661,5,FALSE),IF($B87="SINAPI",VLOOKUP($C87,SINAPI!$A$7:$D$11796,3,FALSE),"ERRO"))</f>
        <v>CHP</v>
      </c>
      <c r="F87" s="366">
        <v>5.0000000000000001E-3</v>
      </c>
      <c r="G87" s="351">
        <v>260.79000000000002</v>
      </c>
      <c r="H87" s="352">
        <f>ROUND((G87*F87),2)</f>
        <v>1.3</v>
      </c>
      <c r="I87" s="471"/>
      <c r="J87" s="372"/>
      <c r="K87" s="407"/>
      <c r="L87" s="387"/>
      <c r="M87" s="388"/>
      <c r="N87" s="398"/>
      <c r="O87" s="398"/>
      <c r="P87" s="398"/>
      <c r="Q87" s="398"/>
      <c r="R87" s="398"/>
      <c r="S87" s="398"/>
      <c r="T87" s="398"/>
      <c r="U87" s="398"/>
      <c r="V87" s="398"/>
      <c r="W87" s="398"/>
      <c r="X87" s="398"/>
      <c r="Y87" s="398"/>
      <c r="Z87" s="398"/>
      <c r="AA87" s="398"/>
      <c r="AB87" s="398"/>
      <c r="AC87" s="398"/>
      <c r="AD87" s="398"/>
      <c r="AE87" s="398"/>
      <c r="AF87" s="398"/>
      <c r="AG87" s="398"/>
    </row>
    <row r="88" spans="1:33" s="290" customFormat="1" ht="26.25" customHeight="1" x14ac:dyDescent="0.2">
      <c r="A88" s="284"/>
      <c r="B88" s="350" t="s">
        <v>937</v>
      </c>
      <c r="C88" s="364">
        <v>88316</v>
      </c>
      <c r="D88" s="351" t="str">
        <f>IF($B88="COT",VLOOKUP($C88,COTAÇÃO!$A$3:$I$4661,4,FALSE),IF($B88="SINAPI",VLOOKUP($C88,SINAPI!$A$7:$D$12422,2,FALSE),"ERRO"))</f>
        <v>SERVENTE COM ENCARGOS COMPLEMENTARES</v>
      </c>
      <c r="E88" s="377" t="str">
        <f>IF($B88="COT",VLOOKUP($C88,COTAÇÃO!$A$3:$I$4661,5,FALSE),IF($B88="SINAPI",VLOOKUP($C88,SINAPI!$A$7:$D$12422,3,FALSE),"ERRO"))</f>
        <v>H</v>
      </c>
      <c r="F88" s="366">
        <v>5.0000000000000001E-3</v>
      </c>
      <c r="G88" s="351">
        <v>24.88</v>
      </c>
      <c r="H88" s="352">
        <f>ROUND((G88*F88),2)</f>
        <v>0.12</v>
      </c>
      <c r="I88" s="471"/>
      <c r="J88" s="372"/>
      <c r="K88" s="407"/>
      <c r="L88" s="387"/>
      <c r="M88" s="388"/>
      <c r="N88" s="398"/>
      <c r="O88" s="398"/>
      <c r="P88" s="398"/>
      <c r="Q88" s="398"/>
      <c r="R88" s="398"/>
      <c r="S88" s="398"/>
      <c r="T88" s="398"/>
      <c r="U88" s="398"/>
      <c r="V88" s="398"/>
      <c r="W88" s="398"/>
      <c r="X88" s="398"/>
      <c r="Y88" s="398"/>
      <c r="Z88" s="398"/>
      <c r="AA88" s="398"/>
      <c r="AB88" s="398"/>
      <c r="AC88" s="398"/>
      <c r="AD88" s="398"/>
      <c r="AE88" s="398"/>
      <c r="AF88" s="398"/>
      <c r="AG88" s="398"/>
    </row>
    <row r="89" spans="1:33" s="290" customFormat="1" x14ac:dyDescent="0.2">
      <c r="A89" s="347"/>
      <c r="B89" s="854" t="s">
        <v>5113</v>
      </c>
      <c r="C89" s="855"/>
      <c r="D89" s="855"/>
      <c r="E89" s="855"/>
      <c r="F89" s="855"/>
      <c r="G89" s="856"/>
      <c r="H89" s="378"/>
      <c r="I89" s="471"/>
      <c r="J89" s="398"/>
      <c r="K89" s="398"/>
      <c r="L89" s="398"/>
      <c r="M89" s="398"/>
      <c r="N89" s="398"/>
      <c r="O89" s="398"/>
      <c r="P89" s="398"/>
      <c r="Q89" s="398"/>
      <c r="R89" s="398"/>
      <c r="S89" s="398"/>
      <c r="T89" s="398"/>
      <c r="U89" s="398"/>
      <c r="V89" s="398"/>
      <c r="W89" s="398"/>
      <c r="X89" s="398"/>
      <c r="Y89" s="398"/>
      <c r="Z89" s="398"/>
      <c r="AA89" s="398"/>
      <c r="AB89" s="398"/>
      <c r="AC89" s="398"/>
      <c r="AD89" s="398"/>
      <c r="AE89" s="398"/>
      <c r="AF89" s="398"/>
      <c r="AG89" s="398"/>
    </row>
    <row r="90" spans="1:33" s="290" customFormat="1" x14ac:dyDescent="0.2">
      <c r="A90" s="380"/>
      <c r="B90" s="381"/>
      <c r="C90" s="382"/>
      <c r="D90" s="383"/>
      <c r="E90" s="384"/>
      <c r="F90" s="385"/>
      <c r="G90" s="383"/>
      <c r="H90" s="386"/>
      <c r="I90" s="471"/>
      <c r="J90" s="398"/>
      <c r="K90" s="398"/>
      <c r="L90" s="398"/>
      <c r="M90" s="398"/>
      <c r="N90" s="398"/>
      <c r="O90" s="398"/>
      <c r="P90" s="398"/>
      <c r="Q90" s="398"/>
      <c r="R90" s="398"/>
      <c r="S90" s="398"/>
      <c r="T90" s="398"/>
      <c r="U90" s="398"/>
      <c r="V90" s="398"/>
      <c r="W90" s="398"/>
      <c r="X90" s="398"/>
      <c r="Y90" s="398"/>
      <c r="Z90" s="398"/>
      <c r="AA90" s="398"/>
      <c r="AB90" s="398"/>
      <c r="AC90" s="398"/>
      <c r="AD90" s="398"/>
      <c r="AE90" s="398"/>
      <c r="AF90" s="398"/>
      <c r="AG90" s="398"/>
    </row>
    <row r="91" spans="1:33" s="290" customFormat="1" x14ac:dyDescent="0.2">
      <c r="A91" s="380"/>
      <c r="B91" s="381"/>
      <c r="C91" s="382"/>
      <c r="D91" s="383"/>
      <c r="E91" s="384"/>
      <c r="F91" s="385"/>
      <c r="G91" s="383"/>
      <c r="H91" s="386"/>
      <c r="I91" s="471"/>
      <c r="J91" s="398"/>
      <c r="K91" s="398"/>
      <c r="L91" s="398"/>
      <c r="M91" s="398"/>
      <c r="N91" s="398"/>
      <c r="O91" s="398"/>
      <c r="P91" s="398"/>
      <c r="Q91" s="398"/>
      <c r="R91" s="398"/>
      <c r="S91" s="398"/>
      <c r="T91" s="398"/>
      <c r="U91" s="398"/>
      <c r="V91" s="398"/>
      <c r="W91" s="398"/>
      <c r="X91" s="398"/>
      <c r="Y91" s="398"/>
      <c r="Z91" s="398"/>
      <c r="AA91" s="398"/>
      <c r="AB91" s="398"/>
      <c r="AC91" s="398"/>
      <c r="AD91" s="398"/>
      <c r="AE91" s="398"/>
      <c r="AF91" s="398"/>
      <c r="AG91" s="398"/>
    </row>
    <row r="92" spans="1:33" s="290" customFormat="1" x14ac:dyDescent="0.2">
      <c r="A92" s="395"/>
      <c r="B92" s="395"/>
      <c r="C92" s="395"/>
      <c r="D92" s="395"/>
      <c r="E92" s="374"/>
      <c r="F92" s="374"/>
      <c r="G92" s="374"/>
      <c r="H92" s="346" t="s">
        <v>921</v>
      </c>
      <c r="I92" s="471"/>
      <c r="J92" s="398"/>
      <c r="K92" s="398"/>
      <c r="L92" s="398"/>
      <c r="M92" s="398"/>
      <c r="N92" s="398"/>
      <c r="O92" s="398"/>
      <c r="P92" s="398"/>
      <c r="Q92" s="398"/>
      <c r="R92" s="398"/>
      <c r="S92" s="398"/>
      <c r="T92" s="398"/>
      <c r="U92" s="398"/>
      <c r="V92" s="398"/>
      <c r="W92" s="398"/>
      <c r="X92" s="398"/>
      <c r="Y92" s="398"/>
      <c r="Z92" s="398"/>
      <c r="AA92" s="398"/>
      <c r="AB92" s="398"/>
      <c r="AC92" s="398"/>
      <c r="AD92" s="398"/>
      <c r="AE92" s="398"/>
      <c r="AF92" s="398"/>
      <c r="AG92" s="398"/>
    </row>
    <row r="93" spans="1:33" s="290" customFormat="1" x14ac:dyDescent="0.2">
      <c r="A93" s="848" t="s">
        <v>918</v>
      </c>
      <c r="B93" s="849"/>
      <c r="C93" s="850"/>
      <c r="D93" s="401" t="s">
        <v>919</v>
      </c>
      <c r="E93" s="394" t="s">
        <v>19</v>
      </c>
      <c r="F93" s="394" t="s">
        <v>920</v>
      </c>
      <c r="G93" s="308" t="s">
        <v>935</v>
      </c>
      <c r="H93" s="349" t="s">
        <v>941</v>
      </c>
      <c r="I93" s="471"/>
      <c r="J93" s="398"/>
      <c r="K93" s="398"/>
      <c r="L93" s="398"/>
      <c r="M93" s="398"/>
      <c r="N93" s="398"/>
      <c r="O93" s="398"/>
      <c r="P93" s="398"/>
      <c r="Q93" s="398"/>
      <c r="R93" s="398"/>
      <c r="S93" s="398"/>
      <c r="T93" s="398"/>
      <c r="U93" s="398"/>
      <c r="V93" s="398"/>
      <c r="W93" s="398"/>
      <c r="X93" s="398"/>
      <c r="Y93" s="398"/>
      <c r="Z93" s="398"/>
      <c r="AA93" s="398"/>
      <c r="AB93" s="398"/>
      <c r="AC93" s="398"/>
      <c r="AD93" s="398"/>
      <c r="AE93" s="398"/>
      <c r="AF93" s="398"/>
      <c r="AG93" s="398"/>
    </row>
    <row r="94" spans="1:33" s="290" customFormat="1" ht="32.450000000000003" customHeight="1" x14ac:dyDescent="0.2">
      <c r="A94" s="309" t="s">
        <v>8842</v>
      </c>
      <c r="B94" s="360"/>
      <c r="C94" s="360"/>
      <c r="D94" s="361" t="s">
        <v>8836</v>
      </c>
      <c r="E94" s="362" t="s">
        <v>8837</v>
      </c>
      <c r="F94" s="280"/>
      <c r="G94" s="280" t="s">
        <v>937</v>
      </c>
      <c r="H94" s="363">
        <f>SUM(H96:H98)</f>
        <v>48760.9</v>
      </c>
      <c r="I94" s="471">
        <v>10</v>
      </c>
      <c r="J94" s="398"/>
      <c r="K94" s="398"/>
      <c r="L94" s="398"/>
      <c r="M94" s="398"/>
      <c r="N94" s="398"/>
      <c r="O94" s="398"/>
      <c r="P94" s="398"/>
      <c r="Q94" s="398"/>
      <c r="R94" s="398"/>
      <c r="S94" s="398"/>
      <c r="T94" s="398"/>
      <c r="U94" s="398"/>
      <c r="V94" s="398"/>
      <c r="W94" s="398"/>
      <c r="X94" s="398"/>
      <c r="Y94" s="398"/>
      <c r="Z94" s="398"/>
      <c r="AA94" s="398"/>
      <c r="AB94" s="398"/>
      <c r="AC94" s="398"/>
      <c r="AD94" s="398"/>
      <c r="AE94" s="398"/>
      <c r="AF94" s="398"/>
      <c r="AG94" s="398"/>
    </row>
    <row r="95" spans="1:33" s="290" customFormat="1" x14ac:dyDescent="0.2">
      <c r="A95" s="359"/>
      <c r="B95" s="282" t="s">
        <v>935</v>
      </c>
      <c r="C95" s="314" t="s">
        <v>918</v>
      </c>
      <c r="D95" s="402" t="s">
        <v>938</v>
      </c>
      <c r="E95" s="282" t="s">
        <v>19</v>
      </c>
      <c r="F95" s="282" t="s">
        <v>939</v>
      </c>
      <c r="G95" s="282" t="s">
        <v>940</v>
      </c>
      <c r="H95" s="348"/>
      <c r="I95" s="471"/>
      <c r="J95" s="398"/>
      <c r="K95" s="398"/>
      <c r="L95" s="398"/>
      <c r="M95" s="398"/>
      <c r="N95" s="398"/>
      <c r="O95" s="398"/>
      <c r="P95" s="398"/>
      <c r="Q95" s="398"/>
      <c r="R95" s="398"/>
      <c r="S95" s="398"/>
      <c r="T95" s="398"/>
      <c r="U95" s="398"/>
      <c r="V95" s="398"/>
      <c r="W95" s="398"/>
      <c r="X95" s="398"/>
      <c r="Y95" s="398"/>
      <c r="Z95" s="398"/>
      <c r="AA95" s="398"/>
      <c r="AB95" s="398"/>
      <c r="AC95" s="398"/>
      <c r="AD95" s="398"/>
      <c r="AE95" s="398"/>
      <c r="AF95" s="398"/>
      <c r="AG95" s="398"/>
    </row>
    <row r="96" spans="1:33" s="290" customFormat="1" ht="27.75" customHeight="1" x14ac:dyDescent="0.2">
      <c r="A96" s="369"/>
      <c r="B96" s="350" t="s">
        <v>937</v>
      </c>
      <c r="C96" s="364">
        <v>100309</v>
      </c>
      <c r="D96" s="351" t="str">
        <f>IF($B96="COT",VLOOKUP($C96,COTAÇÃO!$A$3:$I$4661,4,FALSE),IF($B96="SINAPI",VLOOKUP($C96,SINAPI!$A$7:$D$11796,2,FALSE),"ERRO"))</f>
        <v>TÉCNICO EM SEGURANÇA DO TRABALHO COM ENCARGOS COMPLEMENTARES</v>
      </c>
      <c r="E96" s="377" t="str">
        <f>IF($B96="COT",VLOOKUP($C96,COTAÇÃO!$A$3:$I$4661,5,FALSE),IF($B96="SINAPI",VLOOKUP($C96,SINAPI!$A$7:$D$12422,3,FALSE),"ERRO"))</f>
        <v>H</v>
      </c>
      <c r="F96" s="404">
        <v>200</v>
      </c>
      <c r="G96" s="466">
        <v>49.52</v>
      </c>
      <c r="H96" s="352">
        <f>ROUND((G96*F96),2)</f>
        <v>9904</v>
      </c>
      <c r="I96" s="471"/>
      <c r="J96" s="398"/>
      <c r="K96" s="398"/>
      <c r="L96" s="398"/>
      <c r="M96" s="398"/>
      <c r="N96" s="398"/>
      <c r="O96" s="398"/>
      <c r="P96" s="398"/>
      <c r="Q96" s="398"/>
      <c r="R96" s="398"/>
      <c r="S96" s="398"/>
      <c r="T96" s="398"/>
      <c r="U96" s="398"/>
      <c r="V96" s="398"/>
      <c r="W96" s="398"/>
      <c r="X96" s="398"/>
      <c r="Y96" s="398"/>
      <c r="Z96" s="398"/>
      <c r="AA96" s="398"/>
      <c r="AB96" s="398"/>
      <c r="AC96" s="398"/>
      <c r="AD96" s="398"/>
      <c r="AE96" s="398"/>
      <c r="AF96" s="398"/>
      <c r="AG96" s="398"/>
    </row>
    <row r="97" spans="1:33" s="290" customFormat="1" ht="27.75" customHeight="1" x14ac:dyDescent="0.2">
      <c r="A97" s="369"/>
      <c r="B97" s="350" t="s">
        <v>937</v>
      </c>
      <c r="C97" s="364">
        <v>90776</v>
      </c>
      <c r="D97" s="351" t="str">
        <f>IF($B97="COT",VLOOKUP($C97,COTAÇÃO!$A$3:$I$4661,4,FALSE),IF($B97="SINAPI",VLOOKUP($C97,SINAPI!$A$7:$D$11796,2,FALSE),"ERRO"))</f>
        <v>ENCARREGADO GERAL COM ENCARGOS COMPLEMENTARES</v>
      </c>
      <c r="E97" s="377" t="str">
        <f>IF($B97="COT",VLOOKUP($C97,COTAÇÃO!$A$3:$I$4661,5,FALSE),IF($B97="SINAPI",VLOOKUP($C97,SINAPI!$A$7:$D$12422,3,FALSE),"ERRO"))</f>
        <v>H</v>
      </c>
      <c r="F97" s="404">
        <v>450</v>
      </c>
      <c r="G97" s="351">
        <v>66.73</v>
      </c>
      <c r="H97" s="352">
        <f>ROUND((G97*F97),2)</f>
        <v>30028.5</v>
      </c>
      <c r="I97" s="471"/>
      <c r="J97" s="398"/>
      <c r="K97" s="398"/>
      <c r="L97" s="398"/>
      <c r="M97" s="398"/>
      <c r="N97" s="398"/>
      <c r="O97" s="398"/>
      <c r="P97" s="398"/>
      <c r="Q97" s="398"/>
      <c r="R97" s="398"/>
      <c r="S97" s="398"/>
      <c r="T97" s="398"/>
      <c r="U97" s="398"/>
      <c r="V97" s="398"/>
      <c r="W97" s="398"/>
      <c r="X97" s="398"/>
      <c r="Y97" s="398"/>
      <c r="Z97" s="398"/>
      <c r="AA97" s="398"/>
      <c r="AB97" s="398"/>
      <c r="AC97" s="398"/>
      <c r="AD97" s="398"/>
      <c r="AE97" s="398"/>
      <c r="AF97" s="398"/>
      <c r="AG97" s="398"/>
    </row>
    <row r="98" spans="1:33" s="290" customFormat="1" ht="27.75" customHeight="1" x14ac:dyDescent="0.2">
      <c r="A98" s="369"/>
      <c r="B98" s="350" t="s">
        <v>937</v>
      </c>
      <c r="C98" s="364">
        <v>90778</v>
      </c>
      <c r="D98" s="351" t="str">
        <f>IF($B98="COT",VLOOKUP($C98,COTAÇÃO!$A$3:$I$4661,4,FALSE),IF($B98="SINAPI",VLOOKUP($C98,SINAPI!$A$7:$D$11796,2,FALSE),"ERRO"))</f>
        <v>ENGENHEIRO CIVIL DE OBRA PLENO COM ENCARGOS COMPLEMENTARES</v>
      </c>
      <c r="E98" s="377" t="str">
        <f>IF($B98="COT",VLOOKUP($C98,COTAÇÃO!$A$3:$I$4661,5,FALSE),IF($B98="SINAPI",VLOOKUP($C98,SINAPI!$A$7:$D$12422,3,FALSE),"ERRO"))</f>
        <v>H</v>
      </c>
      <c r="F98" s="404">
        <v>60</v>
      </c>
      <c r="G98" s="351">
        <v>147.13999999999999</v>
      </c>
      <c r="H98" s="352">
        <f>ROUND((G98*F98),2)</f>
        <v>8828.4</v>
      </c>
      <c r="I98" s="471"/>
      <c r="J98" s="398"/>
      <c r="K98" s="398"/>
      <c r="L98" s="398"/>
      <c r="M98" s="398"/>
      <c r="N98" s="398"/>
      <c r="O98" s="398"/>
      <c r="P98" s="398"/>
      <c r="Q98" s="398"/>
      <c r="R98" s="398"/>
      <c r="S98" s="398"/>
      <c r="T98" s="398"/>
      <c r="U98" s="398"/>
      <c r="V98" s="398"/>
      <c r="W98" s="398"/>
      <c r="X98" s="398"/>
      <c r="Y98" s="398"/>
      <c r="Z98" s="398"/>
      <c r="AA98" s="398"/>
      <c r="AB98" s="398"/>
      <c r="AC98" s="398"/>
      <c r="AD98" s="398"/>
      <c r="AE98" s="398"/>
      <c r="AF98" s="398"/>
      <c r="AG98" s="398"/>
    </row>
    <row r="99" spans="1:33" s="290" customFormat="1" x14ac:dyDescent="0.2">
      <c r="A99" s="368"/>
      <c r="B99" s="859"/>
      <c r="C99" s="860"/>
      <c r="D99" s="860"/>
      <c r="E99" s="860"/>
      <c r="F99" s="860"/>
      <c r="G99" s="860"/>
      <c r="H99" s="861"/>
      <c r="I99" s="471"/>
      <c r="J99" s="398"/>
      <c r="K99" s="398"/>
      <c r="L99" s="398"/>
      <c r="M99" s="398"/>
      <c r="N99" s="398"/>
      <c r="O99" s="398"/>
      <c r="P99" s="398"/>
      <c r="Q99" s="398"/>
      <c r="R99" s="398"/>
      <c r="S99" s="398"/>
      <c r="T99" s="398"/>
      <c r="U99" s="398"/>
      <c r="V99" s="398"/>
      <c r="W99" s="398"/>
      <c r="X99" s="398"/>
      <c r="Y99" s="398"/>
      <c r="Z99" s="398"/>
      <c r="AA99" s="398"/>
      <c r="AB99" s="398"/>
      <c r="AC99" s="398"/>
      <c r="AD99" s="398"/>
      <c r="AE99" s="398"/>
      <c r="AF99" s="398"/>
      <c r="AG99" s="398"/>
    </row>
    <row r="101" spans="1:33" s="477" customFormat="1" x14ac:dyDescent="0.2">
      <c r="E101" s="374"/>
      <c r="F101" s="374"/>
      <c r="G101" s="374"/>
      <c r="H101" s="346" t="s">
        <v>921</v>
      </c>
      <c r="I101" s="470"/>
      <c r="J101" s="1"/>
      <c r="K101" s="1"/>
      <c r="L101" s="1"/>
      <c r="M101" s="1"/>
      <c r="N101" s="1"/>
      <c r="O101" s="1"/>
      <c r="P101" s="1"/>
      <c r="Q101" s="1"/>
      <c r="R101" s="1"/>
      <c r="S101" s="1"/>
      <c r="T101" s="1"/>
      <c r="U101" s="1"/>
      <c r="V101" s="1"/>
      <c r="W101" s="1"/>
      <c r="X101" s="1"/>
      <c r="Y101" s="1"/>
      <c r="Z101" s="1"/>
      <c r="AA101" s="1"/>
      <c r="AB101" s="1"/>
      <c r="AC101" s="1"/>
      <c r="AD101" s="1"/>
      <c r="AE101" s="1"/>
      <c r="AF101" s="1"/>
      <c r="AG101" s="1"/>
    </row>
    <row r="102" spans="1:33" s="477" customFormat="1" x14ac:dyDescent="0.2">
      <c r="A102" s="848" t="s">
        <v>918</v>
      </c>
      <c r="B102" s="849"/>
      <c r="C102" s="850"/>
      <c r="D102" s="401" t="s">
        <v>919</v>
      </c>
      <c r="E102" s="464" t="s">
        <v>19</v>
      </c>
      <c r="F102" s="464" t="s">
        <v>920</v>
      </c>
      <c r="G102" s="308" t="s">
        <v>935</v>
      </c>
      <c r="H102" s="349" t="s">
        <v>941</v>
      </c>
      <c r="I102" s="470"/>
      <c r="J102" s="1"/>
      <c r="K102" s="1"/>
      <c r="L102" s="1"/>
      <c r="M102" s="1"/>
      <c r="N102" s="1"/>
      <c r="O102" s="1"/>
      <c r="P102" s="1"/>
      <c r="Q102" s="1"/>
      <c r="R102" s="1"/>
      <c r="S102" s="1"/>
      <c r="T102" s="1"/>
      <c r="U102" s="1"/>
      <c r="V102" s="1"/>
      <c r="W102" s="1"/>
      <c r="X102" s="1"/>
      <c r="Y102" s="1"/>
      <c r="Z102" s="1"/>
      <c r="AA102" s="1"/>
      <c r="AB102" s="1"/>
      <c r="AC102" s="1"/>
      <c r="AD102" s="1"/>
      <c r="AE102" s="1"/>
      <c r="AF102" s="1"/>
      <c r="AG102" s="1"/>
    </row>
    <row r="103" spans="1:33" s="477" customFormat="1" ht="33.75" x14ac:dyDescent="0.2">
      <c r="A103" s="309" t="s">
        <v>25522</v>
      </c>
      <c r="B103" s="360"/>
      <c r="C103" s="360"/>
      <c r="D103" s="361" t="s">
        <v>25546</v>
      </c>
      <c r="E103" s="362" t="s">
        <v>982</v>
      </c>
      <c r="F103" s="280"/>
      <c r="G103" s="280" t="s">
        <v>937</v>
      </c>
      <c r="H103" s="363">
        <f>SUM(H105:H109)</f>
        <v>88.63</v>
      </c>
      <c r="I103" s="470"/>
      <c r="J103" s="1"/>
      <c r="K103" s="1"/>
      <c r="L103" s="1"/>
      <c r="M103" s="1"/>
      <c r="N103" s="1"/>
      <c r="O103" s="1"/>
      <c r="P103" s="1"/>
      <c r="Q103" s="1"/>
      <c r="R103" s="1"/>
      <c r="S103" s="1"/>
      <c r="T103" s="1"/>
      <c r="U103" s="1"/>
      <c r="V103" s="1"/>
      <c r="W103" s="1"/>
      <c r="X103" s="1"/>
      <c r="Y103" s="1"/>
      <c r="Z103" s="1"/>
      <c r="AA103" s="1"/>
      <c r="AB103" s="1"/>
      <c r="AC103" s="1"/>
      <c r="AD103" s="1"/>
      <c r="AE103" s="1"/>
      <c r="AF103" s="1"/>
      <c r="AG103" s="1"/>
    </row>
    <row r="104" spans="1:33" s="477" customFormat="1" x14ac:dyDescent="0.2">
      <c r="A104" s="359"/>
      <c r="B104" s="282" t="s">
        <v>935</v>
      </c>
      <c r="C104" s="314" t="s">
        <v>918</v>
      </c>
      <c r="D104" s="402" t="s">
        <v>938</v>
      </c>
      <c r="E104" s="282" t="s">
        <v>19</v>
      </c>
      <c r="F104" s="282" t="s">
        <v>939</v>
      </c>
      <c r="G104" s="282" t="s">
        <v>940</v>
      </c>
      <c r="H104" s="403"/>
      <c r="I104" s="470"/>
      <c r="J104" s="1"/>
      <c r="K104" s="1"/>
      <c r="L104" s="1"/>
      <c r="M104" s="1"/>
      <c r="N104" s="1"/>
      <c r="O104" s="1"/>
      <c r="P104" s="1"/>
      <c r="Q104" s="1"/>
      <c r="R104" s="1"/>
      <c r="S104" s="1"/>
      <c r="T104" s="1"/>
      <c r="U104" s="1"/>
      <c r="V104" s="1"/>
      <c r="W104" s="1"/>
      <c r="X104" s="1"/>
      <c r="Y104" s="1"/>
      <c r="Z104" s="1"/>
      <c r="AA104" s="1"/>
      <c r="AB104" s="1"/>
      <c r="AC104" s="1"/>
      <c r="AD104" s="1"/>
      <c r="AE104" s="1"/>
      <c r="AF104" s="1"/>
      <c r="AG104" s="1"/>
    </row>
    <row r="105" spans="1:33" s="477" customFormat="1" ht="58.5" customHeight="1" x14ac:dyDescent="0.2">
      <c r="A105" s="369"/>
      <c r="B105" s="350" t="s">
        <v>937</v>
      </c>
      <c r="C105" s="364">
        <v>90099</v>
      </c>
      <c r="D105" s="351" t="str">
        <f>IF($B105="COT",VLOOKUP($C105,COTAÇÃO!$A$3:$I$4661,4,FALSE),IF($B105="SINAPI",VLOOKUP($C105,SINAPI!$A$7:$D$11796,2,FALSE),"ERRO"))</f>
        <v>ESCAVAÇÃO MECANIZADA DE VALA COM PROF. ATÉ 1,5 M (MÉDIA MONTANTE E JUSANTE/UMA COMPOSIÇÃO POR TRECHO), RETROESCAV. (0,26 M3), LARG. MENOR QUE 0,8 M, EM SOLO DE 1A CATEGORIA, EM LOCAIS COM ALTO NÍVEL DE INTERFERÊNCIA. AF_09/2024</v>
      </c>
      <c r="E105" s="377" t="str">
        <f>IF($B105="COT",VLOOKUP($C105,COTAÇÃO!$A$3:$I$4661,5,FALSE),IF($B105="SINAPI",VLOOKUP($C105,SINAPI!$A$7:$D$12422,3,FALSE),"ERRO"))</f>
        <v>M3</v>
      </c>
      <c r="F105" s="404">
        <f>1*0.6*1.2</f>
        <v>0.72</v>
      </c>
      <c r="G105" s="466">
        <v>17.21</v>
      </c>
      <c r="H105" s="352">
        <f>G105*F105</f>
        <v>12.3912</v>
      </c>
      <c r="I105" s="470"/>
      <c r="J105" s="1"/>
      <c r="K105" s="1"/>
      <c r="L105" s="1"/>
      <c r="M105" s="1"/>
      <c r="N105" s="1"/>
      <c r="O105" s="1"/>
      <c r="P105" s="1"/>
      <c r="Q105" s="1"/>
      <c r="R105" s="1"/>
      <c r="S105" s="1"/>
      <c r="T105" s="1"/>
      <c r="U105" s="1"/>
      <c r="V105" s="1"/>
      <c r="W105" s="1"/>
      <c r="X105" s="1"/>
      <c r="Y105" s="1"/>
      <c r="Z105" s="1"/>
      <c r="AA105" s="1"/>
      <c r="AB105" s="1"/>
      <c r="AC105" s="1"/>
      <c r="AD105" s="1"/>
      <c r="AE105" s="1"/>
      <c r="AF105" s="1"/>
      <c r="AG105" s="1"/>
    </row>
    <row r="106" spans="1:33" s="477" customFormat="1" ht="25.5" customHeight="1" x14ac:dyDescent="0.2">
      <c r="A106" s="369"/>
      <c r="B106" s="350" t="s">
        <v>937</v>
      </c>
      <c r="C106" s="364">
        <v>101616</v>
      </c>
      <c r="D106" s="351" t="str">
        <f>IF($B106="COT",VLOOKUP($C106,COTAÇÃO!$A$3:$I$4661,4,FALSE),IF($B106="SINAPI",VLOOKUP($C106,SINAPI!$A$7:$D$11796,2,FALSE),"ERRO"))</f>
        <v>PREPARO DE FUNDO DE VALA COM LARGURA MENOR QUE 1,5 M (ACERTO DO SOLO NATURAL). AF_08/2020</v>
      </c>
      <c r="E106" s="377" t="str">
        <f>IF($B106="COT",VLOOKUP($C106,COTAÇÃO!$A$3:$I$4661,5,FALSE),IF($B106="SINAPI",VLOOKUP($C106,SINAPI!$A$7:$D$12422,3,FALSE),"ERRO"))</f>
        <v>M2</v>
      </c>
      <c r="F106" s="404">
        <f>1*0.6</f>
        <v>0.6</v>
      </c>
      <c r="G106" s="466">
        <v>8.8000000000000007</v>
      </c>
      <c r="H106" s="352">
        <f>G106*F106</f>
        <v>5.28</v>
      </c>
      <c r="I106" s="470"/>
      <c r="J106" s="1"/>
      <c r="K106" s="1"/>
      <c r="L106" s="1"/>
      <c r="M106" s="1"/>
      <c r="N106" s="1"/>
      <c r="O106" s="1"/>
      <c r="P106" s="1"/>
      <c r="Q106" s="1"/>
      <c r="R106" s="1"/>
      <c r="S106" s="1"/>
      <c r="T106" s="1"/>
      <c r="U106" s="1"/>
      <c r="V106" s="1"/>
      <c r="W106" s="1"/>
      <c r="X106" s="1"/>
      <c r="Y106" s="1"/>
      <c r="Z106" s="1"/>
      <c r="AA106" s="1"/>
      <c r="AB106" s="1"/>
      <c r="AC106" s="1"/>
      <c r="AD106" s="1"/>
      <c r="AE106" s="1"/>
      <c r="AF106" s="1"/>
      <c r="AG106" s="1"/>
    </row>
    <row r="107" spans="1:33" s="477" customFormat="1" ht="25.5" customHeight="1" x14ac:dyDescent="0.2">
      <c r="A107" s="369"/>
      <c r="B107" s="350" t="s">
        <v>937</v>
      </c>
      <c r="C107" s="364">
        <v>93382</v>
      </c>
      <c r="D107" s="351" t="str">
        <f>IF($B107="COT",VLOOKUP($C107,COTAÇÃO!$A$3:$I$4661,4,FALSE),IF($B107="SINAPI",VLOOKUP($C107,SINAPI!$A$7:$D$12531,2,FALSE),"ERRO"))</f>
        <v>REATERRO MANUAL DE VALAS, COM COMPACTADOR DE SOLOS DE PERCUSSÃO. AF_08/2023</v>
      </c>
      <c r="E107" s="377" t="str">
        <f>IF($B107="COT",VLOOKUP($C107,COTAÇÃO!$A$3:$I$4661,5,FALSE),IF($B107="SINAPI",VLOOKUP($C107,SINAPI!$A$7:$D$12422,3,FALSE),"ERRO"))</f>
        <v>M3</v>
      </c>
      <c r="F107" s="404">
        <f>F105</f>
        <v>0.72</v>
      </c>
      <c r="G107" s="466">
        <v>30.82</v>
      </c>
      <c r="H107" s="352">
        <f>G107*F107</f>
        <v>22.1904</v>
      </c>
      <c r="I107" s="470"/>
      <c r="J107" s="1"/>
      <c r="K107" s="1"/>
      <c r="L107" s="1"/>
      <c r="M107" s="1"/>
      <c r="N107" s="1"/>
      <c r="O107" s="1"/>
      <c r="P107" s="1"/>
      <c r="Q107" s="1"/>
      <c r="R107" s="1"/>
      <c r="S107" s="1"/>
      <c r="T107" s="1"/>
      <c r="U107" s="1"/>
      <c r="V107" s="1"/>
      <c r="W107" s="1"/>
      <c r="X107" s="1"/>
      <c r="Y107" s="1"/>
      <c r="Z107" s="1"/>
      <c r="AA107" s="1"/>
      <c r="AB107" s="1"/>
      <c r="AC107" s="1"/>
      <c r="AD107" s="1"/>
      <c r="AE107" s="1"/>
      <c r="AF107" s="1"/>
      <c r="AG107" s="1"/>
    </row>
    <row r="108" spans="1:33" s="477" customFormat="1" ht="25.5" customHeight="1" x14ac:dyDescent="0.2">
      <c r="A108" s="369"/>
      <c r="B108" s="350" t="s">
        <v>937</v>
      </c>
      <c r="C108" s="364">
        <v>36365</v>
      </c>
      <c r="D108" s="351" t="str">
        <f>IF($B108="COT",VLOOKUP($C108,COTAÇÃO!$A$3:$I$4661,4,FALSE),IF($B108="SINAPI",VLOOKUP($C108,SINAPI!$A$7:$D$12531,2,FALSE),"ERRO"))</f>
        <v xml:space="preserve">TUBO COLETOR DE ESGOTO PVC, JEI, DN 100 MM (NBR  7362)                                                                                                                                                                                                                                                                                                                                                                                                                                                    </v>
      </c>
      <c r="E108" s="377" t="str">
        <f>IF($B108="COT",VLOOKUP($C108,COTAÇÃO!$A$3:$I$4661,5,FALSE),IF($B108="SINAPI",VLOOKUP($C108,SINAPI!$A$7:$D$12422,3,FALSE),"ERRO"))</f>
        <v xml:space="preserve">M     </v>
      </c>
      <c r="F108" s="404">
        <v>1</v>
      </c>
      <c r="G108" s="466">
        <v>43.49</v>
      </c>
      <c r="H108" s="352">
        <f>G108*F108</f>
        <v>43.49</v>
      </c>
      <c r="I108" s="470"/>
      <c r="J108" s="1"/>
      <c r="K108" s="1"/>
      <c r="L108" s="1"/>
      <c r="M108" s="1"/>
      <c r="N108" s="1"/>
      <c r="O108" s="1"/>
      <c r="P108" s="1"/>
      <c r="Q108" s="1"/>
      <c r="R108" s="1"/>
      <c r="S108" s="1"/>
      <c r="T108" s="1"/>
      <c r="U108" s="1"/>
      <c r="V108" s="1"/>
      <c r="W108" s="1"/>
      <c r="X108" s="1"/>
      <c r="Y108" s="1"/>
      <c r="Z108" s="1"/>
      <c r="AA108" s="1"/>
      <c r="AB108" s="1"/>
      <c r="AC108" s="1"/>
      <c r="AD108" s="1"/>
      <c r="AE108" s="1"/>
      <c r="AF108" s="1"/>
      <c r="AG108" s="1"/>
    </row>
    <row r="109" spans="1:33" s="477" customFormat="1" ht="25.5" customHeight="1" x14ac:dyDescent="0.2">
      <c r="A109" s="369"/>
      <c r="B109" s="350" t="s">
        <v>937</v>
      </c>
      <c r="C109" s="364">
        <v>88267</v>
      </c>
      <c r="D109" s="351" t="str">
        <f>IF($B109="COT",VLOOKUP($C109,COTAÇÃO!$A$3:$I$4661,4,FALSE),IF($B109="SINAPI",VLOOKUP($C109,SINAPI!$A$7:$D$11796,2,FALSE),"ERRO"))</f>
        <v>ENCANADOR OU BOMBEIRO HIDRÁULICO COM ENCARGOS COMPLEMENTARES</v>
      </c>
      <c r="E109" s="377" t="str">
        <f>IF($B109="COT",VLOOKUP($C109,COTAÇÃO!$A$3:$I$4661,5,FALSE),IF($B109="SINAPI",VLOOKUP($C109,SINAPI!$A$7:$D$12422,3,FALSE),"ERRO"))</f>
        <v>H</v>
      </c>
      <c r="F109" s="404">
        <v>0.16</v>
      </c>
      <c r="G109" s="466">
        <v>32.99</v>
      </c>
      <c r="H109" s="352">
        <f>G109*F109</f>
        <v>5.2784000000000004</v>
      </c>
      <c r="I109" s="470"/>
      <c r="J109" s="1"/>
      <c r="K109" s="1"/>
      <c r="L109" s="1"/>
      <c r="M109" s="1"/>
      <c r="N109" s="1"/>
      <c r="O109" s="1"/>
      <c r="P109" s="1"/>
      <c r="Q109" s="1"/>
      <c r="R109" s="1"/>
      <c r="S109" s="1"/>
      <c r="T109" s="1"/>
      <c r="U109" s="1"/>
      <c r="V109" s="1"/>
      <c r="W109" s="1"/>
      <c r="X109" s="1"/>
      <c r="Y109" s="1"/>
      <c r="Z109" s="1"/>
      <c r="AA109" s="1"/>
      <c r="AB109" s="1"/>
      <c r="AC109" s="1"/>
      <c r="AD109" s="1"/>
      <c r="AE109" s="1"/>
      <c r="AF109" s="1"/>
      <c r="AG109" s="1"/>
    </row>
    <row r="110" spans="1:33" s="477" customFormat="1" x14ac:dyDescent="0.2">
      <c r="A110" s="347"/>
      <c r="B110" s="854"/>
      <c r="C110" s="855"/>
      <c r="D110" s="855"/>
      <c r="E110" s="855"/>
      <c r="F110" s="855"/>
      <c r="G110" s="856"/>
      <c r="H110" s="378"/>
      <c r="I110" s="470"/>
      <c r="J110" s="1"/>
      <c r="K110" s="1"/>
      <c r="L110" s="1"/>
      <c r="M110" s="1"/>
      <c r="N110" s="1"/>
      <c r="O110" s="1"/>
      <c r="P110" s="1"/>
      <c r="Q110" s="1"/>
      <c r="R110" s="1"/>
      <c r="S110" s="1"/>
      <c r="T110" s="1"/>
      <c r="U110" s="1"/>
      <c r="V110" s="1"/>
      <c r="W110" s="1"/>
      <c r="X110" s="1"/>
      <c r="Y110" s="1"/>
      <c r="Z110" s="1"/>
      <c r="AA110" s="1"/>
      <c r="AB110" s="1"/>
      <c r="AC110" s="1"/>
      <c r="AD110" s="1"/>
      <c r="AE110" s="1"/>
      <c r="AF110" s="1"/>
      <c r="AG110" s="1"/>
    </row>
    <row r="111" spans="1:33" s="477" customFormat="1" x14ac:dyDescent="0.2">
      <c r="A111" s="347"/>
      <c r="B111" s="347"/>
      <c r="C111" s="347"/>
      <c r="D111" s="347"/>
      <c r="E111" s="405"/>
      <c r="F111" s="405"/>
      <c r="G111" s="405"/>
      <c r="H111" s="347"/>
      <c r="I111" s="470"/>
      <c r="J111" s="1"/>
      <c r="K111" s="1"/>
      <c r="L111" s="1"/>
      <c r="M111" s="1"/>
      <c r="N111" s="1"/>
      <c r="O111" s="1"/>
      <c r="P111" s="1"/>
      <c r="Q111" s="1"/>
      <c r="R111" s="1"/>
      <c r="S111" s="1"/>
      <c r="T111" s="1"/>
      <c r="U111" s="1"/>
      <c r="V111" s="1"/>
      <c r="W111" s="1"/>
      <c r="X111" s="1"/>
      <c r="Y111" s="1"/>
      <c r="Z111" s="1"/>
      <c r="AA111" s="1"/>
      <c r="AB111" s="1"/>
      <c r="AC111" s="1"/>
      <c r="AD111" s="1"/>
      <c r="AE111" s="1"/>
      <c r="AF111" s="1"/>
      <c r="AG111" s="1"/>
    </row>
    <row r="112" spans="1:33" s="477" customFormat="1" x14ac:dyDescent="0.2">
      <c r="E112" s="374"/>
      <c r="F112" s="374"/>
      <c r="G112" s="374"/>
      <c r="H112" s="346" t="s">
        <v>921</v>
      </c>
      <c r="I112" s="470"/>
      <c r="J112" s="1"/>
      <c r="K112" s="1"/>
      <c r="L112" s="1"/>
      <c r="M112" s="1"/>
      <c r="N112" s="1"/>
      <c r="O112" s="1"/>
      <c r="P112" s="1"/>
      <c r="Q112" s="1"/>
      <c r="R112" s="1"/>
      <c r="S112" s="1"/>
      <c r="T112" s="1"/>
      <c r="U112" s="1"/>
      <c r="V112" s="1"/>
      <c r="W112" s="1"/>
      <c r="X112" s="1"/>
      <c r="Y112" s="1"/>
      <c r="Z112" s="1"/>
      <c r="AA112" s="1"/>
      <c r="AB112" s="1"/>
      <c r="AC112" s="1"/>
      <c r="AD112" s="1"/>
      <c r="AE112" s="1"/>
      <c r="AF112" s="1"/>
      <c r="AG112" s="1"/>
    </row>
    <row r="113" spans="1:33" s="477" customFormat="1" x14ac:dyDescent="0.2">
      <c r="A113" s="848" t="s">
        <v>918</v>
      </c>
      <c r="B113" s="849"/>
      <c r="C113" s="850"/>
      <c r="D113" s="401" t="s">
        <v>919</v>
      </c>
      <c r="E113" s="464" t="s">
        <v>19</v>
      </c>
      <c r="F113" s="464" t="s">
        <v>920</v>
      </c>
      <c r="G113" s="308" t="s">
        <v>935</v>
      </c>
      <c r="H113" s="349" t="s">
        <v>941</v>
      </c>
      <c r="I113" s="470"/>
      <c r="J113" s="1"/>
      <c r="K113" s="1"/>
      <c r="L113" s="1"/>
      <c r="M113" s="1"/>
      <c r="N113" s="1"/>
      <c r="O113" s="1"/>
      <c r="P113" s="1"/>
      <c r="Q113" s="1"/>
      <c r="R113" s="1"/>
      <c r="S113" s="1"/>
      <c r="T113" s="1"/>
      <c r="U113" s="1"/>
      <c r="V113" s="1"/>
      <c r="W113" s="1"/>
      <c r="X113" s="1"/>
      <c r="Y113" s="1"/>
      <c r="Z113" s="1"/>
      <c r="AA113" s="1"/>
      <c r="AB113" s="1"/>
      <c r="AC113" s="1"/>
      <c r="AD113" s="1"/>
      <c r="AE113" s="1"/>
      <c r="AF113" s="1"/>
      <c r="AG113" s="1"/>
    </row>
    <row r="114" spans="1:33" s="477" customFormat="1" ht="34.5" customHeight="1" x14ac:dyDescent="0.2">
      <c r="A114" s="309" t="s">
        <v>8844</v>
      </c>
      <c r="B114" s="360"/>
      <c r="C114" s="360"/>
      <c r="D114" s="361" t="s">
        <v>25523</v>
      </c>
      <c r="E114" s="362" t="s">
        <v>8835</v>
      </c>
      <c r="F114" s="280"/>
      <c r="G114" s="280" t="s">
        <v>937</v>
      </c>
      <c r="H114" s="363">
        <f>SUM(H116:H120)</f>
        <v>65.717089999999999</v>
      </c>
      <c r="I114" s="470"/>
      <c r="J114" s="1"/>
      <c r="K114" s="1"/>
      <c r="L114" s="1"/>
      <c r="M114" s="1"/>
      <c r="N114" s="1"/>
      <c r="O114" s="1"/>
      <c r="P114" s="1"/>
      <c r="Q114" s="1"/>
      <c r="R114" s="1"/>
      <c r="S114" s="1"/>
      <c r="T114" s="1"/>
      <c r="U114" s="1"/>
      <c r="V114" s="1"/>
      <c r="W114" s="1"/>
      <c r="X114" s="1"/>
      <c r="Y114" s="1"/>
      <c r="Z114" s="1"/>
      <c r="AA114" s="1"/>
      <c r="AB114" s="1"/>
      <c r="AC114" s="1"/>
      <c r="AD114" s="1"/>
      <c r="AE114" s="1"/>
      <c r="AF114" s="1"/>
      <c r="AG114" s="1"/>
    </row>
    <row r="115" spans="1:33" s="477" customFormat="1" x14ac:dyDescent="0.2">
      <c r="A115" s="359"/>
      <c r="B115" s="282" t="s">
        <v>935</v>
      </c>
      <c r="C115" s="314" t="s">
        <v>918</v>
      </c>
      <c r="D115" s="402" t="s">
        <v>938</v>
      </c>
      <c r="E115" s="282" t="s">
        <v>19</v>
      </c>
      <c r="F115" s="282" t="s">
        <v>939</v>
      </c>
      <c r="G115" s="282" t="s">
        <v>940</v>
      </c>
      <c r="H115" s="403"/>
      <c r="I115" s="470"/>
      <c r="J115" s="1"/>
      <c r="K115" s="1"/>
      <c r="L115" s="1"/>
      <c r="M115" s="1"/>
      <c r="N115" s="1"/>
      <c r="O115" s="1"/>
      <c r="P115" s="1"/>
      <c r="Q115" s="1"/>
      <c r="R115" s="1"/>
      <c r="S115" s="1"/>
      <c r="T115" s="1"/>
      <c r="U115" s="1"/>
      <c r="V115" s="1"/>
      <c r="W115" s="1"/>
      <c r="X115" s="1"/>
      <c r="Y115" s="1"/>
      <c r="Z115" s="1"/>
      <c r="AA115" s="1"/>
      <c r="AB115" s="1"/>
      <c r="AC115" s="1"/>
      <c r="AD115" s="1"/>
      <c r="AE115" s="1"/>
      <c r="AF115" s="1"/>
      <c r="AG115" s="1"/>
    </row>
    <row r="116" spans="1:33" s="477" customFormat="1" ht="27" customHeight="1" x14ac:dyDescent="0.2">
      <c r="A116" s="369"/>
      <c r="B116" s="350" t="s">
        <v>937</v>
      </c>
      <c r="C116" s="484">
        <v>104082</v>
      </c>
      <c r="D116" s="351" t="str">
        <f>IF($B116="COT",VLOOKUP($C116,COTAÇÃO!$A$3:$I$4661,4,FALSE),IF($B116="SINAPI",VLOOKUP($C116,SINAPI!$A$7:$D$12531,2,FALSE),"ERRO"))</f>
        <v>PLUG, PVC OCRE, JUNTA ELÁSTICA, DN 100 MM, PARA COLETOR PREDIAL DE ESGOTO. AF_06/2022</v>
      </c>
      <c r="E116" s="377" t="str">
        <f>IF($B116="COT",VLOOKUP($C116,COTAÇÃO!$A$3:$I$4661,5,FALSE),IF($B116="SINAPI",VLOOKUP($C116,SINAPI!$A$7:$D$12422,3,FALSE),"ERRO"))</f>
        <v>UN</v>
      </c>
      <c r="F116" s="485">
        <v>1</v>
      </c>
      <c r="G116" s="466">
        <v>31.67</v>
      </c>
      <c r="H116" s="486">
        <f t="shared" ref="H116:H120" si="4">G116*F116</f>
        <v>31.67</v>
      </c>
      <c r="I116" s="470"/>
      <c r="J116" s="1"/>
      <c r="K116" s="1"/>
      <c r="L116" s="1"/>
      <c r="M116" s="1"/>
      <c r="N116" s="1"/>
      <c r="O116" s="1"/>
      <c r="P116" s="1"/>
      <c r="Q116" s="1"/>
      <c r="R116" s="1"/>
      <c r="S116" s="1"/>
      <c r="T116" s="1"/>
      <c r="U116" s="1"/>
      <c r="V116" s="1"/>
      <c r="W116" s="1"/>
      <c r="X116" s="1"/>
      <c r="Y116" s="1"/>
      <c r="Z116" s="1"/>
      <c r="AA116" s="1"/>
      <c r="AB116" s="1"/>
      <c r="AC116" s="1"/>
      <c r="AD116" s="1"/>
      <c r="AE116" s="1"/>
      <c r="AF116" s="1"/>
      <c r="AG116" s="1"/>
    </row>
    <row r="117" spans="1:33" s="477" customFormat="1" ht="27" customHeight="1" x14ac:dyDescent="0.2">
      <c r="A117" s="369"/>
      <c r="B117" s="350" t="s">
        <v>937</v>
      </c>
      <c r="C117" s="364">
        <v>9836</v>
      </c>
      <c r="D117" s="351" t="str">
        <f>IF($B117="COT",VLOOKUP($C117,COTAÇÃO!$A$3:$I$4661,4,FALSE),IF($B117="SINAPI",VLOOKUP($C117,SINAPI!$A$7:$D$12531,2,FALSE),"ERRO"))</f>
        <v xml:space="preserve">TUBO PVC  SERIE NORMAL, DN 100 MM, PARA ESGOTO  PREDIAL (NBR 5688)                                                                                                                                                                                                                                                                                                                                                                                                                                        </v>
      </c>
      <c r="E117" s="377" t="str">
        <f>IF($B117="COT",VLOOKUP($C117,COTAÇÃO!$A$3:$I$4661,5,FALSE),IF($B117="SINAPI",VLOOKUP($C117,SINAPI!$A$7:$D$12422,3,FALSE),"ERRO"))</f>
        <v xml:space="preserve">M     </v>
      </c>
      <c r="F117" s="404">
        <v>0.2</v>
      </c>
      <c r="G117" s="466">
        <v>16.149999999999999</v>
      </c>
      <c r="H117" s="352">
        <f t="shared" si="4"/>
        <v>3.23</v>
      </c>
      <c r="I117" s="470"/>
      <c r="J117" s="1"/>
      <c r="K117" s="1"/>
      <c r="L117" s="1"/>
      <c r="M117" s="1"/>
      <c r="N117" s="1"/>
      <c r="O117" s="1"/>
      <c r="P117" s="1"/>
      <c r="Q117" s="1"/>
      <c r="R117" s="1"/>
      <c r="S117" s="1"/>
      <c r="T117" s="1"/>
      <c r="U117" s="1"/>
      <c r="V117" s="1"/>
      <c r="W117" s="1"/>
      <c r="X117" s="1"/>
      <c r="Y117" s="1"/>
      <c r="Z117" s="1"/>
      <c r="AA117" s="1"/>
      <c r="AB117" s="1"/>
      <c r="AC117" s="1"/>
      <c r="AD117" s="1"/>
      <c r="AE117" s="1"/>
      <c r="AF117" s="1"/>
      <c r="AG117" s="1"/>
    </row>
    <row r="118" spans="1:33" s="477" customFormat="1" ht="27" customHeight="1" x14ac:dyDescent="0.2">
      <c r="A118" s="369"/>
      <c r="B118" s="350" t="s">
        <v>937</v>
      </c>
      <c r="C118" s="364">
        <v>20088</v>
      </c>
      <c r="D118" s="351" t="str">
        <f>IF($B118="COT",VLOOKUP($C118,COTAÇÃO!$A$3:$I$4661,4,FALSE),IF($B118="SINAPI",VLOOKUP($C118,SINAPI!$A$7:$D$12531,2,FALSE),"ERRO"))</f>
        <v xml:space="preserve">CAP PVC, SERIE R, DN 100 MM, PARA ESGOTO PREDIAL                                                                                                                                                                                                                                                                                                                                                                                                                                                          </v>
      </c>
      <c r="E118" s="377" t="str">
        <f>IF($B118="COT",VLOOKUP($C118,COTAÇÃO!$A$3:$I$4661,5,FALSE),IF($B118="SINAPI",VLOOKUP($C118,SINAPI!$A$7:$D$12422,3,FALSE),"ERRO"))</f>
        <v xml:space="preserve">UN    </v>
      </c>
      <c r="F118" s="404">
        <v>1</v>
      </c>
      <c r="G118" s="466">
        <v>13.92</v>
      </c>
      <c r="H118" s="352">
        <f t="shared" si="4"/>
        <v>13.92</v>
      </c>
      <c r="I118" s="470"/>
      <c r="J118" s="1"/>
      <c r="K118" s="1"/>
      <c r="L118" s="1"/>
      <c r="M118" s="1"/>
      <c r="N118" s="1"/>
      <c r="O118" s="1"/>
      <c r="P118" s="1"/>
      <c r="Q118" s="1"/>
      <c r="R118" s="1"/>
      <c r="S118" s="1"/>
      <c r="T118" s="1"/>
      <c r="U118" s="1"/>
      <c r="V118" s="1"/>
      <c r="W118" s="1"/>
      <c r="X118" s="1"/>
      <c r="Y118" s="1"/>
      <c r="Z118" s="1"/>
      <c r="AA118" s="1"/>
      <c r="AB118" s="1"/>
      <c r="AC118" s="1"/>
      <c r="AD118" s="1"/>
      <c r="AE118" s="1"/>
      <c r="AF118" s="1"/>
      <c r="AG118" s="1"/>
    </row>
    <row r="119" spans="1:33" s="477" customFormat="1" ht="33.75" customHeight="1" x14ac:dyDescent="0.2">
      <c r="A119" s="369"/>
      <c r="B119" s="350" t="s">
        <v>937</v>
      </c>
      <c r="C119" s="364">
        <v>20078</v>
      </c>
      <c r="D119" s="351" t="str">
        <f>IF($B119="COT",VLOOKUP($C119,COTAÇÃO!$A$3:$I$4661,4,FALSE),IF($B119="SINAPI",VLOOKUP($C119,SINAPI!$A$7:$D$12531,2,FALSE),"ERRO"))</f>
        <v xml:space="preserve">PASTA LUBRIFICANTE PARA TUBOS E CONEXOES COM JUNTA ELASTICA, EMBALAGEM DE *400* GR (USO EM PVC, ACO, POLIETILENO E OUTROS)                                                                                                                                                                                                                                                                                                                                                                                </v>
      </c>
      <c r="E119" s="377" t="str">
        <f>IF($B119="COT",VLOOKUP($C119,COTAÇÃO!$A$3:$I$4661,5,FALSE),IF($B119="SINAPI",VLOOKUP($C119,SINAPI!$A$7:$D$12422,3,FALSE),"ERRO"))</f>
        <v xml:space="preserve">UN    </v>
      </c>
      <c r="F119" s="404">
        <v>1.2999999999999999E-2</v>
      </c>
      <c r="G119" s="466">
        <v>30.93</v>
      </c>
      <c r="H119" s="352">
        <f t="shared" si="4"/>
        <v>0.40209</v>
      </c>
      <c r="I119" s="470"/>
      <c r="J119" s="1"/>
      <c r="K119" s="1"/>
      <c r="L119" s="1"/>
      <c r="M119" s="1"/>
      <c r="N119" s="1"/>
      <c r="O119" s="1"/>
      <c r="P119" s="1"/>
      <c r="Q119" s="1"/>
      <c r="R119" s="1"/>
      <c r="S119" s="1"/>
      <c r="T119" s="1"/>
      <c r="U119" s="1"/>
      <c r="V119" s="1"/>
      <c r="W119" s="1"/>
      <c r="X119" s="1"/>
      <c r="Y119" s="1"/>
      <c r="Z119" s="1"/>
      <c r="AA119" s="1"/>
      <c r="AB119" s="1"/>
      <c r="AC119" s="1"/>
      <c r="AD119" s="1"/>
      <c r="AE119" s="1"/>
      <c r="AF119" s="1"/>
      <c r="AG119" s="1"/>
    </row>
    <row r="120" spans="1:33" s="477" customFormat="1" ht="27" customHeight="1" x14ac:dyDescent="0.2">
      <c r="A120" s="369"/>
      <c r="B120" s="350" t="s">
        <v>937</v>
      </c>
      <c r="C120" s="364">
        <v>88267</v>
      </c>
      <c r="D120" s="351" t="str">
        <f>IF($B120="COT",VLOOKUP($C120,COTAÇÃO!$A$3:$I$4661,4,FALSE),IF($B120="SINAPI",VLOOKUP($C120,SINAPI!$A$7:$D$12531,2,FALSE),"ERRO"))</f>
        <v>ENCANADOR OU BOMBEIRO HIDRÁULICO COM ENCARGOS COMPLEMENTARES</v>
      </c>
      <c r="E120" s="377" t="str">
        <f>IF($B120="COT",VLOOKUP($C120,COTAÇÃO!$A$3:$I$4661,5,FALSE),IF($B120="SINAPI",VLOOKUP($C120,SINAPI!$A$7:$D$12422,3,FALSE),"ERRO"))</f>
        <v>H</v>
      </c>
      <c r="F120" s="404">
        <v>0.5</v>
      </c>
      <c r="G120" s="466">
        <v>32.99</v>
      </c>
      <c r="H120" s="352">
        <f t="shared" si="4"/>
        <v>16.495000000000001</v>
      </c>
      <c r="I120" s="470"/>
      <c r="J120" s="1"/>
      <c r="K120" s="1"/>
      <c r="L120" s="1"/>
      <c r="M120" s="1"/>
      <c r="N120" s="1"/>
      <c r="O120" s="1"/>
      <c r="P120" s="1"/>
      <c r="Q120" s="1"/>
      <c r="R120" s="1"/>
      <c r="S120" s="1"/>
      <c r="T120" s="1"/>
      <c r="U120" s="1"/>
      <c r="V120" s="1"/>
      <c r="W120" s="1"/>
      <c r="X120" s="1"/>
      <c r="Y120" s="1"/>
      <c r="Z120" s="1"/>
      <c r="AA120" s="1"/>
      <c r="AB120" s="1"/>
      <c r="AC120" s="1"/>
      <c r="AD120" s="1"/>
      <c r="AE120" s="1"/>
      <c r="AF120" s="1"/>
      <c r="AG120" s="1"/>
    </row>
    <row r="121" spans="1:33" s="477" customFormat="1" x14ac:dyDescent="0.2">
      <c r="A121" s="347"/>
      <c r="B121" s="854"/>
      <c r="C121" s="855"/>
      <c r="D121" s="855"/>
      <c r="E121" s="855"/>
      <c r="F121" s="855"/>
      <c r="G121" s="856"/>
      <c r="H121" s="378"/>
      <c r="I121" s="470"/>
      <c r="J121" s="1"/>
      <c r="K121" s="1"/>
      <c r="L121" s="1"/>
      <c r="M121" s="1"/>
      <c r="N121" s="1"/>
      <c r="O121" s="1"/>
      <c r="P121" s="1"/>
      <c r="Q121" s="1"/>
      <c r="R121" s="1"/>
      <c r="S121" s="1"/>
      <c r="T121" s="1"/>
      <c r="U121" s="1"/>
      <c r="V121" s="1"/>
      <c r="W121" s="1"/>
      <c r="X121" s="1"/>
      <c r="Y121" s="1"/>
      <c r="Z121" s="1"/>
      <c r="AA121" s="1"/>
      <c r="AB121" s="1"/>
      <c r="AC121" s="1"/>
      <c r="AD121" s="1"/>
      <c r="AE121" s="1"/>
      <c r="AF121" s="1"/>
      <c r="AG121" s="1"/>
    </row>
    <row r="122" spans="1:33" s="477" customFormat="1" x14ac:dyDescent="0.2">
      <c r="I122" s="470"/>
      <c r="J122" s="1"/>
      <c r="K122" s="1"/>
      <c r="L122" s="1"/>
      <c r="M122" s="1"/>
      <c r="N122" s="1"/>
      <c r="O122" s="1"/>
      <c r="P122" s="1"/>
      <c r="Q122" s="1"/>
      <c r="R122" s="1"/>
      <c r="S122" s="1"/>
      <c r="T122" s="1"/>
      <c r="U122" s="1"/>
      <c r="V122" s="1"/>
      <c r="W122" s="1"/>
      <c r="X122" s="1"/>
      <c r="Y122" s="1"/>
      <c r="Z122" s="1"/>
      <c r="AA122" s="1"/>
      <c r="AB122" s="1"/>
      <c r="AC122" s="1"/>
      <c r="AD122" s="1"/>
      <c r="AE122" s="1"/>
      <c r="AF122" s="1"/>
      <c r="AG122" s="1"/>
    </row>
    <row r="123" spans="1:33" s="477" customFormat="1" x14ac:dyDescent="0.2">
      <c r="E123" s="374"/>
      <c r="F123" s="374"/>
      <c r="G123" s="374"/>
      <c r="H123" s="346" t="s">
        <v>921</v>
      </c>
      <c r="I123" s="470"/>
      <c r="J123" s="1"/>
      <c r="K123" s="1"/>
      <c r="L123" s="1"/>
      <c r="M123" s="1"/>
      <c r="N123" s="1"/>
      <c r="O123" s="1"/>
      <c r="P123" s="1"/>
      <c r="Q123" s="1"/>
      <c r="R123" s="1"/>
      <c r="S123" s="1"/>
      <c r="T123" s="1"/>
      <c r="U123" s="1"/>
      <c r="V123" s="1"/>
      <c r="W123" s="1"/>
      <c r="X123" s="1"/>
      <c r="Y123" s="1"/>
      <c r="Z123" s="1"/>
      <c r="AA123" s="1"/>
      <c r="AB123" s="1"/>
      <c r="AC123" s="1"/>
      <c r="AD123" s="1"/>
      <c r="AE123" s="1"/>
      <c r="AF123" s="1"/>
      <c r="AG123" s="1"/>
    </row>
    <row r="124" spans="1:33" s="477" customFormat="1" x14ac:dyDescent="0.2">
      <c r="A124" s="848" t="s">
        <v>918</v>
      </c>
      <c r="B124" s="849"/>
      <c r="C124" s="850"/>
      <c r="D124" s="401" t="s">
        <v>919</v>
      </c>
      <c r="E124" s="464" t="s">
        <v>19</v>
      </c>
      <c r="F124" s="464" t="s">
        <v>920</v>
      </c>
      <c r="G124" s="308" t="s">
        <v>935</v>
      </c>
      <c r="H124" s="349" t="s">
        <v>941</v>
      </c>
      <c r="I124" s="470"/>
      <c r="J124" s="1"/>
      <c r="K124" s="1"/>
      <c r="L124" s="1"/>
      <c r="M124" s="1"/>
      <c r="N124" s="1"/>
      <c r="O124" s="1"/>
      <c r="P124" s="1"/>
      <c r="Q124" s="1"/>
      <c r="R124" s="1"/>
      <c r="S124" s="1"/>
      <c r="T124" s="1"/>
      <c r="U124" s="1"/>
      <c r="V124" s="1"/>
      <c r="W124" s="1"/>
      <c r="X124" s="1"/>
      <c r="Y124" s="1"/>
      <c r="Z124" s="1"/>
      <c r="AA124" s="1"/>
      <c r="AB124" s="1"/>
      <c r="AC124" s="1"/>
      <c r="AD124" s="1"/>
      <c r="AE124" s="1"/>
      <c r="AF124" s="1"/>
      <c r="AG124" s="1"/>
    </row>
    <row r="125" spans="1:33" s="477" customFormat="1" ht="34.5" customHeight="1" x14ac:dyDescent="0.2">
      <c r="A125" s="309" t="s">
        <v>12539</v>
      </c>
      <c r="B125" s="360"/>
      <c r="C125" s="360"/>
      <c r="D125" s="361" t="s">
        <v>25524</v>
      </c>
      <c r="E125" s="362" t="s">
        <v>8835</v>
      </c>
      <c r="F125" s="280"/>
      <c r="G125" s="280" t="s">
        <v>937</v>
      </c>
      <c r="H125" s="363">
        <f>SUM(H127:H130)</f>
        <v>36.277090000000001</v>
      </c>
      <c r="I125" s="470"/>
      <c r="J125" s="1"/>
      <c r="K125" s="1"/>
      <c r="L125" s="1"/>
      <c r="M125" s="1"/>
      <c r="N125" s="1"/>
      <c r="O125" s="1"/>
      <c r="P125" s="1"/>
      <c r="Q125" s="1"/>
      <c r="R125" s="1"/>
      <c r="S125" s="1"/>
      <c r="T125" s="1"/>
      <c r="U125" s="1"/>
      <c r="V125" s="1"/>
      <c r="W125" s="1"/>
      <c r="X125" s="1"/>
      <c r="Y125" s="1"/>
      <c r="Z125" s="1"/>
      <c r="AA125" s="1"/>
      <c r="AB125" s="1"/>
      <c r="AC125" s="1"/>
      <c r="AD125" s="1"/>
      <c r="AE125" s="1"/>
      <c r="AF125" s="1"/>
      <c r="AG125" s="1"/>
    </row>
    <row r="126" spans="1:33" s="477" customFormat="1" x14ac:dyDescent="0.2">
      <c r="A126" s="359"/>
      <c r="B126" s="282" t="s">
        <v>935</v>
      </c>
      <c r="C126" s="314" t="s">
        <v>918</v>
      </c>
      <c r="D126" s="402" t="s">
        <v>938</v>
      </c>
      <c r="E126" s="282" t="s">
        <v>19</v>
      </c>
      <c r="F126" s="282" t="s">
        <v>939</v>
      </c>
      <c r="G126" s="282" t="s">
        <v>940</v>
      </c>
      <c r="H126" s="403"/>
      <c r="I126" s="470"/>
      <c r="J126" s="1"/>
      <c r="K126" s="1"/>
      <c r="L126" s="1"/>
      <c r="M126" s="1"/>
      <c r="N126" s="1"/>
      <c r="O126" s="1"/>
      <c r="P126" s="1"/>
      <c r="Q126" s="1"/>
      <c r="R126" s="1"/>
      <c r="S126" s="1"/>
      <c r="T126" s="1"/>
      <c r="U126" s="1"/>
      <c r="V126" s="1"/>
      <c r="W126" s="1"/>
      <c r="X126" s="1"/>
      <c r="Y126" s="1"/>
      <c r="Z126" s="1"/>
      <c r="AA126" s="1"/>
      <c r="AB126" s="1"/>
      <c r="AC126" s="1"/>
      <c r="AD126" s="1"/>
      <c r="AE126" s="1"/>
      <c r="AF126" s="1"/>
      <c r="AG126" s="1"/>
    </row>
    <row r="127" spans="1:33" s="477" customFormat="1" ht="27" customHeight="1" x14ac:dyDescent="0.2">
      <c r="A127" s="369"/>
      <c r="B127" s="350" t="s">
        <v>937</v>
      </c>
      <c r="C127" s="364">
        <v>9836</v>
      </c>
      <c r="D127" s="351" t="str">
        <f>IF($B127="COT",VLOOKUP($C127,COTAÇÃO!$A$3:$I$4661,4,FALSE),IF($B127="SINAPI",VLOOKUP($C127,SINAPI!$A$7:$D$12531,2,FALSE),"ERRO"))</f>
        <v xml:space="preserve">TUBO PVC  SERIE NORMAL, DN 100 MM, PARA ESGOTO  PREDIAL (NBR 5688)                                                                                                                                                                                                                                                                                                                                                                                                                                        </v>
      </c>
      <c r="E127" s="377" t="str">
        <f>IF($B127="COT",VLOOKUP($C127,COTAÇÃO!$A$3:$I$4661,5,FALSE),IF($B127="SINAPI",VLOOKUP($C127,SINAPI!$A$7:$D$12422,3,FALSE),"ERRO"))</f>
        <v xml:space="preserve">M     </v>
      </c>
      <c r="F127" s="404">
        <v>0.2</v>
      </c>
      <c r="G127" s="466">
        <v>16.149999999999999</v>
      </c>
      <c r="H127" s="352">
        <f t="shared" ref="H127:H130" si="5">G127*F127</f>
        <v>3.23</v>
      </c>
      <c r="I127" s="470"/>
      <c r="J127" s="1"/>
      <c r="K127" s="1"/>
      <c r="L127" s="1"/>
      <c r="M127" s="1"/>
      <c r="N127" s="1"/>
      <c r="O127" s="1"/>
      <c r="P127" s="1"/>
      <c r="Q127" s="1"/>
      <c r="R127" s="1"/>
      <c r="S127" s="1"/>
      <c r="T127" s="1"/>
      <c r="U127" s="1"/>
      <c r="V127" s="1"/>
      <c r="W127" s="1"/>
      <c r="X127" s="1"/>
      <c r="Y127" s="1"/>
      <c r="Z127" s="1"/>
      <c r="AA127" s="1"/>
      <c r="AB127" s="1"/>
      <c r="AC127" s="1"/>
      <c r="AD127" s="1"/>
      <c r="AE127" s="1"/>
      <c r="AF127" s="1"/>
      <c r="AG127" s="1"/>
    </row>
    <row r="128" spans="1:33" s="477" customFormat="1" ht="27" customHeight="1" x14ac:dyDescent="0.2">
      <c r="A128" s="369"/>
      <c r="B128" s="350" t="s">
        <v>937</v>
      </c>
      <c r="C128" s="364">
        <v>20088</v>
      </c>
      <c r="D128" s="351" t="str">
        <f>IF($B128="COT",VLOOKUP($C128,COTAÇÃO!$A$3:$I$4661,4,FALSE),IF($B128="SINAPI",VLOOKUP($C128,SINAPI!$A$7:$D$12531,2,FALSE),"ERRO"))</f>
        <v xml:space="preserve">CAP PVC, SERIE R, DN 100 MM, PARA ESGOTO PREDIAL                                                                                                                                                                                                                                                                                                                                                                                                                                                          </v>
      </c>
      <c r="E128" s="377" t="str">
        <f>IF($B128="COT",VLOOKUP($C128,COTAÇÃO!$A$3:$I$4661,5,FALSE),IF($B128="SINAPI",VLOOKUP($C128,SINAPI!$A$7:$D$12422,3,FALSE),"ERRO"))</f>
        <v xml:space="preserve">UN    </v>
      </c>
      <c r="F128" s="404">
        <v>1</v>
      </c>
      <c r="G128" s="466">
        <v>16.149999999999999</v>
      </c>
      <c r="H128" s="352">
        <f t="shared" si="5"/>
        <v>16.149999999999999</v>
      </c>
      <c r="I128" s="470"/>
      <c r="J128" s="1"/>
      <c r="K128" s="1"/>
      <c r="L128" s="1"/>
      <c r="M128" s="1"/>
      <c r="N128" s="1"/>
      <c r="O128" s="1"/>
      <c r="P128" s="1"/>
      <c r="Q128" s="1"/>
      <c r="R128" s="1"/>
      <c r="S128" s="1"/>
      <c r="T128" s="1"/>
      <c r="U128" s="1"/>
      <c r="V128" s="1"/>
      <c r="W128" s="1"/>
      <c r="X128" s="1"/>
      <c r="Y128" s="1"/>
      <c r="Z128" s="1"/>
      <c r="AA128" s="1"/>
      <c r="AB128" s="1"/>
      <c r="AC128" s="1"/>
      <c r="AD128" s="1"/>
      <c r="AE128" s="1"/>
      <c r="AF128" s="1"/>
      <c r="AG128" s="1"/>
    </row>
    <row r="129" spans="1:33" s="477" customFormat="1" ht="33.75" customHeight="1" x14ac:dyDescent="0.2">
      <c r="A129" s="369"/>
      <c r="B129" s="350" t="s">
        <v>937</v>
      </c>
      <c r="C129" s="364">
        <v>20078</v>
      </c>
      <c r="D129" s="351" t="str">
        <f>IF($B129="COT",VLOOKUP($C129,COTAÇÃO!$A$3:$I$4661,4,FALSE),IF($B129="SINAPI",VLOOKUP($C129,SINAPI!$A$7:$D$12531,2,FALSE),"ERRO"))</f>
        <v xml:space="preserve">PASTA LUBRIFICANTE PARA TUBOS E CONEXOES COM JUNTA ELASTICA, EMBALAGEM DE *400* GR (USO EM PVC, ACO, POLIETILENO E OUTROS)                                                                                                                                                                                                                                                                                                                                                                                </v>
      </c>
      <c r="E129" s="377" t="str">
        <f>IF($B129="COT",VLOOKUP($C129,COTAÇÃO!$A$3:$I$4661,5,FALSE),IF($B129="SINAPI",VLOOKUP($C129,SINAPI!$A$7:$D$12422,3,FALSE),"ERRO"))</f>
        <v xml:space="preserve">UN    </v>
      </c>
      <c r="F129" s="404">
        <v>1.2999999999999999E-2</v>
      </c>
      <c r="G129" s="466">
        <v>30.93</v>
      </c>
      <c r="H129" s="352">
        <f t="shared" si="5"/>
        <v>0.40209</v>
      </c>
      <c r="I129" s="470"/>
      <c r="J129" s="1"/>
      <c r="K129" s="1"/>
      <c r="L129" s="1"/>
      <c r="M129" s="1"/>
      <c r="N129" s="1"/>
      <c r="O129" s="1"/>
      <c r="P129" s="1"/>
      <c r="Q129" s="1"/>
      <c r="R129" s="1"/>
      <c r="S129" s="1"/>
      <c r="T129" s="1"/>
      <c r="U129" s="1"/>
      <c r="V129" s="1"/>
      <c r="W129" s="1"/>
      <c r="X129" s="1"/>
      <c r="Y129" s="1"/>
      <c r="Z129" s="1"/>
      <c r="AA129" s="1"/>
      <c r="AB129" s="1"/>
      <c r="AC129" s="1"/>
      <c r="AD129" s="1"/>
      <c r="AE129" s="1"/>
      <c r="AF129" s="1"/>
      <c r="AG129" s="1"/>
    </row>
    <row r="130" spans="1:33" s="477" customFormat="1" ht="27" customHeight="1" x14ac:dyDescent="0.2">
      <c r="A130" s="369"/>
      <c r="B130" s="350" t="s">
        <v>937</v>
      </c>
      <c r="C130" s="364">
        <v>88267</v>
      </c>
      <c r="D130" s="351" t="str">
        <f>IF($B130="COT",VLOOKUP($C130,COTAÇÃO!$A$3:$I$4661,4,FALSE),IF($B130="SINAPI",VLOOKUP($C130,SINAPI!$A$7:$D$12531,2,FALSE),"ERRO"))</f>
        <v>ENCANADOR OU BOMBEIRO HIDRÁULICO COM ENCARGOS COMPLEMENTARES</v>
      </c>
      <c r="E130" s="377" t="str">
        <f>IF($B130="COT",VLOOKUP($C130,COTAÇÃO!$A$3:$I$4661,5,FALSE),IF($B130="SINAPI",VLOOKUP($C130,SINAPI!$A$7:$D$12422,3,FALSE),"ERRO"))</f>
        <v>H</v>
      </c>
      <c r="F130" s="404">
        <v>0.5</v>
      </c>
      <c r="G130" s="466">
        <v>32.99</v>
      </c>
      <c r="H130" s="352">
        <f t="shared" si="5"/>
        <v>16.495000000000001</v>
      </c>
      <c r="I130" s="470"/>
      <c r="J130" s="1"/>
      <c r="K130" s="1"/>
      <c r="L130" s="1"/>
      <c r="M130" s="1"/>
      <c r="N130" s="1"/>
      <c r="O130" s="1"/>
      <c r="P130" s="1"/>
      <c r="Q130" s="1"/>
      <c r="R130" s="1"/>
      <c r="S130" s="1"/>
      <c r="T130" s="1"/>
      <c r="U130" s="1"/>
      <c r="V130" s="1"/>
      <c r="W130" s="1"/>
      <c r="X130" s="1"/>
      <c r="Y130" s="1"/>
      <c r="Z130" s="1"/>
      <c r="AA130" s="1"/>
      <c r="AB130" s="1"/>
      <c r="AC130" s="1"/>
      <c r="AD130" s="1"/>
      <c r="AE130" s="1"/>
      <c r="AF130" s="1"/>
      <c r="AG130" s="1"/>
    </row>
    <row r="131" spans="1:33" s="477" customFormat="1" x14ac:dyDescent="0.2">
      <c r="A131" s="347"/>
      <c r="B131" s="854"/>
      <c r="C131" s="855"/>
      <c r="D131" s="855"/>
      <c r="E131" s="855"/>
      <c r="F131" s="855"/>
      <c r="G131" s="856"/>
      <c r="H131" s="378"/>
      <c r="I131" s="470"/>
      <c r="J131" s="1"/>
      <c r="K131" s="1"/>
      <c r="L131" s="1"/>
      <c r="M131" s="1"/>
      <c r="N131" s="1"/>
      <c r="O131" s="1"/>
      <c r="P131" s="1"/>
      <c r="Q131" s="1"/>
      <c r="R131" s="1"/>
      <c r="S131" s="1"/>
      <c r="T131" s="1"/>
      <c r="U131" s="1"/>
      <c r="V131" s="1"/>
      <c r="W131" s="1"/>
      <c r="X131" s="1"/>
      <c r="Y131" s="1"/>
      <c r="Z131" s="1"/>
      <c r="AA131" s="1"/>
      <c r="AB131" s="1"/>
      <c r="AC131" s="1"/>
      <c r="AD131" s="1"/>
      <c r="AE131" s="1"/>
      <c r="AF131" s="1"/>
      <c r="AG131" s="1"/>
    </row>
    <row r="132" spans="1:33" s="290" customFormat="1" x14ac:dyDescent="0.2">
      <c r="A132" s="380"/>
      <c r="B132" s="381"/>
      <c r="C132" s="382"/>
      <c r="D132" s="383"/>
      <c r="E132" s="408"/>
      <c r="F132" s="408"/>
      <c r="G132" s="383"/>
      <c r="H132" s="386"/>
      <c r="I132" s="471"/>
      <c r="J132" s="398"/>
      <c r="K132" s="398"/>
      <c r="L132" s="398"/>
      <c r="M132" s="398"/>
      <c r="N132" s="398"/>
      <c r="O132" s="398"/>
      <c r="P132" s="398"/>
      <c r="Q132" s="398"/>
      <c r="R132" s="398"/>
      <c r="S132" s="398"/>
      <c r="T132" s="398"/>
      <c r="U132" s="398"/>
      <c r="V132" s="398"/>
      <c r="W132" s="398"/>
      <c r="X132" s="398"/>
      <c r="Y132" s="398"/>
      <c r="Z132" s="398"/>
      <c r="AA132" s="398"/>
      <c r="AB132" s="398"/>
      <c r="AC132" s="398"/>
      <c r="AD132" s="398"/>
      <c r="AE132" s="398"/>
      <c r="AF132" s="398"/>
      <c r="AG132" s="398"/>
    </row>
    <row r="133" spans="1:33" s="290" customFormat="1" x14ac:dyDescent="0.2">
      <c r="A133" s="477"/>
      <c r="B133" s="477"/>
      <c r="C133" s="477"/>
      <c r="D133" s="477"/>
      <c r="E133" s="374"/>
      <c r="F133" s="374"/>
      <c r="G133" s="374"/>
      <c r="H133" s="346" t="s">
        <v>921</v>
      </c>
      <c r="I133" s="471"/>
      <c r="J133" s="398"/>
      <c r="K133" s="398"/>
      <c r="L133" s="398"/>
      <c r="M133" s="398"/>
      <c r="N133" s="398"/>
      <c r="O133" s="398"/>
      <c r="P133" s="398"/>
      <c r="Q133" s="398"/>
      <c r="R133" s="398"/>
      <c r="S133" s="398"/>
      <c r="T133" s="398"/>
      <c r="U133" s="398"/>
      <c r="V133" s="398"/>
      <c r="W133" s="398"/>
      <c r="X133" s="398"/>
      <c r="Y133" s="398"/>
      <c r="Z133" s="398"/>
      <c r="AA133" s="398"/>
      <c r="AB133" s="398"/>
      <c r="AC133" s="398"/>
      <c r="AD133" s="398"/>
      <c r="AE133" s="398"/>
      <c r="AF133" s="398"/>
      <c r="AG133" s="398"/>
    </row>
    <row r="134" spans="1:33" s="290" customFormat="1" x14ac:dyDescent="0.2">
      <c r="A134" s="848" t="s">
        <v>918</v>
      </c>
      <c r="B134" s="849"/>
      <c r="C134" s="850"/>
      <c r="D134" s="401" t="s">
        <v>919</v>
      </c>
      <c r="E134" s="464" t="s">
        <v>19</v>
      </c>
      <c r="F134" s="464" t="s">
        <v>920</v>
      </c>
      <c r="G134" s="308" t="s">
        <v>935</v>
      </c>
      <c r="H134" s="349" t="s">
        <v>941</v>
      </c>
      <c r="I134" s="471"/>
      <c r="J134" s="398"/>
      <c r="K134" s="398"/>
      <c r="L134" s="398"/>
      <c r="M134" s="398"/>
      <c r="N134" s="398"/>
      <c r="O134" s="398"/>
      <c r="P134" s="398"/>
      <c r="Q134" s="398"/>
      <c r="R134" s="398"/>
      <c r="S134" s="398"/>
      <c r="T134" s="398"/>
      <c r="U134" s="398"/>
      <c r="V134" s="398"/>
      <c r="W134" s="398"/>
      <c r="X134" s="398"/>
      <c r="Y134" s="398"/>
      <c r="Z134" s="398"/>
      <c r="AA134" s="398"/>
      <c r="AB134" s="398"/>
      <c r="AC134" s="398"/>
      <c r="AD134" s="398"/>
      <c r="AE134" s="398"/>
      <c r="AF134" s="398"/>
      <c r="AG134" s="398"/>
    </row>
    <row r="135" spans="1:33" s="290" customFormat="1" ht="20.25" customHeight="1" x14ac:dyDescent="0.2">
      <c r="A135" s="309" t="s">
        <v>12540</v>
      </c>
      <c r="B135" s="360"/>
      <c r="C135" s="360"/>
      <c r="D135" s="361" t="s">
        <v>25525</v>
      </c>
      <c r="E135" s="362" t="s">
        <v>25526</v>
      </c>
      <c r="F135" s="280"/>
      <c r="G135" s="280" t="s">
        <v>937</v>
      </c>
      <c r="H135" s="363">
        <f>SUM(H137:H140)</f>
        <v>134.63999999999999</v>
      </c>
      <c r="I135" s="471"/>
      <c r="J135" s="398"/>
      <c r="K135" s="398"/>
      <c r="L135" s="398"/>
      <c r="M135" s="398"/>
      <c r="N135" s="398"/>
      <c r="O135" s="398"/>
      <c r="P135" s="398"/>
      <c r="Q135" s="398"/>
      <c r="R135" s="398"/>
      <c r="S135" s="398"/>
      <c r="T135" s="398"/>
      <c r="U135" s="398"/>
      <c r="V135" s="398"/>
      <c r="W135" s="398"/>
      <c r="X135" s="398"/>
      <c r="Y135" s="398"/>
      <c r="Z135" s="398"/>
      <c r="AA135" s="398"/>
      <c r="AB135" s="398"/>
      <c r="AC135" s="398"/>
      <c r="AD135" s="398"/>
      <c r="AE135" s="398"/>
      <c r="AF135" s="398"/>
      <c r="AG135" s="398"/>
    </row>
    <row r="136" spans="1:33" s="290" customFormat="1" x14ac:dyDescent="0.2">
      <c r="A136" s="359"/>
      <c r="B136" s="282" t="s">
        <v>935</v>
      </c>
      <c r="C136" s="314" t="s">
        <v>918</v>
      </c>
      <c r="D136" s="402" t="s">
        <v>938</v>
      </c>
      <c r="E136" s="282" t="s">
        <v>19</v>
      </c>
      <c r="F136" s="282" t="s">
        <v>939</v>
      </c>
      <c r="G136" s="282" t="s">
        <v>940</v>
      </c>
      <c r="H136" s="348"/>
      <c r="I136" s="471"/>
      <c r="J136" s="398"/>
      <c r="K136" s="398"/>
      <c r="L136" s="398"/>
      <c r="M136" s="398"/>
      <c r="N136" s="398"/>
      <c r="O136" s="398"/>
      <c r="P136" s="398"/>
      <c r="Q136" s="398"/>
      <c r="R136" s="398"/>
      <c r="S136" s="398"/>
      <c r="T136" s="398"/>
      <c r="U136" s="398"/>
      <c r="V136" s="398"/>
      <c r="W136" s="398"/>
      <c r="X136" s="398"/>
      <c r="Y136" s="398"/>
      <c r="Z136" s="398"/>
      <c r="AA136" s="398"/>
      <c r="AB136" s="398"/>
      <c r="AC136" s="398"/>
      <c r="AD136" s="398"/>
      <c r="AE136" s="398"/>
      <c r="AF136" s="398"/>
      <c r="AG136" s="398"/>
    </row>
    <row r="137" spans="1:33" s="290" customFormat="1" ht="22.5" x14ac:dyDescent="0.2">
      <c r="A137" s="369"/>
      <c r="B137" s="350" t="s">
        <v>937</v>
      </c>
      <c r="C137" s="364">
        <v>370</v>
      </c>
      <c r="D137" s="351" t="str">
        <f>IF($B137="COT",VLOOKUP($C137,COTAÇÃO!$A$3:$I$4661,4,FALSE),IF($B137="SINAPI",VLOOKUP($C137,SINAPI!$A$7:$D$12531,2,FALSE),"ERRO"))</f>
        <v xml:space="preserve">AREIA MEDIA - POSTO JAZIDA/FORNECEDOR (RETIRADO NA JAZIDA, SEM TRANSPORTE)                                                                                                                                                                                                                                                                                                                                                                                                                                </v>
      </c>
      <c r="E137" s="377" t="str">
        <f>IF($B137="COT",VLOOKUP($C137,COTAÇÃO!$A$3:$I$4661,5,FALSE),IF($B137="SINAPI",VLOOKUP($C137,SINAPI!$A$7:$D$12422,3,FALSE),"ERRO"))</f>
        <v xml:space="preserve">M3    </v>
      </c>
      <c r="F137" s="404">
        <v>0.04</v>
      </c>
      <c r="G137" s="466">
        <v>171.5</v>
      </c>
      <c r="H137" s="352">
        <f>F137*G137</f>
        <v>6.86</v>
      </c>
      <c r="I137" s="471"/>
      <c r="J137" s="398"/>
      <c r="K137" s="398"/>
      <c r="L137" s="398"/>
      <c r="M137" s="398"/>
      <c r="N137" s="398"/>
      <c r="O137" s="398"/>
      <c r="P137" s="398"/>
      <c r="Q137" s="398"/>
      <c r="R137" s="398"/>
      <c r="S137" s="398"/>
      <c r="T137" s="398"/>
      <c r="U137" s="398"/>
      <c r="V137" s="398"/>
      <c r="W137" s="398"/>
      <c r="X137" s="398"/>
      <c r="Y137" s="398"/>
      <c r="Z137" s="398"/>
      <c r="AA137" s="398"/>
      <c r="AB137" s="398"/>
      <c r="AC137" s="398"/>
      <c r="AD137" s="398"/>
      <c r="AE137" s="398"/>
      <c r="AF137" s="398"/>
      <c r="AG137" s="398"/>
    </row>
    <row r="138" spans="1:33" s="290" customFormat="1" x14ac:dyDescent="0.2">
      <c r="A138" s="369"/>
      <c r="B138" s="350" t="s">
        <v>937</v>
      </c>
      <c r="C138" s="364">
        <v>1379</v>
      </c>
      <c r="D138" s="351" t="str">
        <f>IF($B138="COT",VLOOKUP($C138,COTAÇÃO!$A$3:$I$4661,4,FALSE),IF($B138="SINAPI",VLOOKUP($C138,SINAPI!$A$7:$D$12531,2,FALSE),"ERRO"))</f>
        <v xml:space="preserve">CIMENTO PORTLAND COMPOSTO CP II-32                                                                                                                                                                                                                                                                                                                                                                                                                                                                        </v>
      </c>
      <c r="E138" s="377" t="str">
        <f>IF($B138="COT",VLOOKUP($C138,COTAÇÃO!$A$3:$I$4661,5,FALSE),IF($B138="SINAPI",VLOOKUP($C138,SINAPI!$A$7:$D$12422,3,FALSE),"ERRO"))</f>
        <v xml:space="preserve">KG    </v>
      </c>
      <c r="F138" s="404">
        <v>14</v>
      </c>
      <c r="G138" s="466">
        <v>0.77</v>
      </c>
      <c r="H138" s="352">
        <f>G138*F138</f>
        <v>10.780000000000001</v>
      </c>
      <c r="I138" s="471"/>
      <c r="J138" s="398"/>
      <c r="K138" s="398"/>
      <c r="L138" s="398"/>
      <c r="M138" s="398"/>
      <c r="N138" s="398"/>
      <c r="O138" s="398"/>
      <c r="P138" s="398"/>
      <c r="Q138" s="398"/>
      <c r="R138" s="398"/>
      <c r="S138" s="398"/>
      <c r="T138" s="398"/>
      <c r="U138" s="398"/>
      <c r="V138" s="398"/>
      <c r="W138" s="398"/>
      <c r="X138" s="398"/>
      <c r="Y138" s="398"/>
      <c r="Z138" s="398"/>
      <c r="AA138" s="398"/>
      <c r="AB138" s="398"/>
      <c r="AC138" s="398"/>
      <c r="AD138" s="398"/>
      <c r="AE138" s="398"/>
      <c r="AF138" s="398"/>
      <c r="AG138" s="398"/>
    </row>
    <row r="139" spans="1:33" s="290" customFormat="1" x14ac:dyDescent="0.2">
      <c r="A139" s="369"/>
      <c r="B139" s="350" t="s">
        <v>937</v>
      </c>
      <c r="C139" s="364">
        <v>88309</v>
      </c>
      <c r="D139" s="351" t="str">
        <f>IF($B139="COT",VLOOKUP($C139,COTAÇÃO!$A$3:$I$4661,4,FALSE),IF($B139="SINAPI",VLOOKUP($C139,SINAPI!$A$7:$D$12531,2,FALSE),"ERRO"))</f>
        <v>PEDREIRO COM ENCARGOS COMPLEMENTARES</v>
      </c>
      <c r="E139" s="377" t="str">
        <f>IF($B139="COT",VLOOKUP($C139,COTAÇÃO!$A$3:$I$4661,5,FALSE),IF($B139="SINAPI",VLOOKUP($C139,SINAPI!$A$7:$D$12422,3,FALSE),"ERRO"))</f>
        <v>H</v>
      </c>
      <c r="F139" s="404">
        <v>2</v>
      </c>
      <c r="G139" s="466">
        <v>33.619999999999997</v>
      </c>
      <c r="H139" s="352">
        <f>G139*F139</f>
        <v>67.239999999999995</v>
      </c>
      <c r="I139" s="471"/>
      <c r="J139" s="398"/>
      <c r="K139" s="398"/>
      <c r="L139" s="398"/>
      <c r="M139" s="398"/>
      <c r="N139" s="398"/>
      <c r="O139" s="398"/>
      <c r="P139" s="398"/>
      <c r="Q139" s="398"/>
      <c r="R139" s="398"/>
      <c r="S139" s="398"/>
      <c r="T139" s="398"/>
      <c r="U139" s="398"/>
      <c r="V139" s="398"/>
      <c r="W139" s="398"/>
      <c r="X139" s="398"/>
      <c r="Y139" s="398"/>
      <c r="Z139" s="398"/>
      <c r="AA139" s="398"/>
      <c r="AB139" s="398"/>
      <c r="AC139" s="398"/>
      <c r="AD139" s="398"/>
      <c r="AE139" s="398"/>
      <c r="AF139" s="398"/>
      <c r="AG139" s="398"/>
    </row>
    <row r="140" spans="1:33" s="290" customFormat="1" x14ac:dyDescent="0.2">
      <c r="A140" s="369"/>
      <c r="B140" s="350" t="s">
        <v>937</v>
      </c>
      <c r="C140" s="364">
        <v>88316</v>
      </c>
      <c r="D140" s="351" t="str">
        <f>IF($B140="COT",VLOOKUP($C140,COTAÇÃO!$A$3:$I$4661,4,FALSE),IF($B140="SINAPI",VLOOKUP($C140,SINAPI!$A$7:$D$12531,2,FALSE),"ERRO"))</f>
        <v>SERVENTE COM ENCARGOS COMPLEMENTARES</v>
      </c>
      <c r="E140" s="377" t="str">
        <f>IF($B140="COT",VLOOKUP($C140,COTAÇÃO!$A$3:$I$4661,5,FALSE),IF($B140="SINAPI",VLOOKUP($C140,SINAPI!$A$7:$D$12422,3,FALSE),"ERRO"))</f>
        <v>H</v>
      </c>
      <c r="F140" s="404">
        <v>2</v>
      </c>
      <c r="G140" s="466">
        <v>24.88</v>
      </c>
      <c r="H140" s="352">
        <f>G140*F140</f>
        <v>49.76</v>
      </c>
      <c r="I140" s="471"/>
      <c r="J140" s="398"/>
      <c r="K140" s="398"/>
      <c r="L140" s="398"/>
      <c r="M140" s="398"/>
      <c r="N140" s="398"/>
      <c r="O140" s="398"/>
      <c r="P140" s="398"/>
      <c r="Q140" s="398"/>
      <c r="R140" s="398"/>
      <c r="S140" s="398"/>
      <c r="T140" s="398"/>
      <c r="U140" s="398"/>
      <c r="V140" s="398"/>
      <c r="W140" s="398"/>
      <c r="X140" s="398"/>
      <c r="Y140" s="398"/>
      <c r="Z140" s="398"/>
      <c r="AA140" s="398"/>
      <c r="AB140" s="398"/>
      <c r="AC140" s="398"/>
      <c r="AD140" s="398"/>
      <c r="AE140" s="398"/>
      <c r="AF140" s="398"/>
      <c r="AG140" s="398"/>
    </row>
    <row r="141" spans="1:33" s="290" customFormat="1" x14ac:dyDescent="0.2">
      <c r="A141" s="380"/>
      <c r="B141" s="381"/>
      <c r="C141" s="382"/>
      <c r="D141" s="383"/>
      <c r="E141" s="477"/>
      <c r="F141" s="477"/>
      <c r="G141" s="383"/>
      <c r="H141" s="386"/>
      <c r="I141" s="471"/>
      <c r="J141" s="398"/>
      <c r="K141" s="398"/>
      <c r="L141" s="398"/>
      <c r="M141" s="398"/>
      <c r="N141" s="398"/>
      <c r="O141" s="398"/>
      <c r="P141" s="398"/>
      <c r="Q141" s="398"/>
      <c r="R141" s="398"/>
      <c r="S141" s="398"/>
      <c r="T141" s="398"/>
      <c r="U141" s="398"/>
      <c r="V141" s="398"/>
      <c r="W141" s="398"/>
      <c r="X141" s="398"/>
      <c r="Y141" s="398"/>
      <c r="Z141" s="398"/>
      <c r="AA141" s="398"/>
      <c r="AB141" s="398"/>
      <c r="AC141" s="398"/>
      <c r="AD141" s="398"/>
      <c r="AE141" s="398"/>
      <c r="AF141" s="398"/>
      <c r="AG141" s="398"/>
    </row>
    <row r="142" spans="1:33" s="290" customFormat="1" x14ac:dyDescent="0.2">
      <c r="A142" s="481"/>
      <c r="B142" s="481"/>
      <c r="C142" s="481"/>
      <c r="D142" s="481"/>
      <c r="E142" s="374"/>
      <c r="F142" s="374"/>
      <c r="G142" s="374"/>
      <c r="H142" s="346" t="s">
        <v>921</v>
      </c>
      <c r="I142" s="471"/>
      <c r="J142" s="398"/>
      <c r="K142" s="398"/>
      <c r="L142" s="398"/>
      <c r="M142" s="398"/>
      <c r="N142" s="398"/>
      <c r="O142" s="398"/>
      <c r="P142" s="398"/>
      <c r="Q142" s="398"/>
      <c r="R142" s="398"/>
      <c r="S142" s="398"/>
      <c r="T142" s="398"/>
      <c r="U142" s="398"/>
      <c r="V142" s="398"/>
      <c r="W142" s="398"/>
      <c r="X142" s="398"/>
      <c r="Y142" s="398"/>
      <c r="Z142" s="398"/>
      <c r="AA142" s="398"/>
      <c r="AB142" s="398"/>
      <c r="AC142" s="398"/>
      <c r="AD142" s="398"/>
      <c r="AE142" s="398"/>
      <c r="AF142" s="398"/>
      <c r="AG142" s="398"/>
    </row>
    <row r="143" spans="1:33" s="290" customFormat="1" ht="18.75" customHeight="1" x14ac:dyDescent="0.2">
      <c r="A143" s="848" t="s">
        <v>918</v>
      </c>
      <c r="B143" s="849"/>
      <c r="C143" s="850"/>
      <c r="D143" s="401" t="s">
        <v>919</v>
      </c>
      <c r="E143" s="464" t="s">
        <v>19</v>
      </c>
      <c r="F143" s="464" t="s">
        <v>920</v>
      </c>
      <c r="G143" s="308" t="s">
        <v>935</v>
      </c>
      <c r="H143" s="349" t="s">
        <v>941</v>
      </c>
      <c r="I143" s="471"/>
      <c r="J143" s="398"/>
      <c r="K143" s="398"/>
      <c r="L143" s="398"/>
      <c r="M143" s="398"/>
      <c r="N143" s="398"/>
      <c r="O143" s="398"/>
      <c r="P143" s="398"/>
      <c r="Q143" s="398"/>
      <c r="R143" s="398"/>
      <c r="S143" s="398"/>
      <c r="T143" s="398"/>
      <c r="U143" s="398"/>
      <c r="V143" s="398"/>
      <c r="W143" s="398"/>
      <c r="X143" s="398"/>
      <c r="Y143" s="398"/>
      <c r="Z143" s="398"/>
      <c r="AA143" s="398"/>
      <c r="AB143" s="398"/>
      <c r="AC143" s="398"/>
      <c r="AD143" s="398"/>
      <c r="AE143" s="398"/>
      <c r="AF143" s="398"/>
      <c r="AG143" s="398"/>
    </row>
    <row r="144" spans="1:33" s="290" customFormat="1" ht="42.75" customHeight="1" x14ac:dyDescent="0.2">
      <c r="A144" s="309" t="s">
        <v>25530</v>
      </c>
      <c r="B144" s="360"/>
      <c r="C144" s="360"/>
      <c r="D144" s="361" t="s">
        <v>25531</v>
      </c>
      <c r="E144" s="362" t="s">
        <v>8837</v>
      </c>
      <c r="F144" s="280"/>
      <c r="G144" s="280" t="s">
        <v>937</v>
      </c>
      <c r="H144" s="363">
        <f>SUM(H146:H148)</f>
        <v>7937</v>
      </c>
      <c r="I144" s="471">
        <v>10</v>
      </c>
      <c r="J144" s="398"/>
      <c r="K144" s="398"/>
      <c r="L144" s="398"/>
      <c r="M144" s="398"/>
      <c r="N144" s="398"/>
      <c r="O144" s="398"/>
      <c r="P144" s="398"/>
      <c r="Q144" s="398"/>
      <c r="R144" s="398"/>
      <c r="S144" s="398"/>
      <c r="T144" s="398"/>
      <c r="U144" s="398"/>
      <c r="V144" s="398"/>
      <c r="W144" s="398"/>
      <c r="X144" s="398"/>
      <c r="Y144" s="398"/>
      <c r="Z144" s="398"/>
      <c r="AA144" s="398"/>
      <c r="AB144" s="398"/>
      <c r="AC144" s="398"/>
      <c r="AD144" s="398"/>
      <c r="AE144" s="398"/>
      <c r="AF144" s="398"/>
      <c r="AG144" s="398"/>
    </row>
    <row r="145" spans="1:33" s="290" customFormat="1" ht="19.5" customHeight="1" x14ac:dyDescent="0.2">
      <c r="A145" s="359"/>
      <c r="B145" s="282" t="s">
        <v>935</v>
      </c>
      <c r="C145" s="314" t="s">
        <v>918</v>
      </c>
      <c r="D145" s="402" t="s">
        <v>938</v>
      </c>
      <c r="E145" s="282" t="s">
        <v>19</v>
      </c>
      <c r="F145" s="282" t="s">
        <v>939</v>
      </c>
      <c r="G145" s="282" t="s">
        <v>940</v>
      </c>
      <c r="H145" s="348"/>
      <c r="I145" s="471"/>
      <c r="J145" s="398"/>
      <c r="K145" s="398"/>
      <c r="L145" s="398"/>
      <c r="M145" s="398"/>
      <c r="N145" s="398"/>
      <c r="O145" s="398"/>
      <c r="P145" s="398"/>
      <c r="Q145" s="398"/>
      <c r="R145" s="398"/>
      <c r="S145" s="398"/>
      <c r="T145" s="398"/>
      <c r="U145" s="398"/>
      <c r="V145" s="398"/>
      <c r="W145" s="398"/>
      <c r="X145" s="398"/>
      <c r="Y145" s="398"/>
      <c r="Z145" s="398"/>
      <c r="AA145" s="398"/>
      <c r="AB145" s="398"/>
      <c r="AC145" s="398"/>
      <c r="AD145" s="398"/>
      <c r="AE145" s="398"/>
      <c r="AF145" s="398"/>
      <c r="AG145" s="398"/>
    </row>
    <row r="146" spans="1:33" s="290" customFormat="1" ht="27.75" customHeight="1" x14ac:dyDescent="0.2">
      <c r="A146" s="369"/>
      <c r="B146" s="350" t="s">
        <v>937</v>
      </c>
      <c r="C146" s="364">
        <v>100309</v>
      </c>
      <c r="D146" s="351" t="str">
        <f>IF($B146="COT",VLOOKUP($C146,COTAÇÃO!$A$3:$I$4661,4,FALSE),IF($B146="SINAPI",VLOOKUP($C146,SINAPI!$A$7:$D$11796,2,FALSE),"ERRO"))</f>
        <v>TÉCNICO EM SEGURANÇA DO TRABALHO COM ENCARGOS COMPLEMENTARES</v>
      </c>
      <c r="E146" s="377" t="str">
        <f>IF($B146="COT",VLOOKUP($C146,COTAÇÃO!$A$3:$I$4661,5,FALSE),IF($B146="SINAPI",VLOOKUP($C146,SINAPI!$A$7:$D$12422,3,FALSE),"ERRO"))</f>
        <v>H</v>
      </c>
      <c r="F146" s="404">
        <v>20</v>
      </c>
      <c r="G146" s="466">
        <v>49.52</v>
      </c>
      <c r="H146" s="352">
        <f>ROUND((G146*F146),2)</f>
        <v>990.4</v>
      </c>
      <c r="I146" s="471"/>
      <c r="J146" s="398"/>
      <c r="K146" s="398"/>
      <c r="L146" s="398"/>
      <c r="M146" s="398"/>
      <c r="N146" s="398"/>
      <c r="O146" s="398"/>
      <c r="P146" s="398"/>
      <c r="Q146" s="398"/>
      <c r="R146" s="398"/>
      <c r="S146" s="398"/>
      <c r="T146" s="398"/>
      <c r="U146" s="398"/>
      <c r="V146" s="398"/>
      <c r="W146" s="398"/>
      <c r="X146" s="398"/>
      <c r="Y146" s="398"/>
      <c r="Z146" s="398"/>
      <c r="AA146" s="398"/>
      <c r="AB146" s="398"/>
      <c r="AC146" s="398"/>
      <c r="AD146" s="398"/>
      <c r="AE146" s="398"/>
      <c r="AF146" s="398"/>
      <c r="AG146" s="398"/>
    </row>
    <row r="147" spans="1:33" s="290" customFormat="1" ht="27.75" customHeight="1" x14ac:dyDescent="0.2">
      <c r="A147" s="369"/>
      <c r="B147" s="350" t="s">
        <v>937</v>
      </c>
      <c r="C147" s="364">
        <v>90776</v>
      </c>
      <c r="D147" s="351" t="str">
        <f>IF($B147="COT",VLOOKUP($C147,COTAÇÃO!$A$3:$I$4661,4,FALSE),IF($B147="SINAPI",VLOOKUP($C147,SINAPI!$A$7:$D$11796,2,FALSE),"ERRO"))</f>
        <v>ENCARREGADO GERAL COM ENCARGOS COMPLEMENTARES</v>
      </c>
      <c r="E147" s="377" t="str">
        <f>IF($B147="COT",VLOOKUP($C147,COTAÇÃO!$A$3:$I$4661,5,FALSE),IF($B147="SINAPI",VLOOKUP($C147,SINAPI!$A$7:$D$12422,3,FALSE),"ERRO"))</f>
        <v>H</v>
      </c>
      <c r="F147" s="404">
        <v>60</v>
      </c>
      <c r="G147" s="351">
        <v>66.73</v>
      </c>
      <c r="H147" s="352">
        <f>ROUND((G147*F147),2)</f>
        <v>4003.8</v>
      </c>
      <c r="I147" s="471"/>
      <c r="J147" s="398"/>
      <c r="K147" s="398"/>
      <c r="L147" s="398"/>
      <c r="M147" s="398"/>
      <c r="N147" s="398"/>
      <c r="O147" s="398"/>
      <c r="P147" s="398"/>
      <c r="Q147" s="398"/>
      <c r="R147" s="398"/>
      <c r="S147" s="398"/>
      <c r="T147" s="398"/>
      <c r="U147" s="398"/>
      <c r="V147" s="398"/>
      <c r="W147" s="398"/>
      <c r="X147" s="398"/>
      <c r="Y147" s="398"/>
      <c r="Z147" s="398"/>
      <c r="AA147" s="398"/>
      <c r="AB147" s="398"/>
      <c r="AC147" s="398"/>
      <c r="AD147" s="398"/>
      <c r="AE147" s="398"/>
      <c r="AF147" s="398"/>
      <c r="AG147" s="398"/>
    </row>
    <row r="148" spans="1:33" s="290" customFormat="1" ht="27.75" customHeight="1" x14ac:dyDescent="0.2">
      <c r="A148" s="369"/>
      <c r="B148" s="350" t="s">
        <v>937</v>
      </c>
      <c r="C148" s="364">
        <v>90778</v>
      </c>
      <c r="D148" s="351" t="str">
        <f>IF($B148="COT",VLOOKUP($C148,COTAÇÃO!$A$3:$I$4661,4,FALSE),IF($B148="SINAPI",VLOOKUP($C148,SINAPI!$A$7:$D$11796,2,FALSE),"ERRO"))</f>
        <v>ENGENHEIRO CIVIL DE OBRA PLENO COM ENCARGOS COMPLEMENTARES</v>
      </c>
      <c r="E148" s="377" t="str">
        <f>IF($B148="COT",VLOOKUP($C148,COTAÇÃO!$A$3:$I$4661,5,FALSE),IF($B148="SINAPI",VLOOKUP($C148,SINAPI!$A$7:$D$12422,3,FALSE),"ERRO"))</f>
        <v>H</v>
      </c>
      <c r="F148" s="404">
        <v>20</v>
      </c>
      <c r="G148" s="351">
        <v>147.13999999999999</v>
      </c>
      <c r="H148" s="352">
        <f>ROUND((G148*F148),2)</f>
        <v>2942.8</v>
      </c>
      <c r="I148" s="471"/>
      <c r="J148" s="398"/>
      <c r="K148" s="398"/>
      <c r="L148" s="398"/>
      <c r="M148" s="398"/>
      <c r="N148" s="398"/>
      <c r="O148" s="398"/>
      <c r="P148" s="398"/>
      <c r="Q148" s="398"/>
      <c r="R148" s="398"/>
      <c r="S148" s="398"/>
      <c r="T148" s="398"/>
      <c r="U148" s="398"/>
      <c r="V148" s="398"/>
      <c r="W148" s="398"/>
      <c r="X148" s="398"/>
      <c r="Y148" s="398"/>
      <c r="Z148" s="398"/>
      <c r="AA148" s="398"/>
      <c r="AB148" s="398"/>
      <c r="AC148" s="398"/>
      <c r="AD148" s="398"/>
      <c r="AE148" s="398"/>
      <c r="AF148" s="398"/>
      <c r="AG148" s="398"/>
    </row>
    <row r="149" spans="1:33" s="290" customFormat="1" x14ac:dyDescent="0.2">
      <c r="A149" s="380"/>
      <c r="B149" s="381"/>
      <c r="C149" s="382"/>
      <c r="D149" s="383"/>
      <c r="E149" s="481"/>
      <c r="F149" s="481"/>
      <c r="G149" s="383"/>
      <c r="H149" s="386"/>
      <c r="I149" s="471"/>
      <c r="J149" s="398"/>
      <c r="K149" s="398"/>
      <c r="L149" s="398"/>
      <c r="M149" s="398"/>
      <c r="N149" s="398"/>
      <c r="O149" s="398"/>
      <c r="P149" s="398"/>
      <c r="Q149" s="398"/>
      <c r="R149" s="398"/>
      <c r="S149" s="398"/>
      <c r="T149" s="398"/>
      <c r="U149" s="398"/>
      <c r="V149" s="398"/>
      <c r="W149" s="398"/>
      <c r="X149" s="398"/>
      <c r="Y149" s="398"/>
      <c r="Z149" s="398"/>
      <c r="AA149" s="398"/>
      <c r="AB149" s="398"/>
      <c r="AC149" s="398"/>
      <c r="AD149" s="398"/>
      <c r="AE149" s="398"/>
      <c r="AF149" s="398"/>
      <c r="AG149" s="398"/>
    </row>
    <row r="150" spans="1:33" s="290" customFormat="1" x14ac:dyDescent="0.2">
      <c r="A150" s="488"/>
      <c r="B150" s="488"/>
      <c r="C150" s="488"/>
      <c r="D150" s="488"/>
      <c r="E150" s="374"/>
      <c r="F150" s="374"/>
      <c r="G150" s="374"/>
      <c r="H150" s="346" t="s">
        <v>921</v>
      </c>
      <c r="I150" s="471"/>
      <c r="J150" s="398"/>
      <c r="K150" s="398"/>
      <c r="L150" s="398"/>
      <c r="M150" s="398"/>
      <c r="N150" s="398"/>
      <c r="O150" s="398"/>
      <c r="P150" s="398"/>
      <c r="Q150" s="398"/>
      <c r="R150" s="398"/>
      <c r="S150" s="398"/>
      <c r="T150" s="398"/>
      <c r="U150" s="398"/>
      <c r="V150" s="398"/>
      <c r="W150" s="398"/>
      <c r="X150" s="398"/>
      <c r="Y150" s="398"/>
      <c r="Z150" s="398"/>
      <c r="AA150" s="398"/>
      <c r="AB150" s="398"/>
      <c r="AC150" s="398"/>
      <c r="AD150" s="398"/>
      <c r="AE150" s="398"/>
      <c r="AF150" s="398"/>
      <c r="AG150" s="398"/>
    </row>
    <row r="151" spans="1:33" s="290" customFormat="1" x14ac:dyDescent="0.2">
      <c r="A151" s="848" t="s">
        <v>918</v>
      </c>
      <c r="B151" s="849"/>
      <c r="C151" s="850"/>
      <c r="D151" s="401" t="s">
        <v>919</v>
      </c>
      <c r="E151" s="464" t="s">
        <v>19</v>
      </c>
      <c r="F151" s="464" t="s">
        <v>920</v>
      </c>
      <c r="G151" s="308" t="s">
        <v>935</v>
      </c>
      <c r="H151" s="349" t="s">
        <v>941</v>
      </c>
      <c r="I151" s="471"/>
      <c r="J151" s="398"/>
      <c r="K151" s="398"/>
      <c r="L151" s="398"/>
      <c r="M151" s="398"/>
      <c r="N151" s="398"/>
      <c r="O151" s="398"/>
      <c r="P151" s="398"/>
      <c r="Q151" s="398"/>
      <c r="R151" s="398"/>
      <c r="S151" s="398"/>
      <c r="T151" s="398"/>
      <c r="U151" s="398"/>
      <c r="V151" s="398"/>
      <c r="W151" s="398"/>
      <c r="X151" s="398"/>
      <c r="Y151" s="398"/>
      <c r="Z151" s="398"/>
      <c r="AA151" s="398"/>
      <c r="AB151" s="398"/>
      <c r="AC151" s="398"/>
      <c r="AD151" s="398"/>
      <c r="AE151" s="398"/>
      <c r="AF151" s="398"/>
      <c r="AG151" s="398"/>
    </row>
    <row r="152" spans="1:33" s="290" customFormat="1" ht="46.15" customHeight="1" x14ac:dyDescent="0.2">
      <c r="A152" s="309" t="s">
        <v>25534</v>
      </c>
      <c r="B152" s="360"/>
      <c r="C152" s="360"/>
      <c r="D152" s="361" t="s">
        <v>8843</v>
      </c>
      <c r="E152" s="362" t="s">
        <v>8837</v>
      </c>
      <c r="F152" s="280"/>
      <c r="G152" s="280"/>
      <c r="H152" s="363">
        <f>SUM(H154:H156)</f>
        <v>3577.67</v>
      </c>
      <c r="I152" s="471"/>
      <c r="J152" s="398"/>
      <c r="K152" s="398"/>
      <c r="L152" s="398"/>
      <c r="M152" s="398"/>
      <c r="N152" s="398"/>
      <c r="O152" s="398"/>
      <c r="P152" s="398"/>
      <c r="Q152" s="398"/>
      <c r="R152" s="398"/>
      <c r="S152" s="398"/>
      <c r="T152" s="398"/>
      <c r="U152" s="398"/>
      <c r="V152" s="398"/>
      <c r="W152" s="398"/>
      <c r="X152" s="398"/>
      <c r="Y152" s="398"/>
      <c r="Z152" s="398"/>
      <c r="AA152" s="398"/>
      <c r="AB152" s="398"/>
      <c r="AC152" s="398"/>
      <c r="AD152" s="398"/>
      <c r="AE152" s="398"/>
      <c r="AF152" s="398"/>
      <c r="AG152" s="398"/>
    </row>
    <row r="153" spans="1:33" s="290" customFormat="1" x14ac:dyDescent="0.2">
      <c r="A153" s="359"/>
      <c r="B153" s="282" t="s">
        <v>935</v>
      </c>
      <c r="C153" s="314" t="s">
        <v>918</v>
      </c>
      <c r="D153" s="402" t="s">
        <v>938</v>
      </c>
      <c r="E153" s="282" t="s">
        <v>19</v>
      </c>
      <c r="F153" s="282" t="s">
        <v>939</v>
      </c>
      <c r="G153" s="282" t="s">
        <v>940</v>
      </c>
      <c r="H153" s="348"/>
      <c r="I153" s="471"/>
      <c r="J153" s="398"/>
      <c r="K153" s="398"/>
      <c r="L153" s="398"/>
      <c r="M153" s="398"/>
      <c r="N153" s="398"/>
      <c r="O153" s="398"/>
      <c r="P153" s="398"/>
      <c r="Q153" s="398"/>
      <c r="R153" s="398"/>
      <c r="S153" s="398"/>
      <c r="T153" s="398"/>
      <c r="U153" s="398"/>
      <c r="V153" s="398"/>
      <c r="W153" s="398"/>
      <c r="X153" s="398"/>
      <c r="Y153" s="398"/>
      <c r="Z153" s="398"/>
      <c r="AA153" s="398"/>
      <c r="AB153" s="398"/>
      <c r="AC153" s="398"/>
      <c r="AD153" s="398"/>
      <c r="AE153" s="398"/>
      <c r="AF153" s="398"/>
      <c r="AG153" s="398"/>
    </row>
    <row r="154" spans="1:33" s="290" customFormat="1" ht="22.5" x14ac:dyDescent="0.2">
      <c r="A154" s="369"/>
      <c r="B154" s="350" t="s">
        <v>1927</v>
      </c>
      <c r="C154" s="364" t="s">
        <v>3774</v>
      </c>
      <c r="D154" s="351" t="s">
        <v>3775</v>
      </c>
      <c r="E154" s="377" t="s">
        <v>3776</v>
      </c>
      <c r="F154" s="404">
        <v>1</v>
      </c>
      <c r="G154" s="351">
        <v>1050</v>
      </c>
      <c r="H154" s="352">
        <f>G154*F154</f>
        <v>1050</v>
      </c>
      <c r="I154" s="471"/>
      <c r="J154" s="398"/>
      <c r="K154" s="398"/>
      <c r="L154" s="398"/>
      <c r="M154" s="398"/>
      <c r="N154" s="398"/>
      <c r="O154" s="398"/>
      <c r="P154" s="398"/>
      <c r="Q154" s="398"/>
      <c r="R154" s="398"/>
      <c r="S154" s="398"/>
      <c r="T154" s="398"/>
      <c r="U154" s="398"/>
      <c r="V154" s="398"/>
      <c r="W154" s="398"/>
      <c r="X154" s="398"/>
      <c r="Y154" s="398"/>
      <c r="Z154" s="398"/>
      <c r="AA154" s="398"/>
      <c r="AB154" s="398"/>
      <c r="AC154" s="398"/>
      <c r="AD154" s="398"/>
      <c r="AE154" s="398"/>
      <c r="AF154" s="398"/>
      <c r="AG154" s="398"/>
    </row>
    <row r="155" spans="1:33" s="290" customFormat="1" ht="56.25" x14ac:dyDescent="0.2">
      <c r="A155" s="369"/>
      <c r="B155" s="350" t="s">
        <v>1927</v>
      </c>
      <c r="C155" s="364" t="s">
        <v>8926</v>
      </c>
      <c r="D155" s="351" t="s">
        <v>8927</v>
      </c>
      <c r="E155" s="377" t="s">
        <v>3776</v>
      </c>
      <c r="F155" s="404">
        <v>1</v>
      </c>
      <c r="G155" s="351">
        <v>858.71</v>
      </c>
      <c r="H155" s="352">
        <f>G155*F155</f>
        <v>858.71</v>
      </c>
      <c r="I155" s="471"/>
      <c r="J155" s="398"/>
      <c r="K155" s="398"/>
      <c r="L155" s="398"/>
      <c r="M155" s="398"/>
      <c r="N155" s="398"/>
      <c r="O155" s="398"/>
      <c r="P155" s="398"/>
      <c r="Q155" s="398"/>
      <c r="R155" s="398"/>
      <c r="S155" s="398"/>
      <c r="T155" s="398"/>
      <c r="U155" s="398"/>
      <c r="V155" s="398"/>
      <c r="W155" s="398"/>
      <c r="X155" s="398"/>
      <c r="Y155" s="398"/>
      <c r="Z155" s="398"/>
      <c r="AA155" s="398"/>
      <c r="AB155" s="398"/>
      <c r="AC155" s="398"/>
      <c r="AD155" s="398"/>
      <c r="AE155" s="398"/>
      <c r="AF155" s="398"/>
      <c r="AG155" s="398"/>
    </row>
    <row r="156" spans="1:33" s="290" customFormat="1" ht="22.5" x14ac:dyDescent="0.2">
      <c r="A156" s="369"/>
      <c r="B156" s="350" t="s">
        <v>1927</v>
      </c>
      <c r="C156" s="364" t="s">
        <v>3795</v>
      </c>
      <c r="D156" s="351" t="s">
        <v>3796</v>
      </c>
      <c r="E156" s="377" t="s">
        <v>19</v>
      </c>
      <c r="F156" s="404">
        <v>1</v>
      </c>
      <c r="G156" s="351">
        <v>1668.96</v>
      </c>
      <c r="H156" s="352">
        <f>G156*F156</f>
        <v>1668.96</v>
      </c>
      <c r="I156" s="471"/>
      <c r="J156" s="398"/>
      <c r="K156" s="398"/>
      <c r="L156" s="398"/>
      <c r="M156" s="398"/>
      <c r="N156" s="398"/>
      <c r="O156" s="398"/>
      <c r="P156" s="398"/>
      <c r="Q156" s="398"/>
      <c r="R156" s="398"/>
      <c r="S156" s="398"/>
      <c r="T156" s="398"/>
      <c r="U156" s="398"/>
      <c r="V156" s="398"/>
      <c r="W156" s="398"/>
      <c r="X156" s="398"/>
      <c r="Y156" s="398"/>
      <c r="Z156" s="398"/>
      <c r="AA156" s="398"/>
      <c r="AB156" s="398"/>
      <c r="AC156" s="398"/>
      <c r="AD156" s="398"/>
      <c r="AE156" s="398"/>
      <c r="AF156" s="398"/>
      <c r="AG156" s="398"/>
    </row>
    <row r="157" spans="1:33" s="290" customFormat="1" x14ac:dyDescent="0.2">
      <c r="A157" s="380"/>
      <c r="B157" s="381"/>
      <c r="C157" s="382"/>
      <c r="D157" s="383"/>
      <c r="E157" s="481"/>
      <c r="F157" s="481"/>
      <c r="G157" s="383"/>
      <c r="H157" s="386"/>
      <c r="I157" s="471"/>
      <c r="J157" s="398"/>
      <c r="K157" s="398"/>
      <c r="L157" s="398"/>
      <c r="M157" s="398"/>
      <c r="N157" s="398"/>
      <c r="O157" s="398"/>
      <c r="P157" s="398"/>
      <c r="Q157" s="398"/>
      <c r="R157" s="398"/>
      <c r="S157" s="398"/>
      <c r="T157" s="398"/>
      <c r="U157" s="398"/>
      <c r="V157" s="398"/>
      <c r="W157" s="398"/>
      <c r="X157" s="398"/>
      <c r="Y157" s="398"/>
      <c r="Z157" s="398"/>
      <c r="AA157" s="398"/>
      <c r="AB157" s="398"/>
      <c r="AC157" s="398"/>
      <c r="AD157" s="398"/>
      <c r="AE157" s="398"/>
      <c r="AF157" s="398"/>
      <c r="AG157" s="398"/>
    </row>
    <row r="158" spans="1:33" s="290" customFormat="1" x14ac:dyDescent="0.2">
      <c r="A158" s="380"/>
      <c r="B158" s="381"/>
      <c r="C158" s="382"/>
      <c r="D158" s="383"/>
      <c r="E158" s="481"/>
      <c r="F158" s="481"/>
      <c r="G158" s="383"/>
      <c r="H158" s="386"/>
      <c r="I158" s="471"/>
      <c r="J158" s="398"/>
      <c r="K158" s="398"/>
      <c r="L158" s="398"/>
      <c r="M158" s="398"/>
      <c r="N158" s="398"/>
      <c r="O158" s="398"/>
      <c r="P158" s="398"/>
      <c r="Q158" s="398"/>
      <c r="R158" s="398"/>
      <c r="S158" s="398"/>
      <c r="T158" s="398"/>
      <c r="U158" s="398"/>
      <c r="V158" s="398"/>
      <c r="W158" s="398"/>
      <c r="X158" s="398"/>
      <c r="Y158" s="398"/>
      <c r="Z158" s="398"/>
      <c r="AA158" s="398"/>
      <c r="AB158" s="398"/>
      <c r="AC158" s="398"/>
      <c r="AD158" s="398"/>
      <c r="AE158" s="398"/>
      <c r="AF158" s="398"/>
      <c r="AG158" s="398"/>
    </row>
    <row r="159" spans="1:33" s="290" customFormat="1" x14ac:dyDescent="0.2">
      <c r="A159" s="380"/>
      <c r="B159" s="381"/>
      <c r="C159" s="382"/>
      <c r="D159" s="383"/>
      <c r="E159" s="481"/>
      <c r="F159" s="481"/>
      <c r="G159" s="383"/>
      <c r="H159" s="386"/>
      <c r="I159" s="471"/>
      <c r="J159" s="398"/>
      <c r="K159" s="398"/>
      <c r="L159" s="398"/>
      <c r="M159" s="398"/>
      <c r="N159" s="398"/>
      <c r="O159" s="398"/>
      <c r="P159" s="398"/>
      <c r="Q159" s="398"/>
      <c r="R159" s="398"/>
      <c r="S159" s="398"/>
      <c r="T159" s="398"/>
      <c r="U159" s="398"/>
      <c r="V159" s="398"/>
      <c r="W159" s="398"/>
      <c r="X159" s="398"/>
      <c r="Y159" s="398"/>
      <c r="Z159" s="398"/>
      <c r="AA159" s="398"/>
      <c r="AB159" s="398"/>
      <c r="AC159" s="398"/>
      <c r="AD159" s="398"/>
      <c r="AE159" s="398"/>
      <c r="AF159" s="398"/>
      <c r="AG159" s="398"/>
    </row>
    <row r="160" spans="1:33" s="290" customFormat="1" ht="12.75" customHeight="1" x14ac:dyDescent="0.2">
      <c r="A160" s="380"/>
      <c r="B160" s="381"/>
      <c r="C160" s="382"/>
      <c r="D160" s="383"/>
      <c r="E160" s="857"/>
      <c r="F160" s="857"/>
      <c r="G160" s="383"/>
      <c r="H160" s="386"/>
      <c r="I160" s="471"/>
      <c r="J160" s="398"/>
      <c r="K160" s="398"/>
      <c r="L160" s="398"/>
      <c r="M160" s="398"/>
      <c r="N160" s="398"/>
      <c r="O160" s="398"/>
      <c r="P160" s="398"/>
      <c r="Q160" s="398"/>
      <c r="R160" s="398"/>
      <c r="S160" s="398"/>
      <c r="T160" s="398"/>
      <c r="U160" s="398"/>
      <c r="V160" s="398"/>
      <c r="W160" s="398"/>
      <c r="X160" s="398"/>
      <c r="Y160" s="398"/>
      <c r="Z160" s="398"/>
      <c r="AA160" s="398"/>
      <c r="AB160" s="398"/>
      <c r="AC160" s="398"/>
      <c r="AD160" s="398"/>
      <c r="AE160" s="398"/>
      <c r="AF160" s="398"/>
      <c r="AG160" s="398"/>
    </row>
    <row r="161" spans="1:33" s="290" customFormat="1" x14ac:dyDescent="0.2">
      <c r="A161" s="380"/>
      <c r="B161" s="381"/>
      <c r="C161" s="382"/>
      <c r="D161" s="383"/>
      <c r="E161" s="858"/>
      <c r="F161" s="858"/>
      <c r="G161" s="383"/>
      <c r="H161" s="386"/>
      <c r="I161" s="471"/>
      <c r="J161" s="398"/>
      <c r="K161" s="398"/>
      <c r="L161" s="398"/>
      <c r="M161" s="477"/>
      <c r="N161" s="477"/>
      <c r="O161" s="477"/>
      <c r="P161" s="477"/>
      <c r="Q161" s="374"/>
      <c r="R161" s="374"/>
      <c r="S161" s="374"/>
      <c r="T161" s="346" t="s">
        <v>921</v>
      </c>
      <c r="U161" s="398"/>
      <c r="V161" s="398"/>
      <c r="W161" s="398"/>
      <c r="X161" s="398"/>
      <c r="Y161" s="398"/>
      <c r="Z161" s="398"/>
      <c r="AA161" s="398"/>
      <c r="AB161" s="398"/>
      <c r="AC161" s="398"/>
      <c r="AD161" s="398"/>
      <c r="AE161" s="398"/>
      <c r="AF161" s="398"/>
      <c r="AG161" s="398"/>
    </row>
    <row r="162" spans="1:33" s="290" customFormat="1" ht="56.25" x14ac:dyDescent="0.2">
      <c r="A162" s="380"/>
      <c r="B162" s="381"/>
      <c r="C162" s="382"/>
      <c r="D162" s="383"/>
      <c r="E162" s="858"/>
      <c r="F162" s="858"/>
      <c r="G162" s="383"/>
      <c r="H162" s="386"/>
      <c r="I162" s="471"/>
      <c r="J162" s="398"/>
      <c r="K162" s="398"/>
      <c r="L162" s="398"/>
      <c r="M162" s="848" t="s">
        <v>918</v>
      </c>
      <c r="N162" s="849"/>
      <c r="O162" s="850"/>
      <c r="P162" s="401" t="s">
        <v>919</v>
      </c>
      <c r="Q162" s="464" t="s">
        <v>19</v>
      </c>
      <c r="R162" s="464" t="s">
        <v>920</v>
      </c>
      <c r="S162" s="308" t="s">
        <v>935</v>
      </c>
      <c r="T162" s="349" t="s">
        <v>941</v>
      </c>
      <c r="U162" s="398"/>
      <c r="V162" s="398"/>
      <c r="W162" s="398"/>
      <c r="X162" s="398"/>
      <c r="Y162" s="398"/>
      <c r="Z162" s="398"/>
      <c r="AA162" s="398"/>
      <c r="AB162" s="398"/>
      <c r="AC162" s="398"/>
      <c r="AD162" s="398"/>
      <c r="AE162" s="398"/>
      <c r="AF162" s="398"/>
      <c r="AG162" s="398"/>
    </row>
    <row r="163" spans="1:33" s="290" customFormat="1" ht="56.25" x14ac:dyDescent="0.2">
      <c r="A163" s="380"/>
      <c r="B163" s="381"/>
      <c r="C163" s="382"/>
      <c r="D163" s="383"/>
      <c r="E163" s="463"/>
      <c r="F163" s="463"/>
      <c r="G163" s="383"/>
      <c r="H163" s="386"/>
      <c r="I163" s="471"/>
      <c r="J163" s="398"/>
      <c r="K163" s="398"/>
      <c r="L163" s="398"/>
      <c r="M163" s="309" t="s">
        <v>8838</v>
      </c>
      <c r="N163" s="360"/>
      <c r="O163" s="360"/>
      <c r="P163" s="361" t="s">
        <v>25525</v>
      </c>
      <c r="Q163" s="362" t="s">
        <v>25526</v>
      </c>
      <c r="R163" s="280"/>
      <c r="S163" s="280" t="s">
        <v>937</v>
      </c>
      <c r="T163" s="363" t="e">
        <f>SUM(T165:T168)</f>
        <v>#VALUE!</v>
      </c>
      <c r="U163" s="398"/>
      <c r="V163" s="398"/>
      <c r="W163" s="398"/>
      <c r="X163" s="398"/>
      <c r="Y163" s="398"/>
      <c r="Z163" s="398"/>
      <c r="AA163" s="398"/>
      <c r="AB163" s="398"/>
      <c r="AC163" s="398"/>
      <c r="AD163" s="398"/>
      <c r="AE163" s="398"/>
      <c r="AF163" s="398"/>
      <c r="AG163" s="398"/>
    </row>
    <row r="164" spans="1:33" s="290" customFormat="1" x14ac:dyDescent="0.2">
      <c r="A164" s="380"/>
      <c r="B164" s="381"/>
      <c r="C164" s="382"/>
      <c r="D164" s="383"/>
      <c r="E164" s="463"/>
      <c r="F164" s="463"/>
      <c r="G164" s="383"/>
      <c r="H164" s="386"/>
      <c r="I164" s="471"/>
      <c r="J164" s="398"/>
      <c r="K164" s="398"/>
      <c r="L164" s="398"/>
      <c r="M164" s="359"/>
      <c r="N164" s="282" t="s">
        <v>935</v>
      </c>
      <c r="O164" s="314" t="s">
        <v>918</v>
      </c>
      <c r="P164" s="402" t="s">
        <v>938</v>
      </c>
      <c r="Q164" s="282" t="s">
        <v>19</v>
      </c>
      <c r="R164" s="282" t="s">
        <v>939</v>
      </c>
      <c r="S164" s="282" t="s">
        <v>940</v>
      </c>
      <c r="T164" s="348"/>
      <c r="U164" s="398"/>
      <c r="V164" s="398"/>
      <c r="W164" s="398"/>
      <c r="X164" s="398"/>
      <c r="Y164" s="398"/>
      <c r="Z164" s="398"/>
      <c r="AA164" s="398"/>
      <c r="AB164" s="398"/>
      <c r="AC164" s="398"/>
      <c r="AD164" s="398"/>
      <c r="AE164" s="398"/>
      <c r="AF164" s="398"/>
      <c r="AG164" s="398"/>
    </row>
    <row r="165" spans="1:33" s="290" customFormat="1" x14ac:dyDescent="0.2">
      <c r="A165" s="390"/>
      <c r="B165" s="390"/>
      <c r="C165" s="390"/>
      <c r="D165" s="390"/>
      <c r="E165" s="390"/>
      <c r="F165" s="390"/>
      <c r="G165" s="390"/>
      <c r="H165" s="346" t="s">
        <v>921</v>
      </c>
      <c r="I165" s="471"/>
      <c r="J165" s="398"/>
      <c r="K165" s="398"/>
      <c r="L165" s="398"/>
      <c r="M165" s="369"/>
      <c r="N165" s="350" t="s">
        <v>937</v>
      </c>
      <c r="O165" s="364">
        <v>370</v>
      </c>
      <c r="P165" s="391" t="s">
        <v>25533</v>
      </c>
      <c r="Q165" s="377" t="s">
        <v>25533</v>
      </c>
      <c r="R165" s="404" t="s">
        <v>25527</v>
      </c>
      <c r="S165" s="377" t="s">
        <v>25533</v>
      </c>
      <c r="T165" s="352" t="e">
        <f>S165*R165</f>
        <v>#VALUE!</v>
      </c>
      <c r="U165" s="398"/>
      <c r="V165" s="398"/>
      <c r="W165" s="398"/>
      <c r="X165" s="398"/>
      <c r="Y165" s="398"/>
      <c r="Z165" s="398"/>
      <c r="AA165" s="398"/>
      <c r="AB165" s="398"/>
      <c r="AC165" s="398"/>
      <c r="AD165" s="398"/>
      <c r="AE165" s="398"/>
      <c r="AF165" s="398"/>
      <c r="AG165" s="398"/>
    </row>
    <row r="166" spans="1:33" s="290" customFormat="1" x14ac:dyDescent="0.2">
      <c r="A166" s="274" t="s">
        <v>918</v>
      </c>
      <c r="B166" s="306"/>
      <c r="C166" s="275"/>
      <c r="D166" s="307" t="s">
        <v>919</v>
      </c>
      <c r="E166" s="389" t="s">
        <v>19</v>
      </c>
      <c r="F166" s="389" t="s">
        <v>920</v>
      </c>
      <c r="G166" s="308" t="s">
        <v>935</v>
      </c>
      <c r="H166" s="349" t="s">
        <v>941</v>
      </c>
      <c r="I166" s="471"/>
      <c r="J166" s="398"/>
      <c r="K166" s="398"/>
      <c r="L166" s="398"/>
      <c r="M166" s="369"/>
      <c r="N166" s="350" t="s">
        <v>937</v>
      </c>
      <c r="O166" s="364">
        <v>1379</v>
      </c>
      <c r="P166" s="391" t="s">
        <v>25533</v>
      </c>
      <c r="Q166" s="377" t="s">
        <v>25533</v>
      </c>
      <c r="R166" s="404" t="s">
        <v>25528</v>
      </c>
      <c r="S166" s="377" t="s">
        <v>25533</v>
      </c>
      <c r="T166" s="352" t="e">
        <f>S166*R166</f>
        <v>#VALUE!</v>
      </c>
      <c r="U166" s="398"/>
      <c r="V166" s="398"/>
      <c r="W166" s="398"/>
      <c r="X166" s="398"/>
      <c r="Y166" s="398"/>
      <c r="Z166" s="398"/>
      <c r="AA166" s="398"/>
      <c r="AB166" s="398"/>
      <c r="AC166" s="398"/>
      <c r="AD166" s="398"/>
      <c r="AE166" s="398"/>
      <c r="AF166" s="398"/>
      <c r="AG166" s="398"/>
    </row>
    <row r="167" spans="1:33" s="290" customFormat="1" ht="22.5" x14ac:dyDescent="0.2">
      <c r="A167" s="309" t="s">
        <v>5119</v>
      </c>
      <c r="B167" s="360" t="s">
        <v>5120</v>
      </c>
      <c r="C167" s="360"/>
      <c r="D167" s="361" t="s">
        <v>5118</v>
      </c>
      <c r="E167" s="362" t="s">
        <v>984</v>
      </c>
      <c r="F167" s="280"/>
      <c r="G167" s="280" t="s">
        <v>937</v>
      </c>
      <c r="H167" s="363" t="e">
        <f>SUM(H169:H173)</f>
        <v>#VALUE!</v>
      </c>
      <c r="I167" s="471"/>
      <c r="J167" s="398"/>
      <c r="K167" s="398"/>
      <c r="L167" s="398"/>
      <c r="M167" s="369"/>
      <c r="N167" s="350" t="s">
        <v>937</v>
      </c>
      <c r="O167" s="364">
        <v>88309</v>
      </c>
      <c r="P167" s="391" t="s">
        <v>25533</v>
      </c>
      <c r="Q167" s="377" t="s">
        <v>25533</v>
      </c>
      <c r="R167" s="404" t="s">
        <v>25529</v>
      </c>
      <c r="S167" s="377" t="s">
        <v>25533</v>
      </c>
      <c r="T167" s="352" t="e">
        <f>S167*R167</f>
        <v>#VALUE!</v>
      </c>
      <c r="U167" s="398"/>
      <c r="V167" s="398"/>
      <c r="W167" s="398"/>
      <c r="X167" s="398"/>
      <c r="Y167" s="398"/>
      <c r="Z167" s="398"/>
      <c r="AA167" s="398"/>
      <c r="AB167" s="398"/>
      <c r="AC167" s="398"/>
      <c r="AD167" s="398"/>
      <c r="AE167" s="398"/>
      <c r="AF167" s="398"/>
      <c r="AG167" s="398"/>
    </row>
    <row r="168" spans="1:33" s="290" customFormat="1" x14ac:dyDescent="0.2">
      <c r="A168" s="359"/>
      <c r="B168" s="282" t="s">
        <v>935</v>
      </c>
      <c r="C168" s="314" t="s">
        <v>918</v>
      </c>
      <c r="D168" s="315" t="s">
        <v>938</v>
      </c>
      <c r="E168" s="282" t="s">
        <v>19</v>
      </c>
      <c r="F168" s="282" t="s">
        <v>939</v>
      </c>
      <c r="G168" s="282" t="s">
        <v>940</v>
      </c>
      <c r="H168" s="348"/>
      <c r="I168" s="471"/>
      <c r="J168" s="398"/>
      <c r="K168" s="398"/>
      <c r="L168" s="398"/>
      <c r="M168" s="369"/>
      <c r="N168" s="350" t="s">
        <v>937</v>
      </c>
      <c r="O168" s="364">
        <v>88316</v>
      </c>
      <c r="P168" s="351" t="s">
        <v>25533</v>
      </c>
      <c r="Q168" s="377" t="s">
        <v>25533</v>
      </c>
      <c r="R168" s="404" t="s">
        <v>25529</v>
      </c>
      <c r="S168" s="377" t="s">
        <v>25533</v>
      </c>
      <c r="T168" s="352" t="e">
        <f>S168*R168</f>
        <v>#VALUE!</v>
      </c>
      <c r="U168" s="398"/>
      <c r="V168" s="398"/>
      <c r="W168" s="398"/>
      <c r="X168" s="398"/>
      <c r="Y168" s="398"/>
      <c r="Z168" s="398"/>
      <c r="AA168" s="398"/>
      <c r="AB168" s="398"/>
      <c r="AC168" s="398"/>
      <c r="AD168" s="398"/>
      <c r="AE168" s="398"/>
      <c r="AF168" s="398"/>
      <c r="AG168" s="398"/>
    </row>
    <row r="169" spans="1:33" s="290" customFormat="1" x14ac:dyDescent="0.2">
      <c r="A169" s="369"/>
      <c r="B169" s="350" t="s">
        <v>937</v>
      </c>
      <c r="C169" s="364">
        <v>88262</v>
      </c>
      <c r="D169" s="351" t="str">
        <f>IF($B169="COT",VLOOKUP($C169,COTAÇÃO!$A$3:$I$4661,4,FALSE),IF($B169="SINAPI",VLOOKUP($C169,SINAPI!$A$7:$D$11796,2,FALSE),"ERRO"))</f>
        <v>CARPINTEIRO DE FORMAS COM ENCARGOS COMPLEMENTARES</v>
      </c>
      <c r="E169" s="377" t="str">
        <f>IF($B169="COT",VLOOKUP($C169,COTAÇÃO!$A$3:$I$4661,5,FALSE),IF($B169="SINAPI",VLOOKUP($C169,SINAPI!$A$7:$D$11796,3,FALSE),"ERRO"))</f>
        <v>H</v>
      </c>
      <c r="F169" s="366">
        <v>0.02</v>
      </c>
      <c r="G169" s="351">
        <f>IF($B169="COT",VLOOKUP($C169,COTAÇÃO!$A$3:$I$4661,9,FALSE),IF($B169="SINAPI",VLOOKUP($C169,SINAPI!$A$7:$D$11796,4,FALSE),"ERRO"))</f>
        <v>27.77</v>
      </c>
      <c r="H169" s="352">
        <f>G169*F169</f>
        <v>0.5554</v>
      </c>
      <c r="I169" s="471"/>
      <c r="J169" s="398"/>
      <c r="K169" s="398"/>
      <c r="L169" s="398"/>
      <c r="M169" s="398"/>
      <c r="N169" s="398"/>
      <c r="O169" s="398"/>
      <c r="P169" s="398"/>
      <c r="Q169" s="398"/>
      <c r="R169" s="398"/>
      <c r="S169" s="398"/>
      <c r="T169" s="398"/>
      <c r="U169" s="398"/>
      <c r="V169" s="398"/>
      <c r="W169" s="398"/>
      <c r="X169" s="398"/>
      <c r="Y169" s="398"/>
      <c r="Z169" s="398"/>
      <c r="AA169" s="398"/>
      <c r="AB169" s="398"/>
      <c r="AC169" s="398"/>
      <c r="AD169" s="398"/>
      <c r="AE169" s="398"/>
      <c r="AF169" s="398"/>
      <c r="AG169" s="398"/>
    </row>
    <row r="170" spans="1:33" s="290" customFormat="1" x14ac:dyDescent="0.2">
      <c r="A170" s="369"/>
      <c r="B170" s="350" t="s">
        <v>937</v>
      </c>
      <c r="C170" s="364">
        <v>88239</v>
      </c>
      <c r="D170" s="351" t="str">
        <f>IF($B170="COT",VLOOKUP($C170,COTAÇÃO!$A$3:$I$4661,4,FALSE),IF($B170="SINAPI",VLOOKUP($C170,SINAPI!$A$7:$D$11796,2,FALSE),"ERRO"))</f>
        <v>AJUDANTE DE CARPINTEIRO COM ENCARGOS COMPLEMENTARES</v>
      </c>
      <c r="E170" s="377" t="str">
        <f>IF($B170="COT",VLOOKUP($C170,COTAÇÃO!$A$3:$I$4661,5,FALSE),IF($B170="SINAPI",VLOOKUP($C170,SINAPI!$A$7:$D$11796,3,FALSE),"ERRO"))</f>
        <v>H</v>
      </c>
      <c r="F170" s="366">
        <v>0.02</v>
      </c>
      <c r="G170" s="351">
        <f>IF($B170="COT",VLOOKUP($C170,COTAÇÃO!$A$3:$I$4661,9,FALSE),IF($B170="SINAPI",VLOOKUP($C170,SINAPI!$A$7:$D$11796,4,FALSE),"ERRO"))</f>
        <v>22.47</v>
      </c>
      <c r="H170" s="352">
        <f>G170*F170</f>
        <v>0.44939999999999997</v>
      </c>
      <c r="I170" s="471"/>
      <c r="J170" s="398"/>
      <c r="K170" s="398"/>
      <c r="L170" s="398"/>
      <c r="M170" s="398"/>
      <c r="N170" s="398"/>
      <c r="O170" s="398"/>
      <c r="P170" s="398"/>
      <c r="Q170" s="398"/>
      <c r="R170" s="398"/>
      <c r="S170" s="398"/>
      <c r="T170" s="398"/>
      <c r="U170" s="398"/>
      <c r="V170" s="398"/>
      <c r="W170" s="398"/>
      <c r="X170" s="398"/>
      <c r="Y170" s="398"/>
      <c r="Z170" s="398"/>
      <c r="AA170" s="398"/>
      <c r="AB170" s="398"/>
      <c r="AC170" s="398"/>
      <c r="AD170" s="398"/>
      <c r="AE170" s="398"/>
      <c r="AF170" s="398"/>
      <c r="AG170" s="398"/>
    </row>
    <row r="171" spans="1:33" s="290" customFormat="1" ht="21.75" customHeight="1" x14ac:dyDescent="0.2">
      <c r="A171" s="369"/>
      <c r="B171" s="350" t="s">
        <v>937</v>
      </c>
      <c r="C171" s="364">
        <v>4006</v>
      </c>
      <c r="D171" s="351" t="str">
        <f>IF($B171="COT",VLOOKUP($C171,COTAÇÃO!$A$3:$I$4661,4,FALSE),IF($B171="SINAPI",VLOOKUP($C171,SINAPI!$A$7:$D$11796,2,FALSE),"ERRO"))</f>
        <v xml:space="preserve">MADEIRA SERRADA EM PINUS, MISTA OU EQUIVALENTE DA REGIAO - BRUTA                                                                                                                                                                                                                                                                                                                                                                                                                                          </v>
      </c>
      <c r="E171" s="377" t="str">
        <f>IF($B171="COT",VLOOKUP($C171,COTAÇÃO!$A$3:$I$4661,5,FALSE),IF($B171="SINAPI",VLOOKUP($C171,SINAPI!$A$7:$D$11796,3,FALSE),"ERRO"))</f>
        <v xml:space="preserve">M3    </v>
      </c>
      <c r="F171" s="366">
        <f>1*0.035*0.3*4</f>
        <v>4.2000000000000003E-2</v>
      </c>
      <c r="G171" s="351" t="str">
        <f>IF($B171="COT",VLOOKUP($C171,COTAÇÃO!$A$3:$I$4661,9,FALSE),IF($B171="SINAPI",VLOOKUP($C171,SINAPI!$A$7:$D$11796,4,FALSE),"ERRO"))</f>
        <v>1.821,65</v>
      </c>
      <c r="H171" s="352" t="e">
        <f>G171*F171</f>
        <v>#VALUE!</v>
      </c>
      <c r="I171" s="471"/>
      <c r="J171" s="398"/>
      <c r="K171" s="398"/>
      <c r="L171" s="398"/>
      <c r="M171" s="398"/>
      <c r="N171" s="398"/>
      <c r="O171" s="398"/>
      <c r="P171" s="398"/>
      <c r="Q171" s="398"/>
      <c r="R171" s="398"/>
      <c r="S171" s="398"/>
      <c r="T171" s="398"/>
      <c r="U171" s="398"/>
      <c r="V171" s="398"/>
      <c r="W171" s="398"/>
      <c r="X171" s="398"/>
      <c r="Y171" s="398"/>
      <c r="Z171" s="398"/>
      <c r="AA171" s="398"/>
      <c r="AB171" s="398"/>
      <c r="AC171" s="398"/>
      <c r="AD171" s="398"/>
      <c r="AE171" s="398"/>
      <c r="AF171" s="398"/>
      <c r="AG171" s="398"/>
    </row>
    <row r="172" spans="1:33" s="290" customFormat="1" ht="22.5" x14ac:dyDescent="0.2">
      <c r="A172" s="369"/>
      <c r="B172" s="350" t="s">
        <v>937</v>
      </c>
      <c r="C172" s="364">
        <v>20206</v>
      </c>
      <c r="D172" s="351" t="str">
        <f>IF($B172="COT",VLOOKUP($C172,COTAÇÃO!$A$3:$I$4661,4,FALSE),IF($B172="SINAPI",VLOOKUP($C172,SINAPI!$A$7:$D$11796,2,FALSE),"ERRO"))</f>
        <v xml:space="preserve">SARRAFO APARELHADO *2 X 10* CM, EM MACARANDUBA/MASSARANDUBA, ANGELIM OU EQUIVALENTE DA REGIAO                                                                                                                                                                                                                                                                                                                                                                                                             </v>
      </c>
      <c r="E172" s="377" t="str">
        <f>IF($B172="COT",VLOOKUP($C172,COTAÇÃO!$A$3:$I$4661,5,FALSE),IF($B172="SINAPI",VLOOKUP($C172,SINAPI!$A$7:$D$11796,3,FALSE),"ERRO"))</f>
        <v xml:space="preserve">M     </v>
      </c>
      <c r="F172" s="366">
        <v>1</v>
      </c>
      <c r="G172" s="351" t="str">
        <f>IF($B172="COT",VLOOKUP($C172,COTAÇÃO!$A$3:$I$4661,9,FALSE),IF($B172="SINAPI",VLOOKUP($C172,SINAPI!$A$7:$D$11796,4,FALSE),"ERRO"))</f>
        <v>13,26</v>
      </c>
      <c r="H172" s="352" t="e">
        <f>G172*F172</f>
        <v>#VALUE!</v>
      </c>
      <c r="I172" s="471"/>
      <c r="J172" s="398"/>
      <c r="K172" s="398"/>
      <c r="L172" s="398"/>
      <c r="M172" s="398"/>
      <c r="N172" s="398"/>
      <c r="O172" s="398"/>
      <c r="P172" s="398"/>
      <c r="Q172" s="398"/>
      <c r="R172" s="398"/>
      <c r="S172" s="398"/>
      <c r="T172" s="398"/>
      <c r="U172" s="398"/>
      <c r="V172" s="398"/>
      <c r="W172" s="398"/>
      <c r="X172" s="398"/>
      <c r="Y172" s="398"/>
      <c r="Z172" s="398"/>
      <c r="AA172" s="398"/>
      <c r="AB172" s="398"/>
      <c r="AC172" s="398"/>
      <c r="AD172" s="398"/>
      <c r="AE172" s="398"/>
      <c r="AF172" s="398"/>
      <c r="AG172" s="398"/>
    </row>
    <row r="173" spans="1:33" s="290" customFormat="1" x14ac:dyDescent="0.2">
      <c r="A173" s="284"/>
      <c r="B173" s="350" t="s">
        <v>937</v>
      </c>
      <c r="C173" s="364">
        <v>2742</v>
      </c>
      <c r="D173" s="351" t="e">
        <f>IF($B173="COT",VLOOKUP($C173,COTAÇÃO!$A$3:$I$4661,4,FALSE),IF($B173="SINAPI",VLOOKUP($C173,SINAPI!$A$7:$D$11796,2,FALSE),"ERRO"))</f>
        <v>#N/A</v>
      </c>
      <c r="E173" s="377" t="e">
        <f>IF($B173="COT",VLOOKUP($C173,COTAÇÃO!$A$3:$I$4661,5,FALSE),IF($B173="SINAPI",VLOOKUP($C173,SINAPI!$A$7:$D$11796,3,FALSE),"ERRO"))</f>
        <v>#N/A</v>
      </c>
      <c r="F173" s="366">
        <v>1</v>
      </c>
      <c r="G173" s="351" t="e">
        <f>IF($B173="COT",VLOOKUP($C173,COTAÇÃO!$A$3:$I$4661,9,FALSE),IF($B173="SINAPI",VLOOKUP($C173,SINAPI!$A$7:$D$11796,4,FALSE),"ERRO"))</f>
        <v>#N/A</v>
      </c>
      <c r="H173" s="352" t="e">
        <f>G173*F173</f>
        <v>#N/A</v>
      </c>
      <c r="I173" s="471"/>
      <c r="J173" s="398"/>
      <c r="K173" s="398"/>
      <c r="L173" s="398"/>
      <c r="M173" s="398"/>
      <c r="N173" s="398"/>
      <c r="O173" s="398"/>
      <c r="P173" s="398"/>
      <c r="Q173" s="398"/>
      <c r="R173" s="398"/>
      <c r="S173" s="398"/>
      <c r="T173" s="398"/>
      <c r="U173" s="398"/>
      <c r="V173" s="398"/>
      <c r="W173" s="398"/>
      <c r="X173" s="398"/>
      <c r="Y173" s="398"/>
      <c r="Z173" s="398"/>
      <c r="AA173" s="398"/>
      <c r="AB173" s="398"/>
      <c r="AC173" s="398"/>
      <c r="AD173" s="398"/>
      <c r="AE173" s="398"/>
      <c r="AF173" s="398"/>
      <c r="AG173" s="398"/>
    </row>
    <row r="174" spans="1:33" x14ac:dyDescent="0.2">
      <c r="B174" s="132"/>
      <c r="C174" s="132"/>
      <c r="D174" s="132"/>
      <c r="E174" s="132"/>
      <c r="F174" s="132"/>
      <c r="G174" s="132"/>
      <c r="H174" s="379"/>
    </row>
    <row r="175" spans="1:33" x14ac:dyDescent="0.2">
      <c r="H175" s="346" t="s">
        <v>921</v>
      </c>
    </row>
    <row r="176" spans="1:33" x14ac:dyDescent="0.2">
      <c r="A176" s="274" t="s">
        <v>918</v>
      </c>
      <c r="B176" s="306"/>
      <c r="C176" s="275"/>
      <c r="D176" s="307" t="s">
        <v>919</v>
      </c>
      <c r="E176" s="277" t="s">
        <v>19</v>
      </c>
      <c r="F176" s="277" t="s">
        <v>920</v>
      </c>
      <c r="G176" s="308" t="s">
        <v>935</v>
      </c>
      <c r="H176" s="349" t="s">
        <v>941</v>
      </c>
    </row>
    <row r="177" spans="1:33" ht="20.25" customHeight="1" x14ac:dyDescent="0.2">
      <c r="A177" s="309" t="s">
        <v>5115</v>
      </c>
      <c r="B177" s="360"/>
      <c r="C177" s="360"/>
      <c r="D177" s="361"/>
      <c r="E177" s="362" t="s">
        <v>984</v>
      </c>
      <c r="F177" s="280"/>
      <c r="G177" s="280" t="s">
        <v>937</v>
      </c>
      <c r="H177" s="363" t="e">
        <f>SUM(H179:H184)</f>
        <v>#N/A</v>
      </c>
    </row>
    <row r="178" spans="1:33" x14ac:dyDescent="0.2">
      <c r="A178" s="359"/>
      <c r="B178" s="282" t="s">
        <v>935</v>
      </c>
      <c r="C178" s="314" t="s">
        <v>918</v>
      </c>
      <c r="D178" s="315" t="s">
        <v>938</v>
      </c>
      <c r="E178" s="282" t="s">
        <v>19</v>
      </c>
      <c r="F178" s="282" t="s">
        <v>939</v>
      </c>
      <c r="G178" s="282" t="s">
        <v>940</v>
      </c>
      <c r="H178" s="348"/>
      <c r="J178" s="367" t="s">
        <v>1923</v>
      </c>
    </row>
    <row r="179" spans="1:33" x14ac:dyDescent="0.2">
      <c r="A179" s="369"/>
      <c r="B179" s="350" t="s">
        <v>937</v>
      </c>
      <c r="C179" s="364">
        <v>9813</v>
      </c>
      <c r="D179" s="351" t="e">
        <f>IF($B179="COT",VLOOKUP($C179,COTAÇÃO!$A$3:$I$4661,4,FALSE),IF($B179="SINAPI",VLOOKUP($C179,SINAPI!$A$7:$D$11796,2,FALSE),"ERRO"))</f>
        <v>#N/A</v>
      </c>
      <c r="E179" s="351" t="e">
        <f>IF($B179="COT",VLOOKUP($C179,COTAÇÃO!$A$3:$I$4661,5,FALSE),IF($B179="SINAPI",VLOOKUP($C179,SINAPI!$A$7:$D$11796,3,FALSE),"ERRO"))</f>
        <v>#N/A</v>
      </c>
      <c r="F179" s="366">
        <v>1</v>
      </c>
      <c r="G179" s="351" t="e">
        <f>IF($B179="COT",VLOOKUP($C179,COTAÇÃO!$A$3:$I$4661,9,FALSE),IF($B179="SINAPI",VLOOKUP($C179,SINAPI!$A$7:$D$11796,4,FALSE),"ERRO"))</f>
        <v>#N/A</v>
      </c>
      <c r="H179" s="352" t="e">
        <f>G179*F179</f>
        <v>#N/A</v>
      </c>
    </row>
    <row r="180" spans="1:33" ht="23.25" customHeight="1" x14ac:dyDescent="0.2">
      <c r="A180" s="284"/>
      <c r="B180" s="350" t="s">
        <v>937</v>
      </c>
      <c r="C180" s="364">
        <v>88267</v>
      </c>
      <c r="D180" s="351" t="str">
        <f>IF($B180="COT",VLOOKUP($C180,COTAÇÃO!$A$3:$I$4661,4,FALSE),IF($B180="SINAPI",VLOOKUP($C180,SINAPI!$A$7:$D$11796,2,FALSE),"ERRO"))</f>
        <v>ENCANADOR OU BOMBEIRO HIDRÁULICO COM ENCARGOS COMPLEMENTARES</v>
      </c>
      <c r="E180" s="351" t="str">
        <f>IF($B180="COT",VLOOKUP($C180,COTAÇÃO!$A$3:$I$4661,5,FALSE),IF($B180="SINAPI",VLOOKUP($C180,SINAPI!$A$7:$D$11796,3,FALSE),"ERRO"))</f>
        <v>H</v>
      </c>
      <c r="F180" s="366">
        <v>0.4</v>
      </c>
      <c r="G180" s="351">
        <f>IF($B180="COT",VLOOKUP($C180,COTAÇÃO!$A$3:$I$4661,9,FALSE),IF($B180="SINAPI",VLOOKUP($C180,SINAPI!$A$7:$D$11796,4,FALSE),"ERRO"))</f>
        <v>27.38</v>
      </c>
      <c r="H180" s="352">
        <f>G180*F180</f>
        <v>10.952</v>
      </c>
    </row>
    <row r="181" spans="1:33" ht="25.5" customHeight="1" x14ac:dyDescent="0.2">
      <c r="A181" s="284"/>
      <c r="B181" s="350" t="s">
        <v>937</v>
      </c>
      <c r="C181" s="364">
        <v>88316</v>
      </c>
      <c r="D181" s="351" t="str">
        <f>IF($B181="COT",VLOOKUP($C181,COTAÇÃO!$A$3:$I$4661,4,FALSE),IF($B181="SINAPI",VLOOKUP($C181,SINAPI!$A$7:$D$11796,2,FALSE),"ERRO"))</f>
        <v>SERVENTE COM ENCARGOS COMPLEMENTARES</v>
      </c>
      <c r="E181" s="351" t="str">
        <f>IF($B181="COT",VLOOKUP($C181,COTAÇÃO!$A$3:$I$4661,5,FALSE),IF($B181="SINAPI",VLOOKUP($C181,SINAPI!$A$7:$D$11796,3,FALSE),"ERRO"))</f>
        <v>H</v>
      </c>
      <c r="F181" s="366">
        <v>4</v>
      </c>
      <c r="G181" s="351">
        <f>IF($B181="COT",VLOOKUP($C181,COTAÇÃO!$A$3:$I$4661,9,FALSE),IF($B181="SINAPI",VLOOKUP($C181,SINAPI!$A$7:$D$11796,4,FALSE),"ERRO"))</f>
        <v>20.41</v>
      </c>
      <c r="H181" s="352">
        <f>G181*F181</f>
        <v>81.64</v>
      </c>
    </row>
    <row r="182" spans="1:33" x14ac:dyDescent="0.2">
      <c r="A182" s="368"/>
      <c r="B182" s="350" t="s">
        <v>937</v>
      </c>
      <c r="C182" s="364">
        <v>93358</v>
      </c>
      <c r="D182" s="351" t="str">
        <f>IF($B182="COT",VLOOKUP($C182,COTAÇÃO!$A$3:$I$4661,4,FALSE),IF($B182="SINAPI",VLOOKUP($C182,SINAPI!$A$7:$D$11796,2,FALSE),"ERRO"))</f>
        <v>ESCAVAÇÃO MANUAL DE VALA. AF_09/2024</v>
      </c>
      <c r="E182" s="351" t="str">
        <f>IF($B182="COT",VLOOKUP($C182,COTAÇÃO!$A$3:$I$4661,5,FALSE),IF($B182="SINAPI",VLOOKUP($C182,SINAPI!$A$7:$D$11796,3,FALSE),"ERRO"))</f>
        <v>M3</v>
      </c>
      <c r="F182" s="366">
        <v>0.1</v>
      </c>
      <c r="G182" s="351">
        <f>IF($B182="COT",VLOOKUP($C182,COTAÇÃO!$A$3:$I$4661,9,FALSE),IF($B182="SINAPI",VLOOKUP($C182,SINAPI!$A$7:$D$11796,4,FALSE),"ERRO"))</f>
        <v>80.73</v>
      </c>
      <c r="H182" s="352">
        <f>G182*F182</f>
        <v>8.0730000000000004</v>
      </c>
    </row>
    <row r="183" spans="1:33" x14ac:dyDescent="0.2">
      <c r="A183" s="347"/>
      <c r="B183" s="350" t="s">
        <v>937</v>
      </c>
      <c r="C183" s="364">
        <v>96995</v>
      </c>
      <c r="D183" s="351" t="e">
        <f>IF($B183="COT",VLOOKUP($C183,COTAÇÃO!$A$3:$I$4661,4,FALSE),IF($B183="SINAPI",VLOOKUP($C183,SINAPI!$A$7:$D$11796,2,FALSE),"ERRO"))</f>
        <v>#N/A</v>
      </c>
      <c r="E183" s="351" t="e">
        <f>IF($B183="COT",VLOOKUP($C183,COTAÇÃO!$A$3:$I$4661,5,FALSE),IF($B183="SINAPI",VLOOKUP($C183,SINAPI!$A$7:$D$11796,3,FALSE),"ERRO"))</f>
        <v>#N/A</v>
      </c>
      <c r="F183" s="366">
        <v>0.08</v>
      </c>
      <c r="G183" s="351" t="e">
        <f>IF($B183="COT",VLOOKUP($C183,COTAÇÃO!$A$3:$I$4661,9,FALSE),IF($B183="SINAPI",VLOOKUP($C183,SINAPI!$A$7:$D$11796,4,FALSE),"ERRO"))</f>
        <v>#N/A</v>
      </c>
      <c r="H183" s="352" t="e">
        <f>G183*F183</f>
        <v>#N/A</v>
      </c>
    </row>
    <row r="184" spans="1:33" s="290" customFormat="1" x14ac:dyDescent="0.2">
      <c r="A184" s="347"/>
      <c r="B184" s="854" t="s">
        <v>5113</v>
      </c>
      <c r="C184" s="855"/>
      <c r="D184" s="855"/>
      <c r="E184" s="855"/>
      <c r="F184" s="855"/>
      <c r="G184" s="856"/>
      <c r="H184" s="378"/>
      <c r="I184" s="471"/>
      <c r="J184" s="398"/>
      <c r="K184" s="398"/>
      <c r="L184" s="398"/>
      <c r="M184" s="398"/>
      <c r="N184" s="398"/>
      <c r="O184" s="398"/>
      <c r="P184" s="398"/>
      <c r="Q184" s="398"/>
      <c r="R184" s="398"/>
      <c r="S184" s="398"/>
      <c r="T184" s="398"/>
      <c r="U184" s="398"/>
      <c r="V184" s="398"/>
      <c r="W184" s="398"/>
      <c r="X184" s="398"/>
      <c r="Y184" s="398"/>
      <c r="Z184" s="398"/>
      <c r="AA184" s="398"/>
      <c r="AB184" s="398"/>
      <c r="AC184" s="398"/>
      <c r="AD184" s="398"/>
      <c r="AE184" s="398"/>
      <c r="AF184" s="398"/>
      <c r="AG184" s="398"/>
    </row>
    <row r="185" spans="1:33" s="376" customFormat="1" x14ac:dyDescent="0.2">
      <c r="B185" s="132"/>
      <c r="C185" s="132"/>
      <c r="D185" s="132"/>
      <c r="E185" s="132"/>
      <c r="F185" s="132"/>
      <c r="G185" s="132"/>
      <c r="H185" s="379"/>
      <c r="I185" s="470"/>
      <c r="J185" s="1"/>
      <c r="K185" s="1"/>
      <c r="L185" s="1"/>
      <c r="M185" s="1"/>
      <c r="N185" s="1"/>
      <c r="O185" s="1"/>
      <c r="P185" s="1"/>
      <c r="Q185" s="1"/>
      <c r="R185" s="1"/>
      <c r="S185" s="1"/>
      <c r="T185" s="1"/>
      <c r="U185" s="1"/>
      <c r="V185" s="1"/>
      <c r="W185" s="1"/>
      <c r="X185" s="1"/>
      <c r="Y185" s="1"/>
      <c r="Z185" s="1"/>
      <c r="AA185" s="1"/>
      <c r="AB185" s="1"/>
      <c r="AC185" s="1"/>
      <c r="AD185" s="1"/>
      <c r="AE185" s="1"/>
      <c r="AF185" s="1"/>
      <c r="AG185" s="1"/>
    </row>
  </sheetData>
  <mergeCells count="29">
    <mergeCell ref="A1:H1"/>
    <mergeCell ref="B184:G184"/>
    <mergeCell ref="B89:G89"/>
    <mergeCell ref="E160:F160"/>
    <mergeCell ref="E161:F161"/>
    <mergeCell ref="E162:F162"/>
    <mergeCell ref="A102:C102"/>
    <mergeCell ref="B110:G110"/>
    <mergeCell ref="A113:C113"/>
    <mergeCell ref="B121:G121"/>
    <mergeCell ref="A124:C124"/>
    <mergeCell ref="B131:G131"/>
    <mergeCell ref="A93:C93"/>
    <mergeCell ref="B99:H99"/>
    <mergeCell ref="A143:C143"/>
    <mergeCell ref="M162:O162"/>
    <mergeCell ref="A134:C134"/>
    <mergeCell ref="A2:H2"/>
    <mergeCell ref="A26:C26"/>
    <mergeCell ref="B34:G34"/>
    <mergeCell ref="A37:C37"/>
    <mergeCell ref="B68:G68"/>
    <mergeCell ref="A5:C5"/>
    <mergeCell ref="A13:C13"/>
    <mergeCell ref="B21:G21"/>
    <mergeCell ref="A45:C45"/>
    <mergeCell ref="A53:C53"/>
    <mergeCell ref="B42:G42"/>
    <mergeCell ref="A151:C151"/>
  </mergeCells>
  <pageMargins left="0.51181102362204722" right="0.51181102362204722" top="0.78740157480314965" bottom="0.78740157480314965" header="0.31496062992125984" footer="0.31496062992125984"/>
  <pageSetup paperSize="9" scale="75" fitToHeight="0" orientation="portrait" r:id="rId1"/>
  <headerFooter>
    <oddFooter>&amp;C &amp;P / &amp;N</oddFooter>
  </headerFooter>
  <rowBreaks count="2" manualBreakCount="2">
    <brk id="60" max="7" man="1"/>
    <brk id="3" max="7"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2:G12531"/>
  <sheetViews>
    <sheetView topLeftCell="A4180" zoomScale="85" zoomScaleNormal="85" workbookViewId="0">
      <selection activeCell="B8751" sqref="B8751"/>
    </sheetView>
  </sheetViews>
  <sheetFormatPr defaultColWidth="9.140625" defaultRowHeight="12.75" x14ac:dyDescent="0.2"/>
  <cols>
    <col min="1" max="1" width="13.28515625" style="445" customWidth="1"/>
    <col min="2" max="2" width="176.7109375" style="445" customWidth="1"/>
    <col min="3" max="3" width="9.5703125" style="446" customWidth="1"/>
    <col min="4" max="4" width="15.140625" style="445" customWidth="1"/>
    <col min="5" max="16384" width="9.140625" style="445"/>
  </cols>
  <sheetData>
    <row r="2" spans="1:4" x14ac:dyDescent="0.2">
      <c r="A2" s="181" t="s">
        <v>19632</v>
      </c>
    </row>
    <row r="5" spans="1:4" ht="18" customHeight="1" x14ac:dyDescent="0.25">
      <c r="A5" s="371" t="s">
        <v>980</v>
      </c>
      <c r="B5" s="371" t="s">
        <v>981</v>
      </c>
      <c r="C5" s="422" t="s">
        <v>19</v>
      </c>
      <c r="D5" s="371" t="s">
        <v>941</v>
      </c>
    </row>
    <row r="7" spans="1:4" ht="13.5" x14ac:dyDescent="0.25">
      <c r="A7" s="447">
        <v>97141</v>
      </c>
      <c r="B7" s="448" t="s">
        <v>19633</v>
      </c>
      <c r="C7" s="449" t="s">
        <v>982</v>
      </c>
      <c r="D7" s="450">
        <v>4.9400000000000004</v>
      </c>
    </row>
    <row r="8" spans="1:4" ht="13.5" x14ac:dyDescent="0.25">
      <c r="A8" s="447">
        <v>97142</v>
      </c>
      <c r="B8" s="448" t="s">
        <v>19634</v>
      </c>
      <c r="C8" s="449" t="s">
        <v>982</v>
      </c>
      <c r="D8" s="450">
        <v>5.69</v>
      </c>
    </row>
    <row r="9" spans="1:4" ht="13.5" x14ac:dyDescent="0.25">
      <c r="A9" s="447">
        <v>97143</v>
      </c>
      <c r="B9" s="448" t="s">
        <v>19635</v>
      </c>
      <c r="C9" s="449" t="s">
        <v>982</v>
      </c>
      <c r="D9" s="450">
        <v>7.49</v>
      </c>
    </row>
    <row r="10" spans="1:4" ht="13.5" x14ac:dyDescent="0.25">
      <c r="A10" s="447">
        <v>97144</v>
      </c>
      <c r="B10" s="448" t="s">
        <v>19636</v>
      </c>
      <c r="C10" s="449" t="s">
        <v>982</v>
      </c>
      <c r="D10" s="450">
        <v>9.3000000000000007</v>
      </c>
    </row>
    <row r="11" spans="1:4" ht="13.5" x14ac:dyDescent="0.25">
      <c r="A11" s="447">
        <v>97145</v>
      </c>
      <c r="B11" s="448" t="s">
        <v>19637</v>
      </c>
      <c r="C11" s="449" t="s">
        <v>982</v>
      </c>
      <c r="D11" s="450">
        <v>11.12</v>
      </c>
    </row>
    <row r="12" spans="1:4" ht="13.5" x14ac:dyDescent="0.25">
      <c r="A12" s="447">
        <v>97146</v>
      </c>
      <c r="B12" s="448" t="s">
        <v>19638</v>
      </c>
      <c r="C12" s="449" t="s">
        <v>982</v>
      </c>
      <c r="D12" s="450">
        <v>12.96</v>
      </c>
    </row>
    <row r="13" spans="1:4" ht="13.5" x14ac:dyDescent="0.25">
      <c r="A13" s="447">
        <v>97147</v>
      </c>
      <c r="B13" s="448" t="s">
        <v>19639</v>
      </c>
      <c r="C13" s="449" t="s">
        <v>982</v>
      </c>
      <c r="D13" s="450">
        <v>14.79</v>
      </c>
    </row>
    <row r="14" spans="1:4" ht="13.5" x14ac:dyDescent="0.25">
      <c r="A14" s="447">
        <v>97148</v>
      </c>
      <c r="B14" s="448" t="s">
        <v>19640</v>
      </c>
      <c r="C14" s="449" t="s">
        <v>982</v>
      </c>
      <c r="D14" s="450">
        <v>16.63</v>
      </c>
    </row>
    <row r="15" spans="1:4" ht="13.5" x14ac:dyDescent="0.25">
      <c r="A15" s="447">
        <v>97149</v>
      </c>
      <c r="B15" s="448" t="s">
        <v>19641</v>
      </c>
      <c r="C15" s="449" t="s">
        <v>982</v>
      </c>
      <c r="D15" s="450">
        <v>18.489999999999998</v>
      </c>
    </row>
    <row r="16" spans="1:4" ht="13.5" x14ac:dyDescent="0.25">
      <c r="A16" s="447">
        <v>97150</v>
      </c>
      <c r="B16" s="448" t="s">
        <v>19642</v>
      </c>
      <c r="C16" s="449" t="s">
        <v>982</v>
      </c>
      <c r="D16" s="450">
        <v>23.05</v>
      </c>
    </row>
    <row r="17" spans="1:4" ht="13.5" x14ac:dyDescent="0.25">
      <c r="A17" s="447">
        <v>97151</v>
      </c>
      <c r="B17" s="448" t="s">
        <v>19643</v>
      </c>
      <c r="C17" s="449" t="s">
        <v>982</v>
      </c>
      <c r="D17" s="450">
        <v>27.17</v>
      </c>
    </row>
    <row r="18" spans="1:4" ht="13.5" x14ac:dyDescent="0.25">
      <c r="A18" s="447">
        <v>97152</v>
      </c>
      <c r="B18" s="448" t="s">
        <v>19644</v>
      </c>
      <c r="C18" s="449" t="s">
        <v>982</v>
      </c>
      <c r="D18" s="450">
        <v>31.04</v>
      </c>
    </row>
    <row r="19" spans="1:4" ht="13.5" x14ac:dyDescent="0.25">
      <c r="A19" s="447">
        <v>97153</v>
      </c>
      <c r="B19" s="448" t="s">
        <v>19645</v>
      </c>
      <c r="C19" s="449" t="s">
        <v>982</v>
      </c>
      <c r="D19" s="450">
        <v>35.07</v>
      </c>
    </row>
    <row r="20" spans="1:4" ht="13.5" x14ac:dyDescent="0.25">
      <c r="A20" s="447">
        <v>97154</v>
      </c>
      <c r="B20" s="448" t="s">
        <v>19646</v>
      </c>
      <c r="C20" s="449" t="s">
        <v>982</v>
      </c>
      <c r="D20" s="450">
        <v>39.130000000000003</v>
      </c>
    </row>
    <row r="21" spans="1:4" ht="13.5" x14ac:dyDescent="0.25">
      <c r="A21" s="447">
        <v>97155</v>
      </c>
      <c r="B21" s="448" t="s">
        <v>19647</v>
      </c>
      <c r="C21" s="449" t="s">
        <v>982</v>
      </c>
      <c r="D21" s="450">
        <v>43.19</v>
      </c>
    </row>
    <row r="22" spans="1:4" ht="13.5" x14ac:dyDescent="0.25">
      <c r="A22" s="447">
        <v>97156</v>
      </c>
      <c r="B22" s="448" t="s">
        <v>19648</v>
      </c>
      <c r="C22" s="449" t="s">
        <v>982</v>
      </c>
      <c r="D22" s="450">
        <v>51.68</v>
      </c>
    </row>
    <row r="23" spans="1:4" ht="13.5" x14ac:dyDescent="0.25">
      <c r="A23" s="447">
        <v>97157</v>
      </c>
      <c r="B23" s="448" t="s">
        <v>19649</v>
      </c>
      <c r="C23" s="449" t="s">
        <v>982</v>
      </c>
      <c r="D23" s="450">
        <v>3.7</v>
      </c>
    </row>
    <row r="24" spans="1:4" ht="13.5" x14ac:dyDescent="0.25">
      <c r="A24" s="447">
        <v>97158</v>
      </c>
      <c r="B24" s="448" t="s">
        <v>19650</v>
      </c>
      <c r="C24" s="449" t="s">
        <v>982</v>
      </c>
      <c r="D24" s="450">
        <v>4.32</v>
      </c>
    </row>
    <row r="25" spans="1:4" ht="13.5" x14ac:dyDescent="0.25">
      <c r="A25" s="447">
        <v>97159</v>
      </c>
      <c r="B25" s="448" t="s">
        <v>19651</v>
      </c>
      <c r="C25" s="449" t="s">
        <v>982</v>
      </c>
      <c r="D25" s="450">
        <v>5.8</v>
      </c>
    </row>
    <row r="26" spans="1:4" ht="13.5" x14ac:dyDescent="0.25">
      <c r="A26" s="447">
        <v>97160</v>
      </c>
      <c r="B26" s="448" t="s">
        <v>19652</v>
      </c>
      <c r="C26" s="449" t="s">
        <v>982</v>
      </c>
      <c r="D26" s="450">
        <v>7.28</v>
      </c>
    </row>
    <row r="27" spans="1:4" ht="13.5" x14ac:dyDescent="0.25">
      <c r="A27" s="447">
        <v>97161</v>
      </c>
      <c r="B27" s="448" t="s">
        <v>19653</v>
      </c>
      <c r="C27" s="449" t="s">
        <v>982</v>
      </c>
      <c r="D27" s="450">
        <v>8.77</v>
      </c>
    </row>
    <row r="28" spans="1:4" ht="13.5" x14ac:dyDescent="0.25">
      <c r="A28" s="447">
        <v>97162</v>
      </c>
      <c r="B28" s="448" t="s">
        <v>19654</v>
      </c>
      <c r="C28" s="449" t="s">
        <v>982</v>
      </c>
      <c r="D28" s="450">
        <v>10.28</v>
      </c>
    </row>
    <row r="29" spans="1:4" ht="13.5" x14ac:dyDescent="0.25">
      <c r="A29" s="447">
        <v>97163</v>
      </c>
      <c r="B29" s="448" t="s">
        <v>19655</v>
      </c>
      <c r="C29" s="449" t="s">
        <v>982</v>
      </c>
      <c r="D29" s="450">
        <v>11.78</v>
      </c>
    </row>
    <row r="30" spans="1:4" ht="13.5" x14ac:dyDescent="0.25">
      <c r="A30" s="447">
        <v>97164</v>
      </c>
      <c r="B30" s="448" t="s">
        <v>19656</v>
      </c>
      <c r="C30" s="449" t="s">
        <v>982</v>
      </c>
      <c r="D30" s="450">
        <v>13.29</v>
      </c>
    </row>
    <row r="31" spans="1:4" ht="13.5" x14ac:dyDescent="0.25">
      <c r="A31" s="447">
        <v>97165</v>
      </c>
      <c r="B31" s="448" t="s">
        <v>19657</v>
      </c>
      <c r="C31" s="449" t="s">
        <v>982</v>
      </c>
      <c r="D31" s="450">
        <v>14.81</v>
      </c>
    </row>
    <row r="32" spans="1:4" ht="13.5" x14ac:dyDescent="0.25">
      <c r="A32" s="447">
        <v>97166</v>
      </c>
      <c r="B32" s="448" t="s">
        <v>19658</v>
      </c>
      <c r="C32" s="449" t="s">
        <v>982</v>
      </c>
      <c r="D32" s="450">
        <v>18.16</v>
      </c>
    </row>
    <row r="33" spans="1:4" ht="13.5" x14ac:dyDescent="0.25">
      <c r="A33" s="447">
        <v>97167</v>
      </c>
      <c r="B33" s="448" t="s">
        <v>19659</v>
      </c>
      <c r="C33" s="449" t="s">
        <v>982</v>
      </c>
      <c r="D33" s="450">
        <v>21.49</v>
      </c>
    </row>
    <row r="34" spans="1:4" ht="13.5" x14ac:dyDescent="0.25">
      <c r="A34" s="447">
        <v>97168</v>
      </c>
      <c r="B34" s="448" t="s">
        <v>19660</v>
      </c>
      <c r="C34" s="449" t="s">
        <v>982</v>
      </c>
      <c r="D34" s="450">
        <v>24.57</v>
      </c>
    </row>
    <row r="35" spans="1:4" ht="13.5" x14ac:dyDescent="0.25">
      <c r="A35" s="447">
        <v>97169</v>
      </c>
      <c r="B35" s="448" t="s">
        <v>19661</v>
      </c>
      <c r="C35" s="449" t="s">
        <v>982</v>
      </c>
      <c r="D35" s="450">
        <v>27.81</v>
      </c>
    </row>
    <row r="36" spans="1:4" ht="13.5" x14ac:dyDescent="0.25">
      <c r="A36" s="447">
        <v>97170</v>
      </c>
      <c r="B36" s="448" t="s">
        <v>19662</v>
      </c>
      <c r="C36" s="449" t="s">
        <v>982</v>
      </c>
      <c r="D36" s="450">
        <v>31.07</v>
      </c>
    </row>
    <row r="37" spans="1:4" ht="13.5" x14ac:dyDescent="0.25">
      <c r="A37" s="447">
        <v>97171</v>
      </c>
      <c r="B37" s="448" t="s">
        <v>19663</v>
      </c>
      <c r="C37" s="449" t="s">
        <v>982</v>
      </c>
      <c r="D37" s="450">
        <v>34.36</v>
      </c>
    </row>
    <row r="38" spans="1:4" ht="13.5" x14ac:dyDescent="0.25">
      <c r="A38" s="447">
        <v>97172</v>
      </c>
      <c r="B38" s="448" t="s">
        <v>19664</v>
      </c>
      <c r="C38" s="449" t="s">
        <v>982</v>
      </c>
      <c r="D38" s="450">
        <v>41.27</v>
      </c>
    </row>
    <row r="39" spans="1:4" ht="13.5" x14ac:dyDescent="0.25">
      <c r="A39" s="447">
        <v>105249</v>
      </c>
      <c r="B39" s="448" t="s">
        <v>19665</v>
      </c>
      <c r="C39" s="449" t="s">
        <v>923</v>
      </c>
      <c r="D39" s="450">
        <v>113.94</v>
      </c>
    </row>
    <row r="40" spans="1:4" ht="13.5" x14ac:dyDescent="0.25">
      <c r="A40" s="447">
        <v>105250</v>
      </c>
      <c r="B40" s="448" t="s">
        <v>19666</v>
      </c>
      <c r="C40" s="449" t="s">
        <v>923</v>
      </c>
      <c r="D40" s="450">
        <v>15.62</v>
      </c>
    </row>
    <row r="41" spans="1:4" ht="13.5" x14ac:dyDescent="0.25">
      <c r="A41" s="447">
        <v>105251</v>
      </c>
      <c r="B41" s="448" t="s">
        <v>19667</v>
      </c>
      <c r="C41" s="449" t="s">
        <v>923</v>
      </c>
      <c r="D41" s="450">
        <v>17.93</v>
      </c>
    </row>
    <row r="42" spans="1:4" ht="13.5" x14ac:dyDescent="0.25">
      <c r="A42" s="447">
        <v>105252</v>
      </c>
      <c r="B42" s="448" t="s">
        <v>19668</v>
      </c>
      <c r="C42" s="449" t="s">
        <v>923</v>
      </c>
      <c r="D42" s="450">
        <v>23.6</v>
      </c>
    </row>
    <row r="43" spans="1:4" ht="13.5" x14ac:dyDescent="0.25">
      <c r="A43" s="447">
        <v>105253</v>
      </c>
      <c r="B43" s="448" t="s">
        <v>19669</v>
      </c>
      <c r="C43" s="449" t="s">
        <v>923</v>
      </c>
      <c r="D43" s="450">
        <v>29.29</v>
      </c>
    </row>
    <row r="44" spans="1:4" ht="13.5" x14ac:dyDescent="0.25">
      <c r="A44" s="447">
        <v>105254</v>
      </c>
      <c r="B44" s="448" t="s">
        <v>19670</v>
      </c>
      <c r="C44" s="449" t="s">
        <v>923</v>
      </c>
      <c r="D44" s="450">
        <v>35.119999999999997</v>
      </c>
    </row>
    <row r="45" spans="1:4" ht="13.5" x14ac:dyDescent="0.25">
      <c r="A45" s="447">
        <v>105255</v>
      </c>
      <c r="B45" s="448" t="s">
        <v>19671</v>
      </c>
      <c r="C45" s="449" t="s">
        <v>923</v>
      </c>
      <c r="D45" s="450">
        <v>40.93</v>
      </c>
    </row>
    <row r="46" spans="1:4" ht="13.5" x14ac:dyDescent="0.25">
      <c r="A46" s="447">
        <v>105256</v>
      </c>
      <c r="B46" s="448" t="s">
        <v>19672</v>
      </c>
      <c r="C46" s="449" t="s">
        <v>923</v>
      </c>
      <c r="D46" s="450">
        <v>46.74</v>
      </c>
    </row>
    <row r="47" spans="1:4" ht="13.5" x14ac:dyDescent="0.25">
      <c r="A47" s="447">
        <v>105257</v>
      </c>
      <c r="B47" s="448" t="s">
        <v>19673</v>
      </c>
      <c r="C47" s="449" t="s">
        <v>923</v>
      </c>
      <c r="D47" s="450">
        <v>52.53</v>
      </c>
    </row>
    <row r="48" spans="1:4" ht="13.5" x14ac:dyDescent="0.25">
      <c r="A48" s="447">
        <v>105258</v>
      </c>
      <c r="B48" s="448" t="s">
        <v>19674</v>
      </c>
      <c r="C48" s="449" t="s">
        <v>923</v>
      </c>
      <c r="D48" s="450">
        <v>29.08</v>
      </c>
    </row>
    <row r="49" spans="1:4" ht="13.5" x14ac:dyDescent="0.25">
      <c r="A49" s="447">
        <v>105259</v>
      </c>
      <c r="B49" s="448" t="s">
        <v>19675</v>
      </c>
      <c r="C49" s="449" t="s">
        <v>923</v>
      </c>
      <c r="D49" s="450">
        <v>18.82</v>
      </c>
    </row>
    <row r="50" spans="1:4" ht="13.5" x14ac:dyDescent="0.25">
      <c r="A50" s="447">
        <v>105261</v>
      </c>
      <c r="B50" s="448" t="s">
        <v>19676</v>
      </c>
      <c r="C50" s="449" t="s">
        <v>923</v>
      </c>
      <c r="D50" s="450">
        <v>32.520000000000003</v>
      </c>
    </row>
    <row r="51" spans="1:4" ht="13.5" x14ac:dyDescent="0.25">
      <c r="A51" s="447">
        <v>105262</v>
      </c>
      <c r="B51" s="448" t="s">
        <v>19677</v>
      </c>
      <c r="C51" s="449" t="s">
        <v>923</v>
      </c>
      <c r="D51" s="450">
        <v>39.71</v>
      </c>
    </row>
    <row r="52" spans="1:4" ht="13.5" x14ac:dyDescent="0.25">
      <c r="A52" s="447">
        <v>105263</v>
      </c>
      <c r="B52" s="448" t="s">
        <v>19678</v>
      </c>
      <c r="C52" s="449" t="s">
        <v>923</v>
      </c>
      <c r="D52" s="450">
        <v>47.13</v>
      </c>
    </row>
    <row r="53" spans="1:4" ht="13.5" x14ac:dyDescent="0.25">
      <c r="A53" s="447">
        <v>105264</v>
      </c>
      <c r="B53" s="448" t="s">
        <v>19679</v>
      </c>
      <c r="C53" s="449" t="s">
        <v>923</v>
      </c>
      <c r="D53" s="450">
        <v>53.89</v>
      </c>
    </row>
    <row r="54" spans="1:4" ht="13.5" x14ac:dyDescent="0.25">
      <c r="A54" s="447">
        <v>105265</v>
      </c>
      <c r="B54" s="448" t="s">
        <v>19680</v>
      </c>
      <c r="C54" s="449" t="s">
        <v>923</v>
      </c>
      <c r="D54" s="450">
        <v>60.9</v>
      </c>
    </row>
    <row r="55" spans="1:4" ht="13.5" x14ac:dyDescent="0.25">
      <c r="A55" s="447">
        <v>105266</v>
      </c>
      <c r="B55" s="448" t="s">
        <v>19681</v>
      </c>
      <c r="C55" s="449" t="s">
        <v>923</v>
      </c>
      <c r="D55" s="450">
        <v>68.12</v>
      </c>
    </row>
    <row r="56" spans="1:4" ht="13.5" x14ac:dyDescent="0.25">
      <c r="A56" s="447">
        <v>105267</v>
      </c>
      <c r="B56" s="448" t="s">
        <v>19682</v>
      </c>
      <c r="C56" s="449" t="s">
        <v>923</v>
      </c>
      <c r="D56" s="450">
        <v>75.39</v>
      </c>
    </row>
    <row r="57" spans="1:4" ht="13.5" x14ac:dyDescent="0.25">
      <c r="A57" s="447">
        <v>105268</v>
      </c>
      <c r="B57" s="448" t="s">
        <v>19683</v>
      </c>
      <c r="C57" s="449" t="s">
        <v>923</v>
      </c>
      <c r="D57" s="450">
        <v>92.57</v>
      </c>
    </row>
    <row r="58" spans="1:4" ht="13.5" x14ac:dyDescent="0.25">
      <c r="A58" s="447">
        <v>105269</v>
      </c>
      <c r="B58" s="448" t="s">
        <v>19684</v>
      </c>
      <c r="C58" s="449" t="s">
        <v>923</v>
      </c>
      <c r="D58" s="450">
        <v>11.8</v>
      </c>
    </row>
    <row r="59" spans="1:4" ht="13.5" x14ac:dyDescent="0.25">
      <c r="A59" s="447">
        <v>105270</v>
      </c>
      <c r="B59" s="448" t="s">
        <v>19685</v>
      </c>
      <c r="C59" s="449" t="s">
        <v>923</v>
      </c>
      <c r="D59" s="450">
        <v>58.47</v>
      </c>
    </row>
    <row r="60" spans="1:4" ht="13.5" x14ac:dyDescent="0.25">
      <c r="A60" s="447">
        <v>105271</v>
      </c>
      <c r="B60" s="448" t="s">
        <v>19686</v>
      </c>
      <c r="C60" s="449" t="s">
        <v>923</v>
      </c>
      <c r="D60" s="450">
        <v>72.77</v>
      </c>
    </row>
    <row r="61" spans="1:4" ht="13.5" x14ac:dyDescent="0.25">
      <c r="A61" s="447">
        <v>105272</v>
      </c>
      <c r="B61" s="448" t="s">
        <v>19687</v>
      </c>
      <c r="C61" s="449" t="s">
        <v>923</v>
      </c>
      <c r="D61" s="450">
        <v>85.87</v>
      </c>
    </row>
    <row r="62" spans="1:4" ht="13.5" x14ac:dyDescent="0.25">
      <c r="A62" s="447">
        <v>105273</v>
      </c>
      <c r="B62" s="448" t="s">
        <v>19688</v>
      </c>
      <c r="C62" s="449" t="s">
        <v>923</v>
      </c>
      <c r="D62" s="450">
        <v>98.29</v>
      </c>
    </row>
    <row r="63" spans="1:4" ht="13.5" x14ac:dyDescent="0.25">
      <c r="A63" s="447">
        <v>105274</v>
      </c>
      <c r="B63" s="448" t="s">
        <v>19689</v>
      </c>
      <c r="C63" s="449" t="s">
        <v>923</v>
      </c>
      <c r="D63" s="450">
        <v>110.99</v>
      </c>
    </row>
    <row r="64" spans="1:4" ht="13.5" x14ac:dyDescent="0.25">
      <c r="A64" s="447">
        <v>105275</v>
      </c>
      <c r="B64" s="448" t="s">
        <v>19690</v>
      </c>
      <c r="C64" s="449" t="s">
        <v>923</v>
      </c>
      <c r="D64" s="450">
        <v>123.86</v>
      </c>
    </row>
    <row r="65" spans="1:4" ht="13.5" x14ac:dyDescent="0.25">
      <c r="A65" s="447">
        <v>105276</v>
      </c>
      <c r="B65" s="448" t="s">
        <v>19691</v>
      </c>
      <c r="C65" s="449" t="s">
        <v>923</v>
      </c>
      <c r="D65" s="450">
        <v>136.82</v>
      </c>
    </row>
    <row r="66" spans="1:4" ht="13.5" x14ac:dyDescent="0.25">
      <c r="A66" s="447">
        <v>105277</v>
      </c>
      <c r="B66" s="448" t="s">
        <v>19692</v>
      </c>
      <c r="C66" s="449" t="s">
        <v>923</v>
      </c>
      <c r="D66" s="450">
        <v>165.33</v>
      </c>
    </row>
    <row r="67" spans="1:4" ht="13.5" x14ac:dyDescent="0.25">
      <c r="A67" s="447">
        <v>105278</v>
      </c>
      <c r="B67" s="448" t="s">
        <v>19693</v>
      </c>
      <c r="C67" s="449" t="s">
        <v>923</v>
      </c>
      <c r="D67" s="450">
        <v>21.28</v>
      </c>
    </row>
    <row r="68" spans="1:4" ht="13.5" x14ac:dyDescent="0.25">
      <c r="A68" s="447">
        <v>105279</v>
      </c>
      <c r="B68" s="448" t="s">
        <v>19694</v>
      </c>
      <c r="C68" s="449" t="s">
        <v>923</v>
      </c>
      <c r="D68" s="450">
        <v>24.45</v>
      </c>
    </row>
    <row r="69" spans="1:4" ht="13.5" x14ac:dyDescent="0.25">
      <c r="A69" s="447">
        <v>105280</v>
      </c>
      <c r="B69" s="448" t="s">
        <v>19695</v>
      </c>
      <c r="C69" s="449" t="s">
        <v>923</v>
      </c>
      <c r="D69" s="450">
        <v>32.18</v>
      </c>
    </row>
    <row r="70" spans="1:4" ht="13.5" x14ac:dyDescent="0.25">
      <c r="A70" s="447">
        <v>105281</v>
      </c>
      <c r="B70" s="448" t="s">
        <v>19696</v>
      </c>
      <c r="C70" s="449" t="s">
        <v>923</v>
      </c>
      <c r="D70" s="450">
        <v>39.92</v>
      </c>
    </row>
    <row r="71" spans="1:4" ht="13.5" x14ac:dyDescent="0.25">
      <c r="A71" s="447">
        <v>105282</v>
      </c>
      <c r="B71" s="448" t="s">
        <v>19697</v>
      </c>
      <c r="C71" s="449" t="s">
        <v>923</v>
      </c>
      <c r="D71" s="450">
        <v>13.71</v>
      </c>
    </row>
    <row r="72" spans="1:4" ht="13.5" x14ac:dyDescent="0.25">
      <c r="A72" s="447">
        <v>105283</v>
      </c>
      <c r="B72" s="448" t="s">
        <v>19698</v>
      </c>
      <c r="C72" s="449" t="s">
        <v>923</v>
      </c>
      <c r="D72" s="450">
        <v>25.21</v>
      </c>
    </row>
    <row r="73" spans="1:4" ht="13.5" x14ac:dyDescent="0.25">
      <c r="A73" s="447">
        <v>105284</v>
      </c>
      <c r="B73" s="448" t="s">
        <v>19699</v>
      </c>
      <c r="C73" s="449" t="s">
        <v>923</v>
      </c>
      <c r="D73" s="450">
        <v>47.94</v>
      </c>
    </row>
    <row r="74" spans="1:4" ht="13.5" x14ac:dyDescent="0.25">
      <c r="A74" s="447">
        <v>105297</v>
      </c>
      <c r="B74" s="448" t="s">
        <v>19700</v>
      </c>
      <c r="C74" s="449" t="s">
        <v>923</v>
      </c>
      <c r="D74" s="450">
        <v>10.63</v>
      </c>
    </row>
    <row r="75" spans="1:4" ht="13.5" x14ac:dyDescent="0.25">
      <c r="A75" s="447">
        <v>105298</v>
      </c>
      <c r="B75" s="448" t="s">
        <v>19701</v>
      </c>
      <c r="C75" s="449" t="s">
        <v>923</v>
      </c>
      <c r="D75" s="450">
        <v>18.37</v>
      </c>
    </row>
    <row r="76" spans="1:4" ht="13.5" x14ac:dyDescent="0.25">
      <c r="A76" s="447">
        <v>105299</v>
      </c>
      <c r="B76" s="448" t="s">
        <v>19702</v>
      </c>
      <c r="C76" s="449" t="s">
        <v>923</v>
      </c>
      <c r="D76" s="450">
        <v>23.04</v>
      </c>
    </row>
    <row r="77" spans="1:4" ht="13.5" x14ac:dyDescent="0.25">
      <c r="A77" s="447">
        <v>105300</v>
      </c>
      <c r="B77" s="448" t="s">
        <v>19703</v>
      </c>
      <c r="C77" s="449" t="s">
        <v>923</v>
      </c>
      <c r="D77" s="450">
        <v>27.85</v>
      </c>
    </row>
    <row r="78" spans="1:4" ht="13.5" x14ac:dyDescent="0.25">
      <c r="A78" s="447">
        <v>105301</v>
      </c>
      <c r="B78" s="448" t="s">
        <v>19704</v>
      </c>
      <c r="C78" s="449" t="s">
        <v>923</v>
      </c>
      <c r="D78" s="450">
        <v>32.67</v>
      </c>
    </row>
    <row r="79" spans="1:4" ht="13.5" x14ac:dyDescent="0.25">
      <c r="A79" s="447">
        <v>105302</v>
      </c>
      <c r="B79" s="448" t="s">
        <v>19705</v>
      </c>
      <c r="C79" s="449" t="s">
        <v>923</v>
      </c>
      <c r="D79" s="450">
        <v>37.46</v>
      </c>
    </row>
    <row r="80" spans="1:4" ht="13.5" x14ac:dyDescent="0.25">
      <c r="A80" s="447">
        <v>105303</v>
      </c>
      <c r="B80" s="448" t="s">
        <v>19706</v>
      </c>
      <c r="C80" s="449" t="s">
        <v>923</v>
      </c>
      <c r="D80" s="450">
        <v>42.24</v>
      </c>
    </row>
    <row r="81" spans="1:4" ht="13.5" x14ac:dyDescent="0.25">
      <c r="A81" s="447">
        <v>105304</v>
      </c>
      <c r="B81" s="448" t="s">
        <v>19707</v>
      </c>
      <c r="C81" s="449" t="s">
        <v>923</v>
      </c>
      <c r="D81" s="450">
        <v>47.16</v>
      </c>
    </row>
    <row r="82" spans="1:4" ht="13.5" x14ac:dyDescent="0.25">
      <c r="A82" s="447">
        <v>105305</v>
      </c>
      <c r="B82" s="448" t="s">
        <v>19708</v>
      </c>
      <c r="C82" s="449" t="s">
        <v>923</v>
      </c>
      <c r="D82" s="450">
        <v>57.74</v>
      </c>
    </row>
    <row r="83" spans="1:4" ht="13.5" x14ac:dyDescent="0.25">
      <c r="A83" s="447">
        <v>105306</v>
      </c>
      <c r="B83" s="448" t="s">
        <v>19709</v>
      </c>
      <c r="C83" s="449" t="s">
        <v>923</v>
      </c>
      <c r="D83" s="450">
        <v>68.400000000000006</v>
      </c>
    </row>
    <row r="84" spans="1:4" ht="13.5" x14ac:dyDescent="0.25">
      <c r="A84" s="447">
        <v>105307</v>
      </c>
      <c r="B84" s="448" t="s">
        <v>19710</v>
      </c>
      <c r="C84" s="449" t="s">
        <v>923</v>
      </c>
      <c r="D84" s="450">
        <v>78.400000000000006</v>
      </c>
    </row>
    <row r="85" spans="1:4" ht="13.5" x14ac:dyDescent="0.25">
      <c r="A85" s="447">
        <v>105317</v>
      </c>
      <c r="B85" s="448" t="s">
        <v>19711</v>
      </c>
      <c r="C85" s="449" t="s">
        <v>923</v>
      </c>
      <c r="D85" s="450">
        <v>22.45</v>
      </c>
    </row>
    <row r="86" spans="1:4" ht="13.5" x14ac:dyDescent="0.25">
      <c r="A86" s="447">
        <v>105318</v>
      </c>
      <c r="B86" s="448" t="s">
        <v>19712</v>
      </c>
      <c r="C86" s="449" t="s">
        <v>923</v>
      </c>
      <c r="D86" s="450">
        <v>25.76</v>
      </c>
    </row>
    <row r="87" spans="1:4" ht="13.5" x14ac:dyDescent="0.25">
      <c r="A87" s="447">
        <v>105319</v>
      </c>
      <c r="B87" s="448" t="s">
        <v>19713</v>
      </c>
      <c r="C87" s="449" t="s">
        <v>923</v>
      </c>
      <c r="D87" s="450">
        <v>31.6</v>
      </c>
    </row>
    <row r="88" spans="1:4" ht="13.5" x14ac:dyDescent="0.25">
      <c r="A88" s="447">
        <v>105320</v>
      </c>
      <c r="B88" s="448" t="s">
        <v>19714</v>
      </c>
      <c r="C88" s="449" t="s">
        <v>923</v>
      </c>
      <c r="D88" s="450">
        <v>38.270000000000003</v>
      </c>
    </row>
    <row r="89" spans="1:4" ht="13.5" x14ac:dyDescent="0.25">
      <c r="A89" s="447">
        <v>105321</v>
      </c>
      <c r="B89" s="448" t="s">
        <v>19715</v>
      </c>
      <c r="C89" s="449" t="s">
        <v>923</v>
      </c>
      <c r="D89" s="450">
        <v>44.92</v>
      </c>
    </row>
    <row r="90" spans="1:4" ht="13.5" x14ac:dyDescent="0.25">
      <c r="A90" s="447">
        <v>105322</v>
      </c>
      <c r="B90" s="448" t="s">
        <v>19716</v>
      </c>
      <c r="C90" s="449" t="s">
        <v>923</v>
      </c>
      <c r="D90" s="450">
        <v>51.56</v>
      </c>
    </row>
    <row r="91" spans="1:4" ht="13.5" x14ac:dyDescent="0.25">
      <c r="A91" s="447">
        <v>105323</v>
      </c>
      <c r="B91" s="448" t="s">
        <v>19717</v>
      </c>
      <c r="C91" s="449" t="s">
        <v>923</v>
      </c>
      <c r="D91" s="450">
        <v>58.19</v>
      </c>
    </row>
    <row r="92" spans="1:4" ht="13.5" x14ac:dyDescent="0.25">
      <c r="A92" s="447">
        <v>105324</v>
      </c>
      <c r="B92" s="448" t="s">
        <v>19718</v>
      </c>
      <c r="C92" s="449" t="s">
        <v>923</v>
      </c>
      <c r="D92" s="450">
        <v>65.069999999999993</v>
      </c>
    </row>
    <row r="93" spans="1:4" ht="13.5" x14ac:dyDescent="0.25">
      <c r="A93" s="447">
        <v>105325</v>
      </c>
      <c r="B93" s="448" t="s">
        <v>19719</v>
      </c>
      <c r="C93" s="449" t="s">
        <v>923</v>
      </c>
      <c r="D93" s="450">
        <v>79.430000000000007</v>
      </c>
    </row>
    <row r="94" spans="1:4" ht="13.5" x14ac:dyDescent="0.25">
      <c r="A94" s="447">
        <v>105326</v>
      </c>
      <c r="B94" s="448" t="s">
        <v>19720</v>
      </c>
      <c r="C94" s="449" t="s">
        <v>923</v>
      </c>
      <c r="D94" s="450">
        <v>94.29</v>
      </c>
    </row>
    <row r="95" spans="1:4" ht="13.5" x14ac:dyDescent="0.25">
      <c r="A95" s="447">
        <v>105340</v>
      </c>
      <c r="B95" s="448" t="s">
        <v>19721</v>
      </c>
      <c r="C95" s="449" t="s">
        <v>923</v>
      </c>
      <c r="D95" s="450">
        <v>88.66</v>
      </c>
    </row>
    <row r="96" spans="1:4" ht="13.5" x14ac:dyDescent="0.25">
      <c r="A96" s="447">
        <v>105341</v>
      </c>
      <c r="B96" s="448" t="s">
        <v>19722</v>
      </c>
      <c r="C96" s="449" t="s">
        <v>923</v>
      </c>
      <c r="D96" s="450">
        <v>109.62</v>
      </c>
    </row>
    <row r="97" spans="1:4" ht="13.5" x14ac:dyDescent="0.25">
      <c r="A97" s="447">
        <v>105342</v>
      </c>
      <c r="B97" s="448" t="s">
        <v>19723</v>
      </c>
      <c r="C97" s="449" t="s">
        <v>923</v>
      </c>
      <c r="D97" s="450">
        <v>133.28</v>
      </c>
    </row>
    <row r="98" spans="1:4" ht="13.5" x14ac:dyDescent="0.25">
      <c r="A98" s="447">
        <v>105343</v>
      </c>
      <c r="B98" s="448" t="s">
        <v>19724</v>
      </c>
      <c r="C98" s="449" t="s">
        <v>923</v>
      </c>
      <c r="D98" s="450">
        <v>16.2</v>
      </c>
    </row>
    <row r="99" spans="1:4" ht="13.5" x14ac:dyDescent="0.25">
      <c r="A99" s="447">
        <v>105344</v>
      </c>
      <c r="B99" s="448" t="s">
        <v>19725</v>
      </c>
      <c r="C99" s="449" t="s">
        <v>923</v>
      </c>
      <c r="D99" s="450">
        <v>107.82</v>
      </c>
    </row>
    <row r="100" spans="1:4" ht="13.5" x14ac:dyDescent="0.25">
      <c r="A100" s="447">
        <v>105345</v>
      </c>
      <c r="B100" s="448" t="s">
        <v>19726</v>
      </c>
      <c r="C100" s="449" t="s">
        <v>923</v>
      </c>
      <c r="D100" s="450">
        <v>136.22</v>
      </c>
    </row>
    <row r="101" spans="1:4" ht="13.5" x14ac:dyDescent="0.25">
      <c r="A101" s="447">
        <v>105346</v>
      </c>
      <c r="B101" s="448" t="s">
        <v>19727</v>
      </c>
      <c r="C101" s="449" t="s">
        <v>923</v>
      </c>
      <c r="D101" s="450">
        <v>150.82</v>
      </c>
    </row>
    <row r="102" spans="1:4" ht="13.5" x14ac:dyDescent="0.25">
      <c r="A102" s="447">
        <v>105347</v>
      </c>
      <c r="B102" s="448" t="s">
        <v>19728</v>
      </c>
      <c r="C102" s="449" t="s">
        <v>923</v>
      </c>
      <c r="D102" s="450">
        <v>185.15</v>
      </c>
    </row>
    <row r="103" spans="1:4" ht="13.5" x14ac:dyDescent="0.25">
      <c r="A103" s="447">
        <v>105348</v>
      </c>
      <c r="B103" s="448" t="s">
        <v>19729</v>
      </c>
      <c r="C103" s="449" t="s">
        <v>923</v>
      </c>
      <c r="D103" s="450">
        <v>55.94</v>
      </c>
    </row>
    <row r="104" spans="1:4" ht="13.5" x14ac:dyDescent="0.25">
      <c r="A104" s="447">
        <v>105349</v>
      </c>
      <c r="B104" s="448" t="s">
        <v>19730</v>
      </c>
      <c r="C104" s="449" t="s">
        <v>923</v>
      </c>
      <c r="D104" s="450">
        <v>63.92</v>
      </c>
    </row>
    <row r="105" spans="1:4" ht="13.5" x14ac:dyDescent="0.25">
      <c r="A105" s="447">
        <v>105350</v>
      </c>
      <c r="B105" s="448" t="s">
        <v>19731</v>
      </c>
      <c r="C105" s="449" t="s">
        <v>923</v>
      </c>
      <c r="D105" s="450">
        <v>71.92</v>
      </c>
    </row>
    <row r="106" spans="1:4" ht="13.5" x14ac:dyDescent="0.25">
      <c r="A106" s="447">
        <v>105351</v>
      </c>
      <c r="B106" s="448" t="s">
        <v>19732</v>
      </c>
      <c r="C106" s="449" t="s">
        <v>923</v>
      </c>
      <c r="D106" s="450">
        <v>80.14</v>
      </c>
    </row>
    <row r="107" spans="1:4" ht="13.5" x14ac:dyDescent="0.25">
      <c r="A107" s="447">
        <v>105352</v>
      </c>
      <c r="B107" s="448" t="s">
        <v>19733</v>
      </c>
      <c r="C107" s="449" t="s">
        <v>923</v>
      </c>
      <c r="D107" s="450">
        <v>99.47</v>
      </c>
    </row>
    <row r="108" spans="1:4" ht="13.5" x14ac:dyDescent="0.25">
      <c r="A108" s="447">
        <v>105353</v>
      </c>
      <c r="B108" s="448" t="s">
        <v>19734</v>
      </c>
      <c r="C108" s="449" t="s">
        <v>923</v>
      </c>
      <c r="D108" s="450">
        <v>117.6</v>
      </c>
    </row>
    <row r="109" spans="1:4" ht="13.5" x14ac:dyDescent="0.25">
      <c r="A109" s="447">
        <v>105354</v>
      </c>
      <c r="B109" s="448" t="s">
        <v>19735</v>
      </c>
      <c r="C109" s="449" t="s">
        <v>923</v>
      </c>
      <c r="D109" s="450">
        <v>134.35</v>
      </c>
    </row>
    <row r="110" spans="1:4" ht="13.5" x14ac:dyDescent="0.25">
      <c r="A110" s="447">
        <v>105355</v>
      </c>
      <c r="B110" s="448" t="s">
        <v>19736</v>
      </c>
      <c r="C110" s="449" t="s">
        <v>923</v>
      </c>
      <c r="D110" s="450">
        <v>151.59</v>
      </c>
    </row>
    <row r="111" spans="1:4" ht="13.5" x14ac:dyDescent="0.25">
      <c r="A111" s="447">
        <v>105356</v>
      </c>
      <c r="B111" s="448" t="s">
        <v>19737</v>
      </c>
      <c r="C111" s="449" t="s">
        <v>923</v>
      </c>
      <c r="D111" s="450">
        <v>169.24</v>
      </c>
    </row>
    <row r="112" spans="1:4" ht="13.5" x14ac:dyDescent="0.25">
      <c r="A112" s="447">
        <v>105357</v>
      </c>
      <c r="B112" s="448" t="s">
        <v>19738</v>
      </c>
      <c r="C112" s="449" t="s">
        <v>923</v>
      </c>
      <c r="D112" s="450">
        <v>187.08</v>
      </c>
    </row>
    <row r="113" spans="1:4" ht="13.5" x14ac:dyDescent="0.25">
      <c r="A113" s="447">
        <v>105358</v>
      </c>
      <c r="B113" s="448" t="s">
        <v>19739</v>
      </c>
      <c r="C113" s="449" t="s">
        <v>923</v>
      </c>
      <c r="D113" s="450">
        <v>227.9</v>
      </c>
    </row>
    <row r="114" spans="1:4" ht="13.5" x14ac:dyDescent="0.25">
      <c r="A114" s="447">
        <v>105369</v>
      </c>
      <c r="B114" s="448" t="s">
        <v>19740</v>
      </c>
      <c r="C114" s="449" t="s">
        <v>923</v>
      </c>
      <c r="D114" s="450">
        <v>75.16</v>
      </c>
    </row>
    <row r="115" spans="1:4" ht="13.5" x14ac:dyDescent="0.25">
      <c r="A115" s="447">
        <v>105377</v>
      </c>
      <c r="B115" s="448" t="s">
        <v>19741</v>
      </c>
      <c r="C115" s="449" t="s">
        <v>923</v>
      </c>
      <c r="D115" s="450">
        <v>47.76</v>
      </c>
    </row>
    <row r="116" spans="1:4" ht="13.5" x14ac:dyDescent="0.25">
      <c r="A116" s="447">
        <v>105378</v>
      </c>
      <c r="B116" s="448" t="s">
        <v>19742</v>
      </c>
      <c r="C116" s="449" t="s">
        <v>923</v>
      </c>
      <c r="D116" s="450">
        <v>12.22</v>
      </c>
    </row>
    <row r="117" spans="1:4" ht="13.5" x14ac:dyDescent="0.25">
      <c r="A117" s="447">
        <v>105379</v>
      </c>
      <c r="B117" s="448" t="s">
        <v>19743</v>
      </c>
      <c r="C117" s="449" t="s">
        <v>923</v>
      </c>
      <c r="D117" s="450">
        <v>16.07</v>
      </c>
    </row>
    <row r="118" spans="1:4" ht="13.5" x14ac:dyDescent="0.25">
      <c r="A118" s="447">
        <v>105380</v>
      </c>
      <c r="B118" s="448" t="s">
        <v>19744</v>
      </c>
      <c r="C118" s="449" t="s">
        <v>923</v>
      </c>
      <c r="D118" s="450">
        <v>93.52</v>
      </c>
    </row>
    <row r="119" spans="1:4" ht="13.5" x14ac:dyDescent="0.25">
      <c r="A119" s="447">
        <v>105388</v>
      </c>
      <c r="B119" s="448" t="s">
        <v>19745</v>
      </c>
      <c r="C119" s="449" t="s">
        <v>923</v>
      </c>
      <c r="D119" s="450">
        <v>12.59</v>
      </c>
    </row>
    <row r="120" spans="1:4" ht="13.5" x14ac:dyDescent="0.25">
      <c r="A120" s="447">
        <v>105389</v>
      </c>
      <c r="B120" s="448" t="s">
        <v>19746</v>
      </c>
      <c r="C120" s="449" t="s">
        <v>923</v>
      </c>
      <c r="D120" s="450">
        <v>15.77</v>
      </c>
    </row>
    <row r="121" spans="1:4" ht="13.5" x14ac:dyDescent="0.25">
      <c r="A121" s="447">
        <v>105390</v>
      </c>
      <c r="B121" s="448" t="s">
        <v>19747</v>
      </c>
      <c r="C121" s="449" t="s">
        <v>923</v>
      </c>
      <c r="D121" s="450">
        <v>99.09</v>
      </c>
    </row>
    <row r="122" spans="1:4" ht="13.5" x14ac:dyDescent="0.25">
      <c r="A122" s="447">
        <v>105391</v>
      </c>
      <c r="B122" s="448" t="s">
        <v>19748</v>
      </c>
      <c r="C122" s="449" t="s">
        <v>923</v>
      </c>
      <c r="D122" s="450">
        <v>121.81</v>
      </c>
    </row>
    <row r="123" spans="1:4" ht="13.5" x14ac:dyDescent="0.25">
      <c r="A123" s="447">
        <v>105392</v>
      </c>
      <c r="B123" s="448" t="s">
        <v>19749</v>
      </c>
      <c r="C123" s="449" t="s">
        <v>923</v>
      </c>
      <c r="D123" s="450">
        <v>19.940000000000001</v>
      </c>
    </row>
    <row r="124" spans="1:4" ht="13.5" x14ac:dyDescent="0.25">
      <c r="A124" s="447">
        <v>105393</v>
      </c>
      <c r="B124" s="448" t="s">
        <v>19750</v>
      </c>
      <c r="C124" s="449" t="s">
        <v>923</v>
      </c>
      <c r="D124" s="450">
        <v>23.95</v>
      </c>
    </row>
    <row r="125" spans="1:4" ht="13.5" x14ac:dyDescent="0.25">
      <c r="A125" s="447">
        <v>105394</v>
      </c>
      <c r="B125" s="448" t="s">
        <v>19751</v>
      </c>
      <c r="C125" s="449" t="s">
        <v>923</v>
      </c>
      <c r="D125" s="450">
        <v>27.96</v>
      </c>
    </row>
    <row r="126" spans="1:4" ht="13.5" x14ac:dyDescent="0.25">
      <c r="A126" s="447">
        <v>105395</v>
      </c>
      <c r="B126" s="448" t="s">
        <v>19752</v>
      </c>
      <c r="C126" s="449" t="s">
        <v>923</v>
      </c>
      <c r="D126" s="450">
        <v>31.95</v>
      </c>
    </row>
    <row r="127" spans="1:4" ht="13.5" x14ac:dyDescent="0.25">
      <c r="A127" s="447">
        <v>105396</v>
      </c>
      <c r="B127" s="448" t="s">
        <v>19753</v>
      </c>
      <c r="C127" s="449" t="s">
        <v>923</v>
      </c>
      <c r="D127" s="450">
        <v>35.94</v>
      </c>
    </row>
    <row r="128" spans="1:4" ht="13.5" x14ac:dyDescent="0.25">
      <c r="A128" s="447">
        <v>105397</v>
      </c>
      <c r="B128" s="448" t="s">
        <v>19754</v>
      </c>
      <c r="C128" s="449" t="s">
        <v>923</v>
      </c>
      <c r="D128" s="450">
        <v>40.049999999999997</v>
      </c>
    </row>
    <row r="129" spans="1:4" ht="13.5" x14ac:dyDescent="0.25">
      <c r="A129" s="447">
        <v>105398</v>
      </c>
      <c r="B129" s="448" t="s">
        <v>19755</v>
      </c>
      <c r="C129" s="449" t="s">
        <v>923</v>
      </c>
      <c r="D129" s="450">
        <v>49.72</v>
      </c>
    </row>
    <row r="130" spans="1:4" ht="13.5" x14ac:dyDescent="0.25">
      <c r="A130" s="447">
        <v>105399</v>
      </c>
      <c r="B130" s="448" t="s">
        <v>19756</v>
      </c>
      <c r="C130" s="449" t="s">
        <v>923</v>
      </c>
      <c r="D130" s="450">
        <v>58.78</v>
      </c>
    </row>
    <row r="131" spans="1:4" ht="13.5" x14ac:dyDescent="0.25">
      <c r="A131" s="447">
        <v>105400</v>
      </c>
      <c r="B131" s="448" t="s">
        <v>19757</v>
      </c>
      <c r="C131" s="449" t="s">
        <v>923</v>
      </c>
      <c r="D131" s="450">
        <v>67.17</v>
      </c>
    </row>
    <row r="132" spans="1:4" ht="13.5" x14ac:dyDescent="0.25">
      <c r="A132" s="447">
        <v>105401</v>
      </c>
      <c r="B132" s="448" t="s">
        <v>19758</v>
      </c>
      <c r="C132" s="449" t="s">
        <v>923</v>
      </c>
      <c r="D132" s="450">
        <v>75.790000000000006</v>
      </c>
    </row>
    <row r="133" spans="1:4" ht="13.5" x14ac:dyDescent="0.25">
      <c r="A133" s="447">
        <v>105402</v>
      </c>
      <c r="B133" s="448" t="s">
        <v>19759</v>
      </c>
      <c r="C133" s="449" t="s">
        <v>923</v>
      </c>
      <c r="D133" s="450">
        <v>84.62</v>
      </c>
    </row>
    <row r="134" spans="1:4" ht="13.5" x14ac:dyDescent="0.25">
      <c r="A134" s="447">
        <v>97173</v>
      </c>
      <c r="B134" s="448" t="s">
        <v>19760</v>
      </c>
      <c r="C134" s="449" t="s">
        <v>982</v>
      </c>
      <c r="D134" s="450">
        <v>46.47</v>
      </c>
    </row>
    <row r="135" spans="1:4" ht="13.5" x14ac:dyDescent="0.25">
      <c r="A135" s="447">
        <v>97174</v>
      </c>
      <c r="B135" s="448" t="s">
        <v>19761</v>
      </c>
      <c r="C135" s="449" t="s">
        <v>982</v>
      </c>
      <c r="D135" s="450">
        <v>55.19</v>
      </c>
    </row>
    <row r="136" spans="1:4" ht="13.5" x14ac:dyDescent="0.25">
      <c r="A136" s="447">
        <v>97175</v>
      </c>
      <c r="B136" s="448" t="s">
        <v>19762</v>
      </c>
      <c r="C136" s="449" t="s">
        <v>982</v>
      </c>
      <c r="D136" s="450">
        <v>63.93</v>
      </c>
    </row>
    <row r="137" spans="1:4" ht="13.5" x14ac:dyDescent="0.25">
      <c r="A137" s="447">
        <v>97176</v>
      </c>
      <c r="B137" s="448" t="s">
        <v>19763</v>
      </c>
      <c r="C137" s="449" t="s">
        <v>982</v>
      </c>
      <c r="D137" s="450">
        <v>72.680000000000007</v>
      </c>
    </row>
    <row r="138" spans="1:4" ht="13.5" x14ac:dyDescent="0.25">
      <c r="A138" s="447">
        <v>97177</v>
      </c>
      <c r="B138" s="448" t="s">
        <v>19764</v>
      </c>
      <c r="C138" s="449" t="s">
        <v>982</v>
      </c>
      <c r="D138" s="450">
        <v>81.41</v>
      </c>
    </row>
    <row r="139" spans="1:4" ht="13.5" x14ac:dyDescent="0.25">
      <c r="A139" s="447">
        <v>97178</v>
      </c>
      <c r="B139" s="448" t="s">
        <v>19765</v>
      </c>
      <c r="C139" s="449" t="s">
        <v>982</v>
      </c>
      <c r="D139" s="450">
        <v>98.87</v>
      </c>
    </row>
    <row r="140" spans="1:4" ht="13.5" x14ac:dyDescent="0.25">
      <c r="A140" s="447">
        <v>97179</v>
      </c>
      <c r="B140" s="448" t="s">
        <v>19766</v>
      </c>
      <c r="C140" s="449" t="s">
        <v>982</v>
      </c>
      <c r="D140" s="450">
        <v>116.36</v>
      </c>
    </row>
    <row r="141" spans="1:4" ht="13.5" x14ac:dyDescent="0.25">
      <c r="A141" s="447">
        <v>97180</v>
      </c>
      <c r="B141" s="448" t="s">
        <v>19767</v>
      </c>
      <c r="C141" s="449" t="s">
        <v>982</v>
      </c>
      <c r="D141" s="450">
        <v>133.82</v>
      </c>
    </row>
    <row r="142" spans="1:4" ht="13.5" x14ac:dyDescent="0.25">
      <c r="A142" s="447">
        <v>97181</v>
      </c>
      <c r="B142" s="448" t="s">
        <v>19768</v>
      </c>
      <c r="C142" s="449" t="s">
        <v>982</v>
      </c>
      <c r="D142" s="450">
        <v>151.29</v>
      </c>
    </row>
    <row r="143" spans="1:4" ht="13.5" x14ac:dyDescent="0.25">
      <c r="A143" s="447">
        <v>97182</v>
      </c>
      <c r="B143" s="448" t="s">
        <v>19769</v>
      </c>
      <c r="C143" s="449" t="s">
        <v>982</v>
      </c>
      <c r="D143" s="450">
        <v>172.86</v>
      </c>
    </row>
    <row r="144" spans="1:4" ht="13.5" x14ac:dyDescent="0.25">
      <c r="A144" s="447">
        <v>97183</v>
      </c>
      <c r="B144" s="448" t="s">
        <v>19770</v>
      </c>
      <c r="C144" s="449" t="s">
        <v>982</v>
      </c>
      <c r="D144" s="450">
        <v>41.86</v>
      </c>
    </row>
    <row r="145" spans="1:4" ht="13.5" x14ac:dyDescent="0.25">
      <c r="A145" s="447">
        <v>97184</v>
      </c>
      <c r="B145" s="448" t="s">
        <v>19771</v>
      </c>
      <c r="C145" s="449" t="s">
        <v>982</v>
      </c>
      <c r="D145" s="450">
        <v>49.8</v>
      </c>
    </row>
    <row r="146" spans="1:4" ht="13.5" x14ac:dyDescent="0.25">
      <c r="A146" s="447">
        <v>97185</v>
      </c>
      <c r="B146" s="448" t="s">
        <v>19772</v>
      </c>
      <c r="C146" s="449" t="s">
        <v>982</v>
      </c>
      <c r="D146" s="450">
        <v>57.73</v>
      </c>
    </row>
    <row r="147" spans="1:4" ht="13.5" x14ac:dyDescent="0.25">
      <c r="A147" s="447">
        <v>97186</v>
      </c>
      <c r="B147" s="448" t="s">
        <v>19773</v>
      </c>
      <c r="C147" s="449" t="s">
        <v>982</v>
      </c>
      <c r="D147" s="450">
        <v>65.69</v>
      </c>
    </row>
    <row r="148" spans="1:4" ht="13.5" x14ac:dyDescent="0.25">
      <c r="A148" s="447">
        <v>97187</v>
      </c>
      <c r="B148" s="448" t="s">
        <v>19774</v>
      </c>
      <c r="C148" s="449" t="s">
        <v>982</v>
      </c>
      <c r="D148" s="450">
        <v>73.63</v>
      </c>
    </row>
    <row r="149" spans="1:4" ht="13.5" x14ac:dyDescent="0.25">
      <c r="A149" s="447">
        <v>97188</v>
      </c>
      <c r="B149" s="448" t="s">
        <v>19775</v>
      </c>
      <c r="C149" s="449" t="s">
        <v>982</v>
      </c>
      <c r="D149" s="450">
        <v>89.53</v>
      </c>
    </row>
    <row r="150" spans="1:4" ht="13.5" x14ac:dyDescent="0.25">
      <c r="A150" s="447">
        <v>97189</v>
      </c>
      <c r="B150" s="448" t="s">
        <v>19776</v>
      </c>
      <c r="C150" s="449" t="s">
        <v>982</v>
      </c>
      <c r="D150" s="450">
        <v>105.41</v>
      </c>
    </row>
    <row r="151" spans="1:4" ht="13.5" x14ac:dyDescent="0.25">
      <c r="A151" s="447">
        <v>97190</v>
      </c>
      <c r="B151" s="448" t="s">
        <v>19777</v>
      </c>
      <c r="C151" s="449" t="s">
        <v>982</v>
      </c>
      <c r="D151" s="450">
        <v>121.3</v>
      </c>
    </row>
    <row r="152" spans="1:4" ht="13.5" x14ac:dyDescent="0.25">
      <c r="A152" s="447">
        <v>97191</v>
      </c>
      <c r="B152" s="448" t="s">
        <v>19778</v>
      </c>
      <c r="C152" s="449" t="s">
        <v>982</v>
      </c>
      <c r="D152" s="450">
        <v>137.19999999999999</v>
      </c>
    </row>
    <row r="153" spans="1:4" ht="13.5" x14ac:dyDescent="0.25">
      <c r="A153" s="447">
        <v>97192</v>
      </c>
      <c r="B153" s="448" t="s">
        <v>19779</v>
      </c>
      <c r="C153" s="449" t="s">
        <v>982</v>
      </c>
      <c r="D153" s="450">
        <v>156.22999999999999</v>
      </c>
    </row>
    <row r="154" spans="1:4" ht="13.5" x14ac:dyDescent="0.25">
      <c r="A154" s="447">
        <v>90694</v>
      </c>
      <c r="B154" s="448" t="s">
        <v>6474</v>
      </c>
      <c r="C154" s="449" t="s">
        <v>982</v>
      </c>
      <c r="D154" s="450">
        <v>45.39</v>
      </c>
    </row>
    <row r="155" spans="1:4" ht="13.5" x14ac:dyDescent="0.25">
      <c r="A155" s="447">
        <v>90695</v>
      </c>
      <c r="B155" s="448" t="s">
        <v>6475</v>
      </c>
      <c r="C155" s="449" t="s">
        <v>982</v>
      </c>
      <c r="D155" s="450">
        <v>86.42</v>
      </c>
    </row>
    <row r="156" spans="1:4" ht="13.5" x14ac:dyDescent="0.25">
      <c r="A156" s="447">
        <v>90696</v>
      </c>
      <c r="B156" s="448" t="s">
        <v>6476</v>
      </c>
      <c r="C156" s="449" t="s">
        <v>982</v>
      </c>
      <c r="D156" s="450">
        <v>144.55000000000001</v>
      </c>
    </row>
    <row r="157" spans="1:4" ht="13.5" x14ac:dyDescent="0.25">
      <c r="A157" s="447">
        <v>90697</v>
      </c>
      <c r="B157" s="448" t="s">
        <v>6477</v>
      </c>
      <c r="C157" s="449" t="s">
        <v>982</v>
      </c>
      <c r="D157" s="450">
        <v>224.37</v>
      </c>
    </row>
    <row r="158" spans="1:4" ht="13.5" x14ac:dyDescent="0.25">
      <c r="A158" s="447">
        <v>90698</v>
      </c>
      <c r="B158" s="448" t="s">
        <v>6478</v>
      </c>
      <c r="C158" s="449" t="s">
        <v>982</v>
      </c>
      <c r="D158" s="450">
        <v>343.1</v>
      </c>
    </row>
    <row r="159" spans="1:4" ht="13.5" x14ac:dyDescent="0.25">
      <c r="A159" s="447">
        <v>90699</v>
      </c>
      <c r="B159" s="448" t="s">
        <v>6479</v>
      </c>
      <c r="C159" s="449" t="s">
        <v>982</v>
      </c>
      <c r="D159" s="450">
        <v>483.04</v>
      </c>
    </row>
    <row r="160" spans="1:4" ht="13.5" x14ac:dyDescent="0.25">
      <c r="A160" s="447">
        <v>90700</v>
      </c>
      <c r="B160" s="448" t="s">
        <v>6480</v>
      </c>
      <c r="C160" s="449" t="s">
        <v>982</v>
      </c>
      <c r="D160" s="450">
        <v>564.72</v>
      </c>
    </row>
    <row r="161" spans="1:4" ht="13.5" x14ac:dyDescent="0.25">
      <c r="A161" s="447">
        <v>90701</v>
      </c>
      <c r="B161" s="448" t="s">
        <v>6481</v>
      </c>
      <c r="C161" s="449" t="s">
        <v>982</v>
      </c>
      <c r="D161" s="450">
        <v>67.819999999999993</v>
      </c>
    </row>
    <row r="162" spans="1:4" ht="13.5" x14ac:dyDescent="0.25">
      <c r="A162" s="447">
        <v>90702</v>
      </c>
      <c r="B162" s="448" t="s">
        <v>6482</v>
      </c>
      <c r="C162" s="449" t="s">
        <v>982</v>
      </c>
      <c r="D162" s="450">
        <v>112.44</v>
      </c>
    </row>
    <row r="163" spans="1:4" ht="13.5" x14ac:dyDescent="0.25">
      <c r="A163" s="447">
        <v>90703</v>
      </c>
      <c r="B163" s="448" t="s">
        <v>6483</v>
      </c>
      <c r="C163" s="449" t="s">
        <v>982</v>
      </c>
      <c r="D163" s="450">
        <v>176.29</v>
      </c>
    </row>
    <row r="164" spans="1:4" ht="13.5" x14ac:dyDescent="0.25">
      <c r="A164" s="447">
        <v>90704</v>
      </c>
      <c r="B164" s="448" t="s">
        <v>6484</v>
      </c>
      <c r="C164" s="449" t="s">
        <v>982</v>
      </c>
      <c r="D164" s="450">
        <v>262.18</v>
      </c>
    </row>
    <row r="165" spans="1:4" ht="13.5" x14ac:dyDescent="0.25">
      <c r="A165" s="447">
        <v>90705</v>
      </c>
      <c r="B165" s="448" t="s">
        <v>6485</v>
      </c>
      <c r="C165" s="449" t="s">
        <v>982</v>
      </c>
      <c r="D165" s="450">
        <v>342.69</v>
      </c>
    </row>
    <row r="166" spans="1:4" ht="13.5" x14ac:dyDescent="0.25">
      <c r="A166" s="447">
        <v>90706</v>
      </c>
      <c r="B166" s="448" t="s">
        <v>6486</v>
      </c>
      <c r="C166" s="449" t="s">
        <v>982</v>
      </c>
      <c r="D166" s="450">
        <v>454.95</v>
      </c>
    </row>
    <row r="167" spans="1:4" ht="13.5" x14ac:dyDescent="0.25">
      <c r="A167" s="447">
        <v>90708</v>
      </c>
      <c r="B167" s="448" t="s">
        <v>6487</v>
      </c>
      <c r="C167" s="449" t="s">
        <v>982</v>
      </c>
      <c r="D167" s="450">
        <v>697.45</v>
      </c>
    </row>
    <row r="168" spans="1:4" ht="13.5" x14ac:dyDescent="0.25">
      <c r="A168" s="447">
        <v>90724</v>
      </c>
      <c r="B168" s="448" t="s">
        <v>6488</v>
      </c>
      <c r="C168" s="449" t="s">
        <v>923</v>
      </c>
      <c r="D168" s="450">
        <v>22.81</v>
      </c>
    </row>
    <row r="169" spans="1:4" ht="13.5" x14ac:dyDescent="0.25">
      <c r="A169" s="447">
        <v>90725</v>
      </c>
      <c r="B169" s="448" t="s">
        <v>6489</v>
      </c>
      <c r="C169" s="449" t="s">
        <v>923</v>
      </c>
      <c r="D169" s="450">
        <v>28.09</v>
      </c>
    </row>
    <row r="170" spans="1:4" ht="13.5" x14ac:dyDescent="0.25">
      <c r="A170" s="447">
        <v>90726</v>
      </c>
      <c r="B170" s="448" t="s">
        <v>6490</v>
      </c>
      <c r="C170" s="449" t="s">
        <v>923</v>
      </c>
      <c r="D170" s="450">
        <v>33.43</v>
      </c>
    </row>
    <row r="171" spans="1:4" ht="13.5" x14ac:dyDescent="0.25">
      <c r="A171" s="447">
        <v>90727</v>
      </c>
      <c r="B171" s="448" t="s">
        <v>6491</v>
      </c>
      <c r="C171" s="449" t="s">
        <v>923</v>
      </c>
      <c r="D171" s="450">
        <v>38.72</v>
      </c>
    </row>
    <row r="172" spans="1:4" ht="13.5" x14ac:dyDescent="0.25">
      <c r="A172" s="447">
        <v>90728</v>
      </c>
      <c r="B172" s="448" t="s">
        <v>6492</v>
      </c>
      <c r="C172" s="449" t="s">
        <v>923</v>
      </c>
      <c r="D172" s="450">
        <v>44</v>
      </c>
    </row>
    <row r="173" spans="1:4" ht="13.5" x14ac:dyDescent="0.25">
      <c r="A173" s="447">
        <v>90729</v>
      </c>
      <c r="B173" s="448" t="s">
        <v>6493</v>
      </c>
      <c r="C173" s="449" t="s">
        <v>923</v>
      </c>
      <c r="D173" s="450">
        <v>49.28</v>
      </c>
    </row>
    <row r="174" spans="1:4" ht="13.5" x14ac:dyDescent="0.25">
      <c r="A174" s="447">
        <v>90730</v>
      </c>
      <c r="B174" s="448" t="s">
        <v>6494</v>
      </c>
      <c r="C174" s="449" t="s">
        <v>923</v>
      </c>
      <c r="D174" s="450">
        <v>54.56</v>
      </c>
    </row>
    <row r="175" spans="1:4" ht="13.5" x14ac:dyDescent="0.25">
      <c r="A175" s="447">
        <v>90731</v>
      </c>
      <c r="B175" s="448" t="s">
        <v>6495</v>
      </c>
      <c r="C175" s="449" t="s">
        <v>923</v>
      </c>
      <c r="D175" s="450">
        <v>59.84</v>
      </c>
    </row>
    <row r="176" spans="1:4" ht="13.5" x14ac:dyDescent="0.25">
      <c r="A176" s="447">
        <v>90732</v>
      </c>
      <c r="B176" s="448" t="s">
        <v>6496</v>
      </c>
      <c r="C176" s="449" t="s">
        <v>923</v>
      </c>
      <c r="D176" s="450">
        <v>75.680000000000007</v>
      </c>
    </row>
    <row r="177" spans="1:4" ht="13.5" x14ac:dyDescent="0.25">
      <c r="A177" s="447">
        <v>90733</v>
      </c>
      <c r="B177" s="448" t="s">
        <v>6497</v>
      </c>
      <c r="C177" s="449" t="s">
        <v>982</v>
      </c>
      <c r="D177" s="450">
        <v>3.19</v>
      </c>
    </row>
    <row r="178" spans="1:4" ht="13.5" x14ac:dyDescent="0.25">
      <c r="A178" s="447">
        <v>90734</v>
      </c>
      <c r="B178" s="448" t="s">
        <v>6498</v>
      </c>
      <c r="C178" s="449" t="s">
        <v>982</v>
      </c>
      <c r="D178" s="450">
        <v>3.78</v>
      </c>
    </row>
    <row r="179" spans="1:4" ht="13.5" x14ac:dyDescent="0.25">
      <c r="A179" s="447">
        <v>90735</v>
      </c>
      <c r="B179" s="448" t="s">
        <v>6499</v>
      </c>
      <c r="C179" s="449" t="s">
        <v>982</v>
      </c>
      <c r="D179" s="450">
        <v>4.37</v>
      </c>
    </row>
    <row r="180" spans="1:4" ht="13.5" x14ac:dyDescent="0.25">
      <c r="A180" s="447">
        <v>90736</v>
      </c>
      <c r="B180" s="448" t="s">
        <v>6500</v>
      </c>
      <c r="C180" s="449" t="s">
        <v>982</v>
      </c>
      <c r="D180" s="450">
        <v>4.95</v>
      </c>
    </row>
    <row r="181" spans="1:4" ht="13.5" x14ac:dyDescent="0.25">
      <c r="A181" s="447">
        <v>90737</v>
      </c>
      <c r="B181" s="448" t="s">
        <v>6501</v>
      </c>
      <c r="C181" s="449" t="s">
        <v>982</v>
      </c>
      <c r="D181" s="450">
        <v>5.54</v>
      </c>
    </row>
    <row r="182" spans="1:4" ht="13.5" x14ac:dyDescent="0.25">
      <c r="A182" s="447">
        <v>90738</v>
      </c>
      <c r="B182" s="448" t="s">
        <v>6502</v>
      </c>
      <c r="C182" s="449" t="s">
        <v>982</v>
      </c>
      <c r="D182" s="450">
        <v>6.14</v>
      </c>
    </row>
    <row r="183" spans="1:4" ht="13.5" x14ac:dyDescent="0.25">
      <c r="A183" s="447">
        <v>90739</v>
      </c>
      <c r="B183" s="448" t="s">
        <v>6503</v>
      </c>
      <c r="C183" s="449" t="s">
        <v>982</v>
      </c>
      <c r="D183" s="450">
        <v>9.33</v>
      </c>
    </row>
    <row r="184" spans="1:4" ht="13.5" x14ac:dyDescent="0.25">
      <c r="A184" s="447">
        <v>90740</v>
      </c>
      <c r="B184" s="448" t="s">
        <v>6504</v>
      </c>
      <c r="C184" s="449" t="s">
        <v>982</v>
      </c>
      <c r="D184" s="450">
        <v>4.21</v>
      </c>
    </row>
    <row r="185" spans="1:4" ht="13.5" x14ac:dyDescent="0.25">
      <c r="A185" s="447">
        <v>90741</v>
      </c>
      <c r="B185" s="448" t="s">
        <v>6505</v>
      </c>
      <c r="C185" s="449" t="s">
        <v>982</v>
      </c>
      <c r="D185" s="450">
        <v>4.8</v>
      </c>
    </row>
    <row r="186" spans="1:4" ht="13.5" x14ac:dyDescent="0.25">
      <c r="A186" s="447">
        <v>90742</v>
      </c>
      <c r="B186" s="448" t="s">
        <v>6506</v>
      </c>
      <c r="C186" s="449" t="s">
        <v>982</v>
      </c>
      <c r="D186" s="450">
        <v>5.39</v>
      </c>
    </row>
    <row r="187" spans="1:4" ht="13.5" x14ac:dyDescent="0.25">
      <c r="A187" s="447">
        <v>90743</v>
      </c>
      <c r="B187" s="448" t="s">
        <v>6507</v>
      </c>
      <c r="C187" s="449" t="s">
        <v>982</v>
      </c>
      <c r="D187" s="450">
        <v>5.98</v>
      </c>
    </row>
    <row r="188" spans="1:4" ht="13.5" x14ac:dyDescent="0.25">
      <c r="A188" s="447">
        <v>90744</v>
      </c>
      <c r="B188" s="448" t="s">
        <v>6508</v>
      </c>
      <c r="C188" s="449" t="s">
        <v>982</v>
      </c>
      <c r="D188" s="450">
        <v>6.57</v>
      </c>
    </row>
    <row r="189" spans="1:4" ht="13.5" x14ac:dyDescent="0.25">
      <c r="A189" s="447">
        <v>90745</v>
      </c>
      <c r="B189" s="448" t="s">
        <v>6509</v>
      </c>
      <c r="C189" s="449" t="s">
        <v>982</v>
      </c>
      <c r="D189" s="450">
        <v>10.42</v>
      </c>
    </row>
    <row r="190" spans="1:4" ht="13.5" x14ac:dyDescent="0.25">
      <c r="A190" s="447">
        <v>90746</v>
      </c>
      <c r="B190" s="448" t="s">
        <v>6510</v>
      </c>
      <c r="C190" s="449" t="s">
        <v>982</v>
      </c>
      <c r="D190" s="450">
        <v>3.45</v>
      </c>
    </row>
    <row r="191" spans="1:4" ht="13.5" x14ac:dyDescent="0.25">
      <c r="A191" s="447">
        <v>90747</v>
      </c>
      <c r="B191" s="448" t="s">
        <v>6511</v>
      </c>
      <c r="C191" s="449" t="s">
        <v>982</v>
      </c>
      <c r="D191" s="450">
        <v>16.850000000000001</v>
      </c>
    </row>
    <row r="192" spans="1:4" ht="13.5" x14ac:dyDescent="0.25">
      <c r="A192" s="447">
        <v>94869</v>
      </c>
      <c r="B192" s="448" t="s">
        <v>6512</v>
      </c>
      <c r="C192" s="449" t="s">
        <v>982</v>
      </c>
      <c r="D192" s="450">
        <v>122.74</v>
      </c>
    </row>
    <row r="193" spans="1:4" ht="13.5" x14ac:dyDescent="0.25">
      <c r="A193" s="447">
        <v>94870</v>
      </c>
      <c r="B193" s="448" t="s">
        <v>6513</v>
      </c>
      <c r="C193" s="449" t="s">
        <v>982</v>
      </c>
      <c r="D193" s="450">
        <v>1.77</v>
      </c>
    </row>
    <row r="194" spans="1:4" ht="13.5" x14ac:dyDescent="0.25">
      <c r="A194" s="447">
        <v>94871</v>
      </c>
      <c r="B194" s="448" t="s">
        <v>6514</v>
      </c>
      <c r="C194" s="449" t="s">
        <v>982</v>
      </c>
      <c r="D194" s="450">
        <v>192.01</v>
      </c>
    </row>
    <row r="195" spans="1:4" ht="13.5" x14ac:dyDescent="0.25">
      <c r="A195" s="447">
        <v>94872</v>
      </c>
      <c r="B195" s="448" t="s">
        <v>6515</v>
      </c>
      <c r="C195" s="449" t="s">
        <v>982</v>
      </c>
      <c r="D195" s="450">
        <v>2.4900000000000002</v>
      </c>
    </row>
    <row r="196" spans="1:4" ht="13.5" x14ac:dyDescent="0.25">
      <c r="A196" s="447">
        <v>94875</v>
      </c>
      <c r="B196" s="448" t="s">
        <v>6516</v>
      </c>
      <c r="C196" s="449" t="s">
        <v>982</v>
      </c>
      <c r="D196" s="451">
        <v>1132.31</v>
      </c>
    </row>
    <row r="197" spans="1:4" ht="13.5" x14ac:dyDescent="0.25">
      <c r="A197" s="447">
        <v>94876</v>
      </c>
      <c r="B197" s="448" t="s">
        <v>6517</v>
      </c>
      <c r="C197" s="449" t="s">
        <v>982</v>
      </c>
      <c r="D197" s="450">
        <v>28.05</v>
      </c>
    </row>
    <row r="198" spans="1:4" ht="13.5" x14ac:dyDescent="0.25">
      <c r="A198" s="447">
        <v>94878</v>
      </c>
      <c r="B198" s="448" t="s">
        <v>6518</v>
      </c>
      <c r="C198" s="449" t="s">
        <v>982</v>
      </c>
      <c r="D198" s="450">
        <v>32.47</v>
      </c>
    </row>
    <row r="199" spans="1:4" ht="13.5" x14ac:dyDescent="0.25">
      <c r="A199" s="447">
        <v>94879</v>
      </c>
      <c r="B199" s="448" t="s">
        <v>6519</v>
      </c>
      <c r="C199" s="449" t="s">
        <v>982</v>
      </c>
      <c r="D199" s="451">
        <v>1742.84</v>
      </c>
    </row>
    <row r="200" spans="1:4" ht="13.5" x14ac:dyDescent="0.25">
      <c r="A200" s="447">
        <v>94880</v>
      </c>
      <c r="B200" s="448" t="s">
        <v>6520</v>
      </c>
      <c r="C200" s="449" t="s">
        <v>982</v>
      </c>
      <c r="D200" s="450">
        <v>41.75</v>
      </c>
    </row>
    <row r="201" spans="1:4" ht="13.5" x14ac:dyDescent="0.25">
      <c r="A201" s="447">
        <v>94881</v>
      </c>
      <c r="B201" s="448" t="s">
        <v>6521</v>
      </c>
      <c r="C201" s="449" t="s">
        <v>982</v>
      </c>
      <c r="D201" s="451">
        <v>2399.6</v>
      </c>
    </row>
    <row r="202" spans="1:4" ht="13.5" x14ac:dyDescent="0.25">
      <c r="A202" s="447">
        <v>94882</v>
      </c>
      <c r="B202" s="448" t="s">
        <v>6522</v>
      </c>
      <c r="C202" s="449" t="s">
        <v>982</v>
      </c>
      <c r="D202" s="450">
        <v>48.58</v>
      </c>
    </row>
    <row r="203" spans="1:4" ht="13.5" x14ac:dyDescent="0.25">
      <c r="A203" s="447">
        <v>94884</v>
      </c>
      <c r="B203" s="448" t="s">
        <v>6523</v>
      </c>
      <c r="C203" s="449" t="s">
        <v>982</v>
      </c>
      <c r="D203" s="450">
        <v>62.39</v>
      </c>
    </row>
    <row r="204" spans="1:4" ht="13.5" x14ac:dyDescent="0.25">
      <c r="A204" s="447">
        <v>97121</v>
      </c>
      <c r="B204" s="448" t="s">
        <v>19780</v>
      </c>
      <c r="C204" s="449" t="s">
        <v>982</v>
      </c>
      <c r="D204" s="450">
        <v>2.81</v>
      </c>
    </row>
    <row r="205" spans="1:4" ht="13.5" x14ac:dyDescent="0.25">
      <c r="A205" s="447">
        <v>97122</v>
      </c>
      <c r="B205" s="448" t="s">
        <v>19781</v>
      </c>
      <c r="C205" s="449" t="s">
        <v>982</v>
      </c>
      <c r="D205" s="450">
        <v>3.37</v>
      </c>
    </row>
    <row r="206" spans="1:4" ht="13.5" x14ac:dyDescent="0.25">
      <c r="A206" s="447">
        <v>97123</v>
      </c>
      <c r="B206" s="448" t="s">
        <v>19782</v>
      </c>
      <c r="C206" s="449" t="s">
        <v>982</v>
      </c>
      <c r="D206" s="450">
        <v>3.92</v>
      </c>
    </row>
    <row r="207" spans="1:4" ht="13.5" x14ac:dyDescent="0.25">
      <c r="A207" s="447">
        <v>97124</v>
      </c>
      <c r="B207" s="448" t="s">
        <v>19783</v>
      </c>
      <c r="C207" s="449" t="s">
        <v>982</v>
      </c>
      <c r="D207" s="450">
        <v>2.29</v>
      </c>
    </row>
    <row r="208" spans="1:4" ht="13.5" x14ac:dyDescent="0.25">
      <c r="A208" s="447">
        <v>97125</v>
      </c>
      <c r="B208" s="448" t="s">
        <v>19784</v>
      </c>
      <c r="C208" s="449" t="s">
        <v>982</v>
      </c>
      <c r="D208" s="450">
        <v>2.77</v>
      </c>
    </row>
    <row r="209" spans="1:4" ht="13.5" x14ac:dyDescent="0.25">
      <c r="A209" s="447">
        <v>97126</v>
      </c>
      <c r="B209" s="448" t="s">
        <v>19785</v>
      </c>
      <c r="C209" s="449" t="s">
        <v>982</v>
      </c>
      <c r="D209" s="450">
        <v>3.22</v>
      </c>
    </row>
    <row r="210" spans="1:4" ht="13.5" x14ac:dyDescent="0.25">
      <c r="A210" s="447">
        <v>102264</v>
      </c>
      <c r="B210" s="448" t="s">
        <v>6524</v>
      </c>
      <c r="C210" s="449" t="s">
        <v>982</v>
      </c>
      <c r="D210" s="450">
        <v>19.55</v>
      </c>
    </row>
    <row r="211" spans="1:4" ht="13.5" x14ac:dyDescent="0.25">
      <c r="A211" s="447">
        <v>102265</v>
      </c>
      <c r="B211" s="448" t="s">
        <v>6525</v>
      </c>
      <c r="C211" s="449" t="s">
        <v>923</v>
      </c>
      <c r="D211" s="450">
        <v>96.79</v>
      </c>
    </row>
    <row r="212" spans="1:4" ht="13.5" x14ac:dyDescent="0.25">
      <c r="A212" s="447">
        <v>102266</v>
      </c>
      <c r="B212" s="448" t="s">
        <v>6526</v>
      </c>
      <c r="C212" s="449" t="s">
        <v>923</v>
      </c>
      <c r="D212" s="450">
        <v>107.36</v>
      </c>
    </row>
    <row r="213" spans="1:4" ht="13.5" x14ac:dyDescent="0.25">
      <c r="A213" s="447">
        <v>102267</v>
      </c>
      <c r="B213" s="448" t="s">
        <v>6527</v>
      </c>
      <c r="C213" s="449" t="s">
        <v>923</v>
      </c>
      <c r="D213" s="450">
        <v>123.27</v>
      </c>
    </row>
    <row r="214" spans="1:4" ht="13.5" x14ac:dyDescent="0.25">
      <c r="A214" s="447">
        <v>102268</v>
      </c>
      <c r="B214" s="448" t="s">
        <v>6528</v>
      </c>
      <c r="C214" s="449" t="s">
        <v>923</v>
      </c>
      <c r="D214" s="450">
        <v>139.11000000000001</v>
      </c>
    </row>
    <row r="215" spans="1:4" ht="13.5" x14ac:dyDescent="0.25">
      <c r="A215" s="447">
        <v>102269</v>
      </c>
      <c r="B215" s="448" t="s">
        <v>6529</v>
      </c>
      <c r="C215" s="449" t="s">
        <v>923</v>
      </c>
      <c r="D215" s="450">
        <v>170.79</v>
      </c>
    </row>
    <row r="216" spans="1:4" ht="13.5" x14ac:dyDescent="0.25">
      <c r="A216" s="447">
        <v>105260</v>
      </c>
      <c r="B216" s="448" t="s">
        <v>19786</v>
      </c>
      <c r="C216" s="449" t="s">
        <v>923</v>
      </c>
      <c r="D216" s="450">
        <v>22.51</v>
      </c>
    </row>
    <row r="217" spans="1:4" ht="13.5" x14ac:dyDescent="0.25">
      <c r="A217" s="447">
        <v>105285</v>
      </c>
      <c r="B217" s="448" t="s">
        <v>19787</v>
      </c>
      <c r="C217" s="449" t="s">
        <v>923</v>
      </c>
      <c r="D217" s="450">
        <v>21.99</v>
      </c>
    </row>
    <row r="218" spans="1:4" ht="13.5" x14ac:dyDescent="0.25">
      <c r="A218" s="447">
        <v>105286</v>
      </c>
      <c r="B218" s="448" t="s">
        <v>19788</v>
      </c>
      <c r="C218" s="449" t="s">
        <v>923</v>
      </c>
      <c r="D218" s="450">
        <v>27.04</v>
      </c>
    </row>
    <row r="219" spans="1:4" ht="13.5" x14ac:dyDescent="0.25">
      <c r="A219" s="447">
        <v>105287</v>
      </c>
      <c r="B219" s="448" t="s">
        <v>19789</v>
      </c>
      <c r="C219" s="449" t="s">
        <v>923</v>
      </c>
      <c r="D219" s="450">
        <v>24.96</v>
      </c>
    </row>
    <row r="220" spans="1:4" ht="13.5" x14ac:dyDescent="0.25">
      <c r="A220" s="447">
        <v>105288</v>
      </c>
      <c r="B220" s="448" t="s">
        <v>19790</v>
      </c>
      <c r="C220" s="449" t="s">
        <v>923</v>
      </c>
      <c r="D220" s="450">
        <v>43.85</v>
      </c>
    </row>
    <row r="221" spans="1:4" ht="13.5" x14ac:dyDescent="0.25">
      <c r="A221" s="447">
        <v>105289</v>
      </c>
      <c r="B221" s="448" t="s">
        <v>19791</v>
      </c>
      <c r="C221" s="449" t="s">
        <v>923</v>
      </c>
      <c r="D221" s="450">
        <v>41.4</v>
      </c>
    </row>
    <row r="222" spans="1:4" ht="13.5" x14ac:dyDescent="0.25">
      <c r="A222" s="447">
        <v>105290</v>
      </c>
      <c r="B222" s="448" t="s">
        <v>19792</v>
      </c>
      <c r="C222" s="449" t="s">
        <v>923</v>
      </c>
      <c r="D222" s="450">
        <v>58.66</v>
      </c>
    </row>
    <row r="223" spans="1:4" ht="13.5" x14ac:dyDescent="0.25">
      <c r="A223" s="447">
        <v>105291</v>
      </c>
      <c r="B223" s="448" t="s">
        <v>19793</v>
      </c>
      <c r="C223" s="449" t="s">
        <v>923</v>
      </c>
      <c r="D223" s="450">
        <v>55.83</v>
      </c>
    </row>
    <row r="224" spans="1:4" ht="13.5" x14ac:dyDescent="0.25">
      <c r="A224" s="447">
        <v>105292</v>
      </c>
      <c r="B224" s="448" t="s">
        <v>19794</v>
      </c>
      <c r="C224" s="449" t="s">
        <v>923</v>
      </c>
      <c r="D224" s="450">
        <v>44.81</v>
      </c>
    </row>
    <row r="225" spans="1:4" ht="13.5" x14ac:dyDescent="0.25">
      <c r="A225" s="447">
        <v>105293</v>
      </c>
      <c r="B225" s="448" t="s">
        <v>19795</v>
      </c>
      <c r="C225" s="449" t="s">
        <v>923</v>
      </c>
      <c r="D225" s="450">
        <v>41.71</v>
      </c>
    </row>
    <row r="226" spans="1:4" ht="13.5" x14ac:dyDescent="0.25">
      <c r="A226" s="447">
        <v>105294</v>
      </c>
      <c r="B226" s="448" t="s">
        <v>19796</v>
      </c>
      <c r="C226" s="449" t="s">
        <v>923</v>
      </c>
      <c r="D226" s="450">
        <v>88.97</v>
      </c>
    </row>
    <row r="227" spans="1:4" ht="13.5" x14ac:dyDescent="0.25">
      <c r="A227" s="447">
        <v>105295</v>
      </c>
      <c r="B227" s="448" t="s">
        <v>19797</v>
      </c>
      <c r="C227" s="449" t="s">
        <v>923</v>
      </c>
      <c r="D227" s="450">
        <v>85.3</v>
      </c>
    </row>
    <row r="228" spans="1:4" ht="13.5" x14ac:dyDescent="0.25">
      <c r="A228" s="447">
        <v>105296</v>
      </c>
      <c r="B228" s="448" t="s">
        <v>19798</v>
      </c>
      <c r="C228" s="449" t="s">
        <v>923</v>
      </c>
      <c r="D228" s="450">
        <v>150.88</v>
      </c>
    </row>
    <row r="229" spans="1:4" ht="13.5" x14ac:dyDescent="0.25">
      <c r="A229" s="447">
        <v>105308</v>
      </c>
      <c r="B229" s="448" t="s">
        <v>19799</v>
      </c>
      <c r="C229" s="449" t="s">
        <v>982</v>
      </c>
      <c r="D229" s="450">
        <v>4.51</v>
      </c>
    </row>
    <row r="230" spans="1:4" ht="13.5" x14ac:dyDescent="0.25">
      <c r="A230" s="447">
        <v>105309</v>
      </c>
      <c r="B230" s="448" t="s">
        <v>19800</v>
      </c>
      <c r="C230" s="449" t="s">
        <v>982</v>
      </c>
      <c r="D230" s="450">
        <v>4.8600000000000003</v>
      </c>
    </row>
    <row r="231" spans="1:4" ht="13.5" x14ac:dyDescent="0.25">
      <c r="A231" s="447">
        <v>105310</v>
      </c>
      <c r="B231" s="448" t="s">
        <v>19801</v>
      </c>
      <c r="C231" s="449" t="s">
        <v>982</v>
      </c>
      <c r="D231" s="450">
        <v>5.73</v>
      </c>
    </row>
    <row r="232" spans="1:4" ht="13.5" x14ac:dyDescent="0.25">
      <c r="A232" s="447">
        <v>105311</v>
      </c>
      <c r="B232" s="448" t="s">
        <v>19802</v>
      </c>
      <c r="C232" s="449" t="s">
        <v>982</v>
      </c>
      <c r="D232" s="450">
        <v>3.64</v>
      </c>
    </row>
    <row r="233" spans="1:4" ht="13.5" x14ac:dyDescent="0.25">
      <c r="A233" s="447">
        <v>105312</v>
      </c>
      <c r="B233" s="448" t="s">
        <v>19803</v>
      </c>
      <c r="C233" s="449" t="s">
        <v>982</v>
      </c>
      <c r="D233" s="450">
        <v>3.72</v>
      </c>
    </row>
    <row r="234" spans="1:4" ht="13.5" x14ac:dyDescent="0.25">
      <c r="A234" s="447">
        <v>105313</v>
      </c>
      <c r="B234" s="448" t="s">
        <v>19804</v>
      </c>
      <c r="C234" s="449" t="s">
        <v>982</v>
      </c>
      <c r="D234" s="450">
        <v>4.0199999999999996</v>
      </c>
    </row>
    <row r="235" spans="1:4" ht="13.5" x14ac:dyDescent="0.25">
      <c r="A235" s="447">
        <v>105314</v>
      </c>
      <c r="B235" s="448" t="s">
        <v>19805</v>
      </c>
      <c r="C235" s="449" t="s">
        <v>982</v>
      </c>
      <c r="D235" s="450">
        <v>4.7300000000000004</v>
      </c>
    </row>
    <row r="236" spans="1:4" ht="13.5" x14ac:dyDescent="0.25">
      <c r="A236" s="447">
        <v>105315</v>
      </c>
      <c r="B236" s="448" t="s">
        <v>19806</v>
      </c>
      <c r="C236" s="449" t="s">
        <v>923</v>
      </c>
      <c r="D236" s="450">
        <v>9.5</v>
      </c>
    </row>
    <row r="237" spans="1:4" ht="13.5" x14ac:dyDescent="0.25">
      <c r="A237" s="447">
        <v>105316</v>
      </c>
      <c r="B237" s="448" t="s">
        <v>19807</v>
      </c>
      <c r="C237" s="449" t="s">
        <v>923</v>
      </c>
      <c r="D237" s="450">
        <v>19.11</v>
      </c>
    </row>
    <row r="238" spans="1:4" ht="13.5" x14ac:dyDescent="0.25">
      <c r="A238" s="447">
        <v>105327</v>
      </c>
      <c r="B238" s="448" t="s">
        <v>19808</v>
      </c>
      <c r="C238" s="449" t="s">
        <v>923</v>
      </c>
      <c r="D238" s="450">
        <v>42.07</v>
      </c>
    </row>
    <row r="239" spans="1:4" ht="13.5" x14ac:dyDescent="0.25">
      <c r="A239" s="447">
        <v>105328</v>
      </c>
      <c r="B239" s="448" t="s">
        <v>19809</v>
      </c>
      <c r="C239" s="449" t="s">
        <v>923</v>
      </c>
      <c r="D239" s="450">
        <v>41.47</v>
      </c>
    </row>
    <row r="240" spans="1:4" ht="13.5" x14ac:dyDescent="0.25">
      <c r="A240" s="447">
        <v>105329</v>
      </c>
      <c r="B240" s="448" t="s">
        <v>19810</v>
      </c>
      <c r="C240" s="449" t="s">
        <v>923</v>
      </c>
      <c r="D240" s="450">
        <v>68.569999999999993</v>
      </c>
    </row>
    <row r="241" spans="1:4" ht="13.5" x14ac:dyDescent="0.25">
      <c r="A241" s="447">
        <v>105330</v>
      </c>
      <c r="B241" s="448" t="s">
        <v>19811</v>
      </c>
      <c r="C241" s="449" t="s">
        <v>923</v>
      </c>
      <c r="D241" s="450">
        <v>67.87</v>
      </c>
    </row>
    <row r="242" spans="1:4" ht="13.5" x14ac:dyDescent="0.25">
      <c r="A242" s="447">
        <v>105331</v>
      </c>
      <c r="B242" s="448" t="s">
        <v>19812</v>
      </c>
      <c r="C242" s="449" t="s">
        <v>982</v>
      </c>
      <c r="D242" s="450">
        <v>48.61</v>
      </c>
    </row>
    <row r="243" spans="1:4" ht="13.5" x14ac:dyDescent="0.25">
      <c r="A243" s="447">
        <v>105332</v>
      </c>
      <c r="B243" s="448" t="s">
        <v>19813</v>
      </c>
      <c r="C243" s="449" t="s">
        <v>982</v>
      </c>
      <c r="D243" s="450">
        <v>47.97</v>
      </c>
    </row>
    <row r="244" spans="1:4" ht="13.5" x14ac:dyDescent="0.25">
      <c r="A244" s="447">
        <v>105333</v>
      </c>
      <c r="B244" s="448" t="s">
        <v>19814</v>
      </c>
      <c r="C244" s="449" t="s">
        <v>982</v>
      </c>
      <c r="D244" s="450">
        <v>214.97</v>
      </c>
    </row>
    <row r="245" spans="1:4" ht="13.5" x14ac:dyDescent="0.25">
      <c r="A245" s="447">
        <v>105334</v>
      </c>
      <c r="B245" s="448" t="s">
        <v>19815</v>
      </c>
      <c r="C245" s="449" t="s">
        <v>982</v>
      </c>
      <c r="D245" s="450">
        <v>212.58</v>
      </c>
    </row>
    <row r="246" spans="1:4" ht="13.5" x14ac:dyDescent="0.25">
      <c r="A246" s="447">
        <v>105335</v>
      </c>
      <c r="B246" s="448" t="s">
        <v>19816</v>
      </c>
      <c r="C246" s="449" t="s">
        <v>982</v>
      </c>
      <c r="D246" s="450">
        <v>323.93</v>
      </c>
    </row>
    <row r="247" spans="1:4" ht="13.5" x14ac:dyDescent="0.25">
      <c r="A247" s="447">
        <v>105336</v>
      </c>
      <c r="B247" s="448" t="s">
        <v>19817</v>
      </c>
      <c r="C247" s="449" t="s">
        <v>982</v>
      </c>
      <c r="D247" s="450">
        <v>321.10000000000002</v>
      </c>
    </row>
    <row r="248" spans="1:4" ht="13.5" x14ac:dyDescent="0.25">
      <c r="A248" s="447">
        <v>105337</v>
      </c>
      <c r="B248" s="448" t="s">
        <v>19818</v>
      </c>
      <c r="C248" s="449" t="s">
        <v>982</v>
      </c>
      <c r="D248" s="450">
        <v>456.91</v>
      </c>
    </row>
    <row r="249" spans="1:4" ht="13.5" x14ac:dyDescent="0.25">
      <c r="A249" s="447">
        <v>105338</v>
      </c>
      <c r="B249" s="448" t="s">
        <v>19819</v>
      </c>
      <c r="C249" s="449" t="s">
        <v>982</v>
      </c>
      <c r="D249" s="450">
        <v>453.66</v>
      </c>
    </row>
    <row r="250" spans="1:4" ht="13.5" x14ac:dyDescent="0.25">
      <c r="A250" s="447">
        <v>105339</v>
      </c>
      <c r="B250" s="448" t="s">
        <v>19820</v>
      </c>
      <c r="C250" s="449" t="s">
        <v>982</v>
      </c>
      <c r="D250" s="450">
        <v>3</v>
      </c>
    </row>
    <row r="251" spans="1:4" ht="13.5" x14ac:dyDescent="0.25">
      <c r="A251" s="447">
        <v>105359</v>
      </c>
      <c r="B251" s="448" t="s">
        <v>19821</v>
      </c>
      <c r="C251" s="449" t="s">
        <v>923</v>
      </c>
      <c r="D251" s="450">
        <v>11.58</v>
      </c>
    </row>
    <row r="252" spans="1:4" ht="13.5" x14ac:dyDescent="0.25">
      <c r="A252" s="447">
        <v>105360</v>
      </c>
      <c r="B252" s="448" t="s">
        <v>19822</v>
      </c>
      <c r="C252" s="449" t="s">
        <v>923</v>
      </c>
      <c r="D252" s="450">
        <v>14.03</v>
      </c>
    </row>
    <row r="253" spans="1:4" ht="13.5" x14ac:dyDescent="0.25">
      <c r="A253" s="447">
        <v>105361</v>
      </c>
      <c r="B253" s="448" t="s">
        <v>19823</v>
      </c>
      <c r="C253" s="449" t="s">
        <v>923</v>
      </c>
      <c r="D253" s="450">
        <v>16.34</v>
      </c>
    </row>
    <row r="254" spans="1:4" ht="13.5" x14ac:dyDescent="0.25">
      <c r="A254" s="447">
        <v>105362</v>
      </c>
      <c r="B254" s="448" t="s">
        <v>19824</v>
      </c>
      <c r="C254" s="449" t="s">
        <v>923</v>
      </c>
      <c r="D254" s="450">
        <v>17.07</v>
      </c>
    </row>
    <row r="255" spans="1:4" ht="13.5" x14ac:dyDescent="0.25">
      <c r="A255" s="447">
        <v>105363</v>
      </c>
      <c r="B255" s="448" t="s">
        <v>19825</v>
      </c>
      <c r="C255" s="449" t="s">
        <v>923</v>
      </c>
      <c r="D255" s="450">
        <v>20.51</v>
      </c>
    </row>
    <row r="256" spans="1:4" ht="13.5" x14ac:dyDescent="0.25">
      <c r="A256" s="447">
        <v>105364</v>
      </c>
      <c r="B256" s="448" t="s">
        <v>19826</v>
      </c>
      <c r="C256" s="449" t="s">
        <v>923</v>
      </c>
      <c r="D256" s="450">
        <v>23.81</v>
      </c>
    </row>
    <row r="257" spans="1:4" ht="13.5" x14ac:dyDescent="0.25">
      <c r="A257" s="447">
        <v>105365</v>
      </c>
      <c r="B257" s="448" t="s">
        <v>19827</v>
      </c>
      <c r="C257" s="449" t="s">
        <v>923</v>
      </c>
      <c r="D257" s="450">
        <v>23.17</v>
      </c>
    </row>
    <row r="258" spans="1:4" ht="13.5" x14ac:dyDescent="0.25">
      <c r="A258" s="447">
        <v>105366</v>
      </c>
      <c r="B258" s="448" t="s">
        <v>19828</v>
      </c>
      <c r="C258" s="449" t="s">
        <v>923</v>
      </c>
      <c r="D258" s="450">
        <v>28.08</v>
      </c>
    </row>
    <row r="259" spans="1:4" ht="13.5" x14ac:dyDescent="0.25">
      <c r="A259" s="447">
        <v>105367</v>
      </c>
      <c r="B259" s="448" t="s">
        <v>19829</v>
      </c>
      <c r="C259" s="449" t="s">
        <v>923</v>
      </c>
      <c r="D259" s="450">
        <v>32.67</v>
      </c>
    </row>
    <row r="260" spans="1:4" ht="13.5" x14ac:dyDescent="0.25">
      <c r="A260" s="447">
        <v>105368</v>
      </c>
      <c r="B260" s="448" t="s">
        <v>19830</v>
      </c>
      <c r="C260" s="449" t="s">
        <v>923</v>
      </c>
      <c r="D260" s="450">
        <v>43.94</v>
      </c>
    </row>
    <row r="261" spans="1:4" ht="13.5" x14ac:dyDescent="0.25">
      <c r="A261" s="447">
        <v>105370</v>
      </c>
      <c r="B261" s="448" t="s">
        <v>19831</v>
      </c>
      <c r="C261" s="449" t="s">
        <v>923</v>
      </c>
      <c r="D261" s="450">
        <v>70.08</v>
      </c>
    </row>
    <row r="262" spans="1:4" ht="13.5" x14ac:dyDescent="0.25">
      <c r="A262" s="447">
        <v>105371</v>
      </c>
      <c r="B262" s="448" t="s">
        <v>19832</v>
      </c>
      <c r="C262" s="449" t="s">
        <v>923</v>
      </c>
      <c r="D262" s="450">
        <v>27.02</v>
      </c>
    </row>
    <row r="263" spans="1:4" ht="13.5" x14ac:dyDescent="0.25">
      <c r="A263" s="447">
        <v>105372</v>
      </c>
      <c r="B263" s="448" t="s">
        <v>19833</v>
      </c>
      <c r="C263" s="449" t="s">
        <v>923</v>
      </c>
      <c r="D263" s="450">
        <v>8.09</v>
      </c>
    </row>
    <row r="264" spans="1:4" ht="13.5" x14ac:dyDescent="0.25">
      <c r="A264" s="447">
        <v>105373</v>
      </c>
      <c r="B264" s="448" t="s">
        <v>19834</v>
      </c>
      <c r="C264" s="449" t="s">
        <v>923</v>
      </c>
      <c r="D264" s="450">
        <v>9.39</v>
      </c>
    </row>
    <row r="265" spans="1:4" ht="13.5" x14ac:dyDescent="0.25">
      <c r="A265" s="447">
        <v>105374</v>
      </c>
      <c r="B265" s="448" t="s">
        <v>19835</v>
      </c>
      <c r="C265" s="449" t="s">
        <v>923</v>
      </c>
      <c r="D265" s="450">
        <v>146.63999999999999</v>
      </c>
    </row>
    <row r="266" spans="1:4" ht="13.5" x14ac:dyDescent="0.25">
      <c r="A266" s="447">
        <v>105375</v>
      </c>
      <c r="B266" s="448" t="s">
        <v>19836</v>
      </c>
      <c r="C266" s="449" t="s">
        <v>923</v>
      </c>
      <c r="D266" s="450">
        <v>118.71</v>
      </c>
    </row>
    <row r="267" spans="1:4" ht="13.5" x14ac:dyDescent="0.25">
      <c r="A267" s="447">
        <v>105376</v>
      </c>
      <c r="B267" s="448" t="s">
        <v>19837</v>
      </c>
      <c r="C267" s="449" t="s">
        <v>923</v>
      </c>
      <c r="D267" s="450">
        <v>113.06</v>
      </c>
    </row>
    <row r="268" spans="1:4" ht="13.5" x14ac:dyDescent="0.25">
      <c r="A268" s="447">
        <v>105381</v>
      </c>
      <c r="B268" s="448" t="s">
        <v>19838</v>
      </c>
      <c r="C268" s="449" t="s">
        <v>923</v>
      </c>
      <c r="D268" s="450">
        <v>11.58</v>
      </c>
    </row>
    <row r="269" spans="1:4" ht="13.5" x14ac:dyDescent="0.25">
      <c r="A269" s="447">
        <v>105382</v>
      </c>
      <c r="B269" s="448" t="s">
        <v>19839</v>
      </c>
      <c r="C269" s="449" t="s">
        <v>923</v>
      </c>
      <c r="D269" s="450">
        <v>13.51</v>
      </c>
    </row>
    <row r="270" spans="1:4" ht="13.5" x14ac:dyDescent="0.25">
      <c r="A270" s="447">
        <v>105383</v>
      </c>
      <c r="B270" s="448" t="s">
        <v>19840</v>
      </c>
      <c r="C270" s="449" t="s">
        <v>923</v>
      </c>
      <c r="D270" s="450">
        <v>13.97</v>
      </c>
    </row>
    <row r="271" spans="1:4" ht="13.5" x14ac:dyDescent="0.25">
      <c r="A271" s="447">
        <v>105384</v>
      </c>
      <c r="B271" s="448" t="s">
        <v>19841</v>
      </c>
      <c r="C271" s="449" t="s">
        <v>923</v>
      </c>
      <c r="D271" s="450">
        <v>16.84</v>
      </c>
    </row>
    <row r="272" spans="1:4" ht="13.5" x14ac:dyDescent="0.25">
      <c r="A272" s="447">
        <v>105385</v>
      </c>
      <c r="B272" s="448" t="s">
        <v>19842</v>
      </c>
      <c r="C272" s="449" t="s">
        <v>923</v>
      </c>
      <c r="D272" s="450">
        <v>19.57</v>
      </c>
    </row>
    <row r="273" spans="1:4" ht="13.5" x14ac:dyDescent="0.25">
      <c r="A273" s="447">
        <v>105386</v>
      </c>
      <c r="B273" s="448" t="s">
        <v>19843</v>
      </c>
      <c r="C273" s="449" t="s">
        <v>923</v>
      </c>
      <c r="D273" s="450">
        <v>19.03</v>
      </c>
    </row>
    <row r="274" spans="1:4" ht="13.5" x14ac:dyDescent="0.25">
      <c r="A274" s="447">
        <v>105387</v>
      </c>
      <c r="B274" s="448" t="s">
        <v>19844</v>
      </c>
      <c r="C274" s="449" t="s">
        <v>923</v>
      </c>
      <c r="D274" s="450">
        <v>23.19</v>
      </c>
    </row>
    <row r="275" spans="1:4" ht="13.5" x14ac:dyDescent="0.25">
      <c r="A275" s="447">
        <v>92833</v>
      </c>
      <c r="B275" s="448" t="s">
        <v>19845</v>
      </c>
      <c r="C275" s="449" t="s">
        <v>982</v>
      </c>
      <c r="D275" s="450">
        <v>230.3</v>
      </c>
    </row>
    <row r="276" spans="1:4" ht="13.5" x14ac:dyDescent="0.25">
      <c r="A276" s="447">
        <v>92834</v>
      </c>
      <c r="B276" s="448" t="s">
        <v>19846</v>
      </c>
      <c r="C276" s="449" t="s">
        <v>982</v>
      </c>
      <c r="D276" s="450">
        <v>19.329999999999998</v>
      </c>
    </row>
    <row r="277" spans="1:4" ht="13.5" x14ac:dyDescent="0.25">
      <c r="A277" s="447">
        <v>92835</v>
      </c>
      <c r="B277" s="448" t="s">
        <v>19847</v>
      </c>
      <c r="C277" s="449" t="s">
        <v>982</v>
      </c>
      <c r="D277" s="450">
        <v>241.95</v>
      </c>
    </row>
    <row r="278" spans="1:4" ht="13.5" x14ac:dyDescent="0.25">
      <c r="A278" s="447">
        <v>92836</v>
      </c>
      <c r="B278" s="448" t="s">
        <v>19848</v>
      </c>
      <c r="C278" s="449" t="s">
        <v>982</v>
      </c>
      <c r="D278" s="450">
        <v>25.57</v>
      </c>
    </row>
    <row r="279" spans="1:4" ht="13.5" x14ac:dyDescent="0.25">
      <c r="A279" s="447">
        <v>92837</v>
      </c>
      <c r="B279" s="448" t="s">
        <v>19849</v>
      </c>
      <c r="C279" s="449" t="s">
        <v>982</v>
      </c>
      <c r="D279" s="450">
        <v>432.45</v>
      </c>
    </row>
    <row r="280" spans="1:4" ht="13.5" x14ac:dyDescent="0.25">
      <c r="A280" s="447">
        <v>92838</v>
      </c>
      <c r="B280" s="448" t="s">
        <v>19850</v>
      </c>
      <c r="C280" s="449" t="s">
        <v>982</v>
      </c>
      <c r="D280" s="450">
        <v>32.15</v>
      </c>
    </row>
    <row r="281" spans="1:4" ht="13.5" x14ac:dyDescent="0.25">
      <c r="A281" s="447">
        <v>92839</v>
      </c>
      <c r="B281" s="448" t="s">
        <v>19851</v>
      </c>
      <c r="C281" s="449" t="s">
        <v>982</v>
      </c>
      <c r="D281" s="450">
        <v>530.17999999999995</v>
      </c>
    </row>
    <row r="282" spans="1:4" ht="13.5" x14ac:dyDescent="0.25">
      <c r="A282" s="447">
        <v>92840</v>
      </c>
      <c r="B282" s="448" t="s">
        <v>19852</v>
      </c>
      <c r="C282" s="449" t="s">
        <v>982</v>
      </c>
      <c r="D282" s="450">
        <v>38.99</v>
      </c>
    </row>
    <row r="283" spans="1:4" ht="13.5" x14ac:dyDescent="0.25">
      <c r="A283" s="447">
        <v>92841</v>
      </c>
      <c r="B283" s="448" t="s">
        <v>19853</v>
      </c>
      <c r="C283" s="449" t="s">
        <v>982</v>
      </c>
      <c r="D283" s="450">
        <v>690.44</v>
      </c>
    </row>
    <row r="284" spans="1:4" ht="13.5" x14ac:dyDescent="0.25">
      <c r="A284" s="447">
        <v>92842</v>
      </c>
      <c r="B284" s="448" t="s">
        <v>19854</v>
      </c>
      <c r="C284" s="449" t="s">
        <v>982</v>
      </c>
      <c r="D284" s="450">
        <v>48.87</v>
      </c>
    </row>
    <row r="285" spans="1:4" ht="13.5" x14ac:dyDescent="0.25">
      <c r="A285" s="447">
        <v>92843</v>
      </c>
      <c r="B285" s="448" t="s">
        <v>19855</v>
      </c>
      <c r="C285" s="449" t="s">
        <v>982</v>
      </c>
      <c r="D285" s="450">
        <v>713.76</v>
      </c>
    </row>
    <row r="286" spans="1:4" ht="13.5" x14ac:dyDescent="0.25">
      <c r="A286" s="447">
        <v>92844</v>
      </c>
      <c r="B286" s="448" t="s">
        <v>19856</v>
      </c>
      <c r="C286" s="449" t="s">
        <v>982</v>
      </c>
      <c r="D286" s="450">
        <v>58.02</v>
      </c>
    </row>
    <row r="287" spans="1:4" ht="13.5" x14ac:dyDescent="0.25">
      <c r="A287" s="447">
        <v>92845</v>
      </c>
      <c r="B287" s="448" t="s">
        <v>19857</v>
      </c>
      <c r="C287" s="449" t="s">
        <v>982</v>
      </c>
      <c r="D287" s="451">
        <v>1060.82</v>
      </c>
    </row>
    <row r="288" spans="1:4" ht="13.5" x14ac:dyDescent="0.25">
      <c r="A288" s="447">
        <v>92846</v>
      </c>
      <c r="B288" s="448" t="s">
        <v>19858</v>
      </c>
      <c r="C288" s="449" t="s">
        <v>982</v>
      </c>
      <c r="D288" s="450">
        <v>66.540000000000006</v>
      </c>
    </row>
    <row r="289" spans="1:4" ht="13.5" x14ac:dyDescent="0.25">
      <c r="A289" s="447">
        <v>92847</v>
      </c>
      <c r="B289" s="448" t="s">
        <v>19859</v>
      </c>
      <c r="C289" s="449" t="s">
        <v>982</v>
      </c>
      <c r="D289" s="451">
        <v>1086.7</v>
      </c>
    </row>
    <row r="290" spans="1:4" ht="13.5" x14ac:dyDescent="0.25">
      <c r="A290" s="447">
        <v>92848</v>
      </c>
      <c r="B290" s="448" t="s">
        <v>19860</v>
      </c>
      <c r="C290" s="449" t="s">
        <v>982</v>
      </c>
      <c r="D290" s="450">
        <v>78.349999999999994</v>
      </c>
    </row>
    <row r="291" spans="1:4" ht="13.5" x14ac:dyDescent="0.25">
      <c r="A291" s="447">
        <v>92849</v>
      </c>
      <c r="B291" s="448" t="s">
        <v>19861</v>
      </c>
      <c r="C291" s="449" t="s">
        <v>982</v>
      </c>
      <c r="D291" s="450">
        <v>232.71</v>
      </c>
    </row>
    <row r="292" spans="1:4" ht="13.5" x14ac:dyDescent="0.25">
      <c r="A292" s="447">
        <v>92850</v>
      </c>
      <c r="B292" s="448" t="s">
        <v>19862</v>
      </c>
      <c r="C292" s="449" t="s">
        <v>982</v>
      </c>
      <c r="D292" s="450">
        <v>21.74</v>
      </c>
    </row>
    <row r="293" spans="1:4" ht="13.5" x14ac:dyDescent="0.25">
      <c r="A293" s="447">
        <v>92851</v>
      </c>
      <c r="B293" s="448" t="s">
        <v>19863</v>
      </c>
      <c r="C293" s="449" t="s">
        <v>982</v>
      </c>
      <c r="D293" s="450">
        <v>245.37</v>
      </c>
    </row>
    <row r="294" spans="1:4" ht="13.5" x14ac:dyDescent="0.25">
      <c r="A294" s="447">
        <v>92852</v>
      </c>
      <c r="B294" s="448" t="s">
        <v>19864</v>
      </c>
      <c r="C294" s="449" t="s">
        <v>982</v>
      </c>
      <c r="D294" s="450">
        <v>28.99</v>
      </c>
    </row>
    <row r="295" spans="1:4" ht="13.5" x14ac:dyDescent="0.25">
      <c r="A295" s="447">
        <v>92853</v>
      </c>
      <c r="B295" s="448" t="s">
        <v>19865</v>
      </c>
      <c r="C295" s="449" t="s">
        <v>982</v>
      </c>
      <c r="D295" s="450">
        <v>436.88</v>
      </c>
    </row>
    <row r="296" spans="1:4" ht="13.5" x14ac:dyDescent="0.25">
      <c r="A296" s="447">
        <v>92854</v>
      </c>
      <c r="B296" s="448" t="s">
        <v>19866</v>
      </c>
      <c r="C296" s="449" t="s">
        <v>982</v>
      </c>
      <c r="D296" s="450">
        <v>36.58</v>
      </c>
    </row>
    <row r="297" spans="1:4" ht="13.5" x14ac:dyDescent="0.25">
      <c r="A297" s="447">
        <v>92855</v>
      </c>
      <c r="B297" s="448" t="s">
        <v>19867</v>
      </c>
      <c r="C297" s="449" t="s">
        <v>982</v>
      </c>
      <c r="D297" s="450">
        <v>535.66</v>
      </c>
    </row>
    <row r="298" spans="1:4" ht="13.5" x14ac:dyDescent="0.25">
      <c r="A298" s="447">
        <v>92856</v>
      </c>
      <c r="B298" s="448" t="s">
        <v>19868</v>
      </c>
      <c r="C298" s="449" t="s">
        <v>982</v>
      </c>
      <c r="D298" s="450">
        <v>44.47</v>
      </c>
    </row>
    <row r="299" spans="1:4" ht="13.5" x14ac:dyDescent="0.25">
      <c r="A299" s="447">
        <v>92857</v>
      </c>
      <c r="B299" s="448" t="s">
        <v>19869</v>
      </c>
      <c r="C299" s="449" t="s">
        <v>982</v>
      </c>
      <c r="D299" s="450">
        <v>696.93</v>
      </c>
    </row>
    <row r="300" spans="1:4" ht="13.5" x14ac:dyDescent="0.25">
      <c r="A300" s="447">
        <v>92858</v>
      </c>
      <c r="B300" s="448" t="s">
        <v>19870</v>
      </c>
      <c r="C300" s="449" t="s">
        <v>982</v>
      </c>
      <c r="D300" s="450">
        <v>55.36</v>
      </c>
    </row>
    <row r="301" spans="1:4" ht="13.5" x14ac:dyDescent="0.25">
      <c r="A301" s="447">
        <v>92859</v>
      </c>
      <c r="B301" s="448" t="s">
        <v>19871</v>
      </c>
      <c r="C301" s="449" t="s">
        <v>982</v>
      </c>
      <c r="D301" s="450">
        <v>721.31</v>
      </c>
    </row>
    <row r="302" spans="1:4" ht="13.5" x14ac:dyDescent="0.25">
      <c r="A302" s="447">
        <v>92860</v>
      </c>
      <c r="B302" s="448" t="s">
        <v>19872</v>
      </c>
      <c r="C302" s="449" t="s">
        <v>982</v>
      </c>
      <c r="D302" s="450">
        <v>65.569999999999993</v>
      </c>
    </row>
    <row r="303" spans="1:4" ht="13.5" x14ac:dyDescent="0.25">
      <c r="A303" s="447">
        <v>92861</v>
      </c>
      <c r="B303" s="448" t="s">
        <v>19873</v>
      </c>
      <c r="C303" s="449" t="s">
        <v>982</v>
      </c>
      <c r="D303" s="451">
        <v>1069.3699999999999</v>
      </c>
    </row>
    <row r="304" spans="1:4" ht="13.5" x14ac:dyDescent="0.25">
      <c r="A304" s="447">
        <v>92862</v>
      </c>
      <c r="B304" s="448" t="s">
        <v>19874</v>
      </c>
      <c r="C304" s="449" t="s">
        <v>982</v>
      </c>
      <c r="D304" s="450">
        <v>75.09</v>
      </c>
    </row>
    <row r="305" spans="1:4" ht="13.5" x14ac:dyDescent="0.25">
      <c r="A305" s="447">
        <v>92863</v>
      </c>
      <c r="B305" s="448" t="s">
        <v>19875</v>
      </c>
      <c r="C305" s="449" t="s">
        <v>982</v>
      </c>
      <c r="D305" s="451">
        <v>1096.28</v>
      </c>
    </row>
    <row r="306" spans="1:4" ht="13.5" x14ac:dyDescent="0.25">
      <c r="A306" s="447">
        <v>92864</v>
      </c>
      <c r="B306" s="448" t="s">
        <v>19876</v>
      </c>
      <c r="C306" s="449" t="s">
        <v>982</v>
      </c>
      <c r="D306" s="450">
        <v>87.93</v>
      </c>
    </row>
    <row r="307" spans="1:4" ht="13.5" x14ac:dyDescent="0.25">
      <c r="A307" s="447">
        <v>92210</v>
      </c>
      <c r="B307" s="448" t="s">
        <v>19877</v>
      </c>
      <c r="C307" s="449" t="s">
        <v>982</v>
      </c>
      <c r="D307" s="450">
        <v>166.47</v>
      </c>
    </row>
    <row r="308" spans="1:4" ht="13.5" x14ac:dyDescent="0.25">
      <c r="A308" s="447">
        <v>92211</v>
      </c>
      <c r="B308" s="448" t="s">
        <v>19878</v>
      </c>
      <c r="C308" s="449" t="s">
        <v>982</v>
      </c>
      <c r="D308" s="450">
        <v>202.19</v>
      </c>
    </row>
    <row r="309" spans="1:4" ht="13.5" x14ac:dyDescent="0.25">
      <c r="A309" s="447">
        <v>92212</v>
      </c>
      <c r="B309" s="448" t="s">
        <v>19879</v>
      </c>
      <c r="C309" s="449" t="s">
        <v>982</v>
      </c>
      <c r="D309" s="450">
        <v>310.62</v>
      </c>
    </row>
    <row r="310" spans="1:4" ht="13.5" x14ac:dyDescent="0.25">
      <c r="A310" s="447">
        <v>92213</v>
      </c>
      <c r="B310" s="448" t="s">
        <v>19880</v>
      </c>
      <c r="C310" s="449" t="s">
        <v>982</v>
      </c>
      <c r="D310" s="450">
        <v>414.31</v>
      </c>
    </row>
    <row r="311" spans="1:4" ht="13.5" x14ac:dyDescent="0.25">
      <c r="A311" s="447">
        <v>92214</v>
      </c>
      <c r="B311" s="448" t="s">
        <v>19881</v>
      </c>
      <c r="C311" s="449" t="s">
        <v>982</v>
      </c>
      <c r="D311" s="450">
        <v>502.26</v>
      </c>
    </row>
    <row r="312" spans="1:4" ht="13.5" x14ac:dyDescent="0.25">
      <c r="A312" s="447">
        <v>92215</v>
      </c>
      <c r="B312" s="448" t="s">
        <v>19882</v>
      </c>
      <c r="C312" s="449" t="s">
        <v>982</v>
      </c>
      <c r="D312" s="450">
        <v>576.86</v>
      </c>
    </row>
    <row r="313" spans="1:4" ht="13.5" x14ac:dyDescent="0.25">
      <c r="A313" s="447">
        <v>92216</v>
      </c>
      <c r="B313" s="448" t="s">
        <v>19883</v>
      </c>
      <c r="C313" s="449" t="s">
        <v>982</v>
      </c>
      <c r="D313" s="450">
        <v>597.55999999999995</v>
      </c>
    </row>
    <row r="314" spans="1:4" ht="13.5" x14ac:dyDescent="0.25">
      <c r="A314" s="447">
        <v>92219</v>
      </c>
      <c r="B314" s="448" t="s">
        <v>19884</v>
      </c>
      <c r="C314" s="449" t="s">
        <v>982</v>
      </c>
      <c r="D314" s="450">
        <v>169.89</v>
      </c>
    </row>
    <row r="315" spans="1:4" ht="13.5" x14ac:dyDescent="0.25">
      <c r="A315" s="447">
        <v>92220</v>
      </c>
      <c r="B315" s="448" t="s">
        <v>19885</v>
      </c>
      <c r="C315" s="449" t="s">
        <v>982</v>
      </c>
      <c r="D315" s="450">
        <v>206.65</v>
      </c>
    </row>
    <row r="316" spans="1:4" ht="13.5" x14ac:dyDescent="0.25">
      <c r="A316" s="447">
        <v>92221</v>
      </c>
      <c r="B316" s="448" t="s">
        <v>19886</v>
      </c>
      <c r="C316" s="449" t="s">
        <v>982</v>
      </c>
      <c r="D316" s="450">
        <v>316.07</v>
      </c>
    </row>
    <row r="317" spans="1:4" ht="13.5" x14ac:dyDescent="0.25">
      <c r="A317" s="447">
        <v>92222</v>
      </c>
      <c r="B317" s="448" t="s">
        <v>19887</v>
      </c>
      <c r="C317" s="449" t="s">
        <v>982</v>
      </c>
      <c r="D317" s="450">
        <v>420.8</v>
      </c>
    </row>
    <row r="318" spans="1:4" ht="13.5" x14ac:dyDescent="0.25">
      <c r="A318" s="447">
        <v>92223</v>
      </c>
      <c r="B318" s="448" t="s">
        <v>19888</v>
      </c>
      <c r="C318" s="449" t="s">
        <v>982</v>
      </c>
      <c r="D318" s="450">
        <v>509.76</v>
      </c>
    </row>
    <row r="319" spans="1:4" ht="13.5" x14ac:dyDescent="0.25">
      <c r="A319" s="447">
        <v>92224</v>
      </c>
      <c r="B319" s="448" t="s">
        <v>19889</v>
      </c>
      <c r="C319" s="449" t="s">
        <v>982</v>
      </c>
      <c r="D319" s="450">
        <v>585.41999999999996</v>
      </c>
    </row>
    <row r="320" spans="1:4" ht="13.5" x14ac:dyDescent="0.25">
      <c r="A320" s="447">
        <v>92226</v>
      </c>
      <c r="B320" s="448" t="s">
        <v>19890</v>
      </c>
      <c r="C320" s="449" t="s">
        <v>982</v>
      </c>
      <c r="D320" s="450">
        <v>607.14</v>
      </c>
    </row>
    <row r="321" spans="1:4" ht="13.5" x14ac:dyDescent="0.25">
      <c r="A321" s="447">
        <v>92808</v>
      </c>
      <c r="B321" s="448" t="s">
        <v>19891</v>
      </c>
      <c r="C321" s="449" t="s">
        <v>982</v>
      </c>
      <c r="D321" s="450">
        <v>23.99</v>
      </c>
    </row>
    <row r="322" spans="1:4" ht="13.5" x14ac:dyDescent="0.25">
      <c r="A322" s="447">
        <v>92809</v>
      </c>
      <c r="B322" s="448" t="s">
        <v>19892</v>
      </c>
      <c r="C322" s="449" t="s">
        <v>982</v>
      </c>
      <c r="D322" s="450">
        <v>33.4</v>
      </c>
    </row>
    <row r="323" spans="1:4" ht="13.5" x14ac:dyDescent="0.25">
      <c r="A323" s="447">
        <v>92810</v>
      </c>
      <c r="B323" s="448" t="s">
        <v>19893</v>
      </c>
      <c r="C323" s="449" t="s">
        <v>982</v>
      </c>
      <c r="D323" s="450">
        <v>43.15</v>
      </c>
    </row>
    <row r="324" spans="1:4" ht="13.5" x14ac:dyDescent="0.25">
      <c r="A324" s="447">
        <v>92811</v>
      </c>
      <c r="B324" s="448" t="s">
        <v>19894</v>
      </c>
      <c r="C324" s="449" t="s">
        <v>982</v>
      </c>
      <c r="D324" s="450">
        <v>53.12</v>
      </c>
    </row>
    <row r="325" spans="1:4" ht="13.5" x14ac:dyDescent="0.25">
      <c r="A325" s="447">
        <v>92812</v>
      </c>
      <c r="B325" s="448" t="s">
        <v>19895</v>
      </c>
      <c r="C325" s="449" t="s">
        <v>982</v>
      </c>
      <c r="D325" s="450">
        <v>63.34</v>
      </c>
    </row>
    <row r="326" spans="1:4" ht="13.5" x14ac:dyDescent="0.25">
      <c r="A326" s="447">
        <v>92813</v>
      </c>
      <c r="B326" s="448" t="s">
        <v>19896</v>
      </c>
      <c r="C326" s="449" t="s">
        <v>982</v>
      </c>
      <c r="D326" s="450">
        <v>73.83</v>
      </c>
    </row>
    <row r="327" spans="1:4" ht="13.5" x14ac:dyDescent="0.25">
      <c r="A327" s="447">
        <v>92814</v>
      </c>
      <c r="B327" s="448" t="s">
        <v>19897</v>
      </c>
      <c r="C327" s="449" t="s">
        <v>982</v>
      </c>
      <c r="D327" s="450">
        <v>84.59</v>
      </c>
    </row>
    <row r="328" spans="1:4" ht="13.5" x14ac:dyDescent="0.25">
      <c r="A328" s="447">
        <v>92815</v>
      </c>
      <c r="B328" s="448" t="s">
        <v>19898</v>
      </c>
      <c r="C328" s="449" t="s">
        <v>982</v>
      </c>
      <c r="D328" s="450">
        <v>95.55</v>
      </c>
    </row>
    <row r="329" spans="1:4" ht="13.5" x14ac:dyDescent="0.25">
      <c r="A329" s="447">
        <v>92816</v>
      </c>
      <c r="B329" s="448" t="s">
        <v>19899</v>
      </c>
      <c r="C329" s="449" t="s">
        <v>982</v>
      </c>
      <c r="D329" s="450">
        <v>868.11</v>
      </c>
    </row>
    <row r="330" spans="1:4" ht="13.5" x14ac:dyDescent="0.25">
      <c r="A330" s="447">
        <v>92817</v>
      </c>
      <c r="B330" s="448" t="s">
        <v>19900</v>
      </c>
      <c r="C330" s="449" t="s">
        <v>982</v>
      </c>
      <c r="D330" s="450">
        <v>118.34</v>
      </c>
    </row>
    <row r="331" spans="1:4" ht="13.5" x14ac:dyDescent="0.25">
      <c r="A331" s="447">
        <v>92818</v>
      </c>
      <c r="B331" s="448" t="s">
        <v>19901</v>
      </c>
      <c r="C331" s="449" t="s">
        <v>982</v>
      </c>
      <c r="D331" s="451">
        <v>1240.6300000000001</v>
      </c>
    </row>
    <row r="332" spans="1:4" ht="13.5" x14ac:dyDescent="0.25">
      <c r="A332" s="447">
        <v>92819</v>
      </c>
      <c r="B332" s="448" t="s">
        <v>19902</v>
      </c>
      <c r="C332" s="449" t="s">
        <v>982</v>
      </c>
      <c r="D332" s="450">
        <v>154.38</v>
      </c>
    </row>
    <row r="333" spans="1:4" ht="13.5" x14ac:dyDescent="0.25">
      <c r="A333" s="447">
        <v>92820</v>
      </c>
      <c r="B333" s="448" t="s">
        <v>19903</v>
      </c>
      <c r="C333" s="449" t="s">
        <v>982</v>
      </c>
      <c r="D333" s="450">
        <v>26.4</v>
      </c>
    </row>
    <row r="334" spans="1:4" ht="13.5" x14ac:dyDescent="0.25">
      <c r="A334" s="447">
        <v>92821</v>
      </c>
      <c r="B334" s="448" t="s">
        <v>19904</v>
      </c>
      <c r="C334" s="449" t="s">
        <v>982</v>
      </c>
      <c r="D334" s="450">
        <v>36.82</v>
      </c>
    </row>
    <row r="335" spans="1:4" ht="13.5" x14ac:dyDescent="0.25">
      <c r="A335" s="447">
        <v>92822</v>
      </c>
      <c r="B335" s="448" t="s">
        <v>19905</v>
      </c>
      <c r="C335" s="449" t="s">
        <v>982</v>
      </c>
      <c r="D335" s="450">
        <v>47.61</v>
      </c>
    </row>
    <row r="336" spans="1:4" ht="13.5" x14ac:dyDescent="0.25">
      <c r="A336" s="447">
        <v>92824</v>
      </c>
      <c r="B336" s="448" t="s">
        <v>19906</v>
      </c>
      <c r="C336" s="449" t="s">
        <v>982</v>
      </c>
      <c r="D336" s="450">
        <v>58.57</v>
      </c>
    </row>
    <row r="337" spans="1:7" ht="13.5" x14ac:dyDescent="0.25">
      <c r="A337" s="447">
        <v>92825</v>
      </c>
      <c r="B337" s="448" t="s">
        <v>19907</v>
      </c>
      <c r="C337" s="449" t="s">
        <v>982</v>
      </c>
      <c r="D337" s="450">
        <v>69.83</v>
      </c>
    </row>
    <row r="338" spans="1:7" ht="13.5" x14ac:dyDescent="0.25">
      <c r="A338" s="447">
        <v>92826</v>
      </c>
      <c r="B338" s="448" t="s">
        <v>19908</v>
      </c>
      <c r="C338" s="449" t="s">
        <v>982</v>
      </c>
      <c r="D338" s="450">
        <v>81.33</v>
      </c>
    </row>
    <row r="339" spans="1:7" ht="13.5" x14ac:dyDescent="0.25">
      <c r="A339" s="447">
        <v>92827</v>
      </c>
      <c r="B339" s="448" t="s">
        <v>19909</v>
      </c>
      <c r="C339" s="449" t="s">
        <v>982</v>
      </c>
      <c r="D339" s="450">
        <v>93.15</v>
      </c>
    </row>
    <row r="340" spans="1:7" ht="13.5" x14ac:dyDescent="0.25">
      <c r="A340" s="447">
        <v>92828</v>
      </c>
      <c r="B340" s="448" t="s">
        <v>19910</v>
      </c>
      <c r="C340" s="449" t="s">
        <v>982</v>
      </c>
      <c r="D340" s="450">
        <v>105.13</v>
      </c>
    </row>
    <row r="341" spans="1:7" ht="13.5" x14ac:dyDescent="0.25">
      <c r="A341" s="447">
        <v>92829</v>
      </c>
      <c r="B341" s="448" t="s">
        <v>19911</v>
      </c>
      <c r="C341" s="449" t="s">
        <v>982</v>
      </c>
      <c r="D341" s="450">
        <v>879.71</v>
      </c>
    </row>
    <row r="342" spans="1:7" ht="13.5" x14ac:dyDescent="0.25">
      <c r="A342" s="447">
        <v>92830</v>
      </c>
      <c r="B342" s="448" t="s">
        <v>19912</v>
      </c>
      <c r="C342" s="449" t="s">
        <v>982</v>
      </c>
      <c r="D342" s="450">
        <v>129.94</v>
      </c>
    </row>
    <row r="343" spans="1:7" ht="13.5" x14ac:dyDescent="0.25">
      <c r="A343" s="447">
        <v>92831</v>
      </c>
      <c r="B343" s="448" t="s">
        <v>19913</v>
      </c>
      <c r="C343" s="449" t="s">
        <v>982</v>
      </c>
      <c r="D343" s="451">
        <v>1255.31</v>
      </c>
    </row>
    <row r="344" spans="1:7" ht="13.5" x14ac:dyDescent="0.25">
      <c r="A344" s="447">
        <v>92832</v>
      </c>
      <c r="B344" s="448" t="s">
        <v>19914</v>
      </c>
      <c r="C344" s="449" t="s">
        <v>982</v>
      </c>
      <c r="D344" s="450">
        <v>169.06</v>
      </c>
    </row>
    <row r="345" spans="1:7" ht="13.5" x14ac:dyDescent="0.25">
      <c r="A345" s="447">
        <v>95565</v>
      </c>
      <c r="B345" s="448" t="s">
        <v>19915</v>
      </c>
      <c r="C345" s="449" t="s">
        <v>982</v>
      </c>
      <c r="D345" s="450">
        <v>141.91</v>
      </c>
    </row>
    <row r="346" spans="1:7" ht="13.5" x14ac:dyDescent="0.25">
      <c r="A346" s="447">
        <v>95566</v>
      </c>
      <c r="B346" s="448" t="s">
        <v>19916</v>
      </c>
      <c r="C346" s="449" t="s">
        <v>982</v>
      </c>
      <c r="D346" s="450">
        <v>144.32</v>
      </c>
    </row>
    <row r="347" spans="1:7" ht="13.5" x14ac:dyDescent="0.25">
      <c r="A347" s="447">
        <v>95567</v>
      </c>
      <c r="B347" s="448" t="s">
        <v>19917</v>
      </c>
      <c r="C347" s="449" t="s">
        <v>982</v>
      </c>
      <c r="D347" s="450">
        <v>125.96</v>
      </c>
    </row>
    <row r="348" spans="1:7" ht="13.5" x14ac:dyDescent="0.25">
      <c r="A348" s="447">
        <v>95568</v>
      </c>
      <c r="B348" s="448" t="s">
        <v>19918</v>
      </c>
      <c r="C348" s="449" t="s">
        <v>982</v>
      </c>
      <c r="D348" s="450">
        <v>153.88999999999999</v>
      </c>
      <c r="F348" s="445">
        <f>8*4*2</f>
        <v>64</v>
      </c>
      <c r="G348" s="445">
        <f>F348*D348</f>
        <v>9848.9599999999991</v>
      </c>
    </row>
    <row r="349" spans="1:7" ht="13.5" x14ac:dyDescent="0.25">
      <c r="A349" s="447">
        <v>95569</v>
      </c>
      <c r="B349" s="448" t="s">
        <v>19919</v>
      </c>
      <c r="C349" s="449" t="s">
        <v>982</v>
      </c>
      <c r="D349" s="450">
        <v>222.48</v>
      </c>
      <c r="G349" s="445">
        <f>F348*D349</f>
        <v>14238.72</v>
      </c>
    </row>
    <row r="350" spans="1:7" ht="13.5" x14ac:dyDescent="0.25">
      <c r="A350" s="447">
        <v>95570</v>
      </c>
      <c r="B350" s="448" t="s">
        <v>19920</v>
      </c>
      <c r="C350" s="449" t="s">
        <v>982</v>
      </c>
      <c r="D350" s="450">
        <v>128.37</v>
      </c>
    </row>
    <row r="351" spans="1:7" ht="13.5" x14ac:dyDescent="0.25">
      <c r="A351" s="447">
        <v>95571</v>
      </c>
      <c r="B351" s="448" t="s">
        <v>19921</v>
      </c>
      <c r="C351" s="449" t="s">
        <v>982</v>
      </c>
      <c r="D351" s="450">
        <v>157.31</v>
      </c>
    </row>
    <row r="352" spans="1:7" ht="13.5" x14ac:dyDescent="0.25">
      <c r="A352" s="447">
        <v>95572</v>
      </c>
      <c r="B352" s="448" t="s">
        <v>19922</v>
      </c>
      <c r="C352" s="449" t="s">
        <v>982</v>
      </c>
      <c r="D352" s="450">
        <v>226.94</v>
      </c>
    </row>
    <row r="353" spans="1:4" ht="13.5" x14ac:dyDescent="0.25">
      <c r="A353" s="447">
        <v>97127</v>
      </c>
      <c r="B353" s="448" t="s">
        <v>19923</v>
      </c>
      <c r="C353" s="449" t="s">
        <v>982</v>
      </c>
      <c r="D353" s="450">
        <v>4.74</v>
      </c>
    </row>
    <row r="354" spans="1:4" ht="13.5" x14ac:dyDescent="0.25">
      <c r="A354" s="447">
        <v>97128</v>
      </c>
      <c r="B354" s="448" t="s">
        <v>19924</v>
      </c>
      <c r="C354" s="449" t="s">
        <v>982</v>
      </c>
      <c r="D354" s="450">
        <v>9.85</v>
      </c>
    </row>
    <row r="355" spans="1:4" ht="13.5" x14ac:dyDescent="0.25">
      <c r="A355" s="447">
        <v>97129</v>
      </c>
      <c r="B355" s="448" t="s">
        <v>19925</v>
      </c>
      <c r="C355" s="449" t="s">
        <v>982</v>
      </c>
      <c r="D355" s="450">
        <v>11.66</v>
      </c>
    </row>
    <row r="356" spans="1:4" ht="13.5" x14ac:dyDescent="0.25">
      <c r="A356" s="447">
        <v>97130</v>
      </c>
      <c r="B356" s="448" t="s">
        <v>19926</v>
      </c>
      <c r="C356" s="449" t="s">
        <v>982</v>
      </c>
      <c r="D356" s="450">
        <v>13.48</v>
      </c>
    </row>
    <row r="357" spans="1:4" ht="13.5" x14ac:dyDescent="0.25">
      <c r="A357" s="447">
        <v>97131</v>
      </c>
      <c r="B357" s="448" t="s">
        <v>19927</v>
      </c>
      <c r="C357" s="449" t="s">
        <v>982</v>
      </c>
      <c r="D357" s="450">
        <v>15.3</v>
      </c>
    </row>
    <row r="358" spans="1:4" ht="13.5" x14ac:dyDescent="0.25">
      <c r="A358" s="447">
        <v>97132</v>
      </c>
      <c r="B358" s="448" t="s">
        <v>19928</v>
      </c>
      <c r="C358" s="449" t="s">
        <v>982</v>
      </c>
      <c r="D358" s="450">
        <v>17.14</v>
      </c>
    </row>
    <row r="359" spans="1:4" ht="13.5" x14ac:dyDescent="0.25">
      <c r="A359" s="447">
        <v>97133</v>
      </c>
      <c r="B359" s="448" t="s">
        <v>19929</v>
      </c>
      <c r="C359" s="449" t="s">
        <v>982</v>
      </c>
      <c r="D359" s="450">
        <v>20.77</v>
      </c>
    </row>
    <row r="360" spans="1:4" ht="13.5" x14ac:dyDescent="0.25">
      <c r="A360" s="447">
        <v>97134</v>
      </c>
      <c r="B360" s="448" t="s">
        <v>19930</v>
      </c>
      <c r="C360" s="449" t="s">
        <v>982</v>
      </c>
      <c r="D360" s="450">
        <v>3.91</v>
      </c>
    </row>
    <row r="361" spans="1:4" ht="13.5" x14ac:dyDescent="0.25">
      <c r="A361" s="447">
        <v>97135</v>
      </c>
      <c r="B361" s="448" t="s">
        <v>19931</v>
      </c>
      <c r="C361" s="449" t="s">
        <v>982</v>
      </c>
      <c r="D361" s="450">
        <v>7.46</v>
      </c>
    </row>
    <row r="362" spans="1:4" ht="13.5" x14ac:dyDescent="0.25">
      <c r="A362" s="447">
        <v>97136</v>
      </c>
      <c r="B362" s="448" t="s">
        <v>19932</v>
      </c>
      <c r="C362" s="449" t="s">
        <v>982</v>
      </c>
      <c r="D362" s="450">
        <v>8.83</v>
      </c>
    </row>
    <row r="363" spans="1:4" ht="13.5" x14ac:dyDescent="0.25">
      <c r="A363" s="447">
        <v>97137</v>
      </c>
      <c r="B363" s="448" t="s">
        <v>19933</v>
      </c>
      <c r="C363" s="449" t="s">
        <v>982</v>
      </c>
      <c r="D363" s="450">
        <v>10.23</v>
      </c>
    </row>
    <row r="364" spans="1:4" ht="13.5" x14ac:dyDescent="0.25">
      <c r="A364" s="447">
        <v>97138</v>
      </c>
      <c r="B364" s="448" t="s">
        <v>19934</v>
      </c>
      <c r="C364" s="449" t="s">
        <v>982</v>
      </c>
      <c r="D364" s="450">
        <v>11.61</v>
      </c>
    </row>
    <row r="365" spans="1:4" ht="13.5" x14ac:dyDescent="0.25">
      <c r="A365" s="447">
        <v>97139</v>
      </c>
      <c r="B365" s="448" t="s">
        <v>19935</v>
      </c>
      <c r="C365" s="449" t="s">
        <v>982</v>
      </c>
      <c r="D365" s="450">
        <v>13.01</v>
      </c>
    </row>
    <row r="366" spans="1:4" ht="13.5" x14ac:dyDescent="0.25">
      <c r="A366" s="447">
        <v>97140</v>
      </c>
      <c r="B366" s="448" t="s">
        <v>19936</v>
      </c>
      <c r="C366" s="449" t="s">
        <v>982</v>
      </c>
      <c r="D366" s="450">
        <v>15.76</v>
      </c>
    </row>
    <row r="367" spans="1:4" ht="13.5" x14ac:dyDescent="0.25">
      <c r="A367" s="447">
        <v>103089</v>
      </c>
      <c r="B367" s="448" t="s">
        <v>6530</v>
      </c>
      <c r="C367" s="449" t="s">
        <v>982</v>
      </c>
      <c r="D367" s="450">
        <v>11.6</v>
      </c>
    </row>
    <row r="368" spans="1:4" ht="13.5" x14ac:dyDescent="0.25">
      <c r="A368" s="447">
        <v>103090</v>
      </c>
      <c r="B368" s="448" t="s">
        <v>6531</v>
      </c>
      <c r="C368" s="449" t="s">
        <v>982</v>
      </c>
      <c r="D368" s="450">
        <v>13.86</v>
      </c>
    </row>
    <row r="369" spans="1:4" ht="13.5" x14ac:dyDescent="0.25">
      <c r="A369" s="447">
        <v>103091</v>
      </c>
      <c r="B369" s="448" t="s">
        <v>6532</v>
      </c>
      <c r="C369" s="449" t="s">
        <v>982</v>
      </c>
      <c r="D369" s="450">
        <v>19.489999999999998</v>
      </c>
    </row>
    <row r="370" spans="1:4" ht="13.5" x14ac:dyDescent="0.25">
      <c r="A370" s="447">
        <v>103092</v>
      </c>
      <c r="B370" s="448" t="s">
        <v>6533</v>
      </c>
      <c r="C370" s="449" t="s">
        <v>982</v>
      </c>
      <c r="D370" s="450">
        <v>25.11</v>
      </c>
    </row>
    <row r="371" spans="1:4" ht="13.5" x14ac:dyDescent="0.25">
      <c r="A371" s="447">
        <v>103093</v>
      </c>
      <c r="B371" s="448" t="s">
        <v>6534</v>
      </c>
      <c r="C371" s="449" t="s">
        <v>982</v>
      </c>
      <c r="D371" s="450">
        <v>38.4</v>
      </c>
    </row>
    <row r="372" spans="1:4" ht="13.5" x14ac:dyDescent="0.25">
      <c r="A372" s="447">
        <v>103094</v>
      </c>
      <c r="B372" s="448" t="s">
        <v>6535</v>
      </c>
      <c r="C372" s="449" t="s">
        <v>982</v>
      </c>
      <c r="D372" s="450">
        <v>44.07</v>
      </c>
    </row>
    <row r="373" spans="1:4" ht="13.5" x14ac:dyDescent="0.25">
      <c r="A373" s="447">
        <v>103095</v>
      </c>
      <c r="B373" s="448" t="s">
        <v>6536</v>
      </c>
      <c r="C373" s="449" t="s">
        <v>982</v>
      </c>
      <c r="D373" s="450">
        <v>57.32</v>
      </c>
    </row>
    <row r="374" spans="1:4" ht="13.5" x14ac:dyDescent="0.25">
      <c r="A374" s="447">
        <v>103096</v>
      </c>
      <c r="B374" s="448" t="s">
        <v>6537</v>
      </c>
      <c r="C374" s="449" t="s">
        <v>982</v>
      </c>
      <c r="D374" s="450">
        <v>62.99</v>
      </c>
    </row>
    <row r="375" spans="1:4" ht="13.5" x14ac:dyDescent="0.25">
      <c r="A375" s="447">
        <v>103097</v>
      </c>
      <c r="B375" s="448" t="s">
        <v>6538</v>
      </c>
      <c r="C375" s="449" t="s">
        <v>982</v>
      </c>
      <c r="D375" s="450">
        <v>76.25</v>
      </c>
    </row>
    <row r="376" spans="1:4" ht="13.5" x14ac:dyDescent="0.25">
      <c r="A376" s="447">
        <v>103098</v>
      </c>
      <c r="B376" s="448" t="s">
        <v>6539</v>
      </c>
      <c r="C376" s="449" t="s">
        <v>982</v>
      </c>
      <c r="D376" s="450">
        <v>81.89</v>
      </c>
    </row>
    <row r="377" spans="1:4" ht="13.5" x14ac:dyDescent="0.25">
      <c r="A377" s="447">
        <v>103099</v>
      </c>
      <c r="B377" s="448" t="s">
        <v>6540</v>
      </c>
      <c r="C377" s="449" t="s">
        <v>982</v>
      </c>
      <c r="D377" s="450">
        <v>93.17</v>
      </c>
    </row>
    <row r="378" spans="1:4" ht="13.5" x14ac:dyDescent="0.25">
      <c r="A378" s="447">
        <v>103100</v>
      </c>
      <c r="B378" s="448" t="s">
        <v>6541</v>
      </c>
      <c r="C378" s="449" t="s">
        <v>982</v>
      </c>
      <c r="D378" s="450">
        <v>99.42</v>
      </c>
    </row>
    <row r="379" spans="1:4" ht="13.5" x14ac:dyDescent="0.25">
      <c r="A379" s="447">
        <v>103101</v>
      </c>
      <c r="B379" s="448" t="s">
        <v>6542</v>
      </c>
      <c r="C379" s="449" t="s">
        <v>982</v>
      </c>
      <c r="D379" s="450">
        <v>109.51</v>
      </c>
    </row>
    <row r="380" spans="1:4" ht="13.5" x14ac:dyDescent="0.25">
      <c r="A380" s="447">
        <v>103102</v>
      </c>
      <c r="B380" s="448" t="s">
        <v>6543</v>
      </c>
      <c r="C380" s="449" t="s">
        <v>982</v>
      </c>
      <c r="D380" s="450">
        <v>126.12</v>
      </c>
    </row>
    <row r="381" spans="1:4" ht="13.5" x14ac:dyDescent="0.25">
      <c r="A381" s="447">
        <v>103103</v>
      </c>
      <c r="B381" s="448" t="s">
        <v>6544</v>
      </c>
      <c r="C381" s="449" t="s">
        <v>982</v>
      </c>
      <c r="D381" s="450">
        <v>136.19999999999999</v>
      </c>
    </row>
    <row r="382" spans="1:4" ht="13.5" x14ac:dyDescent="0.25">
      <c r="A382" s="447">
        <v>103104</v>
      </c>
      <c r="B382" s="448" t="s">
        <v>6545</v>
      </c>
      <c r="C382" s="449" t="s">
        <v>982</v>
      </c>
      <c r="D382" s="450">
        <v>162.88999999999999</v>
      </c>
    </row>
    <row r="383" spans="1:4" ht="13.5" x14ac:dyDescent="0.25">
      <c r="A383" s="447">
        <v>103105</v>
      </c>
      <c r="B383" s="448" t="s">
        <v>6546</v>
      </c>
      <c r="C383" s="449" t="s">
        <v>923</v>
      </c>
      <c r="D383" s="450">
        <v>48.74</v>
      </c>
    </row>
    <row r="384" spans="1:4" ht="13.5" x14ac:dyDescent="0.25">
      <c r="A384" s="447">
        <v>103106</v>
      </c>
      <c r="B384" s="448" t="s">
        <v>6547</v>
      </c>
      <c r="C384" s="449" t="s">
        <v>923</v>
      </c>
      <c r="D384" s="450">
        <v>58.17</v>
      </c>
    </row>
    <row r="385" spans="1:4" ht="13.5" x14ac:dyDescent="0.25">
      <c r="A385" s="447">
        <v>103107</v>
      </c>
      <c r="B385" s="448" t="s">
        <v>6548</v>
      </c>
      <c r="C385" s="449" t="s">
        <v>923</v>
      </c>
      <c r="D385" s="450">
        <v>81.78</v>
      </c>
    </row>
    <row r="386" spans="1:4" ht="13.5" x14ac:dyDescent="0.25">
      <c r="A386" s="447">
        <v>103108</v>
      </c>
      <c r="B386" s="448" t="s">
        <v>6549</v>
      </c>
      <c r="C386" s="449" t="s">
        <v>923</v>
      </c>
      <c r="D386" s="450">
        <v>105.35</v>
      </c>
    </row>
    <row r="387" spans="1:4" ht="13.5" x14ac:dyDescent="0.25">
      <c r="A387" s="447">
        <v>103109</v>
      </c>
      <c r="B387" s="448" t="s">
        <v>6550</v>
      </c>
      <c r="C387" s="449" t="s">
        <v>923</v>
      </c>
      <c r="D387" s="450">
        <v>173.26</v>
      </c>
    </row>
    <row r="388" spans="1:4" ht="13.5" x14ac:dyDescent="0.25">
      <c r="A388" s="447">
        <v>103110</v>
      </c>
      <c r="B388" s="448" t="s">
        <v>6551</v>
      </c>
      <c r="C388" s="449" t="s">
        <v>923</v>
      </c>
      <c r="D388" s="450">
        <v>196.85</v>
      </c>
    </row>
    <row r="389" spans="1:4" ht="13.5" x14ac:dyDescent="0.25">
      <c r="A389" s="447">
        <v>103111</v>
      </c>
      <c r="B389" s="448" t="s">
        <v>6552</v>
      </c>
      <c r="C389" s="449" t="s">
        <v>923</v>
      </c>
      <c r="D389" s="450">
        <v>264.77</v>
      </c>
    </row>
    <row r="390" spans="1:4" ht="13.5" x14ac:dyDescent="0.25">
      <c r="A390" s="447">
        <v>103112</v>
      </c>
      <c r="B390" s="448" t="s">
        <v>6553</v>
      </c>
      <c r="C390" s="449" t="s">
        <v>923</v>
      </c>
      <c r="D390" s="450">
        <v>288.36</v>
      </c>
    </row>
    <row r="391" spans="1:4" ht="13.5" x14ac:dyDescent="0.25">
      <c r="A391" s="447">
        <v>103113</v>
      </c>
      <c r="B391" s="448" t="s">
        <v>6554</v>
      </c>
      <c r="C391" s="449" t="s">
        <v>923</v>
      </c>
      <c r="D391" s="450">
        <v>356.27</v>
      </c>
    </row>
    <row r="392" spans="1:4" ht="13.5" x14ac:dyDescent="0.25">
      <c r="A392" s="447">
        <v>103114</v>
      </c>
      <c r="B392" s="448" t="s">
        <v>6555</v>
      </c>
      <c r="C392" s="449" t="s">
        <v>923</v>
      </c>
      <c r="D392" s="450">
        <v>379.86</v>
      </c>
    </row>
    <row r="393" spans="1:4" ht="13.5" x14ac:dyDescent="0.25">
      <c r="A393" s="447">
        <v>103115</v>
      </c>
      <c r="B393" s="448" t="s">
        <v>6556</v>
      </c>
      <c r="C393" s="449" t="s">
        <v>923</v>
      </c>
      <c r="D393" s="450">
        <v>427.04</v>
      </c>
    </row>
    <row r="394" spans="1:4" ht="13.5" x14ac:dyDescent="0.25">
      <c r="A394" s="447">
        <v>103116</v>
      </c>
      <c r="B394" s="448" t="s">
        <v>6557</v>
      </c>
      <c r="C394" s="449" t="s">
        <v>923</v>
      </c>
      <c r="D394" s="450">
        <v>518.54</v>
      </c>
    </row>
    <row r="395" spans="1:4" ht="13.5" x14ac:dyDescent="0.25">
      <c r="A395" s="447">
        <v>103117</v>
      </c>
      <c r="B395" s="448" t="s">
        <v>6558</v>
      </c>
      <c r="C395" s="449" t="s">
        <v>923</v>
      </c>
      <c r="D395" s="450">
        <v>565.72</v>
      </c>
    </row>
    <row r="396" spans="1:4" ht="13.5" x14ac:dyDescent="0.25">
      <c r="A396" s="447">
        <v>103118</v>
      </c>
      <c r="B396" s="448" t="s">
        <v>6559</v>
      </c>
      <c r="C396" s="449" t="s">
        <v>923</v>
      </c>
      <c r="D396" s="450">
        <v>657.22</v>
      </c>
    </row>
    <row r="397" spans="1:4" ht="13.5" x14ac:dyDescent="0.25">
      <c r="A397" s="447">
        <v>103119</v>
      </c>
      <c r="B397" s="448" t="s">
        <v>6560</v>
      </c>
      <c r="C397" s="449" t="s">
        <v>923</v>
      </c>
      <c r="D397" s="450">
        <v>704.41</v>
      </c>
    </row>
    <row r="398" spans="1:4" ht="13.5" x14ac:dyDescent="0.25">
      <c r="A398" s="447">
        <v>103120</v>
      </c>
      <c r="B398" s="448" t="s">
        <v>6561</v>
      </c>
      <c r="C398" s="449" t="s">
        <v>923</v>
      </c>
      <c r="D398" s="450">
        <v>843.09</v>
      </c>
    </row>
    <row r="399" spans="1:4" ht="13.5" x14ac:dyDescent="0.25">
      <c r="A399" s="447">
        <v>103121</v>
      </c>
      <c r="B399" s="448" t="s">
        <v>6562</v>
      </c>
      <c r="C399" s="449" t="s">
        <v>923</v>
      </c>
      <c r="D399" s="450">
        <v>64.02</v>
      </c>
    </row>
    <row r="400" spans="1:4" ht="13.5" x14ac:dyDescent="0.25">
      <c r="A400" s="447">
        <v>103122</v>
      </c>
      <c r="B400" s="448" t="s">
        <v>6563</v>
      </c>
      <c r="C400" s="449" t="s">
        <v>923</v>
      </c>
      <c r="D400" s="450">
        <v>78.16</v>
      </c>
    </row>
    <row r="401" spans="1:4" ht="13.5" x14ac:dyDescent="0.25">
      <c r="A401" s="447">
        <v>103123</v>
      </c>
      <c r="B401" s="448" t="s">
        <v>6564</v>
      </c>
      <c r="C401" s="449" t="s">
        <v>923</v>
      </c>
      <c r="D401" s="450">
        <v>113.56</v>
      </c>
    </row>
    <row r="402" spans="1:4" ht="13.5" x14ac:dyDescent="0.25">
      <c r="A402" s="447">
        <v>103124</v>
      </c>
      <c r="B402" s="448" t="s">
        <v>6565</v>
      </c>
      <c r="C402" s="449" t="s">
        <v>923</v>
      </c>
      <c r="D402" s="450">
        <v>148.93</v>
      </c>
    </row>
    <row r="403" spans="1:4" ht="13.5" x14ac:dyDescent="0.25">
      <c r="A403" s="447">
        <v>103125</v>
      </c>
      <c r="B403" s="448" t="s">
        <v>6566</v>
      </c>
      <c r="C403" s="449" t="s">
        <v>923</v>
      </c>
      <c r="D403" s="450">
        <v>250.82</v>
      </c>
    </row>
    <row r="404" spans="1:4" ht="13.5" x14ac:dyDescent="0.25">
      <c r="A404" s="447">
        <v>103126</v>
      </c>
      <c r="B404" s="448" t="s">
        <v>6567</v>
      </c>
      <c r="C404" s="449" t="s">
        <v>923</v>
      </c>
      <c r="D404" s="450">
        <v>286.19</v>
      </c>
    </row>
    <row r="405" spans="1:4" ht="13.5" x14ac:dyDescent="0.25">
      <c r="A405" s="447">
        <v>103127</v>
      </c>
      <c r="B405" s="448" t="s">
        <v>6568</v>
      </c>
      <c r="C405" s="449" t="s">
        <v>923</v>
      </c>
      <c r="D405" s="450">
        <v>388.07</v>
      </c>
    </row>
    <row r="406" spans="1:4" ht="13.5" x14ac:dyDescent="0.25">
      <c r="A406" s="447">
        <v>103128</v>
      </c>
      <c r="B406" s="448" t="s">
        <v>6569</v>
      </c>
      <c r="C406" s="449" t="s">
        <v>923</v>
      </c>
      <c r="D406" s="450">
        <v>423.44</v>
      </c>
    </row>
    <row r="407" spans="1:4" ht="13.5" x14ac:dyDescent="0.25">
      <c r="A407" s="447">
        <v>103129</v>
      </c>
      <c r="B407" s="448" t="s">
        <v>6570</v>
      </c>
      <c r="C407" s="449" t="s">
        <v>923</v>
      </c>
      <c r="D407" s="450">
        <v>525.32000000000005</v>
      </c>
    </row>
    <row r="408" spans="1:4" ht="13.5" x14ac:dyDescent="0.25">
      <c r="A408" s="447">
        <v>103130</v>
      </c>
      <c r="B408" s="448" t="s">
        <v>6571</v>
      </c>
      <c r="C408" s="449" t="s">
        <v>923</v>
      </c>
      <c r="D408" s="450">
        <v>560.69000000000005</v>
      </c>
    </row>
    <row r="409" spans="1:4" ht="13.5" x14ac:dyDescent="0.25">
      <c r="A409" s="447">
        <v>103131</v>
      </c>
      <c r="B409" s="448" t="s">
        <v>6572</v>
      </c>
      <c r="C409" s="449" t="s">
        <v>923</v>
      </c>
      <c r="D409" s="450">
        <v>631.46</v>
      </c>
    </row>
    <row r="410" spans="1:4" ht="13.5" x14ac:dyDescent="0.25">
      <c r="A410" s="447">
        <v>103132</v>
      </c>
      <c r="B410" s="448" t="s">
        <v>6573</v>
      </c>
      <c r="C410" s="449" t="s">
        <v>923</v>
      </c>
      <c r="D410" s="450">
        <v>768.71</v>
      </c>
    </row>
    <row r="411" spans="1:4" ht="13.5" x14ac:dyDescent="0.25">
      <c r="A411" s="447">
        <v>103133</v>
      </c>
      <c r="B411" s="448" t="s">
        <v>6574</v>
      </c>
      <c r="C411" s="449" t="s">
        <v>923</v>
      </c>
      <c r="D411" s="450">
        <v>839.48</v>
      </c>
    </row>
    <row r="412" spans="1:4" ht="13.5" x14ac:dyDescent="0.25">
      <c r="A412" s="447">
        <v>103134</v>
      </c>
      <c r="B412" s="448" t="s">
        <v>6575</v>
      </c>
      <c r="C412" s="449" t="s">
        <v>923</v>
      </c>
      <c r="D412" s="450">
        <v>976.74</v>
      </c>
    </row>
    <row r="413" spans="1:4" ht="13.5" x14ac:dyDescent="0.25">
      <c r="A413" s="447">
        <v>103135</v>
      </c>
      <c r="B413" s="448" t="s">
        <v>6576</v>
      </c>
      <c r="C413" s="449" t="s">
        <v>923</v>
      </c>
      <c r="D413" s="451">
        <v>1047.51</v>
      </c>
    </row>
    <row r="414" spans="1:4" ht="13.5" x14ac:dyDescent="0.25">
      <c r="A414" s="447">
        <v>103136</v>
      </c>
      <c r="B414" s="448" t="s">
        <v>6577</v>
      </c>
      <c r="C414" s="449" t="s">
        <v>923</v>
      </c>
      <c r="D414" s="451">
        <v>1255.52</v>
      </c>
    </row>
    <row r="415" spans="1:4" ht="13.5" x14ac:dyDescent="0.25">
      <c r="A415" s="447">
        <v>103137</v>
      </c>
      <c r="B415" s="448" t="s">
        <v>6578</v>
      </c>
      <c r="C415" s="449" t="s">
        <v>923</v>
      </c>
      <c r="D415" s="450">
        <v>33.479999999999997</v>
      </c>
    </row>
    <row r="416" spans="1:4" ht="13.5" x14ac:dyDescent="0.25">
      <c r="A416" s="447">
        <v>103138</v>
      </c>
      <c r="B416" s="448" t="s">
        <v>6579</v>
      </c>
      <c r="C416" s="449" t="s">
        <v>923</v>
      </c>
      <c r="D416" s="450">
        <v>38.19</v>
      </c>
    </row>
    <row r="417" spans="1:4" ht="13.5" x14ac:dyDescent="0.25">
      <c r="A417" s="447">
        <v>103139</v>
      </c>
      <c r="B417" s="448" t="s">
        <v>6580</v>
      </c>
      <c r="C417" s="449" t="s">
        <v>923</v>
      </c>
      <c r="D417" s="450">
        <v>49.99</v>
      </c>
    </row>
    <row r="418" spans="1:4" ht="13.5" x14ac:dyDescent="0.25">
      <c r="A418" s="447">
        <v>103140</v>
      </c>
      <c r="B418" s="448" t="s">
        <v>6581</v>
      </c>
      <c r="C418" s="449" t="s">
        <v>923</v>
      </c>
      <c r="D418" s="450">
        <v>61.78</v>
      </c>
    </row>
    <row r="419" spans="1:4" ht="13.5" x14ac:dyDescent="0.25">
      <c r="A419" s="447">
        <v>103141</v>
      </c>
      <c r="B419" s="448" t="s">
        <v>6582</v>
      </c>
      <c r="C419" s="449" t="s">
        <v>923</v>
      </c>
      <c r="D419" s="450">
        <v>95.75</v>
      </c>
    </row>
    <row r="420" spans="1:4" ht="13.5" x14ac:dyDescent="0.25">
      <c r="A420" s="447">
        <v>103142</v>
      </c>
      <c r="B420" s="448" t="s">
        <v>6583</v>
      </c>
      <c r="C420" s="449" t="s">
        <v>923</v>
      </c>
      <c r="D420" s="450">
        <v>107.54</v>
      </c>
    </row>
    <row r="421" spans="1:4" ht="13.5" x14ac:dyDescent="0.25">
      <c r="A421" s="447">
        <v>103143</v>
      </c>
      <c r="B421" s="448" t="s">
        <v>6584</v>
      </c>
      <c r="C421" s="449" t="s">
        <v>923</v>
      </c>
      <c r="D421" s="450">
        <v>141.49</v>
      </c>
    </row>
    <row r="422" spans="1:4" ht="13.5" x14ac:dyDescent="0.25">
      <c r="A422" s="447">
        <v>103144</v>
      </c>
      <c r="B422" s="448" t="s">
        <v>6585</v>
      </c>
      <c r="C422" s="449" t="s">
        <v>923</v>
      </c>
      <c r="D422" s="450">
        <v>153.29</v>
      </c>
    </row>
    <row r="423" spans="1:4" ht="13.5" x14ac:dyDescent="0.25">
      <c r="A423" s="447">
        <v>103145</v>
      </c>
      <c r="B423" s="448" t="s">
        <v>6586</v>
      </c>
      <c r="C423" s="449" t="s">
        <v>923</v>
      </c>
      <c r="D423" s="450">
        <v>187.25</v>
      </c>
    </row>
    <row r="424" spans="1:4" ht="13.5" x14ac:dyDescent="0.25">
      <c r="A424" s="447">
        <v>103146</v>
      </c>
      <c r="B424" s="448" t="s">
        <v>6587</v>
      </c>
      <c r="C424" s="449" t="s">
        <v>923</v>
      </c>
      <c r="D424" s="450">
        <v>199.02</v>
      </c>
    </row>
    <row r="425" spans="1:4" ht="13.5" x14ac:dyDescent="0.25">
      <c r="A425" s="447">
        <v>103147</v>
      </c>
      <c r="B425" s="448" t="s">
        <v>6588</v>
      </c>
      <c r="C425" s="449" t="s">
        <v>923</v>
      </c>
      <c r="D425" s="450">
        <v>222.63</v>
      </c>
    </row>
    <row r="426" spans="1:4" ht="13.5" x14ac:dyDescent="0.25">
      <c r="A426" s="447">
        <v>103148</v>
      </c>
      <c r="B426" s="448" t="s">
        <v>6589</v>
      </c>
      <c r="C426" s="449" t="s">
        <v>923</v>
      </c>
      <c r="D426" s="450">
        <v>268.37</v>
      </c>
    </row>
    <row r="427" spans="1:4" ht="13.5" x14ac:dyDescent="0.25">
      <c r="A427" s="447">
        <v>103149</v>
      </c>
      <c r="B427" s="448" t="s">
        <v>6590</v>
      </c>
      <c r="C427" s="449" t="s">
        <v>923</v>
      </c>
      <c r="D427" s="450">
        <v>291.97000000000003</v>
      </c>
    </row>
    <row r="428" spans="1:4" ht="13.5" x14ac:dyDescent="0.25">
      <c r="A428" s="447">
        <v>103150</v>
      </c>
      <c r="B428" s="448" t="s">
        <v>6591</v>
      </c>
      <c r="C428" s="449" t="s">
        <v>923</v>
      </c>
      <c r="D428" s="450">
        <v>337.67</v>
      </c>
    </row>
    <row r="429" spans="1:4" ht="13.5" x14ac:dyDescent="0.25">
      <c r="A429" s="447">
        <v>103151</v>
      </c>
      <c r="B429" s="448" t="s">
        <v>6592</v>
      </c>
      <c r="C429" s="449" t="s">
        <v>923</v>
      </c>
      <c r="D429" s="450">
        <v>361.31</v>
      </c>
    </row>
    <row r="430" spans="1:4" ht="13.5" x14ac:dyDescent="0.25">
      <c r="A430" s="447">
        <v>103152</v>
      </c>
      <c r="B430" s="448" t="s">
        <v>6593</v>
      </c>
      <c r="C430" s="449" t="s">
        <v>923</v>
      </c>
      <c r="D430" s="450">
        <v>430.65</v>
      </c>
    </row>
    <row r="431" spans="1:4" ht="13.5" x14ac:dyDescent="0.25">
      <c r="A431" s="447">
        <v>103372</v>
      </c>
      <c r="B431" s="448" t="s">
        <v>6594</v>
      </c>
      <c r="C431" s="449" t="s">
        <v>982</v>
      </c>
      <c r="D431" s="450">
        <v>5.31</v>
      </c>
    </row>
    <row r="432" spans="1:4" ht="13.5" x14ac:dyDescent="0.25">
      <c r="A432" s="447">
        <v>103373</v>
      </c>
      <c r="B432" s="448" t="s">
        <v>6595</v>
      </c>
      <c r="C432" s="449" t="s">
        <v>982</v>
      </c>
      <c r="D432" s="450">
        <v>10.42</v>
      </c>
    </row>
    <row r="433" spans="1:4" ht="13.5" x14ac:dyDescent="0.25">
      <c r="A433" s="447">
        <v>103376</v>
      </c>
      <c r="B433" s="448" t="s">
        <v>6596</v>
      </c>
      <c r="C433" s="449" t="s">
        <v>982</v>
      </c>
      <c r="D433" s="450">
        <v>124.23</v>
      </c>
    </row>
    <row r="434" spans="1:4" ht="13.5" x14ac:dyDescent="0.25">
      <c r="A434" s="447">
        <v>103377</v>
      </c>
      <c r="B434" s="448" t="s">
        <v>6597</v>
      </c>
      <c r="C434" s="449" t="s">
        <v>982</v>
      </c>
      <c r="D434" s="450">
        <v>265.86</v>
      </c>
    </row>
    <row r="435" spans="1:4" ht="13.5" x14ac:dyDescent="0.25">
      <c r="A435" s="447">
        <v>103379</v>
      </c>
      <c r="B435" s="448" t="s">
        <v>6598</v>
      </c>
      <c r="C435" s="449" t="s">
        <v>982</v>
      </c>
      <c r="D435" s="450">
        <v>413.91</v>
      </c>
    </row>
    <row r="436" spans="1:4" ht="13.5" x14ac:dyDescent="0.25">
      <c r="A436" s="447">
        <v>103383</v>
      </c>
      <c r="B436" s="448" t="s">
        <v>6599</v>
      </c>
      <c r="C436" s="449" t="s">
        <v>982</v>
      </c>
      <c r="D436" s="451">
        <v>1015.12</v>
      </c>
    </row>
    <row r="437" spans="1:4" ht="13.5" x14ac:dyDescent="0.25">
      <c r="A437" s="447">
        <v>103385</v>
      </c>
      <c r="B437" s="448" t="s">
        <v>6600</v>
      </c>
      <c r="C437" s="449" t="s">
        <v>982</v>
      </c>
      <c r="D437" s="451">
        <v>1636.83</v>
      </c>
    </row>
    <row r="438" spans="1:4" ht="13.5" x14ac:dyDescent="0.25">
      <c r="A438" s="447">
        <v>103387</v>
      </c>
      <c r="B438" s="448" t="s">
        <v>6601</v>
      </c>
      <c r="C438" s="449" t="s">
        <v>982</v>
      </c>
      <c r="D438" s="451">
        <v>2871.44</v>
      </c>
    </row>
    <row r="439" spans="1:4" ht="13.5" x14ac:dyDescent="0.25">
      <c r="A439" s="447">
        <v>103389</v>
      </c>
      <c r="B439" s="448" t="s">
        <v>6602</v>
      </c>
      <c r="C439" s="449" t="s">
        <v>982</v>
      </c>
      <c r="D439" s="451">
        <v>4270.29</v>
      </c>
    </row>
    <row r="440" spans="1:4" ht="13.5" x14ac:dyDescent="0.25">
      <c r="A440" s="447">
        <v>103391</v>
      </c>
      <c r="B440" s="448" t="s">
        <v>6603</v>
      </c>
      <c r="C440" s="449" t="s">
        <v>982</v>
      </c>
      <c r="D440" s="451">
        <v>2814.29</v>
      </c>
    </row>
    <row r="441" spans="1:4" ht="13.5" x14ac:dyDescent="0.25">
      <c r="A441" s="447">
        <v>103392</v>
      </c>
      <c r="B441" s="448" t="s">
        <v>6604</v>
      </c>
      <c r="C441" s="449" t="s">
        <v>982</v>
      </c>
      <c r="D441" s="451">
        <v>4598.8999999999996</v>
      </c>
    </row>
    <row r="442" spans="1:4" ht="13.5" x14ac:dyDescent="0.25">
      <c r="A442" s="447">
        <v>103393</v>
      </c>
      <c r="B442" s="448" t="s">
        <v>6605</v>
      </c>
      <c r="C442" s="449" t="s">
        <v>982</v>
      </c>
      <c r="D442" s="451">
        <v>5072.49</v>
      </c>
    </row>
    <row r="443" spans="1:4" ht="13.5" x14ac:dyDescent="0.25">
      <c r="A443" s="447">
        <v>103397</v>
      </c>
      <c r="B443" s="448" t="s">
        <v>6606</v>
      </c>
      <c r="C443" s="449" t="s">
        <v>923</v>
      </c>
      <c r="D443" s="450">
        <v>3.62</v>
      </c>
    </row>
    <row r="444" spans="1:4" ht="13.5" x14ac:dyDescent="0.25">
      <c r="A444" s="447">
        <v>103398</v>
      </c>
      <c r="B444" s="448" t="s">
        <v>6607</v>
      </c>
      <c r="C444" s="449" t="s">
        <v>923</v>
      </c>
      <c r="D444" s="450">
        <v>5.8</v>
      </c>
    </row>
    <row r="445" spans="1:4" ht="13.5" x14ac:dyDescent="0.25">
      <c r="A445" s="447">
        <v>103399</v>
      </c>
      <c r="B445" s="448" t="s">
        <v>6608</v>
      </c>
      <c r="C445" s="449" t="s">
        <v>923</v>
      </c>
      <c r="D445" s="450">
        <v>11.43</v>
      </c>
    </row>
    <row r="446" spans="1:4" ht="13.5" x14ac:dyDescent="0.25">
      <c r="A446" s="447">
        <v>103400</v>
      </c>
      <c r="B446" s="448" t="s">
        <v>6609</v>
      </c>
      <c r="C446" s="449" t="s">
        <v>923</v>
      </c>
      <c r="D446" s="450">
        <v>16.329999999999998</v>
      </c>
    </row>
    <row r="447" spans="1:4" ht="13.5" x14ac:dyDescent="0.25">
      <c r="A447" s="447">
        <v>103401</v>
      </c>
      <c r="B447" s="448" t="s">
        <v>6610</v>
      </c>
      <c r="C447" s="449" t="s">
        <v>923</v>
      </c>
      <c r="D447" s="450">
        <v>19.96</v>
      </c>
    </row>
    <row r="448" spans="1:4" ht="13.5" x14ac:dyDescent="0.25">
      <c r="A448" s="447">
        <v>103402</v>
      </c>
      <c r="B448" s="448" t="s">
        <v>6611</v>
      </c>
      <c r="C448" s="449" t="s">
        <v>923</v>
      </c>
      <c r="D448" s="450">
        <v>29.03</v>
      </c>
    </row>
    <row r="449" spans="1:4" ht="13.5" x14ac:dyDescent="0.25">
      <c r="A449" s="447">
        <v>103403</v>
      </c>
      <c r="B449" s="448" t="s">
        <v>6612</v>
      </c>
      <c r="C449" s="449" t="s">
        <v>923</v>
      </c>
      <c r="D449" s="450">
        <v>32.67</v>
      </c>
    </row>
    <row r="450" spans="1:4" ht="13.5" x14ac:dyDescent="0.25">
      <c r="A450" s="447">
        <v>103404</v>
      </c>
      <c r="B450" s="448" t="s">
        <v>6613</v>
      </c>
      <c r="C450" s="449" t="s">
        <v>923</v>
      </c>
      <c r="D450" s="450">
        <v>36.29</v>
      </c>
    </row>
    <row r="451" spans="1:4" ht="13.5" x14ac:dyDescent="0.25">
      <c r="A451" s="447">
        <v>103405</v>
      </c>
      <c r="B451" s="448" t="s">
        <v>6614</v>
      </c>
      <c r="C451" s="449" t="s">
        <v>923</v>
      </c>
      <c r="D451" s="450">
        <v>40.83</v>
      </c>
    </row>
    <row r="452" spans="1:4" ht="13.5" x14ac:dyDescent="0.25">
      <c r="A452" s="447">
        <v>103406</v>
      </c>
      <c r="B452" s="448" t="s">
        <v>6615</v>
      </c>
      <c r="C452" s="449" t="s">
        <v>923</v>
      </c>
      <c r="D452" s="450">
        <v>45.37</v>
      </c>
    </row>
    <row r="453" spans="1:4" ht="13.5" x14ac:dyDescent="0.25">
      <c r="A453" s="447">
        <v>103407</v>
      </c>
      <c r="B453" s="448" t="s">
        <v>6616</v>
      </c>
      <c r="C453" s="449" t="s">
        <v>923</v>
      </c>
      <c r="D453" s="450">
        <v>50.82</v>
      </c>
    </row>
    <row r="454" spans="1:4" ht="13.5" x14ac:dyDescent="0.25">
      <c r="A454" s="447">
        <v>103408</v>
      </c>
      <c r="B454" s="448" t="s">
        <v>6617</v>
      </c>
      <c r="C454" s="449" t="s">
        <v>923</v>
      </c>
      <c r="D454" s="450">
        <v>57.17</v>
      </c>
    </row>
    <row r="455" spans="1:4" ht="13.5" x14ac:dyDescent="0.25">
      <c r="A455" s="447">
        <v>103409</v>
      </c>
      <c r="B455" s="448" t="s">
        <v>6618</v>
      </c>
      <c r="C455" s="449" t="s">
        <v>923</v>
      </c>
      <c r="D455" s="450">
        <v>64.430000000000007</v>
      </c>
    </row>
    <row r="456" spans="1:4" ht="13.5" x14ac:dyDescent="0.25">
      <c r="A456" s="447">
        <v>103410</v>
      </c>
      <c r="B456" s="448" t="s">
        <v>6619</v>
      </c>
      <c r="C456" s="449" t="s">
        <v>923</v>
      </c>
      <c r="D456" s="450">
        <v>72.599999999999994</v>
      </c>
    </row>
    <row r="457" spans="1:4" ht="13.5" x14ac:dyDescent="0.25">
      <c r="A457" s="447">
        <v>103411</v>
      </c>
      <c r="B457" s="448" t="s">
        <v>6620</v>
      </c>
      <c r="C457" s="449" t="s">
        <v>923</v>
      </c>
      <c r="D457" s="450">
        <v>7.25</v>
      </c>
    </row>
    <row r="458" spans="1:4" ht="13.5" x14ac:dyDescent="0.25">
      <c r="A458" s="447">
        <v>103412</v>
      </c>
      <c r="B458" s="448" t="s">
        <v>6621</v>
      </c>
      <c r="C458" s="449" t="s">
        <v>923</v>
      </c>
      <c r="D458" s="450">
        <v>11.61</v>
      </c>
    </row>
    <row r="459" spans="1:4" ht="13.5" x14ac:dyDescent="0.25">
      <c r="A459" s="447">
        <v>103413</v>
      </c>
      <c r="B459" s="448" t="s">
        <v>6622</v>
      </c>
      <c r="C459" s="449" t="s">
        <v>923</v>
      </c>
      <c r="D459" s="450">
        <v>22.86</v>
      </c>
    </row>
    <row r="460" spans="1:4" ht="13.5" x14ac:dyDescent="0.25">
      <c r="A460" s="447">
        <v>103414</v>
      </c>
      <c r="B460" s="448" t="s">
        <v>6623</v>
      </c>
      <c r="C460" s="449" t="s">
        <v>923</v>
      </c>
      <c r="D460" s="450">
        <v>32.67</v>
      </c>
    </row>
    <row r="461" spans="1:4" ht="13.5" x14ac:dyDescent="0.25">
      <c r="A461" s="447">
        <v>103415</v>
      </c>
      <c r="B461" s="448" t="s">
        <v>6624</v>
      </c>
      <c r="C461" s="449" t="s">
        <v>923</v>
      </c>
      <c r="D461" s="450">
        <v>39.93</v>
      </c>
    </row>
    <row r="462" spans="1:4" ht="13.5" x14ac:dyDescent="0.25">
      <c r="A462" s="447">
        <v>103416</v>
      </c>
      <c r="B462" s="448" t="s">
        <v>6625</v>
      </c>
      <c r="C462" s="449" t="s">
        <v>923</v>
      </c>
      <c r="D462" s="450">
        <v>58.07</v>
      </c>
    </row>
    <row r="463" spans="1:4" ht="13.5" x14ac:dyDescent="0.25">
      <c r="A463" s="447">
        <v>103417</v>
      </c>
      <c r="B463" s="448" t="s">
        <v>6626</v>
      </c>
      <c r="C463" s="449" t="s">
        <v>923</v>
      </c>
      <c r="D463" s="450">
        <v>65.34</v>
      </c>
    </row>
    <row r="464" spans="1:4" ht="13.5" x14ac:dyDescent="0.25">
      <c r="A464" s="447">
        <v>103418</v>
      </c>
      <c r="B464" s="448" t="s">
        <v>6627</v>
      </c>
      <c r="C464" s="449" t="s">
        <v>923</v>
      </c>
      <c r="D464" s="450">
        <v>72.599999999999994</v>
      </c>
    </row>
    <row r="465" spans="1:4" ht="13.5" x14ac:dyDescent="0.25">
      <c r="A465" s="447">
        <v>103419</v>
      </c>
      <c r="B465" s="448" t="s">
        <v>6628</v>
      </c>
      <c r="C465" s="449" t="s">
        <v>923</v>
      </c>
      <c r="D465" s="450">
        <v>81.67</v>
      </c>
    </row>
    <row r="466" spans="1:4" ht="13.5" x14ac:dyDescent="0.25">
      <c r="A466" s="447">
        <v>103420</v>
      </c>
      <c r="B466" s="448" t="s">
        <v>6629</v>
      </c>
      <c r="C466" s="449" t="s">
        <v>923</v>
      </c>
      <c r="D466" s="450">
        <v>90.75</v>
      </c>
    </row>
    <row r="467" spans="1:4" ht="13.5" x14ac:dyDescent="0.25">
      <c r="A467" s="447">
        <v>103421</v>
      </c>
      <c r="B467" s="448" t="s">
        <v>6630</v>
      </c>
      <c r="C467" s="449" t="s">
        <v>923</v>
      </c>
      <c r="D467" s="450">
        <v>101.65</v>
      </c>
    </row>
    <row r="468" spans="1:4" ht="13.5" x14ac:dyDescent="0.25">
      <c r="A468" s="447">
        <v>103422</v>
      </c>
      <c r="B468" s="448" t="s">
        <v>6631</v>
      </c>
      <c r="C468" s="449" t="s">
        <v>923</v>
      </c>
      <c r="D468" s="450">
        <v>114.35</v>
      </c>
    </row>
    <row r="469" spans="1:4" ht="13.5" x14ac:dyDescent="0.25">
      <c r="A469" s="447">
        <v>103423</v>
      </c>
      <c r="B469" s="448" t="s">
        <v>6632</v>
      </c>
      <c r="C469" s="449" t="s">
        <v>923</v>
      </c>
      <c r="D469" s="450">
        <v>128.87</v>
      </c>
    </row>
    <row r="470" spans="1:4" ht="13.5" x14ac:dyDescent="0.25">
      <c r="A470" s="447">
        <v>103424</v>
      </c>
      <c r="B470" s="448" t="s">
        <v>6633</v>
      </c>
      <c r="C470" s="449" t="s">
        <v>923</v>
      </c>
      <c r="D470" s="450">
        <v>145.21</v>
      </c>
    </row>
    <row r="471" spans="1:4" ht="13.5" x14ac:dyDescent="0.25">
      <c r="A471" s="447">
        <v>103425</v>
      </c>
      <c r="B471" s="448" t="s">
        <v>6634</v>
      </c>
      <c r="C471" s="449" t="s">
        <v>923</v>
      </c>
      <c r="D471" s="450">
        <v>15.2</v>
      </c>
    </row>
    <row r="472" spans="1:4" ht="13.5" x14ac:dyDescent="0.25">
      <c r="A472" s="447">
        <v>103426</v>
      </c>
      <c r="B472" s="448" t="s">
        <v>6635</v>
      </c>
      <c r="C472" s="449" t="s">
        <v>923</v>
      </c>
      <c r="D472" s="450">
        <v>18.28</v>
      </c>
    </row>
    <row r="473" spans="1:4" ht="13.5" x14ac:dyDescent="0.25">
      <c r="A473" s="447">
        <v>103427</v>
      </c>
      <c r="B473" s="448" t="s">
        <v>6636</v>
      </c>
      <c r="C473" s="449" t="s">
        <v>923</v>
      </c>
      <c r="D473" s="450">
        <v>36.630000000000003</v>
      </c>
    </row>
    <row r="474" spans="1:4" ht="13.5" x14ac:dyDescent="0.25">
      <c r="A474" s="447">
        <v>103428</v>
      </c>
      <c r="B474" s="448" t="s">
        <v>6637</v>
      </c>
      <c r="C474" s="449" t="s">
        <v>923</v>
      </c>
      <c r="D474" s="450">
        <v>243.46</v>
      </c>
    </row>
    <row r="475" spans="1:4" ht="13.5" x14ac:dyDescent="0.25">
      <c r="A475" s="447">
        <v>103429</v>
      </c>
      <c r="B475" s="448" t="s">
        <v>6638</v>
      </c>
      <c r="C475" s="449" t="s">
        <v>923</v>
      </c>
      <c r="D475" s="451">
        <v>2692.42</v>
      </c>
    </row>
    <row r="476" spans="1:4" ht="13.5" x14ac:dyDescent="0.25">
      <c r="A476" s="447">
        <v>103430</v>
      </c>
      <c r="B476" s="448" t="s">
        <v>6639</v>
      </c>
      <c r="C476" s="449" t="s">
        <v>923</v>
      </c>
      <c r="D476" s="450">
        <v>32.619999999999997</v>
      </c>
    </row>
    <row r="477" spans="1:4" ht="13.5" x14ac:dyDescent="0.25">
      <c r="A477" s="447">
        <v>103431</v>
      </c>
      <c r="B477" s="448" t="s">
        <v>6640</v>
      </c>
      <c r="C477" s="449" t="s">
        <v>923</v>
      </c>
      <c r="D477" s="450">
        <v>57.21</v>
      </c>
    </row>
    <row r="478" spans="1:4" ht="13.5" x14ac:dyDescent="0.25">
      <c r="A478" s="447">
        <v>103432</v>
      </c>
      <c r="B478" s="448" t="s">
        <v>6641</v>
      </c>
      <c r="C478" s="449" t="s">
        <v>923</v>
      </c>
      <c r="D478" s="451">
        <v>1528.34</v>
      </c>
    </row>
    <row r="479" spans="1:4" ht="13.5" x14ac:dyDescent="0.25">
      <c r="A479" s="447">
        <v>103433</v>
      </c>
      <c r="B479" s="448" t="s">
        <v>6642</v>
      </c>
      <c r="C479" s="449" t="s">
        <v>923</v>
      </c>
      <c r="D479" s="450">
        <v>32.22</v>
      </c>
    </row>
    <row r="480" spans="1:4" ht="13.5" x14ac:dyDescent="0.25">
      <c r="A480" s="447">
        <v>103434</v>
      </c>
      <c r="B480" s="448" t="s">
        <v>6643</v>
      </c>
      <c r="C480" s="449" t="s">
        <v>923</v>
      </c>
      <c r="D480" s="450">
        <v>44.59</v>
      </c>
    </row>
    <row r="481" spans="1:4" ht="13.5" x14ac:dyDescent="0.25">
      <c r="A481" s="447">
        <v>103435</v>
      </c>
      <c r="B481" s="448" t="s">
        <v>6644</v>
      </c>
      <c r="C481" s="449" t="s">
        <v>923</v>
      </c>
      <c r="D481" s="450">
        <v>82.99</v>
      </c>
    </row>
    <row r="482" spans="1:4" ht="13.5" x14ac:dyDescent="0.25">
      <c r="A482" s="447">
        <v>103436</v>
      </c>
      <c r="B482" s="448" t="s">
        <v>6645</v>
      </c>
      <c r="C482" s="449" t="s">
        <v>923</v>
      </c>
      <c r="D482" s="451">
        <v>2164.15</v>
      </c>
    </row>
    <row r="483" spans="1:4" ht="13.5" x14ac:dyDescent="0.25">
      <c r="A483" s="447">
        <v>103437</v>
      </c>
      <c r="B483" s="448" t="s">
        <v>6646</v>
      </c>
      <c r="C483" s="449" t="s">
        <v>923</v>
      </c>
      <c r="D483" s="450">
        <v>172.15</v>
      </c>
    </row>
    <row r="484" spans="1:4" ht="13.5" x14ac:dyDescent="0.25">
      <c r="A484" s="447">
        <v>103438</v>
      </c>
      <c r="B484" s="448" t="s">
        <v>6647</v>
      </c>
      <c r="C484" s="449" t="s">
        <v>923</v>
      </c>
      <c r="D484" s="450">
        <v>172.15</v>
      </c>
    </row>
    <row r="485" spans="1:4" ht="13.5" x14ac:dyDescent="0.25">
      <c r="A485" s="447">
        <v>103439</v>
      </c>
      <c r="B485" s="448" t="s">
        <v>6648</v>
      </c>
      <c r="C485" s="449" t="s">
        <v>923</v>
      </c>
      <c r="D485" s="450">
        <v>202.68</v>
      </c>
    </row>
    <row r="486" spans="1:4" ht="13.5" x14ac:dyDescent="0.25">
      <c r="A486" s="447">
        <v>103440</v>
      </c>
      <c r="B486" s="448" t="s">
        <v>6649</v>
      </c>
      <c r="C486" s="449" t="s">
        <v>923</v>
      </c>
      <c r="D486" s="450">
        <v>388.68</v>
      </c>
    </row>
    <row r="487" spans="1:4" ht="13.5" x14ac:dyDescent="0.25">
      <c r="A487" s="447">
        <v>103441</v>
      </c>
      <c r="B487" s="448" t="s">
        <v>6650</v>
      </c>
      <c r="C487" s="449" t="s">
        <v>923</v>
      </c>
      <c r="D487" s="450">
        <v>393.62</v>
      </c>
    </row>
    <row r="488" spans="1:4" ht="13.5" x14ac:dyDescent="0.25">
      <c r="A488" s="447">
        <v>103442</v>
      </c>
      <c r="B488" s="448" t="s">
        <v>6651</v>
      </c>
      <c r="C488" s="449" t="s">
        <v>923</v>
      </c>
      <c r="D488" s="450">
        <v>512.92999999999995</v>
      </c>
    </row>
    <row r="489" spans="1:4" ht="13.5" x14ac:dyDescent="0.25">
      <c r="A489" s="447">
        <v>98441</v>
      </c>
      <c r="B489" s="448" t="s">
        <v>19937</v>
      </c>
      <c r="C489" s="449" t="s">
        <v>984</v>
      </c>
      <c r="D489" s="450">
        <v>94.33</v>
      </c>
    </row>
    <row r="490" spans="1:4" ht="13.5" x14ac:dyDescent="0.25">
      <c r="A490" s="447">
        <v>98443</v>
      </c>
      <c r="B490" s="448" t="s">
        <v>19938</v>
      </c>
      <c r="C490" s="449" t="s">
        <v>984</v>
      </c>
      <c r="D490" s="450">
        <v>74.13</v>
      </c>
    </row>
    <row r="491" spans="1:4" ht="13.5" x14ac:dyDescent="0.25">
      <c r="A491" s="447">
        <v>98445</v>
      </c>
      <c r="B491" s="448" t="s">
        <v>19939</v>
      </c>
      <c r="C491" s="449" t="s">
        <v>984</v>
      </c>
      <c r="D491" s="450">
        <v>110.33</v>
      </c>
    </row>
    <row r="492" spans="1:4" ht="13.5" x14ac:dyDescent="0.25">
      <c r="A492" s="447">
        <v>98446</v>
      </c>
      <c r="B492" s="448" t="s">
        <v>19940</v>
      </c>
      <c r="C492" s="449" t="s">
        <v>984</v>
      </c>
      <c r="D492" s="450">
        <v>139.9</v>
      </c>
    </row>
    <row r="493" spans="1:4" ht="13.5" x14ac:dyDescent="0.25">
      <c r="A493" s="447">
        <v>98447</v>
      </c>
      <c r="B493" s="448" t="s">
        <v>19941</v>
      </c>
      <c r="C493" s="449" t="s">
        <v>984</v>
      </c>
      <c r="D493" s="450">
        <v>86.73</v>
      </c>
    </row>
    <row r="494" spans="1:4" ht="13.5" x14ac:dyDescent="0.25">
      <c r="A494" s="447">
        <v>98448</v>
      </c>
      <c r="B494" s="448" t="s">
        <v>19942</v>
      </c>
      <c r="C494" s="449" t="s">
        <v>984</v>
      </c>
      <c r="D494" s="450">
        <v>110.34</v>
      </c>
    </row>
    <row r="495" spans="1:4" ht="13.5" x14ac:dyDescent="0.25">
      <c r="A495" s="447">
        <v>98449</v>
      </c>
      <c r="B495" s="448" t="s">
        <v>19943</v>
      </c>
      <c r="C495" s="449" t="s">
        <v>984</v>
      </c>
      <c r="D495" s="450">
        <v>134.30000000000001</v>
      </c>
    </row>
    <row r="496" spans="1:4" ht="13.5" x14ac:dyDescent="0.25">
      <c r="A496" s="447">
        <v>98451</v>
      </c>
      <c r="B496" s="448" t="s">
        <v>19944</v>
      </c>
      <c r="C496" s="449" t="s">
        <v>984</v>
      </c>
      <c r="D496" s="450">
        <v>111.36</v>
      </c>
    </row>
    <row r="497" spans="1:4" ht="13.5" x14ac:dyDescent="0.25">
      <c r="A497" s="447">
        <v>98453</v>
      </c>
      <c r="B497" s="448" t="s">
        <v>19945</v>
      </c>
      <c r="C497" s="449" t="s">
        <v>984</v>
      </c>
      <c r="D497" s="450">
        <v>154.22999999999999</v>
      </c>
    </row>
    <row r="498" spans="1:4" ht="13.5" x14ac:dyDescent="0.25">
      <c r="A498" s="447">
        <v>98454</v>
      </c>
      <c r="B498" s="448" t="s">
        <v>19946</v>
      </c>
      <c r="C498" s="449" t="s">
        <v>984</v>
      </c>
      <c r="D498" s="450">
        <v>191.34</v>
      </c>
    </row>
    <row r="499" spans="1:4" ht="13.5" x14ac:dyDescent="0.25">
      <c r="A499" s="447">
        <v>98455</v>
      </c>
      <c r="B499" s="448" t="s">
        <v>19947</v>
      </c>
      <c r="C499" s="449" t="s">
        <v>984</v>
      </c>
      <c r="D499" s="450">
        <v>127.13</v>
      </c>
    </row>
    <row r="500" spans="1:4" ht="13.5" x14ac:dyDescent="0.25">
      <c r="A500" s="447">
        <v>98456</v>
      </c>
      <c r="B500" s="448" t="s">
        <v>19948</v>
      </c>
      <c r="C500" s="449" t="s">
        <v>984</v>
      </c>
      <c r="D500" s="450">
        <v>158.66999999999999</v>
      </c>
    </row>
    <row r="501" spans="1:4" ht="13.5" x14ac:dyDescent="0.25">
      <c r="A501" s="447">
        <v>98458</v>
      </c>
      <c r="B501" s="448" t="s">
        <v>19949</v>
      </c>
      <c r="C501" s="449" t="s">
        <v>984</v>
      </c>
      <c r="D501" s="450">
        <v>94.48</v>
      </c>
    </row>
    <row r="502" spans="1:4" ht="13.5" x14ac:dyDescent="0.25">
      <c r="A502" s="447">
        <v>98459</v>
      </c>
      <c r="B502" s="448" t="s">
        <v>19950</v>
      </c>
      <c r="C502" s="449" t="s">
        <v>984</v>
      </c>
      <c r="D502" s="450">
        <v>80.02</v>
      </c>
    </row>
    <row r="503" spans="1:4" ht="13.5" x14ac:dyDescent="0.25">
      <c r="A503" s="447">
        <v>98460</v>
      </c>
      <c r="B503" s="448" t="s">
        <v>19951</v>
      </c>
      <c r="C503" s="449" t="s">
        <v>984</v>
      </c>
      <c r="D503" s="450">
        <v>66.19</v>
      </c>
    </row>
    <row r="504" spans="1:4" ht="13.5" x14ac:dyDescent="0.25">
      <c r="A504" s="447">
        <v>98461</v>
      </c>
      <c r="B504" s="448" t="s">
        <v>19952</v>
      </c>
      <c r="C504" s="449" t="s">
        <v>923</v>
      </c>
      <c r="D504" s="451">
        <v>5233.2</v>
      </c>
    </row>
    <row r="505" spans="1:4" ht="13.5" x14ac:dyDescent="0.25">
      <c r="A505" s="447">
        <v>98462</v>
      </c>
      <c r="B505" s="448" t="s">
        <v>19953</v>
      </c>
      <c r="C505" s="449" t="s">
        <v>923</v>
      </c>
      <c r="D505" s="451">
        <v>8894.01</v>
      </c>
    </row>
    <row r="506" spans="1:4" ht="13.5" x14ac:dyDescent="0.25">
      <c r="A506" s="447">
        <v>105113</v>
      </c>
      <c r="B506" s="448" t="s">
        <v>19954</v>
      </c>
      <c r="C506" s="449" t="s">
        <v>923</v>
      </c>
      <c r="D506" s="451">
        <v>6911.64</v>
      </c>
    </row>
    <row r="507" spans="1:4" ht="13.5" x14ac:dyDescent="0.25">
      <c r="A507" s="447">
        <v>105114</v>
      </c>
      <c r="B507" s="448" t="s">
        <v>19955</v>
      </c>
      <c r="C507" s="449" t="s">
        <v>1643</v>
      </c>
      <c r="D507" s="451">
        <v>1768.21</v>
      </c>
    </row>
    <row r="508" spans="1:4" ht="13.5" x14ac:dyDescent="0.25">
      <c r="A508" s="447">
        <v>105115</v>
      </c>
      <c r="B508" s="448" t="s">
        <v>19956</v>
      </c>
      <c r="C508" s="449" t="s">
        <v>923</v>
      </c>
      <c r="D508" s="450">
        <v>125.9</v>
      </c>
    </row>
    <row r="509" spans="1:4" ht="13.5" x14ac:dyDescent="0.25">
      <c r="A509" s="447">
        <v>105116</v>
      </c>
      <c r="B509" s="448" t="s">
        <v>19957</v>
      </c>
      <c r="C509" s="449" t="s">
        <v>923</v>
      </c>
      <c r="D509" s="450">
        <v>11.51</v>
      </c>
    </row>
    <row r="510" spans="1:4" ht="13.5" x14ac:dyDescent="0.25">
      <c r="A510" s="447">
        <v>105126</v>
      </c>
      <c r="B510" s="448" t="s">
        <v>19958</v>
      </c>
      <c r="C510" s="449" t="s">
        <v>982</v>
      </c>
      <c r="D510" s="450">
        <v>30.49</v>
      </c>
    </row>
    <row r="511" spans="1:4" ht="13.5" x14ac:dyDescent="0.25">
      <c r="A511" s="447">
        <v>105127</v>
      </c>
      <c r="B511" s="448" t="s">
        <v>19959</v>
      </c>
      <c r="C511" s="449" t="s">
        <v>982</v>
      </c>
      <c r="D511" s="450">
        <v>28.06</v>
      </c>
    </row>
    <row r="512" spans="1:4" ht="13.5" x14ac:dyDescent="0.25">
      <c r="A512" s="447">
        <v>105128</v>
      </c>
      <c r="B512" s="448" t="s">
        <v>19960</v>
      </c>
      <c r="C512" s="449" t="s">
        <v>982</v>
      </c>
      <c r="D512" s="450">
        <v>90.14</v>
      </c>
    </row>
    <row r="513" spans="1:4" ht="13.5" x14ac:dyDescent="0.25">
      <c r="A513" s="447">
        <v>105130</v>
      </c>
      <c r="B513" s="448" t="s">
        <v>19961</v>
      </c>
      <c r="C513" s="449" t="s">
        <v>982</v>
      </c>
      <c r="D513" s="450">
        <v>27.57</v>
      </c>
    </row>
    <row r="514" spans="1:4" ht="13.5" x14ac:dyDescent="0.25">
      <c r="A514" s="447">
        <v>5631</v>
      </c>
      <c r="B514" s="448" t="s">
        <v>986</v>
      </c>
      <c r="C514" s="449" t="s">
        <v>956</v>
      </c>
      <c r="D514" s="450">
        <v>210.94</v>
      </c>
    </row>
    <row r="515" spans="1:4" ht="13.5" x14ac:dyDescent="0.25">
      <c r="A515" s="447">
        <v>5678</v>
      </c>
      <c r="B515" s="448" t="s">
        <v>987</v>
      </c>
      <c r="C515" s="449" t="s">
        <v>956</v>
      </c>
      <c r="D515" s="450">
        <v>155.1</v>
      </c>
    </row>
    <row r="516" spans="1:4" ht="13.5" x14ac:dyDescent="0.25">
      <c r="A516" s="447">
        <v>5680</v>
      </c>
      <c r="B516" s="448" t="s">
        <v>988</v>
      </c>
      <c r="C516" s="449" t="s">
        <v>956</v>
      </c>
      <c r="D516" s="450">
        <v>142.44</v>
      </c>
    </row>
    <row r="517" spans="1:4" ht="13.5" x14ac:dyDescent="0.25">
      <c r="A517" s="447">
        <v>5684</v>
      </c>
      <c r="B517" s="448" t="s">
        <v>989</v>
      </c>
      <c r="C517" s="449" t="s">
        <v>956</v>
      </c>
      <c r="D517" s="450">
        <v>160.16999999999999</v>
      </c>
    </row>
    <row r="518" spans="1:4" ht="13.5" x14ac:dyDescent="0.25">
      <c r="A518" s="447">
        <v>5689</v>
      </c>
      <c r="B518" s="448" t="s">
        <v>990</v>
      </c>
      <c r="C518" s="449" t="s">
        <v>956</v>
      </c>
      <c r="D518" s="450">
        <v>6.32</v>
      </c>
    </row>
    <row r="519" spans="1:4" ht="13.5" x14ac:dyDescent="0.25">
      <c r="A519" s="447">
        <v>5795</v>
      </c>
      <c r="B519" s="448" t="s">
        <v>991</v>
      </c>
      <c r="C519" s="449" t="s">
        <v>956</v>
      </c>
      <c r="D519" s="450">
        <v>29.31</v>
      </c>
    </row>
    <row r="520" spans="1:4" ht="13.5" x14ac:dyDescent="0.25">
      <c r="A520" s="447">
        <v>5811</v>
      </c>
      <c r="B520" s="448" t="s">
        <v>992</v>
      </c>
      <c r="C520" s="449" t="s">
        <v>956</v>
      </c>
      <c r="D520" s="450">
        <v>202.37</v>
      </c>
    </row>
    <row r="521" spans="1:4" ht="13.5" x14ac:dyDescent="0.25">
      <c r="A521" s="447">
        <v>5823</v>
      </c>
      <c r="B521" s="448" t="s">
        <v>993</v>
      </c>
      <c r="C521" s="449" t="s">
        <v>956</v>
      </c>
      <c r="D521" s="450">
        <v>221.59</v>
      </c>
    </row>
    <row r="522" spans="1:4" ht="13.5" x14ac:dyDescent="0.25">
      <c r="A522" s="447">
        <v>5824</v>
      </c>
      <c r="B522" s="448" t="s">
        <v>994</v>
      </c>
      <c r="C522" s="449" t="s">
        <v>956</v>
      </c>
      <c r="D522" s="450">
        <v>213.08</v>
      </c>
    </row>
    <row r="523" spans="1:4" ht="13.5" x14ac:dyDescent="0.25">
      <c r="A523" s="447">
        <v>5835</v>
      </c>
      <c r="B523" s="448" t="s">
        <v>995</v>
      </c>
      <c r="C523" s="449" t="s">
        <v>956</v>
      </c>
      <c r="D523" s="450">
        <v>384.57</v>
      </c>
    </row>
    <row r="524" spans="1:4" ht="13.5" x14ac:dyDescent="0.25">
      <c r="A524" s="447">
        <v>5839</v>
      </c>
      <c r="B524" s="448" t="s">
        <v>996</v>
      </c>
      <c r="C524" s="449" t="s">
        <v>956</v>
      </c>
      <c r="D524" s="450">
        <v>9.31</v>
      </c>
    </row>
    <row r="525" spans="1:4" ht="13.5" x14ac:dyDescent="0.25">
      <c r="A525" s="447">
        <v>5843</v>
      </c>
      <c r="B525" s="448" t="s">
        <v>997</v>
      </c>
      <c r="C525" s="449" t="s">
        <v>956</v>
      </c>
      <c r="D525" s="450">
        <v>181.61</v>
      </c>
    </row>
    <row r="526" spans="1:4" ht="13.5" x14ac:dyDescent="0.25">
      <c r="A526" s="447">
        <v>5847</v>
      </c>
      <c r="B526" s="448" t="s">
        <v>998</v>
      </c>
      <c r="C526" s="449" t="s">
        <v>956</v>
      </c>
      <c r="D526" s="450">
        <v>275.33999999999997</v>
      </c>
    </row>
    <row r="527" spans="1:4" ht="13.5" x14ac:dyDescent="0.25">
      <c r="A527" s="447">
        <v>5851</v>
      </c>
      <c r="B527" s="448" t="s">
        <v>999</v>
      </c>
      <c r="C527" s="449" t="s">
        <v>956</v>
      </c>
      <c r="D527" s="450">
        <v>263.99</v>
      </c>
    </row>
    <row r="528" spans="1:4" ht="13.5" x14ac:dyDescent="0.25">
      <c r="A528" s="447">
        <v>5855</v>
      </c>
      <c r="B528" s="448" t="s">
        <v>1000</v>
      </c>
      <c r="C528" s="449" t="s">
        <v>956</v>
      </c>
      <c r="D528" s="450">
        <v>699.2</v>
      </c>
    </row>
    <row r="529" spans="1:4" ht="13.5" x14ac:dyDescent="0.25">
      <c r="A529" s="447">
        <v>5863</v>
      </c>
      <c r="B529" s="448" t="s">
        <v>1001</v>
      </c>
      <c r="C529" s="449" t="s">
        <v>956</v>
      </c>
      <c r="D529" s="450">
        <v>24.36</v>
      </c>
    </row>
    <row r="530" spans="1:4" ht="13.5" x14ac:dyDescent="0.25">
      <c r="A530" s="447">
        <v>5867</v>
      </c>
      <c r="B530" s="448" t="s">
        <v>1002</v>
      </c>
      <c r="C530" s="449" t="s">
        <v>956</v>
      </c>
      <c r="D530" s="450">
        <v>162.72999999999999</v>
      </c>
    </row>
    <row r="531" spans="1:4" ht="13.5" x14ac:dyDescent="0.25">
      <c r="A531" s="447">
        <v>5875</v>
      </c>
      <c r="B531" s="448" t="s">
        <v>1003</v>
      </c>
      <c r="C531" s="449" t="s">
        <v>956</v>
      </c>
      <c r="D531" s="450">
        <v>143.65</v>
      </c>
    </row>
    <row r="532" spans="1:4" ht="13.5" x14ac:dyDescent="0.25">
      <c r="A532" s="447">
        <v>5879</v>
      </c>
      <c r="B532" s="448" t="s">
        <v>1004</v>
      </c>
      <c r="C532" s="449" t="s">
        <v>956</v>
      </c>
      <c r="D532" s="450">
        <v>145.76</v>
      </c>
    </row>
    <row r="533" spans="1:4" ht="13.5" x14ac:dyDescent="0.25">
      <c r="A533" s="447">
        <v>5882</v>
      </c>
      <c r="B533" s="448" t="s">
        <v>1005</v>
      </c>
      <c r="C533" s="449" t="s">
        <v>956</v>
      </c>
      <c r="D533" s="450">
        <v>122.26</v>
      </c>
    </row>
    <row r="534" spans="1:4" ht="13.5" x14ac:dyDescent="0.25">
      <c r="A534" s="447">
        <v>5890</v>
      </c>
      <c r="B534" s="448" t="s">
        <v>1006</v>
      </c>
      <c r="C534" s="449" t="s">
        <v>956</v>
      </c>
      <c r="D534" s="450">
        <v>200.07</v>
      </c>
    </row>
    <row r="535" spans="1:4" ht="13.5" x14ac:dyDescent="0.25">
      <c r="A535" s="447">
        <v>5894</v>
      </c>
      <c r="B535" s="448" t="s">
        <v>1007</v>
      </c>
      <c r="C535" s="449" t="s">
        <v>956</v>
      </c>
      <c r="D535" s="450">
        <v>208.24</v>
      </c>
    </row>
    <row r="536" spans="1:4" ht="13.5" x14ac:dyDescent="0.25">
      <c r="A536" s="447">
        <v>5901</v>
      </c>
      <c r="B536" s="448" t="s">
        <v>1008</v>
      </c>
      <c r="C536" s="449" t="s">
        <v>956</v>
      </c>
      <c r="D536" s="450">
        <v>311.45999999999998</v>
      </c>
    </row>
    <row r="537" spans="1:4" ht="13.5" x14ac:dyDescent="0.25">
      <c r="A537" s="447">
        <v>5909</v>
      </c>
      <c r="B537" s="448" t="s">
        <v>1009</v>
      </c>
      <c r="C537" s="449" t="s">
        <v>956</v>
      </c>
      <c r="D537" s="450">
        <v>32.950000000000003</v>
      </c>
    </row>
    <row r="538" spans="1:4" ht="13.5" x14ac:dyDescent="0.25">
      <c r="A538" s="447">
        <v>5921</v>
      </c>
      <c r="B538" s="448" t="s">
        <v>1010</v>
      </c>
      <c r="C538" s="449" t="s">
        <v>956</v>
      </c>
      <c r="D538" s="450">
        <v>4.9400000000000004</v>
      </c>
    </row>
    <row r="539" spans="1:4" ht="13.5" x14ac:dyDescent="0.25">
      <c r="A539" s="447">
        <v>5928</v>
      </c>
      <c r="B539" s="448" t="s">
        <v>955</v>
      </c>
      <c r="C539" s="449" t="s">
        <v>956</v>
      </c>
      <c r="D539" s="450">
        <v>273.10000000000002</v>
      </c>
    </row>
    <row r="540" spans="1:4" ht="13.5" x14ac:dyDescent="0.25">
      <c r="A540" s="447">
        <v>5932</v>
      </c>
      <c r="B540" s="448" t="s">
        <v>1011</v>
      </c>
      <c r="C540" s="449" t="s">
        <v>956</v>
      </c>
      <c r="D540" s="450">
        <v>254.95</v>
      </c>
    </row>
    <row r="541" spans="1:4" ht="13.5" x14ac:dyDescent="0.25">
      <c r="A541" s="447">
        <v>5940</v>
      </c>
      <c r="B541" s="448" t="s">
        <v>1012</v>
      </c>
      <c r="C541" s="449" t="s">
        <v>956</v>
      </c>
      <c r="D541" s="450">
        <v>178.74</v>
      </c>
    </row>
    <row r="542" spans="1:4" ht="13.5" x14ac:dyDescent="0.25">
      <c r="A542" s="447">
        <v>5944</v>
      </c>
      <c r="B542" s="448" t="s">
        <v>1013</v>
      </c>
      <c r="C542" s="449" t="s">
        <v>956</v>
      </c>
      <c r="D542" s="450">
        <v>243.03</v>
      </c>
    </row>
    <row r="543" spans="1:4" ht="13.5" x14ac:dyDescent="0.25">
      <c r="A543" s="447">
        <v>5953</v>
      </c>
      <c r="B543" s="448" t="s">
        <v>1014</v>
      </c>
      <c r="C543" s="449" t="s">
        <v>956</v>
      </c>
      <c r="D543" s="450">
        <v>59.31</v>
      </c>
    </row>
    <row r="544" spans="1:4" ht="13.5" x14ac:dyDescent="0.25">
      <c r="A544" s="447">
        <v>6259</v>
      </c>
      <c r="B544" s="448" t="s">
        <v>1015</v>
      </c>
      <c r="C544" s="449" t="s">
        <v>956</v>
      </c>
      <c r="D544" s="450">
        <v>251.43</v>
      </c>
    </row>
    <row r="545" spans="1:4" ht="13.5" x14ac:dyDescent="0.25">
      <c r="A545" s="447">
        <v>6879</v>
      </c>
      <c r="B545" s="448" t="s">
        <v>1016</v>
      </c>
      <c r="C545" s="449" t="s">
        <v>956</v>
      </c>
      <c r="D545" s="450">
        <v>212.75</v>
      </c>
    </row>
    <row r="546" spans="1:4" ht="13.5" x14ac:dyDescent="0.25">
      <c r="A546" s="447">
        <v>7030</v>
      </c>
      <c r="B546" s="448" t="s">
        <v>11798</v>
      </c>
      <c r="C546" s="449" t="s">
        <v>956</v>
      </c>
      <c r="D546" s="450">
        <v>262.08999999999997</v>
      </c>
    </row>
    <row r="547" spans="1:4" ht="13.5" x14ac:dyDescent="0.25">
      <c r="A547" s="447">
        <v>7042</v>
      </c>
      <c r="B547" s="448" t="s">
        <v>1017</v>
      </c>
      <c r="C547" s="449" t="s">
        <v>956</v>
      </c>
      <c r="D547" s="450">
        <v>25.61</v>
      </c>
    </row>
    <row r="548" spans="1:4" ht="13.5" x14ac:dyDescent="0.25">
      <c r="A548" s="447">
        <v>7049</v>
      </c>
      <c r="B548" s="448" t="s">
        <v>1018</v>
      </c>
      <c r="C548" s="449" t="s">
        <v>956</v>
      </c>
      <c r="D548" s="450">
        <v>222.76</v>
      </c>
    </row>
    <row r="549" spans="1:4" ht="13.5" x14ac:dyDescent="0.25">
      <c r="A549" s="447">
        <v>67826</v>
      </c>
      <c r="B549" s="448" t="s">
        <v>1019</v>
      </c>
      <c r="C549" s="449" t="s">
        <v>956</v>
      </c>
      <c r="D549" s="450">
        <v>185.58</v>
      </c>
    </row>
    <row r="550" spans="1:4" ht="13.5" x14ac:dyDescent="0.25">
      <c r="A550" s="447">
        <v>73417</v>
      </c>
      <c r="B550" s="448" t="s">
        <v>1020</v>
      </c>
      <c r="C550" s="449" t="s">
        <v>956</v>
      </c>
      <c r="D550" s="450">
        <v>187.08</v>
      </c>
    </row>
    <row r="551" spans="1:4" ht="13.5" x14ac:dyDescent="0.25">
      <c r="A551" s="447">
        <v>73436</v>
      </c>
      <c r="B551" s="448" t="s">
        <v>1021</v>
      </c>
      <c r="C551" s="449" t="s">
        <v>956</v>
      </c>
      <c r="D551" s="450">
        <v>163.44999999999999</v>
      </c>
    </row>
    <row r="552" spans="1:4" ht="13.5" x14ac:dyDescent="0.25">
      <c r="A552" s="447">
        <v>73467</v>
      </c>
      <c r="B552" s="448" t="s">
        <v>1022</v>
      </c>
      <c r="C552" s="449" t="s">
        <v>956</v>
      </c>
      <c r="D552" s="450">
        <v>244.3</v>
      </c>
    </row>
    <row r="553" spans="1:4" ht="13.5" x14ac:dyDescent="0.25">
      <c r="A553" s="447">
        <v>73536</v>
      </c>
      <c r="B553" s="448" t="s">
        <v>1023</v>
      </c>
      <c r="C553" s="449" t="s">
        <v>956</v>
      </c>
      <c r="D553" s="450">
        <v>21.67</v>
      </c>
    </row>
    <row r="554" spans="1:4" ht="13.5" x14ac:dyDescent="0.25">
      <c r="A554" s="447">
        <v>83362</v>
      </c>
      <c r="B554" s="448" t="s">
        <v>11799</v>
      </c>
      <c r="C554" s="449" t="s">
        <v>956</v>
      </c>
      <c r="D554" s="450">
        <v>261.27</v>
      </c>
    </row>
    <row r="555" spans="1:4" ht="13.5" x14ac:dyDescent="0.25">
      <c r="A555" s="447">
        <v>83765</v>
      </c>
      <c r="B555" s="448" t="s">
        <v>1024</v>
      </c>
      <c r="C555" s="449" t="s">
        <v>956</v>
      </c>
      <c r="D555" s="450">
        <v>101.52</v>
      </c>
    </row>
    <row r="556" spans="1:4" ht="13.5" x14ac:dyDescent="0.25">
      <c r="A556" s="447">
        <v>87445</v>
      </c>
      <c r="B556" s="448" t="s">
        <v>11800</v>
      </c>
      <c r="C556" s="449" t="s">
        <v>956</v>
      </c>
      <c r="D556" s="450">
        <v>5.44</v>
      </c>
    </row>
    <row r="557" spans="1:4" ht="13.5" x14ac:dyDescent="0.25">
      <c r="A557" s="447">
        <v>88386</v>
      </c>
      <c r="B557" s="448" t="s">
        <v>11801</v>
      </c>
      <c r="C557" s="449" t="s">
        <v>956</v>
      </c>
      <c r="D557" s="450">
        <v>5.57</v>
      </c>
    </row>
    <row r="558" spans="1:4" ht="13.5" x14ac:dyDescent="0.25">
      <c r="A558" s="447">
        <v>88393</v>
      </c>
      <c r="B558" s="448" t="s">
        <v>11802</v>
      </c>
      <c r="C558" s="449" t="s">
        <v>956</v>
      </c>
      <c r="D558" s="450">
        <v>7.58</v>
      </c>
    </row>
    <row r="559" spans="1:4" ht="13.5" x14ac:dyDescent="0.25">
      <c r="A559" s="447">
        <v>88399</v>
      </c>
      <c r="B559" s="448" t="s">
        <v>11803</v>
      </c>
      <c r="C559" s="449" t="s">
        <v>956</v>
      </c>
      <c r="D559" s="450">
        <v>4.21</v>
      </c>
    </row>
    <row r="560" spans="1:4" ht="13.5" x14ac:dyDescent="0.25">
      <c r="A560" s="447">
        <v>88418</v>
      </c>
      <c r="B560" s="448" t="s">
        <v>1025</v>
      </c>
      <c r="C560" s="449" t="s">
        <v>956</v>
      </c>
      <c r="D560" s="450">
        <v>17.579999999999998</v>
      </c>
    </row>
    <row r="561" spans="1:4" ht="13.5" x14ac:dyDescent="0.25">
      <c r="A561" s="447">
        <v>88433</v>
      </c>
      <c r="B561" s="448" t="s">
        <v>1026</v>
      </c>
      <c r="C561" s="449" t="s">
        <v>956</v>
      </c>
      <c r="D561" s="450">
        <v>22.98</v>
      </c>
    </row>
    <row r="562" spans="1:4" ht="13.5" x14ac:dyDescent="0.25">
      <c r="A562" s="447">
        <v>88830</v>
      </c>
      <c r="B562" s="448" t="s">
        <v>11804</v>
      </c>
      <c r="C562" s="449" t="s">
        <v>956</v>
      </c>
      <c r="D562" s="450">
        <v>2.15</v>
      </c>
    </row>
    <row r="563" spans="1:4" ht="13.5" x14ac:dyDescent="0.25">
      <c r="A563" s="447">
        <v>88843</v>
      </c>
      <c r="B563" s="448" t="s">
        <v>1027</v>
      </c>
      <c r="C563" s="449" t="s">
        <v>956</v>
      </c>
      <c r="D563" s="450">
        <v>222.08</v>
      </c>
    </row>
    <row r="564" spans="1:4" ht="13.5" x14ac:dyDescent="0.25">
      <c r="A564" s="447">
        <v>88907</v>
      </c>
      <c r="B564" s="448" t="s">
        <v>1028</v>
      </c>
      <c r="C564" s="449" t="s">
        <v>956</v>
      </c>
      <c r="D564" s="450">
        <v>250.43</v>
      </c>
    </row>
    <row r="565" spans="1:4" ht="13.5" x14ac:dyDescent="0.25">
      <c r="A565" s="447">
        <v>89021</v>
      </c>
      <c r="B565" s="448" t="s">
        <v>19962</v>
      </c>
      <c r="C565" s="449" t="s">
        <v>956</v>
      </c>
      <c r="D565" s="450">
        <v>2.95</v>
      </c>
    </row>
    <row r="566" spans="1:4" ht="13.5" x14ac:dyDescent="0.25">
      <c r="A566" s="447">
        <v>89028</v>
      </c>
      <c r="B566" s="448" t="s">
        <v>11805</v>
      </c>
      <c r="C566" s="449" t="s">
        <v>956</v>
      </c>
      <c r="D566" s="450">
        <v>176.51</v>
      </c>
    </row>
    <row r="567" spans="1:4" ht="13.5" x14ac:dyDescent="0.25">
      <c r="A567" s="447">
        <v>89032</v>
      </c>
      <c r="B567" s="448" t="s">
        <v>1029</v>
      </c>
      <c r="C567" s="449" t="s">
        <v>956</v>
      </c>
      <c r="D567" s="450">
        <v>201.83</v>
      </c>
    </row>
    <row r="568" spans="1:4" ht="13.5" x14ac:dyDescent="0.25">
      <c r="A568" s="447">
        <v>89035</v>
      </c>
      <c r="B568" s="448" t="s">
        <v>1030</v>
      </c>
      <c r="C568" s="449" t="s">
        <v>956</v>
      </c>
      <c r="D568" s="450">
        <v>138.77000000000001</v>
      </c>
    </row>
    <row r="569" spans="1:4" ht="13.5" x14ac:dyDescent="0.25">
      <c r="A569" s="447">
        <v>89225</v>
      </c>
      <c r="B569" s="448" t="s">
        <v>11806</v>
      </c>
      <c r="C569" s="449" t="s">
        <v>956</v>
      </c>
      <c r="D569" s="450">
        <v>6.31</v>
      </c>
    </row>
    <row r="570" spans="1:4" ht="13.5" x14ac:dyDescent="0.25">
      <c r="A570" s="447">
        <v>89234</v>
      </c>
      <c r="B570" s="448" t="s">
        <v>1031</v>
      </c>
      <c r="C570" s="449" t="s">
        <v>956</v>
      </c>
      <c r="D570" s="450">
        <v>582.80999999999995</v>
      </c>
    </row>
    <row r="571" spans="1:4" ht="13.5" x14ac:dyDescent="0.25">
      <c r="A571" s="447">
        <v>89242</v>
      </c>
      <c r="B571" s="448" t="s">
        <v>1032</v>
      </c>
      <c r="C571" s="449" t="s">
        <v>956</v>
      </c>
      <c r="D571" s="451">
        <v>1371.58</v>
      </c>
    </row>
    <row r="572" spans="1:4" ht="13.5" x14ac:dyDescent="0.25">
      <c r="A572" s="447">
        <v>89250</v>
      </c>
      <c r="B572" s="448" t="s">
        <v>1033</v>
      </c>
      <c r="C572" s="449" t="s">
        <v>956</v>
      </c>
      <c r="D572" s="451">
        <v>1188.6400000000001</v>
      </c>
    </row>
    <row r="573" spans="1:4" ht="13.5" x14ac:dyDescent="0.25">
      <c r="A573" s="447">
        <v>89257</v>
      </c>
      <c r="B573" s="448" t="s">
        <v>1034</v>
      </c>
      <c r="C573" s="449" t="s">
        <v>956</v>
      </c>
      <c r="D573" s="450">
        <v>332.08</v>
      </c>
    </row>
    <row r="574" spans="1:4" ht="13.5" x14ac:dyDescent="0.25">
      <c r="A574" s="447">
        <v>89272</v>
      </c>
      <c r="B574" s="448" t="s">
        <v>1035</v>
      </c>
      <c r="C574" s="449" t="s">
        <v>956</v>
      </c>
      <c r="D574" s="450">
        <v>225.84</v>
      </c>
    </row>
    <row r="575" spans="1:4" ht="13.5" x14ac:dyDescent="0.25">
      <c r="A575" s="447">
        <v>89278</v>
      </c>
      <c r="B575" s="448" t="s">
        <v>11807</v>
      </c>
      <c r="C575" s="449" t="s">
        <v>956</v>
      </c>
      <c r="D575" s="450">
        <v>13.17</v>
      </c>
    </row>
    <row r="576" spans="1:4" ht="13.5" x14ac:dyDescent="0.25">
      <c r="A576" s="447">
        <v>89843</v>
      </c>
      <c r="B576" s="448" t="s">
        <v>1036</v>
      </c>
      <c r="C576" s="449" t="s">
        <v>956</v>
      </c>
      <c r="D576" s="450">
        <v>212.73</v>
      </c>
    </row>
    <row r="577" spans="1:4" ht="13.5" x14ac:dyDescent="0.25">
      <c r="A577" s="447">
        <v>89876</v>
      </c>
      <c r="B577" s="448" t="s">
        <v>1037</v>
      </c>
      <c r="C577" s="449" t="s">
        <v>956</v>
      </c>
      <c r="D577" s="450">
        <v>331.65</v>
      </c>
    </row>
    <row r="578" spans="1:4" ht="13.5" x14ac:dyDescent="0.25">
      <c r="A578" s="447">
        <v>89883</v>
      </c>
      <c r="B578" s="448" t="s">
        <v>1038</v>
      </c>
      <c r="C578" s="449" t="s">
        <v>956</v>
      </c>
      <c r="D578" s="450">
        <v>366.38</v>
      </c>
    </row>
    <row r="579" spans="1:4" ht="13.5" x14ac:dyDescent="0.25">
      <c r="A579" s="447">
        <v>90586</v>
      </c>
      <c r="B579" s="448" t="s">
        <v>1039</v>
      </c>
      <c r="C579" s="449" t="s">
        <v>956</v>
      </c>
      <c r="D579" s="450">
        <v>1.36</v>
      </c>
    </row>
    <row r="580" spans="1:4" ht="13.5" x14ac:dyDescent="0.25">
      <c r="A580" s="447">
        <v>90625</v>
      </c>
      <c r="B580" s="448" t="s">
        <v>1040</v>
      </c>
      <c r="C580" s="449" t="s">
        <v>956</v>
      </c>
      <c r="D580" s="450">
        <v>8.83</v>
      </c>
    </row>
    <row r="581" spans="1:4" ht="13.5" x14ac:dyDescent="0.25">
      <c r="A581" s="447">
        <v>90631</v>
      </c>
      <c r="B581" s="448" t="s">
        <v>1041</v>
      </c>
      <c r="C581" s="449" t="s">
        <v>956</v>
      </c>
      <c r="D581" s="450">
        <v>162.86000000000001</v>
      </c>
    </row>
    <row r="582" spans="1:4" ht="13.5" x14ac:dyDescent="0.25">
      <c r="A582" s="447">
        <v>90637</v>
      </c>
      <c r="B582" s="448" t="s">
        <v>1042</v>
      </c>
      <c r="C582" s="449" t="s">
        <v>956</v>
      </c>
      <c r="D582" s="450">
        <v>18.05</v>
      </c>
    </row>
    <row r="583" spans="1:4" ht="13.5" x14ac:dyDescent="0.25">
      <c r="A583" s="447">
        <v>90643</v>
      </c>
      <c r="B583" s="448" t="s">
        <v>1043</v>
      </c>
      <c r="C583" s="449" t="s">
        <v>956</v>
      </c>
      <c r="D583" s="450">
        <v>30.05</v>
      </c>
    </row>
    <row r="584" spans="1:4" ht="13.5" x14ac:dyDescent="0.25">
      <c r="A584" s="447">
        <v>90650</v>
      </c>
      <c r="B584" s="448" t="s">
        <v>1044</v>
      </c>
      <c r="C584" s="449" t="s">
        <v>956</v>
      </c>
      <c r="D584" s="450">
        <v>12.18</v>
      </c>
    </row>
    <row r="585" spans="1:4" ht="13.5" x14ac:dyDescent="0.25">
      <c r="A585" s="447">
        <v>90656</v>
      </c>
      <c r="B585" s="448" t="s">
        <v>1045</v>
      </c>
      <c r="C585" s="449" t="s">
        <v>956</v>
      </c>
      <c r="D585" s="450">
        <v>17.86</v>
      </c>
    </row>
    <row r="586" spans="1:4" ht="13.5" x14ac:dyDescent="0.25">
      <c r="A586" s="447">
        <v>90662</v>
      </c>
      <c r="B586" s="448" t="s">
        <v>1046</v>
      </c>
      <c r="C586" s="449" t="s">
        <v>956</v>
      </c>
      <c r="D586" s="450">
        <v>18.68</v>
      </c>
    </row>
    <row r="587" spans="1:4" ht="13.5" x14ac:dyDescent="0.25">
      <c r="A587" s="447">
        <v>90668</v>
      </c>
      <c r="B587" s="448" t="s">
        <v>11808</v>
      </c>
      <c r="C587" s="449" t="s">
        <v>956</v>
      </c>
      <c r="D587" s="450">
        <v>32.54</v>
      </c>
    </row>
    <row r="588" spans="1:4" ht="13.5" x14ac:dyDescent="0.25">
      <c r="A588" s="447">
        <v>90674</v>
      </c>
      <c r="B588" s="448" t="s">
        <v>1047</v>
      </c>
      <c r="C588" s="449" t="s">
        <v>956</v>
      </c>
      <c r="D588" s="450">
        <v>724.95</v>
      </c>
    </row>
    <row r="589" spans="1:4" ht="13.5" x14ac:dyDescent="0.25">
      <c r="A589" s="447">
        <v>90680</v>
      </c>
      <c r="B589" s="448" t="s">
        <v>1048</v>
      </c>
      <c r="C589" s="449" t="s">
        <v>956</v>
      </c>
      <c r="D589" s="450">
        <v>387.78</v>
      </c>
    </row>
    <row r="590" spans="1:4" ht="13.5" x14ac:dyDescent="0.25">
      <c r="A590" s="447">
        <v>90686</v>
      </c>
      <c r="B590" s="448" t="s">
        <v>11809</v>
      </c>
      <c r="C590" s="449" t="s">
        <v>956</v>
      </c>
      <c r="D590" s="450">
        <v>172.82</v>
      </c>
    </row>
    <row r="591" spans="1:4" ht="13.5" x14ac:dyDescent="0.25">
      <c r="A591" s="447">
        <v>90692</v>
      </c>
      <c r="B591" s="448" t="s">
        <v>1049</v>
      </c>
      <c r="C591" s="449" t="s">
        <v>956</v>
      </c>
      <c r="D591" s="450">
        <v>127.57</v>
      </c>
    </row>
    <row r="592" spans="1:4" ht="13.5" x14ac:dyDescent="0.25">
      <c r="A592" s="447">
        <v>90964</v>
      </c>
      <c r="B592" s="448" t="s">
        <v>1050</v>
      </c>
      <c r="C592" s="449" t="s">
        <v>956</v>
      </c>
      <c r="D592" s="450">
        <v>32.43</v>
      </c>
    </row>
    <row r="593" spans="1:4" ht="13.5" x14ac:dyDescent="0.25">
      <c r="A593" s="447">
        <v>90972</v>
      </c>
      <c r="B593" s="448" t="s">
        <v>1051</v>
      </c>
      <c r="C593" s="449" t="s">
        <v>956</v>
      </c>
      <c r="D593" s="450">
        <v>76.959999999999994</v>
      </c>
    </row>
    <row r="594" spans="1:4" ht="13.5" x14ac:dyDescent="0.25">
      <c r="A594" s="447">
        <v>90979</v>
      </c>
      <c r="B594" s="448" t="s">
        <v>1052</v>
      </c>
      <c r="C594" s="449" t="s">
        <v>956</v>
      </c>
      <c r="D594" s="450">
        <v>198.71</v>
      </c>
    </row>
    <row r="595" spans="1:4" ht="13.5" x14ac:dyDescent="0.25">
      <c r="A595" s="447">
        <v>90999</v>
      </c>
      <c r="B595" s="448" t="s">
        <v>1053</v>
      </c>
      <c r="C595" s="449" t="s">
        <v>956</v>
      </c>
      <c r="D595" s="450">
        <v>101.46</v>
      </c>
    </row>
    <row r="596" spans="1:4" ht="13.5" x14ac:dyDescent="0.25">
      <c r="A596" s="447">
        <v>91031</v>
      </c>
      <c r="B596" s="448" t="s">
        <v>1054</v>
      </c>
      <c r="C596" s="449" t="s">
        <v>956</v>
      </c>
      <c r="D596" s="450">
        <v>254.84</v>
      </c>
    </row>
    <row r="597" spans="1:4" ht="13.5" x14ac:dyDescent="0.25">
      <c r="A597" s="447">
        <v>91277</v>
      </c>
      <c r="B597" s="448" t="s">
        <v>1055</v>
      </c>
      <c r="C597" s="449" t="s">
        <v>956</v>
      </c>
      <c r="D597" s="450">
        <v>9.7799999999999994</v>
      </c>
    </row>
    <row r="598" spans="1:4" ht="13.5" x14ac:dyDescent="0.25">
      <c r="A598" s="447">
        <v>91283</v>
      </c>
      <c r="B598" s="448" t="s">
        <v>1056</v>
      </c>
      <c r="C598" s="449" t="s">
        <v>956</v>
      </c>
      <c r="D598" s="450">
        <v>10.53</v>
      </c>
    </row>
    <row r="599" spans="1:4" ht="13.5" x14ac:dyDescent="0.25">
      <c r="A599" s="447">
        <v>91386</v>
      </c>
      <c r="B599" s="448" t="s">
        <v>1057</v>
      </c>
      <c r="C599" s="449" t="s">
        <v>956</v>
      </c>
      <c r="D599" s="450">
        <v>264.73</v>
      </c>
    </row>
    <row r="600" spans="1:4" ht="13.5" x14ac:dyDescent="0.25">
      <c r="A600" s="447">
        <v>91533</v>
      </c>
      <c r="B600" s="448" t="s">
        <v>1058</v>
      </c>
      <c r="C600" s="449" t="s">
        <v>956</v>
      </c>
      <c r="D600" s="450">
        <v>41.89</v>
      </c>
    </row>
    <row r="601" spans="1:4" ht="13.5" x14ac:dyDescent="0.25">
      <c r="A601" s="447">
        <v>91634</v>
      </c>
      <c r="B601" s="448" t="s">
        <v>1059</v>
      </c>
      <c r="C601" s="449" t="s">
        <v>956</v>
      </c>
      <c r="D601" s="450">
        <v>232.07</v>
      </c>
    </row>
    <row r="602" spans="1:4" ht="13.5" x14ac:dyDescent="0.25">
      <c r="A602" s="447">
        <v>91645</v>
      </c>
      <c r="B602" s="448" t="s">
        <v>1060</v>
      </c>
      <c r="C602" s="449" t="s">
        <v>956</v>
      </c>
      <c r="D602" s="450">
        <v>466.47</v>
      </c>
    </row>
    <row r="603" spans="1:4" ht="13.5" x14ac:dyDescent="0.25">
      <c r="A603" s="447">
        <v>91692</v>
      </c>
      <c r="B603" s="448" t="s">
        <v>1061</v>
      </c>
      <c r="C603" s="449" t="s">
        <v>956</v>
      </c>
      <c r="D603" s="450">
        <v>35.58</v>
      </c>
    </row>
    <row r="604" spans="1:4" ht="13.5" x14ac:dyDescent="0.25">
      <c r="A604" s="447">
        <v>92043</v>
      </c>
      <c r="B604" s="448" t="s">
        <v>1062</v>
      </c>
      <c r="C604" s="449" t="s">
        <v>956</v>
      </c>
      <c r="D604" s="450">
        <v>13.19</v>
      </c>
    </row>
    <row r="605" spans="1:4" ht="13.5" x14ac:dyDescent="0.25">
      <c r="A605" s="447">
        <v>92106</v>
      </c>
      <c r="B605" s="448" t="s">
        <v>11810</v>
      </c>
      <c r="C605" s="449" t="s">
        <v>956</v>
      </c>
      <c r="D605" s="450">
        <v>350.34</v>
      </c>
    </row>
    <row r="606" spans="1:4" ht="13.5" x14ac:dyDescent="0.25">
      <c r="A606" s="447">
        <v>92112</v>
      </c>
      <c r="B606" s="448" t="s">
        <v>11811</v>
      </c>
      <c r="C606" s="449" t="s">
        <v>956</v>
      </c>
      <c r="D606" s="450">
        <v>4.1900000000000004</v>
      </c>
    </row>
    <row r="607" spans="1:4" ht="13.5" x14ac:dyDescent="0.25">
      <c r="A607" s="447">
        <v>92118</v>
      </c>
      <c r="B607" s="448" t="s">
        <v>11812</v>
      </c>
      <c r="C607" s="449" t="s">
        <v>956</v>
      </c>
      <c r="D607" s="450">
        <v>0.56999999999999995</v>
      </c>
    </row>
    <row r="608" spans="1:4" ht="13.5" x14ac:dyDescent="0.25">
      <c r="A608" s="447">
        <v>92138</v>
      </c>
      <c r="B608" s="448" t="s">
        <v>1063</v>
      </c>
      <c r="C608" s="449" t="s">
        <v>956</v>
      </c>
      <c r="D608" s="450">
        <v>95.9</v>
      </c>
    </row>
    <row r="609" spans="1:4" ht="13.5" x14ac:dyDescent="0.25">
      <c r="A609" s="447">
        <v>92145</v>
      </c>
      <c r="B609" s="448" t="s">
        <v>1064</v>
      </c>
      <c r="C609" s="449" t="s">
        <v>956</v>
      </c>
      <c r="D609" s="450">
        <v>80.260000000000005</v>
      </c>
    </row>
    <row r="610" spans="1:4" ht="13.5" x14ac:dyDescent="0.25">
      <c r="A610" s="447">
        <v>92242</v>
      </c>
      <c r="B610" s="448" t="s">
        <v>1065</v>
      </c>
      <c r="C610" s="449" t="s">
        <v>956</v>
      </c>
      <c r="D610" s="450">
        <v>404.57</v>
      </c>
    </row>
    <row r="611" spans="1:4" ht="13.5" x14ac:dyDescent="0.25">
      <c r="A611" s="447">
        <v>92716</v>
      </c>
      <c r="B611" s="448" t="s">
        <v>11813</v>
      </c>
      <c r="C611" s="449" t="s">
        <v>956</v>
      </c>
      <c r="D611" s="450">
        <v>125.65</v>
      </c>
    </row>
    <row r="612" spans="1:4" ht="13.5" x14ac:dyDescent="0.25">
      <c r="A612" s="447">
        <v>92960</v>
      </c>
      <c r="B612" s="448" t="s">
        <v>1066</v>
      </c>
      <c r="C612" s="449" t="s">
        <v>956</v>
      </c>
      <c r="D612" s="450">
        <v>18.89</v>
      </c>
    </row>
    <row r="613" spans="1:4" ht="13.5" x14ac:dyDescent="0.25">
      <c r="A613" s="447">
        <v>92966</v>
      </c>
      <c r="B613" s="448" t="s">
        <v>1067</v>
      </c>
      <c r="C613" s="449" t="s">
        <v>956</v>
      </c>
      <c r="D613" s="450">
        <v>29.44</v>
      </c>
    </row>
    <row r="614" spans="1:4" ht="13.5" x14ac:dyDescent="0.25">
      <c r="A614" s="447">
        <v>93224</v>
      </c>
      <c r="B614" s="448" t="s">
        <v>1068</v>
      </c>
      <c r="C614" s="449" t="s">
        <v>956</v>
      </c>
      <c r="D614" s="451">
        <v>1066.92</v>
      </c>
    </row>
    <row r="615" spans="1:4" ht="13.5" x14ac:dyDescent="0.25">
      <c r="A615" s="447">
        <v>93233</v>
      </c>
      <c r="B615" s="448" t="s">
        <v>1069</v>
      </c>
      <c r="C615" s="449" t="s">
        <v>956</v>
      </c>
      <c r="D615" s="450">
        <v>5.94</v>
      </c>
    </row>
    <row r="616" spans="1:4" ht="13.5" x14ac:dyDescent="0.25">
      <c r="A616" s="447">
        <v>93272</v>
      </c>
      <c r="B616" s="448" t="s">
        <v>11814</v>
      </c>
      <c r="C616" s="449" t="s">
        <v>956</v>
      </c>
      <c r="D616" s="450">
        <v>107.8</v>
      </c>
    </row>
    <row r="617" spans="1:4" ht="13.5" x14ac:dyDescent="0.25">
      <c r="A617" s="447">
        <v>93281</v>
      </c>
      <c r="B617" s="448" t="s">
        <v>1070</v>
      </c>
      <c r="C617" s="449" t="s">
        <v>956</v>
      </c>
      <c r="D617" s="450">
        <v>26.81</v>
      </c>
    </row>
    <row r="618" spans="1:4" ht="13.5" x14ac:dyDescent="0.25">
      <c r="A618" s="447">
        <v>93287</v>
      </c>
      <c r="B618" s="448" t="s">
        <v>1071</v>
      </c>
      <c r="C618" s="449" t="s">
        <v>956</v>
      </c>
      <c r="D618" s="450">
        <v>359.85</v>
      </c>
    </row>
    <row r="619" spans="1:4" ht="13.5" x14ac:dyDescent="0.25">
      <c r="A619" s="447">
        <v>93402</v>
      </c>
      <c r="B619" s="448" t="s">
        <v>1072</v>
      </c>
      <c r="C619" s="449" t="s">
        <v>956</v>
      </c>
      <c r="D619" s="450">
        <v>267.05</v>
      </c>
    </row>
    <row r="620" spans="1:4" ht="13.5" x14ac:dyDescent="0.25">
      <c r="A620" s="447">
        <v>93408</v>
      </c>
      <c r="B620" s="448" t="s">
        <v>19963</v>
      </c>
      <c r="C620" s="449" t="s">
        <v>956</v>
      </c>
      <c r="D620" s="450">
        <v>92.73</v>
      </c>
    </row>
    <row r="621" spans="1:4" ht="13.5" x14ac:dyDescent="0.25">
      <c r="A621" s="447">
        <v>93415</v>
      </c>
      <c r="B621" s="448" t="s">
        <v>1073</v>
      </c>
      <c r="C621" s="449" t="s">
        <v>956</v>
      </c>
      <c r="D621" s="450">
        <v>11.82</v>
      </c>
    </row>
    <row r="622" spans="1:4" ht="13.5" x14ac:dyDescent="0.25">
      <c r="A622" s="447">
        <v>93421</v>
      </c>
      <c r="B622" s="448" t="s">
        <v>1074</v>
      </c>
      <c r="C622" s="449" t="s">
        <v>956</v>
      </c>
      <c r="D622" s="450">
        <v>75.430000000000007</v>
      </c>
    </row>
    <row r="623" spans="1:4" ht="13.5" x14ac:dyDescent="0.25">
      <c r="A623" s="447">
        <v>93427</v>
      </c>
      <c r="B623" s="448" t="s">
        <v>1075</v>
      </c>
      <c r="C623" s="449" t="s">
        <v>956</v>
      </c>
      <c r="D623" s="450">
        <v>170.46</v>
      </c>
    </row>
    <row r="624" spans="1:4" ht="13.5" x14ac:dyDescent="0.25">
      <c r="A624" s="447">
        <v>93433</v>
      </c>
      <c r="B624" s="448" t="s">
        <v>11815</v>
      </c>
      <c r="C624" s="449" t="s">
        <v>956</v>
      </c>
      <c r="D624" s="451">
        <v>2641.27</v>
      </c>
    </row>
    <row r="625" spans="1:4" ht="13.5" x14ac:dyDescent="0.25">
      <c r="A625" s="447">
        <v>93439</v>
      </c>
      <c r="B625" s="448" t="s">
        <v>11816</v>
      </c>
      <c r="C625" s="449" t="s">
        <v>956</v>
      </c>
      <c r="D625" s="450">
        <v>251.75</v>
      </c>
    </row>
    <row r="626" spans="1:4" ht="13.5" x14ac:dyDescent="0.25">
      <c r="A626" s="447">
        <v>95121</v>
      </c>
      <c r="B626" s="448" t="s">
        <v>1076</v>
      </c>
      <c r="C626" s="449" t="s">
        <v>956</v>
      </c>
      <c r="D626" s="450">
        <v>364.46</v>
      </c>
    </row>
    <row r="627" spans="1:4" ht="13.5" x14ac:dyDescent="0.25">
      <c r="A627" s="447">
        <v>95127</v>
      </c>
      <c r="B627" s="448" t="s">
        <v>1077</v>
      </c>
      <c r="C627" s="449" t="s">
        <v>956</v>
      </c>
      <c r="D627" s="450">
        <v>220.52</v>
      </c>
    </row>
    <row r="628" spans="1:4" ht="13.5" x14ac:dyDescent="0.25">
      <c r="A628" s="447">
        <v>95133</v>
      </c>
      <c r="B628" s="448" t="s">
        <v>1078</v>
      </c>
      <c r="C628" s="449" t="s">
        <v>956</v>
      </c>
      <c r="D628" s="450">
        <v>183.07</v>
      </c>
    </row>
    <row r="629" spans="1:4" ht="13.5" x14ac:dyDescent="0.25">
      <c r="A629" s="447">
        <v>95139</v>
      </c>
      <c r="B629" s="448" t="s">
        <v>1079</v>
      </c>
      <c r="C629" s="449" t="s">
        <v>956</v>
      </c>
      <c r="D629" s="450">
        <v>0.05</v>
      </c>
    </row>
    <row r="630" spans="1:4" ht="13.5" x14ac:dyDescent="0.25">
      <c r="A630" s="447">
        <v>95212</v>
      </c>
      <c r="B630" s="448" t="s">
        <v>11817</v>
      </c>
      <c r="C630" s="449" t="s">
        <v>956</v>
      </c>
      <c r="D630" s="450">
        <v>170.58</v>
      </c>
    </row>
    <row r="631" spans="1:4" ht="13.5" x14ac:dyDescent="0.25">
      <c r="A631" s="447">
        <v>95258</v>
      </c>
      <c r="B631" s="448" t="s">
        <v>1080</v>
      </c>
      <c r="C631" s="449" t="s">
        <v>956</v>
      </c>
      <c r="D631" s="450">
        <v>28.82</v>
      </c>
    </row>
    <row r="632" spans="1:4" ht="13.5" x14ac:dyDescent="0.25">
      <c r="A632" s="447">
        <v>95264</v>
      </c>
      <c r="B632" s="448" t="s">
        <v>1081</v>
      </c>
      <c r="C632" s="449" t="s">
        <v>956</v>
      </c>
      <c r="D632" s="450">
        <v>5.97</v>
      </c>
    </row>
    <row r="633" spans="1:4" ht="13.5" x14ac:dyDescent="0.25">
      <c r="A633" s="447">
        <v>95270</v>
      </c>
      <c r="B633" s="448" t="s">
        <v>1082</v>
      </c>
      <c r="C633" s="449" t="s">
        <v>956</v>
      </c>
      <c r="D633" s="450">
        <v>9.86</v>
      </c>
    </row>
    <row r="634" spans="1:4" ht="13.5" x14ac:dyDescent="0.25">
      <c r="A634" s="447">
        <v>95276</v>
      </c>
      <c r="B634" s="448" t="s">
        <v>11818</v>
      </c>
      <c r="C634" s="449" t="s">
        <v>956</v>
      </c>
      <c r="D634" s="450">
        <v>3.48</v>
      </c>
    </row>
    <row r="635" spans="1:4" ht="13.5" x14ac:dyDescent="0.25">
      <c r="A635" s="447">
        <v>95282</v>
      </c>
      <c r="B635" s="448" t="s">
        <v>11819</v>
      </c>
      <c r="C635" s="449" t="s">
        <v>956</v>
      </c>
      <c r="D635" s="450">
        <v>10.08</v>
      </c>
    </row>
    <row r="636" spans="1:4" ht="13.5" x14ac:dyDescent="0.25">
      <c r="A636" s="447">
        <v>95620</v>
      </c>
      <c r="B636" s="448" t="s">
        <v>1083</v>
      </c>
      <c r="C636" s="449" t="s">
        <v>956</v>
      </c>
      <c r="D636" s="450">
        <v>28.13</v>
      </c>
    </row>
    <row r="637" spans="1:4" ht="13.5" x14ac:dyDescent="0.25">
      <c r="A637" s="447">
        <v>95631</v>
      </c>
      <c r="B637" s="448" t="s">
        <v>1084</v>
      </c>
      <c r="C637" s="449" t="s">
        <v>956</v>
      </c>
      <c r="D637" s="450">
        <v>231.54</v>
      </c>
    </row>
    <row r="638" spans="1:4" ht="13.5" x14ac:dyDescent="0.25">
      <c r="A638" s="447">
        <v>95702</v>
      </c>
      <c r="B638" s="448" t="s">
        <v>1085</v>
      </c>
      <c r="C638" s="449" t="s">
        <v>956</v>
      </c>
      <c r="D638" s="450">
        <v>49.99</v>
      </c>
    </row>
    <row r="639" spans="1:4" ht="13.5" x14ac:dyDescent="0.25">
      <c r="A639" s="447">
        <v>95708</v>
      </c>
      <c r="B639" s="448" t="s">
        <v>19964</v>
      </c>
      <c r="C639" s="449" t="s">
        <v>956</v>
      </c>
      <c r="D639" s="450">
        <v>166.65</v>
      </c>
    </row>
    <row r="640" spans="1:4" ht="13.5" x14ac:dyDescent="0.25">
      <c r="A640" s="447">
        <v>95720</v>
      </c>
      <c r="B640" s="448" t="s">
        <v>1086</v>
      </c>
      <c r="C640" s="449" t="s">
        <v>956</v>
      </c>
      <c r="D640" s="450">
        <v>278.64</v>
      </c>
    </row>
    <row r="641" spans="1:4" ht="13.5" x14ac:dyDescent="0.25">
      <c r="A641" s="447">
        <v>95872</v>
      </c>
      <c r="B641" s="448" t="s">
        <v>1087</v>
      </c>
      <c r="C641" s="449" t="s">
        <v>956</v>
      </c>
      <c r="D641" s="450">
        <v>288.91000000000003</v>
      </c>
    </row>
    <row r="642" spans="1:4" ht="13.5" x14ac:dyDescent="0.25">
      <c r="A642" s="447">
        <v>96013</v>
      </c>
      <c r="B642" s="448" t="s">
        <v>1088</v>
      </c>
      <c r="C642" s="449" t="s">
        <v>956</v>
      </c>
      <c r="D642" s="450">
        <v>189.89</v>
      </c>
    </row>
    <row r="643" spans="1:4" ht="13.5" x14ac:dyDescent="0.25">
      <c r="A643" s="447">
        <v>96020</v>
      </c>
      <c r="B643" s="448" t="s">
        <v>1089</v>
      </c>
      <c r="C643" s="449" t="s">
        <v>956</v>
      </c>
      <c r="D643" s="450">
        <v>189.42</v>
      </c>
    </row>
    <row r="644" spans="1:4" ht="13.5" x14ac:dyDescent="0.25">
      <c r="A644" s="447">
        <v>96028</v>
      </c>
      <c r="B644" s="448" t="s">
        <v>1090</v>
      </c>
      <c r="C644" s="449" t="s">
        <v>956</v>
      </c>
      <c r="D644" s="450">
        <v>146.63</v>
      </c>
    </row>
    <row r="645" spans="1:4" ht="13.5" x14ac:dyDescent="0.25">
      <c r="A645" s="447">
        <v>96035</v>
      </c>
      <c r="B645" s="448" t="s">
        <v>1091</v>
      </c>
      <c r="C645" s="449" t="s">
        <v>956</v>
      </c>
      <c r="D645" s="450">
        <v>278.43</v>
      </c>
    </row>
    <row r="646" spans="1:4" ht="13.5" x14ac:dyDescent="0.25">
      <c r="A646" s="447">
        <v>96157</v>
      </c>
      <c r="B646" s="448" t="s">
        <v>1092</v>
      </c>
      <c r="C646" s="449" t="s">
        <v>956</v>
      </c>
      <c r="D646" s="450">
        <v>147.1</v>
      </c>
    </row>
    <row r="647" spans="1:4" ht="13.5" x14ac:dyDescent="0.25">
      <c r="A647" s="447">
        <v>96158</v>
      </c>
      <c r="B647" s="448" t="s">
        <v>1093</v>
      </c>
      <c r="C647" s="449" t="s">
        <v>956</v>
      </c>
      <c r="D647" s="450">
        <v>136.88</v>
      </c>
    </row>
    <row r="648" spans="1:4" ht="13.5" x14ac:dyDescent="0.25">
      <c r="A648" s="447">
        <v>96245</v>
      </c>
      <c r="B648" s="448" t="s">
        <v>19965</v>
      </c>
      <c r="C648" s="449" t="s">
        <v>956</v>
      </c>
      <c r="D648" s="450">
        <v>117.85</v>
      </c>
    </row>
    <row r="649" spans="1:4" ht="13.5" x14ac:dyDescent="0.25">
      <c r="A649" s="447">
        <v>96463</v>
      </c>
      <c r="B649" s="448" t="s">
        <v>19966</v>
      </c>
      <c r="C649" s="449" t="s">
        <v>956</v>
      </c>
      <c r="D649" s="450">
        <v>219.93</v>
      </c>
    </row>
    <row r="650" spans="1:4" ht="13.5" x14ac:dyDescent="0.25">
      <c r="A650" s="447">
        <v>98764</v>
      </c>
      <c r="B650" s="448" t="s">
        <v>1888</v>
      </c>
      <c r="C650" s="449" t="s">
        <v>956</v>
      </c>
      <c r="D650" s="450">
        <v>4.66</v>
      </c>
    </row>
    <row r="651" spans="1:4" ht="13.5" x14ac:dyDescent="0.25">
      <c r="A651" s="447">
        <v>99833</v>
      </c>
      <c r="B651" s="448" t="s">
        <v>11820</v>
      </c>
      <c r="C651" s="449" t="s">
        <v>956</v>
      </c>
      <c r="D651" s="450">
        <v>4.68</v>
      </c>
    </row>
    <row r="652" spans="1:4" ht="13.5" x14ac:dyDescent="0.25">
      <c r="A652" s="447">
        <v>100641</v>
      </c>
      <c r="B652" s="448" t="s">
        <v>6652</v>
      </c>
      <c r="C652" s="449" t="s">
        <v>956</v>
      </c>
      <c r="D652" s="451">
        <v>4754.88</v>
      </c>
    </row>
    <row r="653" spans="1:4" ht="13.5" x14ac:dyDescent="0.25">
      <c r="A653" s="447">
        <v>100647</v>
      </c>
      <c r="B653" s="448" t="s">
        <v>6653</v>
      </c>
      <c r="C653" s="449" t="s">
        <v>956</v>
      </c>
      <c r="D653" s="451">
        <v>6515.49</v>
      </c>
    </row>
    <row r="654" spans="1:4" ht="13.5" x14ac:dyDescent="0.25">
      <c r="A654" s="447">
        <v>102275</v>
      </c>
      <c r="B654" s="448" t="s">
        <v>6654</v>
      </c>
      <c r="C654" s="449" t="s">
        <v>956</v>
      </c>
      <c r="D654" s="450">
        <v>28.53</v>
      </c>
    </row>
    <row r="655" spans="1:4" ht="13.5" x14ac:dyDescent="0.25">
      <c r="A655" s="447">
        <v>102874</v>
      </c>
      <c r="B655" s="448" t="s">
        <v>19967</v>
      </c>
      <c r="C655" s="449" t="s">
        <v>956</v>
      </c>
      <c r="D655" s="450">
        <v>988.82</v>
      </c>
    </row>
    <row r="656" spans="1:4" ht="13.5" x14ac:dyDescent="0.25">
      <c r="A656" s="447">
        <v>102880</v>
      </c>
      <c r="B656" s="448" t="s">
        <v>19968</v>
      </c>
      <c r="C656" s="449" t="s">
        <v>956</v>
      </c>
      <c r="D656" s="451">
        <v>1373.8</v>
      </c>
    </row>
    <row r="657" spans="1:4" ht="13.5" x14ac:dyDescent="0.25">
      <c r="A657" s="447">
        <v>102964</v>
      </c>
      <c r="B657" s="448" t="s">
        <v>19969</v>
      </c>
      <c r="C657" s="449" t="s">
        <v>956</v>
      </c>
      <c r="D657" s="450">
        <v>472.95</v>
      </c>
    </row>
    <row r="658" spans="1:4" ht="13.5" x14ac:dyDescent="0.25">
      <c r="A658" s="447">
        <v>102976</v>
      </c>
      <c r="B658" s="448" t="s">
        <v>19970</v>
      </c>
      <c r="C658" s="449" t="s">
        <v>956</v>
      </c>
      <c r="D658" s="450">
        <v>272.74</v>
      </c>
    </row>
    <row r="659" spans="1:4" ht="13.5" x14ac:dyDescent="0.25">
      <c r="A659" s="447">
        <v>103224</v>
      </c>
      <c r="B659" s="448" t="s">
        <v>19971</v>
      </c>
      <c r="C659" s="449" t="s">
        <v>956</v>
      </c>
      <c r="D659" s="450">
        <v>424.48</v>
      </c>
    </row>
    <row r="660" spans="1:4" ht="13.5" x14ac:dyDescent="0.25">
      <c r="A660" s="447">
        <v>103230</v>
      </c>
      <c r="B660" s="448" t="s">
        <v>19972</v>
      </c>
      <c r="C660" s="449" t="s">
        <v>956</v>
      </c>
      <c r="D660" s="450">
        <v>936.17</v>
      </c>
    </row>
    <row r="661" spans="1:4" ht="13.5" x14ac:dyDescent="0.25">
      <c r="A661" s="447">
        <v>103236</v>
      </c>
      <c r="B661" s="448" t="s">
        <v>19973</v>
      </c>
      <c r="C661" s="449" t="s">
        <v>956</v>
      </c>
      <c r="D661" s="451">
        <v>1279.17</v>
      </c>
    </row>
    <row r="662" spans="1:4" ht="13.5" x14ac:dyDescent="0.25">
      <c r="A662" s="447">
        <v>104091</v>
      </c>
      <c r="B662" s="448" t="s">
        <v>10237</v>
      </c>
      <c r="C662" s="449" t="s">
        <v>956</v>
      </c>
      <c r="D662" s="450">
        <v>0.78</v>
      </c>
    </row>
    <row r="663" spans="1:4" ht="13.5" x14ac:dyDescent="0.25">
      <c r="A663" s="447">
        <v>104097</v>
      </c>
      <c r="B663" s="448" t="s">
        <v>10238</v>
      </c>
      <c r="C663" s="449" t="s">
        <v>956</v>
      </c>
      <c r="D663" s="450">
        <v>1.0900000000000001</v>
      </c>
    </row>
    <row r="664" spans="1:4" ht="13.5" x14ac:dyDescent="0.25">
      <c r="A664" s="447">
        <v>104695</v>
      </c>
      <c r="B664" s="448" t="s">
        <v>19974</v>
      </c>
      <c r="C664" s="449" t="s">
        <v>956</v>
      </c>
      <c r="D664" s="450">
        <v>38.43</v>
      </c>
    </row>
    <row r="665" spans="1:4" ht="13.5" x14ac:dyDescent="0.25">
      <c r="A665" s="447">
        <v>104716</v>
      </c>
      <c r="B665" s="448" t="s">
        <v>19975</v>
      </c>
      <c r="C665" s="449" t="s">
        <v>956</v>
      </c>
      <c r="D665" s="450">
        <v>269.37</v>
      </c>
    </row>
    <row r="666" spans="1:4" ht="13.5" x14ac:dyDescent="0.25">
      <c r="A666" s="447">
        <v>5632</v>
      </c>
      <c r="B666" s="448" t="s">
        <v>1094</v>
      </c>
      <c r="C666" s="449" t="s">
        <v>1095</v>
      </c>
      <c r="D666" s="450">
        <v>92.79</v>
      </c>
    </row>
    <row r="667" spans="1:4" ht="13.5" x14ac:dyDescent="0.25">
      <c r="A667" s="447">
        <v>5679</v>
      </c>
      <c r="B667" s="448" t="s">
        <v>1096</v>
      </c>
      <c r="C667" s="449" t="s">
        <v>1095</v>
      </c>
      <c r="D667" s="450">
        <v>71.28</v>
      </c>
    </row>
    <row r="668" spans="1:4" ht="13.5" x14ac:dyDescent="0.25">
      <c r="A668" s="447">
        <v>5681</v>
      </c>
      <c r="B668" s="448" t="s">
        <v>1097</v>
      </c>
      <c r="C668" s="449" t="s">
        <v>1095</v>
      </c>
      <c r="D668" s="450">
        <v>67.459999999999994</v>
      </c>
    </row>
    <row r="669" spans="1:4" ht="13.5" x14ac:dyDescent="0.25">
      <c r="A669" s="447">
        <v>5685</v>
      </c>
      <c r="B669" s="448" t="s">
        <v>1098</v>
      </c>
      <c r="C669" s="449" t="s">
        <v>1095</v>
      </c>
      <c r="D669" s="450">
        <v>64.39</v>
      </c>
    </row>
    <row r="670" spans="1:4" ht="13.5" x14ac:dyDescent="0.25">
      <c r="A670" s="447">
        <v>5690</v>
      </c>
      <c r="B670" s="448" t="s">
        <v>19976</v>
      </c>
      <c r="C670" s="449" t="s">
        <v>1095</v>
      </c>
      <c r="D670" s="450">
        <v>4.09</v>
      </c>
    </row>
    <row r="671" spans="1:4" ht="13.5" x14ac:dyDescent="0.25">
      <c r="A671" s="447">
        <v>5806</v>
      </c>
      <c r="B671" s="448" t="s">
        <v>1099</v>
      </c>
      <c r="C671" s="449" t="s">
        <v>1095</v>
      </c>
      <c r="D671" s="450">
        <v>0.4</v>
      </c>
    </row>
    <row r="672" spans="1:4" ht="13.5" x14ac:dyDescent="0.25">
      <c r="A672" s="447">
        <v>5826</v>
      </c>
      <c r="B672" s="448" t="s">
        <v>1100</v>
      </c>
      <c r="C672" s="449" t="s">
        <v>1095</v>
      </c>
      <c r="D672" s="450">
        <v>62.08</v>
      </c>
    </row>
    <row r="673" spans="1:4" ht="13.5" x14ac:dyDescent="0.25">
      <c r="A673" s="447">
        <v>5829</v>
      </c>
      <c r="B673" s="448" t="s">
        <v>1101</v>
      </c>
      <c r="C673" s="449" t="s">
        <v>1095</v>
      </c>
      <c r="D673" s="450">
        <v>162.65</v>
      </c>
    </row>
    <row r="674" spans="1:4" ht="13.5" x14ac:dyDescent="0.25">
      <c r="A674" s="447">
        <v>5837</v>
      </c>
      <c r="B674" s="448" t="s">
        <v>1102</v>
      </c>
      <c r="C674" s="449" t="s">
        <v>1095</v>
      </c>
      <c r="D674" s="450">
        <v>152.38</v>
      </c>
    </row>
    <row r="675" spans="1:4" ht="13.5" x14ac:dyDescent="0.25">
      <c r="A675" s="447">
        <v>5841</v>
      </c>
      <c r="B675" s="448" t="s">
        <v>1103</v>
      </c>
      <c r="C675" s="449" t="s">
        <v>1095</v>
      </c>
      <c r="D675" s="450">
        <v>4.68</v>
      </c>
    </row>
    <row r="676" spans="1:4" ht="13.5" x14ac:dyDescent="0.25">
      <c r="A676" s="447">
        <v>5845</v>
      </c>
      <c r="B676" s="448" t="s">
        <v>1104</v>
      </c>
      <c r="C676" s="449" t="s">
        <v>1095</v>
      </c>
      <c r="D676" s="450">
        <v>62.74</v>
      </c>
    </row>
    <row r="677" spans="1:4" ht="13.5" x14ac:dyDescent="0.25">
      <c r="A677" s="447">
        <v>5849</v>
      </c>
      <c r="B677" s="448" t="s">
        <v>1105</v>
      </c>
      <c r="C677" s="449" t="s">
        <v>1095</v>
      </c>
      <c r="D677" s="450">
        <v>95.55</v>
      </c>
    </row>
    <row r="678" spans="1:4" ht="13.5" x14ac:dyDescent="0.25">
      <c r="A678" s="447">
        <v>5853</v>
      </c>
      <c r="B678" s="448" t="s">
        <v>1106</v>
      </c>
      <c r="C678" s="449" t="s">
        <v>1095</v>
      </c>
      <c r="D678" s="450">
        <v>95.92</v>
      </c>
    </row>
    <row r="679" spans="1:4" ht="13.5" x14ac:dyDescent="0.25">
      <c r="A679" s="447">
        <v>5857</v>
      </c>
      <c r="B679" s="448" t="s">
        <v>1107</v>
      </c>
      <c r="C679" s="449" t="s">
        <v>1095</v>
      </c>
      <c r="D679" s="450">
        <v>236.61</v>
      </c>
    </row>
    <row r="680" spans="1:4" ht="13.5" x14ac:dyDescent="0.25">
      <c r="A680" s="447">
        <v>5865</v>
      </c>
      <c r="B680" s="448" t="s">
        <v>1108</v>
      </c>
      <c r="C680" s="449" t="s">
        <v>1095</v>
      </c>
      <c r="D680" s="450">
        <v>12.26</v>
      </c>
    </row>
    <row r="681" spans="1:4" ht="13.5" x14ac:dyDescent="0.25">
      <c r="A681" s="447">
        <v>5869</v>
      </c>
      <c r="B681" s="448" t="s">
        <v>1109</v>
      </c>
      <c r="C681" s="449" t="s">
        <v>1095</v>
      </c>
      <c r="D681" s="450">
        <v>73.66</v>
      </c>
    </row>
    <row r="682" spans="1:4" ht="13.5" x14ac:dyDescent="0.25">
      <c r="A682" s="447">
        <v>5877</v>
      </c>
      <c r="B682" s="448" t="s">
        <v>1110</v>
      </c>
      <c r="C682" s="449" t="s">
        <v>1095</v>
      </c>
      <c r="D682" s="450">
        <v>70.06</v>
      </c>
    </row>
    <row r="683" spans="1:4" ht="13.5" x14ac:dyDescent="0.25">
      <c r="A683" s="447">
        <v>5881</v>
      </c>
      <c r="B683" s="448" t="s">
        <v>1111</v>
      </c>
      <c r="C683" s="449" t="s">
        <v>1095</v>
      </c>
      <c r="D683" s="450">
        <v>79.290000000000006</v>
      </c>
    </row>
    <row r="684" spans="1:4" ht="13.5" x14ac:dyDescent="0.25">
      <c r="A684" s="447">
        <v>5884</v>
      </c>
      <c r="B684" s="448" t="s">
        <v>1112</v>
      </c>
      <c r="C684" s="449" t="s">
        <v>1095</v>
      </c>
      <c r="D684" s="450">
        <v>52.61</v>
      </c>
    </row>
    <row r="685" spans="1:4" ht="13.5" x14ac:dyDescent="0.25">
      <c r="A685" s="447">
        <v>5892</v>
      </c>
      <c r="B685" s="448" t="s">
        <v>1113</v>
      </c>
      <c r="C685" s="449" t="s">
        <v>1095</v>
      </c>
      <c r="D685" s="450">
        <v>56.93</v>
      </c>
    </row>
    <row r="686" spans="1:4" ht="13.5" x14ac:dyDescent="0.25">
      <c r="A686" s="447">
        <v>5896</v>
      </c>
      <c r="B686" s="448" t="s">
        <v>1114</v>
      </c>
      <c r="C686" s="449" t="s">
        <v>1095</v>
      </c>
      <c r="D686" s="450">
        <v>59.56</v>
      </c>
    </row>
    <row r="687" spans="1:4" ht="13.5" x14ac:dyDescent="0.25">
      <c r="A687" s="447">
        <v>5903</v>
      </c>
      <c r="B687" s="448" t="s">
        <v>1115</v>
      </c>
      <c r="C687" s="449" t="s">
        <v>1095</v>
      </c>
      <c r="D687" s="450">
        <v>73.72</v>
      </c>
    </row>
    <row r="688" spans="1:4" ht="13.5" x14ac:dyDescent="0.25">
      <c r="A688" s="447">
        <v>5911</v>
      </c>
      <c r="B688" s="448" t="s">
        <v>1116</v>
      </c>
      <c r="C688" s="449" t="s">
        <v>1095</v>
      </c>
      <c r="D688" s="450">
        <v>25.4</v>
      </c>
    </row>
    <row r="689" spans="1:4" ht="13.5" x14ac:dyDescent="0.25">
      <c r="A689" s="447">
        <v>5923</v>
      </c>
      <c r="B689" s="448" t="s">
        <v>1117</v>
      </c>
      <c r="C689" s="449" t="s">
        <v>1095</v>
      </c>
      <c r="D689" s="450">
        <v>3.2</v>
      </c>
    </row>
    <row r="690" spans="1:4" ht="13.5" x14ac:dyDescent="0.25">
      <c r="A690" s="447">
        <v>5930</v>
      </c>
      <c r="B690" s="448" t="s">
        <v>1118</v>
      </c>
      <c r="C690" s="449" t="s">
        <v>1095</v>
      </c>
      <c r="D690" s="450">
        <v>73.87</v>
      </c>
    </row>
    <row r="691" spans="1:4" ht="13.5" x14ac:dyDescent="0.25">
      <c r="A691" s="447">
        <v>5934</v>
      </c>
      <c r="B691" s="448" t="s">
        <v>1119</v>
      </c>
      <c r="C691" s="449" t="s">
        <v>1095</v>
      </c>
      <c r="D691" s="450">
        <v>100.09</v>
      </c>
    </row>
    <row r="692" spans="1:4" ht="13.5" x14ac:dyDescent="0.25">
      <c r="A692" s="447">
        <v>5942</v>
      </c>
      <c r="B692" s="448" t="s">
        <v>1120</v>
      </c>
      <c r="C692" s="449" t="s">
        <v>1095</v>
      </c>
      <c r="D692" s="450">
        <v>82.4</v>
      </c>
    </row>
    <row r="693" spans="1:4" ht="13.5" x14ac:dyDescent="0.25">
      <c r="A693" s="447">
        <v>5946</v>
      </c>
      <c r="B693" s="448" t="s">
        <v>1121</v>
      </c>
      <c r="C693" s="449" t="s">
        <v>1095</v>
      </c>
      <c r="D693" s="450">
        <v>102.65</v>
      </c>
    </row>
    <row r="694" spans="1:4" ht="13.5" x14ac:dyDescent="0.25">
      <c r="A694" s="447">
        <v>5952</v>
      </c>
      <c r="B694" s="448" t="s">
        <v>1122</v>
      </c>
      <c r="C694" s="449" t="s">
        <v>1095</v>
      </c>
      <c r="D694" s="450">
        <v>27.13</v>
      </c>
    </row>
    <row r="695" spans="1:4" ht="13.5" x14ac:dyDescent="0.25">
      <c r="A695" s="447">
        <v>5954</v>
      </c>
      <c r="B695" s="448" t="s">
        <v>1123</v>
      </c>
      <c r="C695" s="449" t="s">
        <v>1095</v>
      </c>
      <c r="D695" s="450">
        <v>6.73</v>
      </c>
    </row>
    <row r="696" spans="1:4" ht="13.5" x14ac:dyDescent="0.25">
      <c r="A696" s="447">
        <v>5961</v>
      </c>
      <c r="B696" s="448" t="s">
        <v>1124</v>
      </c>
      <c r="C696" s="449" t="s">
        <v>1095</v>
      </c>
      <c r="D696" s="450">
        <v>64.459999999999994</v>
      </c>
    </row>
    <row r="697" spans="1:4" ht="13.5" x14ac:dyDescent="0.25">
      <c r="A697" s="447">
        <v>6260</v>
      </c>
      <c r="B697" s="448" t="s">
        <v>1125</v>
      </c>
      <c r="C697" s="449" t="s">
        <v>1095</v>
      </c>
      <c r="D697" s="450">
        <v>61.43</v>
      </c>
    </row>
    <row r="698" spans="1:4" ht="13.5" x14ac:dyDescent="0.25">
      <c r="A698" s="447">
        <v>6880</v>
      </c>
      <c r="B698" s="448" t="s">
        <v>1126</v>
      </c>
      <c r="C698" s="449" t="s">
        <v>1095</v>
      </c>
      <c r="D698" s="450">
        <v>87.28</v>
      </c>
    </row>
    <row r="699" spans="1:4" ht="13.5" x14ac:dyDescent="0.25">
      <c r="A699" s="447">
        <v>7031</v>
      </c>
      <c r="B699" s="448" t="s">
        <v>11821</v>
      </c>
      <c r="C699" s="449" t="s">
        <v>1095</v>
      </c>
      <c r="D699" s="450">
        <v>6.33</v>
      </c>
    </row>
    <row r="700" spans="1:4" ht="13.5" x14ac:dyDescent="0.25">
      <c r="A700" s="447">
        <v>7043</v>
      </c>
      <c r="B700" s="448" t="s">
        <v>1127</v>
      </c>
      <c r="C700" s="449" t="s">
        <v>1095</v>
      </c>
      <c r="D700" s="450">
        <v>0.49</v>
      </c>
    </row>
    <row r="701" spans="1:4" ht="13.5" x14ac:dyDescent="0.25">
      <c r="A701" s="447">
        <v>7050</v>
      </c>
      <c r="B701" s="448" t="s">
        <v>1128</v>
      </c>
      <c r="C701" s="449" t="s">
        <v>1095</v>
      </c>
      <c r="D701" s="450">
        <v>80.17</v>
      </c>
    </row>
    <row r="702" spans="1:4" ht="13.5" x14ac:dyDescent="0.25">
      <c r="A702" s="447">
        <v>67827</v>
      </c>
      <c r="B702" s="448" t="s">
        <v>1129</v>
      </c>
      <c r="C702" s="449" t="s">
        <v>1095</v>
      </c>
      <c r="D702" s="450">
        <v>65.63</v>
      </c>
    </row>
    <row r="703" spans="1:4" ht="13.5" x14ac:dyDescent="0.25">
      <c r="A703" s="447">
        <v>73395</v>
      </c>
      <c r="B703" s="448" t="s">
        <v>1130</v>
      </c>
      <c r="C703" s="449" t="s">
        <v>1095</v>
      </c>
      <c r="D703" s="450">
        <v>9.67</v>
      </c>
    </row>
    <row r="704" spans="1:4" ht="13.5" x14ac:dyDescent="0.25">
      <c r="A704" s="447">
        <v>83766</v>
      </c>
      <c r="B704" s="448" t="s">
        <v>1131</v>
      </c>
      <c r="C704" s="449" t="s">
        <v>1095</v>
      </c>
      <c r="D704" s="450">
        <v>44.11</v>
      </c>
    </row>
    <row r="705" spans="1:4" ht="13.5" x14ac:dyDescent="0.25">
      <c r="A705" s="447">
        <v>87446</v>
      </c>
      <c r="B705" s="448" t="s">
        <v>11822</v>
      </c>
      <c r="C705" s="449" t="s">
        <v>1095</v>
      </c>
      <c r="D705" s="450">
        <v>0.67</v>
      </c>
    </row>
    <row r="706" spans="1:4" ht="13.5" x14ac:dyDescent="0.25">
      <c r="A706" s="447">
        <v>88392</v>
      </c>
      <c r="B706" s="448" t="s">
        <v>11823</v>
      </c>
      <c r="C706" s="449" t="s">
        <v>1095</v>
      </c>
      <c r="D706" s="450">
        <v>1.33</v>
      </c>
    </row>
    <row r="707" spans="1:4" ht="13.5" x14ac:dyDescent="0.25">
      <c r="A707" s="447">
        <v>88398</v>
      </c>
      <c r="B707" s="448" t="s">
        <v>11824</v>
      </c>
      <c r="C707" s="449" t="s">
        <v>1095</v>
      </c>
      <c r="D707" s="450">
        <v>1.58</v>
      </c>
    </row>
    <row r="708" spans="1:4" ht="13.5" x14ac:dyDescent="0.25">
      <c r="A708" s="447">
        <v>88404</v>
      </c>
      <c r="B708" s="448" t="s">
        <v>11825</v>
      </c>
      <c r="C708" s="449" t="s">
        <v>1095</v>
      </c>
      <c r="D708" s="450">
        <v>1.25</v>
      </c>
    </row>
    <row r="709" spans="1:4" ht="13.5" x14ac:dyDescent="0.25">
      <c r="A709" s="447">
        <v>88430</v>
      </c>
      <c r="B709" s="448" t="s">
        <v>1132</v>
      </c>
      <c r="C709" s="449" t="s">
        <v>1095</v>
      </c>
      <c r="D709" s="450">
        <v>8.2100000000000009</v>
      </c>
    </row>
    <row r="710" spans="1:4" ht="13.5" x14ac:dyDescent="0.25">
      <c r="A710" s="447">
        <v>88438</v>
      </c>
      <c r="B710" s="448" t="s">
        <v>1133</v>
      </c>
      <c r="C710" s="449" t="s">
        <v>1095</v>
      </c>
      <c r="D710" s="450">
        <v>10.89</v>
      </c>
    </row>
    <row r="711" spans="1:4" ht="13.5" x14ac:dyDescent="0.25">
      <c r="A711" s="447">
        <v>88831</v>
      </c>
      <c r="B711" s="448" t="s">
        <v>11826</v>
      </c>
      <c r="C711" s="449" t="s">
        <v>1095</v>
      </c>
      <c r="D711" s="450">
        <v>0.49</v>
      </c>
    </row>
    <row r="712" spans="1:4" ht="13.5" x14ac:dyDescent="0.25">
      <c r="A712" s="447">
        <v>88844</v>
      </c>
      <c r="B712" s="448" t="s">
        <v>1134</v>
      </c>
      <c r="C712" s="449" t="s">
        <v>1095</v>
      </c>
      <c r="D712" s="450">
        <v>84.01</v>
      </c>
    </row>
    <row r="713" spans="1:4" ht="13.5" x14ac:dyDescent="0.25">
      <c r="A713" s="447">
        <v>88908</v>
      </c>
      <c r="B713" s="448" t="s">
        <v>1135</v>
      </c>
      <c r="C713" s="449" t="s">
        <v>1095</v>
      </c>
      <c r="D713" s="450">
        <v>100.15</v>
      </c>
    </row>
    <row r="714" spans="1:4" ht="13.5" x14ac:dyDescent="0.25">
      <c r="A714" s="447">
        <v>89022</v>
      </c>
      <c r="B714" s="448" t="s">
        <v>19977</v>
      </c>
      <c r="C714" s="449" t="s">
        <v>1095</v>
      </c>
      <c r="D714" s="450">
        <v>0.56000000000000005</v>
      </c>
    </row>
    <row r="715" spans="1:4" ht="13.5" x14ac:dyDescent="0.25">
      <c r="A715" s="447">
        <v>89027</v>
      </c>
      <c r="B715" s="448" t="s">
        <v>11827</v>
      </c>
      <c r="C715" s="449" t="s">
        <v>1095</v>
      </c>
      <c r="D715" s="450">
        <v>5.14</v>
      </c>
    </row>
    <row r="716" spans="1:4" ht="13.5" x14ac:dyDescent="0.25">
      <c r="A716" s="447">
        <v>89031</v>
      </c>
      <c r="B716" s="448" t="s">
        <v>1136</v>
      </c>
      <c r="C716" s="449" t="s">
        <v>1095</v>
      </c>
      <c r="D716" s="450">
        <v>81.790000000000006</v>
      </c>
    </row>
    <row r="717" spans="1:4" ht="13.5" x14ac:dyDescent="0.25">
      <c r="A717" s="447">
        <v>89036</v>
      </c>
      <c r="B717" s="448" t="s">
        <v>1137</v>
      </c>
      <c r="C717" s="449" t="s">
        <v>1095</v>
      </c>
      <c r="D717" s="450">
        <v>55.06</v>
      </c>
    </row>
    <row r="718" spans="1:4" ht="13.5" x14ac:dyDescent="0.25">
      <c r="A718" s="447">
        <v>89218</v>
      </c>
      <c r="B718" s="448" t="s">
        <v>1138</v>
      </c>
      <c r="C718" s="449" t="s">
        <v>1095</v>
      </c>
      <c r="D718" s="450">
        <v>94.09</v>
      </c>
    </row>
    <row r="719" spans="1:4" ht="13.5" x14ac:dyDescent="0.25">
      <c r="A719" s="447">
        <v>89226</v>
      </c>
      <c r="B719" s="448" t="s">
        <v>11828</v>
      </c>
      <c r="C719" s="449" t="s">
        <v>1095</v>
      </c>
      <c r="D719" s="450">
        <v>2.04</v>
      </c>
    </row>
    <row r="720" spans="1:4" ht="13.5" x14ac:dyDescent="0.25">
      <c r="A720" s="447">
        <v>89235</v>
      </c>
      <c r="B720" s="448" t="s">
        <v>1139</v>
      </c>
      <c r="C720" s="449" t="s">
        <v>1095</v>
      </c>
      <c r="D720" s="450">
        <v>194.86</v>
      </c>
    </row>
    <row r="721" spans="1:4" ht="13.5" x14ac:dyDescent="0.25">
      <c r="A721" s="447">
        <v>89243</v>
      </c>
      <c r="B721" s="448" t="s">
        <v>1140</v>
      </c>
      <c r="C721" s="449" t="s">
        <v>1095</v>
      </c>
      <c r="D721" s="450">
        <v>415.1</v>
      </c>
    </row>
    <row r="722" spans="1:4" ht="13.5" x14ac:dyDescent="0.25">
      <c r="A722" s="447">
        <v>89251</v>
      </c>
      <c r="B722" s="448" t="s">
        <v>1141</v>
      </c>
      <c r="C722" s="449" t="s">
        <v>1095</v>
      </c>
      <c r="D722" s="450">
        <v>364.63</v>
      </c>
    </row>
    <row r="723" spans="1:4" ht="13.5" x14ac:dyDescent="0.25">
      <c r="A723" s="447">
        <v>89258</v>
      </c>
      <c r="B723" s="448" t="s">
        <v>1142</v>
      </c>
      <c r="C723" s="449" t="s">
        <v>1095</v>
      </c>
      <c r="D723" s="450">
        <v>130.28</v>
      </c>
    </row>
    <row r="724" spans="1:4" ht="13.5" x14ac:dyDescent="0.25">
      <c r="A724" s="447">
        <v>89273</v>
      </c>
      <c r="B724" s="448" t="s">
        <v>1143</v>
      </c>
      <c r="C724" s="449" t="s">
        <v>1095</v>
      </c>
      <c r="D724" s="450">
        <v>113.63</v>
      </c>
    </row>
    <row r="725" spans="1:4" ht="13.5" x14ac:dyDescent="0.25">
      <c r="A725" s="447">
        <v>89279</v>
      </c>
      <c r="B725" s="448" t="s">
        <v>11829</v>
      </c>
      <c r="C725" s="449" t="s">
        <v>1095</v>
      </c>
      <c r="D725" s="450">
        <v>2.48</v>
      </c>
    </row>
    <row r="726" spans="1:4" ht="13.5" x14ac:dyDescent="0.25">
      <c r="A726" s="447">
        <v>89877</v>
      </c>
      <c r="B726" s="448" t="s">
        <v>1144</v>
      </c>
      <c r="C726" s="449" t="s">
        <v>1095</v>
      </c>
      <c r="D726" s="450">
        <v>91.08</v>
      </c>
    </row>
    <row r="727" spans="1:4" ht="13.5" x14ac:dyDescent="0.25">
      <c r="A727" s="447">
        <v>89884</v>
      </c>
      <c r="B727" s="448" t="s">
        <v>1145</v>
      </c>
      <c r="C727" s="449" t="s">
        <v>1095</v>
      </c>
      <c r="D727" s="450">
        <v>95.11</v>
      </c>
    </row>
    <row r="728" spans="1:4" ht="13.5" x14ac:dyDescent="0.25">
      <c r="A728" s="447">
        <v>90587</v>
      </c>
      <c r="B728" s="448" t="s">
        <v>1146</v>
      </c>
      <c r="C728" s="449" t="s">
        <v>1095</v>
      </c>
      <c r="D728" s="450">
        <v>0.53</v>
      </c>
    </row>
    <row r="729" spans="1:4" ht="13.5" x14ac:dyDescent="0.25">
      <c r="A729" s="447">
        <v>90626</v>
      </c>
      <c r="B729" s="448" t="s">
        <v>1147</v>
      </c>
      <c r="C729" s="449" t="s">
        <v>1095</v>
      </c>
      <c r="D729" s="450">
        <v>2.86</v>
      </c>
    </row>
    <row r="730" spans="1:4" ht="13.5" x14ac:dyDescent="0.25">
      <c r="A730" s="447">
        <v>90632</v>
      </c>
      <c r="B730" s="448" t="s">
        <v>1148</v>
      </c>
      <c r="C730" s="449" t="s">
        <v>1095</v>
      </c>
      <c r="D730" s="450">
        <v>98.18</v>
      </c>
    </row>
    <row r="731" spans="1:4" ht="13.5" x14ac:dyDescent="0.25">
      <c r="A731" s="447">
        <v>90638</v>
      </c>
      <c r="B731" s="448" t="s">
        <v>1149</v>
      </c>
      <c r="C731" s="449" t="s">
        <v>1095</v>
      </c>
      <c r="D731" s="450">
        <v>6.31</v>
      </c>
    </row>
    <row r="732" spans="1:4" ht="13.5" x14ac:dyDescent="0.25">
      <c r="A732" s="447">
        <v>90644</v>
      </c>
      <c r="B732" s="448" t="s">
        <v>1150</v>
      </c>
      <c r="C732" s="449" t="s">
        <v>1095</v>
      </c>
      <c r="D732" s="450">
        <v>9.43</v>
      </c>
    </row>
    <row r="733" spans="1:4" ht="13.5" x14ac:dyDescent="0.25">
      <c r="A733" s="447">
        <v>90651</v>
      </c>
      <c r="B733" s="448" t="s">
        <v>1151</v>
      </c>
      <c r="C733" s="449" t="s">
        <v>1095</v>
      </c>
      <c r="D733" s="450">
        <v>1.41</v>
      </c>
    </row>
    <row r="734" spans="1:4" ht="13.5" x14ac:dyDescent="0.25">
      <c r="A734" s="447">
        <v>90657</v>
      </c>
      <c r="B734" s="448" t="s">
        <v>1152</v>
      </c>
      <c r="C734" s="449" t="s">
        <v>1095</v>
      </c>
      <c r="D734" s="450">
        <v>6.14</v>
      </c>
    </row>
    <row r="735" spans="1:4" ht="13.5" x14ac:dyDescent="0.25">
      <c r="A735" s="447">
        <v>90663</v>
      </c>
      <c r="B735" s="448" t="s">
        <v>1153</v>
      </c>
      <c r="C735" s="449" t="s">
        <v>1095</v>
      </c>
      <c r="D735" s="450">
        <v>6.57</v>
      </c>
    </row>
    <row r="736" spans="1:4" ht="13.5" x14ac:dyDescent="0.25">
      <c r="A736" s="447">
        <v>90669</v>
      </c>
      <c r="B736" s="448" t="s">
        <v>11830</v>
      </c>
      <c r="C736" s="449" t="s">
        <v>1095</v>
      </c>
      <c r="D736" s="450">
        <v>9.0399999999999991</v>
      </c>
    </row>
    <row r="737" spans="1:4" ht="13.5" x14ac:dyDescent="0.25">
      <c r="A737" s="447">
        <v>90675</v>
      </c>
      <c r="B737" s="448" t="s">
        <v>1154</v>
      </c>
      <c r="C737" s="449" t="s">
        <v>1095</v>
      </c>
      <c r="D737" s="450">
        <v>323.18</v>
      </c>
    </row>
    <row r="738" spans="1:4" ht="13.5" x14ac:dyDescent="0.25">
      <c r="A738" s="447">
        <v>90681</v>
      </c>
      <c r="B738" s="448" t="s">
        <v>1155</v>
      </c>
      <c r="C738" s="449" t="s">
        <v>1095</v>
      </c>
      <c r="D738" s="450">
        <v>167.39</v>
      </c>
    </row>
    <row r="739" spans="1:4" ht="13.5" x14ac:dyDescent="0.25">
      <c r="A739" s="447">
        <v>90687</v>
      </c>
      <c r="B739" s="448" t="s">
        <v>11831</v>
      </c>
      <c r="C739" s="449" t="s">
        <v>1095</v>
      </c>
      <c r="D739" s="450">
        <v>76.28</v>
      </c>
    </row>
    <row r="740" spans="1:4" ht="13.5" x14ac:dyDescent="0.25">
      <c r="A740" s="447">
        <v>90693</v>
      </c>
      <c r="B740" s="448" t="s">
        <v>1156</v>
      </c>
      <c r="C740" s="449" t="s">
        <v>1095</v>
      </c>
      <c r="D740" s="450">
        <v>58.75</v>
      </c>
    </row>
    <row r="741" spans="1:4" ht="13.5" x14ac:dyDescent="0.25">
      <c r="A741" s="447">
        <v>90965</v>
      </c>
      <c r="B741" s="448" t="s">
        <v>1157</v>
      </c>
      <c r="C741" s="449" t="s">
        <v>1095</v>
      </c>
      <c r="D741" s="450">
        <v>8.99</v>
      </c>
    </row>
    <row r="742" spans="1:4" ht="13.5" x14ac:dyDescent="0.25">
      <c r="A742" s="447">
        <v>90973</v>
      </c>
      <c r="B742" s="448" t="s">
        <v>1158</v>
      </c>
      <c r="C742" s="449" t="s">
        <v>1095</v>
      </c>
      <c r="D742" s="450">
        <v>9.01</v>
      </c>
    </row>
    <row r="743" spans="1:4" ht="13.5" x14ac:dyDescent="0.25">
      <c r="A743" s="447">
        <v>90982</v>
      </c>
      <c r="B743" s="448" t="s">
        <v>1159</v>
      </c>
      <c r="C743" s="449" t="s">
        <v>1095</v>
      </c>
      <c r="D743" s="450">
        <v>22.9</v>
      </c>
    </row>
    <row r="744" spans="1:4" ht="13.5" x14ac:dyDescent="0.25">
      <c r="A744" s="447">
        <v>91001</v>
      </c>
      <c r="B744" s="448" t="s">
        <v>1160</v>
      </c>
      <c r="C744" s="449" t="s">
        <v>1095</v>
      </c>
      <c r="D744" s="450">
        <v>10.69</v>
      </c>
    </row>
    <row r="745" spans="1:4" ht="13.5" x14ac:dyDescent="0.25">
      <c r="A745" s="447">
        <v>91032</v>
      </c>
      <c r="B745" s="448" t="s">
        <v>1161</v>
      </c>
      <c r="C745" s="449" t="s">
        <v>1095</v>
      </c>
      <c r="D745" s="450">
        <v>67.69</v>
      </c>
    </row>
    <row r="746" spans="1:4" ht="13.5" x14ac:dyDescent="0.25">
      <c r="A746" s="447">
        <v>91278</v>
      </c>
      <c r="B746" s="448" t="s">
        <v>1162</v>
      </c>
      <c r="C746" s="449" t="s">
        <v>1095</v>
      </c>
      <c r="D746" s="450">
        <v>0.52</v>
      </c>
    </row>
    <row r="747" spans="1:4" ht="13.5" x14ac:dyDescent="0.25">
      <c r="A747" s="447">
        <v>91285</v>
      </c>
      <c r="B747" s="448" t="s">
        <v>1163</v>
      </c>
      <c r="C747" s="449" t="s">
        <v>1095</v>
      </c>
      <c r="D747" s="450">
        <v>0.85</v>
      </c>
    </row>
    <row r="748" spans="1:4" ht="13.5" x14ac:dyDescent="0.25">
      <c r="A748" s="447">
        <v>91387</v>
      </c>
      <c r="B748" s="448" t="s">
        <v>1164</v>
      </c>
      <c r="C748" s="449" t="s">
        <v>1095</v>
      </c>
      <c r="D748" s="450">
        <v>75.06</v>
      </c>
    </row>
    <row r="749" spans="1:4" ht="13.5" x14ac:dyDescent="0.25">
      <c r="A749" s="447">
        <v>91395</v>
      </c>
      <c r="B749" s="448" t="s">
        <v>1165</v>
      </c>
      <c r="C749" s="449" t="s">
        <v>1095</v>
      </c>
      <c r="D749" s="450">
        <v>59.29</v>
      </c>
    </row>
    <row r="750" spans="1:4" ht="13.5" x14ac:dyDescent="0.25">
      <c r="A750" s="447">
        <v>91486</v>
      </c>
      <c r="B750" s="448" t="s">
        <v>11832</v>
      </c>
      <c r="C750" s="449" t="s">
        <v>1095</v>
      </c>
      <c r="D750" s="450">
        <v>68.63</v>
      </c>
    </row>
    <row r="751" spans="1:4" ht="13.5" x14ac:dyDescent="0.25">
      <c r="A751" s="447">
        <v>91534</v>
      </c>
      <c r="B751" s="448" t="s">
        <v>1166</v>
      </c>
      <c r="C751" s="449" t="s">
        <v>1095</v>
      </c>
      <c r="D751" s="450">
        <v>34.869999999999997</v>
      </c>
    </row>
    <row r="752" spans="1:4" ht="13.5" x14ac:dyDescent="0.25">
      <c r="A752" s="447">
        <v>91635</v>
      </c>
      <c r="B752" s="448" t="s">
        <v>1167</v>
      </c>
      <c r="C752" s="449" t="s">
        <v>1095</v>
      </c>
      <c r="D752" s="450">
        <v>65.540000000000006</v>
      </c>
    </row>
    <row r="753" spans="1:4" ht="13.5" x14ac:dyDescent="0.25">
      <c r="A753" s="447">
        <v>91646</v>
      </c>
      <c r="B753" s="448" t="s">
        <v>1168</v>
      </c>
      <c r="C753" s="449" t="s">
        <v>1095</v>
      </c>
      <c r="D753" s="450">
        <v>99.76</v>
      </c>
    </row>
    <row r="754" spans="1:4" ht="13.5" x14ac:dyDescent="0.25">
      <c r="A754" s="447">
        <v>91693</v>
      </c>
      <c r="B754" s="448" t="s">
        <v>1169</v>
      </c>
      <c r="C754" s="449" t="s">
        <v>1095</v>
      </c>
      <c r="D754" s="450">
        <v>34.200000000000003</v>
      </c>
    </row>
    <row r="755" spans="1:4" ht="13.5" x14ac:dyDescent="0.25">
      <c r="A755" s="447">
        <v>92044</v>
      </c>
      <c r="B755" s="448" t="s">
        <v>1170</v>
      </c>
      <c r="C755" s="449" t="s">
        <v>1095</v>
      </c>
      <c r="D755" s="450">
        <v>7.8</v>
      </c>
    </row>
    <row r="756" spans="1:4" ht="13.5" x14ac:dyDescent="0.25">
      <c r="A756" s="447">
        <v>92107</v>
      </c>
      <c r="B756" s="448" t="s">
        <v>11833</v>
      </c>
      <c r="C756" s="449" t="s">
        <v>1095</v>
      </c>
      <c r="D756" s="450">
        <v>93.42</v>
      </c>
    </row>
    <row r="757" spans="1:4" ht="13.5" x14ac:dyDescent="0.25">
      <c r="A757" s="447">
        <v>92113</v>
      </c>
      <c r="B757" s="448" t="s">
        <v>11834</v>
      </c>
      <c r="C757" s="449" t="s">
        <v>1095</v>
      </c>
      <c r="D757" s="450">
        <v>1.47</v>
      </c>
    </row>
    <row r="758" spans="1:4" ht="13.5" x14ac:dyDescent="0.25">
      <c r="A758" s="447">
        <v>92119</v>
      </c>
      <c r="B758" s="448" t="s">
        <v>11835</v>
      </c>
      <c r="C758" s="449" t="s">
        <v>1095</v>
      </c>
      <c r="D758" s="450">
        <v>0.36</v>
      </c>
    </row>
    <row r="759" spans="1:4" ht="13.5" x14ac:dyDescent="0.25">
      <c r="A759" s="447">
        <v>92139</v>
      </c>
      <c r="B759" s="448" t="s">
        <v>1171</v>
      </c>
      <c r="C759" s="449" t="s">
        <v>1095</v>
      </c>
      <c r="D759" s="450">
        <v>45.41</v>
      </c>
    </row>
    <row r="760" spans="1:4" ht="13.5" x14ac:dyDescent="0.25">
      <c r="A760" s="447">
        <v>92146</v>
      </c>
      <c r="B760" s="448" t="s">
        <v>1172</v>
      </c>
      <c r="C760" s="449" t="s">
        <v>1095</v>
      </c>
      <c r="D760" s="450">
        <v>33.67</v>
      </c>
    </row>
    <row r="761" spans="1:4" ht="13.5" x14ac:dyDescent="0.25">
      <c r="A761" s="447">
        <v>92243</v>
      </c>
      <c r="B761" s="448" t="s">
        <v>1173</v>
      </c>
      <c r="C761" s="449" t="s">
        <v>1095</v>
      </c>
      <c r="D761" s="450">
        <v>82.43</v>
      </c>
    </row>
    <row r="762" spans="1:4" ht="13.5" x14ac:dyDescent="0.25">
      <c r="A762" s="447">
        <v>92717</v>
      </c>
      <c r="B762" s="448" t="s">
        <v>11836</v>
      </c>
      <c r="C762" s="449" t="s">
        <v>1095</v>
      </c>
      <c r="D762" s="450">
        <v>0.23</v>
      </c>
    </row>
    <row r="763" spans="1:4" ht="13.5" x14ac:dyDescent="0.25">
      <c r="A763" s="447">
        <v>92961</v>
      </c>
      <c r="B763" s="448" t="s">
        <v>1174</v>
      </c>
      <c r="C763" s="449" t="s">
        <v>1095</v>
      </c>
      <c r="D763" s="450">
        <v>5.22</v>
      </c>
    </row>
    <row r="764" spans="1:4" ht="13.5" x14ac:dyDescent="0.25">
      <c r="A764" s="447">
        <v>92967</v>
      </c>
      <c r="B764" s="448" t="s">
        <v>1175</v>
      </c>
      <c r="C764" s="449" t="s">
        <v>1095</v>
      </c>
      <c r="D764" s="450">
        <v>27.19</v>
      </c>
    </row>
    <row r="765" spans="1:4" ht="13.5" x14ac:dyDescent="0.25">
      <c r="A765" s="447">
        <v>93225</v>
      </c>
      <c r="B765" s="448" t="s">
        <v>1176</v>
      </c>
      <c r="C765" s="449" t="s">
        <v>1095</v>
      </c>
      <c r="D765" s="450">
        <v>477.35</v>
      </c>
    </row>
    <row r="766" spans="1:4" ht="13.5" x14ac:dyDescent="0.25">
      <c r="A766" s="447">
        <v>93234</v>
      </c>
      <c r="B766" s="448" t="s">
        <v>1177</v>
      </c>
      <c r="C766" s="449" t="s">
        <v>1095</v>
      </c>
      <c r="D766" s="450">
        <v>0.62</v>
      </c>
    </row>
    <row r="767" spans="1:4" ht="13.5" x14ac:dyDescent="0.25">
      <c r="A767" s="447">
        <v>93244</v>
      </c>
      <c r="B767" s="448" t="s">
        <v>1178</v>
      </c>
      <c r="C767" s="449" t="s">
        <v>1095</v>
      </c>
      <c r="D767" s="450">
        <v>66.069999999999993</v>
      </c>
    </row>
    <row r="768" spans="1:4" ht="13.5" x14ac:dyDescent="0.25">
      <c r="A768" s="447">
        <v>93274</v>
      </c>
      <c r="B768" s="448" t="s">
        <v>11837</v>
      </c>
      <c r="C768" s="449" t="s">
        <v>1095</v>
      </c>
      <c r="D768" s="450">
        <v>72.52</v>
      </c>
    </row>
    <row r="769" spans="1:4" ht="13.5" x14ac:dyDescent="0.25">
      <c r="A769" s="447">
        <v>93282</v>
      </c>
      <c r="B769" s="448" t="s">
        <v>1179</v>
      </c>
      <c r="C769" s="449" t="s">
        <v>1095</v>
      </c>
      <c r="D769" s="450">
        <v>25.83</v>
      </c>
    </row>
    <row r="770" spans="1:4" ht="13.5" x14ac:dyDescent="0.25">
      <c r="A770" s="447">
        <v>93288</v>
      </c>
      <c r="B770" s="448" t="s">
        <v>1180</v>
      </c>
      <c r="C770" s="449" t="s">
        <v>1095</v>
      </c>
      <c r="D770" s="450">
        <v>185.69</v>
      </c>
    </row>
    <row r="771" spans="1:4" ht="13.5" x14ac:dyDescent="0.25">
      <c r="A771" s="447">
        <v>93403</v>
      </c>
      <c r="B771" s="448" t="s">
        <v>1181</v>
      </c>
      <c r="C771" s="449" t="s">
        <v>1095</v>
      </c>
      <c r="D771" s="450">
        <v>70.709999999999994</v>
      </c>
    </row>
    <row r="772" spans="1:4" ht="13.5" x14ac:dyDescent="0.25">
      <c r="A772" s="447">
        <v>93409</v>
      </c>
      <c r="B772" s="448" t="s">
        <v>19978</v>
      </c>
      <c r="C772" s="449" t="s">
        <v>1095</v>
      </c>
      <c r="D772" s="450">
        <v>37.4</v>
      </c>
    </row>
    <row r="773" spans="1:4" ht="13.5" x14ac:dyDescent="0.25">
      <c r="A773" s="447">
        <v>93416</v>
      </c>
      <c r="B773" s="448" t="s">
        <v>1182</v>
      </c>
      <c r="C773" s="449" t="s">
        <v>1095</v>
      </c>
      <c r="D773" s="450">
        <v>0.46</v>
      </c>
    </row>
    <row r="774" spans="1:4" ht="13.5" x14ac:dyDescent="0.25">
      <c r="A774" s="447">
        <v>93422</v>
      </c>
      <c r="B774" s="448" t="s">
        <v>1183</v>
      </c>
      <c r="C774" s="449" t="s">
        <v>1095</v>
      </c>
      <c r="D774" s="450">
        <v>6.07</v>
      </c>
    </row>
    <row r="775" spans="1:4" ht="13.5" x14ac:dyDescent="0.25">
      <c r="A775" s="447">
        <v>93428</v>
      </c>
      <c r="B775" s="448" t="s">
        <v>1184</v>
      </c>
      <c r="C775" s="449" t="s">
        <v>1095</v>
      </c>
      <c r="D775" s="450">
        <v>8.6</v>
      </c>
    </row>
    <row r="776" spans="1:4" ht="13.5" x14ac:dyDescent="0.25">
      <c r="A776" s="447">
        <v>93434</v>
      </c>
      <c r="B776" s="448" t="s">
        <v>11838</v>
      </c>
      <c r="C776" s="449" t="s">
        <v>1095</v>
      </c>
      <c r="D776" s="450">
        <v>335.92</v>
      </c>
    </row>
    <row r="777" spans="1:4" ht="13.5" x14ac:dyDescent="0.25">
      <c r="A777" s="447">
        <v>93440</v>
      </c>
      <c r="B777" s="448" t="s">
        <v>11839</v>
      </c>
      <c r="C777" s="449" t="s">
        <v>1095</v>
      </c>
      <c r="D777" s="450">
        <v>132.19</v>
      </c>
    </row>
    <row r="778" spans="1:4" ht="13.5" x14ac:dyDescent="0.25">
      <c r="A778" s="447">
        <v>95122</v>
      </c>
      <c r="B778" s="448" t="s">
        <v>1185</v>
      </c>
      <c r="C778" s="449" t="s">
        <v>1095</v>
      </c>
      <c r="D778" s="450">
        <v>219.14</v>
      </c>
    </row>
    <row r="779" spans="1:4" ht="13.5" x14ac:dyDescent="0.25">
      <c r="A779" s="447">
        <v>95128</v>
      </c>
      <c r="B779" s="448" t="s">
        <v>1186</v>
      </c>
      <c r="C779" s="449" t="s">
        <v>1095</v>
      </c>
      <c r="D779" s="450">
        <v>57.49</v>
      </c>
    </row>
    <row r="780" spans="1:4" ht="13.5" x14ac:dyDescent="0.25">
      <c r="A780" s="447">
        <v>95140</v>
      </c>
      <c r="B780" s="448" t="s">
        <v>1187</v>
      </c>
      <c r="C780" s="449" t="s">
        <v>1095</v>
      </c>
      <c r="D780" s="450">
        <v>0.03</v>
      </c>
    </row>
    <row r="781" spans="1:4" ht="13.5" x14ac:dyDescent="0.25">
      <c r="A781" s="447">
        <v>95213</v>
      </c>
      <c r="B781" s="448" t="s">
        <v>11840</v>
      </c>
      <c r="C781" s="449" t="s">
        <v>1095</v>
      </c>
      <c r="D781" s="450">
        <v>102.22</v>
      </c>
    </row>
    <row r="782" spans="1:4" ht="13.5" x14ac:dyDescent="0.25">
      <c r="A782" s="447">
        <v>95259</v>
      </c>
      <c r="B782" s="448" t="s">
        <v>1188</v>
      </c>
      <c r="C782" s="449" t="s">
        <v>1095</v>
      </c>
      <c r="D782" s="450">
        <v>26.88</v>
      </c>
    </row>
    <row r="783" spans="1:4" ht="13.5" x14ac:dyDescent="0.25">
      <c r="A783" s="447">
        <v>95265</v>
      </c>
      <c r="B783" s="448" t="s">
        <v>1189</v>
      </c>
      <c r="C783" s="449" t="s">
        <v>1095</v>
      </c>
      <c r="D783" s="450">
        <v>0.62</v>
      </c>
    </row>
    <row r="784" spans="1:4" ht="13.5" x14ac:dyDescent="0.25">
      <c r="A784" s="447">
        <v>95271</v>
      </c>
      <c r="B784" s="448" t="s">
        <v>1190</v>
      </c>
      <c r="C784" s="449" t="s">
        <v>1095</v>
      </c>
      <c r="D784" s="450">
        <v>0.61</v>
      </c>
    </row>
    <row r="785" spans="1:4" ht="13.5" x14ac:dyDescent="0.25">
      <c r="A785" s="447">
        <v>95277</v>
      </c>
      <c r="B785" s="448" t="s">
        <v>11841</v>
      </c>
      <c r="C785" s="449" t="s">
        <v>1095</v>
      </c>
      <c r="D785" s="450">
        <v>0.61</v>
      </c>
    </row>
    <row r="786" spans="1:4" ht="13.5" x14ac:dyDescent="0.25">
      <c r="A786" s="447">
        <v>95283</v>
      </c>
      <c r="B786" s="448" t="s">
        <v>11842</v>
      </c>
      <c r="C786" s="449" t="s">
        <v>1095</v>
      </c>
      <c r="D786" s="450">
        <v>0.73</v>
      </c>
    </row>
    <row r="787" spans="1:4" ht="13.5" x14ac:dyDescent="0.25">
      <c r="A787" s="447">
        <v>95621</v>
      </c>
      <c r="B787" s="448" t="s">
        <v>1191</v>
      </c>
      <c r="C787" s="449" t="s">
        <v>1095</v>
      </c>
      <c r="D787" s="450">
        <v>26.54</v>
      </c>
    </row>
    <row r="788" spans="1:4" ht="13.5" x14ac:dyDescent="0.25">
      <c r="A788" s="447">
        <v>95632</v>
      </c>
      <c r="B788" s="448" t="s">
        <v>1192</v>
      </c>
      <c r="C788" s="449" t="s">
        <v>1095</v>
      </c>
      <c r="D788" s="450">
        <v>84.55</v>
      </c>
    </row>
    <row r="789" spans="1:4" ht="13.5" x14ac:dyDescent="0.25">
      <c r="A789" s="447">
        <v>95703</v>
      </c>
      <c r="B789" s="448" t="s">
        <v>1193</v>
      </c>
      <c r="C789" s="449" t="s">
        <v>1095</v>
      </c>
      <c r="D789" s="450">
        <v>40.47</v>
      </c>
    </row>
    <row r="790" spans="1:4" ht="13.5" x14ac:dyDescent="0.25">
      <c r="A790" s="447">
        <v>95709</v>
      </c>
      <c r="B790" s="448" t="s">
        <v>19979</v>
      </c>
      <c r="C790" s="449" t="s">
        <v>1095</v>
      </c>
      <c r="D790" s="450">
        <v>98.8</v>
      </c>
    </row>
    <row r="791" spans="1:4" ht="13.5" x14ac:dyDescent="0.25">
      <c r="A791" s="447">
        <v>95721</v>
      </c>
      <c r="B791" s="448" t="s">
        <v>1194</v>
      </c>
      <c r="C791" s="449" t="s">
        <v>1095</v>
      </c>
      <c r="D791" s="450">
        <v>114.34</v>
      </c>
    </row>
    <row r="792" spans="1:4" ht="13.5" x14ac:dyDescent="0.25">
      <c r="A792" s="447">
        <v>95873</v>
      </c>
      <c r="B792" s="448" t="s">
        <v>1195</v>
      </c>
      <c r="C792" s="449" t="s">
        <v>1095</v>
      </c>
      <c r="D792" s="450">
        <v>13.75</v>
      </c>
    </row>
    <row r="793" spans="1:4" ht="13.5" x14ac:dyDescent="0.25">
      <c r="A793" s="447">
        <v>96014</v>
      </c>
      <c r="B793" s="448" t="s">
        <v>1196</v>
      </c>
      <c r="C793" s="449" t="s">
        <v>1095</v>
      </c>
      <c r="D793" s="450">
        <v>67.16</v>
      </c>
    </row>
    <row r="794" spans="1:4" ht="13.5" x14ac:dyDescent="0.25">
      <c r="A794" s="447">
        <v>96021</v>
      </c>
      <c r="B794" s="448" t="s">
        <v>1197</v>
      </c>
      <c r="C794" s="449" t="s">
        <v>1095</v>
      </c>
      <c r="D794" s="450">
        <v>66.91</v>
      </c>
    </row>
    <row r="795" spans="1:4" ht="13.5" x14ac:dyDescent="0.25">
      <c r="A795" s="447">
        <v>96029</v>
      </c>
      <c r="B795" s="448" t="s">
        <v>1198</v>
      </c>
      <c r="C795" s="449" t="s">
        <v>1095</v>
      </c>
      <c r="D795" s="450">
        <v>59.28</v>
      </c>
    </row>
    <row r="796" spans="1:4" ht="13.5" x14ac:dyDescent="0.25">
      <c r="A796" s="447">
        <v>96036</v>
      </c>
      <c r="B796" s="448" t="s">
        <v>1199</v>
      </c>
      <c r="C796" s="449" t="s">
        <v>1095</v>
      </c>
      <c r="D796" s="450">
        <v>83.37</v>
      </c>
    </row>
    <row r="797" spans="1:4" ht="13.5" x14ac:dyDescent="0.25">
      <c r="A797" s="447">
        <v>96155</v>
      </c>
      <c r="B797" s="448" t="s">
        <v>1200</v>
      </c>
      <c r="C797" s="449" t="s">
        <v>1095</v>
      </c>
      <c r="D797" s="450">
        <v>59.53</v>
      </c>
    </row>
    <row r="798" spans="1:4" ht="13.5" x14ac:dyDescent="0.25">
      <c r="A798" s="447">
        <v>96156</v>
      </c>
      <c r="B798" s="448" t="s">
        <v>1201</v>
      </c>
      <c r="C798" s="449" t="s">
        <v>1095</v>
      </c>
      <c r="D798" s="450">
        <v>63.43</v>
      </c>
    </row>
    <row r="799" spans="1:4" ht="13.5" x14ac:dyDescent="0.25">
      <c r="A799" s="447">
        <v>96159</v>
      </c>
      <c r="B799" s="448" t="s">
        <v>1202</v>
      </c>
      <c r="C799" s="449" t="s">
        <v>1095</v>
      </c>
      <c r="D799" s="450">
        <v>95.27</v>
      </c>
    </row>
    <row r="800" spans="1:4" ht="13.5" x14ac:dyDescent="0.25">
      <c r="A800" s="447">
        <v>96246</v>
      </c>
      <c r="B800" s="448" t="s">
        <v>19980</v>
      </c>
      <c r="C800" s="449" t="s">
        <v>1095</v>
      </c>
      <c r="D800" s="450">
        <v>69.02</v>
      </c>
    </row>
    <row r="801" spans="1:4" ht="13.5" x14ac:dyDescent="0.25">
      <c r="A801" s="447">
        <v>96464</v>
      </c>
      <c r="B801" s="448" t="s">
        <v>19981</v>
      </c>
      <c r="C801" s="449" t="s">
        <v>1095</v>
      </c>
      <c r="D801" s="450">
        <v>91.18</v>
      </c>
    </row>
    <row r="802" spans="1:4" ht="13.5" x14ac:dyDescent="0.25">
      <c r="A802" s="447">
        <v>98765</v>
      </c>
      <c r="B802" s="448" t="s">
        <v>1889</v>
      </c>
      <c r="C802" s="449" t="s">
        <v>1095</v>
      </c>
      <c r="D802" s="450">
        <v>0.08</v>
      </c>
    </row>
    <row r="803" spans="1:4" ht="13.5" x14ac:dyDescent="0.25">
      <c r="A803" s="447">
        <v>99834</v>
      </c>
      <c r="B803" s="448" t="s">
        <v>11843</v>
      </c>
      <c r="C803" s="449" t="s">
        <v>1095</v>
      </c>
      <c r="D803" s="450">
        <v>0.22</v>
      </c>
    </row>
    <row r="804" spans="1:4" ht="13.5" x14ac:dyDescent="0.25">
      <c r="A804" s="447">
        <v>100642</v>
      </c>
      <c r="B804" s="448" t="s">
        <v>6655</v>
      </c>
      <c r="C804" s="449" t="s">
        <v>1095</v>
      </c>
      <c r="D804" s="450">
        <v>303.57</v>
      </c>
    </row>
    <row r="805" spans="1:4" ht="13.5" x14ac:dyDescent="0.25">
      <c r="A805" s="447">
        <v>100648</v>
      </c>
      <c r="B805" s="448" t="s">
        <v>6656</v>
      </c>
      <c r="C805" s="449" t="s">
        <v>1095</v>
      </c>
      <c r="D805" s="450">
        <v>600.47</v>
      </c>
    </row>
    <row r="806" spans="1:4" ht="13.5" x14ac:dyDescent="0.25">
      <c r="A806" s="447">
        <v>102274</v>
      </c>
      <c r="B806" s="448" t="s">
        <v>6657</v>
      </c>
      <c r="C806" s="449" t="s">
        <v>1095</v>
      </c>
      <c r="D806" s="450">
        <v>25.91</v>
      </c>
    </row>
    <row r="807" spans="1:4" ht="13.5" x14ac:dyDescent="0.25">
      <c r="A807" s="447">
        <v>102875</v>
      </c>
      <c r="B807" s="448" t="s">
        <v>19982</v>
      </c>
      <c r="C807" s="449" t="s">
        <v>1095</v>
      </c>
      <c r="D807" s="450">
        <v>456.31</v>
      </c>
    </row>
    <row r="808" spans="1:4" ht="13.5" x14ac:dyDescent="0.25">
      <c r="A808" s="447">
        <v>102881</v>
      </c>
      <c r="B808" s="448" t="s">
        <v>19983</v>
      </c>
      <c r="C808" s="449" t="s">
        <v>1095</v>
      </c>
      <c r="D808" s="450">
        <v>620.84</v>
      </c>
    </row>
    <row r="809" spans="1:4" ht="13.5" x14ac:dyDescent="0.25">
      <c r="A809" s="447">
        <v>102965</v>
      </c>
      <c r="B809" s="448" t="s">
        <v>19984</v>
      </c>
      <c r="C809" s="449" t="s">
        <v>1095</v>
      </c>
      <c r="D809" s="450">
        <v>239.01</v>
      </c>
    </row>
    <row r="810" spans="1:4" ht="13.5" x14ac:dyDescent="0.25">
      <c r="A810" s="447">
        <v>102975</v>
      </c>
      <c r="B810" s="448" t="s">
        <v>19985</v>
      </c>
      <c r="C810" s="449" t="s">
        <v>1095</v>
      </c>
      <c r="D810" s="450">
        <v>144.11000000000001</v>
      </c>
    </row>
    <row r="811" spans="1:4" ht="13.5" x14ac:dyDescent="0.25">
      <c r="A811" s="447">
        <v>103225</v>
      </c>
      <c r="B811" s="448" t="s">
        <v>19986</v>
      </c>
      <c r="C811" s="449" t="s">
        <v>1095</v>
      </c>
      <c r="D811" s="450">
        <v>213.54</v>
      </c>
    </row>
    <row r="812" spans="1:4" ht="13.5" x14ac:dyDescent="0.25">
      <c r="A812" s="447">
        <v>103231</v>
      </c>
      <c r="B812" s="448" t="s">
        <v>19987</v>
      </c>
      <c r="C812" s="449" t="s">
        <v>1095</v>
      </c>
      <c r="D812" s="450">
        <v>445.77</v>
      </c>
    </row>
    <row r="813" spans="1:4" ht="13.5" x14ac:dyDescent="0.25">
      <c r="A813" s="447">
        <v>103237</v>
      </c>
      <c r="B813" s="448" t="s">
        <v>19988</v>
      </c>
      <c r="C813" s="449" t="s">
        <v>1095</v>
      </c>
      <c r="D813" s="450">
        <v>597.05999999999995</v>
      </c>
    </row>
    <row r="814" spans="1:4" ht="13.5" x14ac:dyDescent="0.25">
      <c r="A814" s="447">
        <v>104092</v>
      </c>
      <c r="B814" s="448" t="s">
        <v>10239</v>
      </c>
      <c r="C814" s="449" t="s">
        <v>1095</v>
      </c>
      <c r="D814" s="450">
        <v>0.06</v>
      </c>
    </row>
    <row r="815" spans="1:4" ht="13.5" x14ac:dyDescent="0.25">
      <c r="A815" s="447">
        <v>104098</v>
      </c>
      <c r="B815" s="448" t="s">
        <v>10240</v>
      </c>
      <c r="C815" s="449" t="s">
        <v>1095</v>
      </c>
      <c r="D815" s="450">
        <v>0.08</v>
      </c>
    </row>
    <row r="816" spans="1:4" ht="13.5" x14ac:dyDescent="0.25">
      <c r="A816" s="447">
        <v>104696</v>
      </c>
      <c r="B816" s="448" t="s">
        <v>19989</v>
      </c>
      <c r="C816" s="449" t="s">
        <v>1095</v>
      </c>
      <c r="D816" s="450">
        <v>35.22</v>
      </c>
    </row>
    <row r="817" spans="1:4" ht="13.5" x14ac:dyDescent="0.25">
      <c r="A817" s="447">
        <v>104717</v>
      </c>
      <c r="B817" s="448" t="s">
        <v>19990</v>
      </c>
      <c r="C817" s="449" t="s">
        <v>1095</v>
      </c>
      <c r="D817" s="450">
        <v>109.68</v>
      </c>
    </row>
    <row r="818" spans="1:4" ht="13.5" x14ac:dyDescent="0.25">
      <c r="A818" s="447">
        <v>5089</v>
      </c>
      <c r="B818" s="448" t="s">
        <v>1203</v>
      </c>
      <c r="C818" s="449" t="s">
        <v>809</v>
      </c>
      <c r="D818" s="450">
        <v>41.71</v>
      </c>
    </row>
    <row r="819" spans="1:4" ht="13.5" x14ac:dyDescent="0.25">
      <c r="A819" s="447">
        <v>5627</v>
      </c>
      <c r="B819" s="448" t="s">
        <v>1204</v>
      </c>
      <c r="C819" s="449" t="s">
        <v>809</v>
      </c>
      <c r="D819" s="450">
        <v>44.3</v>
      </c>
    </row>
    <row r="820" spans="1:4" ht="13.5" x14ac:dyDescent="0.25">
      <c r="A820" s="447">
        <v>5628</v>
      </c>
      <c r="B820" s="448" t="s">
        <v>1205</v>
      </c>
      <c r="C820" s="449" t="s">
        <v>809</v>
      </c>
      <c r="D820" s="450">
        <v>11.7</v>
      </c>
    </row>
    <row r="821" spans="1:4" ht="13.5" x14ac:dyDescent="0.25">
      <c r="A821" s="447">
        <v>5629</v>
      </c>
      <c r="B821" s="448" t="s">
        <v>1206</v>
      </c>
      <c r="C821" s="449" t="s">
        <v>809</v>
      </c>
      <c r="D821" s="450">
        <v>55.37</v>
      </c>
    </row>
    <row r="822" spans="1:4" ht="13.5" x14ac:dyDescent="0.25">
      <c r="A822" s="447">
        <v>5630</v>
      </c>
      <c r="B822" s="448" t="s">
        <v>1207</v>
      </c>
      <c r="C822" s="449" t="s">
        <v>809</v>
      </c>
      <c r="D822" s="450">
        <v>62.78</v>
      </c>
    </row>
    <row r="823" spans="1:4" ht="13.5" x14ac:dyDescent="0.25">
      <c r="A823" s="447">
        <v>5658</v>
      </c>
      <c r="B823" s="448" t="s">
        <v>19991</v>
      </c>
      <c r="C823" s="449" t="s">
        <v>809</v>
      </c>
      <c r="D823" s="450">
        <v>2.23</v>
      </c>
    </row>
    <row r="824" spans="1:4" ht="13.5" x14ac:dyDescent="0.25">
      <c r="A824" s="447">
        <v>5664</v>
      </c>
      <c r="B824" s="448" t="s">
        <v>1208</v>
      </c>
      <c r="C824" s="449" t="s">
        <v>809</v>
      </c>
      <c r="D824" s="450">
        <v>34.1</v>
      </c>
    </row>
    <row r="825" spans="1:4" ht="13.5" x14ac:dyDescent="0.25">
      <c r="A825" s="447">
        <v>5667</v>
      </c>
      <c r="B825" s="448" t="s">
        <v>1209</v>
      </c>
      <c r="C825" s="449" t="s">
        <v>809</v>
      </c>
      <c r="D825" s="450">
        <v>30.33</v>
      </c>
    </row>
    <row r="826" spans="1:4" ht="13.5" x14ac:dyDescent="0.25">
      <c r="A826" s="447">
        <v>5668</v>
      </c>
      <c r="B826" s="448" t="s">
        <v>1210</v>
      </c>
      <c r="C826" s="449" t="s">
        <v>809</v>
      </c>
      <c r="D826" s="450">
        <v>44.65</v>
      </c>
    </row>
    <row r="827" spans="1:4" ht="13.5" x14ac:dyDescent="0.25">
      <c r="A827" s="447">
        <v>5674</v>
      </c>
      <c r="B827" s="448" t="s">
        <v>1211</v>
      </c>
      <c r="C827" s="449" t="s">
        <v>809</v>
      </c>
      <c r="D827" s="450">
        <v>40.11</v>
      </c>
    </row>
    <row r="828" spans="1:4" ht="13.5" x14ac:dyDescent="0.25">
      <c r="A828" s="447">
        <v>5692</v>
      </c>
      <c r="B828" s="448" t="s">
        <v>1212</v>
      </c>
      <c r="C828" s="449" t="s">
        <v>809</v>
      </c>
      <c r="D828" s="450">
        <v>0.36</v>
      </c>
    </row>
    <row r="829" spans="1:4" ht="13.5" x14ac:dyDescent="0.25">
      <c r="A829" s="447">
        <v>5693</v>
      </c>
      <c r="B829" s="448" t="s">
        <v>1213</v>
      </c>
      <c r="C829" s="449" t="s">
        <v>809</v>
      </c>
      <c r="D829" s="450">
        <v>20.91</v>
      </c>
    </row>
    <row r="830" spans="1:4" ht="13.5" x14ac:dyDescent="0.25">
      <c r="A830" s="447">
        <v>5695</v>
      </c>
      <c r="B830" s="448" t="s">
        <v>1214</v>
      </c>
      <c r="C830" s="449" t="s">
        <v>809</v>
      </c>
      <c r="D830" s="450">
        <v>39.21</v>
      </c>
    </row>
    <row r="831" spans="1:4" ht="13.5" x14ac:dyDescent="0.25">
      <c r="A831" s="447">
        <v>5703</v>
      </c>
      <c r="B831" s="448" t="s">
        <v>1215</v>
      </c>
      <c r="C831" s="449" t="s">
        <v>809</v>
      </c>
      <c r="D831" s="450">
        <v>23.32</v>
      </c>
    </row>
    <row r="832" spans="1:4" ht="13.5" x14ac:dyDescent="0.25">
      <c r="A832" s="447">
        <v>5705</v>
      </c>
      <c r="B832" s="448" t="s">
        <v>1216</v>
      </c>
      <c r="C832" s="449" t="s">
        <v>809</v>
      </c>
      <c r="D832" s="450">
        <v>37.49</v>
      </c>
    </row>
    <row r="833" spans="1:4" ht="13.5" x14ac:dyDescent="0.25">
      <c r="A833" s="447">
        <v>5707</v>
      </c>
      <c r="B833" s="448" t="s">
        <v>1217</v>
      </c>
      <c r="C833" s="449" t="s">
        <v>809</v>
      </c>
      <c r="D833" s="450">
        <v>82.85</v>
      </c>
    </row>
    <row r="834" spans="1:4" ht="13.5" x14ac:dyDescent="0.25">
      <c r="A834" s="447">
        <v>5710</v>
      </c>
      <c r="B834" s="448" t="s">
        <v>1218</v>
      </c>
      <c r="C834" s="449" t="s">
        <v>809</v>
      </c>
      <c r="D834" s="450">
        <v>145.44</v>
      </c>
    </row>
    <row r="835" spans="1:4" ht="13.5" x14ac:dyDescent="0.25">
      <c r="A835" s="447">
        <v>5711</v>
      </c>
      <c r="B835" s="448" t="s">
        <v>1219</v>
      </c>
      <c r="C835" s="449" t="s">
        <v>809</v>
      </c>
      <c r="D835" s="450">
        <v>86.75</v>
      </c>
    </row>
    <row r="836" spans="1:4" ht="13.5" x14ac:dyDescent="0.25">
      <c r="A836" s="447">
        <v>5714</v>
      </c>
      <c r="B836" s="448" t="s">
        <v>1220</v>
      </c>
      <c r="C836" s="449" t="s">
        <v>809</v>
      </c>
      <c r="D836" s="450">
        <v>18.07</v>
      </c>
    </row>
    <row r="837" spans="1:4" ht="13.5" x14ac:dyDescent="0.25">
      <c r="A837" s="447">
        <v>5715</v>
      </c>
      <c r="B837" s="448" t="s">
        <v>1221</v>
      </c>
      <c r="C837" s="449" t="s">
        <v>809</v>
      </c>
      <c r="D837" s="450">
        <v>65.64</v>
      </c>
    </row>
    <row r="838" spans="1:4" ht="13.5" x14ac:dyDescent="0.25">
      <c r="A838" s="447">
        <v>5718</v>
      </c>
      <c r="B838" s="448" t="s">
        <v>1222</v>
      </c>
      <c r="C838" s="449" t="s">
        <v>809</v>
      </c>
      <c r="D838" s="450">
        <v>103.54</v>
      </c>
    </row>
    <row r="839" spans="1:4" ht="13.5" x14ac:dyDescent="0.25">
      <c r="A839" s="447">
        <v>5721</v>
      </c>
      <c r="B839" s="448" t="s">
        <v>1223</v>
      </c>
      <c r="C839" s="449" t="s">
        <v>809</v>
      </c>
      <c r="D839" s="450">
        <v>91.35</v>
      </c>
    </row>
    <row r="840" spans="1:4" ht="13.5" x14ac:dyDescent="0.25">
      <c r="A840" s="447">
        <v>5722</v>
      </c>
      <c r="B840" s="448" t="s">
        <v>1224</v>
      </c>
      <c r="C840" s="449" t="s">
        <v>809</v>
      </c>
      <c r="D840" s="450">
        <v>211.27</v>
      </c>
    </row>
    <row r="841" spans="1:4" ht="13.5" x14ac:dyDescent="0.25">
      <c r="A841" s="447">
        <v>5724</v>
      </c>
      <c r="B841" s="448" t="s">
        <v>1225</v>
      </c>
      <c r="C841" s="449" t="s">
        <v>809</v>
      </c>
      <c r="D841" s="450">
        <v>59.18</v>
      </c>
    </row>
    <row r="842" spans="1:4" ht="13.5" x14ac:dyDescent="0.25">
      <c r="A842" s="447">
        <v>5727</v>
      </c>
      <c r="B842" s="448" t="s">
        <v>1226</v>
      </c>
      <c r="C842" s="449" t="s">
        <v>809</v>
      </c>
      <c r="D842" s="450">
        <v>12.1</v>
      </c>
    </row>
    <row r="843" spans="1:4" ht="13.5" x14ac:dyDescent="0.25">
      <c r="A843" s="447">
        <v>5729</v>
      </c>
      <c r="B843" s="448" t="s">
        <v>1227</v>
      </c>
      <c r="C843" s="449" t="s">
        <v>809</v>
      </c>
      <c r="D843" s="450">
        <v>49.26</v>
      </c>
    </row>
    <row r="844" spans="1:4" ht="13.5" x14ac:dyDescent="0.25">
      <c r="A844" s="447">
        <v>5730</v>
      </c>
      <c r="B844" s="448" t="s">
        <v>1228</v>
      </c>
      <c r="C844" s="449" t="s">
        <v>809</v>
      </c>
      <c r="D844" s="450">
        <v>39.81</v>
      </c>
    </row>
    <row r="845" spans="1:4" ht="13.5" x14ac:dyDescent="0.25">
      <c r="A845" s="447">
        <v>5735</v>
      </c>
      <c r="B845" s="448" t="s">
        <v>1229</v>
      </c>
      <c r="C845" s="449" t="s">
        <v>809</v>
      </c>
      <c r="D845" s="450">
        <v>32.9</v>
      </c>
    </row>
    <row r="846" spans="1:4" ht="13.5" x14ac:dyDescent="0.25">
      <c r="A846" s="447">
        <v>5736</v>
      </c>
      <c r="B846" s="448" t="s">
        <v>1230</v>
      </c>
      <c r="C846" s="449" t="s">
        <v>809</v>
      </c>
      <c r="D846" s="450">
        <v>40.69</v>
      </c>
    </row>
    <row r="847" spans="1:4" ht="13.5" x14ac:dyDescent="0.25">
      <c r="A847" s="447">
        <v>5738</v>
      </c>
      <c r="B847" s="448" t="s">
        <v>1231</v>
      </c>
      <c r="C847" s="449" t="s">
        <v>809</v>
      </c>
      <c r="D847" s="450">
        <v>43.8</v>
      </c>
    </row>
    <row r="848" spans="1:4" ht="13.5" x14ac:dyDescent="0.25">
      <c r="A848" s="447">
        <v>5739</v>
      </c>
      <c r="B848" s="448" t="s">
        <v>1232</v>
      </c>
      <c r="C848" s="449" t="s">
        <v>809</v>
      </c>
      <c r="D848" s="450">
        <v>54.81</v>
      </c>
    </row>
    <row r="849" spans="1:4" ht="13.5" x14ac:dyDescent="0.25">
      <c r="A849" s="447">
        <v>5741</v>
      </c>
      <c r="B849" s="448" t="s">
        <v>1233</v>
      </c>
      <c r="C849" s="449" t="s">
        <v>809</v>
      </c>
      <c r="D849" s="450">
        <v>42.78</v>
      </c>
    </row>
    <row r="850" spans="1:4" ht="13.5" x14ac:dyDescent="0.25">
      <c r="A850" s="447">
        <v>5742</v>
      </c>
      <c r="B850" s="448" t="s">
        <v>1234</v>
      </c>
      <c r="C850" s="449" t="s">
        <v>809</v>
      </c>
      <c r="D850" s="450">
        <v>26.87</v>
      </c>
    </row>
    <row r="851" spans="1:4" ht="13.5" x14ac:dyDescent="0.25">
      <c r="A851" s="447">
        <v>5747</v>
      </c>
      <c r="B851" s="448" t="s">
        <v>1235</v>
      </c>
      <c r="C851" s="449" t="s">
        <v>809</v>
      </c>
      <c r="D851" s="450">
        <v>154.08000000000001</v>
      </c>
    </row>
    <row r="852" spans="1:4" ht="13.5" x14ac:dyDescent="0.25">
      <c r="A852" s="447">
        <v>5751</v>
      </c>
      <c r="B852" s="448" t="s">
        <v>1236</v>
      </c>
      <c r="C852" s="449" t="s">
        <v>809</v>
      </c>
      <c r="D852" s="450">
        <v>32.03</v>
      </c>
    </row>
    <row r="853" spans="1:4" ht="13.5" x14ac:dyDescent="0.25">
      <c r="A853" s="447">
        <v>5754</v>
      </c>
      <c r="B853" s="448" t="s">
        <v>1237</v>
      </c>
      <c r="C853" s="449" t="s">
        <v>809</v>
      </c>
      <c r="D853" s="450">
        <v>35.17</v>
      </c>
    </row>
    <row r="854" spans="1:4" ht="13.5" x14ac:dyDescent="0.25">
      <c r="A854" s="447">
        <v>5763</v>
      </c>
      <c r="B854" s="448" t="s">
        <v>1238</v>
      </c>
      <c r="C854" s="449" t="s">
        <v>809</v>
      </c>
      <c r="D854" s="450">
        <v>50.25</v>
      </c>
    </row>
    <row r="855" spans="1:4" ht="13.5" x14ac:dyDescent="0.25">
      <c r="A855" s="447">
        <v>5765</v>
      </c>
      <c r="B855" s="448" t="s">
        <v>1239</v>
      </c>
      <c r="C855" s="449" t="s">
        <v>809</v>
      </c>
      <c r="D855" s="450">
        <v>4.6399999999999997</v>
      </c>
    </row>
    <row r="856" spans="1:4" ht="13.5" x14ac:dyDescent="0.25">
      <c r="A856" s="447">
        <v>5766</v>
      </c>
      <c r="B856" s="448" t="s">
        <v>1240</v>
      </c>
      <c r="C856" s="449" t="s">
        <v>809</v>
      </c>
      <c r="D856" s="450">
        <v>2.91</v>
      </c>
    </row>
    <row r="857" spans="1:4" ht="13.5" x14ac:dyDescent="0.25">
      <c r="A857" s="447">
        <v>5779</v>
      </c>
      <c r="B857" s="448" t="s">
        <v>1241</v>
      </c>
      <c r="C857" s="449" t="s">
        <v>809</v>
      </c>
      <c r="D857" s="450">
        <v>73.3</v>
      </c>
    </row>
    <row r="858" spans="1:4" ht="13.5" x14ac:dyDescent="0.25">
      <c r="A858" s="447">
        <v>5787</v>
      </c>
      <c r="B858" s="448" t="s">
        <v>1242</v>
      </c>
      <c r="C858" s="449" t="s">
        <v>809</v>
      </c>
      <c r="D858" s="450">
        <v>68.56</v>
      </c>
    </row>
    <row r="859" spans="1:4" ht="13.5" x14ac:dyDescent="0.25">
      <c r="A859" s="447">
        <v>5797</v>
      </c>
      <c r="B859" s="448" t="s">
        <v>1243</v>
      </c>
      <c r="C859" s="449" t="s">
        <v>809</v>
      </c>
      <c r="D859" s="450">
        <v>6.64</v>
      </c>
    </row>
    <row r="860" spans="1:4" ht="13.5" x14ac:dyDescent="0.25">
      <c r="A860" s="447">
        <v>5800</v>
      </c>
      <c r="B860" s="448" t="s">
        <v>19992</v>
      </c>
      <c r="C860" s="449" t="s">
        <v>809</v>
      </c>
      <c r="D860" s="450">
        <v>0.51</v>
      </c>
    </row>
    <row r="861" spans="1:4" ht="13.5" x14ac:dyDescent="0.25">
      <c r="A861" s="447">
        <v>7032</v>
      </c>
      <c r="B861" s="448" t="s">
        <v>11844</v>
      </c>
      <c r="C861" s="449" t="s">
        <v>809</v>
      </c>
      <c r="D861" s="450">
        <v>4.7</v>
      </c>
    </row>
    <row r="862" spans="1:4" ht="13.5" x14ac:dyDescent="0.25">
      <c r="A862" s="447">
        <v>7033</v>
      </c>
      <c r="B862" s="448" t="s">
        <v>11845</v>
      </c>
      <c r="C862" s="449" t="s">
        <v>809</v>
      </c>
      <c r="D862" s="450">
        <v>1.63</v>
      </c>
    </row>
    <row r="863" spans="1:4" ht="13.5" x14ac:dyDescent="0.25">
      <c r="A863" s="447">
        <v>7034</v>
      </c>
      <c r="B863" s="448" t="s">
        <v>11846</v>
      </c>
      <c r="C863" s="449" t="s">
        <v>809</v>
      </c>
      <c r="D863" s="450">
        <v>5.88</v>
      </c>
    </row>
    <row r="864" spans="1:4" ht="13.5" x14ac:dyDescent="0.25">
      <c r="A864" s="447">
        <v>7035</v>
      </c>
      <c r="B864" s="448" t="s">
        <v>11847</v>
      </c>
      <c r="C864" s="449" t="s">
        <v>809</v>
      </c>
      <c r="D864" s="450">
        <v>249.88</v>
      </c>
    </row>
    <row r="865" spans="1:4" ht="13.5" x14ac:dyDescent="0.25">
      <c r="A865" s="447">
        <v>7038</v>
      </c>
      <c r="B865" s="448" t="s">
        <v>1244</v>
      </c>
      <c r="C865" s="449" t="s">
        <v>809</v>
      </c>
      <c r="D865" s="450">
        <v>50.1</v>
      </c>
    </row>
    <row r="866" spans="1:4" ht="13.5" x14ac:dyDescent="0.25">
      <c r="A866" s="447">
        <v>7039</v>
      </c>
      <c r="B866" s="448" t="s">
        <v>1245</v>
      </c>
      <c r="C866" s="449" t="s">
        <v>809</v>
      </c>
      <c r="D866" s="450">
        <v>13.44</v>
      </c>
    </row>
    <row r="867" spans="1:4" ht="13.5" x14ac:dyDescent="0.25">
      <c r="A867" s="447">
        <v>7040</v>
      </c>
      <c r="B867" s="448" t="s">
        <v>1246</v>
      </c>
      <c r="C867" s="449" t="s">
        <v>809</v>
      </c>
      <c r="D867" s="450">
        <v>62.69</v>
      </c>
    </row>
    <row r="868" spans="1:4" ht="13.5" x14ac:dyDescent="0.25">
      <c r="A868" s="447">
        <v>7044</v>
      </c>
      <c r="B868" s="448" t="s">
        <v>1247</v>
      </c>
      <c r="C868" s="449" t="s">
        <v>809</v>
      </c>
      <c r="D868" s="450">
        <v>0.4</v>
      </c>
    </row>
    <row r="869" spans="1:4" ht="13.5" x14ac:dyDescent="0.25">
      <c r="A869" s="447">
        <v>7045</v>
      </c>
      <c r="B869" s="448" t="s">
        <v>1248</v>
      </c>
      <c r="C869" s="449" t="s">
        <v>809</v>
      </c>
      <c r="D869" s="450">
        <v>0.09</v>
      </c>
    </row>
    <row r="870" spans="1:4" ht="13.5" x14ac:dyDescent="0.25">
      <c r="A870" s="447">
        <v>7046</v>
      </c>
      <c r="B870" s="448" t="s">
        <v>1249</v>
      </c>
      <c r="C870" s="449" t="s">
        <v>809</v>
      </c>
      <c r="D870" s="450">
        <v>0.44</v>
      </c>
    </row>
    <row r="871" spans="1:4" ht="13.5" x14ac:dyDescent="0.25">
      <c r="A871" s="447">
        <v>7047</v>
      </c>
      <c r="B871" s="448" t="s">
        <v>1250</v>
      </c>
      <c r="C871" s="449" t="s">
        <v>809</v>
      </c>
      <c r="D871" s="450">
        <v>24.68</v>
      </c>
    </row>
    <row r="872" spans="1:4" ht="13.5" x14ac:dyDescent="0.25">
      <c r="A872" s="447">
        <v>7051</v>
      </c>
      <c r="B872" s="448" t="s">
        <v>1251</v>
      </c>
      <c r="C872" s="449" t="s">
        <v>809</v>
      </c>
      <c r="D872" s="450">
        <v>44.43</v>
      </c>
    </row>
    <row r="873" spans="1:4" ht="13.5" x14ac:dyDescent="0.25">
      <c r="A873" s="447">
        <v>7052</v>
      </c>
      <c r="B873" s="448" t="s">
        <v>1252</v>
      </c>
      <c r="C873" s="449" t="s">
        <v>809</v>
      </c>
      <c r="D873" s="450">
        <v>12</v>
      </c>
    </row>
    <row r="874" spans="1:4" ht="13.5" x14ac:dyDescent="0.25">
      <c r="A874" s="447">
        <v>7053</v>
      </c>
      <c r="B874" s="448" t="s">
        <v>1253</v>
      </c>
      <c r="C874" s="449" t="s">
        <v>809</v>
      </c>
      <c r="D874" s="450">
        <v>55.61</v>
      </c>
    </row>
    <row r="875" spans="1:4" ht="13.5" x14ac:dyDescent="0.25">
      <c r="A875" s="447">
        <v>7054</v>
      </c>
      <c r="B875" s="448" t="s">
        <v>1254</v>
      </c>
      <c r="C875" s="449" t="s">
        <v>809</v>
      </c>
      <c r="D875" s="450">
        <v>86.98</v>
      </c>
    </row>
    <row r="876" spans="1:4" ht="13.5" x14ac:dyDescent="0.25">
      <c r="A876" s="447">
        <v>7058</v>
      </c>
      <c r="B876" s="448" t="s">
        <v>1255</v>
      </c>
      <c r="C876" s="449" t="s">
        <v>809</v>
      </c>
      <c r="D876" s="450">
        <v>22.56</v>
      </c>
    </row>
    <row r="877" spans="1:4" ht="13.5" x14ac:dyDescent="0.25">
      <c r="A877" s="447">
        <v>7059</v>
      </c>
      <c r="B877" s="448" t="s">
        <v>1256</v>
      </c>
      <c r="C877" s="449" t="s">
        <v>809</v>
      </c>
      <c r="D877" s="450">
        <v>8.64</v>
      </c>
    </row>
    <row r="878" spans="1:4" ht="13.5" x14ac:dyDescent="0.25">
      <c r="A878" s="447">
        <v>7060</v>
      </c>
      <c r="B878" s="448" t="s">
        <v>1257</v>
      </c>
      <c r="C878" s="449" t="s">
        <v>809</v>
      </c>
      <c r="D878" s="450">
        <v>40.549999999999997</v>
      </c>
    </row>
    <row r="879" spans="1:4" ht="13.5" x14ac:dyDescent="0.25">
      <c r="A879" s="447">
        <v>7061</v>
      </c>
      <c r="B879" s="448" t="s">
        <v>1258</v>
      </c>
      <c r="C879" s="449" t="s">
        <v>809</v>
      </c>
      <c r="D879" s="450">
        <v>79.400000000000006</v>
      </c>
    </row>
    <row r="880" spans="1:4" ht="13.5" x14ac:dyDescent="0.25">
      <c r="A880" s="447">
        <v>7063</v>
      </c>
      <c r="B880" s="448" t="s">
        <v>1259</v>
      </c>
      <c r="C880" s="449" t="s">
        <v>809</v>
      </c>
      <c r="D880" s="450">
        <v>22.54</v>
      </c>
    </row>
    <row r="881" spans="1:4" ht="13.5" x14ac:dyDescent="0.25">
      <c r="A881" s="447">
        <v>7064</v>
      </c>
      <c r="B881" s="448" t="s">
        <v>1260</v>
      </c>
      <c r="C881" s="449" t="s">
        <v>809</v>
      </c>
      <c r="D881" s="450">
        <v>6.09</v>
      </c>
    </row>
    <row r="882" spans="1:4" ht="13.5" x14ac:dyDescent="0.25">
      <c r="A882" s="447">
        <v>7065</v>
      </c>
      <c r="B882" s="448" t="s">
        <v>1261</v>
      </c>
      <c r="C882" s="449" t="s">
        <v>809</v>
      </c>
      <c r="D882" s="450">
        <v>24.66</v>
      </c>
    </row>
    <row r="883" spans="1:4" ht="13.5" x14ac:dyDescent="0.25">
      <c r="A883" s="447">
        <v>7066</v>
      </c>
      <c r="B883" s="448" t="s">
        <v>1262</v>
      </c>
      <c r="C883" s="449" t="s">
        <v>809</v>
      </c>
      <c r="D883" s="450">
        <v>94.21</v>
      </c>
    </row>
    <row r="884" spans="1:4" ht="13.5" x14ac:dyDescent="0.25">
      <c r="A884" s="447">
        <v>53786</v>
      </c>
      <c r="B884" s="448" t="s">
        <v>1263</v>
      </c>
      <c r="C884" s="449" t="s">
        <v>809</v>
      </c>
      <c r="D884" s="450">
        <v>49.72</v>
      </c>
    </row>
    <row r="885" spans="1:4" ht="13.5" x14ac:dyDescent="0.25">
      <c r="A885" s="447">
        <v>53788</v>
      </c>
      <c r="B885" s="448" t="s">
        <v>1264</v>
      </c>
      <c r="C885" s="449" t="s">
        <v>809</v>
      </c>
      <c r="D885" s="450">
        <v>55.67</v>
      </c>
    </row>
    <row r="886" spans="1:4" ht="13.5" x14ac:dyDescent="0.25">
      <c r="A886" s="447">
        <v>53792</v>
      </c>
      <c r="B886" s="448" t="s">
        <v>1265</v>
      </c>
      <c r="C886" s="449" t="s">
        <v>809</v>
      </c>
      <c r="D886" s="450">
        <v>98.7</v>
      </c>
    </row>
    <row r="887" spans="1:4" ht="13.5" x14ac:dyDescent="0.25">
      <c r="A887" s="447">
        <v>53794</v>
      </c>
      <c r="B887" s="448" t="s">
        <v>1266</v>
      </c>
      <c r="C887" s="449" t="s">
        <v>809</v>
      </c>
      <c r="D887" s="450">
        <v>35.619999999999997</v>
      </c>
    </row>
    <row r="888" spans="1:4" ht="13.5" x14ac:dyDescent="0.25">
      <c r="A888" s="447">
        <v>53797</v>
      </c>
      <c r="B888" s="448" t="s">
        <v>1267</v>
      </c>
      <c r="C888" s="449" t="s">
        <v>809</v>
      </c>
      <c r="D888" s="450">
        <v>113.51</v>
      </c>
    </row>
    <row r="889" spans="1:4" ht="13.5" x14ac:dyDescent="0.25">
      <c r="A889" s="447">
        <v>53804</v>
      </c>
      <c r="B889" s="448" t="s">
        <v>1268</v>
      </c>
      <c r="C889" s="449" t="s">
        <v>809</v>
      </c>
      <c r="D889" s="450">
        <v>4.63</v>
      </c>
    </row>
    <row r="890" spans="1:4" ht="13.5" x14ac:dyDescent="0.25">
      <c r="A890" s="447">
        <v>53806</v>
      </c>
      <c r="B890" s="448" t="s">
        <v>1269</v>
      </c>
      <c r="C890" s="449" t="s">
        <v>809</v>
      </c>
      <c r="D890" s="450">
        <v>76.25</v>
      </c>
    </row>
    <row r="891" spans="1:4" ht="13.5" x14ac:dyDescent="0.25">
      <c r="A891" s="447">
        <v>53810</v>
      </c>
      <c r="B891" s="448" t="s">
        <v>1270</v>
      </c>
      <c r="C891" s="449" t="s">
        <v>809</v>
      </c>
      <c r="D891" s="450">
        <v>76.72</v>
      </c>
    </row>
    <row r="892" spans="1:4" ht="13.5" x14ac:dyDescent="0.25">
      <c r="A892" s="447">
        <v>53814</v>
      </c>
      <c r="B892" s="448" t="s">
        <v>1271</v>
      </c>
      <c r="C892" s="449" t="s">
        <v>809</v>
      </c>
      <c r="D892" s="450">
        <v>251.32</v>
      </c>
    </row>
    <row r="893" spans="1:4" ht="13.5" x14ac:dyDescent="0.25">
      <c r="A893" s="447">
        <v>53817</v>
      </c>
      <c r="B893" s="448" t="s">
        <v>1272</v>
      </c>
      <c r="C893" s="449" t="s">
        <v>809</v>
      </c>
      <c r="D893" s="450">
        <v>60.86</v>
      </c>
    </row>
    <row r="894" spans="1:4" ht="13.5" x14ac:dyDescent="0.25">
      <c r="A894" s="447">
        <v>53818</v>
      </c>
      <c r="B894" s="448" t="s">
        <v>1273</v>
      </c>
      <c r="C894" s="449" t="s">
        <v>809</v>
      </c>
      <c r="D894" s="450">
        <v>9.67</v>
      </c>
    </row>
    <row r="895" spans="1:4" ht="13.5" x14ac:dyDescent="0.25">
      <c r="A895" s="447">
        <v>53827</v>
      </c>
      <c r="B895" s="448" t="s">
        <v>1274</v>
      </c>
      <c r="C895" s="449" t="s">
        <v>809</v>
      </c>
      <c r="D895" s="450">
        <v>111.11</v>
      </c>
    </row>
    <row r="896" spans="1:4" ht="13.5" x14ac:dyDescent="0.25">
      <c r="A896" s="447">
        <v>53829</v>
      </c>
      <c r="B896" s="448" t="s">
        <v>1275</v>
      </c>
      <c r="C896" s="449" t="s">
        <v>809</v>
      </c>
      <c r="D896" s="450">
        <v>113.51</v>
      </c>
    </row>
    <row r="897" spans="1:4" ht="13.5" x14ac:dyDescent="0.25">
      <c r="A897" s="447">
        <v>53831</v>
      </c>
      <c r="B897" s="448" t="s">
        <v>1276</v>
      </c>
      <c r="C897" s="449" t="s">
        <v>809</v>
      </c>
      <c r="D897" s="450">
        <v>187.49</v>
      </c>
    </row>
    <row r="898" spans="1:4" ht="13.5" x14ac:dyDescent="0.25">
      <c r="A898" s="447">
        <v>53840</v>
      </c>
      <c r="B898" s="448" t="s">
        <v>1277</v>
      </c>
      <c r="C898" s="449" t="s">
        <v>809</v>
      </c>
      <c r="D898" s="450">
        <v>2.5099999999999998</v>
      </c>
    </row>
    <row r="899" spans="1:4" ht="13.5" x14ac:dyDescent="0.25">
      <c r="A899" s="447">
        <v>53841</v>
      </c>
      <c r="B899" s="448" t="s">
        <v>1278</v>
      </c>
      <c r="C899" s="449" t="s">
        <v>809</v>
      </c>
      <c r="D899" s="450">
        <v>1.74</v>
      </c>
    </row>
    <row r="900" spans="1:4" ht="13.5" x14ac:dyDescent="0.25">
      <c r="A900" s="447">
        <v>53849</v>
      </c>
      <c r="B900" s="448" t="s">
        <v>1279</v>
      </c>
      <c r="C900" s="449" t="s">
        <v>809</v>
      </c>
      <c r="D900" s="450">
        <v>81.56</v>
      </c>
    </row>
    <row r="901" spans="1:4" ht="13.5" x14ac:dyDescent="0.25">
      <c r="A901" s="447">
        <v>53857</v>
      </c>
      <c r="B901" s="448" t="s">
        <v>1280</v>
      </c>
      <c r="C901" s="449" t="s">
        <v>809</v>
      </c>
      <c r="D901" s="450">
        <v>51.8</v>
      </c>
    </row>
    <row r="902" spans="1:4" ht="13.5" x14ac:dyDescent="0.25">
      <c r="A902" s="447">
        <v>53858</v>
      </c>
      <c r="B902" s="448" t="s">
        <v>1281</v>
      </c>
      <c r="C902" s="449" t="s">
        <v>809</v>
      </c>
      <c r="D902" s="450">
        <v>44.54</v>
      </c>
    </row>
    <row r="903" spans="1:4" ht="13.5" x14ac:dyDescent="0.25">
      <c r="A903" s="447">
        <v>53861</v>
      </c>
      <c r="B903" s="448" t="s">
        <v>1282</v>
      </c>
      <c r="C903" s="449" t="s">
        <v>809</v>
      </c>
      <c r="D903" s="450">
        <v>71.819999999999993</v>
      </c>
    </row>
    <row r="904" spans="1:4" ht="13.5" x14ac:dyDescent="0.25">
      <c r="A904" s="447">
        <v>53863</v>
      </c>
      <c r="B904" s="448" t="s">
        <v>1283</v>
      </c>
      <c r="C904" s="449" t="s">
        <v>809</v>
      </c>
      <c r="D904" s="450">
        <v>2.1800000000000002</v>
      </c>
    </row>
    <row r="905" spans="1:4" ht="13.5" x14ac:dyDescent="0.25">
      <c r="A905" s="447">
        <v>53865</v>
      </c>
      <c r="B905" s="448" t="s">
        <v>1284</v>
      </c>
      <c r="C905" s="449" t="s">
        <v>809</v>
      </c>
      <c r="D905" s="450">
        <v>45.94</v>
      </c>
    </row>
    <row r="906" spans="1:4" ht="13.5" x14ac:dyDescent="0.25">
      <c r="A906" s="447">
        <v>53866</v>
      </c>
      <c r="B906" s="448" t="s">
        <v>19993</v>
      </c>
      <c r="C906" s="449" t="s">
        <v>809</v>
      </c>
      <c r="D906" s="450">
        <v>1.88</v>
      </c>
    </row>
    <row r="907" spans="1:4" ht="13.5" x14ac:dyDescent="0.25">
      <c r="A907" s="447">
        <v>53882</v>
      </c>
      <c r="B907" s="448" t="s">
        <v>1285</v>
      </c>
      <c r="C907" s="449" t="s">
        <v>809</v>
      </c>
      <c r="D907" s="450">
        <v>35.92</v>
      </c>
    </row>
    <row r="908" spans="1:4" ht="13.5" x14ac:dyDescent="0.25">
      <c r="A908" s="447">
        <v>55263</v>
      </c>
      <c r="B908" s="448" t="s">
        <v>1286</v>
      </c>
      <c r="C908" s="449" t="s">
        <v>809</v>
      </c>
      <c r="D908" s="450">
        <v>62.78</v>
      </c>
    </row>
    <row r="909" spans="1:4" ht="13.5" x14ac:dyDescent="0.25">
      <c r="A909" s="447">
        <v>73303</v>
      </c>
      <c r="B909" s="448" t="s">
        <v>1287</v>
      </c>
      <c r="C909" s="449" t="s">
        <v>809</v>
      </c>
      <c r="D909" s="450">
        <v>7.15</v>
      </c>
    </row>
    <row r="910" spans="1:4" ht="13.5" x14ac:dyDescent="0.25">
      <c r="A910" s="447">
        <v>73307</v>
      </c>
      <c r="B910" s="448" t="s">
        <v>1288</v>
      </c>
      <c r="C910" s="449" t="s">
        <v>809</v>
      </c>
      <c r="D910" s="450">
        <v>6.38</v>
      </c>
    </row>
    <row r="911" spans="1:4" ht="13.5" x14ac:dyDescent="0.25">
      <c r="A911" s="447">
        <v>73309</v>
      </c>
      <c r="B911" s="448" t="s">
        <v>1289</v>
      </c>
      <c r="C911" s="449" t="s">
        <v>809</v>
      </c>
      <c r="D911" s="450">
        <v>33.33</v>
      </c>
    </row>
    <row r="912" spans="1:4" ht="13.5" x14ac:dyDescent="0.25">
      <c r="A912" s="447">
        <v>73311</v>
      </c>
      <c r="B912" s="448" t="s">
        <v>1290</v>
      </c>
      <c r="C912" s="449" t="s">
        <v>809</v>
      </c>
      <c r="D912" s="450">
        <v>173.55</v>
      </c>
    </row>
    <row r="913" spans="1:4" ht="13.5" x14ac:dyDescent="0.25">
      <c r="A913" s="447">
        <v>73313</v>
      </c>
      <c r="B913" s="448" t="s">
        <v>1291</v>
      </c>
      <c r="C913" s="449" t="s">
        <v>809</v>
      </c>
      <c r="D913" s="450">
        <v>9</v>
      </c>
    </row>
    <row r="914" spans="1:4" ht="13.5" x14ac:dyDescent="0.25">
      <c r="A914" s="447">
        <v>73315</v>
      </c>
      <c r="B914" s="448" t="s">
        <v>1292</v>
      </c>
      <c r="C914" s="449" t="s">
        <v>809</v>
      </c>
      <c r="D914" s="450">
        <v>55.67</v>
      </c>
    </row>
    <row r="915" spans="1:4" ht="13.5" x14ac:dyDescent="0.25">
      <c r="A915" s="447">
        <v>73335</v>
      </c>
      <c r="B915" s="448" t="s">
        <v>1293</v>
      </c>
      <c r="C915" s="449" t="s">
        <v>809</v>
      </c>
      <c r="D915" s="450">
        <v>34.19</v>
      </c>
    </row>
    <row r="916" spans="1:4" ht="13.5" x14ac:dyDescent="0.25">
      <c r="A916" s="447">
        <v>73340</v>
      </c>
      <c r="B916" s="448" t="s">
        <v>1294</v>
      </c>
      <c r="C916" s="449" t="s">
        <v>809</v>
      </c>
      <c r="D916" s="450">
        <v>150.82</v>
      </c>
    </row>
    <row r="917" spans="1:4" ht="13.5" x14ac:dyDescent="0.25">
      <c r="A917" s="447">
        <v>83361</v>
      </c>
      <c r="B917" s="448" t="s">
        <v>1295</v>
      </c>
      <c r="C917" s="449" t="s">
        <v>809</v>
      </c>
      <c r="D917" s="450">
        <v>41.82</v>
      </c>
    </row>
    <row r="918" spans="1:4" ht="13.5" x14ac:dyDescent="0.25">
      <c r="A918" s="447">
        <v>83761</v>
      </c>
      <c r="B918" s="448" t="s">
        <v>1296</v>
      </c>
      <c r="C918" s="449" t="s">
        <v>809</v>
      </c>
      <c r="D918" s="450">
        <v>9.52</v>
      </c>
    </row>
    <row r="919" spans="1:4" ht="13.5" x14ac:dyDescent="0.25">
      <c r="A919" s="447">
        <v>83762</v>
      </c>
      <c r="B919" s="448" t="s">
        <v>1297</v>
      </c>
      <c r="C919" s="449" t="s">
        <v>809</v>
      </c>
      <c r="D919" s="450">
        <v>8.5</v>
      </c>
    </row>
    <row r="920" spans="1:4" ht="13.5" x14ac:dyDescent="0.25">
      <c r="A920" s="447">
        <v>83763</v>
      </c>
      <c r="B920" s="448" t="s">
        <v>1298</v>
      </c>
      <c r="C920" s="449" t="s">
        <v>809</v>
      </c>
      <c r="D920" s="450">
        <v>48.91</v>
      </c>
    </row>
    <row r="921" spans="1:4" ht="13.5" x14ac:dyDescent="0.25">
      <c r="A921" s="447">
        <v>83764</v>
      </c>
      <c r="B921" s="448" t="s">
        <v>1299</v>
      </c>
      <c r="C921" s="449" t="s">
        <v>809</v>
      </c>
      <c r="D921" s="450">
        <v>3.35</v>
      </c>
    </row>
    <row r="922" spans="1:4" ht="13.5" x14ac:dyDescent="0.25">
      <c r="A922" s="447">
        <v>87026</v>
      </c>
      <c r="B922" s="448" t="s">
        <v>1300</v>
      </c>
      <c r="C922" s="449" t="s">
        <v>809</v>
      </c>
      <c r="D922" s="450">
        <v>0.69</v>
      </c>
    </row>
    <row r="923" spans="1:4" ht="13.5" x14ac:dyDescent="0.25">
      <c r="A923" s="447">
        <v>87441</v>
      </c>
      <c r="B923" s="448" t="s">
        <v>11848</v>
      </c>
      <c r="C923" s="449" t="s">
        <v>809</v>
      </c>
      <c r="D923" s="450">
        <v>0.55000000000000004</v>
      </c>
    </row>
    <row r="924" spans="1:4" ht="13.5" x14ac:dyDescent="0.25">
      <c r="A924" s="447">
        <v>87442</v>
      </c>
      <c r="B924" s="448" t="s">
        <v>11849</v>
      </c>
      <c r="C924" s="449" t="s">
        <v>809</v>
      </c>
      <c r="D924" s="450">
        <v>0.12</v>
      </c>
    </row>
    <row r="925" spans="1:4" ht="13.5" x14ac:dyDescent="0.25">
      <c r="A925" s="447">
        <v>87443</v>
      </c>
      <c r="B925" s="448" t="s">
        <v>11850</v>
      </c>
      <c r="C925" s="449" t="s">
        <v>809</v>
      </c>
      <c r="D925" s="450">
        <v>0.69</v>
      </c>
    </row>
    <row r="926" spans="1:4" ht="13.5" x14ac:dyDescent="0.25">
      <c r="A926" s="447">
        <v>87444</v>
      </c>
      <c r="B926" s="448" t="s">
        <v>11851</v>
      </c>
      <c r="C926" s="449" t="s">
        <v>809</v>
      </c>
      <c r="D926" s="450">
        <v>4.08</v>
      </c>
    </row>
    <row r="927" spans="1:4" ht="13.5" x14ac:dyDescent="0.25">
      <c r="A927" s="447">
        <v>88387</v>
      </c>
      <c r="B927" s="448" t="s">
        <v>11852</v>
      </c>
      <c r="C927" s="449" t="s">
        <v>809</v>
      </c>
      <c r="D927" s="450">
        <v>1.08</v>
      </c>
    </row>
    <row r="928" spans="1:4" ht="13.5" x14ac:dyDescent="0.25">
      <c r="A928" s="447">
        <v>88389</v>
      </c>
      <c r="B928" s="448" t="s">
        <v>11853</v>
      </c>
      <c r="C928" s="449" t="s">
        <v>809</v>
      </c>
      <c r="D928" s="450">
        <v>0.25</v>
      </c>
    </row>
    <row r="929" spans="1:4" ht="13.5" x14ac:dyDescent="0.25">
      <c r="A929" s="447">
        <v>88390</v>
      </c>
      <c r="B929" s="448" t="s">
        <v>11854</v>
      </c>
      <c r="C929" s="449" t="s">
        <v>809</v>
      </c>
      <c r="D929" s="450">
        <v>1.18</v>
      </c>
    </row>
    <row r="930" spans="1:4" ht="13.5" x14ac:dyDescent="0.25">
      <c r="A930" s="447">
        <v>88391</v>
      </c>
      <c r="B930" s="448" t="s">
        <v>11855</v>
      </c>
      <c r="C930" s="449" t="s">
        <v>809</v>
      </c>
      <c r="D930" s="450">
        <v>3.06</v>
      </c>
    </row>
    <row r="931" spans="1:4" ht="13.5" x14ac:dyDescent="0.25">
      <c r="A931" s="447">
        <v>88394</v>
      </c>
      <c r="B931" s="448" t="s">
        <v>11856</v>
      </c>
      <c r="C931" s="449" t="s">
        <v>809</v>
      </c>
      <c r="D931" s="450">
        <v>1.29</v>
      </c>
    </row>
    <row r="932" spans="1:4" ht="13.5" x14ac:dyDescent="0.25">
      <c r="A932" s="447">
        <v>88395</v>
      </c>
      <c r="B932" s="448" t="s">
        <v>11857</v>
      </c>
      <c r="C932" s="449" t="s">
        <v>809</v>
      </c>
      <c r="D932" s="450">
        <v>0.28999999999999998</v>
      </c>
    </row>
    <row r="933" spans="1:4" ht="13.5" x14ac:dyDescent="0.25">
      <c r="A933" s="447">
        <v>88396</v>
      </c>
      <c r="B933" s="448" t="s">
        <v>11858</v>
      </c>
      <c r="C933" s="449" t="s">
        <v>809</v>
      </c>
      <c r="D933" s="450">
        <v>1.41</v>
      </c>
    </row>
    <row r="934" spans="1:4" ht="13.5" x14ac:dyDescent="0.25">
      <c r="A934" s="447">
        <v>88397</v>
      </c>
      <c r="B934" s="448" t="s">
        <v>11859</v>
      </c>
      <c r="C934" s="449" t="s">
        <v>809</v>
      </c>
      <c r="D934" s="450">
        <v>4.59</v>
      </c>
    </row>
    <row r="935" spans="1:4" ht="13.5" x14ac:dyDescent="0.25">
      <c r="A935" s="447">
        <v>88400</v>
      </c>
      <c r="B935" s="448" t="s">
        <v>11860</v>
      </c>
      <c r="C935" s="449" t="s">
        <v>809</v>
      </c>
      <c r="D935" s="450">
        <v>1.02</v>
      </c>
    </row>
    <row r="936" spans="1:4" ht="13.5" x14ac:dyDescent="0.25">
      <c r="A936" s="447">
        <v>88401</v>
      </c>
      <c r="B936" s="448" t="s">
        <v>11861</v>
      </c>
      <c r="C936" s="449" t="s">
        <v>809</v>
      </c>
      <c r="D936" s="450">
        <v>0.23</v>
      </c>
    </row>
    <row r="937" spans="1:4" ht="13.5" x14ac:dyDescent="0.25">
      <c r="A937" s="447">
        <v>88402</v>
      </c>
      <c r="B937" s="448" t="s">
        <v>11862</v>
      </c>
      <c r="C937" s="449" t="s">
        <v>809</v>
      </c>
      <c r="D937" s="450">
        <v>1.1200000000000001</v>
      </c>
    </row>
    <row r="938" spans="1:4" ht="13.5" x14ac:dyDescent="0.25">
      <c r="A938" s="447">
        <v>88403</v>
      </c>
      <c r="B938" s="448" t="s">
        <v>11863</v>
      </c>
      <c r="C938" s="449" t="s">
        <v>809</v>
      </c>
      <c r="D938" s="450">
        <v>1.84</v>
      </c>
    </row>
    <row r="939" spans="1:4" ht="13.5" x14ac:dyDescent="0.25">
      <c r="A939" s="447">
        <v>88419</v>
      </c>
      <c r="B939" s="448" t="s">
        <v>1301</v>
      </c>
      <c r="C939" s="449" t="s">
        <v>809</v>
      </c>
      <c r="D939" s="450">
        <v>6.67</v>
      </c>
    </row>
    <row r="940" spans="1:4" ht="13.5" x14ac:dyDescent="0.25">
      <c r="A940" s="447">
        <v>88422</v>
      </c>
      <c r="B940" s="448" t="s">
        <v>1302</v>
      </c>
      <c r="C940" s="449" t="s">
        <v>809</v>
      </c>
      <c r="D940" s="450">
        <v>1.54</v>
      </c>
    </row>
    <row r="941" spans="1:4" ht="13.5" x14ac:dyDescent="0.25">
      <c r="A941" s="447">
        <v>88425</v>
      </c>
      <c r="B941" s="448" t="s">
        <v>1303</v>
      </c>
      <c r="C941" s="449" t="s">
        <v>809</v>
      </c>
      <c r="D941" s="450">
        <v>8.34</v>
      </c>
    </row>
    <row r="942" spans="1:4" ht="13.5" x14ac:dyDescent="0.25">
      <c r="A942" s="447">
        <v>88427</v>
      </c>
      <c r="B942" s="448" t="s">
        <v>1304</v>
      </c>
      <c r="C942" s="449" t="s">
        <v>809</v>
      </c>
      <c r="D942" s="450">
        <v>1.03</v>
      </c>
    </row>
    <row r="943" spans="1:4" ht="13.5" x14ac:dyDescent="0.25">
      <c r="A943" s="447">
        <v>88434</v>
      </c>
      <c r="B943" s="448" t="s">
        <v>1305</v>
      </c>
      <c r="C943" s="449" t="s">
        <v>809</v>
      </c>
      <c r="D943" s="450">
        <v>8.85</v>
      </c>
    </row>
    <row r="944" spans="1:4" ht="13.5" x14ac:dyDescent="0.25">
      <c r="A944" s="447">
        <v>88435</v>
      </c>
      <c r="B944" s="448" t="s">
        <v>1306</v>
      </c>
      <c r="C944" s="449" t="s">
        <v>809</v>
      </c>
      <c r="D944" s="450">
        <v>2.04</v>
      </c>
    </row>
    <row r="945" spans="1:4" ht="13.5" x14ac:dyDescent="0.25">
      <c r="A945" s="447">
        <v>88436</v>
      </c>
      <c r="B945" s="448" t="s">
        <v>1307</v>
      </c>
      <c r="C945" s="449" t="s">
        <v>809</v>
      </c>
      <c r="D945" s="450">
        <v>11.06</v>
      </c>
    </row>
    <row r="946" spans="1:4" ht="13.5" x14ac:dyDescent="0.25">
      <c r="A946" s="447">
        <v>88437</v>
      </c>
      <c r="B946" s="448" t="s">
        <v>1308</v>
      </c>
      <c r="C946" s="449" t="s">
        <v>809</v>
      </c>
      <c r="D946" s="450">
        <v>1.03</v>
      </c>
    </row>
    <row r="947" spans="1:4" ht="13.5" x14ac:dyDescent="0.25">
      <c r="A947" s="447">
        <v>88569</v>
      </c>
      <c r="B947" s="448" t="s">
        <v>1309</v>
      </c>
      <c r="C947" s="449" t="s">
        <v>809</v>
      </c>
      <c r="D947" s="450">
        <v>3.71</v>
      </c>
    </row>
    <row r="948" spans="1:4" ht="13.5" x14ac:dyDescent="0.25">
      <c r="A948" s="447">
        <v>88570</v>
      </c>
      <c r="B948" s="448" t="s">
        <v>1310</v>
      </c>
      <c r="C948" s="449" t="s">
        <v>809</v>
      </c>
      <c r="D948" s="450">
        <v>1.28</v>
      </c>
    </row>
    <row r="949" spans="1:4" ht="13.5" x14ac:dyDescent="0.25">
      <c r="A949" s="447">
        <v>88826</v>
      </c>
      <c r="B949" s="448" t="s">
        <v>11864</v>
      </c>
      <c r="C949" s="449" t="s">
        <v>809</v>
      </c>
      <c r="D949" s="450">
        <v>0.4</v>
      </c>
    </row>
    <row r="950" spans="1:4" ht="13.5" x14ac:dyDescent="0.25">
      <c r="A950" s="447">
        <v>88827</v>
      </c>
      <c r="B950" s="448" t="s">
        <v>11865</v>
      </c>
      <c r="C950" s="449" t="s">
        <v>809</v>
      </c>
      <c r="D950" s="450">
        <v>0.09</v>
      </c>
    </row>
    <row r="951" spans="1:4" ht="13.5" x14ac:dyDescent="0.25">
      <c r="A951" s="447">
        <v>88828</v>
      </c>
      <c r="B951" s="448" t="s">
        <v>11866</v>
      </c>
      <c r="C951" s="449" t="s">
        <v>809</v>
      </c>
      <c r="D951" s="450">
        <v>0.44</v>
      </c>
    </row>
    <row r="952" spans="1:4" ht="13.5" x14ac:dyDescent="0.25">
      <c r="A952" s="447">
        <v>88829</v>
      </c>
      <c r="B952" s="448" t="s">
        <v>11867</v>
      </c>
      <c r="C952" s="449" t="s">
        <v>809</v>
      </c>
      <c r="D952" s="450">
        <v>1.22</v>
      </c>
    </row>
    <row r="953" spans="1:4" ht="13.5" x14ac:dyDescent="0.25">
      <c r="A953" s="447">
        <v>88839</v>
      </c>
      <c r="B953" s="448" t="s">
        <v>1311</v>
      </c>
      <c r="C953" s="449" t="s">
        <v>809</v>
      </c>
      <c r="D953" s="450">
        <v>34.64</v>
      </c>
    </row>
    <row r="954" spans="1:4" ht="13.5" x14ac:dyDescent="0.25">
      <c r="A954" s="447">
        <v>88840</v>
      </c>
      <c r="B954" s="448" t="s">
        <v>1312</v>
      </c>
      <c r="C954" s="449" t="s">
        <v>809</v>
      </c>
      <c r="D954" s="450">
        <v>15.26</v>
      </c>
    </row>
    <row r="955" spans="1:4" ht="13.5" x14ac:dyDescent="0.25">
      <c r="A955" s="447">
        <v>88841</v>
      </c>
      <c r="B955" s="448" t="s">
        <v>1313</v>
      </c>
      <c r="C955" s="449" t="s">
        <v>809</v>
      </c>
      <c r="D955" s="450">
        <v>61.94</v>
      </c>
    </row>
    <row r="956" spans="1:4" ht="13.5" x14ac:dyDescent="0.25">
      <c r="A956" s="447">
        <v>88842</v>
      </c>
      <c r="B956" s="448" t="s">
        <v>1314</v>
      </c>
      <c r="C956" s="449" t="s">
        <v>809</v>
      </c>
      <c r="D956" s="450">
        <v>76.13</v>
      </c>
    </row>
    <row r="957" spans="1:4" ht="13.5" x14ac:dyDescent="0.25">
      <c r="A957" s="447">
        <v>88847</v>
      </c>
      <c r="B957" s="448" t="s">
        <v>1315</v>
      </c>
      <c r="C957" s="449" t="s">
        <v>809</v>
      </c>
      <c r="D957" s="450">
        <v>22.82</v>
      </c>
    </row>
    <row r="958" spans="1:4" ht="13.5" x14ac:dyDescent="0.25">
      <c r="A958" s="447">
        <v>88848</v>
      </c>
      <c r="B958" s="448" t="s">
        <v>1316</v>
      </c>
      <c r="C958" s="449" t="s">
        <v>809</v>
      </c>
      <c r="D958" s="450">
        <v>9.3800000000000008</v>
      </c>
    </row>
    <row r="959" spans="1:4" ht="13.5" x14ac:dyDescent="0.25">
      <c r="A959" s="447">
        <v>88853</v>
      </c>
      <c r="B959" s="448" t="s">
        <v>1317</v>
      </c>
      <c r="C959" s="449" t="s">
        <v>809</v>
      </c>
      <c r="D959" s="450">
        <v>0.33</v>
      </c>
    </row>
    <row r="960" spans="1:4" ht="13.5" x14ac:dyDescent="0.25">
      <c r="A960" s="447">
        <v>88854</v>
      </c>
      <c r="B960" s="448" t="s">
        <v>1318</v>
      </c>
      <c r="C960" s="449" t="s">
        <v>809</v>
      </c>
      <c r="D960" s="450">
        <v>7.0000000000000007E-2</v>
      </c>
    </row>
    <row r="961" spans="1:4" ht="13.5" x14ac:dyDescent="0.25">
      <c r="A961" s="447">
        <v>88855</v>
      </c>
      <c r="B961" s="448" t="s">
        <v>19994</v>
      </c>
      <c r="C961" s="449" t="s">
        <v>809</v>
      </c>
      <c r="D961" s="450">
        <v>3.21</v>
      </c>
    </row>
    <row r="962" spans="1:4" ht="13.5" x14ac:dyDescent="0.25">
      <c r="A962" s="447">
        <v>88856</v>
      </c>
      <c r="B962" s="448" t="s">
        <v>19995</v>
      </c>
      <c r="C962" s="449" t="s">
        <v>809</v>
      </c>
      <c r="D962" s="450">
        <v>0.88</v>
      </c>
    </row>
    <row r="963" spans="1:4" ht="13.5" x14ac:dyDescent="0.25">
      <c r="A963" s="447">
        <v>88857</v>
      </c>
      <c r="B963" s="448" t="s">
        <v>1319</v>
      </c>
      <c r="C963" s="449" t="s">
        <v>809</v>
      </c>
      <c r="D963" s="450">
        <v>27.28</v>
      </c>
    </row>
    <row r="964" spans="1:4" ht="13.5" x14ac:dyDescent="0.25">
      <c r="A964" s="447">
        <v>88858</v>
      </c>
      <c r="B964" s="448" t="s">
        <v>1320</v>
      </c>
      <c r="C964" s="449" t="s">
        <v>809</v>
      </c>
      <c r="D964" s="450">
        <v>7.21</v>
      </c>
    </row>
    <row r="965" spans="1:4" ht="13.5" x14ac:dyDescent="0.25">
      <c r="A965" s="447">
        <v>88859</v>
      </c>
      <c r="B965" s="448" t="s">
        <v>1321</v>
      </c>
      <c r="C965" s="449" t="s">
        <v>809</v>
      </c>
      <c r="D965" s="450">
        <v>24.26</v>
      </c>
    </row>
    <row r="966" spans="1:4" ht="13.5" x14ac:dyDescent="0.25">
      <c r="A966" s="447">
        <v>88860</v>
      </c>
      <c r="B966" s="448" t="s">
        <v>1322</v>
      </c>
      <c r="C966" s="449" t="s">
        <v>809</v>
      </c>
      <c r="D966" s="450">
        <v>6.41</v>
      </c>
    </row>
    <row r="967" spans="1:4" ht="13.5" x14ac:dyDescent="0.25">
      <c r="A967" s="447">
        <v>88900</v>
      </c>
      <c r="B967" s="448" t="s">
        <v>1323</v>
      </c>
      <c r="C967" s="449" t="s">
        <v>809</v>
      </c>
      <c r="D967" s="450">
        <v>50.12</v>
      </c>
    </row>
    <row r="968" spans="1:4" ht="13.5" x14ac:dyDescent="0.25">
      <c r="A968" s="447">
        <v>88902</v>
      </c>
      <c r="B968" s="448" t="s">
        <v>1324</v>
      </c>
      <c r="C968" s="449" t="s">
        <v>809</v>
      </c>
      <c r="D968" s="450">
        <v>13.24</v>
      </c>
    </row>
    <row r="969" spans="1:4" ht="13.5" x14ac:dyDescent="0.25">
      <c r="A969" s="447">
        <v>88903</v>
      </c>
      <c r="B969" s="448" t="s">
        <v>1325</v>
      </c>
      <c r="C969" s="449" t="s">
        <v>809</v>
      </c>
      <c r="D969" s="450">
        <v>62.66</v>
      </c>
    </row>
    <row r="970" spans="1:4" ht="13.5" x14ac:dyDescent="0.25">
      <c r="A970" s="447">
        <v>88904</v>
      </c>
      <c r="B970" s="448" t="s">
        <v>1326</v>
      </c>
      <c r="C970" s="449" t="s">
        <v>809</v>
      </c>
      <c r="D970" s="450">
        <v>87.62</v>
      </c>
    </row>
    <row r="971" spans="1:4" ht="13.5" x14ac:dyDescent="0.25">
      <c r="A971" s="447">
        <v>89009</v>
      </c>
      <c r="B971" s="448" t="s">
        <v>1327</v>
      </c>
      <c r="C971" s="449" t="s">
        <v>809</v>
      </c>
      <c r="D971" s="450">
        <v>42.91</v>
      </c>
    </row>
    <row r="972" spans="1:4" ht="13.5" x14ac:dyDescent="0.25">
      <c r="A972" s="447">
        <v>89010</v>
      </c>
      <c r="B972" s="448" t="s">
        <v>1328</v>
      </c>
      <c r="C972" s="449" t="s">
        <v>809</v>
      </c>
      <c r="D972" s="450">
        <v>18.899999999999999</v>
      </c>
    </row>
    <row r="973" spans="1:4" ht="13.5" x14ac:dyDescent="0.25">
      <c r="A973" s="447">
        <v>89011</v>
      </c>
      <c r="B973" s="448" t="s">
        <v>1329</v>
      </c>
      <c r="C973" s="449" t="s">
        <v>809</v>
      </c>
      <c r="D973" s="450">
        <v>26.32</v>
      </c>
    </row>
    <row r="974" spans="1:4" ht="13.5" x14ac:dyDescent="0.25">
      <c r="A974" s="447">
        <v>89012</v>
      </c>
      <c r="B974" s="448" t="s">
        <v>1330</v>
      </c>
      <c r="C974" s="449" t="s">
        <v>809</v>
      </c>
      <c r="D974" s="450">
        <v>6.95</v>
      </c>
    </row>
    <row r="975" spans="1:4" ht="13.5" x14ac:dyDescent="0.25">
      <c r="A975" s="447">
        <v>89013</v>
      </c>
      <c r="B975" s="448" t="s">
        <v>1331</v>
      </c>
      <c r="C975" s="449" t="s">
        <v>809</v>
      </c>
      <c r="D975" s="450">
        <v>140.58000000000001</v>
      </c>
    </row>
    <row r="976" spans="1:4" ht="13.5" x14ac:dyDescent="0.25">
      <c r="A976" s="447">
        <v>89014</v>
      </c>
      <c r="B976" s="448" t="s">
        <v>1332</v>
      </c>
      <c r="C976" s="449" t="s">
        <v>809</v>
      </c>
      <c r="D976" s="450">
        <v>61.92</v>
      </c>
    </row>
    <row r="977" spans="1:4" ht="13.5" x14ac:dyDescent="0.25">
      <c r="A977" s="447">
        <v>89015</v>
      </c>
      <c r="B977" s="448" t="s">
        <v>1333</v>
      </c>
      <c r="C977" s="449" t="s">
        <v>809</v>
      </c>
      <c r="D977" s="450">
        <v>3.7</v>
      </c>
    </row>
    <row r="978" spans="1:4" ht="13.5" x14ac:dyDescent="0.25">
      <c r="A978" s="447">
        <v>89016</v>
      </c>
      <c r="B978" s="448" t="s">
        <v>1334</v>
      </c>
      <c r="C978" s="449" t="s">
        <v>809</v>
      </c>
      <c r="D978" s="450">
        <v>0.98</v>
      </c>
    </row>
    <row r="979" spans="1:4" ht="13.5" x14ac:dyDescent="0.25">
      <c r="A979" s="447">
        <v>89017</v>
      </c>
      <c r="B979" s="448" t="s">
        <v>1335</v>
      </c>
      <c r="C979" s="449" t="s">
        <v>809</v>
      </c>
      <c r="D979" s="450">
        <v>42.65</v>
      </c>
    </row>
    <row r="980" spans="1:4" ht="13.5" x14ac:dyDescent="0.25">
      <c r="A980" s="447">
        <v>89018</v>
      </c>
      <c r="B980" s="448" t="s">
        <v>1336</v>
      </c>
      <c r="C980" s="449" t="s">
        <v>809</v>
      </c>
      <c r="D980" s="450">
        <v>18.79</v>
      </c>
    </row>
    <row r="981" spans="1:4" ht="13.5" x14ac:dyDescent="0.25">
      <c r="A981" s="447">
        <v>89019</v>
      </c>
      <c r="B981" s="448" t="s">
        <v>19996</v>
      </c>
      <c r="C981" s="449" t="s">
        <v>809</v>
      </c>
      <c r="D981" s="450">
        <v>0.46</v>
      </c>
    </row>
    <row r="982" spans="1:4" ht="13.5" x14ac:dyDescent="0.25">
      <c r="A982" s="447">
        <v>89020</v>
      </c>
      <c r="B982" s="448" t="s">
        <v>19997</v>
      </c>
      <c r="C982" s="449" t="s">
        <v>809</v>
      </c>
      <c r="D982" s="450">
        <v>0.1</v>
      </c>
    </row>
    <row r="983" spans="1:4" ht="13.5" x14ac:dyDescent="0.25">
      <c r="A983" s="447">
        <v>89023</v>
      </c>
      <c r="B983" s="448" t="s">
        <v>11868</v>
      </c>
      <c r="C983" s="449" t="s">
        <v>809</v>
      </c>
      <c r="D983" s="450">
        <v>3.82</v>
      </c>
    </row>
    <row r="984" spans="1:4" ht="13.5" x14ac:dyDescent="0.25">
      <c r="A984" s="447">
        <v>89024</v>
      </c>
      <c r="B984" s="448" t="s">
        <v>11869</v>
      </c>
      <c r="C984" s="449" t="s">
        <v>809</v>
      </c>
      <c r="D984" s="450">
        <v>1.32</v>
      </c>
    </row>
    <row r="985" spans="1:4" ht="13.5" x14ac:dyDescent="0.25">
      <c r="A985" s="447">
        <v>89025</v>
      </c>
      <c r="B985" s="448" t="s">
        <v>11870</v>
      </c>
      <c r="C985" s="449" t="s">
        <v>809</v>
      </c>
      <c r="D985" s="450">
        <v>4.78</v>
      </c>
    </row>
    <row r="986" spans="1:4" ht="13.5" x14ac:dyDescent="0.25">
      <c r="A986" s="447">
        <v>89026</v>
      </c>
      <c r="B986" s="448" t="s">
        <v>11871</v>
      </c>
      <c r="C986" s="449" t="s">
        <v>809</v>
      </c>
      <c r="D986" s="450">
        <v>166.59</v>
      </c>
    </row>
    <row r="987" spans="1:4" ht="13.5" x14ac:dyDescent="0.25">
      <c r="A987" s="447">
        <v>89029</v>
      </c>
      <c r="B987" s="448" t="s">
        <v>1337</v>
      </c>
      <c r="C987" s="449" t="s">
        <v>809</v>
      </c>
      <c r="D987" s="450">
        <v>33.1</v>
      </c>
    </row>
    <row r="988" spans="1:4" ht="13.5" x14ac:dyDescent="0.25">
      <c r="A988" s="447">
        <v>89030</v>
      </c>
      <c r="B988" s="448" t="s">
        <v>1338</v>
      </c>
      <c r="C988" s="449" t="s">
        <v>809</v>
      </c>
      <c r="D988" s="450">
        <v>14.58</v>
      </c>
    </row>
    <row r="989" spans="1:4" ht="13.5" x14ac:dyDescent="0.25">
      <c r="A989" s="447">
        <v>89033</v>
      </c>
      <c r="B989" s="448" t="s">
        <v>1339</v>
      </c>
      <c r="C989" s="449" t="s">
        <v>809</v>
      </c>
      <c r="D989" s="450">
        <v>16.52</v>
      </c>
    </row>
    <row r="990" spans="1:4" ht="13.5" x14ac:dyDescent="0.25">
      <c r="A990" s="447">
        <v>89034</v>
      </c>
      <c r="B990" s="448" t="s">
        <v>1340</v>
      </c>
      <c r="C990" s="449" t="s">
        <v>809</v>
      </c>
      <c r="D990" s="450">
        <v>4.43</v>
      </c>
    </row>
    <row r="991" spans="1:4" ht="13.5" x14ac:dyDescent="0.25">
      <c r="A991" s="447">
        <v>89128</v>
      </c>
      <c r="B991" s="448" t="s">
        <v>1341</v>
      </c>
      <c r="C991" s="449" t="s">
        <v>809</v>
      </c>
      <c r="D991" s="450">
        <v>41.44</v>
      </c>
    </row>
    <row r="992" spans="1:4" ht="13.5" x14ac:dyDescent="0.25">
      <c r="A992" s="447">
        <v>89129</v>
      </c>
      <c r="B992" s="448" t="s">
        <v>1342</v>
      </c>
      <c r="C992" s="449" t="s">
        <v>809</v>
      </c>
      <c r="D992" s="450">
        <v>10.95</v>
      </c>
    </row>
    <row r="993" spans="1:4" ht="13.5" x14ac:dyDescent="0.25">
      <c r="A993" s="447">
        <v>89130</v>
      </c>
      <c r="B993" s="448" t="s">
        <v>1343</v>
      </c>
      <c r="C993" s="449" t="s">
        <v>809</v>
      </c>
      <c r="D993" s="450">
        <v>57.46</v>
      </c>
    </row>
    <row r="994" spans="1:4" ht="13.5" x14ac:dyDescent="0.25">
      <c r="A994" s="447">
        <v>89131</v>
      </c>
      <c r="B994" s="448" t="s">
        <v>1344</v>
      </c>
      <c r="C994" s="449" t="s">
        <v>809</v>
      </c>
      <c r="D994" s="450">
        <v>15.18</v>
      </c>
    </row>
    <row r="995" spans="1:4" ht="13.5" x14ac:dyDescent="0.25">
      <c r="A995" s="447">
        <v>89210</v>
      </c>
      <c r="B995" s="448" t="s">
        <v>1345</v>
      </c>
      <c r="C995" s="449" t="s">
        <v>809</v>
      </c>
      <c r="D995" s="450">
        <v>32.049999999999997</v>
      </c>
    </row>
    <row r="996" spans="1:4" ht="13.5" x14ac:dyDescent="0.25">
      <c r="A996" s="447">
        <v>89211</v>
      </c>
      <c r="B996" s="448" t="s">
        <v>1346</v>
      </c>
      <c r="C996" s="449" t="s">
        <v>809</v>
      </c>
      <c r="D996" s="450">
        <v>8.6</v>
      </c>
    </row>
    <row r="997" spans="1:4" ht="13.5" x14ac:dyDescent="0.25">
      <c r="A997" s="447">
        <v>89212</v>
      </c>
      <c r="B997" s="448" t="s">
        <v>1347</v>
      </c>
      <c r="C997" s="449" t="s">
        <v>809</v>
      </c>
      <c r="D997" s="450">
        <v>30</v>
      </c>
    </row>
    <row r="998" spans="1:4" ht="13.5" x14ac:dyDescent="0.25">
      <c r="A998" s="447">
        <v>89213</v>
      </c>
      <c r="B998" s="448" t="s">
        <v>1348</v>
      </c>
      <c r="C998" s="449" t="s">
        <v>809</v>
      </c>
      <c r="D998" s="450">
        <v>9.25</v>
      </c>
    </row>
    <row r="999" spans="1:4" ht="13.5" x14ac:dyDescent="0.25">
      <c r="A999" s="447">
        <v>89214</v>
      </c>
      <c r="B999" s="448" t="s">
        <v>1349</v>
      </c>
      <c r="C999" s="449" t="s">
        <v>809</v>
      </c>
      <c r="D999" s="450">
        <v>28.16</v>
      </c>
    </row>
    <row r="1000" spans="1:4" ht="13.5" x14ac:dyDescent="0.25">
      <c r="A1000" s="447">
        <v>89215</v>
      </c>
      <c r="B1000" s="448" t="s">
        <v>1350</v>
      </c>
      <c r="C1000" s="449" t="s">
        <v>809</v>
      </c>
      <c r="D1000" s="450">
        <v>90.48</v>
      </c>
    </row>
    <row r="1001" spans="1:4" ht="13.5" x14ac:dyDescent="0.25">
      <c r="A1001" s="447">
        <v>89221</v>
      </c>
      <c r="B1001" s="448" t="s">
        <v>11872</v>
      </c>
      <c r="C1001" s="449" t="s">
        <v>809</v>
      </c>
      <c r="D1001" s="450">
        <v>1.66</v>
      </c>
    </row>
    <row r="1002" spans="1:4" ht="13.5" x14ac:dyDescent="0.25">
      <c r="A1002" s="447">
        <v>89222</v>
      </c>
      <c r="B1002" s="448" t="s">
        <v>11873</v>
      </c>
      <c r="C1002" s="449" t="s">
        <v>809</v>
      </c>
      <c r="D1002" s="450">
        <v>0.38</v>
      </c>
    </row>
    <row r="1003" spans="1:4" ht="13.5" x14ac:dyDescent="0.25">
      <c r="A1003" s="447">
        <v>89223</v>
      </c>
      <c r="B1003" s="448" t="s">
        <v>11874</v>
      </c>
      <c r="C1003" s="449" t="s">
        <v>809</v>
      </c>
      <c r="D1003" s="450">
        <v>1.82</v>
      </c>
    </row>
    <row r="1004" spans="1:4" ht="13.5" x14ac:dyDescent="0.25">
      <c r="A1004" s="447">
        <v>89224</v>
      </c>
      <c r="B1004" s="448" t="s">
        <v>11875</v>
      </c>
      <c r="C1004" s="449" t="s">
        <v>809</v>
      </c>
      <c r="D1004" s="450">
        <v>2.4500000000000002</v>
      </c>
    </row>
    <row r="1005" spans="1:4" ht="13.5" x14ac:dyDescent="0.25">
      <c r="A1005" s="447">
        <v>89228</v>
      </c>
      <c r="B1005" s="448" t="s">
        <v>1351</v>
      </c>
      <c r="C1005" s="449" t="s">
        <v>809</v>
      </c>
      <c r="D1005" s="450">
        <v>45.6</v>
      </c>
    </row>
    <row r="1006" spans="1:4" ht="13.5" x14ac:dyDescent="0.25">
      <c r="A1006" s="447">
        <v>89229</v>
      </c>
      <c r="B1006" s="448" t="s">
        <v>1352</v>
      </c>
      <c r="C1006" s="449" t="s">
        <v>809</v>
      </c>
      <c r="D1006" s="450">
        <v>16.07</v>
      </c>
    </row>
    <row r="1007" spans="1:4" ht="13.5" x14ac:dyDescent="0.25">
      <c r="A1007" s="447">
        <v>89230</v>
      </c>
      <c r="B1007" s="448" t="s">
        <v>1353</v>
      </c>
      <c r="C1007" s="449" t="s">
        <v>809</v>
      </c>
      <c r="D1007" s="450">
        <v>126.21</v>
      </c>
    </row>
    <row r="1008" spans="1:4" ht="13.5" x14ac:dyDescent="0.25">
      <c r="A1008" s="447">
        <v>89231</v>
      </c>
      <c r="B1008" s="448" t="s">
        <v>1354</v>
      </c>
      <c r="C1008" s="449" t="s">
        <v>809</v>
      </c>
      <c r="D1008" s="450">
        <v>38.64</v>
      </c>
    </row>
    <row r="1009" spans="1:4" ht="13.5" x14ac:dyDescent="0.25">
      <c r="A1009" s="447">
        <v>89232</v>
      </c>
      <c r="B1009" s="448" t="s">
        <v>1355</v>
      </c>
      <c r="C1009" s="449" t="s">
        <v>809</v>
      </c>
      <c r="D1009" s="450">
        <v>225.12</v>
      </c>
    </row>
    <row r="1010" spans="1:4" ht="13.5" x14ac:dyDescent="0.25">
      <c r="A1010" s="447">
        <v>89233</v>
      </c>
      <c r="B1010" s="448" t="s">
        <v>1356</v>
      </c>
      <c r="C1010" s="449" t="s">
        <v>809</v>
      </c>
      <c r="D1010" s="450">
        <v>162.83000000000001</v>
      </c>
    </row>
    <row r="1011" spans="1:4" ht="13.5" x14ac:dyDescent="0.25">
      <c r="A1011" s="447">
        <v>89236</v>
      </c>
      <c r="B1011" s="448" t="s">
        <v>1357</v>
      </c>
      <c r="C1011" s="449" t="s">
        <v>809</v>
      </c>
      <c r="D1011" s="450">
        <v>294.82</v>
      </c>
    </row>
    <row r="1012" spans="1:4" ht="13.5" x14ac:dyDescent="0.25">
      <c r="A1012" s="447">
        <v>89237</v>
      </c>
      <c r="B1012" s="448" t="s">
        <v>1358</v>
      </c>
      <c r="C1012" s="449" t="s">
        <v>809</v>
      </c>
      <c r="D1012" s="450">
        <v>90.27</v>
      </c>
    </row>
    <row r="1013" spans="1:4" ht="13.5" x14ac:dyDescent="0.25">
      <c r="A1013" s="447">
        <v>89238</v>
      </c>
      <c r="B1013" s="448" t="s">
        <v>1359</v>
      </c>
      <c r="C1013" s="449" t="s">
        <v>809</v>
      </c>
      <c r="D1013" s="450">
        <v>525.88</v>
      </c>
    </row>
    <row r="1014" spans="1:4" ht="13.5" x14ac:dyDescent="0.25">
      <c r="A1014" s="447">
        <v>89239</v>
      </c>
      <c r="B1014" s="448" t="s">
        <v>1360</v>
      </c>
      <c r="C1014" s="449" t="s">
        <v>809</v>
      </c>
      <c r="D1014" s="450">
        <v>430.6</v>
      </c>
    </row>
    <row r="1015" spans="1:4" ht="13.5" x14ac:dyDescent="0.25">
      <c r="A1015" s="447">
        <v>89240</v>
      </c>
      <c r="B1015" s="448" t="s">
        <v>1361</v>
      </c>
      <c r="C1015" s="449" t="s">
        <v>809</v>
      </c>
      <c r="D1015" s="450">
        <v>90.48</v>
      </c>
    </row>
    <row r="1016" spans="1:4" ht="13.5" x14ac:dyDescent="0.25">
      <c r="A1016" s="447">
        <v>89241</v>
      </c>
      <c r="B1016" s="448" t="s">
        <v>1362</v>
      </c>
      <c r="C1016" s="449" t="s">
        <v>809</v>
      </c>
      <c r="D1016" s="450">
        <v>31.89</v>
      </c>
    </row>
    <row r="1017" spans="1:4" ht="13.5" x14ac:dyDescent="0.25">
      <c r="A1017" s="447">
        <v>89246</v>
      </c>
      <c r="B1017" s="448" t="s">
        <v>1363</v>
      </c>
      <c r="C1017" s="449" t="s">
        <v>809</v>
      </c>
      <c r="D1017" s="450">
        <v>256.18</v>
      </c>
    </row>
    <row r="1018" spans="1:4" ht="13.5" x14ac:dyDescent="0.25">
      <c r="A1018" s="447">
        <v>89247</v>
      </c>
      <c r="B1018" s="448" t="s">
        <v>1364</v>
      </c>
      <c r="C1018" s="449" t="s">
        <v>809</v>
      </c>
      <c r="D1018" s="450">
        <v>78.44</v>
      </c>
    </row>
    <row r="1019" spans="1:4" ht="13.5" x14ac:dyDescent="0.25">
      <c r="A1019" s="447">
        <v>89248</v>
      </c>
      <c r="B1019" s="448" t="s">
        <v>1365</v>
      </c>
      <c r="C1019" s="449" t="s">
        <v>809</v>
      </c>
      <c r="D1019" s="450">
        <v>456.96</v>
      </c>
    </row>
    <row r="1020" spans="1:4" ht="13.5" x14ac:dyDescent="0.25">
      <c r="A1020" s="447">
        <v>89249</v>
      </c>
      <c r="B1020" s="448" t="s">
        <v>1366</v>
      </c>
      <c r="C1020" s="449" t="s">
        <v>809</v>
      </c>
      <c r="D1020" s="450">
        <v>367.05</v>
      </c>
    </row>
    <row r="1021" spans="1:4" ht="13.5" x14ac:dyDescent="0.25">
      <c r="A1021" s="447">
        <v>89253</v>
      </c>
      <c r="B1021" s="448" t="s">
        <v>1367</v>
      </c>
      <c r="C1021" s="449" t="s">
        <v>809</v>
      </c>
      <c r="D1021" s="450">
        <v>74.14</v>
      </c>
    </row>
    <row r="1022" spans="1:4" ht="13.5" x14ac:dyDescent="0.25">
      <c r="A1022" s="447">
        <v>89254</v>
      </c>
      <c r="B1022" s="448" t="s">
        <v>1368</v>
      </c>
      <c r="C1022" s="449" t="s">
        <v>809</v>
      </c>
      <c r="D1022" s="450">
        <v>26.13</v>
      </c>
    </row>
    <row r="1023" spans="1:4" ht="13.5" x14ac:dyDescent="0.25">
      <c r="A1023" s="447">
        <v>89255</v>
      </c>
      <c r="B1023" s="448" t="s">
        <v>1369</v>
      </c>
      <c r="C1023" s="449" t="s">
        <v>809</v>
      </c>
      <c r="D1023" s="450">
        <v>119.19</v>
      </c>
    </row>
    <row r="1024" spans="1:4" ht="13.5" x14ac:dyDescent="0.25">
      <c r="A1024" s="447">
        <v>89256</v>
      </c>
      <c r="B1024" s="448" t="s">
        <v>1370</v>
      </c>
      <c r="C1024" s="449" t="s">
        <v>809</v>
      </c>
      <c r="D1024" s="450">
        <v>82.61</v>
      </c>
    </row>
    <row r="1025" spans="1:4" ht="13.5" x14ac:dyDescent="0.25">
      <c r="A1025" s="447">
        <v>89259</v>
      </c>
      <c r="B1025" s="448" t="s">
        <v>1371</v>
      </c>
      <c r="C1025" s="449" t="s">
        <v>809</v>
      </c>
      <c r="D1025" s="450">
        <v>26.74</v>
      </c>
    </row>
    <row r="1026" spans="1:4" ht="13.5" x14ac:dyDescent="0.25">
      <c r="A1026" s="447">
        <v>89260</v>
      </c>
      <c r="B1026" s="448" t="s">
        <v>1372</v>
      </c>
      <c r="C1026" s="449" t="s">
        <v>809</v>
      </c>
      <c r="D1026" s="450">
        <v>9.7899999999999991</v>
      </c>
    </row>
    <row r="1027" spans="1:4" ht="13.5" x14ac:dyDescent="0.25">
      <c r="A1027" s="447">
        <v>89262</v>
      </c>
      <c r="B1027" s="448" t="s">
        <v>1373</v>
      </c>
      <c r="C1027" s="449" t="s">
        <v>809</v>
      </c>
      <c r="D1027" s="450">
        <v>45.15</v>
      </c>
    </row>
    <row r="1028" spans="1:4" ht="13.5" x14ac:dyDescent="0.25">
      <c r="A1028" s="447">
        <v>89264</v>
      </c>
      <c r="B1028" s="448" t="s">
        <v>1374</v>
      </c>
      <c r="C1028" s="449" t="s">
        <v>809</v>
      </c>
      <c r="D1028" s="450">
        <v>20.61</v>
      </c>
    </row>
    <row r="1029" spans="1:4" ht="13.5" x14ac:dyDescent="0.25">
      <c r="A1029" s="447">
        <v>89265</v>
      </c>
      <c r="B1029" s="448" t="s">
        <v>1375</v>
      </c>
      <c r="C1029" s="449" t="s">
        <v>809</v>
      </c>
      <c r="D1029" s="450">
        <v>8.19</v>
      </c>
    </row>
    <row r="1030" spans="1:4" ht="13.5" x14ac:dyDescent="0.25">
      <c r="A1030" s="447">
        <v>89266</v>
      </c>
      <c r="B1030" s="448" t="s">
        <v>1376</v>
      </c>
      <c r="C1030" s="449" t="s">
        <v>809</v>
      </c>
      <c r="D1030" s="450">
        <v>3.3</v>
      </c>
    </row>
    <row r="1031" spans="1:4" ht="13.5" x14ac:dyDescent="0.25">
      <c r="A1031" s="447">
        <v>89267</v>
      </c>
      <c r="B1031" s="448" t="s">
        <v>1377</v>
      </c>
      <c r="C1031" s="449" t="s">
        <v>809</v>
      </c>
      <c r="D1031" s="450">
        <v>52.21</v>
      </c>
    </row>
    <row r="1032" spans="1:4" ht="13.5" x14ac:dyDescent="0.25">
      <c r="A1032" s="447">
        <v>89268</v>
      </c>
      <c r="B1032" s="448" t="s">
        <v>1378</v>
      </c>
      <c r="C1032" s="449" t="s">
        <v>809</v>
      </c>
      <c r="D1032" s="450">
        <v>18.399999999999999</v>
      </c>
    </row>
    <row r="1033" spans="1:4" ht="13.5" x14ac:dyDescent="0.25">
      <c r="A1033" s="447">
        <v>89269</v>
      </c>
      <c r="B1033" s="448" t="s">
        <v>1379</v>
      </c>
      <c r="C1033" s="449" t="s">
        <v>809</v>
      </c>
      <c r="D1033" s="450">
        <v>7.44</v>
      </c>
    </row>
    <row r="1034" spans="1:4" ht="13.5" x14ac:dyDescent="0.25">
      <c r="A1034" s="447">
        <v>89270</v>
      </c>
      <c r="B1034" s="448" t="s">
        <v>1380</v>
      </c>
      <c r="C1034" s="449" t="s">
        <v>809</v>
      </c>
      <c r="D1034" s="450">
        <v>83.94</v>
      </c>
    </row>
    <row r="1035" spans="1:4" ht="13.5" x14ac:dyDescent="0.25">
      <c r="A1035" s="447">
        <v>89271</v>
      </c>
      <c r="B1035" s="448" t="s">
        <v>1381</v>
      </c>
      <c r="C1035" s="449" t="s">
        <v>809</v>
      </c>
      <c r="D1035" s="450">
        <v>28.27</v>
      </c>
    </row>
    <row r="1036" spans="1:4" ht="13.5" x14ac:dyDescent="0.25">
      <c r="A1036" s="447">
        <v>89274</v>
      </c>
      <c r="B1036" s="448" t="s">
        <v>11876</v>
      </c>
      <c r="C1036" s="449" t="s">
        <v>809</v>
      </c>
      <c r="D1036" s="450">
        <v>2.02</v>
      </c>
    </row>
    <row r="1037" spans="1:4" ht="13.5" x14ac:dyDescent="0.25">
      <c r="A1037" s="447">
        <v>89275</v>
      </c>
      <c r="B1037" s="448" t="s">
        <v>11877</v>
      </c>
      <c r="C1037" s="449" t="s">
        <v>809</v>
      </c>
      <c r="D1037" s="450">
        <v>0.46</v>
      </c>
    </row>
    <row r="1038" spans="1:4" ht="13.5" x14ac:dyDescent="0.25">
      <c r="A1038" s="447">
        <v>89276</v>
      </c>
      <c r="B1038" s="448" t="s">
        <v>11878</v>
      </c>
      <c r="C1038" s="449" t="s">
        <v>809</v>
      </c>
      <c r="D1038" s="450">
        <v>2.5299999999999998</v>
      </c>
    </row>
    <row r="1039" spans="1:4" ht="13.5" x14ac:dyDescent="0.25">
      <c r="A1039" s="447">
        <v>89277</v>
      </c>
      <c r="B1039" s="448" t="s">
        <v>11879</v>
      </c>
      <c r="C1039" s="449" t="s">
        <v>809</v>
      </c>
      <c r="D1039" s="450">
        <v>8.16</v>
      </c>
    </row>
    <row r="1040" spans="1:4" ht="13.5" x14ac:dyDescent="0.25">
      <c r="A1040" s="447">
        <v>89280</v>
      </c>
      <c r="B1040" s="448" t="s">
        <v>1382</v>
      </c>
      <c r="C1040" s="449" t="s">
        <v>809</v>
      </c>
      <c r="D1040" s="450">
        <v>39.36</v>
      </c>
    </row>
    <row r="1041" spans="1:4" ht="13.5" x14ac:dyDescent="0.25">
      <c r="A1041" s="447">
        <v>89281</v>
      </c>
      <c r="B1041" s="448" t="s">
        <v>1383</v>
      </c>
      <c r="C1041" s="449" t="s">
        <v>809</v>
      </c>
      <c r="D1041" s="450">
        <v>10.56</v>
      </c>
    </row>
    <row r="1042" spans="1:4" ht="13.5" x14ac:dyDescent="0.25">
      <c r="A1042" s="447">
        <v>89870</v>
      </c>
      <c r="B1042" s="448" t="s">
        <v>1384</v>
      </c>
      <c r="C1042" s="449" t="s">
        <v>809</v>
      </c>
      <c r="D1042" s="450">
        <v>40.36</v>
      </c>
    </row>
    <row r="1043" spans="1:4" ht="13.5" x14ac:dyDescent="0.25">
      <c r="A1043" s="447">
        <v>89871</v>
      </c>
      <c r="B1043" s="448" t="s">
        <v>1385</v>
      </c>
      <c r="C1043" s="449" t="s">
        <v>809</v>
      </c>
      <c r="D1043" s="450">
        <v>14.08</v>
      </c>
    </row>
    <row r="1044" spans="1:4" ht="13.5" x14ac:dyDescent="0.25">
      <c r="A1044" s="447">
        <v>89872</v>
      </c>
      <c r="B1044" s="448" t="s">
        <v>1386</v>
      </c>
      <c r="C1044" s="449" t="s">
        <v>809</v>
      </c>
      <c r="D1044" s="450">
        <v>5.69</v>
      </c>
    </row>
    <row r="1045" spans="1:4" ht="13.5" x14ac:dyDescent="0.25">
      <c r="A1045" s="447">
        <v>89873</v>
      </c>
      <c r="B1045" s="448" t="s">
        <v>1387</v>
      </c>
      <c r="C1045" s="449" t="s">
        <v>809</v>
      </c>
      <c r="D1045" s="450">
        <v>68.760000000000005</v>
      </c>
    </row>
    <row r="1046" spans="1:4" ht="13.5" x14ac:dyDescent="0.25">
      <c r="A1046" s="447">
        <v>89874</v>
      </c>
      <c r="B1046" s="448" t="s">
        <v>1388</v>
      </c>
      <c r="C1046" s="449" t="s">
        <v>809</v>
      </c>
      <c r="D1046" s="450">
        <v>171.81</v>
      </c>
    </row>
    <row r="1047" spans="1:4" ht="13.5" x14ac:dyDescent="0.25">
      <c r="A1047" s="447">
        <v>89878</v>
      </c>
      <c r="B1047" s="448" t="s">
        <v>1389</v>
      </c>
      <c r="C1047" s="449" t="s">
        <v>809</v>
      </c>
      <c r="D1047" s="450">
        <v>43.31</v>
      </c>
    </row>
    <row r="1048" spans="1:4" ht="13.5" x14ac:dyDescent="0.25">
      <c r="A1048" s="447">
        <v>89879</v>
      </c>
      <c r="B1048" s="448" t="s">
        <v>1390</v>
      </c>
      <c r="C1048" s="449" t="s">
        <v>809</v>
      </c>
      <c r="D1048" s="450">
        <v>14.85</v>
      </c>
    </row>
    <row r="1049" spans="1:4" ht="13.5" x14ac:dyDescent="0.25">
      <c r="A1049" s="447">
        <v>89880</v>
      </c>
      <c r="B1049" s="448" t="s">
        <v>1391</v>
      </c>
      <c r="C1049" s="449" t="s">
        <v>809</v>
      </c>
      <c r="D1049" s="450">
        <v>6</v>
      </c>
    </row>
    <row r="1050" spans="1:4" ht="13.5" x14ac:dyDescent="0.25">
      <c r="A1050" s="447">
        <v>89881</v>
      </c>
      <c r="B1050" s="448" t="s">
        <v>1392</v>
      </c>
      <c r="C1050" s="449" t="s">
        <v>809</v>
      </c>
      <c r="D1050" s="450">
        <v>73.05</v>
      </c>
    </row>
    <row r="1051" spans="1:4" ht="13.5" x14ac:dyDescent="0.25">
      <c r="A1051" s="447">
        <v>89882</v>
      </c>
      <c r="B1051" s="448" t="s">
        <v>1393</v>
      </c>
      <c r="C1051" s="449" t="s">
        <v>809</v>
      </c>
      <c r="D1051" s="450">
        <v>198.22</v>
      </c>
    </row>
    <row r="1052" spans="1:4" ht="13.5" x14ac:dyDescent="0.25">
      <c r="A1052" s="447">
        <v>90582</v>
      </c>
      <c r="B1052" s="448" t="s">
        <v>1394</v>
      </c>
      <c r="C1052" s="449" t="s">
        <v>809</v>
      </c>
      <c r="D1052" s="450">
        <v>0.43</v>
      </c>
    </row>
    <row r="1053" spans="1:4" ht="13.5" x14ac:dyDescent="0.25">
      <c r="A1053" s="447">
        <v>90583</v>
      </c>
      <c r="B1053" s="448" t="s">
        <v>1395</v>
      </c>
      <c r="C1053" s="449" t="s">
        <v>809</v>
      </c>
      <c r="D1053" s="450">
        <v>0.1</v>
      </c>
    </row>
    <row r="1054" spans="1:4" ht="13.5" x14ac:dyDescent="0.25">
      <c r="A1054" s="447">
        <v>90584</v>
      </c>
      <c r="B1054" s="448" t="s">
        <v>1396</v>
      </c>
      <c r="C1054" s="449" t="s">
        <v>809</v>
      </c>
      <c r="D1054" s="450">
        <v>0.33</v>
      </c>
    </row>
    <row r="1055" spans="1:4" ht="13.5" x14ac:dyDescent="0.25">
      <c r="A1055" s="447">
        <v>90585</v>
      </c>
      <c r="B1055" s="448" t="s">
        <v>1397</v>
      </c>
      <c r="C1055" s="449" t="s">
        <v>809</v>
      </c>
      <c r="D1055" s="450">
        <v>0.5</v>
      </c>
    </row>
    <row r="1056" spans="1:4" ht="13.5" x14ac:dyDescent="0.25">
      <c r="A1056" s="447">
        <v>90621</v>
      </c>
      <c r="B1056" s="448" t="s">
        <v>1398</v>
      </c>
      <c r="C1056" s="449" t="s">
        <v>809</v>
      </c>
      <c r="D1056" s="450">
        <v>2.33</v>
      </c>
    </row>
    <row r="1057" spans="1:4" ht="13.5" x14ac:dyDescent="0.25">
      <c r="A1057" s="447">
        <v>90622</v>
      </c>
      <c r="B1057" s="448" t="s">
        <v>1399</v>
      </c>
      <c r="C1057" s="449" t="s">
        <v>809</v>
      </c>
      <c r="D1057" s="450">
        <v>0.53</v>
      </c>
    </row>
    <row r="1058" spans="1:4" ht="13.5" x14ac:dyDescent="0.25">
      <c r="A1058" s="447">
        <v>90623</v>
      </c>
      <c r="B1058" s="448" t="s">
        <v>1400</v>
      </c>
      <c r="C1058" s="449" t="s">
        <v>809</v>
      </c>
      <c r="D1058" s="450">
        <v>2.91</v>
      </c>
    </row>
    <row r="1059" spans="1:4" ht="13.5" x14ac:dyDescent="0.25">
      <c r="A1059" s="447">
        <v>90624</v>
      </c>
      <c r="B1059" s="448" t="s">
        <v>1401</v>
      </c>
      <c r="C1059" s="449" t="s">
        <v>809</v>
      </c>
      <c r="D1059" s="450">
        <v>3.06</v>
      </c>
    </row>
    <row r="1060" spans="1:4" ht="13.5" x14ac:dyDescent="0.25">
      <c r="A1060" s="447">
        <v>90627</v>
      </c>
      <c r="B1060" s="448" t="s">
        <v>1402</v>
      </c>
      <c r="C1060" s="449" t="s">
        <v>809</v>
      </c>
      <c r="D1060" s="450">
        <v>50.52</v>
      </c>
    </row>
    <row r="1061" spans="1:4" ht="13.5" x14ac:dyDescent="0.25">
      <c r="A1061" s="447">
        <v>90628</v>
      </c>
      <c r="B1061" s="448" t="s">
        <v>1403</v>
      </c>
      <c r="C1061" s="449" t="s">
        <v>809</v>
      </c>
      <c r="D1061" s="450">
        <v>13.55</v>
      </c>
    </row>
    <row r="1062" spans="1:4" ht="13.5" x14ac:dyDescent="0.25">
      <c r="A1062" s="447">
        <v>90629</v>
      </c>
      <c r="B1062" s="448" t="s">
        <v>1404</v>
      </c>
      <c r="C1062" s="449" t="s">
        <v>809</v>
      </c>
      <c r="D1062" s="450">
        <v>63.22</v>
      </c>
    </row>
    <row r="1063" spans="1:4" ht="13.5" x14ac:dyDescent="0.25">
      <c r="A1063" s="447">
        <v>90630</v>
      </c>
      <c r="B1063" s="448" t="s">
        <v>1405</v>
      </c>
      <c r="C1063" s="449" t="s">
        <v>809</v>
      </c>
      <c r="D1063" s="450">
        <v>1.46</v>
      </c>
    </row>
    <row r="1064" spans="1:4" ht="13.5" x14ac:dyDescent="0.25">
      <c r="A1064" s="447">
        <v>90633</v>
      </c>
      <c r="B1064" s="448" t="s">
        <v>1406</v>
      </c>
      <c r="C1064" s="449" t="s">
        <v>809</v>
      </c>
      <c r="D1064" s="450">
        <v>5.13</v>
      </c>
    </row>
    <row r="1065" spans="1:4" ht="13.5" x14ac:dyDescent="0.25">
      <c r="A1065" s="447">
        <v>90634</v>
      </c>
      <c r="B1065" s="448" t="s">
        <v>1407</v>
      </c>
      <c r="C1065" s="449" t="s">
        <v>809</v>
      </c>
      <c r="D1065" s="450">
        <v>1.18</v>
      </c>
    </row>
    <row r="1066" spans="1:4" ht="13.5" x14ac:dyDescent="0.25">
      <c r="A1066" s="447">
        <v>90635</v>
      </c>
      <c r="B1066" s="448" t="s">
        <v>1408</v>
      </c>
      <c r="C1066" s="449" t="s">
        <v>809</v>
      </c>
      <c r="D1066" s="450">
        <v>5.61</v>
      </c>
    </row>
    <row r="1067" spans="1:4" ht="13.5" x14ac:dyDescent="0.25">
      <c r="A1067" s="447">
        <v>90636</v>
      </c>
      <c r="B1067" s="448" t="s">
        <v>1409</v>
      </c>
      <c r="C1067" s="449" t="s">
        <v>809</v>
      </c>
      <c r="D1067" s="450">
        <v>6.13</v>
      </c>
    </row>
    <row r="1068" spans="1:4" ht="13.5" x14ac:dyDescent="0.25">
      <c r="A1068" s="447">
        <v>90639</v>
      </c>
      <c r="B1068" s="448" t="s">
        <v>1410</v>
      </c>
      <c r="C1068" s="449" t="s">
        <v>809</v>
      </c>
      <c r="D1068" s="450">
        <v>7.66</v>
      </c>
    </row>
    <row r="1069" spans="1:4" ht="13.5" x14ac:dyDescent="0.25">
      <c r="A1069" s="447">
        <v>90640</v>
      </c>
      <c r="B1069" s="448" t="s">
        <v>1411</v>
      </c>
      <c r="C1069" s="449" t="s">
        <v>809</v>
      </c>
      <c r="D1069" s="450">
        <v>1.77</v>
      </c>
    </row>
    <row r="1070" spans="1:4" ht="13.5" x14ac:dyDescent="0.25">
      <c r="A1070" s="447">
        <v>90641</v>
      </c>
      <c r="B1070" s="448" t="s">
        <v>1412</v>
      </c>
      <c r="C1070" s="449" t="s">
        <v>809</v>
      </c>
      <c r="D1070" s="450">
        <v>8.3800000000000008</v>
      </c>
    </row>
    <row r="1071" spans="1:4" ht="13.5" x14ac:dyDescent="0.25">
      <c r="A1071" s="447">
        <v>90642</v>
      </c>
      <c r="B1071" s="448" t="s">
        <v>1413</v>
      </c>
      <c r="C1071" s="449" t="s">
        <v>809</v>
      </c>
      <c r="D1071" s="450">
        <v>12.24</v>
      </c>
    </row>
    <row r="1072" spans="1:4" ht="13.5" x14ac:dyDescent="0.25">
      <c r="A1072" s="447">
        <v>90646</v>
      </c>
      <c r="B1072" s="448" t="s">
        <v>1414</v>
      </c>
      <c r="C1072" s="449" t="s">
        <v>809</v>
      </c>
      <c r="D1072" s="450">
        <v>1.1499999999999999</v>
      </c>
    </row>
    <row r="1073" spans="1:4" ht="13.5" x14ac:dyDescent="0.25">
      <c r="A1073" s="447">
        <v>90647</v>
      </c>
      <c r="B1073" s="448" t="s">
        <v>1415</v>
      </c>
      <c r="C1073" s="449" t="s">
        <v>809</v>
      </c>
      <c r="D1073" s="450">
        <v>0.26</v>
      </c>
    </row>
    <row r="1074" spans="1:4" ht="13.5" x14ac:dyDescent="0.25">
      <c r="A1074" s="447">
        <v>90648</v>
      </c>
      <c r="B1074" s="448" t="s">
        <v>1416</v>
      </c>
      <c r="C1074" s="449" t="s">
        <v>809</v>
      </c>
      <c r="D1074" s="450">
        <v>1.26</v>
      </c>
    </row>
    <row r="1075" spans="1:4" ht="13.5" x14ac:dyDescent="0.25">
      <c r="A1075" s="447">
        <v>90649</v>
      </c>
      <c r="B1075" s="448" t="s">
        <v>1417</v>
      </c>
      <c r="C1075" s="449" t="s">
        <v>809</v>
      </c>
      <c r="D1075" s="450">
        <v>9.51</v>
      </c>
    </row>
    <row r="1076" spans="1:4" ht="13.5" x14ac:dyDescent="0.25">
      <c r="A1076" s="447">
        <v>90652</v>
      </c>
      <c r="B1076" s="448" t="s">
        <v>1418</v>
      </c>
      <c r="C1076" s="449" t="s">
        <v>809</v>
      </c>
      <c r="D1076" s="450">
        <v>4.99</v>
      </c>
    </row>
    <row r="1077" spans="1:4" ht="13.5" x14ac:dyDescent="0.25">
      <c r="A1077" s="447">
        <v>90653</v>
      </c>
      <c r="B1077" s="448" t="s">
        <v>1419</v>
      </c>
      <c r="C1077" s="449" t="s">
        <v>809</v>
      </c>
      <c r="D1077" s="450">
        <v>1.1499999999999999</v>
      </c>
    </row>
    <row r="1078" spans="1:4" ht="13.5" x14ac:dyDescent="0.25">
      <c r="A1078" s="447">
        <v>90654</v>
      </c>
      <c r="B1078" s="448" t="s">
        <v>1420</v>
      </c>
      <c r="C1078" s="449" t="s">
        <v>809</v>
      </c>
      <c r="D1078" s="450">
        <v>5.46</v>
      </c>
    </row>
    <row r="1079" spans="1:4" ht="13.5" x14ac:dyDescent="0.25">
      <c r="A1079" s="447">
        <v>90655</v>
      </c>
      <c r="B1079" s="448" t="s">
        <v>1421</v>
      </c>
      <c r="C1079" s="449" t="s">
        <v>809</v>
      </c>
      <c r="D1079" s="450">
        <v>6.26</v>
      </c>
    </row>
    <row r="1080" spans="1:4" ht="13.5" x14ac:dyDescent="0.25">
      <c r="A1080" s="447">
        <v>90658</v>
      </c>
      <c r="B1080" s="448" t="s">
        <v>1422</v>
      </c>
      <c r="C1080" s="449" t="s">
        <v>809</v>
      </c>
      <c r="D1080" s="450">
        <v>5.34</v>
      </c>
    </row>
    <row r="1081" spans="1:4" ht="13.5" x14ac:dyDescent="0.25">
      <c r="A1081" s="447">
        <v>90659</v>
      </c>
      <c r="B1081" s="448" t="s">
        <v>1423</v>
      </c>
      <c r="C1081" s="449" t="s">
        <v>809</v>
      </c>
      <c r="D1081" s="450">
        <v>1.23</v>
      </c>
    </row>
    <row r="1082" spans="1:4" ht="13.5" x14ac:dyDescent="0.25">
      <c r="A1082" s="447">
        <v>90660</v>
      </c>
      <c r="B1082" s="448" t="s">
        <v>1424</v>
      </c>
      <c r="C1082" s="449" t="s">
        <v>809</v>
      </c>
      <c r="D1082" s="450">
        <v>5.85</v>
      </c>
    </row>
    <row r="1083" spans="1:4" ht="13.5" x14ac:dyDescent="0.25">
      <c r="A1083" s="447">
        <v>90661</v>
      </c>
      <c r="B1083" s="448" t="s">
        <v>1425</v>
      </c>
      <c r="C1083" s="449" t="s">
        <v>809</v>
      </c>
      <c r="D1083" s="450">
        <v>6.26</v>
      </c>
    </row>
    <row r="1084" spans="1:4" ht="13.5" x14ac:dyDescent="0.25">
      <c r="A1084" s="447">
        <v>90664</v>
      </c>
      <c r="B1084" s="448" t="s">
        <v>11880</v>
      </c>
      <c r="C1084" s="449" t="s">
        <v>809</v>
      </c>
      <c r="D1084" s="450">
        <v>7.14</v>
      </c>
    </row>
    <row r="1085" spans="1:4" ht="13.5" x14ac:dyDescent="0.25">
      <c r="A1085" s="447">
        <v>90665</v>
      </c>
      <c r="B1085" s="448" t="s">
        <v>11881</v>
      </c>
      <c r="C1085" s="449" t="s">
        <v>809</v>
      </c>
      <c r="D1085" s="450">
        <v>1.9</v>
      </c>
    </row>
    <row r="1086" spans="1:4" ht="13.5" x14ac:dyDescent="0.25">
      <c r="A1086" s="447">
        <v>90666</v>
      </c>
      <c r="B1086" s="448" t="s">
        <v>11882</v>
      </c>
      <c r="C1086" s="449" t="s">
        <v>809</v>
      </c>
      <c r="D1086" s="450">
        <v>8.93</v>
      </c>
    </row>
    <row r="1087" spans="1:4" ht="13.5" x14ac:dyDescent="0.25">
      <c r="A1087" s="447">
        <v>90667</v>
      </c>
      <c r="B1087" s="448" t="s">
        <v>11883</v>
      </c>
      <c r="C1087" s="449" t="s">
        <v>809</v>
      </c>
      <c r="D1087" s="450">
        <v>14.57</v>
      </c>
    </row>
    <row r="1088" spans="1:4" ht="13.5" x14ac:dyDescent="0.25">
      <c r="A1088" s="447">
        <v>90670</v>
      </c>
      <c r="B1088" s="448" t="s">
        <v>1426</v>
      </c>
      <c r="C1088" s="449" t="s">
        <v>809</v>
      </c>
      <c r="D1088" s="450">
        <v>227.92</v>
      </c>
    </row>
    <row r="1089" spans="1:4" ht="13.5" x14ac:dyDescent="0.25">
      <c r="A1089" s="447">
        <v>90671</v>
      </c>
      <c r="B1089" s="448" t="s">
        <v>1427</v>
      </c>
      <c r="C1089" s="449" t="s">
        <v>809</v>
      </c>
      <c r="D1089" s="450">
        <v>61.15</v>
      </c>
    </row>
    <row r="1090" spans="1:4" ht="13.5" x14ac:dyDescent="0.25">
      <c r="A1090" s="447">
        <v>90672</v>
      </c>
      <c r="B1090" s="448" t="s">
        <v>1428</v>
      </c>
      <c r="C1090" s="449" t="s">
        <v>809</v>
      </c>
      <c r="D1090" s="450">
        <v>285.23</v>
      </c>
    </row>
    <row r="1091" spans="1:4" ht="13.5" x14ac:dyDescent="0.25">
      <c r="A1091" s="447">
        <v>90673</v>
      </c>
      <c r="B1091" s="448" t="s">
        <v>1429</v>
      </c>
      <c r="C1091" s="449" t="s">
        <v>809</v>
      </c>
      <c r="D1091" s="450">
        <v>116.54</v>
      </c>
    </row>
    <row r="1092" spans="1:4" ht="13.5" x14ac:dyDescent="0.25">
      <c r="A1092" s="447">
        <v>90676</v>
      </c>
      <c r="B1092" s="448" t="s">
        <v>1430</v>
      </c>
      <c r="C1092" s="449" t="s">
        <v>809</v>
      </c>
      <c r="D1092" s="450">
        <v>93.52</v>
      </c>
    </row>
    <row r="1093" spans="1:4" ht="13.5" x14ac:dyDescent="0.25">
      <c r="A1093" s="447">
        <v>90677</v>
      </c>
      <c r="B1093" s="448" t="s">
        <v>1431</v>
      </c>
      <c r="C1093" s="449" t="s">
        <v>809</v>
      </c>
      <c r="D1093" s="450">
        <v>28.3</v>
      </c>
    </row>
    <row r="1094" spans="1:4" ht="13.5" x14ac:dyDescent="0.25">
      <c r="A1094" s="447">
        <v>90678</v>
      </c>
      <c r="B1094" s="448" t="s">
        <v>1432</v>
      </c>
      <c r="C1094" s="449" t="s">
        <v>809</v>
      </c>
      <c r="D1094" s="450">
        <v>131.02000000000001</v>
      </c>
    </row>
    <row r="1095" spans="1:4" ht="13.5" x14ac:dyDescent="0.25">
      <c r="A1095" s="447">
        <v>90679</v>
      </c>
      <c r="B1095" s="448" t="s">
        <v>1433</v>
      </c>
      <c r="C1095" s="449" t="s">
        <v>809</v>
      </c>
      <c r="D1095" s="450">
        <v>89.37</v>
      </c>
    </row>
    <row r="1096" spans="1:4" ht="13.5" x14ac:dyDescent="0.25">
      <c r="A1096" s="447">
        <v>90682</v>
      </c>
      <c r="B1096" s="448" t="s">
        <v>11884</v>
      </c>
      <c r="C1096" s="449" t="s">
        <v>809</v>
      </c>
      <c r="D1096" s="450">
        <v>37.58</v>
      </c>
    </row>
    <row r="1097" spans="1:4" ht="13.5" x14ac:dyDescent="0.25">
      <c r="A1097" s="447">
        <v>90683</v>
      </c>
      <c r="B1097" s="448" t="s">
        <v>11885</v>
      </c>
      <c r="C1097" s="449" t="s">
        <v>809</v>
      </c>
      <c r="D1097" s="450">
        <v>8.69</v>
      </c>
    </row>
    <row r="1098" spans="1:4" ht="13.5" x14ac:dyDescent="0.25">
      <c r="A1098" s="447">
        <v>90684</v>
      </c>
      <c r="B1098" s="448" t="s">
        <v>11886</v>
      </c>
      <c r="C1098" s="449" t="s">
        <v>809</v>
      </c>
      <c r="D1098" s="450">
        <v>41.1</v>
      </c>
    </row>
    <row r="1099" spans="1:4" ht="13.5" x14ac:dyDescent="0.25">
      <c r="A1099" s="447">
        <v>90685</v>
      </c>
      <c r="B1099" s="448" t="s">
        <v>11887</v>
      </c>
      <c r="C1099" s="449" t="s">
        <v>809</v>
      </c>
      <c r="D1099" s="450">
        <v>55.44</v>
      </c>
    </row>
    <row r="1100" spans="1:4" ht="13.5" x14ac:dyDescent="0.25">
      <c r="A1100" s="447">
        <v>90688</v>
      </c>
      <c r="B1100" s="448" t="s">
        <v>1434</v>
      </c>
      <c r="C1100" s="449" t="s">
        <v>809</v>
      </c>
      <c r="D1100" s="450">
        <v>24</v>
      </c>
    </row>
    <row r="1101" spans="1:4" ht="13.5" x14ac:dyDescent="0.25">
      <c r="A1101" s="447">
        <v>90689</v>
      </c>
      <c r="B1101" s="448" t="s">
        <v>1435</v>
      </c>
      <c r="C1101" s="449" t="s">
        <v>809</v>
      </c>
      <c r="D1101" s="450">
        <v>4.74</v>
      </c>
    </row>
    <row r="1102" spans="1:4" ht="13.5" x14ac:dyDescent="0.25">
      <c r="A1102" s="447">
        <v>90690</v>
      </c>
      <c r="B1102" s="448" t="s">
        <v>1436</v>
      </c>
      <c r="C1102" s="449" t="s">
        <v>809</v>
      </c>
      <c r="D1102" s="450">
        <v>30</v>
      </c>
    </row>
    <row r="1103" spans="1:4" ht="13.5" x14ac:dyDescent="0.25">
      <c r="A1103" s="447">
        <v>90691</v>
      </c>
      <c r="B1103" s="448" t="s">
        <v>1437</v>
      </c>
      <c r="C1103" s="449" t="s">
        <v>809</v>
      </c>
      <c r="D1103" s="450">
        <v>38.82</v>
      </c>
    </row>
    <row r="1104" spans="1:4" ht="13.5" x14ac:dyDescent="0.25">
      <c r="A1104" s="447">
        <v>90957</v>
      </c>
      <c r="B1104" s="448" t="s">
        <v>1438</v>
      </c>
      <c r="C1104" s="449" t="s">
        <v>809</v>
      </c>
      <c r="D1104" s="450">
        <v>5.31</v>
      </c>
    </row>
    <row r="1105" spans="1:4" ht="13.5" x14ac:dyDescent="0.25">
      <c r="A1105" s="447">
        <v>90958</v>
      </c>
      <c r="B1105" s="448" t="s">
        <v>1439</v>
      </c>
      <c r="C1105" s="449" t="s">
        <v>809</v>
      </c>
      <c r="D1105" s="450">
        <v>1.42</v>
      </c>
    </row>
    <row r="1106" spans="1:4" ht="13.5" x14ac:dyDescent="0.25">
      <c r="A1106" s="447">
        <v>90960</v>
      </c>
      <c r="B1106" s="448" t="s">
        <v>1440</v>
      </c>
      <c r="C1106" s="449" t="s">
        <v>809</v>
      </c>
      <c r="D1106" s="450">
        <v>7.09</v>
      </c>
    </row>
    <row r="1107" spans="1:4" ht="13.5" x14ac:dyDescent="0.25">
      <c r="A1107" s="447">
        <v>90961</v>
      </c>
      <c r="B1107" s="448" t="s">
        <v>1441</v>
      </c>
      <c r="C1107" s="449" t="s">
        <v>809</v>
      </c>
      <c r="D1107" s="450">
        <v>1.9</v>
      </c>
    </row>
    <row r="1108" spans="1:4" ht="13.5" x14ac:dyDescent="0.25">
      <c r="A1108" s="447">
        <v>90962</v>
      </c>
      <c r="B1108" s="448" t="s">
        <v>1442</v>
      </c>
      <c r="C1108" s="449" t="s">
        <v>809</v>
      </c>
      <c r="D1108" s="450">
        <v>8.8699999999999992</v>
      </c>
    </row>
    <row r="1109" spans="1:4" ht="13.5" x14ac:dyDescent="0.25">
      <c r="A1109" s="447">
        <v>90963</v>
      </c>
      <c r="B1109" s="448" t="s">
        <v>1443</v>
      </c>
      <c r="C1109" s="449" t="s">
        <v>809</v>
      </c>
      <c r="D1109" s="450">
        <v>14.57</v>
      </c>
    </row>
    <row r="1110" spans="1:4" ht="13.5" x14ac:dyDescent="0.25">
      <c r="A1110" s="447">
        <v>90968</v>
      </c>
      <c r="B1110" s="448" t="s">
        <v>1444</v>
      </c>
      <c r="C1110" s="449" t="s">
        <v>809</v>
      </c>
      <c r="D1110" s="450">
        <v>7.11</v>
      </c>
    </row>
    <row r="1111" spans="1:4" ht="13.5" x14ac:dyDescent="0.25">
      <c r="A1111" s="447">
        <v>90969</v>
      </c>
      <c r="B1111" s="448" t="s">
        <v>1445</v>
      </c>
      <c r="C1111" s="449" t="s">
        <v>809</v>
      </c>
      <c r="D1111" s="450">
        <v>1.9</v>
      </c>
    </row>
    <row r="1112" spans="1:4" ht="13.5" x14ac:dyDescent="0.25">
      <c r="A1112" s="447">
        <v>90970</v>
      </c>
      <c r="B1112" s="448" t="s">
        <v>1446</v>
      </c>
      <c r="C1112" s="449" t="s">
        <v>809</v>
      </c>
      <c r="D1112" s="450">
        <v>8.9</v>
      </c>
    </row>
    <row r="1113" spans="1:4" ht="13.5" x14ac:dyDescent="0.25">
      <c r="A1113" s="447">
        <v>90971</v>
      </c>
      <c r="B1113" s="448" t="s">
        <v>1447</v>
      </c>
      <c r="C1113" s="449" t="s">
        <v>809</v>
      </c>
      <c r="D1113" s="450">
        <v>59.05</v>
      </c>
    </row>
    <row r="1114" spans="1:4" ht="13.5" x14ac:dyDescent="0.25">
      <c r="A1114" s="447">
        <v>90975</v>
      </c>
      <c r="B1114" s="448" t="s">
        <v>1448</v>
      </c>
      <c r="C1114" s="449" t="s">
        <v>809</v>
      </c>
      <c r="D1114" s="450">
        <v>18.059999999999999</v>
      </c>
    </row>
    <row r="1115" spans="1:4" ht="13.5" x14ac:dyDescent="0.25">
      <c r="A1115" s="447">
        <v>90976</v>
      </c>
      <c r="B1115" s="448" t="s">
        <v>1449</v>
      </c>
      <c r="C1115" s="449" t="s">
        <v>809</v>
      </c>
      <c r="D1115" s="450">
        <v>4.84</v>
      </c>
    </row>
    <row r="1116" spans="1:4" ht="13.5" x14ac:dyDescent="0.25">
      <c r="A1116" s="447">
        <v>90977</v>
      </c>
      <c r="B1116" s="448" t="s">
        <v>1450</v>
      </c>
      <c r="C1116" s="449" t="s">
        <v>809</v>
      </c>
      <c r="D1116" s="450">
        <v>22.6</v>
      </c>
    </row>
    <row r="1117" spans="1:4" ht="13.5" x14ac:dyDescent="0.25">
      <c r="A1117" s="447">
        <v>90978</v>
      </c>
      <c r="B1117" s="448" t="s">
        <v>1451</v>
      </c>
      <c r="C1117" s="449" t="s">
        <v>809</v>
      </c>
      <c r="D1117" s="450">
        <v>153.21</v>
      </c>
    </row>
    <row r="1118" spans="1:4" ht="13.5" x14ac:dyDescent="0.25">
      <c r="A1118" s="447">
        <v>90992</v>
      </c>
      <c r="B1118" s="448" t="s">
        <v>1452</v>
      </c>
      <c r="C1118" s="449" t="s">
        <v>809</v>
      </c>
      <c r="D1118" s="450">
        <v>8.43</v>
      </c>
    </row>
    <row r="1119" spans="1:4" ht="13.5" x14ac:dyDescent="0.25">
      <c r="A1119" s="447">
        <v>90993</v>
      </c>
      <c r="B1119" s="448" t="s">
        <v>1453</v>
      </c>
      <c r="C1119" s="449" t="s">
        <v>809</v>
      </c>
      <c r="D1119" s="450">
        <v>2.2599999999999998</v>
      </c>
    </row>
    <row r="1120" spans="1:4" ht="13.5" x14ac:dyDescent="0.25">
      <c r="A1120" s="447">
        <v>90994</v>
      </c>
      <c r="B1120" s="448" t="s">
        <v>1454</v>
      </c>
      <c r="C1120" s="449" t="s">
        <v>809</v>
      </c>
      <c r="D1120" s="450">
        <v>10.55</v>
      </c>
    </row>
    <row r="1121" spans="1:4" ht="13.5" x14ac:dyDescent="0.25">
      <c r="A1121" s="447">
        <v>90995</v>
      </c>
      <c r="B1121" s="448" t="s">
        <v>1455</v>
      </c>
      <c r="C1121" s="449" t="s">
        <v>809</v>
      </c>
      <c r="D1121" s="450">
        <v>80.22</v>
      </c>
    </row>
    <row r="1122" spans="1:4" ht="13.5" x14ac:dyDescent="0.25">
      <c r="A1122" s="447">
        <v>91021</v>
      </c>
      <c r="B1122" s="448" t="s">
        <v>1456</v>
      </c>
      <c r="C1122" s="449" t="s">
        <v>809</v>
      </c>
      <c r="D1122" s="450">
        <v>11.46</v>
      </c>
    </row>
    <row r="1123" spans="1:4" ht="13.5" x14ac:dyDescent="0.25">
      <c r="A1123" s="447">
        <v>91026</v>
      </c>
      <c r="B1123" s="448" t="s">
        <v>1457</v>
      </c>
      <c r="C1123" s="449" t="s">
        <v>809</v>
      </c>
      <c r="D1123" s="450">
        <v>24.15</v>
      </c>
    </row>
    <row r="1124" spans="1:4" ht="13.5" x14ac:dyDescent="0.25">
      <c r="A1124" s="447">
        <v>91027</v>
      </c>
      <c r="B1124" s="448" t="s">
        <v>1458</v>
      </c>
      <c r="C1124" s="449" t="s">
        <v>809</v>
      </c>
      <c r="D1124" s="450">
        <v>9.66</v>
      </c>
    </row>
    <row r="1125" spans="1:4" ht="13.5" x14ac:dyDescent="0.25">
      <c r="A1125" s="447">
        <v>91028</v>
      </c>
      <c r="B1125" s="448" t="s">
        <v>1459</v>
      </c>
      <c r="C1125" s="449" t="s">
        <v>809</v>
      </c>
      <c r="D1125" s="450">
        <v>3.9</v>
      </c>
    </row>
    <row r="1126" spans="1:4" ht="13.5" x14ac:dyDescent="0.25">
      <c r="A1126" s="447">
        <v>91029</v>
      </c>
      <c r="B1126" s="448" t="s">
        <v>1460</v>
      </c>
      <c r="C1126" s="449" t="s">
        <v>809</v>
      </c>
      <c r="D1126" s="450">
        <v>44.2</v>
      </c>
    </row>
    <row r="1127" spans="1:4" ht="13.5" x14ac:dyDescent="0.25">
      <c r="A1127" s="447">
        <v>91030</v>
      </c>
      <c r="B1127" s="448" t="s">
        <v>1461</v>
      </c>
      <c r="C1127" s="449" t="s">
        <v>809</v>
      </c>
      <c r="D1127" s="450">
        <v>142.94999999999999</v>
      </c>
    </row>
    <row r="1128" spans="1:4" ht="13.5" x14ac:dyDescent="0.25">
      <c r="A1128" s="447">
        <v>91273</v>
      </c>
      <c r="B1128" s="448" t="s">
        <v>1462</v>
      </c>
      <c r="C1128" s="449" t="s">
        <v>809</v>
      </c>
      <c r="D1128" s="450">
        <v>0.41</v>
      </c>
    </row>
    <row r="1129" spans="1:4" ht="13.5" x14ac:dyDescent="0.25">
      <c r="A1129" s="447">
        <v>91274</v>
      </c>
      <c r="B1129" s="448" t="s">
        <v>1463</v>
      </c>
      <c r="C1129" s="449" t="s">
        <v>809</v>
      </c>
      <c r="D1129" s="450">
        <v>0.11</v>
      </c>
    </row>
    <row r="1130" spans="1:4" ht="13.5" x14ac:dyDescent="0.25">
      <c r="A1130" s="447">
        <v>91275</v>
      </c>
      <c r="B1130" s="448" t="s">
        <v>1464</v>
      </c>
      <c r="C1130" s="449" t="s">
        <v>809</v>
      </c>
      <c r="D1130" s="450">
        <v>0.51</v>
      </c>
    </row>
    <row r="1131" spans="1:4" ht="13.5" x14ac:dyDescent="0.25">
      <c r="A1131" s="447">
        <v>91276</v>
      </c>
      <c r="B1131" s="448" t="s">
        <v>1465</v>
      </c>
      <c r="C1131" s="449" t="s">
        <v>809</v>
      </c>
      <c r="D1131" s="450">
        <v>8.75</v>
      </c>
    </row>
    <row r="1132" spans="1:4" ht="13.5" x14ac:dyDescent="0.25">
      <c r="A1132" s="447">
        <v>91279</v>
      </c>
      <c r="B1132" s="448" t="s">
        <v>1466</v>
      </c>
      <c r="C1132" s="449" t="s">
        <v>809</v>
      </c>
      <c r="D1132" s="450">
        <v>0.7</v>
      </c>
    </row>
    <row r="1133" spans="1:4" ht="13.5" x14ac:dyDescent="0.25">
      <c r="A1133" s="447">
        <v>91280</v>
      </c>
      <c r="B1133" s="448" t="s">
        <v>1467</v>
      </c>
      <c r="C1133" s="449" t="s">
        <v>809</v>
      </c>
      <c r="D1133" s="450">
        <v>0.15</v>
      </c>
    </row>
    <row r="1134" spans="1:4" ht="13.5" x14ac:dyDescent="0.25">
      <c r="A1134" s="447">
        <v>91281</v>
      </c>
      <c r="B1134" s="448" t="s">
        <v>1468</v>
      </c>
      <c r="C1134" s="449" t="s">
        <v>809</v>
      </c>
      <c r="D1134" s="450">
        <v>0.87</v>
      </c>
    </row>
    <row r="1135" spans="1:4" ht="13.5" x14ac:dyDescent="0.25">
      <c r="A1135" s="447">
        <v>91282</v>
      </c>
      <c r="B1135" s="448" t="s">
        <v>1469</v>
      </c>
      <c r="C1135" s="449" t="s">
        <v>809</v>
      </c>
      <c r="D1135" s="450">
        <v>8.81</v>
      </c>
    </row>
    <row r="1136" spans="1:4" ht="13.5" x14ac:dyDescent="0.25">
      <c r="A1136" s="447">
        <v>91354</v>
      </c>
      <c r="B1136" s="448" t="s">
        <v>1470</v>
      </c>
      <c r="C1136" s="449" t="s">
        <v>809</v>
      </c>
      <c r="D1136" s="450">
        <v>17.09</v>
      </c>
    </row>
    <row r="1137" spans="1:4" ht="13.5" x14ac:dyDescent="0.25">
      <c r="A1137" s="447">
        <v>91355</v>
      </c>
      <c r="B1137" s="448" t="s">
        <v>1471</v>
      </c>
      <c r="C1137" s="449" t="s">
        <v>809</v>
      </c>
      <c r="D1137" s="450">
        <v>7.02</v>
      </c>
    </row>
    <row r="1138" spans="1:4" ht="13.5" x14ac:dyDescent="0.25">
      <c r="A1138" s="447">
        <v>91356</v>
      </c>
      <c r="B1138" s="448" t="s">
        <v>1472</v>
      </c>
      <c r="C1138" s="449" t="s">
        <v>809</v>
      </c>
      <c r="D1138" s="450">
        <v>2.84</v>
      </c>
    </row>
    <row r="1139" spans="1:4" ht="13.5" x14ac:dyDescent="0.25">
      <c r="A1139" s="447">
        <v>91359</v>
      </c>
      <c r="B1139" s="448" t="s">
        <v>1473</v>
      </c>
      <c r="C1139" s="449" t="s">
        <v>809</v>
      </c>
      <c r="D1139" s="450">
        <v>20.48</v>
      </c>
    </row>
    <row r="1140" spans="1:4" ht="13.5" x14ac:dyDescent="0.25">
      <c r="A1140" s="447">
        <v>91360</v>
      </c>
      <c r="B1140" s="448" t="s">
        <v>1474</v>
      </c>
      <c r="C1140" s="449" t="s">
        <v>809</v>
      </c>
      <c r="D1140" s="450">
        <v>7.82</v>
      </c>
    </row>
    <row r="1141" spans="1:4" ht="13.5" x14ac:dyDescent="0.25">
      <c r="A1141" s="447">
        <v>91361</v>
      </c>
      <c r="B1141" s="448" t="s">
        <v>1475</v>
      </c>
      <c r="C1141" s="449" t="s">
        <v>809</v>
      </c>
      <c r="D1141" s="450">
        <v>3.15</v>
      </c>
    </row>
    <row r="1142" spans="1:4" ht="13.5" x14ac:dyDescent="0.25">
      <c r="A1142" s="447">
        <v>91367</v>
      </c>
      <c r="B1142" s="448" t="s">
        <v>1476</v>
      </c>
      <c r="C1142" s="449" t="s">
        <v>809</v>
      </c>
      <c r="D1142" s="450">
        <v>21.82</v>
      </c>
    </row>
    <row r="1143" spans="1:4" ht="13.5" x14ac:dyDescent="0.25">
      <c r="A1143" s="447">
        <v>91368</v>
      </c>
      <c r="B1143" s="448" t="s">
        <v>1477</v>
      </c>
      <c r="C1143" s="449" t="s">
        <v>809</v>
      </c>
      <c r="D1143" s="450">
        <v>8.33</v>
      </c>
    </row>
    <row r="1144" spans="1:4" ht="13.5" x14ac:dyDescent="0.25">
      <c r="A1144" s="447">
        <v>91369</v>
      </c>
      <c r="B1144" s="448" t="s">
        <v>1478</v>
      </c>
      <c r="C1144" s="449" t="s">
        <v>809</v>
      </c>
      <c r="D1144" s="450">
        <v>3.36</v>
      </c>
    </row>
    <row r="1145" spans="1:4" ht="13.5" x14ac:dyDescent="0.25">
      <c r="A1145" s="447">
        <v>91375</v>
      </c>
      <c r="B1145" s="448" t="s">
        <v>1479</v>
      </c>
      <c r="C1145" s="449" t="s">
        <v>809</v>
      </c>
      <c r="D1145" s="450">
        <v>18.760000000000002</v>
      </c>
    </row>
    <row r="1146" spans="1:4" ht="13.5" x14ac:dyDescent="0.25">
      <c r="A1146" s="447">
        <v>91376</v>
      </c>
      <c r="B1146" s="448" t="s">
        <v>1480</v>
      </c>
      <c r="C1146" s="449" t="s">
        <v>809</v>
      </c>
      <c r="D1146" s="450">
        <v>7.71</v>
      </c>
    </row>
    <row r="1147" spans="1:4" ht="13.5" x14ac:dyDescent="0.25">
      <c r="A1147" s="447">
        <v>91377</v>
      </c>
      <c r="B1147" s="448" t="s">
        <v>1481</v>
      </c>
      <c r="C1147" s="449" t="s">
        <v>809</v>
      </c>
      <c r="D1147" s="450">
        <v>3.11</v>
      </c>
    </row>
    <row r="1148" spans="1:4" ht="13.5" x14ac:dyDescent="0.25">
      <c r="A1148" s="447">
        <v>91380</v>
      </c>
      <c r="B1148" s="448" t="s">
        <v>1482</v>
      </c>
      <c r="C1148" s="449" t="s">
        <v>809</v>
      </c>
      <c r="D1148" s="450">
        <v>28.72</v>
      </c>
    </row>
    <row r="1149" spans="1:4" ht="13.5" x14ac:dyDescent="0.25">
      <c r="A1149" s="447">
        <v>91381</v>
      </c>
      <c r="B1149" s="448" t="s">
        <v>1483</v>
      </c>
      <c r="C1149" s="449" t="s">
        <v>809</v>
      </c>
      <c r="D1149" s="450">
        <v>10.96</v>
      </c>
    </row>
    <row r="1150" spans="1:4" ht="13.5" x14ac:dyDescent="0.25">
      <c r="A1150" s="447">
        <v>91382</v>
      </c>
      <c r="B1150" s="448" t="s">
        <v>1484</v>
      </c>
      <c r="C1150" s="449" t="s">
        <v>809</v>
      </c>
      <c r="D1150" s="450">
        <v>4.43</v>
      </c>
    </row>
    <row r="1151" spans="1:4" ht="13.5" x14ac:dyDescent="0.25">
      <c r="A1151" s="447">
        <v>91383</v>
      </c>
      <c r="B1151" s="448" t="s">
        <v>1485</v>
      </c>
      <c r="C1151" s="449" t="s">
        <v>809</v>
      </c>
      <c r="D1151" s="450">
        <v>51.5</v>
      </c>
    </row>
    <row r="1152" spans="1:4" ht="13.5" x14ac:dyDescent="0.25">
      <c r="A1152" s="447">
        <v>91384</v>
      </c>
      <c r="B1152" s="448" t="s">
        <v>1486</v>
      </c>
      <c r="C1152" s="449" t="s">
        <v>809</v>
      </c>
      <c r="D1152" s="450">
        <v>138.16999999999999</v>
      </c>
    </row>
    <row r="1153" spans="1:4" ht="13.5" x14ac:dyDescent="0.25">
      <c r="A1153" s="447">
        <v>91390</v>
      </c>
      <c r="B1153" s="448" t="s">
        <v>1487</v>
      </c>
      <c r="C1153" s="449" t="s">
        <v>809</v>
      </c>
      <c r="D1153" s="450">
        <v>18.82</v>
      </c>
    </row>
    <row r="1154" spans="1:4" ht="13.5" x14ac:dyDescent="0.25">
      <c r="A1154" s="447">
        <v>91391</v>
      </c>
      <c r="B1154" s="448" t="s">
        <v>1488</v>
      </c>
      <c r="C1154" s="449" t="s">
        <v>809</v>
      </c>
      <c r="D1154" s="450">
        <v>7.47</v>
      </c>
    </row>
    <row r="1155" spans="1:4" ht="13.5" x14ac:dyDescent="0.25">
      <c r="A1155" s="447">
        <v>91392</v>
      </c>
      <c r="B1155" s="448" t="s">
        <v>1489</v>
      </c>
      <c r="C1155" s="449" t="s">
        <v>809</v>
      </c>
      <c r="D1155" s="450">
        <v>3.02</v>
      </c>
    </row>
    <row r="1156" spans="1:4" ht="13.5" x14ac:dyDescent="0.25">
      <c r="A1156" s="447">
        <v>91396</v>
      </c>
      <c r="B1156" s="448" t="s">
        <v>1490</v>
      </c>
      <c r="C1156" s="449" t="s">
        <v>809</v>
      </c>
      <c r="D1156" s="450">
        <v>28.37</v>
      </c>
    </row>
    <row r="1157" spans="1:4" ht="13.5" x14ac:dyDescent="0.25">
      <c r="A1157" s="447">
        <v>91397</v>
      </c>
      <c r="B1157" s="448" t="s">
        <v>1491</v>
      </c>
      <c r="C1157" s="449" t="s">
        <v>809</v>
      </c>
      <c r="D1157" s="450">
        <v>10.95</v>
      </c>
    </row>
    <row r="1158" spans="1:4" ht="13.5" x14ac:dyDescent="0.25">
      <c r="A1158" s="447">
        <v>91398</v>
      </c>
      <c r="B1158" s="448" t="s">
        <v>1492</v>
      </c>
      <c r="C1158" s="449" t="s">
        <v>809</v>
      </c>
      <c r="D1158" s="450">
        <v>4.42</v>
      </c>
    </row>
    <row r="1159" spans="1:4" ht="13.5" x14ac:dyDescent="0.25">
      <c r="A1159" s="447">
        <v>91402</v>
      </c>
      <c r="B1159" s="448" t="s">
        <v>1493</v>
      </c>
      <c r="C1159" s="449" t="s">
        <v>809</v>
      </c>
      <c r="D1159" s="450">
        <v>3.48</v>
      </c>
    </row>
    <row r="1160" spans="1:4" ht="13.5" x14ac:dyDescent="0.25">
      <c r="A1160" s="447">
        <v>91466</v>
      </c>
      <c r="B1160" s="448" t="s">
        <v>1494</v>
      </c>
      <c r="C1160" s="449" t="s">
        <v>809</v>
      </c>
      <c r="D1160" s="450">
        <v>3.95</v>
      </c>
    </row>
    <row r="1161" spans="1:4" ht="13.5" x14ac:dyDescent="0.25">
      <c r="A1161" s="447">
        <v>91467</v>
      </c>
      <c r="B1161" s="448" t="s">
        <v>1495</v>
      </c>
      <c r="C1161" s="449" t="s">
        <v>809</v>
      </c>
      <c r="D1161" s="450">
        <v>154.08000000000001</v>
      </c>
    </row>
    <row r="1162" spans="1:4" ht="13.5" x14ac:dyDescent="0.25">
      <c r="A1162" s="447">
        <v>91468</v>
      </c>
      <c r="B1162" s="448" t="s">
        <v>11888</v>
      </c>
      <c r="C1162" s="449" t="s">
        <v>809</v>
      </c>
      <c r="D1162" s="450">
        <v>24.96</v>
      </c>
    </row>
    <row r="1163" spans="1:4" ht="13.5" x14ac:dyDescent="0.25">
      <c r="A1163" s="447">
        <v>91469</v>
      </c>
      <c r="B1163" s="448" t="s">
        <v>11889</v>
      </c>
      <c r="C1163" s="449" t="s">
        <v>809</v>
      </c>
      <c r="D1163" s="450">
        <v>9.75</v>
      </c>
    </row>
    <row r="1164" spans="1:4" ht="13.5" x14ac:dyDescent="0.25">
      <c r="A1164" s="447">
        <v>91484</v>
      </c>
      <c r="B1164" s="448" t="s">
        <v>11890</v>
      </c>
      <c r="C1164" s="449" t="s">
        <v>809</v>
      </c>
      <c r="D1164" s="450">
        <v>3.94</v>
      </c>
    </row>
    <row r="1165" spans="1:4" ht="13.5" x14ac:dyDescent="0.25">
      <c r="A1165" s="447">
        <v>91485</v>
      </c>
      <c r="B1165" s="448" t="s">
        <v>11891</v>
      </c>
      <c r="C1165" s="449" t="s">
        <v>809</v>
      </c>
      <c r="D1165" s="450">
        <v>150.82</v>
      </c>
    </row>
    <row r="1166" spans="1:4" ht="13.5" x14ac:dyDescent="0.25">
      <c r="A1166" s="447">
        <v>91529</v>
      </c>
      <c r="B1166" s="448" t="s">
        <v>1496</v>
      </c>
      <c r="C1166" s="449" t="s">
        <v>809</v>
      </c>
      <c r="D1166" s="450">
        <v>0.6</v>
      </c>
    </row>
    <row r="1167" spans="1:4" ht="13.5" x14ac:dyDescent="0.25">
      <c r="A1167" s="447">
        <v>91530</v>
      </c>
      <c r="B1167" s="448" t="s">
        <v>1497</v>
      </c>
      <c r="C1167" s="449" t="s">
        <v>809</v>
      </c>
      <c r="D1167" s="450">
        <v>0.16</v>
      </c>
    </row>
    <row r="1168" spans="1:4" ht="13.5" x14ac:dyDescent="0.25">
      <c r="A1168" s="447">
        <v>91531</v>
      </c>
      <c r="B1168" s="448" t="s">
        <v>1498</v>
      </c>
      <c r="C1168" s="449" t="s">
        <v>809</v>
      </c>
      <c r="D1168" s="450">
        <v>0.76</v>
      </c>
    </row>
    <row r="1169" spans="1:4" ht="13.5" x14ac:dyDescent="0.25">
      <c r="A1169" s="447">
        <v>91532</v>
      </c>
      <c r="B1169" s="448" t="s">
        <v>1499</v>
      </c>
      <c r="C1169" s="449" t="s">
        <v>809</v>
      </c>
      <c r="D1169" s="450">
        <v>6.26</v>
      </c>
    </row>
    <row r="1170" spans="1:4" ht="13.5" x14ac:dyDescent="0.25">
      <c r="A1170" s="447">
        <v>91629</v>
      </c>
      <c r="B1170" s="448" t="s">
        <v>1500</v>
      </c>
      <c r="C1170" s="449" t="s">
        <v>809</v>
      </c>
      <c r="D1170" s="450">
        <v>21.15</v>
      </c>
    </row>
    <row r="1171" spans="1:4" ht="13.5" x14ac:dyDescent="0.25">
      <c r="A1171" s="447">
        <v>91630</v>
      </c>
      <c r="B1171" s="448" t="s">
        <v>1501</v>
      </c>
      <c r="C1171" s="449" t="s">
        <v>809</v>
      </c>
      <c r="D1171" s="450">
        <v>7.84</v>
      </c>
    </row>
    <row r="1172" spans="1:4" ht="13.5" x14ac:dyDescent="0.25">
      <c r="A1172" s="447">
        <v>91631</v>
      </c>
      <c r="B1172" s="448" t="s">
        <v>1502</v>
      </c>
      <c r="C1172" s="449" t="s">
        <v>809</v>
      </c>
      <c r="D1172" s="450">
        <v>3.16</v>
      </c>
    </row>
    <row r="1173" spans="1:4" ht="13.5" x14ac:dyDescent="0.25">
      <c r="A1173" s="447">
        <v>91632</v>
      </c>
      <c r="B1173" s="448" t="s">
        <v>1503</v>
      </c>
      <c r="C1173" s="449" t="s">
        <v>809</v>
      </c>
      <c r="D1173" s="450">
        <v>36.119999999999997</v>
      </c>
    </row>
    <row r="1174" spans="1:4" ht="13.5" x14ac:dyDescent="0.25">
      <c r="A1174" s="447">
        <v>91633</v>
      </c>
      <c r="B1174" s="448" t="s">
        <v>1504</v>
      </c>
      <c r="C1174" s="449" t="s">
        <v>809</v>
      </c>
      <c r="D1174" s="450">
        <v>130.41</v>
      </c>
    </row>
    <row r="1175" spans="1:4" ht="13.5" x14ac:dyDescent="0.25">
      <c r="A1175" s="447">
        <v>91640</v>
      </c>
      <c r="B1175" s="448" t="s">
        <v>1505</v>
      </c>
      <c r="C1175" s="449" t="s">
        <v>809</v>
      </c>
      <c r="D1175" s="450">
        <v>40.619999999999997</v>
      </c>
    </row>
    <row r="1176" spans="1:4" ht="13.5" x14ac:dyDescent="0.25">
      <c r="A1176" s="447">
        <v>91641</v>
      </c>
      <c r="B1176" s="448" t="s">
        <v>1506</v>
      </c>
      <c r="C1176" s="449" t="s">
        <v>809</v>
      </c>
      <c r="D1176" s="450">
        <v>16.39</v>
      </c>
    </row>
    <row r="1177" spans="1:4" ht="13.5" x14ac:dyDescent="0.25">
      <c r="A1177" s="447">
        <v>91642</v>
      </c>
      <c r="B1177" s="448" t="s">
        <v>1507</v>
      </c>
      <c r="C1177" s="449" t="s">
        <v>809</v>
      </c>
      <c r="D1177" s="450">
        <v>6.63</v>
      </c>
    </row>
    <row r="1178" spans="1:4" ht="13.5" x14ac:dyDescent="0.25">
      <c r="A1178" s="447">
        <v>91643</v>
      </c>
      <c r="B1178" s="448" t="s">
        <v>1508</v>
      </c>
      <c r="C1178" s="449" t="s">
        <v>809</v>
      </c>
      <c r="D1178" s="450">
        <v>73.23</v>
      </c>
    </row>
    <row r="1179" spans="1:4" ht="13.5" x14ac:dyDescent="0.25">
      <c r="A1179" s="447">
        <v>91644</v>
      </c>
      <c r="B1179" s="448" t="s">
        <v>1509</v>
      </c>
      <c r="C1179" s="449" t="s">
        <v>809</v>
      </c>
      <c r="D1179" s="450">
        <v>293.48</v>
      </c>
    </row>
    <row r="1180" spans="1:4" ht="13.5" x14ac:dyDescent="0.25">
      <c r="A1180" s="447">
        <v>91688</v>
      </c>
      <c r="B1180" s="448" t="s">
        <v>1510</v>
      </c>
      <c r="C1180" s="449" t="s">
        <v>809</v>
      </c>
      <c r="D1180" s="450">
        <v>0.08</v>
      </c>
    </row>
    <row r="1181" spans="1:4" ht="13.5" x14ac:dyDescent="0.25">
      <c r="A1181" s="447">
        <v>91689</v>
      </c>
      <c r="B1181" s="448" t="s">
        <v>1511</v>
      </c>
      <c r="C1181" s="449" t="s">
        <v>809</v>
      </c>
      <c r="D1181" s="450">
        <v>0.01</v>
      </c>
    </row>
    <row r="1182" spans="1:4" ht="13.5" x14ac:dyDescent="0.25">
      <c r="A1182" s="447">
        <v>91690</v>
      </c>
      <c r="B1182" s="448" t="s">
        <v>1512</v>
      </c>
      <c r="C1182" s="449" t="s">
        <v>809</v>
      </c>
      <c r="D1182" s="450">
        <v>0.05</v>
      </c>
    </row>
    <row r="1183" spans="1:4" ht="13.5" x14ac:dyDescent="0.25">
      <c r="A1183" s="447">
        <v>91691</v>
      </c>
      <c r="B1183" s="448" t="s">
        <v>1513</v>
      </c>
      <c r="C1183" s="449" t="s">
        <v>809</v>
      </c>
      <c r="D1183" s="450">
        <v>1.33</v>
      </c>
    </row>
    <row r="1184" spans="1:4" ht="13.5" x14ac:dyDescent="0.25">
      <c r="A1184" s="447">
        <v>92040</v>
      </c>
      <c r="B1184" s="448" t="s">
        <v>1514</v>
      </c>
      <c r="C1184" s="449" t="s">
        <v>809</v>
      </c>
      <c r="D1184" s="450">
        <v>6.47</v>
      </c>
    </row>
    <row r="1185" spans="1:4" ht="13.5" x14ac:dyDescent="0.25">
      <c r="A1185" s="447">
        <v>92041</v>
      </c>
      <c r="B1185" s="448" t="s">
        <v>1515</v>
      </c>
      <c r="C1185" s="449" t="s">
        <v>809</v>
      </c>
      <c r="D1185" s="450">
        <v>1.33</v>
      </c>
    </row>
    <row r="1186" spans="1:4" ht="13.5" x14ac:dyDescent="0.25">
      <c r="A1186" s="447">
        <v>92042</v>
      </c>
      <c r="B1186" s="448" t="s">
        <v>1516</v>
      </c>
      <c r="C1186" s="449" t="s">
        <v>809</v>
      </c>
      <c r="D1186" s="450">
        <v>5.39</v>
      </c>
    </row>
    <row r="1187" spans="1:4" ht="13.5" x14ac:dyDescent="0.25">
      <c r="A1187" s="447">
        <v>92101</v>
      </c>
      <c r="B1187" s="448" t="s">
        <v>11892</v>
      </c>
      <c r="C1187" s="449" t="s">
        <v>809</v>
      </c>
      <c r="D1187" s="450">
        <v>44.11</v>
      </c>
    </row>
    <row r="1188" spans="1:4" ht="13.5" x14ac:dyDescent="0.25">
      <c r="A1188" s="447">
        <v>92102</v>
      </c>
      <c r="B1188" s="448" t="s">
        <v>11893</v>
      </c>
      <c r="C1188" s="449" t="s">
        <v>809</v>
      </c>
      <c r="D1188" s="450">
        <v>13.76</v>
      </c>
    </row>
    <row r="1189" spans="1:4" ht="13.5" x14ac:dyDescent="0.25">
      <c r="A1189" s="447">
        <v>92103</v>
      </c>
      <c r="B1189" s="448" t="s">
        <v>11894</v>
      </c>
      <c r="C1189" s="449" t="s">
        <v>809</v>
      </c>
      <c r="D1189" s="450">
        <v>5.57</v>
      </c>
    </row>
    <row r="1190" spans="1:4" ht="13.5" x14ac:dyDescent="0.25">
      <c r="A1190" s="447">
        <v>92104</v>
      </c>
      <c r="B1190" s="448" t="s">
        <v>11895</v>
      </c>
      <c r="C1190" s="449" t="s">
        <v>809</v>
      </c>
      <c r="D1190" s="450">
        <v>69.430000000000007</v>
      </c>
    </row>
    <row r="1191" spans="1:4" ht="13.5" x14ac:dyDescent="0.25">
      <c r="A1191" s="447">
        <v>92105</v>
      </c>
      <c r="B1191" s="448" t="s">
        <v>11896</v>
      </c>
      <c r="C1191" s="449" t="s">
        <v>809</v>
      </c>
      <c r="D1191" s="450">
        <v>187.49</v>
      </c>
    </row>
    <row r="1192" spans="1:4" ht="13.5" x14ac:dyDescent="0.25">
      <c r="A1192" s="447">
        <v>92108</v>
      </c>
      <c r="B1192" s="448" t="s">
        <v>11897</v>
      </c>
      <c r="C1192" s="449" t="s">
        <v>809</v>
      </c>
      <c r="D1192" s="450">
        <v>1.2</v>
      </c>
    </row>
    <row r="1193" spans="1:4" ht="13.5" x14ac:dyDescent="0.25">
      <c r="A1193" s="447">
        <v>92109</v>
      </c>
      <c r="B1193" s="448" t="s">
        <v>11898</v>
      </c>
      <c r="C1193" s="449" t="s">
        <v>809</v>
      </c>
      <c r="D1193" s="450">
        <v>0.27</v>
      </c>
    </row>
    <row r="1194" spans="1:4" ht="13.5" x14ac:dyDescent="0.25">
      <c r="A1194" s="447">
        <v>92110</v>
      </c>
      <c r="B1194" s="448" t="s">
        <v>11899</v>
      </c>
      <c r="C1194" s="449" t="s">
        <v>809</v>
      </c>
      <c r="D1194" s="450">
        <v>1.5</v>
      </c>
    </row>
    <row r="1195" spans="1:4" ht="13.5" x14ac:dyDescent="0.25">
      <c r="A1195" s="447">
        <v>92111</v>
      </c>
      <c r="B1195" s="448" t="s">
        <v>11900</v>
      </c>
      <c r="C1195" s="449" t="s">
        <v>809</v>
      </c>
      <c r="D1195" s="450">
        <v>1.22</v>
      </c>
    </row>
    <row r="1196" spans="1:4" ht="13.5" x14ac:dyDescent="0.25">
      <c r="A1196" s="447">
        <v>92114</v>
      </c>
      <c r="B1196" s="448" t="s">
        <v>11901</v>
      </c>
      <c r="C1196" s="449" t="s">
        <v>809</v>
      </c>
      <c r="D1196" s="450">
        <v>0.3</v>
      </c>
    </row>
    <row r="1197" spans="1:4" ht="13.5" x14ac:dyDescent="0.25">
      <c r="A1197" s="447">
        <v>92115</v>
      </c>
      <c r="B1197" s="448" t="s">
        <v>11902</v>
      </c>
      <c r="C1197" s="449" t="s">
        <v>809</v>
      </c>
      <c r="D1197" s="450">
        <v>0.06</v>
      </c>
    </row>
    <row r="1198" spans="1:4" ht="13.5" x14ac:dyDescent="0.25">
      <c r="A1198" s="447">
        <v>92116</v>
      </c>
      <c r="B1198" s="448" t="s">
        <v>11903</v>
      </c>
      <c r="C1198" s="449" t="s">
        <v>809</v>
      </c>
      <c r="D1198" s="450">
        <v>0.21</v>
      </c>
    </row>
    <row r="1199" spans="1:4" ht="13.5" x14ac:dyDescent="0.25">
      <c r="A1199" s="447">
        <v>92133</v>
      </c>
      <c r="B1199" s="448" t="s">
        <v>1517</v>
      </c>
      <c r="C1199" s="449" t="s">
        <v>809</v>
      </c>
      <c r="D1199" s="450">
        <v>12.93</v>
      </c>
    </row>
    <row r="1200" spans="1:4" ht="13.5" x14ac:dyDescent="0.25">
      <c r="A1200" s="447">
        <v>92134</v>
      </c>
      <c r="B1200" s="448" t="s">
        <v>1518</v>
      </c>
      <c r="C1200" s="449" t="s">
        <v>809</v>
      </c>
      <c r="D1200" s="450">
        <v>3.98</v>
      </c>
    </row>
    <row r="1201" spans="1:4" ht="13.5" x14ac:dyDescent="0.25">
      <c r="A1201" s="447">
        <v>92135</v>
      </c>
      <c r="B1201" s="448" t="s">
        <v>1519</v>
      </c>
      <c r="C1201" s="449" t="s">
        <v>809</v>
      </c>
      <c r="D1201" s="450">
        <v>1.61</v>
      </c>
    </row>
    <row r="1202" spans="1:4" ht="13.5" x14ac:dyDescent="0.25">
      <c r="A1202" s="447">
        <v>92136</v>
      </c>
      <c r="B1202" s="448" t="s">
        <v>1520</v>
      </c>
      <c r="C1202" s="449" t="s">
        <v>809</v>
      </c>
      <c r="D1202" s="450">
        <v>16.16</v>
      </c>
    </row>
    <row r="1203" spans="1:4" ht="13.5" x14ac:dyDescent="0.25">
      <c r="A1203" s="447">
        <v>92137</v>
      </c>
      <c r="B1203" s="448" t="s">
        <v>1521</v>
      </c>
      <c r="C1203" s="449" t="s">
        <v>809</v>
      </c>
      <c r="D1203" s="450">
        <v>34.33</v>
      </c>
    </row>
    <row r="1204" spans="1:4" ht="13.5" x14ac:dyDescent="0.25">
      <c r="A1204" s="447">
        <v>92140</v>
      </c>
      <c r="B1204" s="448" t="s">
        <v>1522</v>
      </c>
      <c r="C1204" s="449" t="s">
        <v>809</v>
      </c>
      <c r="D1204" s="450">
        <v>4.7300000000000004</v>
      </c>
    </row>
    <row r="1205" spans="1:4" ht="13.5" x14ac:dyDescent="0.25">
      <c r="A1205" s="447">
        <v>92141</v>
      </c>
      <c r="B1205" s="448" t="s">
        <v>1523</v>
      </c>
      <c r="C1205" s="449" t="s">
        <v>809</v>
      </c>
      <c r="D1205" s="450">
        <v>1.46</v>
      </c>
    </row>
    <row r="1206" spans="1:4" ht="13.5" x14ac:dyDescent="0.25">
      <c r="A1206" s="447">
        <v>92142</v>
      </c>
      <c r="B1206" s="448" t="s">
        <v>1524</v>
      </c>
      <c r="C1206" s="449" t="s">
        <v>809</v>
      </c>
      <c r="D1206" s="450">
        <v>0.59</v>
      </c>
    </row>
    <row r="1207" spans="1:4" ht="13.5" x14ac:dyDescent="0.25">
      <c r="A1207" s="447">
        <v>92143</v>
      </c>
      <c r="B1207" s="448" t="s">
        <v>1525</v>
      </c>
      <c r="C1207" s="449" t="s">
        <v>809</v>
      </c>
      <c r="D1207" s="450">
        <v>5.92</v>
      </c>
    </row>
    <row r="1208" spans="1:4" ht="13.5" x14ac:dyDescent="0.25">
      <c r="A1208" s="447">
        <v>92144</v>
      </c>
      <c r="B1208" s="448" t="s">
        <v>1526</v>
      </c>
      <c r="C1208" s="449" t="s">
        <v>809</v>
      </c>
      <c r="D1208" s="450">
        <v>40.67</v>
      </c>
    </row>
    <row r="1209" spans="1:4" ht="13.5" x14ac:dyDescent="0.25">
      <c r="A1209" s="447">
        <v>92237</v>
      </c>
      <c r="B1209" s="448" t="s">
        <v>1527</v>
      </c>
      <c r="C1209" s="449" t="s">
        <v>809</v>
      </c>
      <c r="D1209" s="450">
        <v>29.59</v>
      </c>
    </row>
    <row r="1210" spans="1:4" ht="13.5" x14ac:dyDescent="0.25">
      <c r="A1210" s="447">
        <v>92238</v>
      </c>
      <c r="B1210" s="448" t="s">
        <v>1528</v>
      </c>
      <c r="C1210" s="449" t="s">
        <v>809</v>
      </c>
      <c r="D1210" s="450">
        <v>11.91</v>
      </c>
    </row>
    <row r="1211" spans="1:4" ht="13.5" x14ac:dyDescent="0.25">
      <c r="A1211" s="447">
        <v>92239</v>
      </c>
      <c r="B1211" s="448" t="s">
        <v>1529</v>
      </c>
      <c r="C1211" s="449" t="s">
        <v>809</v>
      </c>
      <c r="D1211" s="450">
        <v>4.8099999999999996</v>
      </c>
    </row>
    <row r="1212" spans="1:4" ht="13.5" x14ac:dyDescent="0.25">
      <c r="A1212" s="447">
        <v>92240</v>
      </c>
      <c r="B1212" s="448" t="s">
        <v>1530</v>
      </c>
      <c r="C1212" s="449" t="s">
        <v>809</v>
      </c>
      <c r="D1212" s="450">
        <v>53.09</v>
      </c>
    </row>
    <row r="1213" spans="1:4" ht="13.5" x14ac:dyDescent="0.25">
      <c r="A1213" s="447">
        <v>92241</v>
      </c>
      <c r="B1213" s="448" t="s">
        <v>1531</v>
      </c>
      <c r="C1213" s="449" t="s">
        <v>809</v>
      </c>
      <c r="D1213" s="450">
        <v>269.05</v>
      </c>
    </row>
    <row r="1214" spans="1:4" ht="13.5" x14ac:dyDescent="0.25">
      <c r="A1214" s="447">
        <v>92712</v>
      </c>
      <c r="B1214" s="448" t="s">
        <v>11904</v>
      </c>
      <c r="C1214" s="449" t="s">
        <v>809</v>
      </c>
      <c r="D1214" s="450">
        <v>0.19</v>
      </c>
    </row>
    <row r="1215" spans="1:4" ht="13.5" x14ac:dyDescent="0.25">
      <c r="A1215" s="447">
        <v>92713</v>
      </c>
      <c r="B1215" s="448" t="s">
        <v>11905</v>
      </c>
      <c r="C1215" s="449" t="s">
        <v>809</v>
      </c>
      <c r="D1215" s="450">
        <v>0.04</v>
      </c>
    </row>
    <row r="1216" spans="1:4" ht="13.5" x14ac:dyDescent="0.25">
      <c r="A1216" s="447">
        <v>92714</v>
      </c>
      <c r="B1216" s="448" t="s">
        <v>11906</v>
      </c>
      <c r="C1216" s="449" t="s">
        <v>809</v>
      </c>
      <c r="D1216" s="450">
        <v>0.24</v>
      </c>
    </row>
    <row r="1217" spans="1:4" ht="13.5" x14ac:dyDescent="0.25">
      <c r="A1217" s="447">
        <v>92715</v>
      </c>
      <c r="B1217" s="448" t="s">
        <v>11907</v>
      </c>
      <c r="C1217" s="449" t="s">
        <v>809</v>
      </c>
      <c r="D1217" s="450">
        <v>125.18</v>
      </c>
    </row>
    <row r="1218" spans="1:4" ht="13.5" x14ac:dyDescent="0.25">
      <c r="A1218" s="447">
        <v>92956</v>
      </c>
      <c r="B1218" s="448" t="s">
        <v>1532</v>
      </c>
      <c r="C1218" s="449" t="s">
        <v>809</v>
      </c>
      <c r="D1218" s="450">
        <v>4.24</v>
      </c>
    </row>
    <row r="1219" spans="1:4" ht="13.5" x14ac:dyDescent="0.25">
      <c r="A1219" s="447">
        <v>92957</v>
      </c>
      <c r="B1219" s="448" t="s">
        <v>1533</v>
      </c>
      <c r="C1219" s="449" t="s">
        <v>809</v>
      </c>
      <c r="D1219" s="450">
        <v>0.98</v>
      </c>
    </row>
    <row r="1220" spans="1:4" ht="13.5" x14ac:dyDescent="0.25">
      <c r="A1220" s="447">
        <v>92958</v>
      </c>
      <c r="B1220" s="448" t="s">
        <v>1534</v>
      </c>
      <c r="C1220" s="449" t="s">
        <v>809</v>
      </c>
      <c r="D1220" s="450">
        <v>4.6399999999999997</v>
      </c>
    </row>
    <row r="1221" spans="1:4" ht="13.5" x14ac:dyDescent="0.25">
      <c r="A1221" s="447">
        <v>92959</v>
      </c>
      <c r="B1221" s="448" t="s">
        <v>1535</v>
      </c>
      <c r="C1221" s="449" t="s">
        <v>809</v>
      </c>
      <c r="D1221" s="450">
        <v>9.0299999999999994</v>
      </c>
    </row>
    <row r="1222" spans="1:4" ht="13.5" x14ac:dyDescent="0.25">
      <c r="A1222" s="447">
        <v>92963</v>
      </c>
      <c r="B1222" s="448" t="s">
        <v>1536</v>
      </c>
      <c r="C1222" s="449" t="s">
        <v>809</v>
      </c>
      <c r="D1222" s="450">
        <v>1.8</v>
      </c>
    </row>
    <row r="1223" spans="1:4" ht="13.5" x14ac:dyDescent="0.25">
      <c r="A1223" s="447">
        <v>92964</v>
      </c>
      <c r="B1223" s="448" t="s">
        <v>1537</v>
      </c>
      <c r="C1223" s="449" t="s">
        <v>809</v>
      </c>
      <c r="D1223" s="450">
        <v>0.41</v>
      </c>
    </row>
    <row r="1224" spans="1:4" ht="13.5" x14ac:dyDescent="0.25">
      <c r="A1224" s="447">
        <v>92965</v>
      </c>
      <c r="B1224" s="448" t="s">
        <v>1538</v>
      </c>
      <c r="C1224" s="449" t="s">
        <v>809</v>
      </c>
      <c r="D1224" s="450">
        <v>2.25</v>
      </c>
    </row>
    <row r="1225" spans="1:4" ht="13.5" x14ac:dyDescent="0.25">
      <c r="A1225" s="447">
        <v>93220</v>
      </c>
      <c r="B1225" s="448" t="s">
        <v>1539</v>
      </c>
      <c r="C1225" s="449" t="s">
        <v>809</v>
      </c>
      <c r="D1225" s="450">
        <v>349.48</v>
      </c>
    </row>
    <row r="1226" spans="1:4" ht="13.5" x14ac:dyDescent="0.25">
      <c r="A1226" s="447">
        <v>93221</v>
      </c>
      <c r="B1226" s="448" t="s">
        <v>1540</v>
      </c>
      <c r="C1226" s="449" t="s">
        <v>809</v>
      </c>
      <c r="D1226" s="450">
        <v>93.76</v>
      </c>
    </row>
    <row r="1227" spans="1:4" ht="13.5" x14ac:dyDescent="0.25">
      <c r="A1227" s="447">
        <v>93222</v>
      </c>
      <c r="B1227" s="448" t="s">
        <v>1541</v>
      </c>
      <c r="C1227" s="449" t="s">
        <v>809</v>
      </c>
      <c r="D1227" s="450">
        <v>437.35</v>
      </c>
    </row>
    <row r="1228" spans="1:4" ht="13.5" x14ac:dyDescent="0.25">
      <c r="A1228" s="447">
        <v>93223</v>
      </c>
      <c r="B1228" s="448" t="s">
        <v>19998</v>
      </c>
      <c r="C1228" s="449" t="s">
        <v>809</v>
      </c>
      <c r="D1228" s="450">
        <v>152.22</v>
      </c>
    </row>
    <row r="1229" spans="1:4" ht="13.5" x14ac:dyDescent="0.25">
      <c r="A1229" s="447">
        <v>93229</v>
      </c>
      <c r="B1229" s="448" t="s">
        <v>6658</v>
      </c>
      <c r="C1229" s="449" t="s">
        <v>809</v>
      </c>
      <c r="D1229" s="450">
        <v>0.51</v>
      </c>
    </row>
    <row r="1230" spans="1:4" ht="13.5" x14ac:dyDescent="0.25">
      <c r="A1230" s="447">
        <v>93230</v>
      </c>
      <c r="B1230" s="448" t="s">
        <v>6659</v>
      </c>
      <c r="C1230" s="449" t="s">
        <v>809</v>
      </c>
      <c r="D1230" s="450">
        <v>0.11</v>
      </c>
    </row>
    <row r="1231" spans="1:4" ht="13.5" x14ac:dyDescent="0.25">
      <c r="A1231" s="447">
        <v>93231</v>
      </c>
      <c r="B1231" s="448" t="s">
        <v>6660</v>
      </c>
      <c r="C1231" s="449" t="s">
        <v>809</v>
      </c>
      <c r="D1231" s="450">
        <v>0.64</v>
      </c>
    </row>
    <row r="1232" spans="1:4" ht="13.5" x14ac:dyDescent="0.25">
      <c r="A1232" s="447">
        <v>93232</v>
      </c>
      <c r="B1232" s="448" t="s">
        <v>6661</v>
      </c>
      <c r="C1232" s="449" t="s">
        <v>809</v>
      </c>
      <c r="D1232" s="450">
        <v>4.68</v>
      </c>
    </row>
    <row r="1233" spans="1:4" ht="13.5" x14ac:dyDescent="0.25">
      <c r="A1233" s="447">
        <v>93235</v>
      </c>
      <c r="B1233" s="448" t="s">
        <v>1542</v>
      </c>
      <c r="C1233" s="449" t="s">
        <v>809</v>
      </c>
      <c r="D1233" s="450">
        <v>2.52</v>
      </c>
    </row>
    <row r="1234" spans="1:4" ht="13.5" x14ac:dyDescent="0.25">
      <c r="A1234" s="447">
        <v>93238</v>
      </c>
      <c r="B1234" s="448" t="s">
        <v>1543</v>
      </c>
      <c r="C1234" s="449" t="s">
        <v>809</v>
      </c>
      <c r="D1234" s="450">
        <v>2.59</v>
      </c>
    </row>
    <row r="1235" spans="1:4" ht="13.5" x14ac:dyDescent="0.25">
      <c r="A1235" s="447">
        <v>93239</v>
      </c>
      <c r="B1235" s="448" t="s">
        <v>1544</v>
      </c>
      <c r="C1235" s="449" t="s">
        <v>809</v>
      </c>
      <c r="D1235" s="450">
        <v>11.75</v>
      </c>
    </row>
    <row r="1236" spans="1:4" ht="13.5" x14ac:dyDescent="0.25">
      <c r="A1236" s="447">
        <v>93240</v>
      </c>
      <c r="B1236" s="448" t="s">
        <v>1545</v>
      </c>
      <c r="C1236" s="449" t="s">
        <v>809</v>
      </c>
      <c r="D1236" s="450">
        <v>11.66</v>
      </c>
    </row>
    <row r="1237" spans="1:4" ht="13.5" x14ac:dyDescent="0.25">
      <c r="A1237" s="447">
        <v>93267</v>
      </c>
      <c r="B1237" s="448" t="s">
        <v>11908</v>
      </c>
      <c r="C1237" s="449" t="s">
        <v>809</v>
      </c>
      <c r="D1237" s="450">
        <v>26.87</v>
      </c>
    </row>
    <row r="1238" spans="1:4" ht="13.5" x14ac:dyDescent="0.25">
      <c r="A1238" s="447">
        <v>93269</v>
      </c>
      <c r="B1238" s="448" t="s">
        <v>11909</v>
      </c>
      <c r="C1238" s="449" t="s">
        <v>809</v>
      </c>
      <c r="D1238" s="450">
        <v>10.07</v>
      </c>
    </row>
    <row r="1239" spans="1:4" ht="13.5" x14ac:dyDescent="0.25">
      <c r="A1239" s="447">
        <v>93270</v>
      </c>
      <c r="B1239" s="448" t="s">
        <v>11910</v>
      </c>
      <c r="C1239" s="449" t="s">
        <v>809</v>
      </c>
      <c r="D1239" s="450">
        <v>26.12</v>
      </c>
    </row>
    <row r="1240" spans="1:4" ht="13.5" x14ac:dyDescent="0.25">
      <c r="A1240" s="447">
        <v>93271</v>
      </c>
      <c r="B1240" s="448" t="s">
        <v>11911</v>
      </c>
      <c r="C1240" s="449" t="s">
        <v>809</v>
      </c>
      <c r="D1240" s="450">
        <v>9.16</v>
      </c>
    </row>
    <row r="1241" spans="1:4" ht="13.5" x14ac:dyDescent="0.25">
      <c r="A1241" s="447">
        <v>93277</v>
      </c>
      <c r="B1241" s="448" t="s">
        <v>1546</v>
      </c>
      <c r="C1241" s="449" t="s">
        <v>809</v>
      </c>
      <c r="D1241" s="450">
        <v>0.24</v>
      </c>
    </row>
    <row r="1242" spans="1:4" ht="13.5" x14ac:dyDescent="0.25">
      <c r="A1242" s="447">
        <v>93278</v>
      </c>
      <c r="B1242" s="448" t="s">
        <v>1547</v>
      </c>
      <c r="C1242" s="449" t="s">
        <v>809</v>
      </c>
      <c r="D1242" s="450">
        <v>0.05</v>
      </c>
    </row>
    <row r="1243" spans="1:4" ht="13.5" x14ac:dyDescent="0.25">
      <c r="A1243" s="447">
        <v>93279</v>
      </c>
      <c r="B1243" s="448" t="s">
        <v>1548</v>
      </c>
      <c r="C1243" s="449" t="s">
        <v>809</v>
      </c>
      <c r="D1243" s="450">
        <v>0.22</v>
      </c>
    </row>
    <row r="1244" spans="1:4" ht="13.5" x14ac:dyDescent="0.25">
      <c r="A1244" s="447">
        <v>93280</v>
      </c>
      <c r="B1244" s="448" t="s">
        <v>1549</v>
      </c>
      <c r="C1244" s="449" t="s">
        <v>809</v>
      </c>
      <c r="D1244" s="450">
        <v>0.76</v>
      </c>
    </row>
    <row r="1245" spans="1:4" ht="13.5" x14ac:dyDescent="0.25">
      <c r="A1245" s="447">
        <v>93283</v>
      </c>
      <c r="B1245" s="448" t="s">
        <v>1550</v>
      </c>
      <c r="C1245" s="449" t="s">
        <v>809</v>
      </c>
      <c r="D1245" s="450">
        <v>100.42</v>
      </c>
    </row>
    <row r="1246" spans="1:4" ht="13.5" x14ac:dyDescent="0.25">
      <c r="A1246" s="447">
        <v>93284</v>
      </c>
      <c r="B1246" s="448" t="s">
        <v>1551</v>
      </c>
      <c r="C1246" s="449" t="s">
        <v>809</v>
      </c>
      <c r="D1246" s="450">
        <v>35.39</v>
      </c>
    </row>
    <row r="1247" spans="1:4" ht="13.5" x14ac:dyDescent="0.25">
      <c r="A1247" s="447">
        <v>93285</v>
      </c>
      <c r="B1247" s="448" t="s">
        <v>1552</v>
      </c>
      <c r="C1247" s="449" t="s">
        <v>809</v>
      </c>
      <c r="D1247" s="450">
        <v>161.41999999999999</v>
      </c>
    </row>
    <row r="1248" spans="1:4" ht="13.5" x14ac:dyDescent="0.25">
      <c r="A1248" s="447">
        <v>93286</v>
      </c>
      <c r="B1248" s="448" t="s">
        <v>1553</v>
      </c>
      <c r="C1248" s="449" t="s">
        <v>809</v>
      </c>
      <c r="D1248" s="450">
        <v>12.74</v>
      </c>
    </row>
    <row r="1249" spans="1:4" ht="13.5" x14ac:dyDescent="0.25">
      <c r="A1249" s="447">
        <v>93296</v>
      </c>
      <c r="B1249" s="448" t="s">
        <v>1554</v>
      </c>
      <c r="C1249" s="449" t="s">
        <v>809</v>
      </c>
      <c r="D1249" s="450">
        <v>14.3</v>
      </c>
    </row>
    <row r="1250" spans="1:4" ht="13.5" x14ac:dyDescent="0.25">
      <c r="A1250" s="447">
        <v>93397</v>
      </c>
      <c r="B1250" s="448" t="s">
        <v>1555</v>
      </c>
      <c r="C1250" s="449" t="s">
        <v>809</v>
      </c>
      <c r="D1250" s="450">
        <v>24.43</v>
      </c>
    </row>
    <row r="1251" spans="1:4" ht="13.5" x14ac:dyDescent="0.25">
      <c r="A1251" s="447">
        <v>93398</v>
      </c>
      <c r="B1251" s="448" t="s">
        <v>1556</v>
      </c>
      <c r="C1251" s="449" t="s">
        <v>809</v>
      </c>
      <c r="D1251" s="450">
        <v>9.19</v>
      </c>
    </row>
    <row r="1252" spans="1:4" ht="13.5" x14ac:dyDescent="0.25">
      <c r="A1252" s="447">
        <v>93399</v>
      </c>
      <c r="B1252" s="448" t="s">
        <v>19999</v>
      </c>
      <c r="C1252" s="449" t="s">
        <v>809</v>
      </c>
      <c r="D1252" s="450">
        <v>3.7</v>
      </c>
    </row>
    <row r="1253" spans="1:4" ht="13.5" x14ac:dyDescent="0.25">
      <c r="A1253" s="447">
        <v>93400</v>
      </c>
      <c r="B1253" s="448" t="s">
        <v>1557</v>
      </c>
      <c r="C1253" s="449" t="s">
        <v>809</v>
      </c>
      <c r="D1253" s="450">
        <v>42.26</v>
      </c>
    </row>
    <row r="1254" spans="1:4" ht="13.5" x14ac:dyDescent="0.25">
      <c r="A1254" s="447">
        <v>93401</v>
      </c>
      <c r="B1254" s="448" t="s">
        <v>1558</v>
      </c>
      <c r="C1254" s="449" t="s">
        <v>809</v>
      </c>
      <c r="D1254" s="450">
        <v>154.08000000000001</v>
      </c>
    </row>
    <row r="1255" spans="1:4" ht="13.5" x14ac:dyDescent="0.25">
      <c r="A1255" s="447">
        <v>93404</v>
      </c>
      <c r="B1255" s="448" t="s">
        <v>20000</v>
      </c>
      <c r="C1255" s="449" t="s">
        <v>809</v>
      </c>
      <c r="D1255" s="450">
        <v>7.82</v>
      </c>
    </row>
    <row r="1256" spans="1:4" ht="13.5" x14ac:dyDescent="0.25">
      <c r="A1256" s="447">
        <v>93405</v>
      </c>
      <c r="B1256" s="448" t="s">
        <v>20001</v>
      </c>
      <c r="C1256" s="449" t="s">
        <v>809</v>
      </c>
      <c r="D1256" s="450">
        <v>2</v>
      </c>
    </row>
    <row r="1257" spans="1:4" ht="13.5" x14ac:dyDescent="0.25">
      <c r="A1257" s="447">
        <v>93406</v>
      </c>
      <c r="B1257" s="448" t="s">
        <v>20002</v>
      </c>
      <c r="C1257" s="449" t="s">
        <v>809</v>
      </c>
      <c r="D1257" s="450">
        <v>9.39</v>
      </c>
    </row>
    <row r="1258" spans="1:4" ht="13.5" x14ac:dyDescent="0.25">
      <c r="A1258" s="447">
        <v>93407</v>
      </c>
      <c r="B1258" s="448" t="s">
        <v>20003</v>
      </c>
      <c r="C1258" s="449" t="s">
        <v>809</v>
      </c>
      <c r="D1258" s="450">
        <v>45.94</v>
      </c>
    </row>
    <row r="1259" spans="1:4" ht="13.5" x14ac:dyDescent="0.25">
      <c r="A1259" s="447">
        <v>93411</v>
      </c>
      <c r="B1259" s="448" t="s">
        <v>1559</v>
      </c>
      <c r="C1259" s="449" t="s">
        <v>809</v>
      </c>
      <c r="D1259" s="450">
        <v>0.34</v>
      </c>
    </row>
    <row r="1260" spans="1:4" ht="13.5" x14ac:dyDescent="0.25">
      <c r="A1260" s="447">
        <v>93412</v>
      </c>
      <c r="B1260" s="448" t="s">
        <v>1560</v>
      </c>
      <c r="C1260" s="449" t="s">
        <v>809</v>
      </c>
      <c r="D1260" s="450">
        <v>0.12</v>
      </c>
    </row>
    <row r="1261" spans="1:4" ht="13.5" x14ac:dyDescent="0.25">
      <c r="A1261" s="447">
        <v>93413</v>
      </c>
      <c r="B1261" s="448" t="s">
        <v>1561</v>
      </c>
      <c r="C1261" s="449" t="s">
        <v>809</v>
      </c>
      <c r="D1261" s="450">
        <v>0.3</v>
      </c>
    </row>
    <row r="1262" spans="1:4" ht="13.5" x14ac:dyDescent="0.25">
      <c r="A1262" s="447">
        <v>93414</v>
      </c>
      <c r="B1262" s="448" t="s">
        <v>1562</v>
      </c>
      <c r="C1262" s="449" t="s">
        <v>809</v>
      </c>
      <c r="D1262" s="450">
        <v>11.06</v>
      </c>
    </row>
    <row r="1263" spans="1:4" ht="13.5" x14ac:dyDescent="0.25">
      <c r="A1263" s="447">
        <v>93417</v>
      </c>
      <c r="B1263" s="448" t="s">
        <v>1563</v>
      </c>
      <c r="C1263" s="449" t="s">
        <v>809</v>
      </c>
      <c r="D1263" s="450">
        <v>4.49</v>
      </c>
    </row>
    <row r="1264" spans="1:4" ht="13.5" x14ac:dyDescent="0.25">
      <c r="A1264" s="447">
        <v>93418</v>
      </c>
      <c r="B1264" s="448" t="s">
        <v>1564</v>
      </c>
      <c r="C1264" s="449" t="s">
        <v>809</v>
      </c>
      <c r="D1264" s="450">
        <v>1.58</v>
      </c>
    </row>
    <row r="1265" spans="1:4" ht="13.5" x14ac:dyDescent="0.25">
      <c r="A1265" s="447">
        <v>93419</v>
      </c>
      <c r="B1265" s="448" t="s">
        <v>1565</v>
      </c>
      <c r="C1265" s="449" t="s">
        <v>809</v>
      </c>
      <c r="D1265" s="450">
        <v>4.01</v>
      </c>
    </row>
    <row r="1266" spans="1:4" ht="13.5" x14ac:dyDescent="0.25">
      <c r="A1266" s="447">
        <v>93420</v>
      </c>
      <c r="B1266" s="448" t="s">
        <v>1566</v>
      </c>
      <c r="C1266" s="449" t="s">
        <v>809</v>
      </c>
      <c r="D1266" s="450">
        <v>65.349999999999994</v>
      </c>
    </row>
    <row r="1267" spans="1:4" ht="13.5" x14ac:dyDescent="0.25">
      <c r="A1267" s="447">
        <v>93423</v>
      </c>
      <c r="B1267" s="448" t="s">
        <v>1567</v>
      </c>
      <c r="C1267" s="449" t="s">
        <v>809</v>
      </c>
      <c r="D1267" s="450">
        <v>6.36</v>
      </c>
    </row>
    <row r="1268" spans="1:4" ht="13.5" x14ac:dyDescent="0.25">
      <c r="A1268" s="447">
        <v>93424</v>
      </c>
      <c r="B1268" s="448" t="s">
        <v>1568</v>
      </c>
      <c r="C1268" s="449" t="s">
        <v>809</v>
      </c>
      <c r="D1268" s="450">
        <v>2.2400000000000002</v>
      </c>
    </row>
    <row r="1269" spans="1:4" ht="13.5" x14ac:dyDescent="0.25">
      <c r="A1269" s="447">
        <v>93425</v>
      </c>
      <c r="B1269" s="448" t="s">
        <v>1569</v>
      </c>
      <c r="C1269" s="449" t="s">
        <v>809</v>
      </c>
      <c r="D1269" s="450">
        <v>5.68</v>
      </c>
    </row>
    <row r="1270" spans="1:4" ht="13.5" x14ac:dyDescent="0.25">
      <c r="A1270" s="447">
        <v>93426</v>
      </c>
      <c r="B1270" s="448" t="s">
        <v>1570</v>
      </c>
      <c r="C1270" s="449" t="s">
        <v>809</v>
      </c>
      <c r="D1270" s="450">
        <v>156.18</v>
      </c>
    </row>
    <row r="1271" spans="1:4" ht="13.5" x14ac:dyDescent="0.25">
      <c r="A1271" s="447">
        <v>93429</v>
      </c>
      <c r="B1271" s="448" t="s">
        <v>11912</v>
      </c>
      <c r="C1271" s="449" t="s">
        <v>809</v>
      </c>
      <c r="D1271" s="450">
        <v>165.11</v>
      </c>
    </row>
    <row r="1272" spans="1:4" ht="13.5" x14ac:dyDescent="0.25">
      <c r="A1272" s="447">
        <v>93430</v>
      </c>
      <c r="B1272" s="448" t="s">
        <v>11913</v>
      </c>
      <c r="C1272" s="449" t="s">
        <v>809</v>
      </c>
      <c r="D1272" s="450">
        <v>50.75</v>
      </c>
    </row>
    <row r="1273" spans="1:4" ht="13.5" x14ac:dyDescent="0.25">
      <c r="A1273" s="447">
        <v>93431</v>
      </c>
      <c r="B1273" s="448" t="s">
        <v>11914</v>
      </c>
      <c r="C1273" s="449" t="s">
        <v>809</v>
      </c>
      <c r="D1273" s="450">
        <v>206.55</v>
      </c>
    </row>
    <row r="1274" spans="1:4" ht="13.5" x14ac:dyDescent="0.25">
      <c r="A1274" s="447">
        <v>93432</v>
      </c>
      <c r="B1274" s="448" t="s">
        <v>11915</v>
      </c>
      <c r="C1274" s="449" t="s">
        <v>809</v>
      </c>
      <c r="D1274" s="451">
        <v>2098.8000000000002</v>
      </c>
    </row>
    <row r="1275" spans="1:4" ht="13.5" x14ac:dyDescent="0.25">
      <c r="A1275" s="447">
        <v>93435</v>
      </c>
      <c r="B1275" s="448" t="s">
        <v>11916</v>
      </c>
      <c r="C1275" s="449" t="s">
        <v>809</v>
      </c>
      <c r="D1275" s="450">
        <v>9.27</v>
      </c>
    </row>
    <row r="1276" spans="1:4" ht="13.5" x14ac:dyDescent="0.25">
      <c r="A1276" s="447">
        <v>93436</v>
      </c>
      <c r="B1276" s="448" t="s">
        <v>11917</v>
      </c>
      <c r="C1276" s="449" t="s">
        <v>809</v>
      </c>
      <c r="D1276" s="450">
        <v>2.86</v>
      </c>
    </row>
    <row r="1277" spans="1:4" ht="13.5" x14ac:dyDescent="0.25">
      <c r="A1277" s="447">
        <v>93437</v>
      </c>
      <c r="B1277" s="448" t="s">
        <v>11918</v>
      </c>
      <c r="C1277" s="449" t="s">
        <v>809</v>
      </c>
      <c r="D1277" s="450">
        <v>10.14</v>
      </c>
    </row>
    <row r="1278" spans="1:4" ht="13.5" x14ac:dyDescent="0.25">
      <c r="A1278" s="447">
        <v>93438</v>
      </c>
      <c r="B1278" s="448" t="s">
        <v>11919</v>
      </c>
      <c r="C1278" s="449" t="s">
        <v>809</v>
      </c>
      <c r="D1278" s="450">
        <v>109.42</v>
      </c>
    </row>
    <row r="1279" spans="1:4" ht="13.5" x14ac:dyDescent="0.25">
      <c r="A1279" s="447">
        <v>95114</v>
      </c>
      <c r="B1279" s="448" t="s">
        <v>1571</v>
      </c>
      <c r="C1279" s="449" t="s">
        <v>809</v>
      </c>
      <c r="D1279" s="450">
        <v>1.75</v>
      </c>
    </row>
    <row r="1280" spans="1:4" ht="13.5" x14ac:dyDescent="0.25">
      <c r="A1280" s="447">
        <v>95115</v>
      </c>
      <c r="B1280" s="448" t="s">
        <v>1572</v>
      </c>
      <c r="C1280" s="449" t="s">
        <v>809</v>
      </c>
      <c r="D1280" s="450">
        <v>0.4</v>
      </c>
    </row>
    <row r="1281" spans="1:4" ht="13.5" x14ac:dyDescent="0.25">
      <c r="A1281" s="447">
        <v>95116</v>
      </c>
      <c r="B1281" s="448" t="s">
        <v>1573</v>
      </c>
      <c r="C1281" s="449" t="s">
        <v>809</v>
      </c>
      <c r="D1281" s="450">
        <v>32.549999999999997</v>
      </c>
    </row>
    <row r="1282" spans="1:4" ht="13.5" x14ac:dyDescent="0.25">
      <c r="A1282" s="447">
        <v>95117</v>
      </c>
      <c r="B1282" s="448" t="s">
        <v>1574</v>
      </c>
      <c r="C1282" s="449" t="s">
        <v>809</v>
      </c>
      <c r="D1282" s="450">
        <v>10.039999999999999</v>
      </c>
    </row>
    <row r="1283" spans="1:4" ht="13.5" x14ac:dyDescent="0.25">
      <c r="A1283" s="447">
        <v>95118</v>
      </c>
      <c r="B1283" s="448" t="s">
        <v>1575</v>
      </c>
      <c r="C1283" s="449" t="s">
        <v>809</v>
      </c>
      <c r="D1283" s="450">
        <v>75.72</v>
      </c>
    </row>
    <row r="1284" spans="1:4" ht="13.5" x14ac:dyDescent="0.25">
      <c r="A1284" s="447">
        <v>95119</v>
      </c>
      <c r="B1284" s="448" t="s">
        <v>1576</v>
      </c>
      <c r="C1284" s="449" t="s">
        <v>809</v>
      </c>
      <c r="D1284" s="450">
        <v>23.36</v>
      </c>
    </row>
    <row r="1285" spans="1:4" ht="13.5" x14ac:dyDescent="0.25">
      <c r="A1285" s="447">
        <v>95120</v>
      </c>
      <c r="B1285" s="448" t="s">
        <v>1577</v>
      </c>
      <c r="C1285" s="449" t="s">
        <v>809</v>
      </c>
      <c r="D1285" s="450">
        <v>62.47</v>
      </c>
    </row>
    <row r="1286" spans="1:4" ht="13.5" x14ac:dyDescent="0.25">
      <c r="A1286" s="447">
        <v>95123</v>
      </c>
      <c r="B1286" s="448" t="s">
        <v>1578</v>
      </c>
      <c r="C1286" s="449" t="s">
        <v>809</v>
      </c>
      <c r="D1286" s="450">
        <v>17.87</v>
      </c>
    </row>
    <row r="1287" spans="1:4" ht="13.5" x14ac:dyDescent="0.25">
      <c r="A1287" s="447">
        <v>95124</v>
      </c>
      <c r="B1287" s="448" t="s">
        <v>1579</v>
      </c>
      <c r="C1287" s="449" t="s">
        <v>809</v>
      </c>
      <c r="D1287" s="450">
        <v>5.51</v>
      </c>
    </row>
    <row r="1288" spans="1:4" ht="13.5" x14ac:dyDescent="0.25">
      <c r="A1288" s="447">
        <v>95125</v>
      </c>
      <c r="B1288" s="448" t="s">
        <v>1580</v>
      </c>
      <c r="C1288" s="449" t="s">
        <v>809</v>
      </c>
      <c r="D1288" s="450">
        <v>19.559999999999999</v>
      </c>
    </row>
    <row r="1289" spans="1:4" ht="13.5" x14ac:dyDescent="0.25">
      <c r="A1289" s="447">
        <v>95126</v>
      </c>
      <c r="B1289" s="448" t="s">
        <v>20004</v>
      </c>
      <c r="C1289" s="449" t="s">
        <v>809</v>
      </c>
      <c r="D1289" s="450">
        <v>143.47</v>
      </c>
    </row>
    <row r="1290" spans="1:4" ht="13.5" x14ac:dyDescent="0.25">
      <c r="A1290" s="447">
        <v>95129</v>
      </c>
      <c r="B1290" s="448" t="s">
        <v>1581</v>
      </c>
      <c r="C1290" s="449" t="s">
        <v>809</v>
      </c>
      <c r="D1290" s="450">
        <v>47.9</v>
      </c>
    </row>
    <row r="1291" spans="1:4" ht="13.5" x14ac:dyDescent="0.25">
      <c r="A1291" s="447">
        <v>95130</v>
      </c>
      <c r="B1291" s="448" t="s">
        <v>1582</v>
      </c>
      <c r="C1291" s="449" t="s">
        <v>809</v>
      </c>
      <c r="D1291" s="450">
        <v>17.36</v>
      </c>
    </row>
    <row r="1292" spans="1:4" ht="13.5" x14ac:dyDescent="0.25">
      <c r="A1292" s="447">
        <v>95131</v>
      </c>
      <c r="B1292" s="448" t="s">
        <v>1583</v>
      </c>
      <c r="C1292" s="449" t="s">
        <v>809</v>
      </c>
      <c r="D1292" s="450">
        <v>56.38</v>
      </c>
    </row>
    <row r="1293" spans="1:4" ht="13.5" x14ac:dyDescent="0.25">
      <c r="A1293" s="447">
        <v>95132</v>
      </c>
      <c r="B1293" s="448" t="s">
        <v>1584</v>
      </c>
      <c r="C1293" s="449" t="s">
        <v>809</v>
      </c>
      <c r="D1293" s="450">
        <v>31.42</v>
      </c>
    </row>
    <row r="1294" spans="1:4" ht="13.5" x14ac:dyDescent="0.25">
      <c r="A1294" s="447">
        <v>95136</v>
      </c>
      <c r="B1294" s="448" t="s">
        <v>1585</v>
      </c>
      <c r="C1294" s="449" t="s">
        <v>809</v>
      </c>
      <c r="D1294" s="450">
        <v>0.02</v>
      </c>
    </row>
    <row r="1295" spans="1:4" ht="13.5" x14ac:dyDescent="0.25">
      <c r="A1295" s="447">
        <v>95137</v>
      </c>
      <c r="B1295" s="448" t="s">
        <v>1586</v>
      </c>
      <c r="C1295" s="449" t="s">
        <v>809</v>
      </c>
      <c r="D1295" s="450">
        <v>0.01</v>
      </c>
    </row>
    <row r="1296" spans="1:4" ht="13.5" x14ac:dyDescent="0.25">
      <c r="A1296" s="447">
        <v>95138</v>
      </c>
      <c r="B1296" s="448" t="s">
        <v>1587</v>
      </c>
      <c r="C1296" s="449" t="s">
        <v>809</v>
      </c>
      <c r="D1296" s="450">
        <v>0.02</v>
      </c>
    </row>
    <row r="1297" spans="1:4" ht="13.5" x14ac:dyDescent="0.25">
      <c r="A1297" s="447">
        <v>95208</v>
      </c>
      <c r="B1297" s="448" t="s">
        <v>11920</v>
      </c>
      <c r="C1297" s="449" t="s">
        <v>809</v>
      </c>
      <c r="D1297" s="450">
        <v>54.13</v>
      </c>
    </row>
    <row r="1298" spans="1:4" ht="13.5" x14ac:dyDescent="0.25">
      <c r="A1298" s="447">
        <v>95209</v>
      </c>
      <c r="B1298" s="448" t="s">
        <v>11921</v>
      </c>
      <c r="C1298" s="449" t="s">
        <v>809</v>
      </c>
      <c r="D1298" s="450">
        <v>12.51</v>
      </c>
    </row>
    <row r="1299" spans="1:4" ht="13.5" x14ac:dyDescent="0.25">
      <c r="A1299" s="447">
        <v>95210</v>
      </c>
      <c r="B1299" s="448" t="s">
        <v>11922</v>
      </c>
      <c r="C1299" s="449" t="s">
        <v>809</v>
      </c>
      <c r="D1299" s="450">
        <v>59.2</v>
      </c>
    </row>
    <row r="1300" spans="1:4" ht="13.5" x14ac:dyDescent="0.25">
      <c r="A1300" s="447">
        <v>95211</v>
      </c>
      <c r="B1300" s="448" t="s">
        <v>11923</v>
      </c>
      <c r="C1300" s="449" t="s">
        <v>809</v>
      </c>
      <c r="D1300" s="450">
        <v>9.16</v>
      </c>
    </row>
    <row r="1301" spans="1:4" ht="13.5" x14ac:dyDescent="0.25">
      <c r="A1301" s="447">
        <v>95217</v>
      </c>
      <c r="B1301" s="448" t="s">
        <v>11924</v>
      </c>
      <c r="C1301" s="449" t="s">
        <v>809</v>
      </c>
      <c r="D1301" s="450">
        <v>0.61</v>
      </c>
    </row>
    <row r="1302" spans="1:4" ht="13.5" x14ac:dyDescent="0.25">
      <c r="A1302" s="447">
        <v>95255</v>
      </c>
      <c r="B1302" s="448" t="s">
        <v>1588</v>
      </c>
      <c r="C1302" s="449" t="s">
        <v>809</v>
      </c>
      <c r="D1302" s="450">
        <v>1.55</v>
      </c>
    </row>
    <row r="1303" spans="1:4" ht="13.5" x14ac:dyDescent="0.25">
      <c r="A1303" s="447">
        <v>95256</v>
      </c>
      <c r="B1303" s="448" t="s">
        <v>1589</v>
      </c>
      <c r="C1303" s="449" t="s">
        <v>809</v>
      </c>
      <c r="D1303" s="450">
        <v>0.35</v>
      </c>
    </row>
    <row r="1304" spans="1:4" ht="13.5" x14ac:dyDescent="0.25">
      <c r="A1304" s="447">
        <v>95257</v>
      </c>
      <c r="B1304" s="448" t="s">
        <v>1590</v>
      </c>
      <c r="C1304" s="449" t="s">
        <v>809</v>
      </c>
      <c r="D1304" s="450">
        <v>1.94</v>
      </c>
    </row>
    <row r="1305" spans="1:4" ht="13.5" x14ac:dyDescent="0.25">
      <c r="A1305" s="447">
        <v>95260</v>
      </c>
      <c r="B1305" s="448" t="s">
        <v>1591</v>
      </c>
      <c r="C1305" s="449" t="s">
        <v>809</v>
      </c>
      <c r="D1305" s="450">
        <v>0.49</v>
      </c>
    </row>
    <row r="1306" spans="1:4" ht="13.5" x14ac:dyDescent="0.25">
      <c r="A1306" s="447">
        <v>95261</v>
      </c>
      <c r="B1306" s="448" t="s">
        <v>1592</v>
      </c>
      <c r="C1306" s="449" t="s">
        <v>809</v>
      </c>
      <c r="D1306" s="450">
        <v>0.13</v>
      </c>
    </row>
    <row r="1307" spans="1:4" ht="13.5" x14ac:dyDescent="0.25">
      <c r="A1307" s="447">
        <v>95262</v>
      </c>
      <c r="B1307" s="448" t="s">
        <v>1593</v>
      </c>
      <c r="C1307" s="449" t="s">
        <v>809</v>
      </c>
      <c r="D1307" s="450">
        <v>0.61</v>
      </c>
    </row>
    <row r="1308" spans="1:4" ht="13.5" x14ac:dyDescent="0.25">
      <c r="A1308" s="447">
        <v>95263</v>
      </c>
      <c r="B1308" s="448" t="s">
        <v>1594</v>
      </c>
      <c r="C1308" s="449" t="s">
        <v>809</v>
      </c>
      <c r="D1308" s="450">
        <v>4.74</v>
      </c>
    </row>
    <row r="1309" spans="1:4" ht="13.5" x14ac:dyDescent="0.25">
      <c r="A1309" s="447">
        <v>95266</v>
      </c>
      <c r="B1309" s="448" t="s">
        <v>1595</v>
      </c>
      <c r="C1309" s="449" t="s">
        <v>809</v>
      </c>
      <c r="D1309" s="450">
        <v>0.51</v>
      </c>
    </row>
    <row r="1310" spans="1:4" ht="13.5" x14ac:dyDescent="0.25">
      <c r="A1310" s="447">
        <v>95267</v>
      </c>
      <c r="B1310" s="448" t="s">
        <v>1596</v>
      </c>
      <c r="C1310" s="449" t="s">
        <v>809</v>
      </c>
      <c r="D1310" s="450">
        <v>0.1</v>
      </c>
    </row>
    <row r="1311" spans="1:4" ht="13.5" x14ac:dyDescent="0.25">
      <c r="A1311" s="447">
        <v>95268</v>
      </c>
      <c r="B1311" s="448" t="s">
        <v>1597</v>
      </c>
      <c r="C1311" s="449" t="s">
        <v>809</v>
      </c>
      <c r="D1311" s="450">
        <v>0.5</v>
      </c>
    </row>
    <row r="1312" spans="1:4" ht="13.5" x14ac:dyDescent="0.25">
      <c r="A1312" s="447">
        <v>95269</v>
      </c>
      <c r="B1312" s="448" t="s">
        <v>20005</v>
      </c>
      <c r="C1312" s="449" t="s">
        <v>809</v>
      </c>
      <c r="D1312" s="450">
        <v>8.75</v>
      </c>
    </row>
    <row r="1313" spans="1:4" ht="13.5" x14ac:dyDescent="0.25">
      <c r="A1313" s="447">
        <v>95272</v>
      </c>
      <c r="B1313" s="448" t="s">
        <v>11925</v>
      </c>
      <c r="C1313" s="449" t="s">
        <v>809</v>
      </c>
      <c r="D1313" s="450">
        <v>0.5</v>
      </c>
    </row>
    <row r="1314" spans="1:4" ht="13.5" x14ac:dyDescent="0.25">
      <c r="A1314" s="447">
        <v>95273</v>
      </c>
      <c r="B1314" s="448" t="s">
        <v>11926</v>
      </c>
      <c r="C1314" s="449" t="s">
        <v>809</v>
      </c>
      <c r="D1314" s="450">
        <v>0.11</v>
      </c>
    </row>
    <row r="1315" spans="1:4" ht="13.5" x14ac:dyDescent="0.25">
      <c r="A1315" s="447">
        <v>95274</v>
      </c>
      <c r="B1315" s="448" t="s">
        <v>11927</v>
      </c>
      <c r="C1315" s="449" t="s">
        <v>809</v>
      </c>
      <c r="D1315" s="450">
        <v>0.39</v>
      </c>
    </row>
    <row r="1316" spans="1:4" ht="13.5" x14ac:dyDescent="0.25">
      <c r="A1316" s="447">
        <v>95275</v>
      </c>
      <c r="B1316" s="448" t="s">
        <v>11928</v>
      </c>
      <c r="C1316" s="449" t="s">
        <v>809</v>
      </c>
      <c r="D1316" s="450">
        <v>2.48</v>
      </c>
    </row>
    <row r="1317" spans="1:4" ht="13.5" x14ac:dyDescent="0.25">
      <c r="A1317" s="447">
        <v>95278</v>
      </c>
      <c r="B1317" s="448" t="s">
        <v>11929</v>
      </c>
      <c r="C1317" s="449" t="s">
        <v>809</v>
      </c>
      <c r="D1317" s="450">
        <v>0.61</v>
      </c>
    </row>
    <row r="1318" spans="1:4" ht="13.5" x14ac:dyDescent="0.25">
      <c r="A1318" s="447">
        <v>95279</v>
      </c>
      <c r="B1318" s="448" t="s">
        <v>11930</v>
      </c>
      <c r="C1318" s="449" t="s">
        <v>809</v>
      </c>
      <c r="D1318" s="450">
        <v>0.12</v>
      </c>
    </row>
    <row r="1319" spans="1:4" ht="13.5" x14ac:dyDescent="0.25">
      <c r="A1319" s="447">
        <v>95280</v>
      </c>
      <c r="B1319" s="448" t="s">
        <v>11931</v>
      </c>
      <c r="C1319" s="449" t="s">
        <v>809</v>
      </c>
      <c r="D1319" s="450">
        <v>0.6</v>
      </c>
    </row>
    <row r="1320" spans="1:4" ht="13.5" x14ac:dyDescent="0.25">
      <c r="A1320" s="447">
        <v>95281</v>
      </c>
      <c r="B1320" s="448" t="s">
        <v>11932</v>
      </c>
      <c r="C1320" s="449" t="s">
        <v>809</v>
      </c>
      <c r="D1320" s="450">
        <v>8.75</v>
      </c>
    </row>
    <row r="1321" spans="1:4" ht="13.5" x14ac:dyDescent="0.25">
      <c r="A1321" s="447">
        <v>95617</v>
      </c>
      <c r="B1321" s="448" t="s">
        <v>1598</v>
      </c>
      <c r="C1321" s="449" t="s">
        <v>809</v>
      </c>
      <c r="D1321" s="450">
        <v>1.27</v>
      </c>
    </row>
    <row r="1322" spans="1:4" ht="13.5" x14ac:dyDescent="0.25">
      <c r="A1322" s="447">
        <v>95618</v>
      </c>
      <c r="B1322" s="448" t="s">
        <v>1599</v>
      </c>
      <c r="C1322" s="449" t="s">
        <v>809</v>
      </c>
      <c r="D1322" s="450">
        <v>0.28999999999999998</v>
      </c>
    </row>
    <row r="1323" spans="1:4" ht="13.5" x14ac:dyDescent="0.25">
      <c r="A1323" s="447">
        <v>95619</v>
      </c>
      <c r="B1323" s="448" t="s">
        <v>1600</v>
      </c>
      <c r="C1323" s="449" t="s">
        <v>809</v>
      </c>
      <c r="D1323" s="450">
        <v>1.59</v>
      </c>
    </row>
    <row r="1324" spans="1:4" ht="13.5" x14ac:dyDescent="0.25">
      <c r="A1324" s="447">
        <v>95627</v>
      </c>
      <c r="B1324" s="448" t="s">
        <v>1601</v>
      </c>
      <c r="C1324" s="449" t="s">
        <v>809</v>
      </c>
      <c r="D1324" s="450">
        <v>47.95</v>
      </c>
    </row>
    <row r="1325" spans="1:4" ht="13.5" x14ac:dyDescent="0.25">
      <c r="A1325" s="447">
        <v>95628</v>
      </c>
      <c r="B1325" s="448" t="s">
        <v>1602</v>
      </c>
      <c r="C1325" s="449" t="s">
        <v>809</v>
      </c>
      <c r="D1325" s="450">
        <v>12.86</v>
      </c>
    </row>
    <row r="1326" spans="1:4" ht="13.5" x14ac:dyDescent="0.25">
      <c r="A1326" s="447">
        <v>95629</v>
      </c>
      <c r="B1326" s="448" t="s">
        <v>1603</v>
      </c>
      <c r="C1326" s="449" t="s">
        <v>809</v>
      </c>
      <c r="D1326" s="450">
        <v>60.01</v>
      </c>
    </row>
    <row r="1327" spans="1:4" ht="13.5" x14ac:dyDescent="0.25">
      <c r="A1327" s="447">
        <v>95630</v>
      </c>
      <c r="B1327" s="448" t="s">
        <v>1604</v>
      </c>
      <c r="C1327" s="449" t="s">
        <v>809</v>
      </c>
      <c r="D1327" s="450">
        <v>86.98</v>
      </c>
    </row>
    <row r="1328" spans="1:4" ht="13.5" x14ac:dyDescent="0.25">
      <c r="A1328" s="447">
        <v>95698</v>
      </c>
      <c r="B1328" s="448" t="s">
        <v>1605</v>
      </c>
      <c r="C1328" s="449" t="s">
        <v>809</v>
      </c>
      <c r="D1328" s="450">
        <v>5.17</v>
      </c>
    </row>
    <row r="1329" spans="1:4" ht="13.5" x14ac:dyDescent="0.25">
      <c r="A1329" s="447">
        <v>95699</v>
      </c>
      <c r="B1329" s="448" t="s">
        <v>1606</v>
      </c>
      <c r="C1329" s="449" t="s">
        <v>809</v>
      </c>
      <c r="D1329" s="450">
        <v>1.19</v>
      </c>
    </row>
    <row r="1330" spans="1:4" ht="13.5" x14ac:dyDescent="0.25">
      <c r="A1330" s="447">
        <v>95700</v>
      </c>
      <c r="B1330" s="448" t="s">
        <v>1607</v>
      </c>
      <c r="C1330" s="449" t="s">
        <v>809</v>
      </c>
      <c r="D1330" s="450">
        <v>6.46</v>
      </c>
    </row>
    <row r="1331" spans="1:4" ht="13.5" x14ac:dyDescent="0.25">
      <c r="A1331" s="447">
        <v>95701</v>
      </c>
      <c r="B1331" s="448" t="s">
        <v>1608</v>
      </c>
      <c r="C1331" s="449" t="s">
        <v>809</v>
      </c>
      <c r="D1331" s="450">
        <v>3.06</v>
      </c>
    </row>
    <row r="1332" spans="1:4" ht="13.5" x14ac:dyDescent="0.25">
      <c r="A1332" s="447">
        <v>95704</v>
      </c>
      <c r="B1332" s="448" t="s">
        <v>20006</v>
      </c>
      <c r="C1332" s="449" t="s">
        <v>809</v>
      </c>
      <c r="D1332" s="450">
        <v>51.01</v>
      </c>
    </row>
    <row r="1333" spans="1:4" ht="13.5" x14ac:dyDescent="0.25">
      <c r="A1333" s="447">
        <v>95705</v>
      </c>
      <c r="B1333" s="448" t="s">
        <v>20007</v>
      </c>
      <c r="C1333" s="449" t="s">
        <v>809</v>
      </c>
      <c r="D1333" s="450">
        <v>13.68</v>
      </c>
    </row>
    <row r="1334" spans="1:4" ht="13.5" x14ac:dyDescent="0.25">
      <c r="A1334" s="447">
        <v>95706</v>
      </c>
      <c r="B1334" s="448" t="s">
        <v>20008</v>
      </c>
      <c r="C1334" s="449" t="s">
        <v>809</v>
      </c>
      <c r="D1334" s="450">
        <v>63.84</v>
      </c>
    </row>
    <row r="1335" spans="1:4" ht="13.5" x14ac:dyDescent="0.25">
      <c r="A1335" s="447">
        <v>95707</v>
      </c>
      <c r="B1335" s="448" t="s">
        <v>20009</v>
      </c>
      <c r="C1335" s="449" t="s">
        <v>809</v>
      </c>
      <c r="D1335" s="450">
        <v>4.01</v>
      </c>
    </row>
    <row r="1336" spans="1:4" ht="13.5" x14ac:dyDescent="0.25">
      <c r="A1336" s="447">
        <v>95716</v>
      </c>
      <c r="B1336" s="448" t="s">
        <v>1609</v>
      </c>
      <c r="C1336" s="449" t="s">
        <v>809</v>
      </c>
      <c r="D1336" s="450">
        <v>61.34</v>
      </c>
    </row>
    <row r="1337" spans="1:4" ht="13.5" x14ac:dyDescent="0.25">
      <c r="A1337" s="447">
        <v>95717</v>
      </c>
      <c r="B1337" s="448" t="s">
        <v>1610</v>
      </c>
      <c r="C1337" s="449" t="s">
        <v>809</v>
      </c>
      <c r="D1337" s="450">
        <v>16.21</v>
      </c>
    </row>
    <row r="1338" spans="1:4" ht="13.5" x14ac:dyDescent="0.25">
      <c r="A1338" s="447">
        <v>95718</v>
      </c>
      <c r="B1338" s="448" t="s">
        <v>1611</v>
      </c>
      <c r="C1338" s="449" t="s">
        <v>809</v>
      </c>
      <c r="D1338" s="450">
        <v>76.680000000000007</v>
      </c>
    </row>
    <row r="1339" spans="1:4" ht="13.5" x14ac:dyDescent="0.25">
      <c r="A1339" s="447">
        <v>95719</v>
      </c>
      <c r="B1339" s="448" t="s">
        <v>1612</v>
      </c>
      <c r="C1339" s="449" t="s">
        <v>809</v>
      </c>
      <c r="D1339" s="450">
        <v>87.62</v>
      </c>
    </row>
    <row r="1340" spans="1:4" ht="13.5" x14ac:dyDescent="0.25">
      <c r="A1340" s="447">
        <v>95869</v>
      </c>
      <c r="B1340" s="448" t="s">
        <v>1613</v>
      </c>
      <c r="C1340" s="449" t="s">
        <v>809</v>
      </c>
      <c r="D1340" s="450">
        <v>3.58</v>
      </c>
    </row>
    <row r="1341" spans="1:4" ht="13.5" x14ac:dyDescent="0.25">
      <c r="A1341" s="447">
        <v>95870</v>
      </c>
      <c r="B1341" s="448" t="s">
        <v>1614</v>
      </c>
      <c r="C1341" s="449" t="s">
        <v>809</v>
      </c>
      <c r="D1341" s="450">
        <v>9.08</v>
      </c>
    </row>
    <row r="1342" spans="1:4" ht="13.5" x14ac:dyDescent="0.25">
      <c r="A1342" s="447">
        <v>95871</v>
      </c>
      <c r="B1342" s="448" t="s">
        <v>1615</v>
      </c>
      <c r="C1342" s="449" t="s">
        <v>809</v>
      </c>
      <c r="D1342" s="450">
        <v>266.08</v>
      </c>
    </row>
    <row r="1343" spans="1:4" ht="13.5" x14ac:dyDescent="0.25">
      <c r="A1343" s="447">
        <v>95874</v>
      </c>
      <c r="B1343" s="448" t="s">
        <v>1616</v>
      </c>
      <c r="C1343" s="449" t="s">
        <v>809</v>
      </c>
      <c r="D1343" s="450">
        <v>10.17</v>
      </c>
    </row>
    <row r="1344" spans="1:4" ht="13.5" x14ac:dyDescent="0.25">
      <c r="A1344" s="447">
        <v>96008</v>
      </c>
      <c r="B1344" s="448" t="s">
        <v>1617</v>
      </c>
      <c r="C1344" s="449" t="s">
        <v>809</v>
      </c>
      <c r="D1344" s="450">
        <v>26.07</v>
      </c>
    </row>
    <row r="1345" spans="1:4" ht="13.5" x14ac:dyDescent="0.25">
      <c r="A1345" s="447">
        <v>96009</v>
      </c>
      <c r="B1345" s="448" t="s">
        <v>1618</v>
      </c>
      <c r="C1345" s="449" t="s">
        <v>809</v>
      </c>
      <c r="D1345" s="450">
        <v>6.98</v>
      </c>
    </row>
    <row r="1346" spans="1:4" ht="13.5" x14ac:dyDescent="0.25">
      <c r="A1346" s="447">
        <v>96011</v>
      </c>
      <c r="B1346" s="448" t="s">
        <v>1619</v>
      </c>
      <c r="C1346" s="449" t="s">
        <v>809</v>
      </c>
      <c r="D1346" s="450">
        <v>28.52</v>
      </c>
    </row>
    <row r="1347" spans="1:4" ht="13.5" x14ac:dyDescent="0.25">
      <c r="A1347" s="447">
        <v>96012</v>
      </c>
      <c r="B1347" s="448" t="s">
        <v>1620</v>
      </c>
      <c r="C1347" s="449" t="s">
        <v>809</v>
      </c>
      <c r="D1347" s="450">
        <v>94.21</v>
      </c>
    </row>
    <row r="1348" spans="1:4" ht="13.5" x14ac:dyDescent="0.25">
      <c r="A1348" s="447">
        <v>96015</v>
      </c>
      <c r="B1348" s="448" t="s">
        <v>1621</v>
      </c>
      <c r="C1348" s="449" t="s">
        <v>809</v>
      </c>
      <c r="D1348" s="450">
        <v>25.87</v>
      </c>
    </row>
    <row r="1349" spans="1:4" ht="13.5" x14ac:dyDescent="0.25">
      <c r="A1349" s="447">
        <v>96016</v>
      </c>
      <c r="B1349" s="448" t="s">
        <v>1622</v>
      </c>
      <c r="C1349" s="449" t="s">
        <v>809</v>
      </c>
      <c r="D1349" s="450">
        <v>6.93</v>
      </c>
    </row>
    <row r="1350" spans="1:4" ht="13.5" x14ac:dyDescent="0.25">
      <c r="A1350" s="447">
        <v>96018</v>
      </c>
      <c r="B1350" s="448" t="s">
        <v>1623</v>
      </c>
      <c r="C1350" s="449" t="s">
        <v>809</v>
      </c>
      <c r="D1350" s="450">
        <v>28.3</v>
      </c>
    </row>
    <row r="1351" spans="1:4" ht="13.5" x14ac:dyDescent="0.25">
      <c r="A1351" s="447">
        <v>96019</v>
      </c>
      <c r="B1351" s="448" t="s">
        <v>1624</v>
      </c>
      <c r="C1351" s="449" t="s">
        <v>809</v>
      </c>
      <c r="D1351" s="450">
        <v>94.21</v>
      </c>
    </row>
    <row r="1352" spans="1:4" ht="13.5" x14ac:dyDescent="0.25">
      <c r="A1352" s="447">
        <v>96023</v>
      </c>
      <c r="B1352" s="448" t="s">
        <v>1625</v>
      </c>
      <c r="C1352" s="449" t="s">
        <v>809</v>
      </c>
      <c r="D1352" s="450">
        <v>19.850000000000001</v>
      </c>
    </row>
    <row r="1353" spans="1:4" ht="13.5" x14ac:dyDescent="0.25">
      <c r="A1353" s="447">
        <v>96024</v>
      </c>
      <c r="B1353" s="448" t="s">
        <v>1626</v>
      </c>
      <c r="C1353" s="449" t="s">
        <v>809</v>
      </c>
      <c r="D1353" s="450">
        <v>5.32</v>
      </c>
    </row>
    <row r="1354" spans="1:4" ht="13.5" x14ac:dyDescent="0.25">
      <c r="A1354" s="447">
        <v>96026</v>
      </c>
      <c r="B1354" s="448" t="s">
        <v>1627</v>
      </c>
      <c r="C1354" s="449" t="s">
        <v>809</v>
      </c>
      <c r="D1354" s="450">
        <v>21.71</v>
      </c>
    </row>
    <row r="1355" spans="1:4" ht="13.5" x14ac:dyDescent="0.25">
      <c r="A1355" s="447">
        <v>96027</v>
      </c>
      <c r="B1355" s="448" t="s">
        <v>1628</v>
      </c>
      <c r="C1355" s="449" t="s">
        <v>809</v>
      </c>
      <c r="D1355" s="450">
        <v>65.64</v>
      </c>
    </row>
    <row r="1356" spans="1:4" ht="13.5" x14ac:dyDescent="0.25">
      <c r="A1356" s="447">
        <v>96030</v>
      </c>
      <c r="B1356" s="448" t="s">
        <v>1629</v>
      </c>
      <c r="C1356" s="449" t="s">
        <v>809</v>
      </c>
      <c r="D1356" s="450">
        <v>35.19</v>
      </c>
    </row>
    <row r="1357" spans="1:4" ht="13.5" x14ac:dyDescent="0.25">
      <c r="A1357" s="447">
        <v>96031</v>
      </c>
      <c r="B1357" s="448" t="s">
        <v>1630</v>
      </c>
      <c r="C1357" s="449" t="s">
        <v>809</v>
      </c>
      <c r="D1357" s="450">
        <v>12.29</v>
      </c>
    </row>
    <row r="1358" spans="1:4" ht="13.5" x14ac:dyDescent="0.25">
      <c r="A1358" s="447">
        <v>96032</v>
      </c>
      <c r="B1358" s="448" t="s">
        <v>1631</v>
      </c>
      <c r="C1358" s="449" t="s">
        <v>809</v>
      </c>
      <c r="D1358" s="450">
        <v>4.9400000000000004</v>
      </c>
    </row>
    <row r="1359" spans="1:4" ht="13.5" x14ac:dyDescent="0.25">
      <c r="A1359" s="447">
        <v>96033</v>
      </c>
      <c r="B1359" s="448" t="s">
        <v>1632</v>
      </c>
      <c r="C1359" s="449" t="s">
        <v>809</v>
      </c>
      <c r="D1359" s="450">
        <v>56.89</v>
      </c>
    </row>
    <row r="1360" spans="1:4" ht="13.5" x14ac:dyDescent="0.25">
      <c r="A1360" s="447">
        <v>96034</v>
      </c>
      <c r="B1360" s="448" t="s">
        <v>1633</v>
      </c>
      <c r="C1360" s="449" t="s">
        <v>809</v>
      </c>
      <c r="D1360" s="450">
        <v>138.16999999999999</v>
      </c>
    </row>
    <row r="1361" spans="1:4" ht="13.5" x14ac:dyDescent="0.25">
      <c r="A1361" s="447">
        <v>96053</v>
      </c>
      <c r="B1361" s="448" t="s">
        <v>1634</v>
      </c>
      <c r="C1361" s="449" t="s">
        <v>809</v>
      </c>
      <c r="D1361" s="450">
        <v>20.05</v>
      </c>
    </row>
    <row r="1362" spans="1:4" ht="13.5" x14ac:dyDescent="0.25">
      <c r="A1362" s="447">
        <v>96054</v>
      </c>
      <c r="B1362" s="448" t="s">
        <v>1635</v>
      </c>
      <c r="C1362" s="449" t="s">
        <v>809</v>
      </c>
      <c r="D1362" s="450">
        <v>27.7</v>
      </c>
    </row>
    <row r="1363" spans="1:4" ht="13.5" x14ac:dyDescent="0.25">
      <c r="A1363" s="447">
        <v>96055</v>
      </c>
      <c r="B1363" s="448" t="s">
        <v>1636</v>
      </c>
      <c r="C1363" s="449" t="s">
        <v>809</v>
      </c>
      <c r="D1363" s="450">
        <v>5.37</v>
      </c>
    </row>
    <row r="1364" spans="1:4" ht="13.5" x14ac:dyDescent="0.25">
      <c r="A1364" s="447">
        <v>96056</v>
      </c>
      <c r="B1364" s="448" t="s">
        <v>1637</v>
      </c>
      <c r="C1364" s="449" t="s">
        <v>809</v>
      </c>
      <c r="D1364" s="450">
        <v>21.93</v>
      </c>
    </row>
    <row r="1365" spans="1:4" ht="13.5" x14ac:dyDescent="0.25">
      <c r="A1365" s="447">
        <v>96057</v>
      </c>
      <c r="B1365" s="448" t="s">
        <v>1638</v>
      </c>
      <c r="C1365" s="449" t="s">
        <v>809</v>
      </c>
      <c r="D1365" s="450">
        <v>65.64</v>
      </c>
    </row>
    <row r="1366" spans="1:4" ht="13.5" x14ac:dyDescent="0.25">
      <c r="A1366" s="447">
        <v>96060</v>
      </c>
      <c r="B1366" s="448" t="s">
        <v>1639</v>
      </c>
      <c r="C1366" s="449" t="s">
        <v>809</v>
      </c>
      <c r="D1366" s="450">
        <v>5.72</v>
      </c>
    </row>
    <row r="1367" spans="1:4" ht="13.5" x14ac:dyDescent="0.25">
      <c r="A1367" s="447">
        <v>96061</v>
      </c>
      <c r="B1367" s="448" t="s">
        <v>1640</v>
      </c>
      <c r="C1367" s="449" t="s">
        <v>809</v>
      </c>
      <c r="D1367" s="450">
        <v>34.630000000000003</v>
      </c>
    </row>
    <row r="1368" spans="1:4" ht="13.5" x14ac:dyDescent="0.25">
      <c r="A1368" s="447">
        <v>96062</v>
      </c>
      <c r="B1368" s="448" t="s">
        <v>1641</v>
      </c>
      <c r="C1368" s="449" t="s">
        <v>809</v>
      </c>
      <c r="D1368" s="450">
        <v>38.82</v>
      </c>
    </row>
    <row r="1369" spans="1:4" ht="13.5" x14ac:dyDescent="0.25">
      <c r="A1369" s="447">
        <v>96241</v>
      </c>
      <c r="B1369" s="448" t="s">
        <v>20010</v>
      </c>
      <c r="C1369" s="449" t="s">
        <v>809</v>
      </c>
      <c r="D1369" s="450">
        <v>25.5</v>
      </c>
    </row>
    <row r="1370" spans="1:4" ht="13.5" x14ac:dyDescent="0.25">
      <c r="A1370" s="447">
        <v>96242</v>
      </c>
      <c r="B1370" s="448" t="s">
        <v>20011</v>
      </c>
      <c r="C1370" s="449" t="s">
        <v>809</v>
      </c>
      <c r="D1370" s="450">
        <v>6.73</v>
      </c>
    </row>
    <row r="1371" spans="1:4" ht="13.5" x14ac:dyDescent="0.25">
      <c r="A1371" s="447">
        <v>96243</v>
      </c>
      <c r="B1371" s="448" t="s">
        <v>20012</v>
      </c>
      <c r="C1371" s="449" t="s">
        <v>809</v>
      </c>
      <c r="D1371" s="450">
        <v>31.87</v>
      </c>
    </row>
    <row r="1372" spans="1:4" ht="13.5" x14ac:dyDescent="0.25">
      <c r="A1372" s="447">
        <v>96244</v>
      </c>
      <c r="B1372" s="448" t="s">
        <v>20013</v>
      </c>
      <c r="C1372" s="449" t="s">
        <v>809</v>
      </c>
      <c r="D1372" s="450">
        <v>16.96</v>
      </c>
    </row>
    <row r="1373" spans="1:4" ht="13.5" x14ac:dyDescent="0.25">
      <c r="A1373" s="447">
        <v>96301</v>
      </c>
      <c r="B1373" s="448" t="s">
        <v>1642</v>
      </c>
      <c r="C1373" s="449" t="s">
        <v>809</v>
      </c>
      <c r="D1373" s="450">
        <v>47.86</v>
      </c>
    </row>
    <row r="1374" spans="1:4" ht="13.5" x14ac:dyDescent="0.25">
      <c r="A1374" s="447">
        <v>96457</v>
      </c>
      <c r="B1374" s="448" t="s">
        <v>20014</v>
      </c>
      <c r="C1374" s="449" t="s">
        <v>809</v>
      </c>
      <c r="D1374" s="450">
        <v>62.2</v>
      </c>
    </row>
    <row r="1375" spans="1:4" ht="13.5" x14ac:dyDescent="0.25">
      <c r="A1375" s="447">
        <v>96458</v>
      </c>
      <c r="B1375" s="448" t="s">
        <v>20015</v>
      </c>
      <c r="C1375" s="449" t="s">
        <v>809</v>
      </c>
      <c r="D1375" s="450">
        <v>66.55</v>
      </c>
    </row>
    <row r="1376" spans="1:4" ht="13.5" x14ac:dyDescent="0.25">
      <c r="A1376" s="447">
        <v>96459</v>
      </c>
      <c r="B1376" s="448" t="s">
        <v>20016</v>
      </c>
      <c r="C1376" s="449" t="s">
        <v>809</v>
      </c>
      <c r="D1376" s="450">
        <v>14.26</v>
      </c>
    </row>
    <row r="1377" spans="1:4" ht="13.5" x14ac:dyDescent="0.25">
      <c r="A1377" s="447">
        <v>96460</v>
      </c>
      <c r="B1377" s="448" t="s">
        <v>20017</v>
      </c>
      <c r="C1377" s="449" t="s">
        <v>809</v>
      </c>
      <c r="D1377" s="450">
        <v>53.18</v>
      </c>
    </row>
    <row r="1378" spans="1:4" ht="13.5" x14ac:dyDescent="0.25">
      <c r="A1378" s="447">
        <v>98760</v>
      </c>
      <c r="B1378" s="448" t="s">
        <v>1890</v>
      </c>
      <c r="C1378" s="449" t="s">
        <v>809</v>
      </c>
      <c r="D1378" s="450">
        <v>7.0000000000000007E-2</v>
      </c>
    </row>
    <row r="1379" spans="1:4" ht="13.5" x14ac:dyDescent="0.25">
      <c r="A1379" s="447">
        <v>98761</v>
      </c>
      <c r="B1379" s="448" t="s">
        <v>1891</v>
      </c>
      <c r="C1379" s="449" t="s">
        <v>809</v>
      </c>
      <c r="D1379" s="450">
        <v>0.01</v>
      </c>
    </row>
    <row r="1380" spans="1:4" ht="13.5" x14ac:dyDescent="0.25">
      <c r="A1380" s="447">
        <v>98762</v>
      </c>
      <c r="B1380" s="448" t="s">
        <v>1892</v>
      </c>
      <c r="C1380" s="449" t="s">
        <v>809</v>
      </c>
      <c r="D1380" s="450">
        <v>0.09</v>
      </c>
    </row>
    <row r="1381" spans="1:4" ht="13.5" x14ac:dyDescent="0.25">
      <c r="A1381" s="447">
        <v>98763</v>
      </c>
      <c r="B1381" s="448" t="s">
        <v>1893</v>
      </c>
      <c r="C1381" s="449" t="s">
        <v>809</v>
      </c>
      <c r="D1381" s="450">
        <v>4.49</v>
      </c>
    </row>
    <row r="1382" spans="1:4" ht="13.5" x14ac:dyDescent="0.25">
      <c r="A1382" s="447">
        <v>99829</v>
      </c>
      <c r="B1382" s="448" t="s">
        <v>11933</v>
      </c>
      <c r="C1382" s="449" t="s">
        <v>809</v>
      </c>
      <c r="D1382" s="450">
        <v>0.19</v>
      </c>
    </row>
    <row r="1383" spans="1:4" ht="13.5" x14ac:dyDescent="0.25">
      <c r="A1383" s="447">
        <v>99830</v>
      </c>
      <c r="B1383" s="448" t="s">
        <v>11934</v>
      </c>
      <c r="C1383" s="449" t="s">
        <v>809</v>
      </c>
      <c r="D1383" s="450">
        <v>0.03</v>
      </c>
    </row>
    <row r="1384" spans="1:4" ht="13.5" x14ac:dyDescent="0.25">
      <c r="A1384" s="447">
        <v>99831</v>
      </c>
      <c r="B1384" s="448" t="s">
        <v>11935</v>
      </c>
      <c r="C1384" s="449" t="s">
        <v>809</v>
      </c>
      <c r="D1384" s="450">
        <v>0.13</v>
      </c>
    </row>
    <row r="1385" spans="1:4" ht="13.5" x14ac:dyDescent="0.25">
      <c r="A1385" s="447">
        <v>99832</v>
      </c>
      <c r="B1385" s="448" t="s">
        <v>11936</v>
      </c>
      <c r="C1385" s="449" t="s">
        <v>809</v>
      </c>
      <c r="D1385" s="450">
        <v>4.33</v>
      </c>
    </row>
    <row r="1386" spans="1:4" ht="13.5" x14ac:dyDescent="0.25">
      <c r="A1386" s="447">
        <v>100637</v>
      </c>
      <c r="B1386" s="448" t="s">
        <v>6662</v>
      </c>
      <c r="C1386" s="449" t="s">
        <v>809</v>
      </c>
      <c r="D1386" s="450">
        <v>202.81</v>
      </c>
    </row>
    <row r="1387" spans="1:4" ht="13.5" x14ac:dyDescent="0.25">
      <c r="A1387" s="447">
        <v>100638</v>
      </c>
      <c r="B1387" s="448" t="s">
        <v>6663</v>
      </c>
      <c r="C1387" s="449" t="s">
        <v>809</v>
      </c>
      <c r="D1387" s="450">
        <v>62.34</v>
      </c>
    </row>
    <row r="1388" spans="1:4" ht="13.5" x14ac:dyDescent="0.25">
      <c r="A1388" s="447">
        <v>100639</v>
      </c>
      <c r="B1388" s="448" t="s">
        <v>6664</v>
      </c>
      <c r="C1388" s="449" t="s">
        <v>809</v>
      </c>
      <c r="D1388" s="450">
        <v>253.71</v>
      </c>
    </row>
    <row r="1389" spans="1:4" ht="13.5" x14ac:dyDescent="0.25">
      <c r="A1389" s="447">
        <v>100640</v>
      </c>
      <c r="B1389" s="448" t="s">
        <v>6665</v>
      </c>
      <c r="C1389" s="449" t="s">
        <v>809</v>
      </c>
      <c r="D1389" s="451">
        <v>4197.6000000000004</v>
      </c>
    </row>
    <row r="1390" spans="1:4" ht="13.5" x14ac:dyDescent="0.25">
      <c r="A1390" s="447">
        <v>100643</v>
      </c>
      <c r="B1390" s="448" t="s">
        <v>6666</v>
      </c>
      <c r="C1390" s="449" t="s">
        <v>809</v>
      </c>
      <c r="D1390" s="450">
        <v>415.57</v>
      </c>
    </row>
    <row r="1391" spans="1:4" ht="13.5" x14ac:dyDescent="0.25">
      <c r="A1391" s="447">
        <v>100644</v>
      </c>
      <c r="B1391" s="448" t="s">
        <v>6667</v>
      </c>
      <c r="C1391" s="449" t="s">
        <v>809</v>
      </c>
      <c r="D1391" s="450">
        <v>146.47999999999999</v>
      </c>
    </row>
    <row r="1392" spans="1:4" ht="13.5" x14ac:dyDescent="0.25">
      <c r="A1392" s="447">
        <v>100645</v>
      </c>
      <c r="B1392" s="448" t="s">
        <v>6668</v>
      </c>
      <c r="C1392" s="449" t="s">
        <v>809</v>
      </c>
      <c r="D1392" s="450">
        <v>668.02</v>
      </c>
    </row>
    <row r="1393" spans="1:4" ht="13.5" x14ac:dyDescent="0.25">
      <c r="A1393" s="447">
        <v>100646</v>
      </c>
      <c r="B1393" s="448" t="s">
        <v>6669</v>
      </c>
      <c r="C1393" s="449" t="s">
        <v>809</v>
      </c>
      <c r="D1393" s="451">
        <v>5247</v>
      </c>
    </row>
    <row r="1394" spans="1:4" ht="13.5" x14ac:dyDescent="0.25">
      <c r="A1394" s="447">
        <v>102270</v>
      </c>
      <c r="B1394" s="448" t="s">
        <v>6670</v>
      </c>
      <c r="C1394" s="449" t="s">
        <v>809</v>
      </c>
      <c r="D1394" s="450">
        <v>0.76</v>
      </c>
    </row>
    <row r="1395" spans="1:4" ht="13.5" x14ac:dyDescent="0.25">
      <c r="A1395" s="447">
        <v>102271</v>
      </c>
      <c r="B1395" s="448" t="s">
        <v>6671</v>
      </c>
      <c r="C1395" s="449" t="s">
        <v>809</v>
      </c>
      <c r="D1395" s="450">
        <v>0.17</v>
      </c>
    </row>
    <row r="1396" spans="1:4" ht="13.5" x14ac:dyDescent="0.25">
      <c r="A1396" s="447">
        <v>102272</v>
      </c>
      <c r="B1396" s="448" t="s">
        <v>6672</v>
      </c>
      <c r="C1396" s="449" t="s">
        <v>809</v>
      </c>
      <c r="D1396" s="450">
        <v>0.96</v>
      </c>
    </row>
    <row r="1397" spans="1:4" ht="13.5" x14ac:dyDescent="0.25">
      <c r="A1397" s="447">
        <v>102273</v>
      </c>
      <c r="B1397" s="448" t="s">
        <v>6673</v>
      </c>
      <c r="C1397" s="449" t="s">
        <v>809</v>
      </c>
      <c r="D1397" s="450">
        <v>1.66</v>
      </c>
    </row>
    <row r="1398" spans="1:4" ht="13.5" x14ac:dyDescent="0.25">
      <c r="A1398" s="447">
        <v>102809</v>
      </c>
      <c r="B1398" s="448" t="s">
        <v>11937</v>
      </c>
      <c r="C1398" s="449" t="s">
        <v>809</v>
      </c>
      <c r="D1398" s="450">
        <v>16.93</v>
      </c>
    </row>
    <row r="1399" spans="1:4" ht="13.5" x14ac:dyDescent="0.25">
      <c r="A1399" s="447">
        <v>102815</v>
      </c>
      <c r="B1399" s="448" t="s">
        <v>6674</v>
      </c>
      <c r="C1399" s="449" t="s">
        <v>809</v>
      </c>
      <c r="D1399" s="450">
        <v>3.33</v>
      </c>
    </row>
    <row r="1400" spans="1:4" ht="13.5" x14ac:dyDescent="0.25">
      <c r="A1400" s="447">
        <v>102826</v>
      </c>
      <c r="B1400" s="448" t="s">
        <v>11938</v>
      </c>
      <c r="C1400" s="449" t="s">
        <v>809</v>
      </c>
      <c r="D1400" s="450">
        <v>6.25</v>
      </c>
    </row>
    <row r="1401" spans="1:4" ht="13.5" x14ac:dyDescent="0.25">
      <c r="A1401" s="447">
        <v>102832</v>
      </c>
      <c r="B1401" s="448" t="s">
        <v>11939</v>
      </c>
      <c r="C1401" s="449" t="s">
        <v>809</v>
      </c>
      <c r="D1401" s="450">
        <v>8.33</v>
      </c>
    </row>
    <row r="1402" spans="1:4" ht="13.5" x14ac:dyDescent="0.25">
      <c r="A1402" s="447">
        <v>102843</v>
      </c>
      <c r="B1402" s="448" t="s">
        <v>6675</v>
      </c>
      <c r="C1402" s="449" t="s">
        <v>809</v>
      </c>
      <c r="D1402" s="450">
        <v>131.16999999999999</v>
      </c>
    </row>
    <row r="1403" spans="1:4" ht="13.5" x14ac:dyDescent="0.25">
      <c r="A1403" s="447">
        <v>102849</v>
      </c>
      <c r="B1403" s="448" t="s">
        <v>6676</v>
      </c>
      <c r="C1403" s="449" t="s">
        <v>809</v>
      </c>
      <c r="D1403" s="450">
        <v>64.13</v>
      </c>
    </row>
    <row r="1404" spans="1:4" ht="13.5" x14ac:dyDescent="0.25">
      <c r="A1404" s="447">
        <v>102855</v>
      </c>
      <c r="B1404" s="448" t="s">
        <v>6677</v>
      </c>
      <c r="C1404" s="449" t="s">
        <v>809</v>
      </c>
      <c r="D1404" s="450">
        <v>64.13</v>
      </c>
    </row>
    <row r="1405" spans="1:4" ht="13.5" x14ac:dyDescent="0.25">
      <c r="A1405" s="447">
        <v>102861</v>
      </c>
      <c r="B1405" s="448" t="s">
        <v>11940</v>
      </c>
      <c r="C1405" s="449" t="s">
        <v>809</v>
      </c>
      <c r="D1405" s="450">
        <v>1.22</v>
      </c>
    </row>
    <row r="1406" spans="1:4" ht="13.5" x14ac:dyDescent="0.25">
      <c r="A1406" s="447">
        <v>102867</v>
      </c>
      <c r="B1406" s="448" t="s">
        <v>11941</v>
      </c>
      <c r="C1406" s="449" t="s">
        <v>809</v>
      </c>
      <c r="D1406" s="450">
        <v>0.66</v>
      </c>
    </row>
    <row r="1407" spans="1:4" ht="13.5" x14ac:dyDescent="0.25">
      <c r="A1407" s="447">
        <v>102870</v>
      </c>
      <c r="B1407" s="448" t="s">
        <v>20018</v>
      </c>
      <c r="C1407" s="449" t="s">
        <v>809</v>
      </c>
      <c r="D1407" s="450">
        <v>332.4</v>
      </c>
    </row>
    <row r="1408" spans="1:4" ht="13.5" x14ac:dyDescent="0.25">
      <c r="A1408" s="447">
        <v>102871</v>
      </c>
      <c r="B1408" s="448" t="s">
        <v>20019</v>
      </c>
      <c r="C1408" s="449" t="s">
        <v>809</v>
      </c>
      <c r="D1408" s="450">
        <v>89.8</v>
      </c>
    </row>
    <row r="1409" spans="1:4" ht="13.5" x14ac:dyDescent="0.25">
      <c r="A1409" s="447">
        <v>102872</v>
      </c>
      <c r="B1409" s="448" t="s">
        <v>20020</v>
      </c>
      <c r="C1409" s="449" t="s">
        <v>809</v>
      </c>
      <c r="D1409" s="450">
        <v>415.97</v>
      </c>
    </row>
    <row r="1410" spans="1:4" ht="13.5" x14ac:dyDescent="0.25">
      <c r="A1410" s="447">
        <v>102873</v>
      </c>
      <c r="B1410" s="448" t="s">
        <v>6678</v>
      </c>
      <c r="C1410" s="449" t="s">
        <v>809</v>
      </c>
      <c r="D1410" s="450">
        <v>116.54</v>
      </c>
    </row>
    <row r="1411" spans="1:4" ht="13.5" x14ac:dyDescent="0.25">
      <c r="A1411" s="447">
        <v>102876</v>
      </c>
      <c r="B1411" s="448" t="s">
        <v>20021</v>
      </c>
      <c r="C1411" s="449" t="s">
        <v>809</v>
      </c>
      <c r="D1411" s="450">
        <v>461.93</v>
      </c>
    </row>
    <row r="1412" spans="1:4" ht="13.5" x14ac:dyDescent="0.25">
      <c r="A1412" s="447">
        <v>102877</v>
      </c>
      <c r="B1412" s="448" t="s">
        <v>20022</v>
      </c>
      <c r="C1412" s="449" t="s">
        <v>809</v>
      </c>
      <c r="D1412" s="450">
        <v>124.8</v>
      </c>
    </row>
    <row r="1413" spans="1:4" ht="13.5" x14ac:dyDescent="0.25">
      <c r="A1413" s="447">
        <v>102878</v>
      </c>
      <c r="B1413" s="448" t="s">
        <v>20023</v>
      </c>
      <c r="C1413" s="449" t="s">
        <v>809</v>
      </c>
      <c r="D1413" s="450">
        <v>578.05999999999995</v>
      </c>
    </row>
    <row r="1414" spans="1:4" ht="13.5" x14ac:dyDescent="0.25">
      <c r="A1414" s="447">
        <v>102879</v>
      </c>
      <c r="B1414" s="448" t="s">
        <v>6679</v>
      </c>
      <c r="C1414" s="449" t="s">
        <v>809</v>
      </c>
      <c r="D1414" s="450">
        <v>174.9</v>
      </c>
    </row>
    <row r="1415" spans="1:4" ht="13.5" x14ac:dyDescent="0.25">
      <c r="A1415" s="447">
        <v>102885</v>
      </c>
      <c r="B1415" s="448" t="s">
        <v>6680</v>
      </c>
      <c r="C1415" s="449" t="s">
        <v>809</v>
      </c>
      <c r="D1415" s="450">
        <v>1.25</v>
      </c>
    </row>
    <row r="1416" spans="1:4" ht="13.5" x14ac:dyDescent="0.25">
      <c r="A1416" s="447">
        <v>102891</v>
      </c>
      <c r="B1416" s="448" t="s">
        <v>6681</v>
      </c>
      <c r="C1416" s="449" t="s">
        <v>809</v>
      </c>
      <c r="D1416" s="450">
        <v>1.25</v>
      </c>
    </row>
    <row r="1417" spans="1:4" ht="13.5" x14ac:dyDescent="0.25">
      <c r="A1417" s="447">
        <v>102897</v>
      </c>
      <c r="B1417" s="448" t="s">
        <v>6682</v>
      </c>
      <c r="C1417" s="449" t="s">
        <v>809</v>
      </c>
      <c r="D1417" s="450">
        <v>87.62</v>
      </c>
    </row>
    <row r="1418" spans="1:4" ht="13.5" x14ac:dyDescent="0.25">
      <c r="A1418" s="447">
        <v>102903</v>
      </c>
      <c r="B1418" s="448" t="s">
        <v>11942</v>
      </c>
      <c r="C1418" s="449" t="s">
        <v>809</v>
      </c>
      <c r="D1418" s="450">
        <v>11.36</v>
      </c>
    </row>
    <row r="1419" spans="1:4" ht="13.5" x14ac:dyDescent="0.25">
      <c r="A1419" s="447">
        <v>102909</v>
      </c>
      <c r="B1419" s="448" t="s">
        <v>11943</v>
      </c>
      <c r="C1419" s="449" t="s">
        <v>809</v>
      </c>
      <c r="D1419" s="450">
        <v>3.99</v>
      </c>
    </row>
    <row r="1420" spans="1:4" ht="13.5" x14ac:dyDescent="0.25">
      <c r="A1420" s="447">
        <v>102915</v>
      </c>
      <c r="B1420" s="448" t="s">
        <v>11944</v>
      </c>
      <c r="C1420" s="449" t="s">
        <v>809</v>
      </c>
      <c r="D1420" s="450">
        <v>0.61</v>
      </c>
    </row>
    <row r="1421" spans="1:4" ht="13.5" x14ac:dyDescent="0.25">
      <c r="A1421" s="447">
        <v>102927</v>
      </c>
      <c r="B1421" s="448" t="s">
        <v>11945</v>
      </c>
      <c r="C1421" s="449" t="s">
        <v>809</v>
      </c>
      <c r="D1421" s="450">
        <v>0.92</v>
      </c>
    </row>
    <row r="1422" spans="1:4" ht="13.5" x14ac:dyDescent="0.25">
      <c r="A1422" s="447">
        <v>102933</v>
      </c>
      <c r="B1422" s="448" t="s">
        <v>6683</v>
      </c>
      <c r="C1422" s="449" t="s">
        <v>809</v>
      </c>
      <c r="D1422" s="450">
        <v>0.92</v>
      </c>
    </row>
    <row r="1423" spans="1:4" ht="13.5" x14ac:dyDescent="0.25">
      <c r="A1423" s="447">
        <v>102939</v>
      </c>
      <c r="B1423" s="448" t="s">
        <v>11946</v>
      </c>
      <c r="C1423" s="449" t="s">
        <v>809</v>
      </c>
      <c r="D1423" s="450">
        <v>9.16</v>
      </c>
    </row>
    <row r="1424" spans="1:4" ht="13.5" x14ac:dyDescent="0.25">
      <c r="A1424" s="447">
        <v>102945</v>
      </c>
      <c r="B1424" s="448" t="s">
        <v>11947</v>
      </c>
      <c r="C1424" s="449" t="s">
        <v>809</v>
      </c>
      <c r="D1424" s="450">
        <v>0.01</v>
      </c>
    </row>
    <row r="1425" spans="1:4" ht="13.5" x14ac:dyDescent="0.25">
      <c r="A1425" s="447">
        <v>102951</v>
      </c>
      <c r="B1425" s="448" t="s">
        <v>11948</v>
      </c>
      <c r="C1425" s="449" t="s">
        <v>809</v>
      </c>
      <c r="D1425" s="450">
        <v>0.61</v>
      </c>
    </row>
    <row r="1426" spans="1:4" ht="13.5" x14ac:dyDescent="0.25">
      <c r="A1426" s="447">
        <v>102957</v>
      </c>
      <c r="B1426" s="448" t="s">
        <v>6684</v>
      </c>
      <c r="C1426" s="449" t="s">
        <v>809</v>
      </c>
      <c r="D1426" s="450">
        <v>38.299999999999997</v>
      </c>
    </row>
    <row r="1427" spans="1:4" ht="13.5" x14ac:dyDescent="0.25">
      <c r="A1427" s="447">
        <v>102960</v>
      </c>
      <c r="B1427" s="448" t="s">
        <v>20024</v>
      </c>
      <c r="C1427" s="449" t="s">
        <v>809</v>
      </c>
      <c r="D1427" s="450">
        <v>161.32</v>
      </c>
    </row>
    <row r="1428" spans="1:4" ht="13.5" x14ac:dyDescent="0.25">
      <c r="A1428" s="447">
        <v>102961</v>
      </c>
      <c r="B1428" s="448" t="s">
        <v>20025</v>
      </c>
      <c r="C1428" s="449" t="s">
        <v>809</v>
      </c>
      <c r="D1428" s="450">
        <v>43.58</v>
      </c>
    </row>
    <row r="1429" spans="1:4" ht="13.5" x14ac:dyDescent="0.25">
      <c r="A1429" s="447">
        <v>102962</v>
      </c>
      <c r="B1429" s="448" t="s">
        <v>20026</v>
      </c>
      <c r="C1429" s="449" t="s">
        <v>809</v>
      </c>
      <c r="D1429" s="450">
        <v>151.33000000000001</v>
      </c>
    </row>
    <row r="1430" spans="1:4" ht="13.5" x14ac:dyDescent="0.25">
      <c r="A1430" s="447">
        <v>102963</v>
      </c>
      <c r="B1430" s="448" t="s">
        <v>6685</v>
      </c>
      <c r="C1430" s="449" t="s">
        <v>809</v>
      </c>
      <c r="D1430" s="450">
        <v>82.61</v>
      </c>
    </row>
    <row r="1431" spans="1:4" ht="13.5" x14ac:dyDescent="0.25">
      <c r="A1431" s="447">
        <v>102969</v>
      </c>
      <c r="B1431" s="448" t="s">
        <v>11949</v>
      </c>
      <c r="C1431" s="449" t="s">
        <v>809</v>
      </c>
      <c r="D1431" s="450">
        <v>0.14000000000000001</v>
      </c>
    </row>
    <row r="1432" spans="1:4" ht="13.5" x14ac:dyDescent="0.25">
      <c r="A1432" s="447">
        <v>102972</v>
      </c>
      <c r="B1432" s="448" t="s">
        <v>20027</v>
      </c>
      <c r="C1432" s="449" t="s">
        <v>809</v>
      </c>
      <c r="D1432" s="450">
        <v>86.1</v>
      </c>
    </row>
    <row r="1433" spans="1:4" ht="13.5" x14ac:dyDescent="0.25">
      <c r="A1433" s="447">
        <v>102973</v>
      </c>
      <c r="B1433" s="448" t="s">
        <v>20028</v>
      </c>
      <c r="C1433" s="449" t="s">
        <v>809</v>
      </c>
      <c r="D1433" s="450">
        <v>23.9</v>
      </c>
    </row>
    <row r="1434" spans="1:4" ht="13.5" x14ac:dyDescent="0.25">
      <c r="A1434" s="447">
        <v>102974</v>
      </c>
      <c r="B1434" s="448" t="s">
        <v>20029</v>
      </c>
      <c r="C1434" s="449" t="s">
        <v>809</v>
      </c>
      <c r="D1434" s="450">
        <v>80.77</v>
      </c>
    </row>
    <row r="1435" spans="1:4" ht="13.5" x14ac:dyDescent="0.25">
      <c r="A1435" s="447">
        <v>102985</v>
      </c>
      <c r="B1435" s="448" t="s">
        <v>6686</v>
      </c>
      <c r="C1435" s="449" t="s">
        <v>809</v>
      </c>
      <c r="D1435" s="450">
        <v>14.57</v>
      </c>
    </row>
    <row r="1436" spans="1:4" ht="13.5" x14ac:dyDescent="0.25">
      <c r="A1436" s="447">
        <v>103156</v>
      </c>
      <c r="B1436" s="448" t="s">
        <v>11950</v>
      </c>
      <c r="C1436" s="449" t="s">
        <v>809</v>
      </c>
      <c r="D1436" s="450">
        <v>2.33</v>
      </c>
    </row>
    <row r="1437" spans="1:4" ht="13.5" x14ac:dyDescent="0.25">
      <c r="A1437" s="447">
        <v>103162</v>
      </c>
      <c r="B1437" s="448" t="s">
        <v>11951</v>
      </c>
      <c r="C1437" s="449" t="s">
        <v>809</v>
      </c>
      <c r="D1437" s="450">
        <v>0.65</v>
      </c>
    </row>
    <row r="1438" spans="1:4" ht="13.5" x14ac:dyDescent="0.25">
      <c r="A1438" s="447">
        <v>103168</v>
      </c>
      <c r="B1438" s="448" t="s">
        <v>11952</v>
      </c>
      <c r="C1438" s="449" t="s">
        <v>809</v>
      </c>
      <c r="D1438" s="450">
        <v>0.74</v>
      </c>
    </row>
    <row r="1439" spans="1:4" ht="13.5" x14ac:dyDescent="0.25">
      <c r="A1439" s="447">
        <v>103174</v>
      </c>
      <c r="B1439" s="448" t="s">
        <v>11953</v>
      </c>
      <c r="C1439" s="449" t="s">
        <v>809</v>
      </c>
      <c r="D1439" s="450">
        <v>1.86</v>
      </c>
    </row>
    <row r="1440" spans="1:4" ht="13.5" x14ac:dyDescent="0.25">
      <c r="A1440" s="447">
        <v>103180</v>
      </c>
      <c r="B1440" s="448" t="s">
        <v>11954</v>
      </c>
      <c r="C1440" s="449" t="s">
        <v>809</v>
      </c>
      <c r="D1440" s="450">
        <v>4.28</v>
      </c>
    </row>
    <row r="1441" spans="1:4" ht="13.5" x14ac:dyDescent="0.25">
      <c r="A1441" s="447">
        <v>103220</v>
      </c>
      <c r="B1441" s="448" t="s">
        <v>20030</v>
      </c>
      <c r="C1441" s="449" t="s">
        <v>809</v>
      </c>
      <c r="D1441" s="450">
        <v>141.27000000000001</v>
      </c>
    </row>
    <row r="1442" spans="1:4" ht="13.5" x14ac:dyDescent="0.25">
      <c r="A1442" s="447">
        <v>103221</v>
      </c>
      <c r="B1442" s="448" t="s">
        <v>20031</v>
      </c>
      <c r="C1442" s="449" t="s">
        <v>809</v>
      </c>
      <c r="D1442" s="450">
        <v>38.159999999999997</v>
      </c>
    </row>
    <row r="1443" spans="1:4" ht="13.5" x14ac:dyDescent="0.25">
      <c r="A1443" s="447">
        <v>103222</v>
      </c>
      <c r="B1443" s="448" t="s">
        <v>20032</v>
      </c>
      <c r="C1443" s="449" t="s">
        <v>809</v>
      </c>
      <c r="D1443" s="450">
        <v>176.78</v>
      </c>
    </row>
    <row r="1444" spans="1:4" ht="13.5" x14ac:dyDescent="0.25">
      <c r="A1444" s="447">
        <v>103223</v>
      </c>
      <c r="B1444" s="448" t="s">
        <v>11955</v>
      </c>
      <c r="C1444" s="449" t="s">
        <v>809</v>
      </c>
      <c r="D1444" s="450">
        <v>34.159999999999997</v>
      </c>
    </row>
    <row r="1445" spans="1:4" ht="13.5" x14ac:dyDescent="0.25">
      <c r="A1445" s="447">
        <v>103226</v>
      </c>
      <c r="B1445" s="448" t="s">
        <v>20033</v>
      </c>
      <c r="C1445" s="449" t="s">
        <v>809</v>
      </c>
      <c r="D1445" s="450">
        <v>324.10000000000002</v>
      </c>
    </row>
    <row r="1446" spans="1:4" ht="13.5" x14ac:dyDescent="0.25">
      <c r="A1446" s="447">
        <v>103227</v>
      </c>
      <c r="B1446" s="448" t="s">
        <v>20034</v>
      </c>
      <c r="C1446" s="449" t="s">
        <v>809</v>
      </c>
      <c r="D1446" s="450">
        <v>87.56</v>
      </c>
    </row>
    <row r="1447" spans="1:4" ht="13.5" x14ac:dyDescent="0.25">
      <c r="A1447" s="447">
        <v>103228</v>
      </c>
      <c r="B1447" s="448" t="s">
        <v>20035</v>
      </c>
      <c r="C1447" s="449" t="s">
        <v>809</v>
      </c>
      <c r="D1447" s="450">
        <v>405.58</v>
      </c>
    </row>
    <row r="1448" spans="1:4" ht="13.5" x14ac:dyDescent="0.25">
      <c r="A1448" s="447">
        <v>103229</v>
      </c>
      <c r="B1448" s="448" t="s">
        <v>11956</v>
      </c>
      <c r="C1448" s="449" t="s">
        <v>809</v>
      </c>
      <c r="D1448" s="450">
        <v>84.82</v>
      </c>
    </row>
    <row r="1449" spans="1:4" ht="13.5" x14ac:dyDescent="0.25">
      <c r="A1449" s="447">
        <v>103232</v>
      </c>
      <c r="B1449" s="448" t="s">
        <v>20036</v>
      </c>
      <c r="C1449" s="449" t="s">
        <v>809</v>
      </c>
      <c r="D1449" s="450">
        <v>443.21</v>
      </c>
    </row>
    <row r="1450" spans="1:4" ht="13.5" x14ac:dyDescent="0.25">
      <c r="A1450" s="447">
        <v>103233</v>
      </c>
      <c r="B1450" s="448" t="s">
        <v>20037</v>
      </c>
      <c r="C1450" s="449" t="s">
        <v>809</v>
      </c>
      <c r="D1450" s="450">
        <v>119.74</v>
      </c>
    </row>
    <row r="1451" spans="1:4" ht="13.5" x14ac:dyDescent="0.25">
      <c r="A1451" s="447">
        <v>103234</v>
      </c>
      <c r="B1451" s="448" t="s">
        <v>20038</v>
      </c>
      <c r="C1451" s="449" t="s">
        <v>809</v>
      </c>
      <c r="D1451" s="450">
        <v>582.08000000000004</v>
      </c>
    </row>
    <row r="1452" spans="1:4" ht="13.5" x14ac:dyDescent="0.25">
      <c r="A1452" s="447">
        <v>103235</v>
      </c>
      <c r="B1452" s="448" t="s">
        <v>11957</v>
      </c>
      <c r="C1452" s="449" t="s">
        <v>809</v>
      </c>
      <c r="D1452" s="450">
        <v>100.03</v>
      </c>
    </row>
    <row r="1453" spans="1:4" ht="13.5" x14ac:dyDescent="0.25">
      <c r="A1453" s="447">
        <v>103241</v>
      </c>
      <c r="B1453" s="448" t="s">
        <v>11958</v>
      </c>
      <c r="C1453" s="449" t="s">
        <v>809</v>
      </c>
      <c r="D1453" s="450">
        <v>11.49</v>
      </c>
    </row>
    <row r="1454" spans="1:4" ht="13.5" x14ac:dyDescent="0.25">
      <c r="A1454" s="447">
        <v>103660</v>
      </c>
      <c r="B1454" s="448" t="s">
        <v>11959</v>
      </c>
      <c r="C1454" s="449" t="s">
        <v>809</v>
      </c>
      <c r="D1454" s="450">
        <v>11.79</v>
      </c>
    </row>
    <row r="1455" spans="1:4" ht="13.5" x14ac:dyDescent="0.25">
      <c r="A1455" s="447">
        <v>103666</v>
      </c>
      <c r="B1455" s="448" t="s">
        <v>11960</v>
      </c>
      <c r="C1455" s="449" t="s">
        <v>809</v>
      </c>
      <c r="D1455" s="450">
        <v>132.22</v>
      </c>
    </row>
    <row r="1456" spans="1:4" ht="13.5" x14ac:dyDescent="0.25">
      <c r="A1456" s="447">
        <v>103792</v>
      </c>
      <c r="B1456" s="448" t="s">
        <v>20039</v>
      </c>
      <c r="C1456" s="449" t="s">
        <v>809</v>
      </c>
      <c r="D1456" s="450">
        <v>4.58</v>
      </c>
    </row>
    <row r="1457" spans="1:4" ht="13.5" x14ac:dyDescent="0.25">
      <c r="A1457" s="447">
        <v>103937</v>
      </c>
      <c r="B1457" s="448" t="s">
        <v>10241</v>
      </c>
      <c r="C1457" s="449" t="s">
        <v>809</v>
      </c>
      <c r="D1457" s="450">
        <v>1.49</v>
      </c>
    </row>
    <row r="1458" spans="1:4" ht="13.5" x14ac:dyDescent="0.25">
      <c r="A1458" s="447">
        <v>103943</v>
      </c>
      <c r="B1458" s="448" t="s">
        <v>10242</v>
      </c>
      <c r="C1458" s="449" t="s">
        <v>809</v>
      </c>
      <c r="D1458" s="450">
        <v>1.49</v>
      </c>
    </row>
    <row r="1459" spans="1:4" ht="13.5" x14ac:dyDescent="0.25">
      <c r="A1459" s="447">
        <v>104087</v>
      </c>
      <c r="B1459" s="448" t="s">
        <v>10243</v>
      </c>
      <c r="C1459" s="449" t="s">
        <v>809</v>
      </c>
      <c r="D1459" s="450">
        <v>0.05</v>
      </c>
    </row>
    <row r="1460" spans="1:4" ht="13.5" x14ac:dyDescent="0.25">
      <c r="A1460" s="447">
        <v>104088</v>
      </c>
      <c r="B1460" s="448" t="s">
        <v>10244</v>
      </c>
      <c r="C1460" s="449" t="s">
        <v>809</v>
      </c>
      <c r="D1460" s="450">
        <v>0.01</v>
      </c>
    </row>
    <row r="1461" spans="1:4" ht="13.5" x14ac:dyDescent="0.25">
      <c r="A1461" s="447">
        <v>104089</v>
      </c>
      <c r="B1461" s="448" t="s">
        <v>10245</v>
      </c>
      <c r="C1461" s="449" t="s">
        <v>809</v>
      </c>
      <c r="D1461" s="450">
        <v>0.06</v>
      </c>
    </row>
    <row r="1462" spans="1:4" ht="13.5" x14ac:dyDescent="0.25">
      <c r="A1462" s="447">
        <v>104090</v>
      </c>
      <c r="B1462" s="448" t="s">
        <v>10246</v>
      </c>
      <c r="C1462" s="449" t="s">
        <v>809</v>
      </c>
      <c r="D1462" s="450">
        <v>0.66</v>
      </c>
    </row>
    <row r="1463" spans="1:4" ht="13.5" x14ac:dyDescent="0.25">
      <c r="A1463" s="447">
        <v>104093</v>
      </c>
      <c r="B1463" s="448" t="s">
        <v>10247</v>
      </c>
      <c r="C1463" s="449" t="s">
        <v>809</v>
      </c>
      <c r="D1463" s="450">
        <v>7.0000000000000007E-2</v>
      </c>
    </row>
    <row r="1464" spans="1:4" ht="13.5" x14ac:dyDescent="0.25">
      <c r="A1464" s="447">
        <v>104094</v>
      </c>
      <c r="B1464" s="448" t="s">
        <v>10248</v>
      </c>
      <c r="C1464" s="449" t="s">
        <v>809</v>
      </c>
      <c r="D1464" s="450">
        <v>0.01</v>
      </c>
    </row>
    <row r="1465" spans="1:4" ht="13.5" x14ac:dyDescent="0.25">
      <c r="A1465" s="447">
        <v>104095</v>
      </c>
      <c r="B1465" s="448" t="s">
        <v>10249</v>
      </c>
      <c r="C1465" s="449" t="s">
        <v>809</v>
      </c>
      <c r="D1465" s="450">
        <v>0.09</v>
      </c>
    </row>
    <row r="1466" spans="1:4" ht="13.5" x14ac:dyDescent="0.25">
      <c r="A1466" s="447">
        <v>104096</v>
      </c>
      <c r="B1466" s="448" t="s">
        <v>10250</v>
      </c>
      <c r="C1466" s="449" t="s">
        <v>809</v>
      </c>
      <c r="D1466" s="450">
        <v>0.92</v>
      </c>
    </row>
    <row r="1467" spans="1:4" ht="13.5" x14ac:dyDescent="0.25">
      <c r="A1467" s="447">
        <v>104519</v>
      </c>
      <c r="B1467" s="448" t="s">
        <v>10251</v>
      </c>
      <c r="C1467" s="449" t="s">
        <v>809</v>
      </c>
      <c r="D1467" s="450">
        <v>0.62</v>
      </c>
    </row>
    <row r="1468" spans="1:4" ht="13.5" x14ac:dyDescent="0.25">
      <c r="A1468" s="447">
        <v>104655</v>
      </c>
      <c r="B1468" s="448" t="s">
        <v>11961</v>
      </c>
      <c r="C1468" s="449" t="s">
        <v>809</v>
      </c>
      <c r="D1468" s="450">
        <v>0.66</v>
      </c>
    </row>
    <row r="1469" spans="1:4" ht="13.5" x14ac:dyDescent="0.25">
      <c r="A1469" s="447">
        <v>104687</v>
      </c>
      <c r="B1469" s="448" t="s">
        <v>11962</v>
      </c>
      <c r="C1469" s="449" t="s">
        <v>809</v>
      </c>
      <c r="D1469" s="450">
        <v>437.94</v>
      </c>
    </row>
    <row r="1470" spans="1:4" ht="13.5" x14ac:dyDescent="0.25">
      <c r="A1470" s="447">
        <v>104691</v>
      </c>
      <c r="B1470" s="448" t="s">
        <v>20040</v>
      </c>
      <c r="C1470" s="449" t="s">
        <v>809</v>
      </c>
      <c r="D1470" s="450">
        <v>0.9</v>
      </c>
    </row>
    <row r="1471" spans="1:4" ht="13.5" x14ac:dyDescent="0.25">
      <c r="A1471" s="447">
        <v>104692</v>
      </c>
      <c r="B1471" s="448" t="s">
        <v>20041</v>
      </c>
      <c r="C1471" s="449" t="s">
        <v>809</v>
      </c>
      <c r="D1471" s="450">
        <v>0.21</v>
      </c>
    </row>
    <row r="1472" spans="1:4" ht="13.5" x14ac:dyDescent="0.25">
      <c r="A1472" s="447">
        <v>104693</v>
      </c>
      <c r="B1472" s="448" t="s">
        <v>20042</v>
      </c>
      <c r="C1472" s="449" t="s">
        <v>809</v>
      </c>
      <c r="D1472" s="450">
        <v>1.1299999999999999</v>
      </c>
    </row>
    <row r="1473" spans="1:4" ht="13.5" x14ac:dyDescent="0.25">
      <c r="A1473" s="447">
        <v>104694</v>
      </c>
      <c r="B1473" s="448" t="s">
        <v>11963</v>
      </c>
      <c r="C1473" s="449" t="s">
        <v>809</v>
      </c>
      <c r="D1473" s="450">
        <v>2.08</v>
      </c>
    </row>
    <row r="1474" spans="1:4" ht="13.5" x14ac:dyDescent="0.25">
      <c r="A1474" s="447">
        <v>104703</v>
      </c>
      <c r="B1474" s="448" t="s">
        <v>11964</v>
      </c>
      <c r="C1474" s="449" t="s">
        <v>809</v>
      </c>
      <c r="D1474" s="450">
        <v>90.13</v>
      </c>
    </row>
    <row r="1475" spans="1:4" ht="13.5" x14ac:dyDescent="0.25">
      <c r="A1475" s="447">
        <v>104709</v>
      </c>
      <c r="B1475" s="448" t="s">
        <v>11965</v>
      </c>
      <c r="C1475" s="449" t="s">
        <v>809</v>
      </c>
      <c r="D1475" s="451">
        <v>1139.76</v>
      </c>
    </row>
    <row r="1476" spans="1:4" ht="13.5" x14ac:dyDescent="0.25">
      <c r="A1476" s="447">
        <v>104712</v>
      </c>
      <c r="B1476" s="448" t="s">
        <v>20043</v>
      </c>
      <c r="C1476" s="449" t="s">
        <v>809</v>
      </c>
      <c r="D1476" s="450">
        <v>57.66</v>
      </c>
    </row>
    <row r="1477" spans="1:4" ht="13.5" x14ac:dyDescent="0.25">
      <c r="A1477" s="447">
        <v>104713</v>
      </c>
      <c r="B1477" s="448" t="s">
        <v>20044</v>
      </c>
      <c r="C1477" s="449" t="s">
        <v>809</v>
      </c>
      <c r="D1477" s="450">
        <v>15.23</v>
      </c>
    </row>
    <row r="1478" spans="1:4" ht="13.5" x14ac:dyDescent="0.25">
      <c r="A1478" s="447">
        <v>104714</v>
      </c>
      <c r="B1478" s="448" t="s">
        <v>20045</v>
      </c>
      <c r="C1478" s="449" t="s">
        <v>809</v>
      </c>
      <c r="D1478" s="450">
        <v>72.069999999999993</v>
      </c>
    </row>
    <row r="1479" spans="1:4" ht="13.5" x14ac:dyDescent="0.25">
      <c r="A1479" s="447">
        <v>104715</v>
      </c>
      <c r="B1479" s="448" t="s">
        <v>11966</v>
      </c>
      <c r="C1479" s="449" t="s">
        <v>809</v>
      </c>
      <c r="D1479" s="450">
        <v>87.62</v>
      </c>
    </row>
    <row r="1480" spans="1:4" ht="13.5" x14ac:dyDescent="0.25">
      <c r="A1480" s="447">
        <v>104906</v>
      </c>
      <c r="B1480" s="448" t="s">
        <v>20046</v>
      </c>
      <c r="C1480" s="449" t="s">
        <v>809</v>
      </c>
      <c r="D1480" s="450">
        <v>96.19</v>
      </c>
    </row>
    <row r="1481" spans="1:4" ht="13.5" x14ac:dyDescent="0.25">
      <c r="A1481" s="447">
        <v>104912</v>
      </c>
      <c r="B1481" s="448" t="s">
        <v>20047</v>
      </c>
      <c r="C1481" s="449" t="s">
        <v>809</v>
      </c>
      <c r="D1481" s="450">
        <v>37.479999999999997</v>
      </c>
    </row>
    <row r="1482" spans="1:4" ht="13.5" x14ac:dyDescent="0.25">
      <c r="A1482" s="447">
        <v>92259</v>
      </c>
      <c r="B1482" s="448" t="s">
        <v>5121</v>
      </c>
      <c r="C1482" s="449" t="s">
        <v>923</v>
      </c>
      <c r="D1482" s="450">
        <v>563.4</v>
      </c>
    </row>
    <row r="1483" spans="1:4" ht="13.5" x14ac:dyDescent="0.25">
      <c r="A1483" s="447">
        <v>92260</v>
      </c>
      <c r="B1483" s="448" t="s">
        <v>5122</v>
      </c>
      <c r="C1483" s="449" t="s">
        <v>923</v>
      </c>
      <c r="D1483" s="450">
        <v>629.26</v>
      </c>
    </row>
    <row r="1484" spans="1:4" ht="13.5" x14ac:dyDescent="0.25">
      <c r="A1484" s="447">
        <v>92261</v>
      </c>
      <c r="B1484" s="448" t="s">
        <v>5123</v>
      </c>
      <c r="C1484" s="449" t="s">
        <v>923</v>
      </c>
      <c r="D1484" s="450">
        <v>693.13</v>
      </c>
    </row>
    <row r="1485" spans="1:4" ht="13.5" x14ac:dyDescent="0.25">
      <c r="A1485" s="447">
        <v>92262</v>
      </c>
      <c r="B1485" s="448" t="s">
        <v>5124</v>
      </c>
      <c r="C1485" s="449" t="s">
        <v>923</v>
      </c>
      <c r="D1485" s="450">
        <v>795.95</v>
      </c>
    </row>
    <row r="1486" spans="1:4" ht="13.5" x14ac:dyDescent="0.25">
      <c r="A1486" s="447">
        <v>92539</v>
      </c>
      <c r="B1486" s="448" t="s">
        <v>5125</v>
      </c>
      <c r="C1486" s="449" t="s">
        <v>984</v>
      </c>
      <c r="D1486" s="450">
        <v>96.32</v>
      </c>
    </row>
    <row r="1487" spans="1:4" ht="13.5" x14ac:dyDescent="0.25">
      <c r="A1487" s="447">
        <v>92540</v>
      </c>
      <c r="B1487" s="448" t="s">
        <v>5126</v>
      </c>
      <c r="C1487" s="449" t="s">
        <v>984</v>
      </c>
      <c r="D1487" s="450">
        <v>106.31</v>
      </c>
    </row>
    <row r="1488" spans="1:4" ht="13.5" x14ac:dyDescent="0.25">
      <c r="A1488" s="447">
        <v>92541</v>
      </c>
      <c r="B1488" s="448" t="s">
        <v>5127</v>
      </c>
      <c r="C1488" s="449" t="s">
        <v>984</v>
      </c>
      <c r="D1488" s="450">
        <v>104.31</v>
      </c>
    </row>
    <row r="1489" spans="1:4" ht="13.5" x14ac:dyDescent="0.25">
      <c r="A1489" s="447">
        <v>92542</v>
      </c>
      <c r="B1489" s="448" t="s">
        <v>5128</v>
      </c>
      <c r="C1489" s="449" t="s">
        <v>984</v>
      </c>
      <c r="D1489" s="450">
        <v>125.41</v>
      </c>
    </row>
    <row r="1490" spans="1:4" ht="13.5" x14ac:dyDescent="0.25">
      <c r="A1490" s="447">
        <v>92543</v>
      </c>
      <c r="B1490" s="448" t="s">
        <v>5129</v>
      </c>
      <c r="C1490" s="449" t="s">
        <v>984</v>
      </c>
      <c r="D1490" s="450">
        <v>29.67</v>
      </c>
    </row>
    <row r="1491" spans="1:4" ht="13.5" x14ac:dyDescent="0.25">
      <c r="A1491" s="447">
        <v>92544</v>
      </c>
      <c r="B1491" s="448" t="s">
        <v>5130</v>
      </c>
      <c r="C1491" s="449" t="s">
        <v>984</v>
      </c>
      <c r="D1491" s="450">
        <v>23.63</v>
      </c>
    </row>
    <row r="1492" spans="1:4" ht="13.5" x14ac:dyDescent="0.25">
      <c r="A1492" s="447">
        <v>92545</v>
      </c>
      <c r="B1492" s="448" t="s">
        <v>5131</v>
      </c>
      <c r="C1492" s="449" t="s">
        <v>923</v>
      </c>
      <c r="D1492" s="451">
        <v>1230.43</v>
      </c>
    </row>
    <row r="1493" spans="1:4" ht="13.5" x14ac:dyDescent="0.25">
      <c r="A1493" s="447">
        <v>92546</v>
      </c>
      <c r="B1493" s="448" t="s">
        <v>5132</v>
      </c>
      <c r="C1493" s="449" t="s">
        <v>923</v>
      </c>
      <c r="D1493" s="451">
        <v>1506.52</v>
      </c>
    </row>
    <row r="1494" spans="1:4" ht="13.5" x14ac:dyDescent="0.25">
      <c r="A1494" s="447">
        <v>92547</v>
      </c>
      <c r="B1494" s="448" t="s">
        <v>5133</v>
      </c>
      <c r="C1494" s="449" t="s">
        <v>923</v>
      </c>
      <c r="D1494" s="451">
        <v>1601.9</v>
      </c>
    </row>
    <row r="1495" spans="1:4" ht="13.5" x14ac:dyDescent="0.25">
      <c r="A1495" s="447">
        <v>92548</v>
      </c>
      <c r="B1495" s="448" t="s">
        <v>5134</v>
      </c>
      <c r="C1495" s="449" t="s">
        <v>923</v>
      </c>
      <c r="D1495" s="451">
        <v>1782.15</v>
      </c>
    </row>
    <row r="1496" spans="1:4" ht="13.5" x14ac:dyDescent="0.25">
      <c r="A1496" s="447">
        <v>92549</v>
      </c>
      <c r="B1496" s="448" t="s">
        <v>5135</v>
      </c>
      <c r="C1496" s="449" t="s">
        <v>923</v>
      </c>
      <c r="D1496" s="451">
        <v>2205.48</v>
      </c>
    </row>
    <row r="1497" spans="1:4" ht="13.5" x14ac:dyDescent="0.25">
      <c r="A1497" s="447">
        <v>92550</v>
      </c>
      <c r="B1497" s="448" t="s">
        <v>5136</v>
      </c>
      <c r="C1497" s="449" t="s">
        <v>923</v>
      </c>
      <c r="D1497" s="451">
        <v>2687.95</v>
      </c>
    </row>
    <row r="1498" spans="1:4" ht="13.5" x14ac:dyDescent="0.25">
      <c r="A1498" s="447">
        <v>92551</v>
      </c>
      <c r="B1498" s="448" t="s">
        <v>5137</v>
      </c>
      <c r="C1498" s="449" t="s">
        <v>923</v>
      </c>
      <c r="D1498" s="451">
        <v>2810.96</v>
      </c>
    </row>
    <row r="1499" spans="1:4" ht="13.5" x14ac:dyDescent="0.25">
      <c r="A1499" s="447">
        <v>92552</v>
      </c>
      <c r="B1499" s="448" t="s">
        <v>5138</v>
      </c>
      <c r="C1499" s="449" t="s">
        <v>923</v>
      </c>
      <c r="D1499" s="451">
        <v>3055.81</v>
      </c>
    </row>
    <row r="1500" spans="1:4" ht="13.5" x14ac:dyDescent="0.25">
      <c r="A1500" s="447">
        <v>92553</v>
      </c>
      <c r="B1500" s="448" t="s">
        <v>5139</v>
      </c>
      <c r="C1500" s="449" t="s">
        <v>923</v>
      </c>
      <c r="D1500" s="451">
        <v>3489.98</v>
      </c>
    </row>
    <row r="1501" spans="1:4" ht="13.5" x14ac:dyDescent="0.25">
      <c r="A1501" s="447">
        <v>92554</v>
      </c>
      <c r="B1501" s="448" t="s">
        <v>5140</v>
      </c>
      <c r="C1501" s="449" t="s">
        <v>923</v>
      </c>
      <c r="D1501" s="451">
        <v>3631.14</v>
      </c>
    </row>
    <row r="1502" spans="1:4" ht="13.5" x14ac:dyDescent="0.25">
      <c r="A1502" s="447">
        <v>92555</v>
      </c>
      <c r="B1502" s="448" t="s">
        <v>5141</v>
      </c>
      <c r="C1502" s="449" t="s">
        <v>923</v>
      </c>
      <c r="D1502" s="451">
        <v>1211.42</v>
      </c>
    </row>
    <row r="1503" spans="1:4" ht="13.5" x14ac:dyDescent="0.25">
      <c r="A1503" s="447">
        <v>92556</v>
      </c>
      <c r="B1503" s="448" t="s">
        <v>5142</v>
      </c>
      <c r="C1503" s="449" t="s">
        <v>923</v>
      </c>
      <c r="D1503" s="451">
        <v>1473.21</v>
      </c>
    </row>
    <row r="1504" spans="1:4" ht="13.5" x14ac:dyDescent="0.25">
      <c r="A1504" s="447">
        <v>92557</v>
      </c>
      <c r="B1504" s="448" t="s">
        <v>5143</v>
      </c>
      <c r="C1504" s="449" t="s">
        <v>923</v>
      </c>
      <c r="D1504" s="451">
        <v>1568.58</v>
      </c>
    </row>
    <row r="1505" spans="1:4" ht="13.5" x14ac:dyDescent="0.25">
      <c r="A1505" s="447">
        <v>92558</v>
      </c>
      <c r="B1505" s="448" t="s">
        <v>5144</v>
      </c>
      <c r="C1505" s="449" t="s">
        <v>923</v>
      </c>
      <c r="D1505" s="451">
        <v>1763.13</v>
      </c>
    </row>
    <row r="1506" spans="1:4" ht="13.5" x14ac:dyDescent="0.25">
      <c r="A1506" s="447">
        <v>92559</v>
      </c>
      <c r="B1506" s="448" t="s">
        <v>5145</v>
      </c>
      <c r="C1506" s="449" t="s">
        <v>923</v>
      </c>
      <c r="D1506" s="451">
        <v>2170.08</v>
      </c>
    </row>
    <row r="1507" spans="1:4" ht="13.5" x14ac:dyDescent="0.25">
      <c r="A1507" s="447">
        <v>92560</v>
      </c>
      <c r="B1507" s="448" t="s">
        <v>5146</v>
      </c>
      <c r="C1507" s="449" t="s">
        <v>923</v>
      </c>
      <c r="D1507" s="451">
        <v>2639.73</v>
      </c>
    </row>
    <row r="1508" spans="1:4" ht="13.5" x14ac:dyDescent="0.25">
      <c r="A1508" s="447">
        <v>92561</v>
      </c>
      <c r="B1508" s="448" t="s">
        <v>5147</v>
      </c>
      <c r="C1508" s="449" t="s">
        <v>923</v>
      </c>
      <c r="D1508" s="451">
        <v>2764.05</v>
      </c>
    </row>
    <row r="1509" spans="1:4" ht="13.5" x14ac:dyDescent="0.25">
      <c r="A1509" s="447">
        <v>92562</v>
      </c>
      <c r="B1509" s="448" t="s">
        <v>5148</v>
      </c>
      <c r="C1509" s="449" t="s">
        <v>923</v>
      </c>
      <c r="D1509" s="451">
        <v>2975.59</v>
      </c>
    </row>
    <row r="1510" spans="1:4" ht="13.5" x14ac:dyDescent="0.25">
      <c r="A1510" s="447">
        <v>92563</v>
      </c>
      <c r="B1510" s="448" t="s">
        <v>5149</v>
      </c>
      <c r="C1510" s="449" t="s">
        <v>923</v>
      </c>
      <c r="D1510" s="451">
        <v>3396.18</v>
      </c>
    </row>
    <row r="1511" spans="1:4" ht="13.5" x14ac:dyDescent="0.25">
      <c r="A1511" s="447">
        <v>92564</v>
      </c>
      <c r="B1511" s="448" t="s">
        <v>5150</v>
      </c>
      <c r="C1511" s="449" t="s">
        <v>923</v>
      </c>
      <c r="D1511" s="451">
        <v>3516.25</v>
      </c>
    </row>
    <row r="1512" spans="1:4" ht="13.5" x14ac:dyDescent="0.25">
      <c r="A1512" s="447">
        <v>100379</v>
      </c>
      <c r="B1512" s="448" t="s">
        <v>5151</v>
      </c>
      <c r="C1512" s="449" t="s">
        <v>984</v>
      </c>
      <c r="D1512" s="450">
        <v>45.48</v>
      </c>
    </row>
    <row r="1513" spans="1:4" ht="13.5" x14ac:dyDescent="0.25">
      <c r="A1513" s="447">
        <v>100380</v>
      </c>
      <c r="B1513" s="448" t="s">
        <v>5152</v>
      </c>
      <c r="C1513" s="449" t="s">
        <v>984</v>
      </c>
      <c r="D1513" s="450">
        <v>59.4</v>
      </c>
    </row>
    <row r="1514" spans="1:4" ht="13.5" x14ac:dyDescent="0.25">
      <c r="A1514" s="447">
        <v>100381</v>
      </c>
      <c r="B1514" s="448" t="s">
        <v>5153</v>
      </c>
      <c r="C1514" s="449" t="s">
        <v>984</v>
      </c>
      <c r="D1514" s="450">
        <v>66.12</v>
      </c>
    </row>
    <row r="1515" spans="1:4" ht="13.5" x14ac:dyDescent="0.25">
      <c r="A1515" s="447">
        <v>100383</v>
      </c>
      <c r="B1515" s="448" t="s">
        <v>5154</v>
      </c>
      <c r="C1515" s="449" t="s">
        <v>984</v>
      </c>
      <c r="D1515" s="450">
        <v>31.71</v>
      </c>
    </row>
    <row r="1516" spans="1:4" ht="13.5" x14ac:dyDescent="0.25">
      <c r="A1516" s="447">
        <v>100384</v>
      </c>
      <c r="B1516" s="448" t="s">
        <v>5155</v>
      </c>
      <c r="C1516" s="449" t="s">
        <v>984</v>
      </c>
      <c r="D1516" s="450">
        <v>33.090000000000003</v>
      </c>
    </row>
    <row r="1517" spans="1:4" ht="13.5" x14ac:dyDescent="0.25">
      <c r="A1517" s="447">
        <v>100385</v>
      </c>
      <c r="B1517" s="448" t="s">
        <v>5156</v>
      </c>
      <c r="C1517" s="449" t="s">
        <v>984</v>
      </c>
      <c r="D1517" s="450">
        <v>41.27</v>
      </c>
    </row>
    <row r="1518" spans="1:4" ht="13.5" x14ac:dyDescent="0.25">
      <c r="A1518" s="447">
        <v>100386</v>
      </c>
      <c r="B1518" s="448" t="s">
        <v>5157</v>
      </c>
      <c r="C1518" s="449" t="s">
        <v>984</v>
      </c>
      <c r="D1518" s="450">
        <v>52.56</v>
      </c>
    </row>
    <row r="1519" spans="1:4" ht="13.5" x14ac:dyDescent="0.25">
      <c r="A1519" s="447">
        <v>100387</v>
      </c>
      <c r="B1519" s="448" t="s">
        <v>5158</v>
      </c>
      <c r="C1519" s="449" t="s">
        <v>984</v>
      </c>
      <c r="D1519" s="450">
        <v>64.61</v>
      </c>
    </row>
    <row r="1520" spans="1:4" ht="13.5" x14ac:dyDescent="0.25">
      <c r="A1520" s="447">
        <v>100388</v>
      </c>
      <c r="B1520" s="448" t="s">
        <v>5159</v>
      </c>
      <c r="C1520" s="449" t="s">
        <v>984</v>
      </c>
      <c r="D1520" s="450">
        <v>22.56</v>
      </c>
    </row>
    <row r="1521" spans="1:4" ht="13.5" x14ac:dyDescent="0.25">
      <c r="A1521" s="447">
        <v>100389</v>
      </c>
      <c r="B1521" s="448" t="s">
        <v>5160</v>
      </c>
      <c r="C1521" s="449" t="s">
        <v>984</v>
      </c>
      <c r="D1521" s="450">
        <v>19.45</v>
      </c>
    </row>
    <row r="1522" spans="1:4" ht="13.5" x14ac:dyDescent="0.25">
      <c r="A1522" s="447">
        <v>100390</v>
      </c>
      <c r="B1522" s="448" t="s">
        <v>5161</v>
      </c>
      <c r="C1522" s="449" t="s">
        <v>984</v>
      </c>
      <c r="D1522" s="450">
        <v>26.47</v>
      </c>
    </row>
    <row r="1523" spans="1:4" ht="13.5" x14ac:dyDescent="0.25">
      <c r="A1523" s="447">
        <v>100391</v>
      </c>
      <c r="B1523" s="448" t="s">
        <v>5162</v>
      </c>
      <c r="C1523" s="449" t="s">
        <v>984</v>
      </c>
      <c r="D1523" s="450">
        <v>22.04</v>
      </c>
    </row>
    <row r="1524" spans="1:4" ht="13.5" x14ac:dyDescent="0.25">
      <c r="A1524" s="447">
        <v>100392</v>
      </c>
      <c r="B1524" s="448" t="s">
        <v>5163</v>
      </c>
      <c r="C1524" s="449" t="s">
        <v>984</v>
      </c>
      <c r="D1524" s="450">
        <v>17.760000000000002</v>
      </c>
    </row>
    <row r="1525" spans="1:4" ht="13.5" x14ac:dyDescent="0.25">
      <c r="A1525" s="447">
        <v>100393</v>
      </c>
      <c r="B1525" s="448" t="s">
        <v>5164</v>
      </c>
      <c r="C1525" s="449" t="s">
        <v>984</v>
      </c>
      <c r="D1525" s="450">
        <v>22.36</v>
      </c>
    </row>
    <row r="1526" spans="1:4" ht="13.5" x14ac:dyDescent="0.25">
      <c r="A1526" s="447">
        <v>100394</v>
      </c>
      <c r="B1526" s="448" t="s">
        <v>5165</v>
      </c>
      <c r="C1526" s="449" t="s">
        <v>984</v>
      </c>
      <c r="D1526" s="450">
        <v>20.82</v>
      </c>
    </row>
    <row r="1527" spans="1:4" ht="13.5" x14ac:dyDescent="0.25">
      <c r="A1527" s="447">
        <v>100395</v>
      </c>
      <c r="B1527" s="448" t="s">
        <v>5166</v>
      </c>
      <c r="C1527" s="449" t="s">
        <v>984</v>
      </c>
      <c r="D1527" s="450">
        <v>26.28</v>
      </c>
    </row>
    <row r="1528" spans="1:4" ht="13.5" x14ac:dyDescent="0.25">
      <c r="A1528" s="447">
        <v>94189</v>
      </c>
      <c r="B1528" s="448" t="s">
        <v>5167</v>
      </c>
      <c r="C1528" s="449" t="s">
        <v>984</v>
      </c>
      <c r="D1528" s="450">
        <v>41.97</v>
      </c>
    </row>
    <row r="1529" spans="1:4" ht="13.5" x14ac:dyDescent="0.25">
      <c r="A1529" s="447">
        <v>94192</v>
      </c>
      <c r="B1529" s="448" t="s">
        <v>5168</v>
      </c>
      <c r="C1529" s="449" t="s">
        <v>984</v>
      </c>
      <c r="D1529" s="450">
        <v>44.55</v>
      </c>
    </row>
    <row r="1530" spans="1:4" ht="13.5" x14ac:dyDescent="0.25">
      <c r="A1530" s="447">
        <v>94195</v>
      </c>
      <c r="B1530" s="448" t="s">
        <v>5169</v>
      </c>
      <c r="C1530" s="449" t="s">
        <v>984</v>
      </c>
      <c r="D1530" s="450">
        <v>57</v>
      </c>
    </row>
    <row r="1531" spans="1:4" ht="13.5" x14ac:dyDescent="0.25">
      <c r="A1531" s="447">
        <v>94198</v>
      </c>
      <c r="B1531" s="448" t="s">
        <v>5170</v>
      </c>
      <c r="C1531" s="449" t="s">
        <v>984</v>
      </c>
      <c r="D1531" s="450">
        <v>60.42</v>
      </c>
    </row>
    <row r="1532" spans="1:4" ht="13.5" x14ac:dyDescent="0.25">
      <c r="A1532" s="447">
        <v>94201</v>
      </c>
      <c r="B1532" s="448" t="s">
        <v>5171</v>
      </c>
      <c r="C1532" s="449" t="s">
        <v>984</v>
      </c>
      <c r="D1532" s="450">
        <v>80.11</v>
      </c>
    </row>
    <row r="1533" spans="1:4" ht="13.5" x14ac:dyDescent="0.25">
      <c r="A1533" s="447">
        <v>94204</v>
      </c>
      <c r="B1533" s="448" t="s">
        <v>5172</v>
      </c>
      <c r="C1533" s="449" t="s">
        <v>984</v>
      </c>
      <c r="D1533" s="450">
        <v>85.93</v>
      </c>
    </row>
    <row r="1534" spans="1:4" ht="13.5" x14ac:dyDescent="0.25">
      <c r="A1534" s="447">
        <v>94224</v>
      </c>
      <c r="B1534" s="448" t="s">
        <v>5173</v>
      </c>
      <c r="C1534" s="449" t="s">
        <v>982</v>
      </c>
      <c r="D1534" s="450">
        <v>26.37</v>
      </c>
    </row>
    <row r="1535" spans="1:4" ht="13.5" x14ac:dyDescent="0.25">
      <c r="A1535" s="447">
        <v>94226</v>
      </c>
      <c r="B1535" s="448" t="s">
        <v>5174</v>
      </c>
      <c r="C1535" s="449" t="s">
        <v>984</v>
      </c>
      <c r="D1535" s="450">
        <v>20.13</v>
      </c>
    </row>
    <row r="1536" spans="1:4" ht="13.5" x14ac:dyDescent="0.25">
      <c r="A1536" s="447">
        <v>94232</v>
      </c>
      <c r="B1536" s="448" t="s">
        <v>5175</v>
      </c>
      <c r="C1536" s="449" t="s">
        <v>923</v>
      </c>
      <c r="D1536" s="450">
        <v>2.95</v>
      </c>
    </row>
    <row r="1537" spans="1:4" ht="13.5" x14ac:dyDescent="0.25">
      <c r="A1537" s="447">
        <v>94440</v>
      </c>
      <c r="B1537" s="448" t="s">
        <v>5176</v>
      </c>
      <c r="C1537" s="449" t="s">
        <v>984</v>
      </c>
      <c r="D1537" s="450">
        <v>57</v>
      </c>
    </row>
    <row r="1538" spans="1:4" ht="13.5" x14ac:dyDescent="0.25">
      <c r="A1538" s="447">
        <v>94441</v>
      </c>
      <c r="B1538" s="448" t="s">
        <v>5177</v>
      </c>
      <c r="C1538" s="449" t="s">
        <v>984</v>
      </c>
      <c r="D1538" s="450">
        <v>60.42</v>
      </c>
    </row>
    <row r="1539" spans="1:4" ht="13.5" x14ac:dyDescent="0.25">
      <c r="A1539" s="447">
        <v>94442</v>
      </c>
      <c r="B1539" s="448" t="s">
        <v>5178</v>
      </c>
      <c r="C1539" s="449" t="s">
        <v>984</v>
      </c>
      <c r="D1539" s="450">
        <v>57</v>
      </c>
    </row>
    <row r="1540" spans="1:4" ht="13.5" x14ac:dyDescent="0.25">
      <c r="A1540" s="447">
        <v>94443</v>
      </c>
      <c r="B1540" s="448" t="s">
        <v>5179</v>
      </c>
      <c r="C1540" s="449" t="s">
        <v>984</v>
      </c>
      <c r="D1540" s="450">
        <v>60.42</v>
      </c>
    </row>
    <row r="1541" spans="1:4" ht="13.5" x14ac:dyDescent="0.25">
      <c r="A1541" s="447">
        <v>94445</v>
      </c>
      <c r="B1541" s="448" t="s">
        <v>5180</v>
      </c>
      <c r="C1541" s="449" t="s">
        <v>984</v>
      </c>
      <c r="D1541" s="450">
        <v>80.11</v>
      </c>
    </row>
    <row r="1542" spans="1:4" ht="13.5" x14ac:dyDescent="0.25">
      <c r="A1542" s="447">
        <v>94446</v>
      </c>
      <c r="B1542" s="448" t="s">
        <v>5181</v>
      </c>
      <c r="C1542" s="449" t="s">
        <v>984</v>
      </c>
      <c r="D1542" s="450">
        <v>85.93</v>
      </c>
    </row>
    <row r="1543" spans="1:4" ht="13.5" x14ac:dyDescent="0.25">
      <c r="A1543" s="447">
        <v>94447</v>
      </c>
      <c r="B1543" s="448" t="s">
        <v>5182</v>
      </c>
      <c r="C1543" s="449" t="s">
        <v>984</v>
      </c>
      <c r="D1543" s="450">
        <v>80.11</v>
      </c>
    </row>
    <row r="1544" spans="1:4" ht="13.5" x14ac:dyDescent="0.25">
      <c r="A1544" s="447">
        <v>94448</v>
      </c>
      <c r="B1544" s="448" t="s">
        <v>5183</v>
      </c>
      <c r="C1544" s="449" t="s">
        <v>984</v>
      </c>
      <c r="D1544" s="450">
        <v>85.93</v>
      </c>
    </row>
    <row r="1545" spans="1:4" ht="13.5" x14ac:dyDescent="0.25">
      <c r="A1545" s="447">
        <v>94207</v>
      </c>
      <c r="B1545" s="448" t="s">
        <v>5184</v>
      </c>
      <c r="C1545" s="449" t="s">
        <v>984</v>
      </c>
      <c r="D1545" s="450">
        <v>42.46</v>
      </c>
    </row>
    <row r="1546" spans="1:4" ht="13.5" x14ac:dyDescent="0.25">
      <c r="A1546" s="447">
        <v>94210</v>
      </c>
      <c r="B1546" s="448" t="s">
        <v>5185</v>
      </c>
      <c r="C1546" s="449" t="s">
        <v>984</v>
      </c>
      <c r="D1546" s="450">
        <v>44.95</v>
      </c>
    </row>
    <row r="1547" spans="1:4" ht="13.5" x14ac:dyDescent="0.25">
      <c r="A1547" s="447">
        <v>94218</v>
      </c>
      <c r="B1547" s="448" t="s">
        <v>10252</v>
      </c>
      <c r="C1547" s="449" t="s">
        <v>984</v>
      </c>
      <c r="D1547" s="450">
        <v>102.33</v>
      </c>
    </row>
    <row r="1548" spans="1:4" ht="13.5" x14ac:dyDescent="0.25">
      <c r="A1548" s="447">
        <v>94213</v>
      </c>
      <c r="B1548" s="448" t="s">
        <v>5186</v>
      </c>
      <c r="C1548" s="449" t="s">
        <v>984</v>
      </c>
      <c r="D1548" s="450">
        <v>59.93</v>
      </c>
    </row>
    <row r="1549" spans="1:4" ht="13.5" x14ac:dyDescent="0.25">
      <c r="A1549" s="447">
        <v>94216</v>
      </c>
      <c r="B1549" s="448" t="s">
        <v>5187</v>
      </c>
      <c r="C1549" s="449" t="s">
        <v>984</v>
      </c>
      <c r="D1549" s="450">
        <v>160.24</v>
      </c>
    </row>
    <row r="1550" spans="1:4" ht="13.5" x14ac:dyDescent="0.25">
      <c r="A1550" s="447">
        <v>94219</v>
      </c>
      <c r="B1550" s="448" t="s">
        <v>5188</v>
      </c>
      <c r="C1550" s="449" t="s">
        <v>982</v>
      </c>
      <c r="D1550" s="450">
        <v>41.47</v>
      </c>
    </row>
    <row r="1551" spans="1:4" ht="13.5" x14ac:dyDescent="0.25">
      <c r="A1551" s="447">
        <v>94220</v>
      </c>
      <c r="B1551" s="448" t="s">
        <v>5189</v>
      </c>
      <c r="C1551" s="449" t="s">
        <v>982</v>
      </c>
      <c r="D1551" s="450">
        <v>57.52</v>
      </c>
    </row>
    <row r="1552" spans="1:4" ht="13.5" x14ac:dyDescent="0.25">
      <c r="A1552" s="447">
        <v>94221</v>
      </c>
      <c r="B1552" s="448" t="s">
        <v>5190</v>
      </c>
      <c r="C1552" s="449" t="s">
        <v>982</v>
      </c>
      <c r="D1552" s="450">
        <v>34.71</v>
      </c>
    </row>
    <row r="1553" spans="1:4" ht="13.5" x14ac:dyDescent="0.25">
      <c r="A1553" s="447">
        <v>94222</v>
      </c>
      <c r="B1553" s="448" t="s">
        <v>5191</v>
      </c>
      <c r="C1553" s="449" t="s">
        <v>982</v>
      </c>
      <c r="D1553" s="450">
        <v>50.76</v>
      </c>
    </row>
    <row r="1554" spans="1:4" ht="13.5" x14ac:dyDescent="0.25">
      <c r="A1554" s="447">
        <v>94223</v>
      </c>
      <c r="B1554" s="448" t="s">
        <v>5192</v>
      </c>
      <c r="C1554" s="449" t="s">
        <v>982</v>
      </c>
      <c r="D1554" s="450">
        <v>76.02</v>
      </c>
    </row>
    <row r="1555" spans="1:4" ht="13.5" x14ac:dyDescent="0.25">
      <c r="A1555" s="447">
        <v>94451</v>
      </c>
      <c r="B1555" s="448" t="s">
        <v>5193</v>
      </c>
      <c r="C1555" s="449" t="s">
        <v>982</v>
      </c>
      <c r="D1555" s="450">
        <v>83.7</v>
      </c>
    </row>
    <row r="1556" spans="1:4" ht="13.5" x14ac:dyDescent="0.25">
      <c r="A1556" s="447">
        <v>100325</v>
      </c>
      <c r="B1556" s="448" t="s">
        <v>5194</v>
      </c>
      <c r="C1556" s="449" t="s">
        <v>982</v>
      </c>
      <c r="D1556" s="450">
        <v>81.41</v>
      </c>
    </row>
    <row r="1557" spans="1:4" ht="13.5" x14ac:dyDescent="0.25">
      <c r="A1557" s="447">
        <v>100327</v>
      </c>
      <c r="B1557" s="448" t="s">
        <v>5195</v>
      </c>
      <c r="C1557" s="449" t="s">
        <v>982</v>
      </c>
      <c r="D1557" s="450">
        <v>64.87</v>
      </c>
    </row>
    <row r="1558" spans="1:4" ht="13.5" x14ac:dyDescent="0.25">
      <c r="A1558" s="447">
        <v>100328</v>
      </c>
      <c r="B1558" s="448" t="s">
        <v>5196</v>
      </c>
      <c r="C1558" s="449" t="s">
        <v>984</v>
      </c>
      <c r="D1558" s="450">
        <v>18</v>
      </c>
    </row>
    <row r="1559" spans="1:4" ht="13.5" x14ac:dyDescent="0.25">
      <c r="A1559" s="447">
        <v>100329</v>
      </c>
      <c r="B1559" s="448" t="s">
        <v>5197</v>
      </c>
      <c r="C1559" s="449" t="s">
        <v>984</v>
      </c>
      <c r="D1559" s="450">
        <v>21.43</v>
      </c>
    </row>
    <row r="1560" spans="1:4" ht="13.5" x14ac:dyDescent="0.25">
      <c r="A1560" s="447">
        <v>100330</v>
      </c>
      <c r="B1560" s="448" t="s">
        <v>5198</v>
      </c>
      <c r="C1560" s="449" t="s">
        <v>984</v>
      </c>
      <c r="D1560" s="450">
        <v>24.49</v>
      </c>
    </row>
    <row r="1561" spans="1:4" ht="13.5" x14ac:dyDescent="0.25">
      <c r="A1561" s="447">
        <v>100331</v>
      </c>
      <c r="B1561" s="448" t="s">
        <v>5199</v>
      </c>
      <c r="C1561" s="449" t="s">
        <v>984</v>
      </c>
      <c r="D1561" s="450">
        <v>30.33</v>
      </c>
    </row>
    <row r="1562" spans="1:4" ht="13.5" x14ac:dyDescent="0.25">
      <c r="A1562" s="447">
        <v>100434</v>
      </c>
      <c r="B1562" s="448" t="s">
        <v>6331</v>
      </c>
      <c r="C1562" s="449" t="s">
        <v>982</v>
      </c>
      <c r="D1562" s="450">
        <v>160.47999999999999</v>
      </c>
    </row>
    <row r="1563" spans="1:4" ht="13.5" x14ac:dyDescent="0.25">
      <c r="A1563" s="447">
        <v>100435</v>
      </c>
      <c r="B1563" s="448" t="s">
        <v>6332</v>
      </c>
      <c r="C1563" s="449" t="s">
        <v>982</v>
      </c>
      <c r="D1563" s="450">
        <v>51.81</v>
      </c>
    </row>
    <row r="1564" spans="1:4" ht="13.5" x14ac:dyDescent="0.25">
      <c r="A1564" s="447">
        <v>94227</v>
      </c>
      <c r="B1564" s="448" t="s">
        <v>5200</v>
      </c>
      <c r="C1564" s="449" t="s">
        <v>982</v>
      </c>
      <c r="D1564" s="450">
        <v>71.16</v>
      </c>
    </row>
    <row r="1565" spans="1:4" ht="13.5" x14ac:dyDescent="0.25">
      <c r="A1565" s="447">
        <v>94228</v>
      </c>
      <c r="B1565" s="448" t="s">
        <v>5201</v>
      </c>
      <c r="C1565" s="449" t="s">
        <v>982</v>
      </c>
      <c r="D1565" s="450">
        <v>97.66</v>
      </c>
    </row>
    <row r="1566" spans="1:4" ht="13.5" x14ac:dyDescent="0.25">
      <c r="A1566" s="447">
        <v>94229</v>
      </c>
      <c r="B1566" s="448" t="s">
        <v>5202</v>
      </c>
      <c r="C1566" s="449" t="s">
        <v>982</v>
      </c>
      <c r="D1566" s="450">
        <v>189.51</v>
      </c>
    </row>
    <row r="1567" spans="1:4" ht="13.5" x14ac:dyDescent="0.25">
      <c r="A1567" s="447">
        <v>94231</v>
      </c>
      <c r="B1567" s="448" t="s">
        <v>5203</v>
      </c>
      <c r="C1567" s="449" t="s">
        <v>982</v>
      </c>
      <c r="D1567" s="450">
        <v>56.67</v>
      </c>
    </row>
    <row r="1568" spans="1:4" ht="13.5" x14ac:dyDescent="0.25">
      <c r="A1568" s="447">
        <v>94449</v>
      </c>
      <c r="B1568" s="448" t="s">
        <v>5204</v>
      </c>
      <c r="C1568" s="449" t="s">
        <v>984</v>
      </c>
      <c r="D1568" s="450">
        <v>71.599999999999994</v>
      </c>
    </row>
    <row r="1569" spans="1:4" ht="13.5" x14ac:dyDescent="0.25">
      <c r="A1569" s="447">
        <v>92255</v>
      </c>
      <c r="B1569" s="448" t="s">
        <v>5205</v>
      </c>
      <c r="C1569" s="449" t="s">
        <v>923</v>
      </c>
      <c r="D1569" s="450">
        <v>196.17</v>
      </c>
    </row>
    <row r="1570" spans="1:4" ht="13.5" x14ac:dyDescent="0.25">
      <c r="A1570" s="447">
        <v>92256</v>
      </c>
      <c r="B1570" s="448" t="s">
        <v>5206</v>
      </c>
      <c r="C1570" s="449" t="s">
        <v>923</v>
      </c>
      <c r="D1570" s="450">
        <v>239.84</v>
      </c>
    </row>
    <row r="1571" spans="1:4" ht="13.5" x14ac:dyDescent="0.25">
      <c r="A1571" s="447">
        <v>92257</v>
      </c>
      <c r="B1571" s="448" t="s">
        <v>5207</v>
      </c>
      <c r="C1571" s="449" t="s">
        <v>923</v>
      </c>
      <c r="D1571" s="450">
        <v>283</v>
      </c>
    </row>
    <row r="1572" spans="1:4" ht="13.5" x14ac:dyDescent="0.25">
      <c r="A1572" s="447">
        <v>92258</v>
      </c>
      <c r="B1572" s="448" t="s">
        <v>5208</v>
      </c>
      <c r="C1572" s="449" t="s">
        <v>923</v>
      </c>
      <c r="D1572" s="450">
        <v>352.43</v>
      </c>
    </row>
    <row r="1573" spans="1:4" ht="13.5" x14ac:dyDescent="0.25">
      <c r="A1573" s="447">
        <v>92568</v>
      </c>
      <c r="B1573" s="448" t="s">
        <v>5209</v>
      </c>
      <c r="C1573" s="449" t="s">
        <v>984</v>
      </c>
      <c r="D1573" s="450">
        <v>115.29</v>
      </c>
    </row>
    <row r="1574" spans="1:4" ht="13.5" x14ac:dyDescent="0.25">
      <c r="A1574" s="447">
        <v>92569</v>
      </c>
      <c r="B1574" s="448" t="s">
        <v>5210</v>
      </c>
      <c r="C1574" s="449" t="s">
        <v>984</v>
      </c>
      <c r="D1574" s="450">
        <v>63.89</v>
      </c>
    </row>
    <row r="1575" spans="1:4" ht="13.5" x14ac:dyDescent="0.25">
      <c r="A1575" s="447">
        <v>92570</v>
      </c>
      <c r="B1575" s="448" t="s">
        <v>5211</v>
      </c>
      <c r="C1575" s="449" t="s">
        <v>984</v>
      </c>
      <c r="D1575" s="450">
        <v>40.270000000000003</v>
      </c>
    </row>
    <row r="1576" spans="1:4" ht="13.5" x14ac:dyDescent="0.25">
      <c r="A1576" s="447">
        <v>92571</v>
      </c>
      <c r="B1576" s="448" t="s">
        <v>5212</v>
      </c>
      <c r="C1576" s="449" t="s">
        <v>984</v>
      </c>
      <c r="D1576" s="450">
        <v>123.63</v>
      </c>
    </row>
    <row r="1577" spans="1:4" ht="13.5" x14ac:dyDescent="0.25">
      <c r="A1577" s="447">
        <v>92572</v>
      </c>
      <c r="B1577" s="448" t="s">
        <v>5213</v>
      </c>
      <c r="C1577" s="449" t="s">
        <v>984</v>
      </c>
      <c r="D1577" s="450">
        <v>73.69</v>
      </c>
    </row>
    <row r="1578" spans="1:4" ht="13.5" x14ac:dyDescent="0.25">
      <c r="A1578" s="447">
        <v>92573</v>
      </c>
      <c r="B1578" s="448" t="s">
        <v>5214</v>
      </c>
      <c r="C1578" s="449" t="s">
        <v>984</v>
      </c>
      <c r="D1578" s="450">
        <v>43.83</v>
      </c>
    </row>
    <row r="1579" spans="1:4" ht="13.5" x14ac:dyDescent="0.25">
      <c r="A1579" s="447">
        <v>92574</v>
      </c>
      <c r="B1579" s="448" t="s">
        <v>5215</v>
      </c>
      <c r="C1579" s="449" t="s">
        <v>984</v>
      </c>
      <c r="D1579" s="450">
        <v>117.31</v>
      </c>
    </row>
    <row r="1580" spans="1:4" ht="13.5" x14ac:dyDescent="0.25">
      <c r="A1580" s="447">
        <v>92575</v>
      </c>
      <c r="B1580" s="448" t="s">
        <v>5216</v>
      </c>
      <c r="C1580" s="449" t="s">
        <v>984</v>
      </c>
      <c r="D1580" s="450">
        <v>58.61</v>
      </c>
    </row>
    <row r="1581" spans="1:4" ht="13.5" x14ac:dyDescent="0.25">
      <c r="A1581" s="447">
        <v>92576</v>
      </c>
      <c r="B1581" s="448" t="s">
        <v>5217</v>
      </c>
      <c r="C1581" s="449" t="s">
        <v>984</v>
      </c>
      <c r="D1581" s="450">
        <v>31.92</v>
      </c>
    </row>
    <row r="1582" spans="1:4" ht="13.5" x14ac:dyDescent="0.25">
      <c r="A1582" s="447">
        <v>92577</v>
      </c>
      <c r="B1582" s="448" t="s">
        <v>5218</v>
      </c>
      <c r="C1582" s="449" t="s">
        <v>984</v>
      </c>
      <c r="D1582" s="450">
        <v>126.02</v>
      </c>
    </row>
    <row r="1583" spans="1:4" ht="13.5" x14ac:dyDescent="0.25">
      <c r="A1583" s="447">
        <v>92578</v>
      </c>
      <c r="B1583" s="448" t="s">
        <v>5219</v>
      </c>
      <c r="C1583" s="449" t="s">
        <v>984</v>
      </c>
      <c r="D1583" s="450">
        <v>63.48</v>
      </c>
    </row>
    <row r="1584" spans="1:4" ht="13.5" x14ac:dyDescent="0.25">
      <c r="A1584" s="447">
        <v>92579</v>
      </c>
      <c r="B1584" s="448" t="s">
        <v>5220</v>
      </c>
      <c r="C1584" s="449" t="s">
        <v>984</v>
      </c>
      <c r="D1584" s="450">
        <v>34.78</v>
      </c>
    </row>
    <row r="1585" spans="1:4" ht="13.5" x14ac:dyDescent="0.25">
      <c r="A1585" s="447">
        <v>92580</v>
      </c>
      <c r="B1585" s="448" t="s">
        <v>5221</v>
      </c>
      <c r="C1585" s="449" t="s">
        <v>984</v>
      </c>
      <c r="D1585" s="450">
        <v>43.47</v>
      </c>
    </row>
    <row r="1586" spans="1:4" ht="13.5" x14ac:dyDescent="0.25">
      <c r="A1586" s="447">
        <v>92581</v>
      </c>
      <c r="B1586" s="448" t="s">
        <v>5222</v>
      </c>
      <c r="C1586" s="449" t="s">
        <v>984</v>
      </c>
      <c r="D1586" s="450">
        <v>45.16</v>
      </c>
    </row>
    <row r="1587" spans="1:4" ht="13.5" x14ac:dyDescent="0.25">
      <c r="A1587" s="447">
        <v>92582</v>
      </c>
      <c r="B1587" s="448" t="s">
        <v>20048</v>
      </c>
      <c r="C1587" s="449" t="s">
        <v>923</v>
      </c>
      <c r="D1587" s="450">
        <v>661.8</v>
      </c>
    </row>
    <row r="1588" spans="1:4" ht="13.5" x14ac:dyDescent="0.25">
      <c r="A1588" s="447">
        <v>92584</v>
      </c>
      <c r="B1588" s="448" t="s">
        <v>20049</v>
      </c>
      <c r="C1588" s="449" t="s">
        <v>923</v>
      </c>
      <c r="D1588" s="450">
        <v>767.42</v>
      </c>
    </row>
    <row r="1589" spans="1:4" ht="13.5" x14ac:dyDescent="0.25">
      <c r="A1589" s="447">
        <v>92586</v>
      </c>
      <c r="B1589" s="448" t="s">
        <v>20050</v>
      </c>
      <c r="C1589" s="449" t="s">
        <v>923</v>
      </c>
      <c r="D1589" s="450">
        <v>873.04</v>
      </c>
    </row>
    <row r="1590" spans="1:4" ht="13.5" x14ac:dyDescent="0.25">
      <c r="A1590" s="447">
        <v>92588</v>
      </c>
      <c r="B1590" s="448" t="s">
        <v>20051</v>
      </c>
      <c r="C1590" s="449" t="s">
        <v>923</v>
      </c>
      <c r="D1590" s="451">
        <v>1105.03</v>
      </c>
    </row>
    <row r="1591" spans="1:4" ht="13.5" x14ac:dyDescent="0.25">
      <c r="A1591" s="447">
        <v>92590</v>
      </c>
      <c r="B1591" s="448" t="s">
        <v>20052</v>
      </c>
      <c r="C1591" s="449" t="s">
        <v>923</v>
      </c>
      <c r="D1591" s="451">
        <v>1210.6500000000001</v>
      </c>
    </row>
    <row r="1592" spans="1:4" ht="13.5" x14ac:dyDescent="0.25">
      <c r="A1592" s="447">
        <v>92592</v>
      </c>
      <c r="B1592" s="448" t="s">
        <v>20053</v>
      </c>
      <c r="C1592" s="449" t="s">
        <v>923</v>
      </c>
      <c r="D1592" s="451">
        <v>1359.43</v>
      </c>
    </row>
    <row r="1593" spans="1:4" ht="13.5" x14ac:dyDescent="0.25">
      <c r="A1593" s="447">
        <v>92594</v>
      </c>
      <c r="B1593" s="448" t="s">
        <v>20054</v>
      </c>
      <c r="C1593" s="449" t="s">
        <v>923</v>
      </c>
      <c r="D1593" s="451">
        <v>1574.44</v>
      </c>
    </row>
    <row r="1594" spans="1:4" ht="13.5" x14ac:dyDescent="0.25">
      <c r="A1594" s="447">
        <v>92596</v>
      </c>
      <c r="B1594" s="448" t="s">
        <v>20055</v>
      </c>
      <c r="C1594" s="449" t="s">
        <v>923</v>
      </c>
      <c r="D1594" s="451">
        <v>1754.01</v>
      </c>
    </row>
    <row r="1595" spans="1:4" ht="13.5" x14ac:dyDescent="0.25">
      <c r="A1595" s="447">
        <v>92598</v>
      </c>
      <c r="B1595" s="448" t="s">
        <v>20056</v>
      </c>
      <c r="C1595" s="449" t="s">
        <v>923</v>
      </c>
      <c r="D1595" s="451">
        <v>1859.63</v>
      </c>
    </row>
    <row r="1596" spans="1:4" ht="13.5" x14ac:dyDescent="0.25">
      <c r="A1596" s="447">
        <v>92600</v>
      </c>
      <c r="B1596" s="448" t="s">
        <v>20057</v>
      </c>
      <c r="C1596" s="449" t="s">
        <v>923</v>
      </c>
      <c r="D1596" s="451">
        <v>1991.97</v>
      </c>
    </row>
    <row r="1597" spans="1:4" ht="13.5" x14ac:dyDescent="0.25">
      <c r="A1597" s="447">
        <v>92602</v>
      </c>
      <c r="B1597" s="448" t="s">
        <v>20058</v>
      </c>
      <c r="C1597" s="449" t="s">
        <v>923</v>
      </c>
      <c r="D1597" s="450">
        <v>661.8</v>
      </c>
    </row>
    <row r="1598" spans="1:4" ht="13.5" x14ac:dyDescent="0.25">
      <c r="A1598" s="447">
        <v>92604</v>
      </c>
      <c r="B1598" s="448" t="s">
        <v>20059</v>
      </c>
      <c r="C1598" s="449" t="s">
        <v>923</v>
      </c>
      <c r="D1598" s="450">
        <v>740.7</v>
      </c>
    </row>
    <row r="1599" spans="1:4" ht="13.5" x14ac:dyDescent="0.25">
      <c r="A1599" s="447">
        <v>92606</v>
      </c>
      <c r="B1599" s="448" t="s">
        <v>20060</v>
      </c>
      <c r="C1599" s="449" t="s">
        <v>923</v>
      </c>
      <c r="D1599" s="450">
        <v>846.32</v>
      </c>
    </row>
    <row r="1600" spans="1:4" ht="13.5" x14ac:dyDescent="0.25">
      <c r="A1600" s="447">
        <v>92608</v>
      </c>
      <c r="B1600" s="448" t="s">
        <v>20061</v>
      </c>
      <c r="C1600" s="449" t="s">
        <v>923</v>
      </c>
      <c r="D1600" s="451">
        <v>1051.5899999999999</v>
      </c>
    </row>
    <row r="1601" spans="1:4" ht="13.5" x14ac:dyDescent="0.25">
      <c r="A1601" s="447">
        <v>92610</v>
      </c>
      <c r="B1601" s="448" t="s">
        <v>20062</v>
      </c>
      <c r="C1601" s="449" t="s">
        <v>923</v>
      </c>
      <c r="D1601" s="451">
        <v>1157.21</v>
      </c>
    </row>
    <row r="1602" spans="1:4" ht="13.5" x14ac:dyDescent="0.25">
      <c r="A1602" s="447">
        <v>92612</v>
      </c>
      <c r="B1602" s="448" t="s">
        <v>20063</v>
      </c>
      <c r="C1602" s="449" t="s">
        <v>923</v>
      </c>
      <c r="D1602" s="451">
        <v>1305.99</v>
      </c>
    </row>
    <row r="1603" spans="1:4" ht="13.5" x14ac:dyDescent="0.25">
      <c r="A1603" s="447">
        <v>92614</v>
      </c>
      <c r="B1603" s="448" t="s">
        <v>20064</v>
      </c>
      <c r="C1603" s="449" t="s">
        <v>923</v>
      </c>
      <c r="D1603" s="451">
        <v>1467.57</v>
      </c>
    </row>
    <row r="1604" spans="1:4" ht="13.5" x14ac:dyDescent="0.25">
      <c r="A1604" s="447">
        <v>92616</v>
      </c>
      <c r="B1604" s="448" t="s">
        <v>20065</v>
      </c>
      <c r="C1604" s="449" t="s">
        <v>923</v>
      </c>
      <c r="D1604" s="451">
        <v>1673.86</v>
      </c>
    </row>
    <row r="1605" spans="1:4" ht="13.5" x14ac:dyDescent="0.25">
      <c r="A1605" s="447">
        <v>92618</v>
      </c>
      <c r="B1605" s="448" t="s">
        <v>20066</v>
      </c>
      <c r="C1605" s="449" t="s">
        <v>923</v>
      </c>
      <c r="D1605" s="451">
        <v>1779.48</v>
      </c>
    </row>
    <row r="1606" spans="1:4" ht="13.5" x14ac:dyDescent="0.25">
      <c r="A1606" s="447">
        <v>92620</v>
      </c>
      <c r="B1606" s="448" t="s">
        <v>20067</v>
      </c>
      <c r="C1606" s="449" t="s">
        <v>923</v>
      </c>
      <c r="D1606" s="451">
        <v>1885.09</v>
      </c>
    </row>
    <row r="1607" spans="1:4" ht="13.5" x14ac:dyDescent="0.25">
      <c r="A1607" s="447">
        <v>100357</v>
      </c>
      <c r="B1607" s="448" t="s">
        <v>5223</v>
      </c>
      <c r="C1607" s="449" t="s">
        <v>923</v>
      </c>
      <c r="D1607" s="451">
        <v>1284.92</v>
      </c>
    </row>
    <row r="1608" spans="1:4" ht="13.5" x14ac:dyDescent="0.25">
      <c r="A1608" s="447">
        <v>100358</v>
      </c>
      <c r="B1608" s="448" t="s">
        <v>5224</v>
      </c>
      <c r="C1608" s="449" t="s">
        <v>923</v>
      </c>
      <c r="D1608" s="451">
        <v>1715.46</v>
      </c>
    </row>
    <row r="1609" spans="1:4" ht="13.5" x14ac:dyDescent="0.25">
      <c r="A1609" s="447">
        <v>100359</v>
      </c>
      <c r="B1609" s="448" t="s">
        <v>5225</v>
      </c>
      <c r="C1609" s="449" t="s">
        <v>923</v>
      </c>
      <c r="D1609" s="451">
        <v>1813.31</v>
      </c>
    </row>
    <row r="1610" spans="1:4" ht="13.5" x14ac:dyDescent="0.25">
      <c r="A1610" s="447">
        <v>100360</v>
      </c>
      <c r="B1610" s="448" t="s">
        <v>5226</v>
      </c>
      <c r="C1610" s="449" t="s">
        <v>923</v>
      </c>
      <c r="D1610" s="451">
        <v>2013.75</v>
      </c>
    </row>
    <row r="1611" spans="1:4" ht="13.5" x14ac:dyDescent="0.25">
      <c r="A1611" s="447">
        <v>100361</v>
      </c>
      <c r="B1611" s="448" t="s">
        <v>5227</v>
      </c>
      <c r="C1611" s="449" t="s">
        <v>923</v>
      </c>
      <c r="D1611" s="451">
        <v>2486.46</v>
      </c>
    </row>
    <row r="1612" spans="1:4" ht="13.5" x14ac:dyDescent="0.25">
      <c r="A1612" s="447">
        <v>100362</v>
      </c>
      <c r="B1612" s="448" t="s">
        <v>5228</v>
      </c>
      <c r="C1612" s="449" t="s">
        <v>923</v>
      </c>
      <c r="D1612" s="451">
        <v>3258.32</v>
      </c>
    </row>
    <row r="1613" spans="1:4" ht="13.5" x14ac:dyDescent="0.25">
      <c r="A1613" s="447">
        <v>100363</v>
      </c>
      <c r="B1613" s="448" t="s">
        <v>5229</v>
      </c>
      <c r="C1613" s="449" t="s">
        <v>923</v>
      </c>
      <c r="D1613" s="451">
        <v>3376.58</v>
      </c>
    </row>
    <row r="1614" spans="1:4" ht="13.5" x14ac:dyDescent="0.25">
      <c r="A1614" s="447">
        <v>100364</v>
      </c>
      <c r="B1614" s="448" t="s">
        <v>5230</v>
      </c>
      <c r="C1614" s="449" t="s">
        <v>923</v>
      </c>
      <c r="D1614" s="451">
        <v>3671.65</v>
      </c>
    </row>
    <row r="1615" spans="1:4" ht="13.5" x14ac:dyDescent="0.25">
      <c r="A1615" s="447">
        <v>100365</v>
      </c>
      <c r="B1615" s="448" t="s">
        <v>5231</v>
      </c>
      <c r="C1615" s="449" t="s">
        <v>923</v>
      </c>
      <c r="D1615" s="451">
        <v>4215.7700000000004</v>
      </c>
    </row>
    <row r="1616" spans="1:4" ht="13.5" x14ac:dyDescent="0.25">
      <c r="A1616" s="447">
        <v>100366</v>
      </c>
      <c r="B1616" s="448" t="s">
        <v>5232</v>
      </c>
      <c r="C1616" s="449" t="s">
        <v>923</v>
      </c>
      <c r="D1616" s="451">
        <v>4537.97</v>
      </c>
    </row>
    <row r="1617" spans="1:4" ht="13.5" x14ac:dyDescent="0.25">
      <c r="A1617" s="447">
        <v>100367</v>
      </c>
      <c r="B1617" s="448" t="s">
        <v>5233</v>
      </c>
      <c r="C1617" s="449" t="s">
        <v>923</v>
      </c>
      <c r="D1617" s="451">
        <v>1246.8900000000001</v>
      </c>
    </row>
    <row r="1618" spans="1:4" ht="13.5" x14ac:dyDescent="0.25">
      <c r="A1618" s="447">
        <v>100368</v>
      </c>
      <c r="B1618" s="448" t="s">
        <v>5234</v>
      </c>
      <c r="C1618" s="449" t="s">
        <v>923</v>
      </c>
      <c r="D1618" s="451">
        <v>1668.55</v>
      </c>
    </row>
    <row r="1619" spans="1:4" ht="13.5" x14ac:dyDescent="0.25">
      <c r="A1619" s="447">
        <v>100369</v>
      </c>
      <c r="B1619" s="448" t="s">
        <v>5235</v>
      </c>
      <c r="C1619" s="449" t="s">
        <v>923</v>
      </c>
      <c r="D1619" s="451">
        <v>1766.41</v>
      </c>
    </row>
    <row r="1620" spans="1:4" ht="13.5" x14ac:dyDescent="0.25">
      <c r="A1620" s="447">
        <v>100370</v>
      </c>
      <c r="B1620" s="448" t="s">
        <v>5236</v>
      </c>
      <c r="C1620" s="449" t="s">
        <v>923</v>
      </c>
      <c r="D1620" s="451">
        <v>2112.19</v>
      </c>
    </row>
    <row r="1621" spans="1:4" ht="13.5" x14ac:dyDescent="0.25">
      <c r="A1621" s="447">
        <v>100371</v>
      </c>
      <c r="B1621" s="448" t="s">
        <v>5237</v>
      </c>
      <c r="C1621" s="449" t="s">
        <v>923</v>
      </c>
      <c r="D1621" s="451">
        <v>2361.39</v>
      </c>
    </row>
    <row r="1622" spans="1:4" ht="13.5" x14ac:dyDescent="0.25">
      <c r="A1622" s="447">
        <v>100372</v>
      </c>
      <c r="B1622" s="448" t="s">
        <v>5238</v>
      </c>
      <c r="C1622" s="449" t="s">
        <v>923</v>
      </c>
      <c r="D1622" s="451">
        <v>3044.01</v>
      </c>
    </row>
    <row r="1623" spans="1:4" ht="13.5" x14ac:dyDescent="0.25">
      <c r="A1623" s="447">
        <v>100373</v>
      </c>
      <c r="B1623" s="448" t="s">
        <v>5239</v>
      </c>
      <c r="C1623" s="449" t="s">
        <v>923</v>
      </c>
      <c r="D1623" s="451">
        <v>3162.71</v>
      </c>
    </row>
    <row r="1624" spans="1:4" ht="13.5" x14ac:dyDescent="0.25">
      <c r="A1624" s="447">
        <v>100374</v>
      </c>
      <c r="B1624" s="448" t="s">
        <v>5240</v>
      </c>
      <c r="C1624" s="449" t="s">
        <v>923</v>
      </c>
      <c r="D1624" s="451">
        <v>3391.03</v>
      </c>
    </row>
    <row r="1625" spans="1:4" ht="13.5" x14ac:dyDescent="0.25">
      <c r="A1625" s="447">
        <v>100375</v>
      </c>
      <c r="B1625" s="448" t="s">
        <v>5241</v>
      </c>
      <c r="C1625" s="449" t="s">
        <v>923</v>
      </c>
      <c r="D1625" s="451">
        <v>3796.41</v>
      </c>
    </row>
    <row r="1626" spans="1:4" ht="13.5" x14ac:dyDescent="0.25">
      <c r="A1626" s="447">
        <v>100376</v>
      </c>
      <c r="B1626" s="448" t="s">
        <v>5242</v>
      </c>
      <c r="C1626" s="449" t="s">
        <v>923</v>
      </c>
      <c r="D1626" s="451">
        <v>3702.6</v>
      </c>
    </row>
    <row r="1627" spans="1:4" ht="13.5" x14ac:dyDescent="0.25">
      <c r="A1627" s="447">
        <v>100377</v>
      </c>
      <c r="B1627" s="448" t="s">
        <v>6687</v>
      </c>
      <c r="C1627" s="449" t="s">
        <v>983</v>
      </c>
      <c r="D1627" s="450">
        <v>10.84</v>
      </c>
    </row>
    <row r="1628" spans="1:4" ht="13.5" x14ac:dyDescent="0.25">
      <c r="A1628" s="447">
        <v>100378</v>
      </c>
      <c r="B1628" s="448" t="s">
        <v>6688</v>
      </c>
      <c r="C1628" s="449" t="s">
        <v>983</v>
      </c>
      <c r="D1628" s="450">
        <v>9.94</v>
      </c>
    </row>
    <row r="1629" spans="1:4" ht="13.5" x14ac:dyDescent="0.25">
      <c r="A1629" s="447">
        <v>100382</v>
      </c>
      <c r="B1629" s="448" t="s">
        <v>5243</v>
      </c>
      <c r="C1629" s="449" t="s">
        <v>984</v>
      </c>
      <c r="D1629" s="450">
        <v>29.38</v>
      </c>
    </row>
    <row r="1630" spans="1:4" ht="13.5" x14ac:dyDescent="0.25">
      <c r="A1630" s="447">
        <v>104314</v>
      </c>
      <c r="B1630" s="448" t="s">
        <v>10253</v>
      </c>
      <c r="C1630" s="449" t="s">
        <v>983</v>
      </c>
      <c r="D1630" s="450">
        <v>10.02</v>
      </c>
    </row>
    <row r="1631" spans="1:4" ht="13.5" x14ac:dyDescent="0.25">
      <c r="A1631" s="447">
        <v>94444</v>
      </c>
      <c r="B1631" s="448" t="s">
        <v>5244</v>
      </c>
      <c r="C1631" s="449" t="s">
        <v>984</v>
      </c>
      <c r="D1631" s="450">
        <v>547.59</v>
      </c>
    </row>
    <row r="1632" spans="1:4" ht="13.5" x14ac:dyDescent="0.25">
      <c r="A1632" s="447">
        <v>104482</v>
      </c>
      <c r="B1632" s="448" t="s">
        <v>10254</v>
      </c>
      <c r="C1632" s="449" t="s">
        <v>809</v>
      </c>
      <c r="D1632" s="450">
        <v>29.69</v>
      </c>
    </row>
    <row r="1633" spans="1:4" ht="13.5" x14ac:dyDescent="0.25">
      <c r="A1633" s="447">
        <v>104184</v>
      </c>
      <c r="B1633" s="448" t="s">
        <v>10255</v>
      </c>
      <c r="C1633" s="449" t="s">
        <v>923</v>
      </c>
      <c r="D1633" s="450">
        <v>28.75</v>
      </c>
    </row>
    <row r="1634" spans="1:4" ht="13.5" x14ac:dyDescent="0.25">
      <c r="A1634" s="447">
        <v>104185</v>
      </c>
      <c r="B1634" s="448" t="s">
        <v>10256</v>
      </c>
      <c r="C1634" s="449" t="s">
        <v>923</v>
      </c>
      <c r="D1634" s="450">
        <v>24.86</v>
      </c>
    </row>
    <row r="1635" spans="1:4" ht="13.5" x14ac:dyDescent="0.25">
      <c r="A1635" s="447">
        <v>104186</v>
      </c>
      <c r="B1635" s="448" t="s">
        <v>20068</v>
      </c>
      <c r="C1635" s="449" t="s">
        <v>982</v>
      </c>
      <c r="D1635" s="450">
        <v>270</v>
      </c>
    </row>
    <row r="1636" spans="1:4" ht="13.5" x14ac:dyDescent="0.25">
      <c r="A1636" s="447">
        <v>104187</v>
      </c>
      <c r="B1636" s="448" t="s">
        <v>20069</v>
      </c>
      <c r="C1636" s="449" t="s">
        <v>982</v>
      </c>
      <c r="D1636" s="451">
        <v>1503.4</v>
      </c>
    </row>
    <row r="1637" spans="1:4" ht="13.5" x14ac:dyDescent="0.25">
      <c r="A1637" s="447">
        <v>104189</v>
      </c>
      <c r="B1637" s="448" t="s">
        <v>10257</v>
      </c>
      <c r="C1637" s="449" t="s">
        <v>1643</v>
      </c>
      <c r="D1637" s="450">
        <v>182.5</v>
      </c>
    </row>
    <row r="1638" spans="1:4" ht="13.5" x14ac:dyDescent="0.25">
      <c r="A1638" s="447">
        <v>104190</v>
      </c>
      <c r="B1638" s="448" t="s">
        <v>10258</v>
      </c>
      <c r="C1638" s="449" t="s">
        <v>923</v>
      </c>
      <c r="D1638" s="450">
        <v>662.09</v>
      </c>
    </row>
    <row r="1639" spans="1:4" ht="13.5" x14ac:dyDescent="0.25">
      <c r="A1639" s="447">
        <v>102661</v>
      </c>
      <c r="B1639" s="448" t="s">
        <v>6689</v>
      </c>
      <c r="C1639" s="449" t="s">
        <v>982</v>
      </c>
      <c r="D1639" s="450">
        <v>40.97</v>
      </c>
    </row>
    <row r="1640" spans="1:4" ht="13.5" x14ac:dyDescent="0.25">
      <c r="A1640" s="447">
        <v>102662</v>
      </c>
      <c r="B1640" s="448" t="s">
        <v>10259</v>
      </c>
      <c r="C1640" s="449" t="s">
        <v>982</v>
      </c>
      <c r="D1640" s="450">
        <v>93.81</v>
      </c>
    </row>
    <row r="1641" spans="1:4" ht="13.5" x14ac:dyDescent="0.25">
      <c r="A1641" s="447">
        <v>102663</v>
      </c>
      <c r="B1641" s="448" t="s">
        <v>6690</v>
      </c>
      <c r="C1641" s="449" t="s">
        <v>982</v>
      </c>
      <c r="D1641" s="450">
        <v>92.99</v>
      </c>
    </row>
    <row r="1642" spans="1:4" ht="13.5" x14ac:dyDescent="0.25">
      <c r="A1642" s="447">
        <v>102664</v>
      </c>
      <c r="B1642" s="448" t="s">
        <v>6691</v>
      </c>
      <c r="C1642" s="449" t="s">
        <v>982</v>
      </c>
      <c r="D1642" s="450">
        <v>49.67</v>
      </c>
    </row>
    <row r="1643" spans="1:4" ht="13.5" x14ac:dyDescent="0.25">
      <c r="A1643" s="447">
        <v>102665</v>
      </c>
      <c r="B1643" s="448" t="s">
        <v>6692</v>
      </c>
      <c r="C1643" s="449" t="s">
        <v>982</v>
      </c>
      <c r="D1643" s="450">
        <v>29.25</v>
      </c>
    </row>
    <row r="1644" spans="1:4" ht="13.5" x14ac:dyDescent="0.25">
      <c r="A1644" s="447">
        <v>102666</v>
      </c>
      <c r="B1644" s="448" t="s">
        <v>6693</v>
      </c>
      <c r="C1644" s="449" t="s">
        <v>982</v>
      </c>
      <c r="D1644" s="450">
        <v>60.83</v>
      </c>
    </row>
    <row r="1645" spans="1:4" ht="13.5" x14ac:dyDescent="0.25">
      <c r="A1645" s="447">
        <v>102668</v>
      </c>
      <c r="B1645" s="448" t="s">
        <v>10260</v>
      </c>
      <c r="C1645" s="449" t="s">
        <v>982</v>
      </c>
      <c r="D1645" s="450">
        <v>113.67</v>
      </c>
    </row>
    <row r="1646" spans="1:4" ht="13.5" x14ac:dyDescent="0.25">
      <c r="A1646" s="447">
        <v>102669</v>
      </c>
      <c r="B1646" s="448" t="s">
        <v>6694</v>
      </c>
      <c r="C1646" s="449" t="s">
        <v>982</v>
      </c>
      <c r="D1646" s="450">
        <v>112.95</v>
      </c>
    </row>
    <row r="1647" spans="1:4" ht="13.5" x14ac:dyDescent="0.25">
      <c r="A1647" s="447">
        <v>102670</v>
      </c>
      <c r="B1647" s="448" t="s">
        <v>6695</v>
      </c>
      <c r="C1647" s="449" t="s">
        <v>982</v>
      </c>
      <c r="D1647" s="450">
        <v>128.36000000000001</v>
      </c>
    </row>
    <row r="1648" spans="1:4" ht="13.5" x14ac:dyDescent="0.25">
      <c r="A1648" s="447">
        <v>102672</v>
      </c>
      <c r="B1648" s="448" t="s">
        <v>10261</v>
      </c>
      <c r="C1648" s="449" t="s">
        <v>982</v>
      </c>
      <c r="D1648" s="450">
        <v>194.9</v>
      </c>
    </row>
    <row r="1649" spans="1:4" ht="13.5" x14ac:dyDescent="0.25">
      <c r="A1649" s="447">
        <v>102673</v>
      </c>
      <c r="B1649" s="448" t="s">
        <v>6696</v>
      </c>
      <c r="C1649" s="449" t="s">
        <v>982</v>
      </c>
      <c r="D1649" s="450">
        <v>209.02</v>
      </c>
    </row>
    <row r="1650" spans="1:4" ht="13.5" x14ac:dyDescent="0.25">
      <c r="A1650" s="447">
        <v>102674</v>
      </c>
      <c r="B1650" s="448" t="s">
        <v>6697</v>
      </c>
      <c r="C1650" s="449" t="s">
        <v>982</v>
      </c>
      <c r="D1650" s="450">
        <v>142.22999999999999</v>
      </c>
    </row>
    <row r="1651" spans="1:4" ht="13.5" x14ac:dyDescent="0.25">
      <c r="A1651" s="447">
        <v>102676</v>
      </c>
      <c r="B1651" s="448" t="s">
        <v>10262</v>
      </c>
      <c r="C1651" s="449" t="s">
        <v>982</v>
      </c>
      <c r="D1651" s="450">
        <v>199.06</v>
      </c>
    </row>
    <row r="1652" spans="1:4" ht="13.5" x14ac:dyDescent="0.25">
      <c r="A1652" s="447">
        <v>102677</v>
      </c>
      <c r="B1652" s="448" t="s">
        <v>6698</v>
      </c>
      <c r="C1652" s="449" t="s">
        <v>982</v>
      </c>
      <c r="D1652" s="450">
        <v>201.02</v>
      </c>
    </row>
    <row r="1653" spans="1:4" ht="13.5" x14ac:dyDescent="0.25">
      <c r="A1653" s="447">
        <v>102678</v>
      </c>
      <c r="B1653" s="448" t="s">
        <v>6699</v>
      </c>
      <c r="C1653" s="449" t="s">
        <v>982</v>
      </c>
      <c r="D1653" s="450">
        <v>151.22</v>
      </c>
    </row>
    <row r="1654" spans="1:4" ht="13.5" x14ac:dyDescent="0.25">
      <c r="A1654" s="447">
        <v>102679</v>
      </c>
      <c r="B1654" s="448" t="s">
        <v>6700</v>
      </c>
      <c r="C1654" s="449" t="s">
        <v>982</v>
      </c>
      <c r="D1654" s="450">
        <v>168.09</v>
      </c>
    </row>
    <row r="1655" spans="1:4" ht="13.5" x14ac:dyDescent="0.25">
      <c r="A1655" s="447">
        <v>102680</v>
      </c>
      <c r="B1655" s="448" t="s">
        <v>6701</v>
      </c>
      <c r="C1655" s="449" t="s">
        <v>982</v>
      </c>
      <c r="D1655" s="450">
        <v>163.76</v>
      </c>
    </row>
    <row r="1656" spans="1:4" ht="13.5" x14ac:dyDescent="0.25">
      <c r="A1656" s="447">
        <v>102681</v>
      </c>
      <c r="B1656" s="448" t="s">
        <v>10263</v>
      </c>
      <c r="C1656" s="449" t="s">
        <v>982</v>
      </c>
      <c r="D1656" s="450">
        <v>220.59</v>
      </c>
    </row>
    <row r="1657" spans="1:4" ht="13.5" x14ac:dyDescent="0.25">
      <c r="A1657" s="447">
        <v>102683</v>
      </c>
      <c r="B1657" s="448" t="s">
        <v>6702</v>
      </c>
      <c r="C1657" s="449" t="s">
        <v>982</v>
      </c>
      <c r="D1657" s="450">
        <v>227.57</v>
      </c>
    </row>
    <row r="1658" spans="1:4" ht="13.5" x14ac:dyDescent="0.25">
      <c r="A1658" s="447">
        <v>102684</v>
      </c>
      <c r="B1658" s="448" t="s">
        <v>6703</v>
      </c>
      <c r="C1658" s="449" t="s">
        <v>982</v>
      </c>
      <c r="D1658" s="450">
        <v>180.62</v>
      </c>
    </row>
    <row r="1659" spans="1:4" ht="13.5" x14ac:dyDescent="0.25">
      <c r="A1659" s="447">
        <v>102685</v>
      </c>
      <c r="B1659" s="448" t="s">
        <v>10264</v>
      </c>
      <c r="C1659" s="449" t="s">
        <v>982</v>
      </c>
      <c r="D1659" s="450">
        <v>237.46</v>
      </c>
    </row>
    <row r="1660" spans="1:4" ht="13.5" x14ac:dyDescent="0.25">
      <c r="A1660" s="447">
        <v>102687</v>
      </c>
      <c r="B1660" s="448" t="s">
        <v>6704</v>
      </c>
      <c r="C1660" s="449" t="s">
        <v>982</v>
      </c>
      <c r="D1660" s="450">
        <v>239.52</v>
      </c>
    </row>
    <row r="1661" spans="1:4" ht="13.5" x14ac:dyDescent="0.25">
      <c r="A1661" s="447">
        <v>102688</v>
      </c>
      <c r="B1661" s="448" t="s">
        <v>15173</v>
      </c>
      <c r="C1661" s="449" t="s">
        <v>982</v>
      </c>
      <c r="D1661" s="450">
        <v>46.85</v>
      </c>
    </row>
    <row r="1662" spans="1:4" ht="13.5" x14ac:dyDescent="0.25">
      <c r="A1662" s="447">
        <v>102689</v>
      </c>
      <c r="B1662" s="448" t="s">
        <v>15174</v>
      </c>
      <c r="C1662" s="449" t="s">
        <v>982</v>
      </c>
      <c r="D1662" s="450">
        <v>97.22</v>
      </c>
    </row>
    <row r="1663" spans="1:4" ht="13.5" x14ac:dyDescent="0.25">
      <c r="A1663" s="447">
        <v>102690</v>
      </c>
      <c r="B1663" s="448" t="s">
        <v>6705</v>
      </c>
      <c r="C1663" s="449" t="s">
        <v>982</v>
      </c>
      <c r="D1663" s="450">
        <v>66.709999999999994</v>
      </c>
    </row>
    <row r="1664" spans="1:4" ht="13.5" x14ac:dyDescent="0.25">
      <c r="A1664" s="447">
        <v>102693</v>
      </c>
      <c r="B1664" s="448" t="s">
        <v>15175</v>
      </c>
      <c r="C1664" s="449" t="s">
        <v>982</v>
      </c>
      <c r="D1664" s="450">
        <v>117.08</v>
      </c>
    </row>
    <row r="1665" spans="1:4" ht="13.5" x14ac:dyDescent="0.25">
      <c r="A1665" s="447">
        <v>102694</v>
      </c>
      <c r="B1665" s="448" t="s">
        <v>15176</v>
      </c>
      <c r="C1665" s="449" t="s">
        <v>982</v>
      </c>
      <c r="D1665" s="450">
        <v>92.84</v>
      </c>
    </row>
    <row r="1666" spans="1:4" ht="13.5" x14ac:dyDescent="0.25">
      <c r="A1666" s="447">
        <v>102696</v>
      </c>
      <c r="B1666" s="448" t="s">
        <v>15177</v>
      </c>
      <c r="C1666" s="449" t="s">
        <v>982</v>
      </c>
      <c r="D1666" s="450">
        <v>143.36000000000001</v>
      </c>
    </row>
    <row r="1667" spans="1:4" ht="13.5" x14ac:dyDescent="0.25">
      <c r="A1667" s="447">
        <v>102697</v>
      </c>
      <c r="B1667" s="448" t="s">
        <v>15178</v>
      </c>
      <c r="C1667" s="449" t="s">
        <v>982</v>
      </c>
      <c r="D1667" s="450">
        <v>119.57</v>
      </c>
    </row>
    <row r="1668" spans="1:4" ht="13.5" x14ac:dyDescent="0.25">
      <c r="A1668" s="447">
        <v>102703</v>
      </c>
      <c r="B1668" s="448" t="s">
        <v>15179</v>
      </c>
      <c r="C1668" s="449" t="s">
        <v>982</v>
      </c>
      <c r="D1668" s="450">
        <v>170.09</v>
      </c>
    </row>
    <row r="1669" spans="1:4" ht="13.5" x14ac:dyDescent="0.25">
      <c r="A1669" s="447">
        <v>102704</v>
      </c>
      <c r="B1669" s="448" t="s">
        <v>6706</v>
      </c>
      <c r="C1669" s="449" t="s">
        <v>982</v>
      </c>
      <c r="D1669" s="450">
        <v>12.18</v>
      </c>
    </row>
    <row r="1670" spans="1:4" ht="13.5" x14ac:dyDescent="0.25">
      <c r="A1670" s="447">
        <v>102705</v>
      </c>
      <c r="B1670" s="448" t="s">
        <v>10265</v>
      </c>
      <c r="C1670" s="449" t="s">
        <v>982</v>
      </c>
      <c r="D1670" s="450">
        <v>61.43</v>
      </c>
    </row>
    <row r="1671" spans="1:4" ht="13.5" x14ac:dyDescent="0.25">
      <c r="A1671" s="447">
        <v>102707</v>
      </c>
      <c r="B1671" s="448" t="s">
        <v>6707</v>
      </c>
      <c r="C1671" s="449" t="s">
        <v>982</v>
      </c>
      <c r="D1671" s="450">
        <v>68.75</v>
      </c>
    </row>
    <row r="1672" spans="1:4" ht="13.5" x14ac:dyDescent="0.25">
      <c r="A1672" s="447">
        <v>102708</v>
      </c>
      <c r="B1672" s="448" t="s">
        <v>6708</v>
      </c>
      <c r="C1672" s="449" t="s">
        <v>923</v>
      </c>
      <c r="D1672" s="450">
        <v>23.6</v>
      </c>
    </row>
    <row r="1673" spans="1:4" ht="13.5" x14ac:dyDescent="0.25">
      <c r="A1673" s="447">
        <v>102710</v>
      </c>
      <c r="B1673" s="448" t="s">
        <v>6709</v>
      </c>
      <c r="C1673" s="449" t="s">
        <v>923</v>
      </c>
      <c r="D1673" s="450">
        <v>58.07</v>
      </c>
    </row>
    <row r="1674" spans="1:4" ht="13.5" x14ac:dyDescent="0.25">
      <c r="A1674" s="447">
        <v>102711</v>
      </c>
      <c r="B1674" s="448" t="s">
        <v>6710</v>
      </c>
      <c r="C1674" s="449" t="s">
        <v>923</v>
      </c>
      <c r="D1674" s="450">
        <v>75.849999999999994</v>
      </c>
    </row>
    <row r="1675" spans="1:4" ht="13.5" x14ac:dyDescent="0.25">
      <c r="A1675" s="447">
        <v>102712</v>
      </c>
      <c r="B1675" s="448" t="s">
        <v>6711</v>
      </c>
      <c r="C1675" s="449" t="s">
        <v>984</v>
      </c>
      <c r="D1675" s="450">
        <v>7.98</v>
      </c>
    </row>
    <row r="1676" spans="1:4" ht="13.5" x14ac:dyDescent="0.25">
      <c r="A1676" s="447">
        <v>102713</v>
      </c>
      <c r="B1676" s="448" t="s">
        <v>6712</v>
      </c>
      <c r="C1676" s="449" t="s">
        <v>984</v>
      </c>
      <c r="D1676" s="450">
        <v>10.94</v>
      </c>
    </row>
    <row r="1677" spans="1:4" ht="13.5" x14ac:dyDescent="0.25">
      <c r="A1677" s="447">
        <v>102715</v>
      </c>
      <c r="B1677" s="448" t="s">
        <v>6713</v>
      </c>
      <c r="C1677" s="449" t="s">
        <v>984</v>
      </c>
      <c r="D1677" s="450">
        <v>21.62</v>
      </c>
    </row>
    <row r="1678" spans="1:4" ht="13.5" x14ac:dyDescent="0.25">
      <c r="A1678" s="447">
        <v>102716</v>
      </c>
      <c r="B1678" s="448" t="s">
        <v>6714</v>
      </c>
      <c r="C1678" s="449" t="s">
        <v>1643</v>
      </c>
      <c r="D1678" s="450">
        <v>171.31</v>
      </c>
    </row>
    <row r="1679" spans="1:4" ht="13.5" x14ac:dyDescent="0.25">
      <c r="A1679" s="447">
        <v>102717</v>
      </c>
      <c r="B1679" s="448" t="s">
        <v>6715</v>
      </c>
      <c r="C1679" s="449" t="s">
        <v>1643</v>
      </c>
      <c r="D1679" s="450">
        <v>167.66</v>
      </c>
    </row>
    <row r="1680" spans="1:4" ht="13.5" x14ac:dyDescent="0.25">
      <c r="A1680" s="447">
        <v>102718</v>
      </c>
      <c r="B1680" s="448" t="s">
        <v>6716</v>
      </c>
      <c r="C1680" s="449" t="s">
        <v>1643</v>
      </c>
      <c r="D1680" s="450">
        <v>178.01</v>
      </c>
    </row>
    <row r="1681" spans="1:4" ht="13.5" x14ac:dyDescent="0.25">
      <c r="A1681" s="447">
        <v>102719</v>
      </c>
      <c r="B1681" s="448" t="s">
        <v>6717</v>
      </c>
      <c r="C1681" s="449" t="s">
        <v>1643</v>
      </c>
      <c r="D1681" s="450">
        <v>174.36</v>
      </c>
    </row>
    <row r="1682" spans="1:4" ht="13.5" x14ac:dyDescent="0.25">
      <c r="A1682" s="447">
        <v>102722</v>
      </c>
      <c r="B1682" s="448" t="s">
        <v>6718</v>
      </c>
      <c r="C1682" s="449" t="s">
        <v>982</v>
      </c>
      <c r="D1682" s="450">
        <v>53.12</v>
      </c>
    </row>
    <row r="1683" spans="1:4" ht="13.5" x14ac:dyDescent="0.25">
      <c r="A1683" s="447">
        <v>102723</v>
      </c>
      <c r="B1683" s="448" t="s">
        <v>15180</v>
      </c>
      <c r="C1683" s="449" t="s">
        <v>982</v>
      </c>
      <c r="D1683" s="450">
        <v>102.37</v>
      </c>
    </row>
    <row r="1684" spans="1:4" ht="13.5" x14ac:dyDescent="0.25">
      <c r="A1684" s="447">
        <v>102724</v>
      </c>
      <c r="B1684" s="448" t="s">
        <v>6719</v>
      </c>
      <c r="C1684" s="449" t="s">
        <v>923</v>
      </c>
      <c r="D1684" s="450">
        <v>28.71</v>
      </c>
    </row>
    <row r="1685" spans="1:4" ht="13.5" x14ac:dyDescent="0.25">
      <c r="A1685" s="447">
        <v>102725</v>
      </c>
      <c r="B1685" s="448" t="s">
        <v>6720</v>
      </c>
      <c r="C1685" s="449" t="s">
        <v>923</v>
      </c>
      <c r="D1685" s="450">
        <v>28.13</v>
      </c>
    </row>
    <row r="1686" spans="1:4" ht="13.5" x14ac:dyDescent="0.25">
      <c r="A1686" s="447">
        <v>102726</v>
      </c>
      <c r="B1686" s="448" t="s">
        <v>6721</v>
      </c>
      <c r="C1686" s="449" t="s">
        <v>923</v>
      </c>
      <c r="D1686" s="450">
        <v>26.26</v>
      </c>
    </row>
    <row r="1687" spans="1:4" ht="13.5" x14ac:dyDescent="0.25">
      <c r="A1687" s="447">
        <v>103653</v>
      </c>
      <c r="B1687" s="448" t="s">
        <v>6722</v>
      </c>
      <c r="C1687" s="449" t="s">
        <v>984</v>
      </c>
      <c r="D1687" s="450">
        <v>25.81</v>
      </c>
    </row>
    <row r="1688" spans="1:4" ht="13.5" x14ac:dyDescent="0.25">
      <c r="A1688" s="447">
        <v>92743</v>
      </c>
      <c r="B1688" s="448" t="s">
        <v>20070</v>
      </c>
      <c r="C1688" s="449" t="s">
        <v>1643</v>
      </c>
      <c r="D1688" s="450">
        <v>683.58</v>
      </c>
    </row>
    <row r="1689" spans="1:4" ht="13.5" x14ac:dyDescent="0.25">
      <c r="A1689" s="447">
        <v>92744</v>
      </c>
      <c r="B1689" s="448" t="s">
        <v>20071</v>
      </c>
      <c r="C1689" s="449" t="s">
        <v>1643</v>
      </c>
      <c r="D1689" s="450">
        <v>639.01</v>
      </c>
    </row>
    <row r="1690" spans="1:4" ht="13.5" x14ac:dyDescent="0.25">
      <c r="A1690" s="447">
        <v>92745</v>
      </c>
      <c r="B1690" s="448" t="s">
        <v>20072</v>
      </c>
      <c r="C1690" s="449" t="s">
        <v>1643</v>
      </c>
      <c r="D1690" s="450">
        <v>821.01</v>
      </c>
    </row>
    <row r="1691" spans="1:4" ht="13.5" x14ac:dyDescent="0.25">
      <c r="A1691" s="447">
        <v>92746</v>
      </c>
      <c r="B1691" s="448" t="s">
        <v>20073</v>
      </c>
      <c r="C1691" s="449" t="s">
        <v>1643</v>
      </c>
      <c r="D1691" s="450">
        <v>750.06</v>
      </c>
    </row>
    <row r="1692" spans="1:4" ht="13.5" x14ac:dyDescent="0.25">
      <c r="A1692" s="447">
        <v>92747</v>
      </c>
      <c r="B1692" s="448" t="s">
        <v>20074</v>
      </c>
      <c r="C1692" s="449" t="s">
        <v>1643</v>
      </c>
      <c r="D1692" s="450">
        <v>906.34</v>
      </c>
    </row>
    <row r="1693" spans="1:4" ht="13.5" x14ac:dyDescent="0.25">
      <c r="A1693" s="447">
        <v>92748</v>
      </c>
      <c r="B1693" s="448" t="s">
        <v>20075</v>
      </c>
      <c r="C1693" s="449" t="s">
        <v>1643</v>
      </c>
      <c r="D1693" s="450">
        <v>816.84</v>
      </c>
    </row>
    <row r="1694" spans="1:4" ht="13.5" x14ac:dyDescent="0.25">
      <c r="A1694" s="447">
        <v>92749</v>
      </c>
      <c r="B1694" s="448" t="s">
        <v>20076</v>
      </c>
      <c r="C1694" s="449" t="s">
        <v>1643</v>
      </c>
      <c r="D1694" s="450">
        <v>959.22</v>
      </c>
    </row>
    <row r="1695" spans="1:4" ht="13.5" x14ac:dyDescent="0.25">
      <c r="A1695" s="447">
        <v>92750</v>
      </c>
      <c r="B1695" s="448" t="s">
        <v>20077</v>
      </c>
      <c r="C1695" s="449" t="s">
        <v>1643</v>
      </c>
      <c r="D1695" s="451">
        <v>1571.07</v>
      </c>
    </row>
    <row r="1696" spans="1:4" ht="13.5" x14ac:dyDescent="0.25">
      <c r="A1696" s="447">
        <v>92751</v>
      </c>
      <c r="B1696" s="448" t="s">
        <v>20078</v>
      </c>
      <c r="C1696" s="449" t="s">
        <v>1643</v>
      </c>
      <c r="D1696" s="451">
        <v>1928.53</v>
      </c>
    </row>
    <row r="1697" spans="1:4" ht="13.5" x14ac:dyDescent="0.25">
      <c r="A1697" s="447">
        <v>92752</v>
      </c>
      <c r="B1697" s="448" t="s">
        <v>20079</v>
      </c>
      <c r="C1697" s="449" t="s">
        <v>1643</v>
      </c>
      <c r="D1697" s="451">
        <v>2283.56</v>
      </c>
    </row>
    <row r="1698" spans="1:4" ht="13.5" x14ac:dyDescent="0.25">
      <c r="A1698" s="447">
        <v>92753</v>
      </c>
      <c r="B1698" s="448" t="s">
        <v>20080</v>
      </c>
      <c r="C1698" s="449" t="s">
        <v>1643</v>
      </c>
      <c r="D1698" s="450">
        <v>619.01</v>
      </c>
    </row>
    <row r="1699" spans="1:4" ht="13.5" x14ac:dyDescent="0.25">
      <c r="A1699" s="447">
        <v>92754</v>
      </c>
      <c r="B1699" s="448" t="s">
        <v>20081</v>
      </c>
      <c r="C1699" s="449" t="s">
        <v>1643</v>
      </c>
      <c r="D1699" s="450">
        <v>604.29</v>
      </c>
    </row>
    <row r="1700" spans="1:4" ht="13.5" x14ac:dyDescent="0.25">
      <c r="A1700" s="447">
        <v>92755</v>
      </c>
      <c r="B1700" s="448" t="s">
        <v>20082</v>
      </c>
      <c r="C1700" s="449" t="s">
        <v>984</v>
      </c>
      <c r="D1700" s="450">
        <v>241.91</v>
      </c>
    </row>
    <row r="1701" spans="1:4" ht="13.5" x14ac:dyDescent="0.25">
      <c r="A1701" s="447">
        <v>92756</v>
      </c>
      <c r="B1701" s="448" t="s">
        <v>20083</v>
      </c>
      <c r="C1701" s="449" t="s">
        <v>984</v>
      </c>
      <c r="D1701" s="450">
        <v>279</v>
      </c>
    </row>
    <row r="1702" spans="1:4" ht="13.5" x14ac:dyDescent="0.25">
      <c r="A1702" s="447">
        <v>92757</v>
      </c>
      <c r="B1702" s="448" t="s">
        <v>20084</v>
      </c>
      <c r="C1702" s="449" t="s">
        <v>984</v>
      </c>
      <c r="D1702" s="450">
        <v>323.39</v>
      </c>
    </row>
    <row r="1703" spans="1:4" ht="13.5" x14ac:dyDescent="0.25">
      <c r="A1703" s="447">
        <v>92758</v>
      </c>
      <c r="B1703" s="448" t="s">
        <v>20085</v>
      </c>
      <c r="C1703" s="449" t="s">
        <v>1643</v>
      </c>
      <c r="D1703" s="450">
        <v>698.47</v>
      </c>
    </row>
    <row r="1704" spans="1:4" ht="13.5" x14ac:dyDescent="0.25">
      <c r="A1704" s="447">
        <v>91069</v>
      </c>
      <c r="B1704" s="448" t="s">
        <v>20086</v>
      </c>
      <c r="C1704" s="449" t="s">
        <v>984</v>
      </c>
      <c r="D1704" s="450">
        <v>211.49</v>
      </c>
    </row>
    <row r="1705" spans="1:4" ht="13.5" x14ac:dyDescent="0.25">
      <c r="A1705" s="447">
        <v>91070</v>
      </c>
      <c r="B1705" s="448" t="s">
        <v>20087</v>
      </c>
      <c r="C1705" s="449" t="s">
        <v>984</v>
      </c>
      <c r="D1705" s="450">
        <v>223.3</v>
      </c>
    </row>
    <row r="1706" spans="1:4" ht="13.5" x14ac:dyDescent="0.25">
      <c r="A1706" s="447">
        <v>91071</v>
      </c>
      <c r="B1706" s="448" t="s">
        <v>20088</v>
      </c>
      <c r="C1706" s="449" t="s">
        <v>984</v>
      </c>
      <c r="D1706" s="450">
        <v>341.09</v>
      </c>
    </row>
    <row r="1707" spans="1:4" ht="13.5" x14ac:dyDescent="0.25">
      <c r="A1707" s="447">
        <v>91072</v>
      </c>
      <c r="B1707" s="448" t="s">
        <v>20089</v>
      </c>
      <c r="C1707" s="449" t="s">
        <v>984</v>
      </c>
      <c r="D1707" s="450">
        <v>350.45</v>
      </c>
    </row>
    <row r="1708" spans="1:4" ht="13.5" x14ac:dyDescent="0.25">
      <c r="A1708" s="447">
        <v>91073</v>
      </c>
      <c r="B1708" s="448" t="s">
        <v>20090</v>
      </c>
      <c r="C1708" s="449" t="s">
        <v>984</v>
      </c>
      <c r="D1708" s="450">
        <v>275.17</v>
      </c>
    </row>
    <row r="1709" spans="1:4" ht="13.5" x14ac:dyDescent="0.25">
      <c r="A1709" s="447">
        <v>91074</v>
      </c>
      <c r="B1709" s="448" t="s">
        <v>20091</v>
      </c>
      <c r="C1709" s="449" t="s">
        <v>984</v>
      </c>
      <c r="D1709" s="450">
        <v>260.89999999999998</v>
      </c>
    </row>
    <row r="1710" spans="1:4" ht="13.5" x14ac:dyDescent="0.25">
      <c r="A1710" s="447">
        <v>91075</v>
      </c>
      <c r="B1710" s="448" t="s">
        <v>20092</v>
      </c>
      <c r="C1710" s="449" t="s">
        <v>984</v>
      </c>
      <c r="D1710" s="450">
        <v>435.1</v>
      </c>
    </row>
    <row r="1711" spans="1:4" ht="13.5" x14ac:dyDescent="0.25">
      <c r="A1711" s="447">
        <v>91076</v>
      </c>
      <c r="B1711" s="448" t="s">
        <v>20093</v>
      </c>
      <c r="C1711" s="449" t="s">
        <v>984</v>
      </c>
      <c r="D1711" s="450">
        <v>399.12</v>
      </c>
    </row>
    <row r="1712" spans="1:4" ht="13.5" x14ac:dyDescent="0.25">
      <c r="A1712" s="447">
        <v>91077</v>
      </c>
      <c r="B1712" s="448" t="s">
        <v>20094</v>
      </c>
      <c r="C1712" s="449" t="s">
        <v>984</v>
      </c>
      <c r="D1712" s="450">
        <v>188.13</v>
      </c>
    </row>
    <row r="1713" spans="1:4" ht="13.5" x14ac:dyDescent="0.25">
      <c r="A1713" s="447">
        <v>91078</v>
      </c>
      <c r="B1713" s="448" t="s">
        <v>20095</v>
      </c>
      <c r="C1713" s="449" t="s">
        <v>984</v>
      </c>
      <c r="D1713" s="450">
        <v>205.05</v>
      </c>
    </row>
    <row r="1714" spans="1:4" ht="13.5" x14ac:dyDescent="0.25">
      <c r="A1714" s="447">
        <v>91079</v>
      </c>
      <c r="B1714" s="448" t="s">
        <v>20096</v>
      </c>
      <c r="C1714" s="449" t="s">
        <v>984</v>
      </c>
      <c r="D1714" s="450">
        <v>204.85</v>
      </c>
    </row>
    <row r="1715" spans="1:4" ht="13.5" x14ac:dyDescent="0.25">
      <c r="A1715" s="447">
        <v>91080</v>
      </c>
      <c r="B1715" s="448" t="s">
        <v>20097</v>
      </c>
      <c r="C1715" s="449" t="s">
        <v>984</v>
      </c>
      <c r="D1715" s="450">
        <v>217.79</v>
      </c>
    </row>
    <row r="1716" spans="1:4" ht="13.5" x14ac:dyDescent="0.25">
      <c r="A1716" s="447">
        <v>91081</v>
      </c>
      <c r="B1716" s="448" t="s">
        <v>20098</v>
      </c>
      <c r="C1716" s="449" t="s">
        <v>984</v>
      </c>
      <c r="D1716" s="450">
        <v>278.47000000000003</v>
      </c>
    </row>
    <row r="1717" spans="1:4" ht="13.5" x14ac:dyDescent="0.25">
      <c r="A1717" s="447">
        <v>91082</v>
      </c>
      <c r="B1717" s="448" t="s">
        <v>20099</v>
      </c>
      <c r="C1717" s="449" t="s">
        <v>984</v>
      </c>
      <c r="D1717" s="450">
        <v>251.46</v>
      </c>
    </row>
    <row r="1718" spans="1:4" ht="13.5" x14ac:dyDescent="0.25">
      <c r="A1718" s="447">
        <v>91083</v>
      </c>
      <c r="B1718" s="448" t="s">
        <v>20100</v>
      </c>
      <c r="C1718" s="449" t="s">
        <v>984</v>
      </c>
      <c r="D1718" s="450">
        <v>349.43</v>
      </c>
    </row>
    <row r="1719" spans="1:4" ht="13.5" x14ac:dyDescent="0.25">
      <c r="A1719" s="447">
        <v>91084</v>
      </c>
      <c r="B1719" s="448" t="s">
        <v>20101</v>
      </c>
      <c r="C1719" s="449" t="s">
        <v>984</v>
      </c>
      <c r="D1719" s="450">
        <v>279.35000000000002</v>
      </c>
    </row>
    <row r="1720" spans="1:4" ht="13.5" x14ac:dyDescent="0.25">
      <c r="A1720" s="447">
        <v>91086</v>
      </c>
      <c r="B1720" s="448" t="s">
        <v>20102</v>
      </c>
      <c r="C1720" s="449" t="s">
        <v>984</v>
      </c>
      <c r="D1720" s="450">
        <v>233.14</v>
      </c>
    </row>
    <row r="1721" spans="1:4" ht="13.5" x14ac:dyDescent="0.25">
      <c r="A1721" s="447">
        <v>91087</v>
      </c>
      <c r="B1721" s="448" t="s">
        <v>20103</v>
      </c>
      <c r="C1721" s="449" t="s">
        <v>984</v>
      </c>
      <c r="D1721" s="450">
        <v>246.65</v>
      </c>
    </row>
    <row r="1722" spans="1:4" ht="13.5" x14ac:dyDescent="0.25">
      <c r="A1722" s="447">
        <v>91088</v>
      </c>
      <c r="B1722" s="448" t="s">
        <v>20104</v>
      </c>
      <c r="C1722" s="449" t="s">
        <v>984</v>
      </c>
      <c r="D1722" s="450">
        <v>362.96</v>
      </c>
    </row>
    <row r="1723" spans="1:4" ht="13.5" x14ac:dyDescent="0.25">
      <c r="A1723" s="447">
        <v>91089</v>
      </c>
      <c r="B1723" s="448" t="s">
        <v>20105</v>
      </c>
      <c r="C1723" s="449" t="s">
        <v>984</v>
      </c>
      <c r="D1723" s="450">
        <v>374.9</v>
      </c>
    </row>
    <row r="1724" spans="1:4" ht="13.5" x14ac:dyDescent="0.25">
      <c r="A1724" s="447">
        <v>91090</v>
      </c>
      <c r="B1724" s="448" t="s">
        <v>20106</v>
      </c>
      <c r="C1724" s="449" t="s">
        <v>984</v>
      </c>
      <c r="D1724" s="450">
        <v>281.20999999999998</v>
      </c>
    </row>
    <row r="1725" spans="1:4" ht="13.5" x14ac:dyDescent="0.25">
      <c r="A1725" s="447">
        <v>91091</v>
      </c>
      <c r="B1725" s="448" t="s">
        <v>20107</v>
      </c>
      <c r="C1725" s="449" t="s">
        <v>984</v>
      </c>
      <c r="D1725" s="450">
        <v>277.99</v>
      </c>
    </row>
    <row r="1726" spans="1:4" ht="13.5" x14ac:dyDescent="0.25">
      <c r="A1726" s="447">
        <v>91092</v>
      </c>
      <c r="B1726" s="448" t="s">
        <v>20108</v>
      </c>
      <c r="C1726" s="449" t="s">
        <v>984</v>
      </c>
      <c r="D1726" s="450">
        <v>430.4</v>
      </c>
    </row>
    <row r="1727" spans="1:4" ht="13.5" x14ac:dyDescent="0.25">
      <c r="A1727" s="447">
        <v>91093</v>
      </c>
      <c r="B1727" s="448" t="s">
        <v>20109</v>
      </c>
      <c r="C1727" s="449" t="s">
        <v>984</v>
      </c>
      <c r="D1727" s="450">
        <v>414.73</v>
      </c>
    </row>
    <row r="1728" spans="1:4" ht="13.5" x14ac:dyDescent="0.25">
      <c r="A1728" s="447">
        <v>91094</v>
      </c>
      <c r="B1728" s="448" t="s">
        <v>20110</v>
      </c>
      <c r="C1728" s="449" t="s">
        <v>984</v>
      </c>
      <c r="D1728" s="450">
        <v>179.34</v>
      </c>
    </row>
    <row r="1729" spans="1:4" ht="13.5" x14ac:dyDescent="0.25">
      <c r="A1729" s="447">
        <v>91095</v>
      </c>
      <c r="B1729" s="448" t="s">
        <v>20111</v>
      </c>
      <c r="C1729" s="449" t="s">
        <v>984</v>
      </c>
      <c r="D1729" s="450">
        <v>198.83</v>
      </c>
    </row>
    <row r="1730" spans="1:4" ht="13.5" x14ac:dyDescent="0.25">
      <c r="A1730" s="447">
        <v>91096</v>
      </c>
      <c r="B1730" s="448" t="s">
        <v>20112</v>
      </c>
      <c r="C1730" s="449" t="s">
        <v>984</v>
      </c>
      <c r="D1730" s="450">
        <v>193.07</v>
      </c>
    </row>
    <row r="1731" spans="1:4" ht="13.5" x14ac:dyDescent="0.25">
      <c r="A1731" s="447">
        <v>91097</v>
      </c>
      <c r="B1731" s="448" t="s">
        <v>20113</v>
      </c>
      <c r="C1731" s="449" t="s">
        <v>984</v>
      </c>
      <c r="D1731" s="450">
        <v>209.99</v>
      </c>
    </row>
    <row r="1732" spans="1:4" ht="13.5" x14ac:dyDescent="0.25">
      <c r="A1732" s="447">
        <v>91098</v>
      </c>
      <c r="B1732" s="448" t="s">
        <v>20114</v>
      </c>
      <c r="C1732" s="449" t="s">
        <v>984</v>
      </c>
      <c r="D1732" s="450">
        <v>243.95</v>
      </c>
    </row>
    <row r="1733" spans="1:4" ht="13.5" x14ac:dyDescent="0.25">
      <c r="A1733" s="447">
        <v>91099</v>
      </c>
      <c r="B1733" s="448" t="s">
        <v>20115</v>
      </c>
      <c r="C1733" s="449" t="s">
        <v>984</v>
      </c>
      <c r="D1733" s="450">
        <v>236.75</v>
      </c>
    </row>
    <row r="1734" spans="1:4" ht="13.5" x14ac:dyDescent="0.25">
      <c r="A1734" s="447">
        <v>91100</v>
      </c>
      <c r="B1734" s="448" t="s">
        <v>20116</v>
      </c>
      <c r="C1734" s="449" t="s">
        <v>984</v>
      </c>
      <c r="D1734" s="450">
        <v>288.70999999999998</v>
      </c>
    </row>
    <row r="1735" spans="1:4" ht="13.5" x14ac:dyDescent="0.25">
      <c r="A1735" s="447">
        <v>91101</v>
      </c>
      <c r="B1735" s="448" t="s">
        <v>20117</v>
      </c>
      <c r="C1735" s="449" t="s">
        <v>984</v>
      </c>
      <c r="D1735" s="450">
        <v>258.70999999999998</v>
      </c>
    </row>
    <row r="1736" spans="1:4" ht="13.5" x14ac:dyDescent="0.25">
      <c r="A1736" s="447">
        <v>93957</v>
      </c>
      <c r="B1736" s="448" t="s">
        <v>20118</v>
      </c>
      <c r="C1736" s="449" t="s">
        <v>982</v>
      </c>
      <c r="D1736" s="450">
        <v>362.24</v>
      </c>
    </row>
    <row r="1737" spans="1:4" ht="13.5" x14ac:dyDescent="0.25">
      <c r="A1737" s="447">
        <v>93959</v>
      </c>
      <c r="B1737" s="448" t="s">
        <v>20119</v>
      </c>
      <c r="C1737" s="449" t="s">
        <v>982</v>
      </c>
      <c r="D1737" s="450">
        <v>292.64999999999998</v>
      </c>
    </row>
    <row r="1738" spans="1:4" ht="13.5" x14ac:dyDescent="0.25">
      <c r="A1738" s="447">
        <v>93961</v>
      </c>
      <c r="B1738" s="448" t="s">
        <v>20120</v>
      </c>
      <c r="C1738" s="449" t="s">
        <v>982</v>
      </c>
      <c r="D1738" s="450">
        <v>263.35000000000002</v>
      </c>
    </row>
    <row r="1739" spans="1:4" ht="13.5" x14ac:dyDescent="0.25">
      <c r="A1739" s="447">
        <v>93967</v>
      </c>
      <c r="B1739" s="448" t="s">
        <v>20121</v>
      </c>
      <c r="C1739" s="449" t="s">
        <v>982</v>
      </c>
      <c r="D1739" s="450">
        <v>300.48</v>
      </c>
    </row>
    <row r="1740" spans="1:4" ht="13.5" x14ac:dyDescent="0.25">
      <c r="A1740" s="447">
        <v>93969</v>
      </c>
      <c r="B1740" s="448" t="s">
        <v>20122</v>
      </c>
      <c r="C1740" s="449" t="s">
        <v>982</v>
      </c>
      <c r="D1740" s="450">
        <v>242.52</v>
      </c>
    </row>
    <row r="1741" spans="1:4" ht="13.5" x14ac:dyDescent="0.25">
      <c r="A1741" s="447">
        <v>93971</v>
      </c>
      <c r="B1741" s="448" t="s">
        <v>20123</v>
      </c>
      <c r="C1741" s="449" t="s">
        <v>982</v>
      </c>
      <c r="D1741" s="450">
        <v>218.91</v>
      </c>
    </row>
    <row r="1742" spans="1:4" ht="13.5" x14ac:dyDescent="0.25">
      <c r="A1742" s="447">
        <v>95108</v>
      </c>
      <c r="B1742" s="448" t="s">
        <v>15181</v>
      </c>
      <c r="C1742" s="449" t="s">
        <v>923</v>
      </c>
      <c r="D1742" s="450">
        <v>38.06</v>
      </c>
    </row>
    <row r="1743" spans="1:4" ht="13.5" x14ac:dyDescent="0.25">
      <c r="A1743" s="447">
        <v>100341</v>
      </c>
      <c r="B1743" s="448" t="s">
        <v>20124</v>
      </c>
      <c r="C1743" s="449" t="s">
        <v>984</v>
      </c>
      <c r="D1743" s="450">
        <v>39.630000000000003</v>
      </c>
    </row>
    <row r="1744" spans="1:4" ht="13.5" x14ac:dyDescent="0.25">
      <c r="A1744" s="447">
        <v>100342</v>
      </c>
      <c r="B1744" s="448" t="s">
        <v>20125</v>
      </c>
      <c r="C1744" s="449" t="s">
        <v>983</v>
      </c>
      <c r="D1744" s="450">
        <v>16.8</v>
      </c>
    </row>
    <row r="1745" spans="1:4" ht="13.5" x14ac:dyDescent="0.25">
      <c r="A1745" s="447">
        <v>100343</v>
      </c>
      <c r="B1745" s="448" t="s">
        <v>20126</v>
      </c>
      <c r="C1745" s="449" t="s">
        <v>983</v>
      </c>
      <c r="D1745" s="450">
        <v>14.85</v>
      </c>
    </row>
    <row r="1746" spans="1:4" ht="13.5" x14ac:dyDescent="0.25">
      <c r="A1746" s="447">
        <v>100344</v>
      </c>
      <c r="B1746" s="448" t="s">
        <v>20127</v>
      </c>
      <c r="C1746" s="449" t="s">
        <v>983</v>
      </c>
      <c r="D1746" s="450">
        <v>12.24</v>
      </c>
    </row>
    <row r="1747" spans="1:4" ht="13.5" x14ac:dyDescent="0.25">
      <c r="A1747" s="447">
        <v>100345</v>
      </c>
      <c r="B1747" s="448" t="s">
        <v>20128</v>
      </c>
      <c r="C1747" s="449" t="s">
        <v>983</v>
      </c>
      <c r="D1747" s="450">
        <v>9.56</v>
      </c>
    </row>
    <row r="1748" spans="1:4" ht="13.5" x14ac:dyDescent="0.25">
      <c r="A1748" s="447">
        <v>100346</v>
      </c>
      <c r="B1748" s="448" t="s">
        <v>20129</v>
      </c>
      <c r="C1748" s="449" t="s">
        <v>983</v>
      </c>
      <c r="D1748" s="450">
        <v>9.14</v>
      </c>
    </row>
    <row r="1749" spans="1:4" ht="13.5" x14ac:dyDescent="0.25">
      <c r="A1749" s="447">
        <v>100347</v>
      </c>
      <c r="B1749" s="448" t="s">
        <v>20130</v>
      </c>
      <c r="C1749" s="449" t="s">
        <v>983</v>
      </c>
      <c r="D1749" s="450">
        <v>10.28</v>
      </c>
    </row>
    <row r="1750" spans="1:4" ht="13.5" x14ac:dyDescent="0.25">
      <c r="A1750" s="447">
        <v>100348</v>
      </c>
      <c r="B1750" s="448" t="s">
        <v>20131</v>
      </c>
      <c r="C1750" s="449" t="s">
        <v>983</v>
      </c>
      <c r="D1750" s="450">
        <v>10.119999999999999</v>
      </c>
    </row>
    <row r="1751" spans="1:4" ht="13.5" x14ac:dyDescent="0.25">
      <c r="A1751" s="447">
        <v>100349</v>
      </c>
      <c r="B1751" s="448" t="s">
        <v>20132</v>
      </c>
      <c r="C1751" s="449" t="s">
        <v>1643</v>
      </c>
      <c r="D1751" s="450">
        <v>726.64</v>
      </c>
    </row>
    <row r="1752" spans="1:4" ht="13.5" x14ac:dyDescent="0.25">
      <c r="A1752" s="447">
        <v>104841</v>
      </c>
      <c r="B1752" s="448" t="s">
        <v>15182</v>
      </c>
      <c r="C1752" s="449" t="s">
        <v>982</v>
      </c>
      <c r="D1752" s="450">
        <v>86.99</v>
      </c>
    </row>
    <row r="1753" spans="1:4" ht="13.5" x14ac:dyDescent="0.25">
      <c r="A1753" s="447">
        <v>104842</v>
      </c>
      <c r="B1753" s="448" t="s">
        <v>15183</v>
      </c>
      <c r="C1753" s="449" t="s">
        <v>982</v>
      </c>
      <c r="D1753" s="450">
        <v>74.38</v>
      </c>
    </row>
    <row r="1754" spans="1:4" ht="13.5" x14ac:dyDescent="0.25">
      <c r="A1754" s="447">
        <v>104843</v>
      </c>
      <c r="B1754" s="448" t="s">
        <v>15184</v>
      </c>
      <c r="C1754" s="449" t="s">
        <v>982</v>
      </c>
      <c r="D1754" s="450">
        <v>119.26</v>
      </c>
    </row>
    <row r="1755" spans="1:4" ht="13.5" x14ac:dyDescent="0.25">
      <c r="A1755" s="447">
        <v>104844</v>
      </c>
      <c r="B1755" s="448" t="s">
        <v>15185</v>
      </c>
      <c r="C1755" s="449" t="s">
        <v>982</v>
      </c>
      <c r="D1755" s="450">
        <v>95.99</v>
      </c>
    </row>
    <row r="1756" spans="1:4" ht="13.5" x14ac:dyDescent="0.25">
      <c r="A1756" s="447">
        <v>104845</v>
      </c>
      <c r="B1756" s="448" t="s">
        <v>15186</v>
      </c>
      <c r="C1756" s="449" t="s">
        <v>982</v>
      </c>
      <c r="D1756" s="450">
        <v>135.91999999999999</v>
      </c>
    </row>
    <row r="1757" spans="1:4" ht="13.5" x14ac:dyDescent="0.25">
      <c r="A1757" s="447">
        <v>104846</v>
      </c>
      <c r="B1757" s="448" t="s">
        <v>15187</v>
      </c>
      <c r="C1757" s="449" t="s">
        <v>982</v>
      </c>
      <c r="D1757" s="450">
        <v>109.36</v>
      </c>
    </row>
    <row r="1758" spans="1:4" ht="13.5" x14ac:dyDescent="0.25">
      <c r="A1758" s="447">
        <v>104847</v>
      </c>
      <c r="B1758" s="448" t="s">
        <v>15188</v>
      </c>
      <c r="C1758" s="449" t="s">
        <v>982</v>
      </c>
      <c r="D1758" s="450">
        <v>93.03</v>
      </c>
    </row>
    <row r="1759" spans="1:4" ht="13.5" x14ac:dyDescent="0.25">
      <c r="A1759" s="447">
        <v>104848</v>
      </c>
      <c r="B1759" s="448" t="s">
        <v>15189</v>
      </c>
      <c r="C1759" s="449" t="s">
        <v>982</v>
      </c>
      <c r="D1759" s="450">
        <v>69.75</v>
      </c>
    </row>
    <row r="1760" spans="1:4" ht="13.5" x14ac:dyDescent="0.25">
      <c r="A1760" s="447">
        <v>104849</v>
      </c>
      <c r="B1760" s="448" t="s">
        <v>15190</v>
      </c>
      <c r="C1760" s="449" t="s">
        <v>982</v>
      </c>
      <c r="D1760" s="450">
        <v>60.01</v>
      </c>
    </row>
    <row r="1761" spans="1:4" ht="13.5" x14ac:dyDescent="0.25">
      <c r="A1761" s="447">
        <v>104850</v>
      </c>
      <c r="B1761" s="448" t="s">
        <v>15191</v>
      </c>
      <c r="C1761" s="449" t="s">
        <v>982</v>
      </c>
      <c r="D1761" s="450">
        <v>53.46</v>
      </c>
    </row>
    <row r="1762" spans="1:4" ht="13.5" x14ac:dyDescent="0.25">
      <c r="A1762" s="447">
        <v>104851</v>
      </c>
      <c r="B1762" s="448" t="s">
        <v>15192</v>
      </c>
      <c r="C1762" s="449" t="s">
        <v>982</v>
      </c>
      <c r="D1762" s="450">
        <v>77.290000000000006</v>
      </c>
    </row>
    <row r="1763" spans="1:4" ht="13.5" x14ac:dyDescent="0.25">
      <c r="A1763" s="447">
        <v>104852</v>
      </c>
      <c r="B1763" s="448" t="s">
        <v>15193</v>
      </c>
      <c r="C1763" s="449" t="s">
        <v>982</v>
      </c>
      <c r="D1763" s="450">
        <v>66.040000000000006</v>
      </c>
    </row>
    <row r="1764" spans="1:4" ht="13.5" x14ac:dyDescent="0.25">
      <c r="A1764" s="447">
        <v>104853</v>
      </c>
      <c r="B1764" s="448" t="s">
        <v>15194</v>
      </c>
      <c r="C1764" s="449" t="s">
        <v>982</v>
      </c>
      <c r="D1764" s="450">
        <v>58.53</v>
      </c>
    </row>
    <row r="1765" spans="1:4" ht="13.5" x14ac:dyDescent="0.25">
      <c r="A1765" s="447">
        <v>104854</v>
      </c>
      <c r="B1765" s="448" t="s">
        <v>15195</v>
      </c>
      <c r="C1765" s="449" t="s">
        <v>982</v>
      </c>
      <c r="D1765" s="450">
        <v>75.010000000000005</v>
      </c>
    </row>
    <row r="1766" spans="1:4" ht="13.5" x14ac:dyDescent="0.25">
      <c r="A1766" s="447">
        <v>104855</v>
      </c>
      <c r="B1766" s="448" t="s">
        <v>15196</v>
      </c>
      <c r="C1766" s="449" t="s">
        <v>982</v>
      </c>
      <c r="D1766" s="450">
        <v>66</v>
      </c>
    </row>
    <row r="1767" spans="1:4" ht="13.5" x14ac:dyDescent="0.25">
      <c r="A1767" s="447">
        <v>104875</v>
      </c>
      <c r="B1767" s="448" t="s">
        <v>20133</v>
      </c>
      <c r="C1767" s="449" t="s">
        <v>982</v>
      </c>
      <c r="D1767" s="450">
        <v>133.66999999999999</v>
      </c>
    </row>
    <row r="1768" spans="1:4" ht="13.5" x14ac:dyDescent="0.25">
      <c r="A1768" s="447">
        <v>104876</v>
      </c>
      <c r="B1768" s="448" t="s">
        <v>15197</v>
      </c>
      <c r="C1768" s="449" t="s">
        <v>923</v>
      </c>
      <c r="D1768" s="450">
        <v>24.55</v>
      </c>
    </row>
    <row r="1769" spans="1:4" ht="13.5" x14ac:dyDescent="0.25">
      <c r="A1769" s="447">
        <v>104877</v>
      </c>
      <c r="B1769" s="448" t="s">
        <v>15198</v>
      </c>
      <c r="C1769" s="449" t="s">
        <v>923</v>
      </c>
      <c r="D1769" s="450">
        <v>609.58000000000004</v>
      </c>
    </row>
    <row r="1770" spans="1:4" ht="13.5" x14ac:dyDescent="0.25">
      <c r="A1770" s="447">
        <v>104878</v>
      </c>
      <c r="B1770" s="448" t="s">
        <v>15199</v>
      </c>
      <c r="C1770" s="449" t="s">
        <v>923</v>
      </c>
      <c r="D1770" s="451">
        <v>2158.77</v>
      </c>
    </row>
    <row r="1771" spans="1:4" ht="13.5" x14ac:dyDescent="0.25">
      <c r="A1771" s="447">
        <v>104879</v>
      </c>
      <c r="B1771" s="448" t="s">
        <v>15200</v>
      </c>
      <c r="C1771" s="449" t="s">
        <v>982</v>
      </c>
      <c r="D1771" s="450">
        <v>81.91</v>
      </c>
    </row>
    <row r="1772" spans="1:4" ht="13.5" x14ac:dyDescent="0.25">
      <c r="A1772" s="447">
        <v>104880</v>
      </c>
      <c r="B1772" s="448" t="s">
        <v>15201</v>
      </c>
      <c r="C1772" s="449" t="s">
        <v>982</v>
      </c>
      <c r="D1772" s="450">
        <v>88.46</v>
      </c>
    </row>
    <row r="1773" spans="1:4" ht="13.5" x14ac:dyDescent="0.25">
      <c r="A1773" s="447">
        <v>104886</v>
      </c>
      <c r="B1773" s="448" t="s">
        <v>15202</v>
      </c>
      <c r="C1773" s="449" t="s">
        <v>982</v>
      </c>
      <c r="D1773" s="450">
        <v>52.71</v>
      </c>
    </row>
    <row r="1774" spans="1:4" ht="13.5" x14ac:dyDescent="0.25">
      <c r="A1774" s="447">
        <v>104887</v>
      </c>
      <c r="B1774" s="448" t="s">
        <v>15203</v>
      </c>
      <c r="C1774" s="449" t="s">
        <v>982</v>
      </c>
      <c r="D1774" s="450">
        <v>46.41</v>
      </c>
    </row>
    <row r="1775" spans="1:4" ht="13.5" x14ac:dyDescent="0.25">
      <c r="A1775" s="447">
        <v>104888</v>
      </c>
      <c r="B1775" s="448" t="s">
        <v>15204</v>
      </c>
      <c r="C1775" s="449" t="s">
        <v>982</v>
      </c>
      <c r="D1775" s="450">
        <v>42.16</v>
      </c>
    </row>
    <row r="1776" spans="1:4" ht="13.5" x14ac:dyDescent="0.25">
      <c r="A1776" s="447">
        <v>104889</v>
      </c>
      <c r="B1776" s="448" t="s">
        <v>15205</v>
      </c>
      <c r="C1776" s="449" t="s">
        <v>982</v>
      </c>
      <c r="D1776" s="450">
        <v>61.09</v>
      </c>
    </row>
    <row r="1777" spans="1:4" ht="13.5" x14ac:dyDescent="0.25">
      <c r="A1777" s="447">
        <v>104890</v>
      </c>
      <c r="B1777" s="448" t="s">
        <v>15206</v>
      </c>
      <c r="C1777" s="449" t="s">
        <v>982</v>
      </c>
      <c r="D1777" s="450">
        <v>53.15</v>
      </c>
    </row>
    <row r="1778" spans="1:4" ht="13.5" x14ac:dyDescent="0.25">
      <c r="A1778" s="447">
        <v>104891</v>
      </c>
      <c r="B1778" s="448" t="s">
        <v>15207</v>
      </c>
      <c r="C1778" s="449" t="s">
        <v>982</v>
      </c>
      <c r="D1778" s="450">
        <v>47.84</v>
      </c>
    </row>
    <row r="1779" spans="1:4" ht="13.5" x14ac:dyDescent="0.25">
      <c r="A1779" s="447">
        <v>104892</v>
      </c>
      <c r="B1779" s="448" t="s">
        <v>15208</v>
      </c>
      <c r="C1779" s="449" t="s">
        <v>982</v>
      </c>
      <c r="D1779" s="450">
        <v>108.06</v>
      </c>
    </row>
    <row r="1780" spans="1:4" ht="13.5" x14ac:dyDescent="0.25">
      <c r="A1780" s="447">
        <v>102989</v>
      </c>
      <c r="B1780" s="448" t="s">
        <v>6723</v>
      </c>
      <c r="C1780" s="449" t="s">
        <v>982</v>
      </c>
      <c r="D1780" s="450">
        <v>53.82</v>
      </c>
    </row>
    <row r="1781" spans="1:4" ht="13.5" x14ac:dyDescent="0.25">
      <c r="A1781" s="447">
        <v>102990</v>
      </c>
      <c r="B1781" s="448" t="s">
        <v>6724</v>
      </c>
      <c r="C1781" s="449" t="s">
        <v>982</v>
      </c>
      <c r="D1781" s="450">
        <v>65.510000000000005</v>
      </c>
    </row>
    <row r="1782" spans="1:4" ht="13.5" x14ac:dyDescent="0.25">
      <c r="A1782" s="447">
        <v>102991</v>
      </c>
      <c r="B1782" s="448" t="s">
        <v>6725</v>
      </c>
      <c r="C1782" s="449" t="s">
        <v>982</v>
      </c>
      <c r="D1782" s="450">
        <v>85.08</v>
      </c>
    </row>
    <row r="1783" spans="1:4" ht="13.5" x14ac:dyDescent="0.25">
      <c r="A1783" s="447">
        <v>102992</v>
      </c>
      <c r="B1783" s="448" t="s">
        <v>6726</v>
      </c>
      <c r="C1783" s="449" t="s">
        <v>982</v>
      </c>
      <c r="D1783" s="450">
        <v>128.9</v>
      </c>
    </row>
    <row r="1784" spans="1:4" ht="13.5" x14ac:dyDescent="0.25">
      <c r="A1784" s="447">
        <v>102993</v>
      </c>
      <c r="B1784" s="448" t="s">
        <v>6727</v>
      </c>
      <c r="C1784" s="449" t="s">
        <v>982</v>
      </c>
      <c r="D1784" s="450">
        <v>167.49</v>
      </c>
    </row>
    <row r="1785" spans="1:4" ht="13.5" x14ac:dyDescent="0.25">
      <c r="A1785" s="447">
        <v>102994</v>
      </c>
      <c r="B1785" s="448" t="s">
        <v>6728</v>
      </c>
      <c r="C1785" s="449" t="s">
        <v>982</v>
      </c>
      <c r="D1785" s="450">
        <v>294.05</v>
      </c>
    </row>
    <row r="1786" spans="1:4" ht="13.5" x14ac:dyDescent="0.25">
      <c r="A1786" s="447">
        <v>102995</v>
      </c>
      <c r="B1786" s="448" t="s">
        <v>6729</v>
      </c>
      <c r="C1786" s="449" t="s">
        <v>982</v>
      </c>
      <c r="D1786" s="450">
        <v>55.21</v>
      </c>
    </row>
    <row r="1787" spans="1:4" ht="13.5" x14ac:dyDescent="0.25">
      <c r="A1787" s="447">
        <v>102996</v>
      </c>
      <c r="B1787" s="448" t="s">
        <v>6730</v>
      </c>
      <c r="C1787" s="449" t="s">
        <v>982</v>
      </c>
      <c r="D1787" s="450">
        <v>78.12</v>
      </c>
    </row>
    <row r="1788" spans="1:4" ht="13.5" x14ac:dyDescent="0.25">
      <c r="A1788" s="447">
        <v>102997</v>
      </c>
      <c r="B1788" s="448" t="s">
        <v>6731</v>
      </c>
      <c r="C1788" s="449" t="s">
        <v>982</v>
      </c>
      <c r="D1788" s="450">
        <v>104.49</v>
      </c>
    </row>
    <row r="1789" spans="1:4" ht="13.5" x14ac:dyDescent="0.25">
      <c r="A1789" s="447">
        <v>102998</v>
      </c>
      <c r="B1789" s="448" t="s">
        <v>6732</v>
      </c>
      <c r="C1789" s="449" t="s">
        <v>982</v>
      </c>
      <c r="D1789" s="450">
        <v>99.73</v>
      </c>
    </row>
    <row r="1790" spans="1:4" ht="13.5" x14ac:dyDescent="0.25">
      <c r="A1790" s="447">
        <v>102999</v>
      </c>
      <c r="B1790" s="448" t="s">
        <v>6733</v>
      </c>
      <c r="C1790" s="449" t="s">
        <v>982</v>
      </c>
      <c r="D1790" s="450">
        <v>126.22</v>
      </c>
    </row>
    <row r="1791" spans="1:4" ht="13.5" x14ac:dyDescent="0.25">
      <c r="A1791" s="447">
        <v>103000</v>
      </c>
      <c r="B1791" s="448" t="s">
        <v>6734</v>
      </c>
      <c r="C1791" s="449" t="s">
        <v>982</v>
      </c>
      <c r="D1791" s="450">
        <v>126.73</v>
      </c>
    </row>
    <row r="1792" spans="1:4" ht="13.5" x14ac:dyDescent="0.25">
      <c r="A1792" s="447">
        <v>103001</v>
      </c>
      <c r="B1792" s="448" t="s">
        <v>6735</v>
      </c>
      <c r="C1792" s="449" t="s">
        <v>923</v>
      </c>
      <c r="D1792" s="450">
        <v>172.28</v>
      </c>
    </row>
    <row r="1793" spans="1:4" ht="13.5" x14ac:dyDescent="0.25">
      <c r="A1793" s="447">
        <v>103002</v>
      </c>
      <c r="B1793" s="448" t="s">
        <v>6736</v>
      </c>
      <c r="C1793" s="449" t="s">
        <v>923</v>
      </c>
      <c r="D1793" s="450">
        <v>213.06</v>
      </c>
    </row>
    <row r="1794" spans="1:4" ht="13.5" x14ac:dyDescent="0.25">
      <c r="A1794" s="447">
        <v>103003</v>
      </c>
      <c r="B1794" s="448" t="s">
        <v>6737</v>
      </c>
      <c r="C1794" s="449" t="s">
        <v>923</v>
      </c>
      <c r="D1794" s="450">
        <v>294.7</v>
      </c>
    </row>
    <row r="1795" spans="1:4" ht="13.5" x14ac:dyDescent="0.25">
      <c r="A1795" s="447">
        <v>103005</v>
      </c>
      <c r="B1795" s="448" t="s">
        <v>6738</v>
      </c>
      <c r="C1795" s="449" t="s">
        <v>923</v>
      </c>
      <c r="D1795" s="450">
        <v>522.70000000000005</v>
      </c>
    </row>
    <row r="1796" spans="1:4" ht="13.5" x14ac:dyDescent="0.25">
      <c r="A1796" s="447">
        <v>103006</v>
      </c>
      <c r="B1796" s="448" t="s">
        <v>6739</v>
      </c>
      <c r="C1796" s="449" t="s">
        <v>923</v>
      </c>
      <c r="D1796" s="450">
        <v>726.73</v>
      </c>
    </row>
    <row r="1797" spans="1:4" ht="13.5" x14ac:dyDescent="0.25">
      <c r="A1797" s="447">
        <v>103007</v>
      </c>
      <c r="B1797" s="448" t="s">
        <v>6740</v>
      </c>
      <c r="C1797" s="449" t="s">
        <v>923</v>
      </c>
      <c r="D1797" s="450">
        <v>952.26</v>
      </c>
    </row>
    <row r="1798" spans="1:4" ht="13.5" x14ac:dyDescent="0.25">
      <c r="A1798" s="447">
        <v>97933</v>
      </c>
      <c r="B1798" s="448" t="s">
        <v>6741</v>
      </c>
      <c r="C1798" s="449" t="s">
        <v>923</v>
      </c>
      <c r="D1798" s="451">
        <v>1177.6600000000001</v>
      </c>
    </row>
    <row r="1799" spans="1:4" ht="13.5" x14ac:dyDescent="0.25">
      <c r="A1799" s="447">
        <v>97934</v>
      </c>
      <c r="B1799" s="448" t="s">
        <v>10266</v>
      </c>
      <c r="C1799" s="449" t="s">
        <v>923</v>
      </c>
      <c r="D1799" s="451">
        <v>2437.29</v>
      </c>
    </row>
    <row r="1800" spans="1:4" ht="13.5" x14ac:dyDescent="0.25">
      <c r="A1800" s="447">
        <v>97935</v>
      </c>
      <c r="B1800" s="448" t="s">
        <v>6742</v>
      </c>
      <c r="C1800" s="449" t="s">
        <v>923</v>
      </c>
      <c r="D1800" s="450">
        <v>952.62</v>
      </c>
    </row>
    <row r="1801" spans="1:4" ht="13.5" x14ac:dyDescent="0.25">
      <c r="A1801" s="447">
        <v>97936</v>
      </c>
      <c r="B1801" s="448" t="s">
        <v>6743</v>
      </c>
      <c r="C1801" s="449" t="s">
        <v>923</v>
      </c>
      <c r="D1801" s="451">
        <v>2018.34</v>
      </c>
    </row>
    <row r="1802" spans="1:4" ht="13.5" x14ac:dyDescent="0.25">
      <c r="A1802" s="447">
        <v>97947</v>
      </c>
      <c r="B1802" s="448" t="s">
        <v>6744</v>
      </c>
      <c r="C1802" s="449" t="s">
        <v>923</v>
      </c>
      <c r="D1802" s="451">
        <v>1801.03</v>
      </c>
    </row>
    <row r="1803" spans="1:4" ht="13.5" x14ac:dyDescent="0.25">
      <c r="A1803" s="447">
        <v>97948</v>
      </c>
      <c r="B1803" s="448" t="s">
        <v>6745</v>
      </c>
      <c r="C1803" s="449" t="s">
        <v>923</v>
      </c>
      <c r="D1803" s="451">
        <v>3333.07</v>
      </c>
    </row>
    <row r="1804" spans="1:4" ht="13.5" x14ac:dyDescent="0.25">
      <c r="A1804" s="447">
        <v>97949</v>
      </c>
      <c r="B1804" s="448" t="s">
        <v>6746</v>
      </c>
      <c r="C1804" s="449" t="s">
        <v>923</v>
      </c>
      <c r="D1804" s="451">
        <v>1772.97</v>
      </c>
    </row>
    <row r="1805" spans="1:4" ht="13.5" x14ac:dyDescent="0.25">
      <c r="A1805" s="447">
        <v>97950</v>
      </c>
      <c r="B1805" s="448" t="s">
        <v>6747</v>
      </c>
      <c r="C1805" s="449" t="s">
        <v>923</v>
      </c>
      <c r="D1805" s="451">
        <v>3131.29</v>
      </c>
    </row>
    <row r="1806" spans="1:4" ht="13.5" x14ac:dyDescent="0.25">
      <c r="A1806" s="447">
        <v>97951</v>
      </c>
      <c r="B1806" s="448" t="s">
        <v>6748</v>
      </c>
      <c r="C1806" s="449" t="s">
        <v>923</v>
      </c>
      <c r="D1806" s="451">
        <v>2893.49</v>
      </c>
    </row>
    <row r="1807" spans="1:4" ht="13.5" x14ac:dyDescent="0.25">
      <c r="A1807" s="447">
        <v>97952</v>
      </c>
      <c r="B1807" s="448" t="s">
        <v>6749</v>
      </c>
      <c r="C1807" s="449" t="s">
        <v>923</v>
      </c>
      <c r="D1807" s="451">
        <v>5039.33</v>
      </c>
    </row>
    <row r="1808" spans="1:4" ht="13.5" x14ac:dyDescent="0.25">
      <c r="A1808" s="447">
        <v>97953</v>
      </c>
      <c r="B1808" s="448" t="s">
        <v>6750</v>
      </c>
      <c r="C1808" s="449" t="s">
        <v>923</v>
      </c>
      <c r="D1808" s="451">
        <v>1444.09</v>
      </c>
    </row>
    <row r="1809" spans="1:4" ht="13.5" x14ac:dyDescent="0.25">
      <c r="A1809" s="447">
        <v>97955</v>
      </c>
      <c r="B1809" s="448" t="s">
        <v>6751</v>
      </c>
      <c r="C1809" s="449" t="s">
        <v>923</v>
      </c>
      <c r="D1809" s="451">
        <v>3125.71</v>
      </c>
    </row>
    <row r="1810" spans="1:4" ht="13.5" x14ac:dyDescent="0.25">
      <c r="A1810" s="447">
        <v>97956</v>
      </c>
      <c r="B1810" s="448" t="s">
        <v>6752</v>
      </c>
      <c r="C1810" s="449" t="s">
        <v>923</v>
      </c>
      <c r="D1810" s="451">
        <v>1528.15</v>
      </c>
    </row>
    <row r="1811" spans="1:4" ht="13.5" x14ac:dyDescent="0.25">
      <c r="A1811" s="447">
        <v>97957</v>
      </c>
      <c r="B1811" s="448" t="s">
        <v>6753</v>
      </c>
      <c r="C1811" s="449" t="s">
        <v>923</v>
      </c>
      <c r="D1811" s="451">
        <v>2729.26</v>
      </c>
    </row>
    <row r="1812" spans="1:4" ht="13.5" x14ac:dyDescent="0.25">
      <c r="A1812" s="447">
        <v>97961</v>
      </c>
      <c r="B1812" s="448" t="s">
        <v>6754</v>
      </c>
      <c r="C1812" s="449" t="s">
        <v>923</v>
      </c>
      <c r="D1812" s="451">
        <v>2512.29</v>
      </c>
    </row>
    <row r="1813" spans="1:4" ht="13.5" x14ac:dyDescent="0.25">
      <c r="A1813" s="447">
        <v>97973</v>
      </c>
      <c r="B1813" s="448" t="s">
        <v>6755</v>
      </c>
      <c r="C1813" s="449" t="s">
        <v>923</v>
      </c>
      <c r="D1813" s="451">
        <v>4703.71</v>
      </c>
    </row>
    <row r="1814" spans="1:4" ht="13.5" x14ac:dyDescent="0.25">
      <c r="A1814" s="447">
        <v>97974</v>
      </c>
      <c r="B1814" s="448" t="s">
        <v>10267</v>
      </c>
      <c r="C1814" s="449" t="s">
        <v>923</v>
      </c>
      <c r="D1814" s="450">
        <v>512.82000000000005</v>
      </c>
    </row>
    <row r="1815" spans="1:4" ht="13.5" x14ac:dyDescent="0.25">
      <c r="A1815" s="447">
        <v>97975</v>
      </c>
      <c r="B1815" s="448" t="s">
        <v>10268</v>
      </c>
      <c r="C1815" s="449" t="s">
        <v>923</v>
      </c>
      <c r="D1815" s="450">
        <v>672.85</v>
      </c>
    </row>
    <row r="1816" spans="1:4" ht="13.5" x14ac:dyDescent="0.25">
      <c r="A1816" s="447">
        <v>97976</v>
      </c>
      <c r="B1816" s="448" t="s">
        <v>10269</v>
      </c>
      <c r="C1816" s="449" t="s">
        <v>923</v>
      </c>
      <c r="D1816" s="451">
        <v>1126.6500000000001</v>
      </c>
    </row>
    <row r="1817" spans="1:4" ht="13.5" x14ac:dyDescent="0.25">
      <c r="A1817" s="447">
        <v>97977</v>
      </c>
      <c r="B1817" s="448" t="s">
        <v>10270</v>
      </c>
      <c r="C1817" s="449" t="s">
        <v>923</v>
      </c>
      <c r="D1817" s="451">
        <v>1600.6</v>
      </c>
    </row>
    <row r="1818" spans="1:4" ht="13.5" x14ac:dyDescent="0.25">
      <c r="A1818" s="447">
        <v>97978</v>
      </c>
      <c r="B1818" s="448" t="s">
        <v>10271</v>
      </c>
      <c r="C1818" s="449" t="s">
        <v>923</v>
      </c>
      <c r="D1818" s="451">
        <v>1013.61</v>
      </c>
    </row>
    <row r="1819" spans="1:4" ht="13.5" x14ac:dyDescent="0.25">
      <c r="A1819" s="447">
        <v>97980</v>
      </c>
      <c r="B1819" s="448" t="s">
        <v>10272</v>
      </c>
      <c r="C1819" s="449" t="s">
        <v>923</v>
      </c>
      <c r="D1819" s="451">
        <v>2063.4</v>
      </c>
    </row>
    <row r="1820" spans="1:4" ht="13.5" x14ac:dyDescent="0.25">
      <c r="A1820" s="447">
        <v>97981</v>
      </c>
      <c r="B1820" s="448" t="s">
        <v>6756</v>
      </c>
      <c r="C1820" s="449" t="s">
        <v>982</v>
      </c>
      <c r="D1820" s="451">
        <v>1166.7</v>
      </c>
    </row>
    <row r="1821" spans="1:4" ht="13.5" x14ac:dyDescent="0.25">
      <c r="A1821" s="447">
        <v>97983</v>
      </c>
      <c r="B1821" s="448" t="s">
        <v>6757</v>
      </c>
      <c r="C1821" s="449" t="s">
        <v>982</v>
      </c>
      <c r="D1821" s="450">
        <v>563.87</v>
      </c>
    </row>
    <row r="1822" spans="1:4" ht="13.5" x14ac:dyDescent="0.25">
      <c r="A1822" s="447">
        <v>97985</v>
      </c>
      <c r="B1822" s="448" t="s">
        <v>6758</v>
      </c>
      <c r="C1822" s="449" t="s">
        <v>982</v>
      </c>
      <c r="D1822" s="451">
        <v>1403.27</v>
      </c>
    </row>
    <row r="1823" spans="1:4" ht="13.5" x14ac:dyDescent="0.25">
      <c r="A1823" s="447">
        <v>97987</v>
      </c>
      <c r="B1823" s="448" t="s">
        <v>6759</v>
      </c>
      <c r="C1823" s="449" t="s">
        <v>982</v>
      </c>
      <c r="D1823" s="450">
        <v>750.72</v>
      </c>
    </row>
    <row r="1824" spans="1:4" ht="13.5" x14ac:dyDescent="0.25">
      <c r="A1824" s="447">
        <v>97988</v>
      </c>
      <c r="B1824" s="448" t="s">
        <v>10273</v>
      </c>
      <c r="C1824" s="449" t="s">
        <v>923</v>
      </c>
      <c r="D1824" s="451">
        <v>3020.09</v>
      </c>
    </row>
    <row r="1825" spans="1:4" ht="13.5" x14ac:dyDescent="0.25">
      <c r="A1825" s="447">
        <v>97989</v>
      </c>
      <c r="B1825" s="448" t="s">
        <v>6760</v>
      </c>
      <c r="C1825" s="449" t="s">
        <v>982</v>
      </c>
      <c r="D1825" s="451">
        <v>1639.76</v>
      </c>
    </row>
    <row r="1826" spans="1:4" ht="13.5" x14ac:dyDescent="0.25">
      <c r="A1826" s="447">
        <v>97991</v>
      </c>
      <c r="B1826" s="448" t="s">
        <v>6761</v>
      </c>
      <c r="C1826" s="449" t="s">
        <v>982</v>
      </c>
      <c r="D1826" s="451">
        <v>1029.27</v>
      </c>
    </row>
    <row r="1827" spans="1:4" ht="13.5" x14ac:dyDescent="0.25">
      <c r="A1827" s="447">
        <v>97992</v>
      </c>
      <c r="B1827" s="448" t="s">
        <v>10274</v>
      </c>
      <c r="C1827" s="449" t="s">
        <v>923</v>
      </c>
      <c r="D1827" s="451">
        <v>3866</v>
      </c>
    </row>
    <row r="1828" spans="1:4" ht="13.5" x14ac:dyDescent="0.25">
      <c r="A1828" s="447">
        <v>97993</v>
      </c>
      <c r="B1828" s="448" t="s">
        <v>6762</v>
      </c>
      <c r="C1828" s="449" t="s">
        <v>982</v>
      </c>
      <c r="D1828" s="451">
        <v>1994.64</v>
      </c>
    </row>
    <row r="1829" spans="1:4" ht="13.5" x14ac:dyDescent="0.25">
      <c r="A1829" s="447">
        <v>97994</v>
      </c>
      <c r="B1829" s="448" t="s">
        <v>10275</v>
      </c>
      <c r="C1829" s="449" t="s">
        <v>923</v>
      </c>
      <c r="D1829" s="451">
        <v>2660.15</v>
      </c>
    </row>
    <row r="1830" spans="1:4" ht="13.5" x14ac:dyDescent="0.25">
      <c r="A1830" s="447">
        <v>97995</v>
      </c>
      <c r="B1830" s="448" t="s">
        <v>6763</v>
      </c>
      <c r="C1830" s="449" t="s">
        <v>982</v>
      </c>
      <c r="D1830" s="451">
        <v>1343.08</v>
      </c>
    </row>
    <row r="1831" spans="1:4" ht="13.5" x14ac:dyDescent="0.25">
      <c r="A1831" s="447">
        <v>97996</v>
      </c>
      <c r="B1831" s="448" t="s">
        <v>10276</v>
      </c>
      <c r="C1831" s="449" t="s">
        <v>923</v>
      </c>
      <c r="D1831" s="451">
        <v>3366.67</v>
      </c>
    </row>
    <row r="1832" spans="1:4" ht="13.5" x14ac:dyDescent="0.25">
      <c r="A1832" s="447">
        <v>97997</v>
      </c>
      <c r="B1832" s="448" t="s">
        <v>6764</v>
      </c>
      <c r="C1832" s="449" t="s">
        <v>982</v>
      </c>
      <c r="D1832" s="451">
        <v>1605.2</v>
      </c>
    </row>
    <row r="1833" spans="1:4" ht="13.5" x14ac:dyDescent="0.25">
      <c r="A1833" s="447">
        <v>97999</v>
      </c>
      <c r="B1833" s="448" t="s">
        <v>6765</v>
      </c>
      <c r="C1833" s="449" t="s">
        <v>982</v>
      </c>
      <c r="D1833" s="451">
        <v>1867.42</v>
      </c>
    </row>
    <row r="1834" spans="1:4" ht="13.5" x14ac:dyDescent="0.25">
      <c r="A1834" s="447">
        <v>98001</v>
      </c>
      <c r="B1834" s="448" t="s">
        <v>6766</v>
      </c>
      <c r="C1834" s="449" t="s">
        <v>982</v>
      </c>
      <c r="D1834" s="451">
        <v>2129.54</v>
      </c>
    </row>
    <row r="1835" spans="1:4" ht="13.5" x14ac:dyDescent="0.25">
      <c r="A1835" s="447">
        <v>98002</v>
      </c>
      <c r="B1835" s="448" t="s">
        <v>10277</v>
      </c>
      <c r="C1835" s="449" t="s">
        <v>923</v>
      </c>
      <c r="D1835" s="451">
        <v>5517.43</v>
      </c>
    </row>
    <row r="1836" spans="1:4" ht="13.5" x14ac:dyDescent="0.25">
      <c r="A1836" s="447">
        <v>98003</v>
      </c>
      <c r="B1836" s="448" t="s">
        <v>6767</v>
      </c>
      <c r="C1836" s="449" t="s">
        <v>982</v>
      </c>
      <c r="D1836" s="451">
        <v>2391.7600000000002</v>
      </c>
    </row>
    <row r="1837" spans="1:4" ht="13.5" x14ac:dyDescent="0.25">
      <c r="A1837" s="447">
        <v>98005</v>
      </c>
      <c r="B1837" s="448" t="s">
        <v>6768</v>
      </c>
      <c r="C1837" s="449" t="s">
        <v>982</v>
      </c>
      <c r="D1837" s="451">
        <v>2653.95</v>
      </c>
    </row>
    <row r="1838" spans="1:4" ht="13.5" x14ac:dyDescent="0.25">
      <c r="A1838" s="447">
        <v>98006</v>
      </c>
      <c r="B1838" s="448" t="s">
        <v>10278</v>
      </c>
      <c r="C1838" s="449" t="s">
        <v>923</v>
      </c>
      <c r="D1838" s="451">
        <v>6938.36</v>
      </c>
    </row>
    <row r="1839" spans="1:4" ht="13.5" x14ac:dyDescent="0.25">
      <c r="A1839" s="447">
        <v>98007</v>
      </c>
      <c r="B1839" s="448" t="s">
        <v>6769</v>
      </c>
      <c r="C1839" s="449" t="s">
        <v>982</v>
      </c>
      <c r="D1839" s="451">
        <v>2916.08</v>
      </c>
    </row>
    <row r="1840" spans="1:4" ht="13.5" x14ac:dyDescent="0.25">
      <c r="A1840" s="447">
        <v>98008</v>
      </c>
      <c r="B1840" s="448" t="s">
        <v>10279</v>
      </c>
      <c r="C1840" s="449" t="s">
        <v>923</v>
      </c>
      <c r="D1840" s="451">
        <v>4171.87</v>
      </c>
    </row>
    <row r="1841" spans="1:4" ht="13.5" x14ac:dyDescent="0.25">
      <c r="A1841" s="447">
        <v>98009</v>
      </c>
      <c r="B1841" s="448" t="s">
        <v>6770</v>
      </c>
      <c r="C1841" s="449" t="s">
        <v>982</v>
      </c>
      <c r="D1841" s="451">
        <v>1867.42</v>
      </c>
    </row>
    <row r="1842" spans="1:4" ht="13.5" x14ac:dyDescent="0.25">
      <c r="A1842" s="447">
        <v>98010</v>
      </c>
      <c r="B1842" s="448" t="s">
        <v>10280</v>
      </c>
      <c r="C1842" s="449" t="s">
        <v>923</v>
      </c>
      <c r="D1842" s="451">
        <v>5089.38</v>
      </c>
    </row>
    <row r="1843" spans="1:4" ht="13.5" x14ac:dyDescent="0.25">
      <c r="A1843" s="447">
        <v>98011</v>
      </c>
      <c r="B1843" s="448" t="s">
        <v>6771</v>
      </c>
      <c r="C1843" s="449" t="s">
        <v>982</v>
      </c>
      <c r="D1843" s="451">
        <v>2129.54</v>
      </c>
    </row>
    <row r="1844" spans="1:4" ht="13.5" x14ac:dyDescent="0.25">
      <c r="A1844" s="447">
        <v>98012</v>
      </c>
      <c r="B1844" s="448" t="s">
        <v>10281</v>
      </c>
      <c r="C1844" s="449" t="s">
        <v>923</v>
      </c>
      <c r="D1844" s="451">
        <v>5982.22</v>
      </c>
    </row>
    <row r="1845" spans="1:4" ht="13.5" x14ac:dyDescent="0.25">
      <c r="A1845" s="447">
        <v>98013</v>
      </c>
      <c r="B1845" s="448" t="s">
        <v>6772</v>
      </c>
      <c r="C1845" s="449" t="s">
        <v>982</v>
      </c>
      <c r="D1845" s="451">
        <v>2391.7600000000002</v>
      </c>
    </row>
    <row r="1846" spans="1:4" ht="13.5" x14ac:dyDescent="0.25">
      <c r="A1846" s="447">
        <v>98014</v>
      </c>
      <c r="B1846" s="448" t="s">
        <v>10282</v>
      </c>
      <c r="C1846" s="449" t="s">
        <v>923</v>
      </c>
      <c r="D1846" s="451">
        <v>6874.97</v>
      </c>
    </row>
    <row r="1847" spans="1:4" ht="13.5" x14ac:dyDescent="0.25">
      <c r="A1847" s="447">
        <v>98015</v>
      </c>
      <c r="B1847" s="448" t="s">
        <v>6773</v>
      </c>
      <c r="C1847" s="449" t="s">
        <v>982</v>
      </c>
      <c r="D1847" s="451">
        <v>2653.95</v>
      </c>
    </row>
    <row r="1848" spans="1:4" ht="13.5" x14ac:dyDescent="0.25">
      <c r="A1848" s="447">
        <v>98016</v>
      </c>
      <c r="B1848" s="448" t="s">
        <v>10283</v>
      </c>
      <c r="C1848" s="449" t="s">
        <v>923</v>
      </c>
      <c r="D1848" s="451">
        <v>7767.87</v>
      </c>
    </row>
    <row r="1849" spans="1:4" ht="13.5" x14ac:dyDescent="0.25">
      <c r="A1849" s="447">
        <v>98017</v>
      </c>
      <c r="B1849" s="448" t="s">
        <v>6774</v>
      </c>
      <c r="C1849" s="449" t="s">
        <v>982</v>
      </c>
      <c r="D1849" s="451">
        <v>2916.08</v>
      </c>
    </row>
    <row r="1850" spans="1:4" ht="13.5" x14ac:dyDescent="0.25">
      <c r="A1850" s="447">
        <v>98018</v>
      </c>
      <c r="B1850" s="448" t="s">
        <v>10284</v>
      </c>
      <c r="C1850" s="449" t="s">
        <v>923</v>
      </c>
      <c r="D1850" s="451">
        <v>8660.64</v>
      </c>
    </row>
    <row r="1851" spans="1:4" ht="13.5" x14ac:dyDescent="0.25">
      <c r="A1851" s="447">
        <v>98019</v>
      </c>
      <c r="B1851" s="448" t="s">
        <v>6775</v>
      </c>
      <c r="C1851" s="449" t="s">
        <v>982</v>
      </c>
      <c r="D1851" s="451">
        <v>3202.32</v>
      </c>
    </row>
    <row r="1852" spans="1:4" ht="13.5" x14ac:dyDescent="0.25">
      <c r="A1852" s="447">
        <v>98020</v>
      </c>
      <c r="B1852" s="448" t="s">
        <v>10285</v>
      </c>
      <c r="C1852" s="449" t="s">
        <v>923</v>
      </c>
      <c r="D1852" s="451">
        <v>6157.42</v>
      </c>
    </row>
    <row r="1853" spans="1:4" ht="13.5" x14ac:dyDescent="0.25">
      <c r="A1853" s="447">
        <v>98021</v>
      </c>
      <c r="B1853" s="448" t="s">
        <v>6776</v>
      </c>
      <c r="C1853" s="449" t="s">
        <v>982</v>
      </c>
      <c r="D1853" s="451">
        <v>2415.87</v>
      </c>
    </row>
    <row r="1854" spans="1:4" ht="13.5" x14ac:dyDescent="0.25">
      <c r="A1854" s="447">
        <v>98022</v>
      </c>
      <c r="B1854" s="448" t="s">
        <v>10286</v>
      </c>
      <c r="C1854" s="449" t="s">
        <v>923</v>
      </c>
      <c r="D1854" s="451">
        <v>7220.03</v>
      </c>
    </row>
    <row r="1855" spans="1:4" ht="13.5" x14ac:dyDescent="0.25">
      <c r="A1855" s="447">
        <v>98023</v>
      </c>
      <c r="B1855" s="448" t="s">
        <v>6777</v>
      </c>
      <c r="C1855" s="449" t="s">
        <v>982</v>
      </c>
      <c r="D1855" s="451">
        <v>2678</v>
      </c>
    </row>
    <row r="1856" spans="1:4" ht="13.5" x14ac:dyDescent="0.25">
      <c r="A1856" s="447">
        <v>98024</v>
      </c>
      <c r="B1856" s="448" t="s">
        <v>10287</v>
      </c>
      <c r="C1856" s="449" t="s">
        <v>923</v>
      </c>
      <c r="D1856" s="451">
        <v>8337.36</v>
      </c>
    </row>
    <row r="1857" spans="1:4" ht="13.5" x14ac:dyDescent="0.25">
      <c r="A1857" s="447">
        <v>98025</v>
      </c>
      <c r="B1857" s="448" t="s">
        <v>6778</v>
      </c>
      <c r="C1857" s="449" t="s">
        <v>982</v>
      </c>
      <c r="D1857" s="451">
        <v>2940.19</v>
      </c>
    </row>
    <row r="1858" spans="1:4" ht="13.5" x14ac:dyDescent="0.25">
      <c r="A1858" s="447">
        <v>98026</v>
      </c>
      <c r="B1858" s="448" t="s">
        <v>10288</v>
      </c>
      <c r="C1858" s="449" t="s">
        <v>923</v>
      </c>
      <c r="D1858" s="451">
        <v>9406.92</v>
      </c>
    </row>
    <row r="1859" spans="1:4" ht="13.5" x14ac:dyDescent="0.25">
      <c r="A1859" s="447">
        <v>98027</v>
      </c>
      <c r="B1859" s="448" t="s">
        <v>6779</v>
      </c>
      <c r="C1859" s="449" t="s">
        <v>982</v>
      </c>
      <c r="D1859" s="451">
        <v>3202.32</v>
      </c>
    </row>
    <row r="1860" spans="1:4" ht="13.5" x14ac:dyDescent="0.25">
      <c r="A1860" s="447">
        <v>98028</v>
      </c>
      <c r="B1860" s="448" t="s">
        <v>10289</v>
      </c>
      <c r="C1860" s="449" t="s">
        <v>923</v>
      </c>
      <c r="D1860" s="451">
        <v>10476.49</v>
      </c>
    </row>
    <row r="1861" spans="1:4" ht="13.5" x14ac:dyDescent="0.25">
      <c r="A1861" s="447">
        <v>98029</v>
      </c>
      <c r="B1861" s="448" t="s">
        <v>6780</v>
      </c>
      <c r="C1861" s="449" t="s">
        <v>982</v>
      </c>
      <c r="D1861" s="451">
        <v>3469.47</v>
      </c>
    </row>
    <row r="1862" spans="1:4" ht="13.5" x14ac:dyDescent="0.25">
      <c r="A1862" s="447">
        <v>98030</v>
      </c>
      <c r="B1862" s="448" t="s">
        <v>10290</v>
      </c>
      <c r="C1862" s="449" t="s">
        <v>923</v>
      </c>
      <c r="D1862" s="451">
        <v>8543.07</v>
      </c>
    </row>
    <row r="1863" spans="1:4" ht="13.5" x14ac:dyDescent="0.25">
      <c r="A1863" s="447">
        <v>98031</v>
      </c>
      <c r="B1863" s="448" t="s">
        <v>6781</v>
      </c>
      <c r="C1863" s="449" t="s">
        <v>982</v>
      </c>
      <c r="D1863" s="451">
        <v>2945.22</v>
      </c>
    </row>
    <row r="1864" spans="1:4" ht="13.5" x14ac:dyDescent="0.25">
      <c r="A1864" s="447">
        <v>98032</v>
      </c>
      <c r="B1864" s="448" t="s">
        <v>10291</v>
      </c>
      <c r="C1864" s="449" t="s">
        <v>923</v>
      </c>
      <c r="D1864" s="451">
        <v>9834.68</v>
      </c>
    </row>
    <row r="1865" spans="1:4" ht="13.5" x14ac:dyDescent="0.25">
      <c r="A1865" s="447">
        <v>98033</v>
      </c>
      <c r="B1865" s="448" t="s">
        <v>6782</v>
      </c>
      <c r="C1865" s="449" t="s">
        <v>982</v>
      </c>
      <c r="D1865" s="451">
        <v>3207.36</v>
      </c>
    </row>
    <row r="1866" spans="1:4" ht="13.5" x14ac:dyDescent="0.25">
      <c r="A1866" s="447">
        <v>98034</v>
      </c>
      <c r="B1866" s="448" t="s">
        <v>10292</v>
      </c>
      <c r="C1866" s="449" t="s">
        <v>923</v>
      </c>
      <c r="D1866" s="451">
        <v>11126.31</v>
      </c>
    </row>
    <row r="1867" spans="1:4" ht="13.5" x14ac:dyDescent="0.25">
      <c r="A1867" s="447">
        <v>98035</v>
      </c>
      <c r="B1867" s="448" t="s">
        <v>6783</v>
      </c>
      <c r="C1867" s="449" t="s">
        <v>982</v>
      </c>
      <c r="D1867" s="451">
        <v>3469.47</v>
      </c>
    </row>
    <row r="1868" spans="1:4" ht="13.5" x14ac:dyDescent="0.25">
      <c r="A1868" s="447">
        <v>98036</v>
      </c>
      <c r="B1868" s="448" t="s">
        <v>10293</v>
      </c>
      <c r="C1868" s="449" t="s">
        <v>923</v>
      </c>
      <c r="D1868" s="451">
        <v>12417.94</v>
      </c>
    </row>
    <row r="1869" spans="1:4" ht="13.5" x14ac:dyDescent="0.25">
      <c r="A1869" s="447">
        <v>98037</v>
      </c>
      <c r="B1869" s="448" t="s">
        <v>6784</v>
      </c>
      <c r="C1869" s="449" t="s">
        <v>982</v>
      </c>
      <c r="D1869" s="451">
        <v>3736.61</v>
      </c>
    </row>
    <row r="1870" spans="1:4" ht="13.5" x14ac:dyDescent="0.25">
      <c r="A1870" s="447">
        <v>98038</v>
      </c>
      <c r="B1870" s="448" t="s">
        <v>10294</v>
      </c>
      <c r="C1870" s="449" t="s">
        <v>923</v>
      </c>
      <c r="D1870" s="451">
        <v>11365.76</v>
      </c>
    </row>
    <row r="1871" spans="1:4" ht="13.5" x14ac:dyDescent="0.25">
      <c r="A1871" s="447">
        <v>98039</v>
      </c>
      <c r="B1871" s="448" t="s">
        <v>6785</v>
      </c>
      <c r="C1871" s="449" t="s">
        <v>982</v>
      </c>
      <c r="D1871" s="451">
        <v>3474.48</v>
      </c>
    </row>
    <row r="1872" spans="1:4" ht="13.5" x14ac:dyDescent="0.25">
      <c r="A1872" s="447">
        <v>98040</v>
      </c>
      <c r="B1872" s="448" t="s">
        <v>10295</v>
      </c>
      <c r="C1872" s="449" t="s">
        <v>923</v>
      </c>
      <c r="D1872" s="451">
        <v>12851.26</v>
      </c>
    </row>
    <row r="1873" spans="1:4" ht="13.5" x14ac:dyDescent="0.25">
      <c r="A1873" s="447">
        <v>98041</v>
      </c>
      <c r="B1873" s="448" t="s">
        <v>6786</v>
      </c>
      <c r="C1873" s="449" t="s">
        <v>982</v>
      </c>
      <c r="D1873" s="451">
        <v>3736.61</v>
      </c>
    </row>
    <row r="1874" spans="1:4" ht="13.5" x14ac:dyDescent="0.25">
      <c r="A1874" s="447">
        <v>98042</v>
      </c>
      <c r="B1874" s="448" t="s">
        <v>10296</v>
      </c>
      <c r="C1874" s="449" t="s">
        <v>923</v>
      </c>
      <c r="D1874" s="451">
        <v>14336.82</v>
      </c>
    </row>
    <row r="1875" spans="1:4" ht="13.5" x14ac:dyDescent="0.25">
      <c r="A1875" s="447">
        <v>98043</v>
      </c>
      <c r="B1875" s="448" t="s">
        <v>6787</v>
      </c>
      <c r="C1875" s="449" t="s">
        <v>982</v>
      </c>
      <c r="D1875" s="451">
        <v>4003.85</v>
      </c>
    </row>
    <row r="1876" spans="1:4" ht="13.5" x14ac:dyDescent="0.25">
      <c r="A1876" s="447">
        <v>98044</v>
      </c>
      <c r="B1876" s="448" t="s">
        <v>10297</v>
      </c>
      <c r="C1876" s="449" t="s">
        <v>923</v>
      </c>
      <c r="D1876" s="451">
        <v>14576.36</v>
      </c>
    </row>
    <row r="1877" spans="1:4" ht="13.5" x14ac:dyDescent="0.25">
      <c r="A1877" s="447">
        <v>98045</v>
      </c>
      <c r="B1877" s="448" t="s">
        <v>6788</v>
      </c>
      <c r="C1877" s="449" t="s">
        <v>982</v>
      </c>
      <c r="D1877" s="451">
        <v>4003.85</v>
      </c>
    </row>
    <row r="1878" spans="1:4" ht="13.5" x14ac:dyDescent="0.25">
      <c r="A1878" s="447">
        <v>98046</v>
      </c>
      <c r="B1878" s="448" t="s">
        <v>10298</v>
      </c>
      <c r="C1878" s="449" t="s">
        <v>923</v>
      </c>
      <c r="D1878" s="451">
        <v>16255.56</v>
      </c>
    </row>
    <row r="1879" spans="1:4" ht="13.5" x14ac:dyDescent="0.25">
      <c r="A1879" s="447">
        <v>98047</v>
      </c>
      <c r="B1879" s="448" t="s">
        <v>6789</v>
      </c>
      <c r="C1879" s="449" t="s">
        <v>982</v>
      </c>
      <c r="D1879" s="451">
        <v>4271.01</v>
      </c>
    </row>
    <row r="1880" spans="1:4" ht="13.5" x14ac:dyDescent="0.25">
      <c r="A1880" s="447">
        <v>98048</v>
      </c>
      <c r="B1880" s="448" t="s">
        <v>10299</v>
      </c>
      <c r="C1880" s="449" t="s">
        <v>923</v>
      </c>
      <c r="D1880" s="451">
        <v>18174.46</v>
      </c>
    </row>
    <row r="1881" spans="1:4" ht="13.5" x14ac:dyDescent="0.25">
      <c r="A1881" s="447">
        <v>98049</v>
      </c>
      <c r="B1881" s="448" t="s">
        <v>6790</v>
      </c>
      <c r="C1881" s="449" t="s">
        <v>982</v>
      </c>
      <c r="D1881" s="451">
        <v>4489.07</v>
      </c>
    </row>
    <row r="1882" spans="1:4" ht="13.5" x14ac:dyDescent="0.25">
      <c r="A1882" s="447">
        <v>98050</v>
      </c>
      <c r="B1882" s="448" t="s">
        <v>6791</v>
      </c>
      <c r="C1882" s="449" t="s">
        <v>982</v>
      </c>
      <c r="D1882" s="450">
        <v>312.20999999999998</v>
      </c>
    </row>
    <row r="1883" spans="1:4" ht="13.5" x14ac:dyDescent="0.25">
      <c r="A1883" s="447">
        <v>98051</v>
      </c>
      <c r="B1883" s="448" t="s">
        <v>6792</v>
      </c>
      <c r="C1883" s="449" t="s">
        <v>982</v>
      </c>
      <c r="D1883" s="450">
        <v>936.3</v>
      </c>
    </row>
    <row r="1884" spans="1:4" ht="13.5" x14ac:dyDescent="0.25">
      <c r="A1884" s="447">
        <v>98405</v>
      </c>
      <c r="B1884" s="448" t="s">
        <v>10300</v>
      </c>
      <c r="C1884" s="449" t="s">
        <v>923</v>
      </c>
      <c r="D1884" s="451">
        <v>2541.1</v>
      </c>
    </row>
    <row r="1885" spans="1:4" ht="13.5" x14ac:dyDescent="0.25">
      <c r="A1885" s="447">
        <v>98406</v>
      </c>
      <c r="B1885" s="448" t="s">
        <v>10301</v>
      </c>
      <c r="C1885" s="449" t="s">
        <v>923</v>
      </c>
      <c r="D1885" s="451">
        <v>6227.86</v>
      </c>
    </row>
    <row r="1886" spans="1:4" ht="13.5" x14ac:dyDescent="0.25">
      <c r="A1886" s="447">
        <v>98407</v>
      </c>
      <c r="B1886" s="448" t="s">
        <v>10302</v>
      </c>
      <c r="C1886" s="449" t="s">
        <v>923</v>
      </c>
      <c r="D1886" s="451">
        <v>4073.19</v>
      </c>
    </row>
    <row r="1887" spans="1:4" ht="13.5" x14ac:dyDescent="0.25">
      <c r="A1887" s="447">
        <v>98408</v>
      </c>
      <c r="B1887" s="448" t="s">
        <v>10303</v>
      </c>
      <c r="C1887" s="449" t="s">
        <v>923</v>
      </c>
      <c r="D1887" s="451">
        <v>4779.75</v>
      </c>
    </row>
    <row r="1888" spans="1:4" ht="13.5" x14ac:dyDescent="0.25">
      <c r="A1888" s="447">
        <v>98409</v>
      </c>
      <c r="B1888" s="448" t="s">
        <v>6793</v>
      </c>
      <c r="C1888" s="449" t="s">
        <v>982</v>
      </c>
      <c r="D1888" s="450">
        <v>427</v>
      </c>
    </row>
    <row r="1889" spans="1:4" ht="13.5" x14ac:dyDescent="0.25">
      <c r="A1889" s="447">
        <v>98410</v>
      </c>
      <c r="B1889" s="448" t="s">
        <v>10304</v>
      </c>
      <c r="C1889" s="449" t="s">
        <v>923</v>
      </c>
      <c r="D1889" s="451">
        <v>1296.1099999999999</v>
      </c>
    </row>
    <row r="1890" spans="1:4" ht="13.5" x14ac:dyDescent="0.25">
      <c r="A1890" s="447">
        <v>99240</v>
      </c>
      <c r="B1890" s="448" t="s">
        <v>6794</v>
      </c>
      <c r="C1890" s="449" t="s">
        <v>982</v>
      </c>
      <c r="D1890" s="450">
        <v>747.62</v>
      </c>
    </row>
    <row r="1891" spans="1:4" ht="13.5" x14ac:dyDescent="0.25">
      <c r="A1891" s="447">
        <v>99241</v>
      </c>
      <c r="B1891" s="448" t="s">
        <v>6795</v>
      </c>
      <c r="C1891" s="449" t="s">
        <v>982</v>
      </c>
      <c r="D1891" s="451">
        <v>1802.39</v>
      </c>
    </row>
    <row r="1892" spans="1:4" ht="13.5" x14ac:dyDescent="0.25">
      <c r="A1892" s="447">
        <v>99242</v>
      </c>
      <c r="B1892" s="448" t="s">
        <v>10305</v>
      </c>
      <c r="C1892" s="449" t="s">
        <v>923</v>
      </c>
      <c r="D1892" s="451">
        <v>2931.66</v>
      </c>
    </row>
    <row r="1893" spans="1:4" ht="13.5" x14ac:dyDescent="0.25">
      <c r="A1893" s="447">
        <v>99243</v>
      </c>
      <c r="B1893" s="448" t="s">
        <v>6796</v>
      </c>
      <c r="C1893" s="449" t="s">
        <v>982</v>
      </c>
      <c r="D1893" s="451">
        <v>1556.02</v>
      </c>
    </row>
    <row r="1894" spans="1:4" ht="13.5" x14ac:dyDescent="0.25">
      <c r="A1894" s="447">
        <v>99244</v>
      </c>
      <c r="B1894" s="448" t="s">
        <v>10306</v>
      </c>
      <c r="C1894" s="449" t="s">
        <v>923</v>
      </c>
      <c r="D1894" s="451">
        <v>4983.1400000000003</v>
      </c>
    </row>
    <row r="1895" spans="1:4" ht="13.5" x14ac:dyDescent="0.25">
      <c r="A1895" s="447">
        <v>99246</v>
      </c>
      <c r="B1895" s="448" t="s">
        <v>6797</v>
      </c>
      <c r="C1895" s="449" t="s">
        <v>982</v>
      </c>
      <c r="D1895" s="451">
        <v>1025.04</v>
      </c>
    </row>
    <row r="1896" spans="1:4" ht="13.5" x14ac:dyDescent="0.25">
      <c r="A1896" s="447">
        <v>99247</v>
      </c>
      <c r="B1896" s="448" t="s">
        <v>6798</v>
      </c>
      <c r="C1896" s="449" t="s">
        <v>982</v>
      </c>
      <c r="D1896" s="451">
        <v>2054.96</v>
      </c>
    </row>
    <row r="1897" spans="1:4" ht="13.5" x14ac:dyDescent="0.25">
      <c r="A1897" s="447">
        <v>99248</v>
      </c>
      <c r="B1897" s="448" t="s">
        <v>10307</v>
      </c>
      <c r="C1897" s="449" t="s">
        <v>923</v>
      </c>
      <c r="D1897" s="451">
        <v>3759.28</v>
      </c>
    </row>
    <row r="1898" spans="1:4" ht="13.5" x14ac:dyDescent="0.25">
      <c r="A1898" s="447">
        <v>99249</v>
      </c>
      <c r="B1898" s="448" t="s">
        <v>6799</v>
      </c>
      <c r="C1898" s="449" t="s">
        <v>982</v>
      </c>
      <c r="D1898" s="451">
        <v>1897.86</v>
      </c>
    </row>
    <row r="1899" spans="1:4" ht="13.5" x14ac:dyDescent="0.25">
      <c r="A1899" s="447">
        <v>99252</v>
      </c>
      <c r="B1899" s="448" t="s">
        <v>10308</v>
      </c>
      <c r="C1899" s="449" t="s">
        <v>923</v>
      </c>
      <c r="D1899" s="451">
        <v>2604.77</v>
      </c>
    </row>
    <row r="1900" spans="1:4" ht="13.5" x14ac:dyDescent="0.25">
      <c r="A1900" s="447">
        <v>99254</v>
      </c>
      <c r="B1900" s="448" t="s">
        <v>6800</v>
      </c>
      <c r="C1900" s="449" t="s">
        <v>982</v>
      </c>
      <c r="D1900" s="451">
        <v>1297.17</v>
      </c>
    </row>
    <row r="1901" spans="1:4" ht="13.5" x14ac:dyDescent="0.25">
      <c r="A1901" s="447">
        <v>99256</v>
      </c>
      <c r="B1901" s="448" t="s">
        <v>10309</v>
      </c>
      <c r="C1901" s="449" t="s">
        <v>923</v>
      </c>
      <c r="D1901" s="451">
        <v>5856.83</v>
      </c>
    </row>
    <row r="1902" spans="1:4" ht="13.5" x14ac:dyDescent="0.25">
      <c r="A1902" s="447">
        <v>99259</v>
      </c>
      <c r="B1902" s="448" t="s">
        <v>10310</v>
      </c>
      <c r="C1902" s="449" t="s">
        <v>923</v>
      </c>
      <c r="D1902" s="451">
        <v>3296</v>
      </c>
    </row>
    <row r="1903" spans="1:4" ht="13.5" x14ac:dyDescent="0.25">
      <c r="A1903" s="447">
        <v>99261</v>
      </c>
      <c r="B1903" s="448" t="s">
        <v>6801</v>
      </c>
      <c r="C1903" s="449" t="s">
        <v>982</v>
      </c>
      <c r="D1903" s="451">
        <v>1549.74</v>
      </c>
    </row>
    <row r="1904" spans="1:4" ht="13.5" x14ac:dyDescent="0.25">
      <c r="A1904" s="447">
        <v>99263</v>
      </c>
      <c r="B1904" s="448" t="s">
        <v>6802</v>
      </c>
      <c r="C1904" s="449" t="s">
        <v>982</v>
      </c>
      <c r="D1904" s="451">
        <v>2307.61</v>
      </c>
    </row>
    <row r="1905" spans="1:4" ht="13.5" x14ac:dyDescent="0.25">
      <c r="A1905" s="447">
        <v>99265</v>
      </c>
      <c r="B1905" s="448" t="s">
        <v>10311</v>
      </c>
      <c r="C1905" s="449" t="s">
        <v>923</v>
      </c>
      <c r="D1905" s="451">
        <v>3987.25</v>
      </c>
    </row>
    <row r="1906" spans="1:4" ht="13.5" x14ac:dyDescent="0.25">
      <c r="A1906" s="447">
        <v>99266</v>
      </c>
      <c r="B1906" s="448" t="s">
        <v>6803</v>
      </c>
      <c r="C1906" s="449" t="s">
        <v>982</v>
      </c>
      <c r="D1906" s="451">
        <v>1802.39</v>
      </c>
    </row>
    <row r="1907" spans="1:4" ht="13.5" x14ac:dyDescent="0.25">
      <c r="A1907" s="447">
        <v>99267</v>
      </c>
      <c r="B1907" s="448" t="s">
        <v>10312</v>
      </c>
      <c r="C1907" s="449" t="s">
        <v>923</v>
      </c>
      <c r="D1907" s="451">
        <v>4678.53</v>
      </c>
    </row>
    <row r="1908" spans="1:4" ht="13.5" x14ac:dyDescent="0.25">
      <c r="A1908" s="447">
        <v>99268</v>
      </c>
      <c r="B1908" s="448" t="s">
        <v>10313</v>
      </c>
      <c r="C1908" s="449" t="s">
        <v>923</v>
      </c>
      <c r="D1908" s="450">
        <v>508.86</v>
      </c>
    </row>
    <row r="1909" spans="1:4" ht="13.5" x14ac:dyDescent="0.25">
      <c r="A1909" s="447">
        <v>99269</v>
      </c>
      <c r="B1909" s="448" t="s">
        <v>6804</v>
      </c>
      <c r="C1909" s="449" t="s">
        <v>982</v>
      </c>
      <c r="D1909" s="451">
        <v>2054.96</v>
      </c>
    </row>
    <row r="1910" spans="1:4" ht="13.5" x14ac:dyDescent="0.25">
      <c r="A1910" s="447">
        <v>99270</v>
      </c>
      <c r="B1910" s="448" t="s">
        <v>10314</v>
      </c>
      <c r="C1910" s="449" t="s">
        <v>923</v>
      </c>
      <c r="D1910" s="450">
        <v>668.22</v>
      </c>
    </row>
    <row r="1911" spans="1:4" ht="13.5" x14ac:dyDescent="0.25">
      <c r="A1911" s="447">
        <v>99271</v>
      </c>
      <c r="B1911" s="448" t="s">
        <v>10315</v>
      </c>
      <c r="C1911" s="449" t="s">
        <v>923</v>
      </c>
      <c r="D1911" s="451">
        <v>6730.41</v>
      </c>
    </row>
    <row r="1912" spans="1:4" ht="13.5" x14ac:dyDescent="0.25">
      <c r="A1912" s="447">
        <v>99272</v>
      </c>
      <c r="B1912" s="448" t="s">
        <v>10316</v>
      </c>
      <c r="C1912" s="449" t="s">
        <v>923</v>
      </c>
      <c r="D1912" s="451">
        <v>1086.8499999999999</v>
      </c>
    </row>
    <row r="1913" spans="1:4" ht="13.5" x14ac:dyDescent="0.25">
      <c r="A1913" s="447">
        <v>99273</v>
      </c>
      <c r="B1913" s="448" t="s">
        <v>10317</v>
      </c>
      <c r="C1913" s="449" t="s">
        <v>923</v>
      </c>
      <c r="D1913" s="451">
        <v>1530.04</v>
      </c>
    </row>
    <row r="1914" spans="1:4" ht="13.5" x14ac:dyDescent="0.25">
      <c r="A1914" s="447">
        <v>99274</v>
      </c>
      <c r="B1914" s="448" t="s">
        <v>10318</v>
      </c>
      <c r="C1914" s="449" t="s">
        <v>923</v>
      </c>
      <c r="D1914" s="451">
        <v>5400.92</v>
      </c>
    </row>
    <row r="1915" spans="1:4" ht="13.5" x14ac:dyDescent="0.25">
      <c r="A1915" s="447">
        <v>99275</v>
      </c>
      <c r="B1915" s="448" t="s">
        <v>10319</v>
      </c>
      <c r="C1915" s="449" t="s">
        <v>923</v>
      </c>
      <c r="D1915" s="451">
        <v>1005.84</v>
      </c>
    </row>
    <row r="1916" spans="1:4" ht="13.5" x14ac:dyDescent="0.25">
      <c r="A1916" s="447">
        <v>99276</v>
      </c>
      <c r="B1916" s="448" t="s">
        <v>6805</v>
      </c>
      <c r="C1916" s="449" t="s">
        <v>982</v>
      </c>
      <c r="D1916" s="451">
        <v>2560.23</v>
      </c>
    </row>
    <row r="1917" spans="1:4" ht="13.5" x14ac:dyDescent="0.25">
      <c r="A1917" s="447">
        <v>99277</v>
      </c>
      <c r="B1917" s="448" t="s">
        <v>6806</v>
      </c>
      <c r="C1917" s="449" t="s">
        <v>982</v>
      </c>
      <c r="D1917" s="451">
        <v>2307.61</v>
      </c>
    </row>
    <row r="1918" spans="1:4" ht="13.5" x14ac:dyDescent="0.25">
      <c r="A1918" s="447">
        <v>99278</v>
      </c>
      <c r="B1918" s="448" t="s">
        <v>6807</v>
      </c>
      <c r="C1918" s="449" t="s">
        <v>982</v>
      </c>
      <c r="D1918" s="450">
        <v>425.12</v>
      </c>
    </row>
    <row r="1919" spans="1:4" ht="13.5" x14ac:dyDescent="0.25">
      <c r="A1919" s="447">
        <v>99279</v>
      </c>
      <c r="B1919" s="448" t="s">
        <v>10320</v>
      </c>
      <c r="C1919" s="449" t="s">
        <v>923</v>
      </c>
      <c r="D1919" s="451">
        <v>6096.07</v>
      </c>
    </row>
    <row r="1920" spans="1:4" ht="13.5" x14ac:dyDescent="0.25">
      <c r="A1920" s="447">
        <v>99280</v>
      </c>
      <c r="B1920" s="448" t="s">
        <v>10321</v>
      </c>
      <c r="C1920" s="449" t="s">
        <v>923</v>
      </c>
      <c r="D1920" s="451">
        <v>1993.67</v>
      </c>
    </row>
    <row r="1921" spans="1:4" ht="13.5" x14ac:dyDescent="0.25">
      <c r="A1921" s="447">
        <v>99281</v>
      </c>
      <c r="B1921" s="448" t="s">
        <v>6808</v>
      </c>
      <c r="C1921" s="449" t="s">
        <v>982</v>
      </c>
      <c r="D1921" s="451">
        <v>2560.23</v>
      </c>
    </row>
    <row r="1922" spans="1:4" ht="13.5" x14ac:dyDescent="0.25">
      <c r="A1922" s="447">
        <v>99282</v>
      </c>
      <c r="B1922" s="448" t="s">
        <v>6809</v>
      </c>
      <c r="C1922" s="449" t="s">
        <v>982</v>
      </c>
      <c r="D1922" s="451">
        <v>2838.46</v>
      </c>
    </row>
    <row r="1923" spans="1:4" ht="13.5" x14ac:dyDescent="0.25">
      <c r="A1923" s="447">
        <v>99283</v>
      </c>
      <c r="B1923" s="448" t="s">
        <v>6810</v>
      </c>
      <c r="C1923" s="449" t="s">
        <v>982</v>
      </c>
      <c r="D1923" s="451">
        <v>1100.32</v>
      </c>
    </row>
    <row r="1924" spans="1:4" ht="13.5" x14ac:dyDescent="0.25">
      <c r="A1924" s="447">
        <v>99284</v>
      </c>
      <c r="B1924" s="448" t="s">
        <v>10322</v>
      </c>
      <c r="C1924" s="449" t="s">
        <v>923</v>
      </c>
      <c r="D1924" s="451">
        <v>7604.15</v>
      </c>
    </row>
    <row r="1925" spans="1:4" ht="13.5" x14ac:dyDescent="0.25">
      <c r="A1925" s="447">
        <v>99285</v>
      </c>
      <c r="B1925" s="448" t="s">
        <v>10323</v>
      </c>
      <c r="C1925" s="449" t="s">
        <v>923</v>
      </c>
      <c r="D1925" s="451">
        <v>1364.01</v>
      </c>
    </row>
    <row r="1926" spans="1:4" ht="13.5" x14ac:dyDescent="0.25">
      <c r="A1926" s="447">
        <v>99286</v>
      </c>
      <c r="B1926" s="448" t="s">
        <v>10324</v>
      </c>
      <c r="C1926" s="449" t="s">
        <v>923</v>
      </c>
      <c r="D1926" s="451">
        <v>6791.3</v>
      </c>
    </row>
    <row r="1927" spans="1:4" ht="13.5" x14ac:dyDescent="0.25">
      <c r="A1927" s="447">
        <v>99287</v>
      </c>
      <c r="B1927" s="448" t="s">
        <v>10325</v>
      </c>
      <c r="C1927" s="449" t="s">
        <v>923</v>
      </c>
      <c r="D1927" s="451">
        <v>9626.31</v>
      </c>
    </row>
    <row r="1928" spans="1:4" ht="13.5" x14ac:dyDescent="0.25">
      <c r="A1928" s="447">
        <v>99288</v>
      </c>
      <c r="B1928" s="448" t="s">
        <v>6811</v>
      </c>
      <c r="C1928" s="449" t="s">
        <v>982</v>
      </c>
      <c r="D1928" s="450">
        <v>561.4</v>
      </c>
    </row>
    <row r="1929" spans="1:4" ht="13.5" x14ac:dyDescent="0.25">
      <c r="A1929" s="447">
        <v>99289</v>
      </c>
      <c r="B1929" s="448" t="s">
        <v>6812</v>
      </c>
      <c r="C1929" s="449" t="s">
        <v>982</v>
      </c>
      <c r="D1929" s="451">
        <v>2812.8</v>
      </c>
    </row>
    <row r="1930" spans="1:4" ht="13.5" x14ac:dyDescent="0.25">
      <c r="A1930" s="447">
        <v>99290</v>
      </c>
      <c r="B1930" s="448" t="s">
        <v>10326</v>
      </c>
      <c r="C1930" s="449" t="s">
        <v>923</v>
      </c>
      <c r="D1930" s="451">
        <v>4084.8</v>
      </c>
    </row>
    <row r="1931" spans="1:4" ht="13.5" x14ac:dyDescent="0.25">
      <c r="A1931" s="447">
        <v>99291</v>
      </c>
      <c r="B1931" s="448" t="s">
        <v>6813</v>
      </c>
      <c r="C1931" s="449" t="s">
        <v>982</v>
      </c>
      <c r="D1931" s="451">
        <v>2812.8</v>
      </c>
    </row>
    <row r="1932" spans="1:4" ht="13.5" x14ac:dyDescent="0.25">
      <c r="A1932" s="447">
        <v>99292</v>
      </c>
      <c r="B1932" s="448" t="s">
        <v>10327</v>
      </c>
      <c r="C1932" s="449" t="s">
        <v>923</v>
      </c>
      <c r="D1932" s="451">
        <v>2461.59</v>
      </c>
    </row>
    <row r="1933" spans="1:4" ht="13.5" x14ac:dyDescent="0.25">
      <c r="A1933" s="447">
        <v>99293</v>
      </c>
      <c r="B1933" s="448" t="s">
        <v>6814</v>
      </c>
      <c r="C1933" s="449" t="s">
        <v>982</v>
      </c>
      <c r="D1933" s="451">
        <v>1328.21</v>
      </c>
    </row>
    <row r="1934" spans="1:4" ht="13.5" x14ac:dyDescent="0.25">
      <c r="A1934" s="447">
        <v>99294</v>
      </c>
      <c r="B1934" s="448" t="s">
        <v>10328</v>
      </c>
      <c r="C1934" s="449" t="s">
        <v>923</v>
      </c>
      <c r="D1934" s="451">
        <v>8477.77</v>
      </c>
    </row>
    <row r="1935" spans="1:4" ht="13.5" x14ac:dyDescent="0.25">
      <c r="A1935" s="447">
        <v>99296</v>
      </c>
      <c r="B1935" s="448" t="s">
        <v>6815</v>
      </c>
      <c r="C1935" s="449" t="s">
        <v>982</v>
      </c>
      <c r="D1935" s="451">
        <v>3091.05</v>
      </c>
    </row>
    <row r="1936" spans="1:4" ht="13.5" x14ac:dyDescent="0.25">
      <c r="A1936" s="447">
        <v>99297</v>
      </c>
      <c r="B1936" s="448" t="s">
        <v>6816</v>
      </c>
      <c r="C1936" s="449" t="s">
        <v>982</v>
      </c>
      <c r="D1936" s="451">
        <v>3086.61</v>
      </c>
    </row>
    <row r="1937" spans="1:4" ht="13.5" x14ac:dyDescent="0.25">
      <c r="A1937" s="447">
        <v>99298</v>
      </c>
      <c r="B1937" s="448" t="s">
        <v>10329</v>
      </c>
      <c r="C1937" s="449" t="s">
        <v>923</v>
      </c>
      <c r="D1937" s="451">
        <v>10889.95</v>
      </c>
    </row>
    <row r="1938" spans="1:4" ht="13.5" x14ac:dyDescent="0.25">
      <c r="A1938" s="447">
        <v>99299</v>
      </c>
      <c r="B1938" s="448" t="s">
        <v>6817</v>
      </c>
      <c r="C1938" s="449" t="s">
        <v>982</v>
      </c>
      <c r="D1938" s="451">
        <v>3343.59</v>
      </c>
    </row>
    <row r="1939" spans="1:4" ht="13.5" x14ac:dyDescent="0.25">
      <c r="A1939" s="447">
        <v>99300</v>
      </c>
      <c r="B1939" s="448" t="s">
        <v>10330</v>
      </c>
      <c r="C1939" s="449" t="s">
        <v>923</v>
      </c>
      <c r="D1939" s="451">
        <v>12153.58</v>
      </c>
    </row>
    <row r="1940" spans="1:4" ht="13.5" x14ac:dyDescent="0.25">
      <c r="A1940" s="447">
        <v>99301</v>
      </c>
      <c r="B1940" s="448" t="s">
        <v>10331</v>
      </c>
      <c r="C1940" s="449" t="s">
        <v>923</v>
      </c>
      <c r="D1940" s="451">
        <v>6028</v>
      </c>
    </row>
    <row r="1941" spans="1:4" ht="13.5" x14ac:dyDescent="0.25">
      <c r="A1941" s="447">
        <v>99302</v>
      </c>
      <c r="B1941" s="448" t="s">
        <v>6818</v>
      </c>
      <c r="C1941" s="449" t="s">
        <v>982</v>
      </c>
      <c r="D1941" s="451">
        <v>3600.58</v>
      </c>
    </row>
    <row r="1942" spans="1:4" ht="13.5" x14ac:dyDescent="0.25">
      <c r="A1942" s="447">
        <v>99303</v>
      </c>
      <c r="B1942" s="448" t="s">
        <v>10332</v>
      </c>
      <c r="C1942" s="449" t="s">
        <v>923</v>
      </c>
      <c r="D1942" s="451">
        <v>11124.05</v>
      </c>
    </row>
    <row r="1943" spans="1:4" ht="13.5" x14ac:dyDescent="0.25">
      <c r="A1943" s="447">
        <v>99304</v>
      </c>
      <c r="B1943" s="448" t="s">
        <v>6819</v>
      </c>
      <c r="C1943" s="449" t="s">
        <v>982</v>
      </c>
      <c r="D1943" s="451">
        <v>3348</v>
      </c>
    </row>
    <row r="1944" spans="1:4" ht="13.5" x14ac:dyDescent="0.25">
      <c r="A1944" s="447">
        <v>99305</v>
      </c>
      <c r="B1944" s="448" t="s">
        <v>10333</v>
      </c>
      <c r="C1944" s="449" t="s">
        <v>923</v>
      </c>
      <c r="D1944" s="451">
        <v>12577.46</v>
      </c>
    </row>
    <row r="1945" spans="1:4" ht="13.5" x14ac:dyDescent="0.25">
      <c r="A1945" s="447">
        <v>99306</v>
      </c>
      <c r="B1945" s="448" t="s">
        <v>6820</v>
      </c>
      <c r="C1945" s="449" t="s">
        <v>982</v>
      </c>
      <c r="D1945" s="451">
        <v>3600.58</v>
      </c>
    </row>
    <row r="1946" spans="1:4" ht="13.5" x14ac:dyDescent="0.25">
      <c r="A1946" s="447">
        <v>99307</v>
      </c>
      <c r="B1946" s="448" t="s">
        <v>6821</v>
      </c>
      <c r="C1946" s="449" t="s">
        <v>982</v>
      </c>
      <c r="D1946" s="451">
        <v>2328.84</v>
      </c>
    </row>
    <row r="1947" spans="1:4" ht="13.5" x14ac:dyDescent="0.25">
      <c r="A1947" s="447">
        <v>99308</v>
      </c>
      <c r="B1947" s="448" t="s">
        <v>10334</v>
      </c>
      <c r="C1947" s="449" t="s">
        <v>923</v>
      </c>
      <c r="D1947" s="451">
        <v>14030.95</v>
      </c>
    </row>
    <row r="1948" spans="1:4" ht="13.5" x14ac:dyDescent="0.25">
      <c r="A1948" s="447">
        <v>99309</v>
      </c>
      <c r="B1948" s="448" t="s">
        <v>6822</v>
      </c>
      <c r="C1948" s="449" t="s">
        <v>982</v>
      </c>
      <c r="D1948" s="451">
        <v>3857.65</v>
      </c>
    </row>
    <row r="1949" spans="1:4" ht="13.5" x14ac:dyDescent="0.25">
      <c r="A1949" s="447">
        <v>99310</v>
      </c>
      <c r="B1949" s="448" t="s">
        <v>10335</v>
      </c>
      <c r="C1949" s="449" t="s">
        <v>923</v>
      </c>
      <c r="D1949" s="451">
        <v>14265.13</v>
      </c>
    </row>
    <row r="1950" spans="1:4" ht="13.5" x14ac:dyDescent="0.25">
      <c r="A1950" s="447">
        <v>99311</v>
      </c>
      <c r="B1950" s="448" t="s">
        <v>6823</v>
      </c>
      <c r="C1950" s="449" t="s">
        <v>982</v>
      </c>
      <c r="D1950" s="451">
        <v>3857.65</v>
      </c>
    </row>
    <row r="1951" spans="1:4" ht="13.5" x14ac:dyDescent="0.25">
      <c r="A1951" s="447">
        <v>99312</v>
      </c>
      <c r="B1951" s="448" t="s">
        <v>10336</v>
      </c>
      <c r="C1951" s="449" t="s">
        <v>923</v>
      </c>
      <c r="D1951" s="451">
        <v>7068.05</v>
      </c>
    </row>
    <row r="1952" spans="1:4" ht="13.5" x14ac:dyDescent="0.25">
      <c r="A1952" s="447">
        <v>99313</v>
      </c>
      <c r="B1952" s="448" t="s">
        <v>10337</v>
      </c>
      <c r="C1952" s="449" t="s">
        <v>923</v>
      </c>
      <c r="D1952" s="451">
        <v>15908.18</v>
      </c>
    </row>
    <row r="1953" spans="1:4" ht="13.5" x14ac:dyDescent="0.25">
      <c r="A1953" s="447">
        <v>99314</v>
      </c>
      <c r="B1953" s="448" t="s">
        <v>6824</v>
      </c>
      <c r="C1953" s="449" t="s">
        <v>982</v>
      </c>
      <c r="D1953" s="451">
        <v>4114.6499999999996</v>
      </c>
    </row>
    <row r="1954" spans="1:4" ht="13.5" x14ac:dyDescent="0.25">
      <c r="A1954" s="447">
        <v>99315</v>
      </c>
      <c r="B1954" s="448" t="s">
        <v>10338</v>
      </c>
      <c r="C1954" s="449" t="s">
        <v>923</v>
      </c>
      <c r="D1954" s="451">
        <v>17785.57</v>
      </c>
    </row>
    <row r="1955" spans="1:4" ht="13.5" x14ac:dyDescent="0.25">
      <c r="A1955" s="447">
        <v>99317</v>
      </c>
      <c r="B1955" s="448" t="s">
        <v>6825</v>
      </c>
      <c r="C1955" s="449" t="s">
        <v>982</v>
      </c>
      <c r="D1955" s="451">
        <v>2581.41</v>
      </c>
    </row>
    <row r="1956" spans="1:4" ht="13.5" x14ac:dyDescent="0.25">
      <c r="A1956" s="447">
        <v>99318</v>
      </c>
      <c r="B1956" s="448" t="s">
        <v>6826</v>
      </c>
      <c r="C1956" s="449" t="s">
        <v>982</v>
      </c>
      <c r="D1956" s="450">
        <v>311.36</v>
      </c>
    </row>
    <row r="1957" spans="1:4" ht="13.5" x14ac:dyDescent="0.25">
      <c r="A1957" s="447">
        <v>99319</v>
      </c>
      <c r="B1957" s="448" t="s">
        <v>6827</v>
      </c>
      <c r="C1957" s="449" t="s">
        <v>982</v>
      </c>
      <c r="D1957" s="450">
        <v>880.77</v>
      </c>
    </row>
    <row r="1958" spans="1:4" ht="13.5" x14ac:dyDescent="0.25">
      <c r="A1958" s="447">
        <v>99320</v>
      </c>
      <c r="B1958" s="448" t="s">
        <v>10339</v>
      </c>
      <c r="C1958" s="449" t="s">
        <v>923</v>
      </c>
      <c r="D1958" s="451">
        <v>8162.8</v>
      </c>
    </row>
    <row r="1959" spans="1:4" ht="13.5" x14ac:dyDescent="0.25">
      <c r="A1959" s="447">
        <v>99321</v>
      </c>
      <c r="B1959" s="448" t="s">
        <v>6828</v>
      </c>
      <c r="C1959" s="449" t="s">
        <v>982</v>
      </c>
      <c r="D1959" s="451">
        <v>2834.04</v>
      </c>
    </row>
    <row r="1960" spans="1:4" ht="13.5" x14ac:dyDescent="0.25">
      <c r="A1960" s="447">
        <v>99322</v>
      </c>
      <c r="B1960" s="448" t="s">
        <v>10340</v>
      </c>
      <c r="C1960" s="449" t="s">
        <v>923</v>
      </c>
      <c r="D1960" s="451">
        <v>9209.7999999999993</v>
      </c>
    </row>
    <row r="1961" spans="1:4" ht="13.5" x14ac:dyDescent="0.25">
      <c r="A1961" s="447">
        <v>99323</v>
      </c>
      <c r="B1961" s="448" t="s">
        <v>6829</v>
      </c>
      <c r="C1961" s="449" t="s">
        <v>982</v>
      </c>
      <c r="D1961" s="451">
        <v>3086.61</v>
      </c>
    </row>
    <row r="1962" spans="1:4" ht="13.5" x14ac:dyDescent="0.25">
      <c r="A1962" s="447">
        <v>99324</v>
      </c>
      <c r="B1962" s="448" t="s">
        <v>10341</v>
      </c>
      <c r="C1962" s="449" t="s">
        <v>923</v>
      </c>
      <c r="D1962" s="451">
        <v>10256.790000000001</v>
      </c>
    </row>
    <row r="1963" spans="1:4" ht="13.5" x14ac:dyDescent="0.25">
      <c r="A1963" s="447">
        <v>99325</v>
      </c>
      <c r="B1963" s="448" t="s">
        <v>6830</v>
      </c>
      <c r="C1963" s="449" t="s">
        <v>982</v>
      </c>
      <c r="D1963" s="451">
        <v>3343.59</v>
      </c>
    </row>
    <row r="1964" spans="1:4" ht="13.5" x14ac:dyDescent="0.25">
      <c r="A1964" s="447">
        <v>99326</v>
      </c>
      <c r="B1964" s="448" t="s">
        <v>10342</v>
      </c>
      <c r="C1964" s="449" t="s">
        <v>923</v>
      </c>
      <c r="D1964" s="451">
        <v>8362.7000000000007</v>
      </c>
    </row>
    <row r="1965" spans="1:4" ht="13.5" x14ac:dyDescent="0.25">
      <c r="A1965" s="447">
        <v>99327</v>
      </c>
      <c r="B1965" s="448" t="s">
        <v>6831</v>
      </c>
      <c r="C1965" s="449" t="s">
        <v>982</v>
      </c>
      <c r="D1965" s="451">
        <v>4328.41</v>
      </c>
    </row>
    <row r="1966" spans="1:4" ht="13.5" x14ac:dyDescent="0.25">
      <c r="A1966" s="447">
        <v>101800</v>
      </c>
      <c r="B1966" s="448" t="s">
        <v>6832</v>
      </c>
      <c r="C1966" s="449" t="s">
        <v>923</v>
      </c>
      <c r="D1966" s="451">
        <v>1350.93</v>
      </c>
    </row>
    <row r="1967" spans="1:4" ht="13.5" x14ac:dyDescent="0.25">
      <c r="A1967" s="447">
        <v>101801</v>
      </c>
      <c r="B1967" s="448" t="s">
        <v>6833</v>
      </c>
      <c r="C1967" s="449" t="s">
        <v>923</v>
      </c>
      <c r="D1967" s="450">
        <v>978.52</v>
      </c>
    </row>
    <row r="1968" spans="1:4" ht="13.5" x14ac:dyDescent="0.25">
      <c r="A1968" s="447">
        <v>101806</v>
      </c>
      <c r="B1968" s="448" t="s">
        <v>10343</v>
      </c>
      <c r="C1968" s="449" t="s">
        <v>923</v>
      </c>
      <c r="D1968" s="450">
        <v>540.24</v>
      </c>
    </row>
    <row r="1969" spans="1:4" ht="13.5" x14ac:dyDescent="0.25">
      <c r="A1969" s="447">
        <v>101807</v>
      </c>
      <c r="B1969" s="448" t="s">
        <v>10344</v>
      </c>
      <c r="C1969" s="449" t="s">
        <v>923</v>
      </c>
      <c r="D1969" s="450">
        <v>506.22</v>
      </c>
    </row>
    <row r="1970" spans="1:4" ht="13.5" x14ac:dyDescent="0.25">
      <c r="A1970" s="447">
        <v>101808</v>
      </c>
      <c r="B1970" s="448" t="s">
        <v>10345</v>
      </c>
      <c r="C1970" s="449" t="s">
        <v>923</v>
      </c>
      <c r="D1970" s="450">
        <v>578.69000000000005</v>
      </c>
    </row>
    <row r="1971" spans="1:4" ht="13.5" x14ac:dyDescent="0.25">
      <c r="A1971" s="447">
        <v>101809</v>
      </c>
      <c r="B1971" s="448" t="s">
        <v>10346</v>
      </c>
      <c r="C1971" s="449" t="s">
        <v>923</v>
      </c>
      <c r="D1971" s="451">
        <v>2910.01</v>
      </c>
    </row>
    <row r="1972" spans="1:4" ht="13.5" x14ac:dyDescent="0.25">
      <c r="A1972" s="447">
        <v>102139</v>
      </c>
      <c r="B1972" s="448" t="s">
        <v>10347</v>
      </c>
      <c r="C1972" s="449" t="s">
        <v>923</v>
      </c>
      <c r="D1972" s="451">
        <v>1779.3</v>
      </c>
    </row>
    <row r="1973" spans="1:4" ht="13.5" x14ac:dyDescent="0.25">
      <c r="A1973" s="447">
        <v>102141</v>
      </c>
      <c r="B1973" s="448" t="s">
        <v>10348</v>
      </c>
      <c r="C1973" s="449" t="s">
        <v>923</v>
      </c>
      <c r="D1973" s="451">
        <v>2741.42</v>
      </c>
    </row>
    <row r="1974" spans="1:4" ht="13.5" x14ac:dyDescent="0.25">
      <c r="A1974" s="447">
        <v>102142</v>
      </c>
      <c r="B1974" s="448" t="s">
        <v>10349</v>
      </c>
      <c r="C1974" s="449" t="s">
        <v>923</v>
      </c>
      <c r="D1974" s="451">
        <v>2706.34</v>
      </c>
    </row>
    <row r="1975" spans="1:4" ht="13.5" x14ac:dyDescent="0.25">
      <c r="A1975" s="447">
        <v>102457</v>
      </c>
      <c r="B1975" s="448" t="s">
        <v>10350</v>
      </c>
      <c r="C1975" s="449" t="s">
        <v>923</v>
      </c>
      <c r="D1975" s="451">
        <v>1716.59</v>
      </c>
    </row>
    <row r="1976" spans="1:4" ht="13.5" x14ac:dyDescent="0.25">
      <c r="A1976" s="447">
        <v>94263</v>
      </c>
      <c r="B1976" s="448" t="s">
        <v>20134</v>
      </c>
      <c r="C1976" s="449" t="s">
        <v>982</v>
      </c>
      <c r="D1976" s="450">
        <v>35.85</v>
      </c>
    </row>
    <row r="1977" spans="1:4" ht="13.5" x14ac:dyDescent="0.25">
      <c r="A1977" s="447">
        <v>94264</v>
      </c>
      <c r="B1977" s="448" t="s">
        <v>20135</v>
      </c>
      <c r="C1977" s="449" t="s">
        <v>982</v>
      </c>
      <c r="D1977" s="450">
        <v>40.36</v>
      </c>
    </row>
    <row r="1978" spans="1:4" ht="13.5" x14ac:dyDescent="0.25">
      <c r="A1978" s="447">
        <v>94265</v>
      </c>
      <c r="B1978" s="448" t="s">
        <v>20136</v>
      </c>
      <c r="C1978" s="449" t="s">
        <v>982</v>
      </c>
      <c r="D1978" s="450">
        <v>49.53</v>
      </c>
    </row>
    <row r="1979" spans="1:4" ht="13.5" x14ac:dyDescent="0.25">
      <c r="A1979" s="447">
        <v>94266</v>
      </c>
      <c r="B1979" s="448" t="s">
        <v>20137</v>
      </c>
      <c r="C1979" s="449" t="s">
        <v>982</v>
      </c>
      <c r="D1979" s="450">
        <v>54.68</v>
      </c>
    </row>
    <row r="1980" spans="1:4" ht="13.5" x14ac:dyDescent="0.25">
      <c r="A1980" s="447">
        <v>94267</v>
      </c>
      <c r="B1980" s="448" t="s">
        <v>20138</v>
      </c>
      <c r="C1980" s="449" t="s">
        <v>982</v>
      </c>
      <c r="D1980" s="450">
        <v>59.98</v>
      </c>
    </row>
    <row r="1981" spans="1:4" ht="13.5" x14ac:dyDescent="0.25">
      <c r="A1981" s="447">
        <v>94268</v>
      </c>
      <c r="B1981" s="448" t="s">
        <v>20139</v>
      </c>
      <c r="C1981" s="449" t="s">
        <v>982</v>
      </c>
      <c r="D1981" s="450">
        <v>65.680000000000007</v>
      </c>
    </row>
    <row r="1982" spans="1:4" ht="13.5" x14ac:dyDescent="0.25">
      <c r="A1982" s="447">
        <v>94269</v>
      </c>
      <c r="B1982" s="448" t="s">
        <v>20140</v>
      </c>
      <c r="C1982" s="449" t="s">
        <v>982</v>
      </c>
      <c r="D1982" s="450">
        <v>86.83</v>
      </c>
    </row>
    <row r="1983" spans="1:4" ht="13.5" x14ac:dyDescent="0.25">
      <c r="A1983" s="447">
        <v>94270</v>
      </c>
      <c r="B1983" s="448" t="s">
        <v>20141</v>
      </c>
      <c r="C1983" s="449" t="s">
        <v>982</v>
      </c>
      <c r="D1983" s="450">
        <v>94.74</v>
      </c>
    </row>
    <row r="1984" spans="1:4" ht="13.5" x14ac:dyDescent="0.25">
      <c r="A1984" s="447">
        <v>94271</v>
      </c>
      <c r="B1984" s="448" t="s">
        <v>20142</v>
      </c>
      <c r="C1984" s="449" t="s">
        <v>982</v>
      </c>
      <c r="D1984" s="450">
        <v>106.1</v>
      </c>
    </row>
    <row r="1985" spans="1:4" ht="13.5" x14ac:dyDescent="0.25">
      <c r="A1985" s="447">
        <v>94272</v>
      </c>
      <c r="B1985" s="448" t="s">
        <v>20143</v>
      </c>
      <c r="C1985" s="449" t="s">
        <v>982</v>
      </c>
      <c r="D1985" s="450">
        <v>116.68</v>
      </c>
    </row>
    <row r="1986" spans="1:4" ht="13.5" x14ac:dyDescent="0.25">
      <c r="A1986" s="447">
        <v>94273</v>
      </c>
      <c r="B1986" s="448" t="s">
        <v>20144</v>
      </c>
      <c r="C1986" s="449" t="s">
        <v>982</v>
      </c>
      <c r="D1986" s="450">
        <v>63.43</v>
      </c>
    </row>
    <row r="1987" spans="1:4" ht="13.5" x14ac:dyDescent="0.25">
      <c r="A1987" s="447">
        <v>94274</v>
      </c>
      <c r="B1987" s="448" t="s">
        <v>20145</v>
      </c>
      <c r="C1987" s="449" t="s">
        <v>982</v>
      </c>
      <c r="D1987" s="450">
        <v>66.17</v>
      </c>
    </row>
    <row r="1988" spans="1:4" ht="13.5" x14ac:dyDescent="0.25">
      <c r="A1988" s="447">
        <v>94275</v>
      </c>
      <c r="B1988" s="448" t="s">
        <v>20146</v>
      </c>
      <c r="C1988" s="449" t="s">
        <v>982</v>
      </c>
      <c r="D1988" s="450">
        <v>57.57</v>
      </c>
    </row>
    <row r="1989" spans="1:4" ht="13.5" x14ac:dyDescent="0.25">
      <c r="A1989" s="447">
        <v>94276</v>
      </c>
      <c r="B1989" s="448" t="s">
        <v>20147</v>
      </c>
      <c r="C1989" s="449" t="s">
        <v>982</v>
      </c>
      <c r="D1989" s="450">
        <v>60.31</v>
      </c>
    </row>
    <row r="1990" spans="1:4" ht="13.5" x14ac:dyDescent="0.25">
      <c r="A1990" s="447">
        <v>94277</v>
      </c>
      <c r="B1990" s="448" t="s">
        <v>20148</v>
      </c>
      <c r="C1990" s="449" t="s">
        <v>982</v>
      </c>
      <c r="D1990" s="450">
        <v>50.32</v>
      </c>
    </row>
    <row r="1991" spans="1:4" ht="13.5" x14ac:dyDescent="0.25">
      <c r="A1991" s="447">
        <v>94278</v>
      </c>
      <c r="B1991" s="448" t="s">
        <v>20149</v>
      </c>
      <c r="C1991" s="449" t="s">
        <v>982</v>
      </c>
      <c r="D1991" s="450">
        <v>53.06</v>
      </c>
    </row>
    <row r="1992" spans="1:4" ht="13.5" x14ac:dyDescent="0.25">
      <c r="A1992" s="447">
        <v>94279</v>
      </c>
      <c r="B1992" s="448" t="s">
        <v>20150</v>
      </c>
      <c r="C1992" s="449" t="s">
        <v>982</v>
      </c>
      <c r="D1992" s="450">
        <v>62.1</v>
      </c>
    </row>
    <row r="1993" spans="1:4" ht="13.5" x14ac:dyDescent="0.25">
      <c r="A1993" s="447">
        <v>94280</v>
      </c>
      <c r="B1993" s="448" t="s">
        <v>20151</v>
      </c>
      <c r="C1993" s="449" t="s">
        <v>982</v>
      </c>
      <c r="D1993" s="450">
        <v>64.84</v>
      </c>
    </row>
    <row r="1994" spans="1:4" ht="13.5" x14ac:dyDescent="0.25">
      <c r="A1994" s="447">
        <v>94281</v>
      </c>
      <c r="B1994" s="448" t="s">
        <v>20152</v>
      </c>
      <c r="C1994" s="449" t="s">
        <v>982</v>
      </c>
      <c r="D1994" s="450">
        <v>46.56</v>
      </c>
    </row>
    <row r="1995" spans="1:4" ht="13.5" x14ac:dyDescent="0.25">
      <c r="A1995" s="447">
        <v>94282</v>
      </c>
      <c r="B1995" s="448" t="s">
        <v>20153</v>
      </c>
      <c r="C1995" s="449" t="s">
        <v>982</v>
      </c>
      <c r="D1995" s="450">
        <v>53.79</v>
      </c>
    </row>
    <row r="1996" spans="1:4" ht="13.5" x14ac:dyDescent="0.25">
      <c r="A1996" s="447">
        <v>94283</v>
      </c>
      <c r="B1996" s="448" t="s">
        <v>20154</v>
      </c>
      <c r="C1996" s="449" t="s">
        <v>982</v>
      </c>
      <c r="D1996" s="450">
        <v>64.05</v>
      </c>
    </row>
    <row r="1997" spans="1:4" ht="13.5" x14ac:dyDescent="0.25">
      <c r="A1997" s="447">
        <v>94284</v>
      </c>
      <c r="B1997" s="448" t="s">
        <v>20155</v>
      </c>
      <c r="C1997" s="449" t="s">
        <v>982</v>
      </c>
      <c r="D1997" s="450">
        <v>71.28</v>
      </c>
    </row>
    <row r="1998" spans="1:4" ht="13.5" x14ac:dyDescent="0.25">
      <c r="A1998" s="447">
        <v>94285</v>
      </c>
      <c r="B1998" s="448" t="s">
        <v>20156</v>
      </c>
      <c r="C1998" s="449" t="s">
        <v>982</v>
      </c>
      <c r="D1998" s="450">
        <v>83.79</v>
      </c>
    </row>
    <row r="1999" spans="1:4" ht="13.5" x14ac:dyDescent="0.25">
      <c r="A1999" s="447">
        <v>94286</v>
      </c>
      <c r="B1999" s="448" t="s">
        <v>20157</v>
      </c>
      <c r="C1999" s="449" t="s">
        <v>982</v>
      </c>
      <c r="D1999" s="450">
        <v>91.02</v>
      </c>
    </row>
    <row r="2000" spans="1:4" ht="13.5" x14ac:dyDescent="0.25">
      <c r="A2000" s="447">
        <v>94287</v>
      </c>
      <c r="B2000" s="448" t="s">
        <v>20158</v>
      </c>
      <c r="C2000" s="449" t="s">
        <v>982</v>
      </c>
      <c r="D2000" s="450">
        <v>34.869999999999997</v>
      </c>
    </row>
    <row r="2001" spans="1:4" ht="13.5" x14ac:dyDescent="0.25">
      <c r="A2001" s="447">
        <v>94288</v>
      </c>
      <c r="B2001" s="448" t="s">
        <v>20159</v>
      </c>
      <c r="C2001" s="449" t="s">
        <v>982</v>
      </c>
      <c r="D2001" s="450">
        <v>41.3</v>
      </c>
    </row>
    <row r="2002" spans="1:4" ht="13.5" x14ac:dyDescent="0.25">
      <c r="A2002" s="447">
        <v>94289</v>
      </c>
      <c r="B2002" s="448" t="s">
        <v>20160</v>
      </c>
      <c r="C2002" s="449" t="s">
        <v>982</v>
      </c>
      <c r="D2002" s="450">
        <v>46.06</v>
      </c>
    </row>
    <row r="2003" spans="1:4" ht="13.5" x14ac:dyDescent="0.25">
      <c r="A2003" s="447">
        <v>94290</v>
      </c>
      <c r="B2003" s="448" t="s">
        <v>20161</v>
      </c>
      <c r="C2003" s="449" t="s">
        <v>982</v>
      </c>
      <c r="D2003" s="450">
        <v>52.5</v>
      </c>
    </row>
    <row r="2004" spans="1:4" ht="13.5" x14ac:dyDescent="0.25">
      <c r="A2004" s="447">
        <v>94291</v>
      </c>
      <c r="B2004" s="448" t="s">
        <v>20162</v>
      </c>
      <c r="C2004" s="449" t="s">
        <v>982</v>
      </c>
      <c r="D2004" s="450">
        <v>57.76</v>
      </c>
    </row>
    <row r="2005" spans="1:4" ht="13.5" x14ac:dyDescent="0.25">
      <c r="A2005" s="447">
        <v>94292</v>
      </c>
      <c r="B2005" s="448" t="s">
        <v>20163</v>
      </c>
      <c r="C2005" s="449" t="s">
        <v>982</v>
      </c>
      <c r="D2005" s="450">
        <v>64.19</v>
      </c>
    </row>
    <row r="2006" spans="1:4" ht="13.5" x14ac:dyDescent="0.25">
      <c r="A2006" s="447">
        <v>94293</v>
      </c>
      <c r="B2006" s="448" t="s">
        <v>20164</v>
      </c>
      <c r="C2006" s="449" t="s">
        <v>982</v>
      </c>
      <c r="D2006" s="450">
        <v>187.21</v>
      </c>
    </row>
    <row r="2007" spans="1:4" ht="13.5" x14ac:dyDescent="0.25">
      <c r="A2007" s="447">
        <v>94294</v>
      </c>
      <c r="B2007" s="448" t="s">
        <v>20165</v>
      </c>
      <c r="C2007" s="449" t="s">
        <v>982</v>
      </c>
      <c r="D2007" s="450">
        <v>8.52</v>
      </c>
    </row>
    <row r="2008" spans="1:4" ht="13.5" x14ac:dyDescent="0.25">
      <c r="A2008" s="447">
        <v>104491</v>
      </c>
      <c r="B2008" s="448" t="s">
        <v>11967</v>
      </c>
      <c r="C2008" s="449" t="s">
        <v>982</v>
      </c>
      <c r="D2008" s="451">
        <v>4282.09</v>
      </c>
    </row>
    <row r="2009" spans="1:4" ht="13.5" x14ac:dyDescent="0.25">
      <c r="A2009" s="447">
        <v>104492</v>
      </c>
      <c r="B2009" s="448" t="s">
        <v>11968</v>
      </c>
      <c r="C2009" s="449" t="s">
        <v>982</v>
      </c>
      <c r="D2009" s="451">
        <v>5354.65</v>
      </c>
    </row>
    <row r="2010" spans="1:4" ht="13.5" x14ac:dyDescent="0.25">
      <c r="A2010" s="447">
        <v>104494</v>
      </c>
      <c r="B2010" s="448" t="s">
        <v>11969</v>
      </c>
      <c r="C2010" s="449" t="s">
        <v>982</v>
      </c>
      <c r="D2010" s="451">
        <v>7234.86</v>
      </c>
    </row>
    <row r="2011" spans="1:4" ht="13.5" x14ac:dyDescent="0.25">
      <c r="A2011" s="447">
        <v>104497</v>
      </c>
      <c r="B2011" s="448" t="s">
        <v>11970</v>
      </c>
      <c r="C2011" s="449" t="s">
        <v>982</v>
      </c>
      <c r="D2011" s="451">
        <v>8672.57</v>
      </c>
    </row>
    <row r="2012" spans="1:4" ht="13.5" x14ac:dyDescent="0.25">
      <c r="A2012" s="447">
        <v>104515</v>
      </c>
      <c r="B2012" s="448" t="s">
        <v>11971</v>
      </c>
      <c r="C2012" s="449" t="s">
        <v>984</v>
      </c>
      <c r="D2012" s="450">
        <v>22.32</v>
      </c>
    </row>
    <row r="2013" spans="1:4" ht="13.5" x14ac:dyDescent="0.25">
      <c r="A2013" s="447">
        <v>102727</v>
      </c>
      <c r="B2013" s="448" t="s">
        <v>6834</v>
      </c>
      <c r="C2013" s="449" t="s">
        <v>984</v>
      </c>
      <c r="D2013" s="450">
        <v>96.83</v>
      </c>
    </row>
    <row r="2014" spans="1:4" ht="13.5" x14ac:dyDescent="0.25">
      <c r="A2014" s="447">
        <v>102728</v>
      </c>
      <c r="B2014" s="448" t="s">
        <v>6835</v>
      </c>
      <c r="C2014" s="449" t="s">
        <v>983</v>
      </c>
      <c r="D2014" s="450">
        <v>14.4</v>
      </c>
    </row>
    <row r="2015" spans="1:4" ht="13.5" x14ac:dyDescent="0.25">
      <c r="A2015" s="447">
        <v>102729</v>
      </c>
      <c r="B2015" s="448" t="s">
        <v>6836</v>
      </c>
      <c r="C2015" s="449" t="s">
        <v>983</v>
      </c>
      <c r="D2015" s="450">
        <v>13.29</v>
      </c>
    </row>
    <row r="2016" spans="1:4" ht="13.5" x14ac:dyDescent="0.25">
      <c r="A2016" s="447">
        <v>102730</v>
      </c>
      <c r="B2016" s="448" t="s">
        <v>6837</v>
      </c>
      <c r="C2016" s="449" t="s">
        <v>983</v>
      </c>
      <c r="D2016" s="450">
        <v>11.76</v>
      </c>
    </row>
    <row r="2017" spans="1:4" ht="13.5" x14ac:dyDescent="0.25">
      <c r="A2017" s="447">
        <v>102731</v>
      </c>
      <c r="B2017" s="448" t="s">
        <v>6838</v>
      </c>
      <c r="C2017" s="449" t="s">
        <v>983</v>
      </c>
      <c r="D2017" s="450">
        <v>9.8699999999999992</v>
      </c>
    </row>
    <row r="2018" spans="1:4" ht="13.5" x14ac:dyDescent="0.25">
      <c r="A2018" s="447">
        <v>102732</v>
      </c>
      <c r="B2018" s="448" t="s">
        <v>6839</v>
      </c>
      <c r="C2018" s="449" t="s">
        <v>983</v>
      </c>
      <c r="D2018" s="450">
        <v>9.25</v>
      </c>
    </row>
    <row r="2019" spans="1:4" ht="13.5" x14ac:dyDescent="0.25">
      <c r="A2019" s="447">
        <v>102733</v>
      </c>
      <c r="B2019" s="448" t="s">
        <v>6840</v>
      </c>
      <c r="C2019" s="449" t="s">
        <v>983</v>
      </c>
      <c r="D2019" s="450">
        <v>10.24</v>
      </c>
    </row>
    <row r="2020" spans="1:4" ht="13.5" x14ac:dyDescent="0.25">
      <c r="A2020" s="447">
        <v>102734</v>
      </c>
      <c r="B2020" s="448" t="s">
        <v>6841</v>
      </c>
      <c r="C2020" s="449" t="s">
        <v>983</v>
      </c>
      <c r="D2020" s="450">
        <v>13.45</v>
      </c>
    </row>
    <row r="2021" spans="1:4" ht="13.5" x14ac:dyDescent="0.25">
      <c r="A2021" s="447">
        <v>102735</v>
      </c>
      <c r="B2021" s="448" t="s">
        <v>6842</v>
      </c>
      <c r="C2021" s="449" t="s">
        <v>983</v>
      </c>
      <c r="D2021" s="450">
        <v>12.45</v>
      </c>
    </row>
    <row r="2022" spans="1:4" ht="13.5" x14ac:dyDescent="0.25">
      <c r="A2022" s="447">
        <v>102736</v>
      </c>
      <c r="B2022" s="448" t="s">
        <v>6843</v>
      </c>
      <c r="C2022" s="449" t="s">
        <v>1643</v>
      </c>
      <c r="D2022" s="450">
        <v>700.36</v>
      </c>
    </row>
    <row r="2023" spans="1:4" ht="13.5" x14ac:dyDescent="0.25">
      <c r="A2023" s="447">
        <v>102737</v>
      </c>
      <c r="B2023" s="448" t="s">
        <v>6844</v>
      </c>
      <c r="C2023" s="449" t="s">
        <v>923</v>
      </c>
      <c r="D2023" s="451">
        <v>1102.1400000000001</v>
      </c>
    </row>
    <row r="2024" spans="1:4" ht="13.5" x14ac:dyDescent="0.25">
      <c r="A2024" s="447">
        <v>102738</v>
      </c>
      <c r="B2024" s="448" t="s">
        <v>6845</v>
      </c>
      <c r="C2024" s="449" t="s">
        <v>923</v>
      </c>
      <c r="D2024" s="451">
        <v>2259.0700000000002</v>
      </c>
    </row>
    <row r="2025" spans="1:4" ht="13.5" x14ac:dyDescent="0.25">
      <c r="A2025" s="447">
        <v>102739</v>
      </c>
      <c r="B2025" s="448" t="s">
        <v>6846</v>
      </c>
      <c r="C2025" s="449" t="s">
        <v>923</v>
      </c>
      <c r="D2025" s="451">
        <v>3780.59</v>
      </c>
    </row>
    <row r="2026" spans="1:4" ht="13.5" x14ac:dyDescent="0.25">
      <c r="A2026" s="447">
        <v>102740</v>
      </c>
      <c r="B2026" s="448" t="s">
        <v>6847</v>
      </c>
      <c r="C2026" s="449" t="s">
        <v>923</v>
      </c>
      <c r="D2026" s="451">
        <v>5665.93</v>
      </c>
    </row>
    <row r="2027" spans="1:4" ht="13.5" x14ac:dyDescent="0.25">
      <c r="A2027" s="447">
        <v>102741</v>
      </c>
      <c r="B2027" s="448" t="s">
        <v>6848</v>
      </c>
      <c r="C2027" s="449" t="s">
        <v>923</v>
      </c>
      <c r="D2027" s="451">
        <v>7953.2</v>
      </c>
    </row>
    <row r="2028" spans="1:4" ht="13.5" x14ac:dyDescent="0.25">
      <c r="A2028" s="447">
        <v>102742</v>
      </c>
      <c r="B2028" s="448" t="s">
        <v>6849</v>
      </c>
      <c r="C2028" s="449" t="s">
        <v>923</v>
      </c>
      <c r="D2028" s="451">
        <v>13775.53</v>
      </c>
    </row>
    <row r="2029" spans="1:4" ht="13.5" x14ac:dyDescent="0.25">
      <c r="A2029" s="447">
        <v>102743</v>
      </c>
      <c r="B2029" s="448" t="s">
        <v>6850</v>
      </c>
      <c r="C2029" s="449" t="s">
        <v>923</v>
      </c>
      <c r="D2029" s="451">
        <v>4595.6099999999997</v>
      </c>
    </row>
    <row r="2030" spans="1:4" ht="13.5" x14ac:dyDescent="0.25">
      <c r="A2030" s="447">
        <v>102744</v>
      </c>
      <c r="B2030" s="448" t="s">
        <v>6851</v>
      </c>
      <c r="C2030" s="449" t="s">
        <v>923</v>
      </c>
      <c r="D2030" s="451">
        <v>6882.08</v>
      </c>
    </row>
    <row r="2031" spans="1:4" ht="13.5" x14ac:dyDescent="0.25">
      <c r="A2031" s="447">
        <v>102745</v>
      </c>
      <c r="B2031" s="448" t="s">
        <v>6852</v>
      </c>
      <c r="C2031" s="449" t="s">
        <v>923</v>
      </c>
      <c r="D2031" s="451">
        <v>9672.01</v>
      </c>
    </row>
    <row r="2032" spans="1:4" ht="13.5" x14ac:dyDescent="0.25">
      <c r="A2032" s="447">
        <v>102746</v>
      </c>
      <c r="B2032" s="448" t="s">
        <v>6853</v>
      </c>
      <c r="C2032" s="449" t="s">
        <v>923</v>
      </c>
      <c r="D2032" s="451">
        <v>16772.560000000001</v>
      </c>
    </row>
    <row r="2033" spans="1:4" ht="13.5" x14ac:dyDescent="0.25">
      <c r="A2033" s="447">
        <v>102747</v>
      </c>
      <c r="B2033" s="448" t="s">
        <v>6854</v>
      </c>
      <c r="C2033" s="449" t="s">
        <v>923</v>
      </c>
      <c r="D2033" s="451">
        <v>8557.89</v>
      </c>
    </row>
    <row r="2034" spans="1:4" ht="13.5" x14ac:dyDescent="0.25">
      <c r="A2034" s="447">
        <v>102748</v>
      </c>
      <c r="B2034" s="448" t="s">
        <v>6855</v>
      </c>
      <c r="C2034" s="449" t="s">
        <v>923</v>
      </c>
      <c r="D2034" s="451">
        <v>11974.26</v>
      </c>
    </row>
    <row r="2035" spans="1:4" ht="13.5" x14ac:dyDescent="0.25">
      <c r="A2035" s="447">
        <v>102749</v>
      </c>
      <c r="B2035" s="448" t="s">
        <v>6856</v>
      </c>
      <c r="C2035" s="449" t="s">
        <v>923</v>
      </c>
      <c r="D2035" s="451">
        <v>20567</v>
      </c>
    </row>
    <row r="2036" spans="1:4" ht="13.5" x14ac:dyDescent="0.25">
      <c r="A2036" s="447">
        <v>102750</v>
      </c>
      <c r="B2036" s="448" t="s">
        <v>6857</v>
      </c>
      <c r="C2036" s="449" t="s">
        <v>923</v>
      </c>
      <c r="D2036" s="451">
        <v>2755.13</v>
      </c>
    </row>
    <row r="2037" spans="1:4" ht="13.5" x14ac:dyDescent="0.25">
      <c r="A2037" s="447">
        <v>102751</v>
      </c>
      <c r="B2037" s="448" t="s">
        <v>6858</v>
      </c>
      <c r="C2037" s="449" t="s">
        <v>923</v>
      </c>
      <c r="D2037" s="451">
        <v>4785.5200000000004</v>
      </c>
    </row>
    <row r="2038" spans="1:4" ht="13.5" x14ac:dyDescent="0.25">
      <c r="A2038" s="447">
        <v>102752</v>
      </c>
      <c r="B2038" s="448" t="s">
        <v>6859</v>
      </c>
      <c r="C2038" s="449" t="s">
        <v>923</v>
      </c>
      <c r="D2038" s="451">
        <v>7623.45</v>
      </c>
    </row>
    <row r="2039" spans="1:4" ht="13.5" x14ac:dyDescent="0.25">
      <c r="A2039" s="447">
        <v>102753</v>
      </c>
      <c r="B2039" s="448" t="s">
        <v>6860</v>
      </c>
      <c r="C2039" s="449" t="s">
        <v>923</v>
      </c>
      <c r="D2039" s="451">
        <v>11284.15</v>
      </c>
    </row>
    <row r="2040" spans="1:4" ht="13.5" x14ac:dyDescent="0.25">
      <c r="A2040" s="447">
        <v>102754</v>
      </c>
      <c r="B2040" s="448" t="s">
        <v>6861</v>
      </c>
      <c r="C2040" s="449" t="s">
        <v>923</v>
      </c>
      <c r="D2040" s="451">
        <v>21468.400000000001</v>
      </c>
    </row>
    <row r="2041" spans="1:4" ht="13.5" x14ac:dyDescent="0.25">
      <c r="A2041" s="447">
        <v>102755</v>
      </c>
      <c r="B2041" s="448" t="s">
        <v>6862</v>
      </c>
      <c r="C2041" s="449" t="s">
        <v>923</v>
      </c>
      <c r="D2041" s="451">
        <v>10666.51</v>
      </c>
    </row>
    <row r="2042" spans="1:4" ht="13.5" x14ac:dyDescent="0.25">
      <c r="A2042" s="447">
        <v>102756</v>
      </c>
      <c r="B2042" s="448" t="s">
        <v>6863</v>
      </c>
      <c r="C2042" s="449" t="s">
        <v>923</v>
      </c>
      <c r="D2042" s="451">
        <v>15837.1</v>
      </c>
    </row>
    <row r="2043" spans="1:4" ht="13.5" x14ac:dyDescent="0.25">
      <c r="A2043" s="447">
        <v>102757</v>
      </c>
      <c r="B2043" s="448" t="s">
        <v>6864</v>
      </c>
      <c r="C2043" s="449" t="s">
        <v>923</v>
      </c>
      <c r="D2043" s="451">
        <v>29482.82</v>
      </c>
    </row>
    <row r="2044" spans="1:4" ht="13.5" x14ac:dyDescent="0.25">
      <c r="A2044" s="447">
        <v>102758</v>
      </c>
      <c r="B2044" s="448" t="s">
        <v>6865</v>
      </c>
      <c r="C2044" s="449" t="s">
        <v>923</v>
      </c>
      <c r="D2044" s="451">
        <v>13723.18</v>
      </c>
    </row>
    <row r="2045" spans="1:4" ht="13.5" x14ac:dyDescent="0.25">
      <c r="A2045" s="447">
        <v>102759</v>
      </c>
      <c r="B2045" s="448" t="s">
        <v>6866</v>
      </c>
      <c r="C2045" s="449" t="s">
        <v>923</v>
      </c>
      <c r="D2045" s="451">
        <v>20410.72</v>
      </c>
    </row>
    <row r="2046" spans="1:4" ht="13.5" x14ac:dyDescent="0.25">
      <c r="A2046" s="447">
        <v>102760</v>
      </c>
      <c r="B2046" s="448" t="s">
        <v>6867</v>
      </c>
      <c r="C2046" s="449" t="s">
        <v>923</v>
      </c>
      <c r="D2046" s="451">
        <v>37645.51</v>
      </c>
    </row>
    <row r="2047" spans="1:4" ht="13.5" x14ac:dyDescent="0.25">
      <c r="A2047" s="447">
        <v>102761</v>
      </c>
      <c r="B2047" s="448" t="s">
        <v>6868</v>
      </c>
      <c r="C2047" s="449" t="s">
        <v>923</v>
      </c>
      <c r="D2047" s="451">
        <v>13086.44</v>
      </c>
    </row>
    <row r="2048" spans="1:4" ht="13.5" x14ac:dyDescent="0.25">
      <c r="A2048" s="447">
        <v>102762</v>
      </c>
      <c r="B2048" s="448" t="s">
        <v>6869</v>
      </c>
      <c r="C2048" s="449" t="s">
        <v>923</v>
      </c>
      <c r="D2048" s="451">
        <v>20252.88</v>
      </c>
    </row>
    <row r="2049" spans="1:4" ht="13.5" x14ac:dyDescent="0.25">
      <c r="A2049" s="447">
        <v>102763</v>
      </c>
      <c r="B2049" s="448" t="s">
        <v>6870</v>
      </c>
      <c r="C2049" s="449" t="s">
        <v>923</v>
      </c>
      <c r="D2049" s="451">
        <v>28142.720000000001</v>
      </c>
    </row>
    <row r="2050" spans="1:4" ht="13.5" x14ac:dyDescent="0.25">
      <c r="A2050" s="447">
        <v>102764</v>
      </c>
      <c r="B2050" s="448" t="s">
        <v>6871</v>
      </c>
      <c r="C2050" s="449" t="s">
        <v>923</v>
      </c>
      <c r="D2050" s="451">
        <v>39719.78</v>
      </c>
    </row>
    <row r="2051" spans="1:4" ht="13.5" x14ac:dyDescent="0.25">
      <c r="A2051" s="447">
        <v>102765</v>
      </c>
      <c r="B2051" s="448" t="s">
        <v>6872</v>
      </c>
      <c r="C2051" s="449" t="s">
        <v>923</v>
      </c>
      <c r="D2051" s="451">
        <v>16354.16</v>
      </c>
    </row>
    <row r="2052" spans="1:4" ht="13.5" x14ac:dyDescent="0.25">
      <c r="A2052" s="447">
        <v>102766</v>
      </c>
      <c r="B2052" s="448" t="s">
        <v>6873</v>
      </c>
      <c r="C2052" s="449" t="s">
        <v>923</v>
      </c>
      <c r="D2052" s="451">
        <v>24689.39</v>
      </c>
    </row>
    <row r="2053" spans="1:4" ht="13.5" x14ac:dyDescent="0.25">
      <c r="A2053" s="447">
        <v>102767</v>
      </c>
      <c r="B2053" s="448" t="s">
        <v>6874</v>
      </c>
      <c r="C2053" s="449" t="s">
        <v>923</v>
      </c>
      <c r="D2053" s="451">
        <v>34489.15</v>
      </c>
    </row>
    <row r="2054" spans="1:4" ht="13.5" x14ac:dyDescent="0.25">
      <c r="A2054" s="447">
        <v>102768</v>
      </c>
      <c r="B2054" s="448" t="s">
        <v>6875</v>
      </c>
      <c r="C2054" s="449" t="s">
        <v>923</v>
      </c>
      <c r="D2054" s="451">
        <v>48220.27</v>
      </c>
    </row>
    <row r="2055" spans="1:4" ht="13.5" x14ac:dyDescent="0.25">
      <c r="A2055" s="447">
        <v>102769</v>
      </c>
      <c r="B2055" s="448" t="s">
        <v>6876</v>
      </c>
      <c r="C2055" s="449" t="s">
        <v>923</v>
      </c>
      <c r="D2055" s="451">
        <v>18992.32</v>
      </c>
    </row>
    <row r="2056" spans="1:4" ht="13.5" x14ac:dyDescent="0.25">
      <c r="A2056" s="447">
        <v>102770</v>
      </c>
      <c r="B2056" s="448" t="s">
        <v>6877</v>
      </c>
      <c r="C2056" s="449" t="s">
        <v>923</v>
      </c>
      <c r="D2056" s="451">
        <v>29176.34</v>
      </c>
    </row>
    <row r="2057" spans="1:4" ht="13.5" x14ac:dyDescent="0.25">
      <c r="A2057" s="447">
        <v>102771</v>
      </c>
      <c r="B2057" s="448" t="s">
        <v>6878</v>
      </c>
      <c r="C2057" s="449" t="s">
        <v>923</v>
      </c>
      <c r="D2057" s="451">
        <v>40742.25</v>
      </c>
    </row>
    <row r="2058" spans="1:4" ht="13.5" x14ac:dyDescent="0.25">
      <c r="A2058" s="447">
        <v>102772</v>
      </c>
      <c r="B2058" s="448" t="s">
        <v>6879</v>
      </c>
      <c r="C2058" s="449" t="s">
        <v>923</v>
      </c>
      <c r="D2058" s="451">
        <v>57281.4</v>
      </c>
    </row>
    <row r="2059" spans="1:4" ht="13.5" x14ac:dyDescent="0.25">
      <c r="A2059" s="447">
        <v>102773</v>
      </c>
      <c r="B2059" s="448" t="s">
        <v>6880</v>
      </c>
      <c r="C2059" s="449" t="s">
        <v>923</v>
      </c>
      <c r="D2059" s="451">
        <v>8258.64</v>
      </c>
    </row>
    <row r="2060" spans="1:4" ht="13.5" x14ac:dyDescent="0.25">
      <c r="A2060" s="447">
        <v>102774</v>
      </c>
      <c r="B2060" s="448" t="s">
        <v>6881</v>
      </c>
      <c r="C2060" s="449" t="s">
        <v>923</v>
      </c>
      <c r="D2060" s="451">
        <v>8258.64</v>
      </c>
    </row>
    <row r="2061" spans="1:4" ht="13.5" x14ac:dyDescent="0.25">
      <c r="A2061" s="447">
        <v>102775</v>
      </c>
      <c r="B2061" s="448" t="s">
        <v>6882</v>
      </c>
      <c r="C2061" s="449" t="s">
        <v>923</v>
      </c>
      <c r="D2061" s="451">
        <v>12360.12</v>
      </c>
    </row>
    <row r="2062" spans="1:4" ht="13.5" x14ac:dyDescent="0.25">
      <c r="A2062" s="447">
        <v>102776</v>
      </c>
      <c r="B2062" s="448" t="s">
        <v>6883</v>
      </c>
      <c r="C2062" s="449" t="s">
        <v>923</v>
      </c>
      <c r="D2062" s="451">
        <v>12360.12</v>
      </c>
    </row>
    <row r="2063" spans="1:4" ht="13.5" x14ac:dyDescent="0.25">
      <c r="A2063" s="447">
        <v>102777</v>
      </c>
      <c r="B2063" s="448" t="s">
        <v>6884</v>
      </c>
      <c r="C2063" s="449" t="s">
        <v>923</v>
      </c>
      <c r="D2063" s="451">
        <v>18728.55</v>
      </c>
    </row>
    <row r="2064" spans="1:4" ht="13.5" x14ac:dyDescent="0.25">
      <c r="A2064" s="447">
        <v>102778</v>
      </c>
      <c r="B2064" s="448" t="s">
        <v>6885</v>
      </c>
      <c r="C2064" s="449" t="s">
        <v>923</v>
      </c>
      <c r="D2064" s="451">
        <v>27798.1</v>
      </c>
    </row>
    <row r="2065" spans="1:4" ht="13.5" x14ac:dyDescent="0.25">
      <c r="A2065" s="447">
        <v>102779</v>
      </c>
      <c r="B2065" s="448" t="s">
        <v>6886</v>
      </c>
      <c r="C2065" s="449" t="s">
        <v>923</v>
      </c>
      <c r="D2065" s="451">
        <v>8258.64</v>
      </c>
    </row>
    <row r="2066" spans="1:4" ht="13.5" x14ac:dyDescent="0.25">
      <c r="A2066" s="447">
        <v>102780</v>
      </c>
      <c r="B2066" s="448" t="s">
        <v>6887</v>
      </c>
      <c r="C2066" s="449" t="s">
        <v>923</v>
      </c>
      <c r="D2066" s="451">
        <v>9500.2199999999993</v>
      </c>
    </row>
    <row r="2067" spans="1:4" ht="13.5" x14ac:dyDescent="0.25">
      <c r="A2067" s="447">
        <v>102781</v>
      </c>
      <c r="B2067" s="448" t="s">
        <v>6888</v>
      </c>
      <c r="C2067" s="449" t="s">
        <v>923</v>
      </c>
      <c r="D2067" s="451">
        <v>14114.38</v>
      </c>
    </row>
    <row r="2068" spans="1:4" ht="13.5" x14ac:dyDescent="0.25">
      <c r="A2068" s="447">
        <v>102782</v>
      </c>
      <c r="B2068" s="448" t="s">
        <v>6889</v>
      </c>
      <c r="C2068" s="449" t="s">
        <v>923</v>
      </c>
      <c r="D2068" s="451">
        <v>15690.37</v>
      </c>
    </row>
    <row r="2069" spans="1:4" ht="13.5" x14ac:dyDescent="0.25">
      <c r="A2069" s="447">
        <v>102783</v>
      </c>
      <c r="B2069" s="448" t="s">
        <v>6890</v>
      </c>
      <c r="C2069" s="449" t="s">
        <v>923</v>
      </c>
      <c r="D2069" s="451">
        <v>20817.22</v>
      </c>
    </row>
    <row r="2070" spans="1:4" ht="13.5" x14ac:dyDescent="0.25">
      <c r="A2070" s="447">
        <v>102784</v>
      </c>
      <c r="B2070" s="448" t="s">
        <v>6891</v>
      </c>
      <c r="C2070" s="449" t="s">
        <v>923</v>
      </c>
      <c r="D2070" s="451">
        <v>32332.87</v>
      </c>
    </row>
    <row r="2071" spans="1:4" ht="13.5" x14ac:dyDescent="0.25">
      <c r="A2071" s="447">
        <v>102785</v>
      </c>
      <c r="B2071" s="448" t="s">
        <v>6892</v>
      </c>
      <c r="C2071" s="449" t="s">
        <v>923</v>
      </c>
      <c r="D2071" s="451">
        <v>9500.2199999999993</v>
      </c>
    </row>
    <row r="2072" spans="1:4" ht="13.5" x14ac:dyDescent="0.25">
      <c r="A2072" s="447">
        <v>102786</v>
      </c>
      <c r="B2072" s="448" t="s">
        <v>6893</v>
      </c>
      <c r="C2072" s="449" t="s">
        <v>923</v>
      </c>
      <c r="D2072" s="451">
        <v>10563.52</v>
      </c>
    </row>
    <row r="2073" spans="1:4" ht="13.5" x14ac:dyDescent="0.25">
      <c r="A2073" s="447">
        <v>102787</v>
      </c>
      <c r="B2073" s="448" t="s">
        <v>6894</v>
      </c>
      <c r="C2073" s="449" t="s">
        <v>923</v>
      </c>
      <c r="D2073" s="451">
        <v>15690.37</v>
      </c>
    </row>
    <row r="2074" spans="1:4" ht="13.5" x14ac:dyDescent="0.25">
      <c r="A2074" s="447">
        <v>102788</v>
      </c>
      <c r="B2074" s="448" t="s">
        <v>6895</v>
      </c>
      <c r="C2074" s="449" t="s">
        <v>923</v>
      </c>
      <c r="D2074" s="451">
        <v>17232.919999999998</v>
      </c>
    </row>
    <row r="2075" spans="1:4" ht="13.5" x14ac:dyDescent="0.25">
      <c r="A2075" s="447">
        <v>102789</v>
      </c>
      <c r="B2075" s="448" t="s">
        <v>6896</v>
      </c>
      <c r="C2075" s="449" t="s">
        <v>923</v>
      </c>
      <c r="D2075" s="451">
        <v>22705.32</v>
      </c>
    </row>
    <row r="2076" spans="1:4" ht="13.5" x14ac:dyDescent="0.25">
      <c r="A2076" s="447">
        <v>102790</v>
      </c>
      <c r="B2076" s="448" t="s">
        <v>6897</v>
      </c>
      <c r="C2076" s="449" t="s">
        <v>923</v>
      </c>
      <c r="D2076" s="451">
        <v>37424.769999999997</v>
      </c>
    </row>
    <row r="2077" spans="1:4" ht="13.5" x14ac:dyDescent="0.25">
      <c r="A2077" s="447">
        <v>102791</v>
      </c>
      <c r="B2077" s="448" t="s">
        <v>6898</v>
      </c>
      <c r="C2077" s="449" t="s">
        <v>923</v>
      </c>
      <c r="D2077" s="451">
        <v>30175.599999999999</v>
      </c>
    </row>
    <row r="2078" spans="1:4" ht="13.5" x14ac:dyDescent="0.25">
      <c r="A2078" s="447">
        <v>102792</v>
      </c>
      <c r="B2078" s="448" t="s">
        <v>6899</v>
      </c>
      <c r="C2078" s="449" t="s">
        <v>923</v>
      </c>
      <c r="D2078" s="451">
        <v>49090.07</v>
      </c>
    </row>
    <row r="2079" spans="1:4" ht="13.5" x14ac:dyDescent="0.25">
      <c r="A2079" s="447">
        <v>102793</v>
      </c>
      <c r="B2079" s="448" t="s">
        <v>6900</v>
      </c>
      <c r="C2079" s="449" t="s">
        <v>923</v>
      </c>
      <c r="D2079" s="451">
        <v>66051.95</v>
      </c>
    </row>
    <row r="2080" spans="1:4" ht="13.5" x14ac:dyDescent="0.25">
      <c r="A2080" s="447">
        <v>102794</v>
      </c>
      <c r="B2080" s="448" t="s">
        <v>6901</v>
      </c>
      <c r="C2080" s="449" t="s">
        <v>923</v>
      </c>
      <c r="D2080" s="451">
        <v>94720.23</v>
      </c>
    </row>
    <row r="2081" spans="1:4" ht="13.5" x14ac:dyDescent="0.25">
      <c r="A2081" s="447">
        <v>102795</v>
      </c>
      <c r="B2081" s="448" t="s">
        <v>6902</v>
      </c>
      <c r="C2081" s="449" t="s">
        <v>923</v>
      </c>
      <c r="D2081" s="451">
        <v>32169.1</v>
      </c>
    </row>
    <row r="2082" spans="1:4" ht="13.5" x14ac:dyDescent="0.25">
      <c r="A2082" s="447">
        <v>102796</v>
      </c>
      <c r="B2082" s="448" t="s">
        <v>6903</v>
      </c>
      <c r="C2082" s="449" t="s">
        <v>923</v>
      </c>
      <c r="D2082" s="451">
        <v>51894.22</v>
      </c>
    </row>
    <row r="2083" spans="1:4" ht="13.5" x14ac:dyDescent="0.25">
      <c r="A2083" s="447">
        <v>102797</v>
      </c>
      <c r="B2083" s="448" t="s">
        <v>6904</v>
      </c>
      <c r="C2083" s="449" t="s">
        <v>923</v>
      </c>
      <c r="D2083" s="451">
        <v>73532.59</v>
      </c>
    </row>
    <row r="2084" spans="1:4" ht="13.5" x14ac:dyDescent="0.25">
      <c r="A2084" s="447">
        <v>102798</v>
      </c>
      <c r="B2084" s="448" t="s">
        <v>6905</v>
      </c>
      <c r="C2084" s="449" t="s">
        <v>923</v>
      </c>
      <c r="D2084" s="451">
        <v>90066.45</v>
      </c>
    </row>
    <row r="2085" spans="1:4" ht="13.5" x14ac:dyDescent="0.25">
      <c r="A2085" s="447">
        <v>102799</v>
      </c>
      <c r="B2085" s="448" t="s">
        <v>6906</v>
      </c>
      <c r="C2085" s="449" t="s">
        <v>923</v>
      </c>
      <c r="D2085" s="451">
        <v>32852.68</v>
      </c>
    </row>
    <row r="2086" spans="1:4" ht="13.5" x14ac:dyDescent="0.25">
      <c r="A2086" s="447">
        <v>102800</v>
      </c>
      <c r="B2086" s="448" t="s">
        <v>6907</v>
      </c>
      <c r="C2086" s="449" t="s">
        <v>923</v>
      </c>
      <c r="D2086" s="451">
        <v>56942.3</v>
      </c>
    </row>
    <row r="2087" spans="1:4" ht="13.5" x14ac:dyDescent="0.25">
      <c r="A2087" s="447">
        <v>102801</v>
      </c>
      <c r="B2087" s="448" t="s">
        <v>6908</v>
      </c>
      <c r="C2087" s="449" t="s">
        <v>923</v>
      </c>
      <c r="D2087" s="451">
        <v>79688.539999999994</v>
      </c>
    </row>
    <row r="2088" spans="1:4" ht="13.5" x14ac:dyDescent="0.25">
      <c r="A2088" s="447">
        <v>102802</v>
      </c>
      <c r="B2088" s="448" t="s">
        <v>6909</v>
      </c>
      <c r="C2088" s="449" t="s">
        <v>923</v>
      </c>
      <c r="D2088" s="451">
        <v>95593.01</v>
      </c>
    </row>
    <row r="2089" spans="1:4" ht="13.5" x14ac:dyDescent="0.25">
      <c r="A2089" s="447">
        <v>101570</v>
      </c>
      <c r="B2089" s="448" t="s">
        <v>6910</v>
      </c>
      <c r="C2089" s="449" t="s">
        <v>984</v>
      </c>
      <c r="D2089" s="450">
        <v>25.38</v>
      </c>
    </row>
    <row r="2090" spans="1:4" ht="13.5" x14ac:dyDescent="0.25">
      <c r="A2090" s="447">
        <v>101571</v>
      </c>
      <c r="B2090" s="448" t="s">
        <v>6911</v>
      </c>
      <c r="C2090" s="449" t="s">
        <v>984</v>
      </c>
      <c r="D2090" s="450">
        <v>33.85</v>
      </c>
    </row>
    <row r="2091" spans="1:4" ht="13.5" x14ac:dyDescent="0.25">
      <c r="A2091" s="447">
        <v>101572</v>
      </c>
      <c r="B2091" s="448" t="s">
        <v>6912</v>
      </c>
      <c r="C2091" s="449" t="s">
        <v>984</v>
      </c>
      <c r="D2091" s="450">
        <v>20.059999999999999</v>
      </c>
    </row>
    <row r="2092" spans="1:4" ht="13.5" x14ac:dyDescent="0.25">
      <c r="A2092" s="447">
        <v>101573</v>
      </c>
      <c r="B2092" s="448" t="s">
        <v>6913</v>
      </c>
      <c r="C2092" s="449" t="s">
        <v>984</v>
      </c>
      <c r="D2092" s="450">
        <v>28.53</v>
      </c>
    </row>
    <row r="2093" spans="1:4" ht="13.5" x14ac:dyDescent="0.25">
      <c r="A2093" s="447">
        <v>101574</v>
      </c>
      <c r="B2093" s="448" t="s">
        <v>6914</v>
      </c>
      <c r="C2093" s="449" t="s">
        <v>984</v>
      </c>
      <c r="D2093" s="450">
        <v>15.6</v>
      </c>
    </row>
    <row r="2094" spans="1:4" ht="13.5" x14ac:dyDescent="0.25">
      <c r="A2094" s="447">
        <v>101575</v>
      </c>
      <c r="B2094" s="448" t="s">
        <v>6915</v>
      </c>
      <c r="C2094" s="449" t="s">
        <v>984</v>
      </c>
      <c r="D2094" s="450">
        <v>24.21</v>
      </c>
    </row>
    <row r="2095" spans="1:4" ht="13.5" x14ac:dyDescent="0.25">
      <c r="A2095" s="447">
        <v>101576</v>
      </c>
      <c r="B2095" s="448" t="s">
        <v>6916</v>
      </c>
      <c r="C2095" s="449" t="s">
        <v>984</v>
      </c>
      <c r="D2095" s="450">
        <v>47.68</v>
      </c>
    </row>
    <row r="2096" spans="1:4" ht="13.5" x14ac:dyDescent="0.25">
      <c r="A2096" s="447">
        <v>101577</v>
      </c>
      <c r="B2096" s="448" t="s">
        <v>6917</v>
      </c>
      <c r="C2096" s="449" t="s">
        <v>984</v>
      </c>
      <c r="D2096" s="450">
        <v>58.54</v>
      </c>
    </row>
    <row r="2097" spans="1:4" ht="13.5" x14ac:dyDescent="0.25">
      <c r="A2097" s="447">
        <v>101578</v>
      </c>
      <c r="B2097" s="448" t="s">
        <v>6918</v>
      </c>
      <c r="C2097" s="449" t="s">
        <v>984</v>
      </c>
      <c r="D2097" s="450">
        <v>39.83</v>
      </c>
    </row>
    <row r="2098" spans="1:4" ht="13.5" x14ac:dyDescent="0.25">
      <c r="A2098" s="447">
        <v>101579</v>
      </c>
      <c r="B2098" s="448" t="s">
        <v>6919</v>
      </c>
      <c r="C2098" s="449" t="s">
        <v>984</v>
      </c>
      <c r="D2098" s="450">
        <v>50.68</v>
      </c>
    </row>
    <row r="2099" spans="1:4" ht="13.5" x14ac:dyDescent="0.25">
      <c r="A2099" s="447">
        <v>101580</v>
      </c>
      <c r="B2099" s="448" t="s">
        <v>6920</v>
      </c>
      <c r="C2099" s="449" t="s">
        <v>984</v>
      </c>
      <c r="D2099" s="450">
        <v>36.090000000000003</v>
      </c>
    </row>
    <row r="2100" spans="1:4" ht="13.5" x14ac:dyDescent="0.25">
      <c r="A2100" s="447">
        <v>101581</v>
      </c>
      <c r="B2100" s="448" t="s">
        <v>6921</v>
      </c>
      <c r="C2100" s="449" t="s">
        <v>984</v>
      </c>
      <c r="D2100" s="450">
        <v>47.09</v>
      </c>
    </row>
    <row r="2101" spans="1:4" ht="13.5" x14ac:dyDescent="0.25">
      <c r="A2101" s="447">
        <v>101582</v>
      </c>
      <c r="B2101" s="448" t="s">
        <v>6922</v>
      </c>
      <c r="C2101" s="449" t="s">
        <v>984</v>
      </c>
      <c r="D2101" s="450">
        <v>78.790000000000006</v>
      </c>
    </row>
    <row r="2102" spans="1:4" ht="13.5" x14ac:dyDescent="0.25">
      <c r="A2102" s="447">
        <v>101583</v>
      </c>
      <c r="B2102" s="448" t="s">
        <v>6923</v>
      </c>
      <c r="C2102" s="449" t="s">
        <v>984</v>
      </c>
      <c r="D2102" s="450">
        <v>95.73</v>
      </c>
    </row>
    <row r="2103" spans="1:4" ht="13.5" x14ac:dyDescent="0.25">
      <c r="A2103" s="447">
        <v>101584</v>
      </c>
      <c r="B2103" s="448" t="s">
        <v>6924</v>
      </c>
      <c r="C2103" s="449" t="s">
        <v>984</v>
      </c>
      <c r="D2103" s="450">
        <v>65.400000000000006</v>
      </c>
    </row>
    <row r="2104" spans="1:4" ht="13.5" x14ac:dyDescent="0.25">
      <c r="A2104" s="447">
        <v>101585</v>
      </c>
      <c r="B2104" s="448" t="s">
        <v>6925</v>
      </c>
      <c r="C2104" s="449" t="s">
        <v>984</v>
      </c>
      <c r="D2104" s="450">
        <v>82.35</v>
      </c>
    </row>
    <row r="2105" spans="1:4" ht="13.5" x14ac:dyDescent="0.25">
      <c r="A2105" s="447">
        <v>101586</v>
      </c>
      <c r="B2105" s="448" t="s">
        <v>6926</v>
      </c>
      <c r="C2105" s="449" t="s">
        <v>984</v>
      </c>
      <c r="D2105" s="450">
        <v>57.76</v>
      </c>
    </row>
    <row r="2106" spans="1:4" ht="13.5" x14ac:dyDescent="0.25">
      <c r="A2106" s="447">
        <v>101587</v>
      </c>
      <c r="B2106" s="448" t="s">
        <v>6927</v>
      </c>
      <c r="C2106" s="449" t="s">
        <v>984</v>
      </c>
      <c r="D2106" s="450">
        <v>74.84</v>
      </c>
    </row>
    <row r="2107" spans="1:4" ht="13.5" x14ac:dyDescent="0.25">
      <c r="A2107" s="447">
        <v>101588</v>
      </c>
      <c r="B2107" s="448" t="s">
        <v>6928</v>
      </c>
      <c r="C2107" s="449" t="s">
        <v>984</v>
      </c>
      <c r="D2107" s="450">
        <v>93.02</v>
      </c>
    </row>
    <row r="2108" spans="1:4" ht="13.5" x14ac:dyDescent="0.25">
      <c r="A2108" s="447">
        <v>101589</v>
      </c>
      <c r="B2108" s="448" t="s">
        <v>6929</v>
      </c>
      <c r="C2108" s="449" t="s">
        <v>984</v>
      </c>
      <c r="D2108" s="450">
        <v>134.97</v>
      </c>
    </row>
    <row r="2109" spans="1:4" ht="13.5" x14ac:dyDescent="0.25">
      <c r="A2109" s="447">
        <v>101590</v>
      </c>
      <c r="B2109" s="448" t="s">
        <v>6930</v>
      </c>
      <c r="C2109" s="449" t="s">
        <v>984</v>
      </c>
      <c r="D2109" s="450">
        <v>70.709999999999994</v>
      </c>
    </row>
    <row r="2110" spans="1:4" ht="13.5" x14ac:dyDescent="0.25">
      <c r="A2110" s="447">
        <v>101591</v>
      </c>
      <c r="B2110" s="448" t="s">
        <v>6931</v>
      </c>
      <c r="C2110" s="449" t="s">
        <v>984</v>
      </c>
      <c r="D2110" s="450">
        <v>112.64</v>
      </c>
    </row>
    <row r="2111" spans="1:4" ht="13.5" x14ac:dyDescent="0.25">
      <c r="A2111" s="447">
        <v>101592</v>
      </c>
      <c r="B2111" s="448" t="s">
        <v>6932</v>
      </c>
      <c r="C2111" s="449" t="s">
        <v>984</v>
      </c>
      <c r="D2111" s="450">
        <v>50.46</v>
      </c>
    </row>
    <row r="2112" spans="1:4" ht="13.5" x14ac:dyDescent="0.25">
      <c r="A2112" s="447">
        <v>101593</v>
      </c>
      <c r="B2112" s="448" t="s">
        <v>6933</v>
      </c>
      <c r="C2112" s="449" t="s">
        <v>984</v>
      </c>
      <c r="D2112" s="450">
        <v>92.52</v>
      </c>
    </row>
    <row r="2113" spans="1:4" ht="13.5" x14ac:dyDescent="0.25">
      <c r="A2113" s="447">
        <v>101600</v>
      </c>
      <c r="B2113" s="448" t="s">
        <v>6934</v>
      </c>
      <c r="C2113" s="449" t="s">
        <v>984</v>
      </c>
      <c r="D2113" s="450">
        <v>17.22</v>
      </c>
    </row>
    <row r="2114" spans="1:4" ht="13.5" x14ac:dyDescent="0.25">
      <c r="A2114" s="447">
        <v>101601</v>
      </c>
      <c r="B2114" s="448" t="s">
        <v>6935</v>
      </c>
      <c r="C2114" s="449" t="s">
        <v>984</v>
      </c>
      <c r="D2114" s="450">
        <v>25.49</v>
      </c>
    </row>
    <row r="2115" spans="1:4" ht="13.5" x14ac:dyDescent="0.25">
      <c r="A2115" s="447">
        <v>101602</v>
      </c>
      <c r="B2115" s="448" t="s">
        <v>6936</v>
      </c>
      <c r="C2115" s="449" t="s">
        <v>984</v>
      </c>
      <c r="D2115" s="450">
        <v>12.77</v>
      </c>
    </row>
    <row r="2116" spans="1:4" ht="13.5" x14ac:dyDescent="0.25">
      <c r="A2116" s="447">
        <v>101603</v>
      </c>
      <c r="B2116" s="448" t="s">
        <v>6937</v>
      </c>
      <c r="C2116" s="449" t="s">
        <v>984</v>
      </c>
      <c r="D2116" s="450">
        <v>21.03</v>
      </c>
    </row>
    <row r="2117" spans="1:4" ht="13.5" x14ac:dyDescent="0.25">
      <c r="A2117" s="447">
        <v>101604</v>
      </c>
      <c r="B2117" s="448" t="s">
        <v>6938</v>
      </c>
      <c r="C2117" s="449" t="s">
        <v>984</v>
      </c>
      <c r="D2117" s="450">
        <v>8.35</v>
      </c>
    </row>
    <row r="2118" spans="1:4" ht="13.5" x14ac:dyDescent="0.25">
      <c r="A2118" s="447">
        <v>101605</v>
      </c>
      <c r="B2118" s="448" t="s">
        <v>6939</v>
      </c>
      <c r="C2118" s="449" t="s">
        <v>984</v>
      </c>
      <c r="D2118" s="450">
        <v>16.62</v>
      </c>
    </row>
    <row r="2119" spans="1:4" ht="13.5" x14ac:dyDescent="0.25">
      <c r="A2119" s="447">
        <v>90788</v>
      </c>
      <c r="B2119" s="448" t="s">
        <v>6940</v>
      </c>
      <c r="C2119" s="449" t="s">
        <v>923</v>
      </c>
      <c r="D2119" s="450">
        <v>752.1</v>
      </c>
    </row>
    <row r="2120" spans="1:4" ht="13.5" x14ac:dyDescent="0.25">
      <c r="A2120" s="447">
        <v>90789</v>
      </c>
      <c r="B2120" s="448" t="s">
        <v>6941</v>
      </c>
      <c r="C2120" s="449" t="s">
        <v>923</v>
      </c>
      <c r="D2120" s="450">
        <v>754.09</v>
      </c>
    </row>
    <row r="2121" spans="1:4" ht="13.5" x14ac:dyDescent="0.25">
      <c r="A2121" s="447">
        <v>90790</v>
      </c>
      <c r="B2121" s="448" t="s">
        <v>6942</v>
      </c>
      <c r="C2121" s="449" t="s">
        <v>923</v>
      </c>
      <c r="D2121" s="450">
        <v>778.07</v>
      </c>
    </row>
    <row r="2122" spans="1:4" ht="13.5" x14ac:dyDescent="0.25">
      <c r="A2122" s="447">
        <v>90791</v>
      </c>
      <c r="B2122" s="448" t="s">
        <v>6943</v>
      </c>
      <c r="C2122" s="449" t="s">
        <v>923</v>
      </c>
      <c r="D2122" s="450">
        <v>912.9</v>
      </c>
    </row>
    <row r="2123" spans="1:4" ht="13.5" x14ac:dyDescent="0.25">
      <c r="A2123" s="447">
        <v>90793</v>
      </c>
      <c r="B2123" s="448" t="s">
        <v>6944</v>
      </c>
      <c r="C2123" s="449" t="s">
        <v>923</v>
      </c>
      <c r="D2123" s="450">
        <v>966</v>
      </c>
    </row>
    <row r="2124" spans="1:4" ht="13.5" x14ac:dyDescent="0.25">
      <c r="A2124" s="447">
        <v>90794</v>
      </c>
      <c r="B2124" s="448" t="s">
        <v>6945</v>
      </c>
      <c r="C2124" s="449" t="s">
        <v>923</v>
      </c>
      <c r="D2124" s="450">
        <v>658.08</v>
      </c>
    </row>
    <row r="2125" spans="1:4" ht="13.5" x14ac:dyDescent="0.25">
      <c r="A2125" s="447">
        <v>90795</v>
      </c>
      <c r="B2125" s="448" t="s">
        <v>6946</v>
      </c>
      <c r="C2125" s="449" t="s">
        <v>923</v>
      </c>
      <c r="D2125" s="450">
        <v>665.79</v>
      </c>
    </row>
    <row r="2126" spans="1:4" ht="13.5" x14ac:dyDescent="0.25">
      <c r="A2126" s="447">
        <v>90796</v>
      </c>
      <c r="B2126" s="448" t="s">
        <v>6947</v>
      </c>
      <c r="C2126" s="449" t="s">
        <v>923</v>
      </c>
      <c r="D2126" s="450">
        <v>673.49</v>
      </c>
    </row>
    <row r="2127" spans="1:4" ht="13.5" x14ac:dyDescent="0.25">
      <c r="A2127" s="447">
        <v>90797</v>
      </c>
      <c r="B2127" s="448" t="s">
        <v>6948</v>
      </c>
      <c r="C2127" s="449" t="s">
        <v>923</v>
      </c>
      <c r="D2127" s="450">
        <v>681.19</v>
      </c>
    </row>
    <row r="2128" spans="1:4" ht="13.5" x14ac:dyDescent="0.25">
      <c r="A2128" s="447">
        <v>90798</v>
      </c>
      <c r="B2128" s="448" t="s">
        <v>20166</v>
      </c>
      <c r="C2128" s="449" t="s">
        <v>923</v>
      </c>
      <c r="D2128" s="450">
        <v>981.33</v>
      </c>
    </row>
    <row r="2129" spans="1:4" ht="13.5" x14ac:dyDescent="0.25">
      <c r="A2129" s="447">
        <v>90799</v>
      </c>
      <c r="B2129" s="448" t="s">
        <v>20167</v>
      </c>
      <c r="C2129" s="449" t="s">
        <v>923</v>
      </c>
      <c r="D2129" s="451">
        <v>1013.58</v>
      </c>
    </row>
    <row r="2130" spans="1:4" ht="13.5" x14ac:dyDescent="0.25">
      <c r="A2130" s="447">
        <v>90801</v>
      </c>
      <c r="B2130" s="448" t="s">
        <v>6949</v>
      </c>
      <c r="C2130" s="449" t="s">
        <v>923</v>
      </c>
      <c r="D2130" s="450">
        <v>326.20999999999998</v>
      </c>
    </row>
    <row r="2131" spans="1:4" ht="13.5" x14ac:dyDescent="0.25">
      <c r="A2131" s="447">
        <v>90806</v>
      </c>
      <c r="B2131" s="448" t="s">
        <v>10351</v>
      </c>
      <c r="C2131" s="449" t="s">
        <v>923</v>
      </c>
      <c r="D2131" s="450">
        <v>422.1</v>
      </c>
    </row>
    <row r="2132" spans="1:4" ht="13.5" x14ac:dyDescent="0.25">
      <c r="A2132" s="447">
        <v>90820</v>
      </c>
      <c r="B2132" s="448" t="s">
        <v>6950</v>
      </c>
      <c r="C2132" s="449" t="s">
        <v>923</v>
      </c>
      <c r="D2132" s="450">
        <v>307.86</v>
      </c>
    </row>
    <row r="2133" spans="1:4" ht="13.5" x14ac:dyDescent="0.25">
      <c r="A2133" s="447">
        <v>90821</v>
      </c>
      <c r="B2133" s="448" t="s">
        <v>6951</v>
      </c>
      <c r="C2133" s="449" t="s">
        <v>923</v>
      </c>
      <c r="D2133" s="450">
        <v>314.99</v>
      </c>
    </row>
    <row r="2134" spans="1:4" ht="13.5" x14ac:dyDescent="0.25">
      <c r="A2134" s="447">
        <v>90822</v>
      </c>
      <c r="B2134" s="448" t="s">
        <v>6952</v>
      </c>
      <c r="C2134" s="449" t="s">
        <v>923</v>
      </c>
      <c r="D2134" s="450">
        <v>337.61</v>
      </c>
    </row>
    <row r="2135" spans="1:4" ht="13.5" x14ac:dyDescent="0.25">
      <c r="A2135" s="447">
        <v>90823</v>
      </c>
      <c r="B2135" s="448" t="s">
        <v>6953</v>
      </c>
      <c r="C2135" s="449" t="s">
        <v>923</v>
      </c>
      <c r="D2135" s="450">
        <v>411.12</v>
      </c>
    </row>
    <row r="2136" spans="1:4" ht="13.5" x14ac:dyDescent="0.25">
      <c r="A2136" s="447">
        <v>90824</v>
      </c>
      <c r="B2136" s="448" t="s">
        <v>6954</v>
      </c>
      <c r="C2136" s="449" t="s">
        <v>923</v>
      </c>
      <c r="D2136" s="450">
        <v>582.21</v>
      </c>
    </row>
    <row r="2137" spans="1:4" ht="13.5" x14ac:dyDescent="0.25">
      <c r="A2137" s="447">
        <v>90825</v>
      </c>
      <c r="B2137" s="448" t="s">
        <v>6955</v>
      </c>
      <c r="C2137" s="449" t="s">
        <v>923</v>
      </c>
      <c r="D2137" s="450">
        <v>646.98</v>
      </c>
    </row>
    <row r="2138" spans="1:4" ht="13.5" x14ac:dyDescent="0.25">
      <c r="A2138" s="447">
        <v>90830</v>
      </c>
      <c r="B2138" s="448" t="s">
        <v>6956</v>
      </c>
      <c r="C2138" s="449" t="s">
        <v>923</v>
      </c>
      <c r="D2138" s="450">
        <v>167.26</v>
      </c>
    </row>
    <row r="2139" spans="1:4" ht="13.5" x14ac:dyDescent="0.25">
      <c r="A2139" s="447">
        <v>90831</v>
      </c>
      <c r="B2139" s="448" t="s">
        <v>6957</v>
      </c>
      <c r="C2139" s="449" t="s">
        <v>923</v>
      </c>
      <c r="D2139" s="450">
        <v>145.71</v>
      </c>
    </row>
    <row r="2140" spans="1:4" ht="13.5" x14ac:dyDescent="0.25">
      <c r="A2140" s="447">
        <v>90841</v>
      </c>
      <c r="B2140" s="448" t="s">
        <v>6958</v>
      </c>
      <c r="C2140" s="449" t="s">
        <v>923</v>
      </c>
      <c r="D2140" s="450">
        <v>989.81</v>
      </c>
    </row>
    <row r="2141" spans="1:4" ht="13.5" x14ac:dyDescent="0.25">
      <c r="A2141" s="447">
        <v>90842</v>
      </c>
      <c r="B2141" s="448" t="s">
        <v>6959</v>
      </c>
      <c r="C2141" s="449" t="s">
        <v>923</v>
      </c>
      <c r="D2141" s="450">
        <v>999.32</v>
      </c>
    </row>
    <row r="2142" spans="1:4" ht="13.5" x14ac:dyDescent="0.25">
      <c r="A2142" s="447">
        <v>90843</v>
      </c>
      <c r="B2142" s="448" t="s">
        <v>6960</v>
      </c>
      <c r="C2142" s="449" t="s">
        <v>923</v>
      </c>
      <c r="D2142" s="451">
        <v>1045.8699999999999</v>
      </c>
    </row>
    <row r="2143" spans="1:4" ht="13.5" x14ac:dyDescent="0.25">
      <c r="A2143" s="447">
        <v>90844</v>
      </c>
      <c r="B2143" s="448" t="s">
        <v>6961</v>
      </c>
      <c r="C2143" s="449" t="s">
        <v>923</v>
      </c>
      <c r="D2143" s="451">
        <v>1121.75</v>
      </c>
    </row>
    <row r="2144" spans="1:4" ht="13.5" x14ac:dyDescent="0.25">
      <c r="A2144" s="447">
        <v>90845</v>
      </c>
      <c r="B2144" s="448" t="s">
        <v>6962</v>
      </c>
      <c r="C2144" s="449" t="s">
        <v>923</v>
      </c>
      <c r="D2144" s="451">
        <v>1290.47</v>
      </c>
    </row>
    <row r="2145" spans="1:4" ht="13.5" x14ac:dyDescent="0.25">
      <c r="A2145" s="447">
        <v>90846</v>
      </c>
      <c r="B2145" s="448" t="s">
        <v>6963</v>
      </c>
      <c r="C2145" s="449" t="s">
        <v>923</v>
      </c>
      <c r="D2145" s="451">
        <v>1357.61</v>
      </c>
    </row>
    <row r="2146" spans="1:4" ht="13.5" x14ac:dyDescent="0.25">
      <c r="A2146" s="447">
        <v>90847</v>
      </c>
      <c r="B2146" s="448" t="s">
        <v>6964</v>
      </c>
      <c r="C2146" s="449" t="s">
        <v>923</v>
      </c>
      <c r="D2146" s="450">
        <v>844.1</v>
      </c>
    </row>
    <row r="2147" spans="1:4" ht="13.5" x14ac:dyDescent="0.25">
      <c r="A2147" s="447">
        <v>90848</v>
      </c>
      <c r="B2147" s="448" t="s">
        <v>6965</v>
      </c>
      <c r="C2147" s="449" t="s">
        <v>923</v>
      </c>
      <c r="D2147" s="450">
        <v>853.61</v>
      </c>
    </row>
    <row r="2148" spans="1:4" ht="13.5" x14ac:dyDescent="0.25">
      <c r="A2148" s="447">
        <v>90849</v>
      </c>
      <c r="B2148" s="448" t="s">
        <v>6966</v>
      </c>
      <c r="C2148" s="449" t="s">
        <v>923</v>
      </c>
      <c r="D2148" s="450">
        <v>878.61</v>
      </c>
    </row>
    <row r="2149" spans="1:4" ht="13.5" x14ac:dyDescent="0.25">
      <c r="A2149" s="447">
        <v>90850</v>
      </c>
      <c r="B2149" s="448" t="s">
        <v>6967</v>
      </c>
      <c r="C2149" s="449" t="s">
        <v>923</v>
      </c>
      <c r="D2149" s="450">
        <v>954.49</v>
      </c>
    </row>
    <row r="2150" spans="1:4" ht="13.5" x14ac:dyDescent="0.25">
      <c r="A2150" s="447">
        <v>90851</v>
      </c>
      <c r="B2150" s="448" t="s">
        <v>6968</v>
      </c>
      <c r="C2150" s="449" t="s">
        <v>923</v>
      </c>
      <c r="D2150" s="451">
        <v>1123.21</v>
      </c>
    </row>
    <row r="2151" spans="1:4" ht="13.5" x14ac:dyDescent="0.25">
      <c r="A2151" s="447">
        <v>90852</v>
      </c>
      <c r="B2151" s="448" t="s">
        <v>6969</v>
      </c>
      <c r="C2151" s="449" t="s">
        <v>923</v>
      </c>
      <c r="D2151" s="451">
        <v>1190.3499999999999</v>
      </c>
    </row>
    <row r="2152" spans="1:4" ht="13.5" x14ac:dyDescent="0.25">
      <c r="A2152" s="447">
        <v>91009</v>
      </c>
      <c r="B2152" s="448" t="s">
        <v>6970</v>
      </c>
      <c r="C2152" s="449" t="s">
        <v>923</v>
      </c>
      <c r="D2152" s="450">
        <v>318.04000000000002</v>
      </c>
    </row>
    <row r="2153" spans="1:4" ht="13.5" x14ac:dyDescent="0.25">
      <c r="A2153" s="447">
        <v>91010</v>
      </c>
      <c r="B2153" s="448" t="s">
        <v>6971</v>
      </c>
      <c r="C2153" s="449" t="s">
        <v>923</v>
      </c>
      <c r="D2153" s="450">
        <v>325.66000000000003</v>
      </c>
    </row>
    <row r="2154" spans="1:4" ht="13.5" x14ac:dyDescent="0.25">
      <c r="A2154" s="447">
        <v>91011</v>
      </c>
      <c r="B2154" s="448" t="s">
        <v>6972</v>
      </c>
      <c r="C2154" s="449" t="s">
        <v>923</v>
      </c>
      <c r="D2154" s="450">
        <v>378.97</v>
      </c>
    </row>
    <row r="2155" spans="1:4" ht="13.5" x14ac:dyDescent="0.25">
      <c r="A2155" s="447">
        <v>91012</v>
      </c>
      <c r="B2155" s="448" t="s">
        <v>6973</v>
      </c>
      <c r="C2155" s="449" t="s">
        <v>923</v>
      </c>
      <c r="D2155" s="450">
        <v>420.15</v>
      </c>
    </row>
    <row r="2156" spans="1:4" ht="13.5" x14ac:dyDescent="0.25">
      <c r="A2156" s="447">
        <v>91013</v>
      </c>
      <c r="B2156" s="448" t="s">
        <v>6974</v>
      </c>
      <c r="C2156" s="449" t="s">
        <v>923</v>
      </c>
      <c r="D2156" s="450">
        <v>854.28</v>
      </c>
    </row>
    <row r="2157" spans="1:4" ht="13.5" x14ac:dyDescent="0.25">
      <c r="A2157" s="447">
        <v>91014</v>
      </c>
      <c r="B2157" s="448" t="s">
        <v>6975</v>
      </c>
      <c r="C2157" s="449" t="s">
        <v>923</v>
      </c>
      <c r="D2157" s="450">
        <v>864.28</v>
      </c>
    </row>
    <row r="2158" spans="1:4" ht="13.5" x14ac:dyDescent="0.25">
      <c r="A2158" s="447">
        <v>91015</v>
      </c>
      <c r="B2158" s="448" t="s">
        <v>6976</v>
      </c>
      <c r="C2158" s="449" t="s">
        <v>923</v>
      </c>
      <c r="D2158" s="450">
        <v>919.97</v>
      </c>
    </row>
    <row r="2159" spans="1:4" ht="13.5" x14ac:dyDescent="0.25">
      <c r="A2159" s="447">
        <v>91016</v>
      </c>
      <c r="B2159" s="448" t="s">
        <v>6977</v>
      </c>
      <c r="C2159" s="449" t="s">
        <v>923</v>
      </c>
      <c r="D2159" s="450">
        <v>963.52</v>
      </c>
    </row>
    <row r="2160" spans="1:4" ht="13.5" x14ac:dyDescent="0.25">
      <c r="A2160" s="447">
        <v>91287</v>
      </c>
      <c r="B2160" s="448" t="s">
        <v>6978</v>
      </c>
      <c r="C2160" s="449" t="s">
        <v>923</v>
      </c>
      <c r="D2160" s="450">
        <v>245.92</v>
      </c>
    </row>
    <row r="2161" spans="1:4" ht="13.5" x14ac:dyDescent="0.25">
      <c r="A2161" s="447">
        <v>91292</v>
      </c>
      <c r="B2161" s="448" t="s">
        <v>10352</v>
      </c>
      <c r="C2161" s="449" t="s">
        <v>923</v>
      </c>
      <c r="D2161" s="450">
        <v>341.81</v>
      </c>
    </row>
    <row r="2162" spans="1:4" ht="13.5" x14ac:dyDescent="0.25">
      <c r="A2162" s="447">
        <v>91295</v>
      </c>
      <c r="B2162" s="448" t="s">
        <v>6979</v>
      </c>
      <c r="C2162" s="449" t="s">
        <v>923</v>
      </c>
      <c r="D2162" s="450">
        <v>326.86</v>
      </c>
    </row>
    <row r="2163" spans="1:4" ht="13.5" x14ac:dyDescent="0.25">
      <c r="A2163" s="447">
        <v>91296</v>
      </c>
      <c r="B2163" s="448" t="s">
        <v>6980</v>
      </c>
      <c r="C2163" s="449" t="s">
        <v>923</v>
      </c>
      <c r="D2163" s="450">
        <v>350.3</v>
      </c>
    </row>
    <row r="2164" spans="1:4" ht="13.5" x14ac:dyDescent="0.25">
      <c r="A2164" s="447">
        <v>91297</v>
      </c>
      <c r="B2164" s="448" t="s">
        <v>6981</v>
      </c>
      <c r="C2164" s="449" t="s">
        <v>923</v>
      </c>
      <c r="D2164" s="450">
        <v>384.85</v>
      </c>
    </row>
    <row r="2165" spans="1:4" ht="13.5" x14ac:dyDescent="0.25">
      <c r="A2165" s="447">
        <v>91298</v>
      </c>
      <c r="B2165" s="448" t="s">
        <v>6982</v>
      </c>
      <c r="C2165" s="449" t="s">
        <v>923</v>
      </c>
      <c r="D2165" s="451">
        <v>1063.48</v>
      </c>
    </row>
    <row r="2166" spans="1:4" ht="13.5" x14ac:dyDescent="0.25">
      <c r="A2166" s="447">
        <v>91299</v>
      </c>
      <c r="B2166" s="448" t="s">
        <v>6983</v>
      </c>
      <c r="C2166" s="449" t="s">
        <v>923</v>
      </c>
      <c r="D2166" s="451">
        <v>1495.63</v>
      </c>
    </row>
    <row r="2167" spans="1:4" ht="13.5" x14ac:dyDescent="0.25">
      <c r="A2167" s="447">
        <v>91304</v>
      </c>
      <c r="B2167" s="448" t="s">
        <v>6984</v>
      </c>
      <c r="C2167" s="449" t="s">
        <v>923</v>
      </c>
      <c r="D2167" s="450">
        <v>105.13</v>
      </c>
    </row>
    <row r="2168" spans="1:4" ht="13.5" x14ac:dyDescent="0.25">
      <c r="A2168" s="447">
        <v>91305</v>
      </c>
      <c r="B2168" s="448" t="s">
        <v>6985</v>
      </c>
      <c r="C2168" s="449" t="s">
        <v>923</v>
      </c>
      <c r="D2168" s="450">
        <v>102.97</v>
      </c>
    </row>
    <row r="2169" spans="1:4" ht="13.5" x14ac:dyDescent="0.25">
      <c r="A2169" s="447">
        <v>91306</v>
      </c>
      <c r="B2169" s="448" t="s">
        <v>6986</v>
      </c>
      <c r="C2169" s="449" t="s">
        <v>923</v>
      </c>
      <c r="D2169" s="450">
        <v>145.71</v>
      </c>
    </row>
    <row r="2170" spans="1:4" ht="13.5" x14ac:dyDescent="0.25">
      <c r="A2170" s="447">
        <v>91307</v>
      </c>
      <c r="B2170" s="448" t="s">
        <v>6987</v>
      </c>
      <c r="C2170" s="449" t="s">
        <v>923</v>
      </c>
      <c r="D2170" s="450">
        <v>88.55</v>
      </c>
    </row>
    <row r="2171" spans="1:4" ht="13.5" x14ac:dyDescent="0.25">
      <c r="A2171" s="447">
        <v>91312</v>
      </c>
      <c r="B2171" s="448" t="s">
        <v>6988</v>
      </c>
      <c r="C2171" s="449" t="s">
        <v>923</v>
      </c>
      <c r="D2171" s="450">
        <v>832.12</v>
      </c>
    </row>
    <row r="2172" spans="1:4" ht="13.5" x14ac:dyDescent="0.25">
      <c r="A2172" s="447">
        <v>91313</v>
      </c>
      <c r="B2172" s="448" t="s">
        <v>6989</v>
      </c>
      <c r="C2172" s="449" t="s">
        <v>923</v>
      </c>
      <c r="D2172" s="450">
        <v>826.49</v>
      </c>
    </row>
    <row r="2173" spans="1:4" ht="13.5" x14ac:dyDescent="0.25">
      <c r="A2173" s="447">
        <v>91314</v>
      </c>
      <c r="B2173" s="448" t="s">
        <v>6990</v>
      </c>
      <c r="C2173" s="449" t="s">
        <v>923</v>
      </c>
      <c r="D2173" s="450">
        <v>867.35</v>
      </c>
    </row>
    <row r="2174" spans="1:4" ht="13.5" x14ac:dyDescent="0.25">
      <c r="A2174" s="447">
        <v>91315</v>
      </c>
      <c r="B2174" s="448" t="s">
        <v>6991</v>
      </c>
      <c r="C2174" s="449" t="s">
        <v>923</v>
      </c>
      <c r="D2174" s="450">
        <v>942.51</v>
      </c>
    </row>
    <row r="2175" spans="1:4" ht="13.5" x14ac:dyDescent="0.25">
      <c r="A2175" s="447">
        <v>91316</v>
      </c>
      <c r="B2175" s="448" t="s">
        <v>6992</v>
      </c>
      <c r="C2175" s="449" t="s">
        <v>923</v>
      </c>
      <c r="D2175" s="451">
        <v>1111.95</v>
      </c>
    </row>
    <row r="2176" spans="1:4" ht="13.5" x14ac:dyDescent="0.25">
      <c r="A2176" s="447">
        <v>91317</v>
      </c>
      <c r="B2176" s="448" t="s">
        <v>6993</v>
      </c>
      <c r="C2176" s="449" t="s">
        <v>923</v>
      </c>
      <c r="D2176" s="451">
        <v>1178.3699999999999</v>
      </c>
    </row>
    <row r="2177" spans="1:4" ht="13.5" x14ac:dyDescent="0.25">
      <c r="A2177" s="447">
        <v>91318</v>
      </c>
      <c r="B2177" s="448" t="s">
        <v>6994</v>
      </c>
      <c r="C2177" s="449" t="s">
        <v>923</v>
      </c>
      <c r="D2177" s="450">
        <v>729.15</v>
      </c>
    </row>
    <row r="2178" spans="1:4" ht="13.5" x14ac:dyDescent="0.25">
      <c r="A2178" s="447">
        <v>91319</v>
      </c>
      <c r="B2178" s="448" t="s">
        <v>6995</v>
      </c>
      <c r="C2178" s="449" t="s">
        <v>923</v>
      </c>
      <c r="D2178" s="450">
        <v>737.94</v>
      </c>
    </row>
    <row r="2179" spans="1:4" ht="13.5" x14ac:dyDescent="0.25">
      <c r="A2179" s="447">
        <v>91320</v>
      </c>
      <c r="B2179" s="448" t="s">
        <v>6996</v>
      </c>
      <c r="C2179" s="449" t="s">
        <v>923</v>
      </c>
      <c r="D2179" s="450">
        <v>762.22</v>
      </c>
    </row>
    <row r="2180" spans="1:4" ht="13.5" x14ac:dyDescent="0.25">
      <c r="A2180" s="447">
        <v>91321</v>
      </c>
      <c r="B2180" s="448" t="s">
        <v>6997</v>
      </c>
      <c r="C2180" s="449" t="s">
        <v>923</v>
      </c>
      <c r="D2180" s="450">
        <v>837.38</v>
      </c>
    </row>
    <row r="2181" spans="1:4" ht="13.5" x14ac:dyDescent="0.25">
      <c r="A2181" s="447">
        <v>91322</v>
      </c>
      <c r="B2181" s="448" t="s">
        <v>6998</v>
      </c>
      <c r="C2181" s="449" t="s">
        <v>923</v>
      </c>
      <c r="D2181" s="451">
        <v>1006.82</v>
      </c>
    </row>
    <row r="2182" spans="1:4" ht="13.5" x14ac:dyDescent="0.25">
      <c r="A2182" s="447">
        <v>91323</v>
      </c>
      <c r="B2182" s="448" t="s">
        <v>6999</v>
      </c>
      <c r="C2182" s="449" t="s">
        <v>923</v>
      </c>
      <c r="D2182" s="451">
        <v>1073.24</v>
      </c>
    </row>
    <row r="2183" spans="1:4" ht="13.5" x14ac:dyDescent="0.25">
      <c r="A2183" s="447">
        <v>91324</v>
      </c>
      <c r="B2183" s="448" t="s">
        <v>7000</v>
      </c>
      <c r="C2183" s="449" t="s">
        <v>923</v>
      </c>
      <c r="D2183" s="450">
        <v>739.33</v>
      </c>
    </row>
    <row r="2184" spans="1:4" ht="13.5" x14ac:dyDescent="0.25">
      <c r="A2184" s="447">
        <v>91325</v>
      </c>
      <c r="B2184" s="448" t="s">
        <v>7001</v>
      </c>
      <c r="C2184" s="449" t="s">
        <v>923</v>
      </c>
      <c r="D2184" s="450">
        <v>748.61</v>
      </c>
    </row>
    <row r="2185" spans="1:4" ht="13.5" x14ac:dyDescent="0.25">
      <c r="A2185" s="447">
        <v>91326</v>
      </c>
      <c r="B2185" s="448" t="s">
        <v>7002</v>
      </c>
      <c r="C2185" s="449" t="s">
        <v>923</v>
      </c>
      <c r="D2185" s="450">
        <v>803.58</v>
      </c>
    </row>
    <row r="2186" spans="1:4" ht="13.5" x14ac:dyDescent="0.25">
      <c r="A2186" s="447">
        <v>91327</v>
      </c>
      <c r="B2186" s="448" t="s">
        <v>7003</v>
      </c>
      <c r="C2186" s="449" t="s">
        <v>923</v>
      </c>
      <c r="D2186" s="450">
        <v>846.41</v>
      </c>
    </row>
    <row r="2187" spans="1:4" ht="13.5" x14ac:dyDescent="0.25">
      <c r="A2187" s="447">
        <v>91328</v>
      </c>
      <c r="B2187" s="448" t="s">
        <v>7004</v>
      </c>
      <c r="C2187" s="449" t="s">
        <v>923</v>
      </c>
      <c r="D2187" s="450">
        <v>863.1</v>
      </c>
    </row>
    <row r="2188" spans="1:4" ht="13.5" x14ac:dyDescent="0.25">
      <c r="A2188" s="447">
        <v>91329</v>
      </c>
      <c r="B2188" s="448" t="s">
        <v>7005</v>
      </c>
      <c r="C2188" s="449" t="s">
        <v>923</v>
      </c>
      <c r="D2188" s="450">
        <v>748.15</v>
      </c>
    </row>
    <row r="2189" spans="1:4" ht="13.5" x14ac:dyDescent="0.25">
      <c r="A2189" s="447">
        <v>91330</v>
      </c>
      <c r="B2189" s="448" t="s">
        <v>7006</v>
      </c>
      <c r="C2189" s="449" t="s">
        <v>923</v>
      </c>
      <c r="D2189" s="450">
        <v>888.92</v>
      </c>
    </row>
    <row r="2190" spans="1:4" ht="13.5" x14ac:dyDescent="0.25">
      <c r="A2190" s="447">
        <v>91331</v>
      </c>
      <c r="B2190" s="448" t="s">
        <v>7007</v>
      </c>
      <c r="C2190" s="449" t="s">
        <v>923</v>
      </c>
      <c r="D2190" s="450">
        <v>773.25</v>
      </c>
    </row>
    <row r="2191" spans="1:4" ht="13.5" x14ac:dyDescent="0.25">
      <c r="A2191" s="447">
        <v>91332</v>
      </c>
      <c r="B2191" s="448" t="s">
        <v>7008</v>
      </c>
      <c r="C2191" s="449" t="s">
        <v>923</v>
      </c>
      <c r="D2191" s="450">
        <v>925.85</v>
      </c>
    </row>
    <row r="2192" spans="1:4" ht="13.5" x14ac:dyDescent="0.25">
      <c r="A2192" s="447">
        <v>91333</v>
      </c>
      <c r="B2192" s="448" t="s">
        <v>7009</v>
      </c>
      <c r="C2192" s="449" t="s">
        <v>923</v>
      </c>
      <c r="D2192" s="450">
        <v>809.46</v>
      </c>
    </row>
    <row r="2193" spans="1:4" ht="13.5" x14ac:dyDescent="0.25">
      <c r="A2193" s="447">
        <v>91334</v>
      </c>
      <c r="B2193" s="448" t="s">
        <v>7010</v>
      </c>
      <c r="C2193" s="449" t="s">
        <v>923</v>
      </c>
      <c r="D2193" s="451">
        <v>1604.48</v>
      </c>
    </row>
    <row r="2194" spans="1:4" ht="13.5" x14ac:dyDescent="0.25">
      <c r="A2194" s="447">
        <v>91335</v>
      </c>
      <c r="B2194" s="448" t="s">
        <v>7011</v>
      </c>
      <c r="C2194" s="449" t="s">
        <v>923</v>
      </c>
      <c r="D2194" s="451">
        <v>1488.09</v>
      </c>
    </row>
    <row r="2195" spans="1:4" ht="13.5" x14ac:dyDescent="0.25">
      <c r="A2195" s="447">
        <v>91336</v>
      </c>
      <c r="B2195" s="448" t="s">
        <v>7012</v>
      </c>
      <c r="C2195" s="449" t="s">
        <v>923</v>
      </c>
      <c r="D2195" s="451">
        <v>2036.63</v>
      </c>
    </row>
    <row r="2196" spans="1:4" ht="13.5" x14ac:dyDescent="0.25">
      <c r="A2196" s="447">
        <v>91337</v>
      </c>
      <c r="B2196" s="448" t="s">
        <v>7013</v>
      </c>
      <c r="C2196" s="449" t="s">
        <v>923</v>
      </c>
      <c r="D2196" s="451">
        <v>1920.24</v>
      </c>
    </row>
    <row r="2197" spans="1:4" ht="13.5" x14ac:dyDescent="0.25">
      <c r="A2197" s="447">
        <v>100659</v>
      </c>
      <c r="B2197" s="448" t="s">
        <v>7014</v>
      </c>
      <c r="C2197" s="449" t="s">
        <v>982</v>
      </c>
      <c r="D2197" s="450">
        <v>11.89</v>
      </c>
    </row>
    <row r="2198" spans="1:4" ht="13.5" x14ac:dyDescent="0.25">
      <c r="A2198" s="447">
        <v>100660</v>
      </c>
      <c r="B2198" s="448" t="s">
        <v>7015</v>
      </c>
      <c r="C2198" s="449" t="s">
        <v>982</v>
      </c>
      <c r="D2198" s="450">
        <v>8.2799999999999994</v>
      </c>
    </row>
    <row r="2199" spans="1:4" ht="13.5" x14ac:dyDescent="0.25">
      <c r="A2199" s="447">
        <v>100675</v>
      </c>
      <c r="B2199" s="448" t="s">
        <v>7016</v>
      </c>
      <c r="C2199" s="449" t="s">
        <v>923</v>
      </c>
      <c r="D2199" s="450">
        <v>859.46</v>
      </c>
    </row>
    <row r="2200" spans="1:4" ht="13.5" x14ac:dyDescent="0.25">
      <c r="A2200" s="447">
        <v>100676</v>
      </c>
      <c r="B2200" s="448" t="s">
        <v>7017</v>
      </c>
      <c r="C2200" s="449" t="s">
        <v>923</v>
      </c>
      <c r="D2200" s="450">
        <v>206.69</v>
      </c>
    </row>
    <row r="2201" spans="1:4" ht="13.5" x14ac:dyDescent="0.25">
      <c r="A2201" s="447">
        <v>100678</v>
      </c>
      <c r="B2201" s="448" t="s">
        <v>7018</v>
      </c>
      <c r="C2201" s="449" t="s">
        <v>923</v>
      </c>
      <c r="D2201" s="450">
        <v>999.99</v>
      </c>
    </row>
    <row r="2202" spans="1:4" ht="13.5" x14ac:dyDescent="0.25">
      <c r="A2202" s="447">
        <v>100679</v>
      </c>
      <c r="B2202" s="448" t="s">
        <v>7019</v>
      </c>
      <c r="C2202" s="449" t="s">
        <v>923</v>
      </c>
      <c r="D2202" s="450">
        <v>842.3</v>
      </c>
    </row>
    <row r="2203" spans="1:4" ht="13.5" x14ac:dyDescent="0.25">
      <c r="A2203" s="447">
        <v>100680</v>
      </c>
      <c r="B2203" s="448" t="s">
        <v>7020</v>
      </c>
      <c r="C2203" s="449" t="s">
        <v>923</v>
      </c>
      <c r="D2203" s="451">
        <v>1009.99</v>
      </c>
    </row>
    <row r="2204" spans="1:4" ht="13.5" x14ac:dyDescent="0.25">
      <c r="A2204" s="447">
        <v>100681</v>
      </c>
      <c r="B2204" s="448" t="s">
        <v>7021</v>
      </c>
      <c r="C2204" s="449" t="s">
        <v>923</v>
      </c>
      <c r="D2204" s="451">
        <v>1034.6300000000001</v>
      </c>
    </row>
    <row r="2205" spans="1:4" ht="13.5" x14ac:dyDescent="0.25">
      <c r="A2205" s="447">
        <v>100682</v>
      </c>
      <c r="B2205" s="448" t="s">
        <v>7022</v>
      </c>
      <c r="C2205" s="449" t="s">
        <v>923</v>
      </c>
      <c r="D2205" s="450">
        <v>861.8</v>
      </c>
    </row>
    <row r="2206" spans="1:4" ht="13.5" x14ac:dyDescent="0.25">
      <c r="A2206" s="447">
        <v>100683</v>
      </c>
      <c r="B2206" s="448" t="s">
        <v>7023</v>
      </c>
      <c r="C2206" s="449" t="s">
        <v>923</v>
      </c>
      <c r="D2206" s="451">
        <v>1087.23</v>
      </c>
    </row>
    <row r="2207" spans="1:4" ht="13.5" x14ac:dyDescent="0.25">
      <c r="A2207" s="447">
        <v>100684</v>
      </c>
      <c r="B2207" s="448" t="s">
        <v>7024</v>
      </c>
      <c r="C2207" s="449" t="s">
        <v>923</v>
      </c>
      <c r="D2207" s="450">
        <v>908.71</v>
      </c>
    </row>
    <row r="2208" spans="1:4" ht="13.5" x14ac:dyDescent="0.25">
      <c r="A2208" s="447">
        <v>100685</v>
      </c>
      <c r="B2208" s="448" t="s">
        <v>7025</v>
      </c>
      <c r="C2208" s="449" t="s">
        <v>923</v>
      </c>
      <c r="D2208" s="451">
        <v>1130.78</v>
      </c>
    </row>
    <row r="2209" spans="1:4" ht="13.5" x14ac:dyDescent="0.25">
      <c r="A2209" s="447">
        <v>100686</v>
      </c>
      <c r="B2209" s="448" t="s">
        <v>7026</v>
      </c>
      <c r="C2209" s="449" t="s">
        <v>923</v>
      </c>
      <c r="D2209" s="450">
        <v>951.54</v>
      </c>
    </row>
    <row r="2210" spans="1:4" ht="13.5" x14ac:dyDescent="0.25">
      <c r="A2210" s="447">
        <v>100687</v>
      </c>
      <c r="B2210" s="448" t="s">
        <v>7027</v>
      </c>
      <c r="C2210" s="449" t="s">
        <v>923</v>
      </c>
      <c r="D2210" s="451">
        <v>1008.81</v>
      </c>
    </row>
    <row r="2211" spans="1:4" ht="13.5" x14ac:dyDescent="0.25">
      <c r="A2211" s="447">
        <v>100688</v>
      </c>
      <c r="B2211" s="448" t="s">
        <v>7028</v>
      </c>
      <c r="C2211" s="449" t="s">
        <v>923</v>
      </c>
      <c r="D2211" s="450">
        <v>851.12</v>
      </c>
    </row>
    <row r="2212" spans="1:4" ht="13.5" x14ac:dyDescent="0.25">
      <c r="A2212" s="447">
        <v>100689</v>
      </c>
      <c r="B2212" s="448" t="s">
        <v>7029</v>
      </c>
      <c r="C2212" s="449" t="s">
        <v>923</v>
      </c>
      <c r="D2212" s="451">
        <v>1093.1099999999999</v>
      </c>
    </row>
    <row r="2213" spans="1:4" ht="13.5" x14ac:dyDescent="0.25">
      <c r="A2213" s="447">
        <v>100690</v>
      </c>
      <c r="B2213" s="448" t="s">
        <v>7030</v>
      </c>
      <c r="C2213" s="449" t="s">
        <v>923</v>
      </c>
      <c r="D2213" s="450">
        <v>914.59</v>
      </c>
    </row>
    <row r="2214" spans="1:4" ht="13.5" x14ac:dyDescent="0.25">
      <c r="A2214" s="447">
        <v>100691</v>
      </c>
      <c r="B2214" s="448" t="s">
        <v>7031</v>
      </c>
      <c r="C2214" s="449" t="s">
        <v>923</v>
      </c>
      <c r="D2214" s="451">
        <v>1771.74</v>
      </c>
    </row>
    <row r="2215" spans="1:4" ht="13.5" x14ac:dyDescent="0.25">
      <c r="A2215" s="447">
        <v>100692</v>
      </c>
      <c r="B2215" s="448" t="s">
        <v>7032</v>
      </c>
      <c r="C2215" s="449" t="s">
        <v>923</v>
      </c>
      <c r="D2215" s="451">
        <v>1593.22</v>
      </c>
    </row>
    <row r="2216" spans="1:4" ht="13.5" x14ac:dyDescent="0.25">
      <c r="A2216" s="447">
        <v>100693</v>
      </c>
      <c r="B2216" s="448" t="s">
        <v>7033</v>
      </c>
      <c r="C2216" s="449" t="s">
        <v>923</v>
      </c>
      <c r="D2216" s="451">
        <v>2203.89</v>
      </c>
    </row>
    <row r="2217" spans="1:4" ht="13.5" x14ac:dyDescent="0.25">
      <c r="A2217" s="447">
        <v>100694</v>
      </c>
      <c r="B2217" s="448" t="s">
        <v>7034</v>
      </c>
      <c r="C2217" s="449" t="s">
        <v>923</v>
      </c>
      <c r="D2217" s="451">
        <v>2025.37</v>
      </c>
    </row>
    <row r="2218" spans="1:4" ht="13.5" x14ac:dyDescent="0.25">
      <c r="A2218" s="447">
        <v>100695</v>
      </c>
      <c r="B2218" s="448" t="s">
        <v>7035</v>
      </c>
      <c r="C2218" s="449" t="s">
        <v>923</v>
      </c>
      <c r="D2218" s="450">
        <v>66.55</v>
      </c>
    </row>
    <row r="2219" spans="1:4" ht="13.5" x14ac:dyDescent="0.25">
      <c r="A2219" s="447">
        <v>100696</v>
      </c>
      <c r="B2219" s="448" t="s">
        <v>7036</v>
      </c>
      <c r="C2219" s="449" t="s">
        <v>923</v>
      </c>
      <c r="D2219" s="450">
        <v>73.89</v>
      </c>
    </row>
    <row r="2220" spans="1:4" ht="13.5" x14ac:dyDescent="0.25">
      <c r="A2220" s="447">
        <v>100697</v>
      </c>
      <c r="B2220" s="448" t="s">
        <v>7037</v>
      </c>
      <c r="C2220" s="449" t="s">
        <v>923</v>
      </c>
      <c r="D2220" s="450">
        <v>81.290000000000006</v>
      </c>
    </row>
    <row r="2221" spans="1:4" ht="13.5" x14ac:dyDescent="0.25">
      <c r="A2221" s="447">
        <v>100698</v>
      </c>
      <c r="B2221" s="448" t="s">
        <v>7038</v>
      </c>
      <c r="C2221" s="449" t="s">
        <v>923</v>
      </c>
      <c r="D2221" s="450">
        <v>88.66</v>
      </c>
    </row>
    <row r="2222" spans="1:4" ht="13.5" x14ac:dyDescent="0.25">
      <c r="A2222" s="447">
        <v>100699</v>
      </c>
      <c r="B2222" s="448" t="s">
        <v>7039</v>
      </c>
      <c r="C2222" s="449" t="s">
        <v>923</v>
      </c>
      <c r="D2222" s="450">
        <v>106.17</v>
      </c>
    </row>
    <row r="2223" spans="1:4" ht="13.5" x14ac:dyDescent="0.25">
      <c r="A2223" s="447">
        <v>100700</v>
      </c>
      <c r="B2223" s="448" t="s">
        <v>7040</v>
      </c>
      <c r="C2223" s="449" t="s">
        <v>923</v>
      </c>
      <c r="D2223" s="450">
        <v>821.34</v>
      </c>
    </row>
    <row r="2224" spans="1:4" ht="13.5" x14ac:dyDescent="0.25">
      <c r="A2224" s="447">
        <v>100712</v>
      </c>
      <c r="B2224" s="448" t="s">
        <v>7041</v>
      </c>
      <c r="C2224" s="449" t="s">
        <v>923</v>
      </c>
      <c r="D2224" s="450">
        <v>837.16</v>
      </c>
    </row>
    <row r="2225" spans="1:4" ht="13.5" x14ac:dyDescent="0.25">
      <c r="A2225" s="447">
        <v>100665</v>
      </c>
      <c r="B2225" s="448" t="s">
        <v>20168</v>
      </c>
      <c r="C2225" s="449" t="s">
        <v>984</v>
      </c>
      <c r="D2225" s="451">
        <v>1042.5999999999999</v>
      </c>
    </row>
    <row r="2226" spans="1:4" ht="13.5" x14ac:dyDescent="0.25">
      <c r="A2226" s="447">
        <v>100666</v>
      </c>
      <c r="B2226" s="448" t="s">
        <v>20169</v>
      </c>
      <c r="C2226" s="449" t="s">
        <v>984</v>
      </c>
      <c r="D2226" s="450">
        <v>826.25</v>
      </c>
    </row>
    <row r="2227" spans="1:4" ht="13.5" x14ac:dyDescent="0.25">
      <c r="A2227" s="447">
        <v>100667</v>
      </c>
      <c r="B2227" s="448" t="s">
        <v>20170</v>
      </c>
      <c r="C2227" s="449" t="s">
        <v>984</v>
      </c>
      <c r="D2227" s="451">
        <v>1348.45</v>
      </c>
    </row>
    <row r="2228" spans="1:4" ht="13.5" x14ac:dyDescent="0.25">
      <c r="A2228" s="447">
        <v>100668</v>
      </c>
      <c r="B2228" s="448" t="s">
        <v>20171</v>
      </c>
      <c r="C2228" s="449" t="s">
        <v>984</v>
      </c>
      <c r="D2228" s="451">
        <v>1555.4</v>
      </c>
    </row>
    <row r="2229" spans="1:4" ht="13.5" x14ac:dyDescent="0.25">
      <c r="A2229" s="447">
        <v>100669</v>
      </c>
      <c r="B2229" s="448" t="s">
        <v>20172</v>
      </c>
      <c r="C2229" s="449" t="s">
        <v>984</v>
      </c>
      <c r="D2229" s="451">
        <v>1054.3900000000001</v>
      </c>
    </row>
    <row r="2230" spans="1:4" ht="13.5" x14ac:dyDescent="0.25">
      <c r="A2230" s="447">
        <v>100670</v>
      </c>
      <c r="B2230" s="448" t="s">
        <v>20173</v>
      </c>
      <c r="C2230" s="449" t="s">
        <v>984</v>
      </c>
      <c r="D2230" s="451">
        <v>1291.95</v>
      </c>
    </row>
    <row r="2231" spans="1:4" ht="13.5" x14ac:dyDescent="0.25">
      <c r="A2231" s="447">
        <v>100671</v>
      </c>
      <c r="B2231" s="448" t="s">
        <v>20174</v>
      </c>
      <c r="C2231" s="449" t="s">
        <v>984</v>
      </c>
      <c r="D2231" s="451">
        <v>1602.92</v>
      </c>
    </row>
    <row r="2232" spans="1:4" ht="13.5" x14ac:dyDescent="0.25">
      <c r="A2232" s="447">
        <v>100672</v>
      </c>
      <c r="B2232" s="448" t="s">
        <v>20175</v>
      </c>
      <c r="C2232" s="449" t="s">
        <v>984</v>
      </c>
      <c r="D2232" s="451">
        <v>1035.68</v>
      </c>
    </row>
    <row r="2233" spans="1:4" ht="13.5" x14ac:dyDescent="0.25">
      <c r="A2233" s="447">
        <v>100701</v>
      </c>
      <c r="B2233" s="448" t="s">
        <v>7042</v>
      </c>
      <c r="C2233" s="449" t="s">
        <v>984</v>
      </c>
      <c r="D2233" s="450">
        <v>610.89</v>
      </c>
    </row>
    <row r="2234" spans="1:4" ht="13.5" x14ac:dyDescent="0.25">
      <c r="A2234" s="447">
        <v>94559</v>
      </c>
      <c r="B2234" s="448" t="s">
        <v>20176</v>
      </c>
      <c r="C2234" s="449" t="s">
        <v>984</v>
      </c>
      <c r="D2234" s="450">
        <v>695.77</v>
      </c>
    </row>
    <row r="2235" spans="1:4" ht="13.5" x14ac:dyDescent="0.25">
      <c r="A2235" s="447">
        <v>94562</v>
      </c>
      <c r="B2235" s="448" t="s">
        <v>20177</v>
      </c>
      <c r="C2235" s="449" t="s">
        <v>984</v>
      </c>
      <c r="D2235" s="450">
        <v>595.08000000000004</v>
      </c>
    </row>
    <row r="2236" spans="1:4" ht="13.5" x14ac:dyDescent="0.25">
      <c r="A2236" s="447">
        <v>94587</v>
      </c>
      <c r="B2236" s="448" t="s">
        <v>20178</v>
      </c>
      <c r="C2236" s="449" t="s">
        <v>982</v>
      </c>
      <c r="D2236" s="450">
        <v>61.15</v>
      </c>
    </row>
    <row r="2237" spans="1:4" ht="13.5" x14ac:dyDescent="0.25">
      <c r="A2237" s="447">
        <v>94588</v>
      </c>
      <c r="B2237" s="448" t="s">
        <v>20179</v>
      </c>
      <c r="C2237" s="449" t="s">
        <v>982</v>
      </c>
      <c r="D2237" s="450">
        <v>72.14</v>
      </c>
    </row>
    <row r="2238" spans="1:4" ht="13.5" x14ac:dyDescent="0.25">
      <c r="A2238" s="447">
        <v>105813</v>
      </c>
      <c r="B2238" s="448" t="s">
        <v>20180</v>
      </c>
      <c r="C2238" s="449" t="s">
        <v>984</v>
      </c>
      <c r="D2238" s="451">
        <v>1001.63</v>
      </c>
    </row>
    <row r="2239" spans="1:4" ht="13.5" x14ac:dyDescent="0.25">
      <c r="A2239" s="447">
        <v>99837</v>
      </c>
      <c r="B2239" s="448" t="s">
        <v>20181</v>
      </c>
      <c r="C2239" s="449" t="s">
        <v>982</v>
      </c>
      <c r="D2239" s="450">
        <v>630.65</v>
      </c>
    </row>
    <row r="2240" spans="1:4" ht="13.5" x14ac:dyDescent="0.25">
      <c r="A2240" s="447">
        <v>99839</v>
      </c>
      <c r="B2240" s="448" t="s">
        <v>10353</v>
      </c>
      <c r="C2240" s="449" t="s">
        <v>982</v>
      </c>
      <c r="D2240" s="450">
        <v>504.66</v>
      </c>
    </row>
    <row r="2241" spans="1:4" ht="13.5" x14ac:dyDescent="0.25">
      <c r="A2241" s="447">
        <v>99841</v>
      </c>
      <c r="B2241" s="448" t="s">
        <v>10354</v>
      </c>
      <c r="C2241" s="449" t="s">
        <v>982</v>
      </c>
      <c r="D2241" s="451">
        <v>1010.89</v>
      </c>
    </row>
    <row r="2242" spans="1:4" ht="13.5" x14ac:dyDescent="0.25">
      <c r="A2242" s="447">
        <v>99855</v>
      </c>
      <c r="B2242" s="448" t="s">
        <v>20182</v>
      </c>
      <c r="C2242" s="449" t="s">
        <v>982</v>
      </c>
      <c r="D2242" s="450">
        <v>118.15</v>
      </c>
    </row>
    <row r="2243" spans="1:4" ht="13.5" x14ac:dyDescent="0.25">
      <c r="A2243" s="447">
        <v>99857</v>
      </c>
      <c r="B2243" s="448" t="s">
        <v>20183</v>
      </c>
      <c r="C2243" s="449" t="s">
        <v>982</v>
      </c>
      <c r="D2243" s="450">
        <v>104.36</v>
      </c>
    </row>
    <row r="2244" spans="1:4" ht="13.5" x14ac:dyDescent="0.25">
      <c r="A2244" s="447">
        <v>99861</v>
      </c>
      <c r="B2244" s="448" t="s">
        <v>5100</v>
      </c>
      <c r="C2244" s="449" t="s">
        <v>984</v>
      </c>
      <c r="D2244" s="450">
        <v>602.23</v>
      </c>
    </row>
    <row r="2245" spans="1:4" ht="13.5" x14ac:dyDescent="0.25">
      <c r="A2245" s="447">
        <v>99862</v>
      </c>
      <c r="B2245" s="448" t="s">
        <v>5101</v>
      </c>
      <c r="C2245" s="449" t="s">
        <v>984</v>
      </c>
      <c r="D2245" s="450">
        <v>692.37</v>
      </c>
    </row>
    <row r="2246" spans="1:4" ht="13.5" x14ac:dyDescent="0.25">
      <c r="A2246" s="447">
        <v>90838</v>
      </c>
      <c r="B2246" s="448" t="s">
        <v>7043</v>
      </c>
      <c r="C2246" s="449" t="s">
        <v>923</v>
      </c>
      <c r="D2246" s="451">
        <v>1543.49</v>
      </c>
    </row>
    <row r="2247" spans="1:4" ht="13.5" x14ac:dyDescent="0.25">
      <c r="A2247" s="447">
        <v>91338</v>
      </c>
      <c r="B2247" s="448" t="s">
        <v>7044</v>
      </c>
      <c r="C2247" s="449" t="s">
        <v>984</v>
      </c>
      <c r="D2247" s="450">
        <v>814.89</v>
      </c>
    </row>
    <row r="2248" spans="1:4" ht="13.5" x14ac:dyDescent="0.25">
      <c r="A2248" s="447">
        <v>91341</v>
      </c>
      <c r="B2248" s="448" t="s">
        <v>7045</v>
      </c>
      <c r="C2248" s="449" t="s">
        <v>984</v>
      </c>
      <c r="D2248" s="450">
        <v>624.99</v>
      </c>
    </row>
    <row r="2249" spans="1:4" ht="13.5" x14ac:dyDescent="0.25">
      <c r="A2249" s="447">
        <v>94805</v>
      </c>
      <c r="B2249" s="448" t="s">
        <v>7046</v>
      </c>
      <c r="C2249" s="449" t="s">
        <v>923</v>
      </c>
      <c r="D2249" s="450">
        <v>847.46</v>
      </c>
    </row>
    <row r="2250" spans="1:4" ht="13.5" x14ac:dyDescent="0.25">
      <c r="A2250" s="447">
        <v>94806</v>
      </c>
      <c r="B2250" s="448" t="s">
        <v>7047</v>
      </c>
      <c r="C2250" s="449" t="s">
        <v>923</v>
      </c>
      <c r="D2250" s="450">
        <v>715.33</v>
      </c>
    </row>
    <row r="2251" spans="1:4" ht="13.5" x14ac:dyDescent="0.25">
      <c r="A2251" s="447">
        <v>94807</v>
      </c>
      <c r="B2251" s="448" t="s">
        <v>7048</v>
      </c>
      <c r="C2251" s="449" t="s">
        <v>923</v>
      </c>
      <c r="D2251" s="450">
        <v>652.30999999999995</v>
      </c>
    </row>
    <row r="2252" spans="1:4" ht="13.5" x14ac:dyDescent="0.25">
      <c r="A2252" s="447">
        <v>100702</v>
      </c>
      <c r="B2252" s="448" t="s">
        <v>7049</v>
      </c>
      <c r="C2252" s="449" t="s">
        <v>984</v>
      </c>
      <c r="D2252" s="450">
        <v>462.39</v>
      </c>
    </row>
    <row r="2253" spans="1:4" ht="13.5" x14ac:dyDescent="0.25">
      <c r="A2253" s="447">
        <v>102188</v>
      </c>
      <c r="B2253" s="448" t="s">
        <v>7050</v>
      </c>
      <c r="C2253" s="449" t="s">
        <v>923</v>
      </c>
      <c r="D2253" s="450">
        <v>865.86</v>
      </c>
    </row>
    <row r="2254" spans="1:4" ht="13.5" x14ac:dyDescent="0.25">
      <c r="A2254" s="447">
        <v>102189</v>
      </c>
      <c r="B2254" s="448" t="s">
        <v>7051</v>
      </c>
      <c r="C2254" s="449" t="s">
        <v>923</v>
      </c>
      <c r="D2254" s="450">
        <v>232.11</v>
      </c>
    </row>
    <row r="2255" spans="1:4" ht="13.5" x14ac:dyDescent="0.25">
      <c r="A2255" s="447">
        <v>100703</v>
      </c>
      <c r="B2255" s="448" t="s">
        <v>7052</v>
      </c>
      <c r="C2255" s="449" t="s">
        <v>923</v>
      </c>
      <c r="D2255" s="450">
        <v>35.97</v>
      </c>
    </row>
    <row r="2256" spans="1:4" ht="13.5" x14ac:dyDescent="0.25">
      <c r="A2256" s="447">
        <v>100704</v>
      </c>
      <c r="B2256" s="448" t="s">
        <v>7053</v>
      </c>
      <c r="C2256" s="449" t="s">
        <v>923</v>
      </c>
      <c r="D2256" s="450">
        <v>75.900000000000006</v>
      </c>
    </row>
    <row r="2257" spans="1:4" ht="13.5" x14ac:dyDescent="0.25">
      <c r="A2257" s="447">
        <v>100705</v>
      </c>
      <c r="B2257" s="448" t="s">
        <v>7054</v>
      </c>
      <c r="C2257" s="449" t="s">
        <v>923</v>
      </c>
      <c r="D2257" s="450">
        <v>88.07</v>
      </c>
    </row>
    <row r="2258" spans="1:4" ht="13.5" x14ac:dyDescent="0.25">
      <c r="A2258" s="447">
        <v>100706</v>
      </c>
      <c r="B2258" s="448" t="s">
        <v>7055</v>
      </c>
      <c r="C2258" s="449" t="s">
        <v>923</v>
      </c>
      <c r="D2258" s="450">
        <v>79.349999999999994</v>
      </c>
    </row>
    <row r="2259" spans="1:4" ht="13.5" x14ac:dyDescent="0.25">
      <c r="A2259" s="447">
        <v>100707</v>
      </c>
      <c r="B2259" s="448" t="s">
        <v>7056</v>
      </c>
      <c r="C2259" s="449" t="s">
        <v>923</v>
      </c>
      <c r="D2259" s="450">
        <v>160.58000000000001</v>
      </c>
    </row>
    <row r="2260" spans="1:4" ht="13.5" x14ac:dyDescent="0.25">
      <c r="A2260" s="447">
        <v>100708</v>
      </c>
      <c r="B2260" s="448" t="s">
        <v>7057</v>
      </c>
      <c r="C2260" s="449" t="s">
        <v>923</v>
      </c>
      <c r="D2260" s="450">
        <v>200.71</v>
      </c>
    </row>
    <row r="2261" spans="1:4" ht="13.5" x14ac:dyDescent="0.25">
      <c r="A2261" s="447">
        <v>100709</v>
      </c>
      <c r="B2261" s="448" t="s">
        <v>7058</v>
      </c>
      <c r="C2261" s="449" t="s">
        <v>923</v>
      </c>
      <c r="D2261" s="450">
        <v>50.67</v>
      </c>
    </row>
    <row r="2262" spans="1:4" ht="13.5" x14ac:dyDescent="0.25">
      <c r="A2262" s="447">
        <v>100710</v>
      </c>
      <c r="B2262" s="448" t="s">
        <v>7059</v>
      </c>
      <c r="C2262" s="449" t="s">
        <v>923</v>
      </c>
      <c r="D2262" s="450">
        <v>117.62</v>
      </c>
    </row>
    <row r="2263" spans="1:4" ht="13.5" x14ac:dyDescent="0.25">
      <c r="A2263" s="447">
        <v>102151</v>
      </c>
      <c r="B2263" s="448" t="s">
        <v>7060</v>
      </c>
      <c r="C2263" s="449" t="s">
        <v>984</v>
      </c>
      <c r="D2263" s="450">
        <v>133.62</v>
      </c>
    </row>
    <row r="2264" spans="1:4" ht="13.5" x14ac:dyDescent="0.25">
      <c r="A2264" s="447">
        <v>102152</v>
      </c>
      <c r="B2264" s="448" t="s">
        <v>7061</v>
      </c>
      <c r="C2264" s="449" t="s">
        <v>984</v>
      </c>
      <c r="D2264" s="450">
        <v>147.06</v>
      </c>
    </row>
    <row r="2265" spans="1:4" ht="13.5" x14ac:dyDescent="0.25">
      <c r="A2265" s="447">
        <v>102153</v>
      </c>
      <c r="B2265" s="448" t="s">
        <v>7062</v>
      </c>
      <c r="C2265" s="449" t="s">
        <v>984</v>
      </c>
      <c r="D2265" s="450">
        <v>182.89</v>
      </c>
    </row>
    <row r="2266" spans="1:4" ht="13.5" x14ac:dyDescent="0.25">
      <c r="A2266" s="447">
        <v>102154</v>
      </c>
      <c r="B2266" s="448" t="s">
        <v>7063</v>
      </c>
      <c r="C2266" s="449" t="s">
        <v>984</v>
      </c>
      <c r="D2266" s="450">
        <v>157.22</v>
      </c>
    </row>
    <row r="2267" spans="1:4" ht="13.5" x14ac:dyDescent="0.25">
      <c r="A2267" s="447">
        <v>102155</v>
      </c>
      <c r="B2267" s="448" t="s">
        <v>7064</v>
      </c>
      <c r="C2267" s="449" t="s">
        <v>984</v>
      </c>
      <c r="D2267" s="450">
        <v>186.53</v>
      </c>
    </row>
    <row r="2268" spans="1:4" ht="13.5" x14ac:dyDescent="0.25">
      <c r="A2268" s="447">
        <v>102156</v>
      </c>
      <c r="B2268" s="448" t="s">
        <v>7065</v>
      </c>
      <c r="C2268" s="449" t="s">
        <v>984</v>
      </c>
      <c r="D2268" s="450">
        <v>176.69</v>
      </c>
    </row>
    <row r="2269" spans="1:4" ht="13.5" x14ac:dyDescent="0.25">
      <c r="A2269" s="447">
        <v>102157</v>
      </c>
      <c r="B2269" s="448" t="s">
        <v>7066</v>
      </c>
      <c r="C2269" s="449" t="s">
        <v>984</v>
      </c>
      <c r="D2269" s="450">
        <v>239.4</v>
      </c>
    </row>
    <row r="2270" spans="1:4" ht="13.5" x14ac:dyDescent="0.25">
      <c r="A2270" s="447">
        <v>102158</v>
      </c>
      <c r="B2270" s="448" t="s">
        <v>7067</v>
      </c>
      <c r="C2270" s="449" t="s">
        <v>984</v>
      </c>
      <c r="D2270" s="450">
        <v>240.27</v>
      </c>
    </row>
    <row r="2271" spans="1:4" ht="13.5" x14ac:dyDescent="0.25">
      <c r="A2271" s="447">
        <v>102159</v>
      </c>
      <c r="B2271" s="448" t="s">
        <v>7068</v>
      </c>
      <c r="C2271" s="449" t="s">
        <v>984</v>
      </c>
      <c r="D2271" s="450">
        <v>284.60000000000002</v>
      </c>
    </row>
    <row r="2272" spans="1:4" ht="13.5" x14ac:dyDescent="0.25">
      <c r="A2272" s="447">
        <v>102160</v>
      </c>
      <c r="B2272" s="448" t="s">
        <v>7069</v>
      </c>
      <c r="C2272" s="449" t="s">
        <v>984</v>
      </c>
      <c r="D2272" s="450">
        <v>129.13999999999999</v>
      </c>
    </row>
    <row r="2273" spans="1:4" ht="13.5" x14ac:dyDescent="0.25">
      <c r="A2273" s="447">
        <v>102161</v>
      </c>
      <c r="B2273" s="448" t="s">
        <v>10355</v>
      </c>
      <c r="C2273" s="449" t="s">
        <v>984</v>
      </c>
      <c r="D2273" s="450">
        <v>341.85</v>
      </c>
    </row>
    <row r="2274" spans="1:4" ht="13.5" x14ac:dyDescent="0.25">
      <c r="A2274" s="447">
        <v>102162</v>
      </c>
      <c r="B2274" s="448" t="s">
        <v>10356</v>
      </c>
      <c r="C2274" s="449" t="s">
        <v>984</v>
      </c>
      <c r="D2274" s="450">
        <v>355.29</v>
      </c>
    </row>
    <row r="2275" spans="1:4" ht="13.5" x14ac:dyDescent="0.25">
      <c r="A2275" s="447">
        <v>102163</v>
      </c>
      <c r="B2275" s="448" t="s">
        <v>10357</v>
      </c>
      <c r="C2275" s="449" t="s">
        <v>984</v>
      </c>
      <c r="D2275" s="450">
        <v>391.12</v>
      </c>
    </row>
    <row r="2276" spans="1:4" ht="13.5" x14ac:dyDescent="0.25">
      <c r="A2276" s="447">
        <v>102164</v>
      </c>
      <c r="B2276" s="448" t="s">
        <v>10358</v>
      </c>
      <c r="C2276" s="449" t="s">
        <v>984</v>
      </c>
      <c r="D2276" s="450">
        <v>327.2</v>
      </c>
    </row>
    <row r="2277" spans="1:4" ht="13.5" x14ac:dyDescent="0.25">
      <c r="A2277" s="447">
        <v>102165</v>
      </c>
      <c r="B2277" s="448" t="s">
        <v>10359</v>
      </c>
      <c r="C2277" s="449" t="s">
        <v>984</v>
      </c>
      <c r="D2277" s="450">
        <v>356.51</v>
      </c>
    </row>
    <row r="2278" spans="1:4" ht="13.5" x14ac:dyDescent="0.25">
      <c r="A2278" s="447">
        <v>102166</v>
      </c>
      <c r="B2278" s="448" t="s">
        <v>10360</v>
      </c>
      <c r="C2278" s="449" t="s">
        <v>984</v>
      </c>
      <c r="D2278" s="450">
        <v>308.33999999999997</v>
      </c>
    </row>
    <row r="2279" spans="1:4" ht="13.5" x14ac:dyDescent="0.25">
      <c r="A2279" s="447">
        <v>102167</v>
      </c>
      <c r="B2279" s="448" t="s">
        <v>10361</v>
      </c>
      <c r="C2279" s="449" t="s">
        <v>984</v>
      </c>
      <c r="D2279" s="450">
        <v>371.05</v>
      </c>
    </row>
    <row r="2280" spans="1:4" ht="13.5" x14ac:dyDescent="0.25">
      <c r="A2280" s="447">
        <v>102168</v>
      </c>
      <c r="B2280" s="448" t="s">
        <v>10362</v>
      </c>
      <c r="C2280" s="449" t="s">
        <v>984</v>
      </c>
      <c r="D2280" s="450">
        <v>337.85</v>
      </c>
    </row>
    <row r="2281" spans="1:4" ht="13.5" x14ac:dyDescent="0.25">
      <c r="A2281" s="447">
        <v>102169</v>
      </c>
      <c r="B2281" s="448" t="s">
        <v>10363</v>
      </c>
      <c r="C2281" s="449" t="s">
        <v>984</v>
      </c>
      <c r="D2281" s="450">
        <v>369.57</v>
      </c>
    </row>
    <row r="2282" spans="1:4" ht="13.5" x14ac:dyDescent="0.25">
      <c r="A2282" s="447">
        <v>102170</v>
      </c>
      <c r="B2282" s="448" t="s">
        <v>10364</v>
      </c>
      <c r="C2282" s="449" t="s">
        <v>984</v>
      </c>
      <c r="D2282" s="450">
        <v>337.37</v>
      </c>
    </row>
    <row r="2283" spans="1:4" ht="13.5" x14ac:dyDescent="0.25">
      <c r="A2283" s="447">
        <v>102171</v>
      </c>
      <c r="B2283" s="448" t="s">
        <v>10365</v>
      </c>
      <c r="C2283" s="449" t="s">
        <v>984</v>
      </c>
      <c r="D2283" s="450">
        <v>470.54</v>
      </c>
    </row>
    <row r="2284" spans="1:4" ht="13.5" x14ac:dyDescent="0.25">
      <c r="A2284" s="447">
        <v>102172</v>
      </c>
      <c r="B2284" s="448" t="s">
        <v>10366</v>
      </c>
      <c r="C2284" s="449" t="s">
        <v>984</v>
      </c>
      <c r="D2284" s="450">
        <v>433.75</v>
      </c>
    </row>
    <row r="2285" spans="1:4" ht="13.5" x14ac:dyDescent="0.25">
      <c r="A2285" s="447">
        <v>102176</v>
      </c>
      <c r="B2285" s="448" t="s">
        <v>10367</v>
      </c>
      <c r="C2285" s="449" t="s">
        <v>984</v>
      </c>
      <c r="D2285" s="450">
        <v>746.87</v>
      </c>
    </row>
    <row r="2286" spans="1:4" ht="13.5" x14ac:dyDescent="0.25">
      <c r="A2286" s="447">
        <v>102177</v>
      </c>
      <c r="B2286" s="448" t="s">
        <v>10368</v>
      </c>
      <c r="C2286" s="449" t="s">
        <v>984</v>
      </c>
      <c r="D2286" s="451">
        <v>1369.52</v>
      </c>
    </row>
    <row r="2287" spans="1:4" ht="13.5" x14ac:dyDescent="0.25">
      <c r="A2287" s="447">
        <v>102178</v>
      </c>
      <c r="B2287" s="448" t="s">
        <v>10369</v>
      </c>
      <c r="C2287" s="449" t="s">
        <v>984</v>
      </c>
      <c r="D2287" s="451">
        <v>1545.91</v>
      </c>
    </row>
    <row r="2288" spans="1:4" ht="13.5" x14ac:dyDescent="0.25">
      <c r="A2288" s="447">
        <v>102179</v>
      </c>
      <c r="B2288" s="448" t="s">
        <v>10370</v>
      </c>
      <c r="C2288" s="449" t="s">
        <v>984</v>
      </c>
      <c r="D2288" s="450">
        <v>267.33</v>
      </c>
    </row>
    <row r="2289" spans="1:4" ht="13.5" x14ac:dyDescent="0.25">
      <c r="A2289" s="447">
        <v>102180</v>
      </c>
      <c r="B2289" s="448" t="s">
        <v>10371</v>
      </c>
      <c r="C2289" s="449" t="s">
        <v>984</v>
      </c>
      <c r="D2289" s="450">
        <v>291.45</v>
      </c>
    </row>
    <row r="2290" spans="1:4" ht="13.5" x14ac:dyDescent="0.25">
      <c r="A2290" s="447">
        <v>102181</v>
      </c>
      <c r="B2290" s="448" t="s">
        <v>10372</v>
      </c>
      <c r="C2290" s="449" t="s">
        <v>984</v>
      </c>
      <c r="D2290" s="450">
        <v>327.75</v>
      </c>
    </row>
    <row r="2291" spans="1:4" ht="13.5" x14ac:dyDescent="0.25">
      <c r="A2291" s="447">
        <v>102182</v>
      </c>
      <c r="B2291" s="448" t="s">
        <v>7070</v>
      </c>
      <c r="C2291" s="449" t="s">
        <v>923</v>
      </c>
      <c r="D2291" s="450">
        <v>651.55999999999995</v>
      </c>
    </row>
    <row r="2292" spans="1:4" ht="13.5" x14ac:dyDescent="0.25">
      <c r="A2292" s="447">
        <v>102183</v>
      </c>
      <c r="B2292" s="448" t="s">
        <v>7071</v>
      </c>
      <c r="C2292" s="449" t="s">
        <v>923</v>
      </c>
      <c r="D2292" s="451">
        <v>1314.19</v>
      </c>
    </row>
    <row r="2293" spans="1:4" ht="13.5" x14ac:dyDescent="0.25">
      <c r="A2293" s="447">
        <v>102184</v>
      </c>
      <c r="B2293" s="448" t="s">
        <v>7072</v>
      </c>
      <c r="C2293" s="449" t="s">
        <v>923</v>
      </c>
      <c r="D2293" s="451">
        <v>1496.84</v>
      </c>
    </row>
    <row r="2294" spans="1:4" ht="13.5" x14ac:dyDescent="0.25">
      <c r="A2294" s="447">
        <v>102185</v>
      </c>
      <c r="B2294" s="448" t="s">
        <v>7073</v>
      </c>
      <c r="C2294" s="449" t="s">
        <v>923</v>
      </c>
      <c r="D2294" s="451">
        <v>3004.46</v>
      </c>
    </row>
    <row r="2295" spans="1:4" ht="13.5" x14ac:dyDescent="0.25">
      <c r="A2295" s="447">
        <v>102190</v>
      </c>
      <c r="B2295" s="448" t="s">
        <v>7074</v>
      </c>
      <c r="C2295" s="449" t="s">
        <v>984</v>
      </c>
      <c r="D2295" s="450">
        <v>17</v>
      </c>
    </row>
    <row r="2296" spans="1:4" ht="13.5" x14ac:dyDescent="0.25">
      <c r="A2296" s="447">
        <v>102191</v>
      </c>
      <c r="B2296" s="448" t="s">
        <v>7075</v>
      </c>
      <c r="C2296" s="449" t="s">
        <v>984</v>
      </c>
      <c r="D2296" s="450">
        <v>20.67</v>
      </c>
    </row>
    <row r="2297" spans="1:4" ht="13.5" x14ac:dyDescent="0.25">
      <c r="A2297" s="447">
        <v>102192</v>
      </c>
      <c r="B2297" s="448" t="s">
        <v>7076</v>
      </c>
      <c r="C2297" s="449" t="s">
        <v>984</v>
      </c>
      <c r="D2297" s="450">
        <v>14.75</v>
      </c>
    </row>
    <row r="2298" spans="1:4" ht="13.5" x14ac:dyDescent="0.25">
      <c r="A2298" s="447">
        <v>94569</v>
      </c>
      <c r="B2298" s="448" t="s">
        <v>20184</v>
      </c>
      <c r="C2298" s="449" t="s">
        <v>984</v>
      </c>
      <c r="D2298" s="450">
        <v>524.70000000000005</v>
      </c>
    </row>
    <row r="2299" spans="1:4" ht="13.5" x14ac:dyDescent="0.25">
      <c r="A2299" s="447">
        <v>94570</v>
      </c>
      <c r="B2299" s="448" t="s">
        <v>20185</v>
      </c>
      <c r="C2299" s="449" t="s">
        <v>984</v>
      </c>
      <c r="D2299" s="450">
        <v>275.73</v>
      </c>
    </row>
    <row r="2300" spans="1:4" ht="13.5" x14ac:dyDescent="0.25">
      <c r="A2300" s="447">
        <v>94572</v>
      </c>
      <c r="B2300" s="448" t="s">
        <v>20186</v>
      </c>
      <c r="C2300" s="449" t="s">
        <v>984</v>
      </c>
      <c r="D2300" s="450">
        <v>393.53</v>
      </c>
    </row>
    <row r="2301" spans="1:4" ht="13.5" x14ac:dyDescent="0.25">
      <c r="A2301" s="447">
        <v>94573</v>
      </c>
      <c r="B2301" s="448" t="s">
        <v>20187</v>
      </c>
      <c r="C2301" s="449" t="s">
        <v>984</v>
      </c>
      <c r="D2301" s="450">
        <v>306.24</v>
      </c>
    </row>
    <row r="2302" spans="1:4" ht="13.5" x14ac:dyDescent="0.25">
      <c r="A2302" s="447">
        <v>94589</v>
      </c>
      <c r="B2302" s="448" t="s">
        <v>20188</v>
      </c>
      <c r="C2302" s="449" t="s">
        <v>982</v>
      </c>
      <c r="D2302" s="450">
        <v>18.55</v>
      </c>
    </row>
    <row r="2303" spans="1:4" ht="13.5" x14ac:dyDescent="0.25">
      <c r="A2303" s="447">
        <v>94590</v>
      </c>
      <c r="B2303" s="448" t="s">
        <v>20189</v>
      </c>
      <c r="C2303" s="449" t="s">
        <v>982</v>
      </c>
      <c r="D2303" s="450">
        <v>25.33</v>
      </c>
    </row>
    <row r="2304" spans="1:4" ht="13.5" x14ac:dyDescent="0.25">
      <c r="A2304" s="447">
        <v>100674</v>
      </c>
      <c r="B2304" s="448" t="s">
        <v>20190</v>
      </c>
      <c r="C2304" s="449" t="s">
        <v>984</v>
      </c>
      <c r="D2304" s="450">
        <v>599.13</v>
      </c>
    </row>
    <row r="2305" spans="1:4" ht="13.5" x14ac:dyDescent="0.25">
      <c r="A2305" s="447">
        <v>105812</v>
      </c>
      <c r="B2305" s="448" t="s">
        <v>20191</v>
      </c>
      <c r="C2305" s="449" t="s">
        <v>982</v>
      </c>
      <c r="D2305" s="450">
        <v>24.29</v>
      </c>
    </row>
    <row r="2306" spans="1:4" ht="13.5" x14ac:dyDescent="0.25">
      <c r="A2306" s="447">
        <v>101096</v>
      </c>
      <c r="B2306" s="448" t="s">
        <v>11972</v>
      </c>
      <c r="C2306" s="449" t="s">
        <v>1643</v>
      </c>
      <c r="D2306" s="451">
        <v>1375.02</v>
      </c>
    </row>
    <row r="2307" spans="1:4" ht="13.5" x14ac:dyDescent="0.25">
      <c r="A2307" s="447">
        <v>101097</v>
      </c>
      <c r="B2307" s="448" t="s">
        <v>11973</v>
      </c>
      <c r="C2307" s="449" t="s">
        <v>1643</v>
      </c>
      <c r="D2307" s="451">
        <v>1296.93</v>
      </c>
    </row>
    <row r="2308" spans="1:4" ht="13.5" x14ac:dyDescent="0.25">
      <c r="A2308" s="447">
        <v>101098</v>
      </c>
      <c r="B2308" s="448" t="s">
        <v>11974</v>
      </c>
      <c r="C2308" s="449" t="s">
        <v>1643</v>
      </c>
      <c r="D2308" s="451">
        <v>1195.67</v>
      </c>
    </row>
    <row r="2309" spans="1:4" ht="13.5" x14ac:dyDescent="0.25">
      <c r="A2309" s="447">
        <v>101099</v>
      </c>
      <c r="B2309" s="448" t="s">
        <v>11975</v>
      </c>
      <c r="C2309" s="449" t="s">
        <v>1643</v>
      </c>
      <c r="D2309" s="451">
        <v>1094.0899999999999</v>
      </c>
    </row>
    <row r="2310" spans="1:4" ht="13.5" x14ac:dyDescent="0.25">
      <c r="A2310" s="447">
        <v>101100</v>
      </c>
      <c r="B2310" s="448" t="s">
        <v>11976</v>
      </c>
      <c r="C2310" s="449" t="s">
        <v>1643</v>
      </c>
      <c r="D2310" s="450">
        <v>980.41</v>
      </c>
    </row>
    <row r="2311" spans="1:4" ht="13.5" x14ac:dyDescent="0.25">
      <c r="A2311" s="447">
        <v>101101</v>
      </c>
      <c r="B2311" s="448" t="s">
        <v>11977</v>
      </c>
      <c r="C2311" s="449" t="s">
        <v>1643</v>
      </c>
      <c r="D2311" s="450">
        <v>956.99</v>
      </c>
    </row>
    <row r="2312" spans="1:4" ht="13.5" x14ac:dyDescent="0.25">
      <c r="A2312" s="447">
        <v>101102</v>
      </c>
      <c r="B2312" s="448" t="s">
        <v>11978</v>
      </c>
      <c r="C2312" s="449" t="s">
        <v>1643</v>
      </c>
      <c r="D2312" s="450">
        <v>931.01</v>
      </c>
    </row>
    <row r="2313" spans="1:4" ht="13.5" x14ac:dyDescent="0.25">
      <c r="A2313" s="447">
        <v>101103</v>
      </c>
      <c r="B2313" s="448" t="s">
        <v>11979</v>
      </c>
      <c r="C2313" s="449" t="s">
        <v>1643</v>
      </c>
      <c r="D2313" s="450">
        <v>878.33</v>
      </c>
    </row>
    <row r="2314" spans="1:4" ht="13.5" x14ac:dyDescent="0.25">
      <c r="A2314" s="447">
        <v>101104</v>
      </c>
      <c r="B2314" s="448" t="s">
        <v>11980</v>
      </c>
      <c r="C2314" s="449" t="s">
        <v>1643</v>
      </c>
      <c r="D2314" s="451">
        <v>1419.66</v>
      </c>
    </row>
    <row r="2315" spans="1:4" ht="13.5" x14ac:dyDescent="0.25">
      <c r="A2315" s="447">
        <v>101105</v>
      </c>
      <c r="B2315" s="448" t="s">
        <v>11981</v>
      </c>
      <c r="C2315" s="449" t="s">
        <v>1643</v>
      </c>
      <c r="D2315" s="451">
        <v>1341</v>
      </c>
    </row>
    <row r="2316" spans="1:4" ht="13.5" x14ac:dyDescent="0.25">
      <c r="A2316" s="447">
        <v>101106</v>
      </c>
      <c r="B2316" s="448" t="s">
        <v>11982</v>
      </c>
      <c r="C2316" s="449" t="s">
        <v>1643</v>
      </c>
      <c r="D2316" s="451">
        <v>1239.3399999999999</v>
      </c>
    </row>
    <row r="2317" spans="1:4" ht="13.5" x14ac:dyDescent="0.25">
      <c r="A2317" s="447">
        <v>101107</v>
      </c>
      <c r="B2317" s="448" t="s">
        <v>11983</v>
      </c>
      <c r="C2317" s="449" t="s">
        <v>1643</v>
      </c>
      <c r="D2317" s="451">
        <v>1136.69</v>
      </c>
    </row>
    <row r="2318" spans="1:4" ht="13.5" x14ac:dyDescent="0.25">
      <c r="A2318" s="447">
        <v>101108</v>
      </c>
      <c r="B2318" s="448" t="s">
        <v>11984</v>
      </c>
      <c r="C2318" s="449" t="s">
        <v>1643</v>
      </c>
      <c r="D2318" s="451">
        <v>1017.87</v>
      </c>
    </row>
    <row r="2319" spans="1:4" ht="13.5" x14ac:dyDescent="0.25">
      <c r="A2319" s="447">
        <v>101109</v>
      </c>
      <c r="B2319" s="448" t="s">
        <v>11985</v>
      </c>
      <c r="C2319" s="449" t="s">
        <v>1643</v>
      </c>
      <c r="D2319" s="450">
        <v>994.27</v>
      </c>
    </row>
    <row r="2320" spans="1:4" ht="13.5" x14ac:dyDescent="0.25">
      <c r="A2320" s="447">
        <v>101110</v>
      </c>
      <c r="B2320" s="448" t="s">
        <v>11986</v>
      </c>
      <c r="C2320" s="449" t="s">
        <v>1643</v>
      </c>
      <c r="D2320" s="450">
        <v>968.71</v>
      </c>
    </row>
    <row r="2321" spans="1:4" ht="13.5" x14ac:dyDescent="0.25">
      <c r="A2321" s="447">
        <v>101111</v>
      </c>
      <c r="B2321" s="448" t="s">
        <v>11987</v>
      </c>
      <c r="C2321" s="449" t="s">
        <v>1643</v>
      </c>
      <c r="D2321" s="450">
        <v>915.76</v>
      </c>
    </row>
    <row r="2322" spans="1:4" ht="13.5" x14ac:dyDescent="0.25">
      <c r="A2322" s="447">
        <v>101112</v>
      </c>
      <c r="B2322" s="448" t="s">
        <v>7077</v>
      </c>
      <c r="C2322" s="449" t="s">
        <v>1643</v>
      </c>
      <c r="D2322" s="450">
        <v>986.44</v>
      </c>
    </row>
    <row r="2323" spans="1:4" ht="13.5" x14ac:dyDescent="0.25">
      <c r="A2323" s="447">
        <v>101113</v>
      </c>
      <c r="B2323" s="448" t="s">
        <v>11988</v>
      </c>
      <c r="C2323" s="449" t="s">
        <v>1643</v>
      </c>
      <c r="D2323" s="451">
        <v>1036.3</v>
      </c>
    </row>
    <row r="2324" spans="1:4" ht="13.5" x14ac:dyDescent="0.25">
      <c r="A2324" s="447">
        <v>95601</v>
      </c>
      <c r="B2324" s="448" t="s">
        <v>7078</v>
      </c>
      <c r="C2324" s="449" t="s">
        <v>923</v>
      </c>
      <c r="D2324" s="450">
        <v>17.22</v>
      </c>
    </row>
    <row r="2325" spans="1:4" ht="13.5" x14ac:dyDescent="0.25">
      <c r="A2325" s="447">
        <v>95602</v>
      </c>
      <c r="B2325" s="448" t="s">
        <v>7079</v>
      </c>
      <c r="C2325" s="449" t="s">
        <v>923</v>
      </c>
      <c r="D2325" s="450">
        <v>27.57</v>
      </c>
    </row>
    <row r="2326" spans="1:4" ht="13.5" x14ac:dyDescent="0.25">
      <c r="A2326" s="447">
        <v>95603</v>
      </c>
      <c r="B2326" s="448" t="s">
        <v>7080</v>
      </c>
      <c r="C2326" s="449" t="s">
        <v>923</v>
      </c>
      <c r="D2326" s="450">
        <v>47.04</v>
      </c>
    </row>
    <row r="2327" spans="1:4" ht="13.5" x14ac:dyDescent="0.25">
      <c r="A2327" s="447">
        <v>95604</v>
      </c>
      <c r="B2327" s="448" t="s">
        <v>7081</v>
      </c>
      <c r="C2327" s="449" t="s">
        <v>923</v>
      </c>
      <c r="D2327" s="450">
        <v>73</v>
      </c>
    </row>
    <row r="2328" spans="1:4" ht="13.5" x14ac:dyDescent="0.25">
      <c r="A2328" s="447">
        <v>95605</v>
      </c>
      <c r="B2328" s="448" t="s">
        <v>7082</v>
      </c>
      <c r="C2328" s="449" t="s">
        <v>923</v>
      </c>
      <c r="D2328" s="450">
        <v>134.06</v>
      </c>
    </row>
    <row r="2329" spans="1:4" ht="13.5" x14ac:dyDescent="0.25">
      <c r="A2329" s="447">
        <v>95607</v>
      </c>
      <c r="B2329" s="448" t="s">
        <v>20192</v>
      </c>
      <c r="C2329" s="449" t="s">
        <v>923</v>
      </c>
      <c r="D2329" s="450">
        <v>26.23</v>
      </c>
    </row>
    <row r="2330" spans="1:4" ht="13.5" x14ac:dyDescent="0.25">
      <c r="A2330" s="447">
        <v>95608</v>
      </c>
      <c r="B2330" s="448" t="s">
        <v>7083</v>
      </c>
      <c r="C2330" s="449" t="s">
        <v>923</v>
      </c>
      <c r="D2330" s="450">
        <v>38.03</v>
      </c>
    </row>
    <row r="2331" spans="1:4" ht="13.5" x14ac:dyDescent="0.25">
      <c r="A2331" s="447">
        <v>95609</v>
      </c>
      <c r="B2331" s="448" t="s">
        <v>7084</v>
      </c>
      <c r="C2331" s="449" t="s">
        <v>923</v>
      </c>
      <c r="D2331" s="450">
        <v>48.24</v>
      </c>
    </row>
    <row r="2332" spans="1:4" ht="13.5" x14ac:dyDescent="0.25">
      <c r="A2332" s="447">
        <v>100651</v>
      </c>
      <c r="B2332" s="448" t="s">
        <v>11989</v>
      </c>
      <c r="C2332" s="449" t="s">
        <v>982</v>
      </c>
      <c r="D2332" s="450">
        <v>148.55000000000001</v>
      </c>
    </row>
    <row r="2333" spans="1:4" ht="13.5" x14ac:dyDescent="0.25">
      <c r="A2333" s="447">
        <v>100652</v>
      </c>
      <c r="B2333" s="448" t="s">
        <v>11990</v>
      </c>
      <c r="C2333" s="449" t="s">
        <v>982</v>
      </c>
      <c r="D2333" s="450">
        <v>286.33</v>
      </c>
    </row>
    <row r="2334" spans="1:4" ht="13.5" x14ac:dyDescent="0.25">
      <c r="A2334" s="447">
        <v>100653</v>
      </c>
      <c r="B2334" s="448" t="s">
        <v>11991</v>
      </c>
      <c r="C2334" s="449" t="s">
        <v>982</v>
      </c>
      <c r="D2334" s="450">
        <v>477.29</v>
      </c>
    </row>
    <row r="2335" spans="1:4" ht="13.5" x14ac:dyDescent="0.25">
      <c r="A2335" s="447">
        <v>100654</v>
      </c>
      <c r="B2335" s="448" t="s">
        <v>11992</v>
      </c>
      <c r="C2335" s="449" t="s">
        <v>982</v>
      </c>
      <c r="D2335" s="450">
        <v>634.04999999999995</v>
      </c>
    </row>
    <row r="2336" spans="1:4" ht="13.5" x14ac:dyDescent="0.25">
      <c r="A2336" s="447">
        <v>100655</v>
      </c>
      <c r="B2336" s="448" t="s">
        <v>11993</v>
      </c>
      <c r="C2336" s="449" t="s">
        <v>982</v>
      </c>
      <c r="D2336" s="450">
        <v>738.18</v>
      </c>
    </row>
    <row r="2337" spans="1:4" ht="13.5" x14ac:dyDescent="0.25">
      <c r="A2337" s="447">
        <v>100656</v>
      </c>
      <c r="B2337" s="448" t="s">
        <v>7085</v>
      </c>
      <c r="C2337" s="449" t="s">
        <v>982</v>
      </c>
      <c r="D2337" s="450">
        <v>115.91</v>
      </c>
    </row>
    <row r="2338" spans="1:4" ht="13.5" x14ac:dyDescent="0.25">
      <c r="A2338" s="447">
        <v>100657</v>
      </c>
      <c r="B2338" s="448" t="s">
        <v>7086</v>
      </c>
      <c r="C2338" s="449" t="s">
        <v>982</v>
      </c>
      <c r="D2338" s="450">
        <v>149.62</v>
      </c>
    </row>
    <row r="2339" spans="1:4" ht="13.5" x14ac:dyDescent="0.25">
      <c r="A2339" s="447">
        <v>100658</v>
      </c>
      <c r="B2339" s="448" t="s">
        <v>7087</v>
      </c>
      <c r="C2339" s="449" t="s">
        <v>982</v>
      </c>
      <c r="D2339" s="450">
        <v>343.19</v>
      </c>
    </row>
    <row r="2340" spans="1:4" ht="13.5" x14ac:dyDescent="0.25">
      <c r="A2340" s="447">
        <v>100889</v>
      </c>
      <c r="B2340" s="448" t="s">
        <v>7088</v>
      </c>
      <c r="C2340" s="449" t="s">
        <v>983</v>
      </c>
      <c r="D2340" s="450">
        <v>11.01</v>
      </c>
    </row>
    <row r="2341" spans="1:4" ht="13.5" x14ac:dyDescent="0.25">
      <c r="A2341" s="447">
        <v>100890</v>
      </c>
      <c r="B2341" s="448" t="s">
        <v>7089</v>
      </c>
      <c r="C2341" s="449" t="s">
        <v>983</v>
      </c>
      <c r="D2341" s="450">
        <v>10.83</v>
      </c>
    </row>
    <row r="2342" spans="1:4" ht="13.5" x14ac:dyDescent="0.25">
      <c r="A2342" s="447">
        <v>100892</v>
      </c>
      <c r="B2342" s="448" t="s">
        <v>7090</v>
      </c>
      <c r="C2342" s="449" t="s">
        <v>983</v>
      </c>
      <c r="D2342" s="450">
        <v>11.5</v>
      </c>
    </row>
    <row r="2343" spans="1:4" ht="13.5" x14ac:dyDescent="0.25">
      <c r="A2343" s="447">
        <v>100893</v>
      </c>
      <c r="B2343" s="448" t="s">
        <v>7091</v>
      </c>
      <c r="C2343" s="449" t="s">
        <v>983</v>
      </c>
      <c r="D2343" s="450">
        <v>11.3</v>
      </c>
    </row>
    <row r="2344" spans="1:4" ht="13.5" x14ac:dyDescent="0.25">
      <c r="A2344" s="447">
        <v>100894</v>
      </c>
      <c r="B2344" s="448" t="s">
        <v>7092</v>
      </c>
      <c r="C2344" s="449" t="s">
        <v>983</v>
      </c>
      <c r="D2344" s="450">
        <v>11.2</v>
      </c>
    </row>
    <row r="2345" spans="1:4" ht="13.5" x14ac:dyDescent="0.25">
      <c r="A2345" s="447">
        <v>100896</v>
      </c>
      <c r="B2345" s="448" t="s">
        <v>11994</v>
      </c>
      <c r="C2345" s="449" t="s">
        <v>982</v>
      </c>
      <c r="D2345" s="450">
        <v>63.74</v>
      </c>
    </row>
    <row r="2346" spans="1:4" ht="13.5" x14ac:dyDescent="0.25">
      <c r="A2346" s="447">
        <v>100897</v>
      </c>
      <c r="B2346" s="448" t="s">
        <v>11995</v>
      </c>
      <c r="C2346" s="449" t="s">
        <v>982</v>
      </c>
      <c r="D2346" s="450">
        <v>127.01</v>
      </c>
    </row>
    <row r="2347" spans="1:4" ht="13.5" x14ac:dyDescent="0.25">
      <c r="A2347" s="447">
        <v>100898</v>
      </c>
      <c r="B2347" s="448" t="s">
        <v>11996</v>
      </c>
      <c r="C2347" s="449" t="s">
        <v>982</v>
      </c>
      <c r="D2347" s="450">
        <v>248.65</v>
      </c>
    </row>
    <row r="2348" spans="1:4" ht="13.5" x14ac:dyDescent="0.25">
      <c r="A2348" s="447">
        <v>100899</v>
      </c>
      <c r="B2348" s="448" t="s">
        <v>11997</v>
      </c>
      <c r="C2348" s="449" t="s">
        <v>982</v>
      </c>
      <c r="D2348" s="450">
        <v>86.64</v>
      </c>
    </row>
    <row r="2349" spans="1:4" ht="13.5" x14ac:dyDescent="0.25">
      <c r="A2349" s="447">
        <v>100900</v>
      </c>
      <c r="B2349" s="448" t="s">
        <v>11998</v>
      </c>
      <c r="C2349" s="449" t="s">
        <v>982</v>
      </c>
      <c r="D2349" s="450">
        <v>286.45</v>
      </c>
    </row>
    <row r="2350" spans="1:4" ht="13.5" x14ac:dyDescent="0.25">
      <c r="A2350" s="447">
        <v>101173</v>
      </c>
      <c r="B2350" s="448" t="s">
        <v>7093</v>
      </c>
      <c r="C2350" s="449" t="s">
        <v>982</v>
      </c>
      <c r="D2350" s="450">
        <v>61.02</v>
      </c>
    </row>
    <row r="2351" spans="1:4" ht="13.5" x14ac:dyDescent="0.25">
      <c r="A2351" s="447">
        <v>101174</v>
      </c>
      <c r="B2351" s="448" t="s">
        <v>7094</v>
      </c>
      <c r="C2351" s="449" t="s">
        <v>982</v>
      </c>
      <c r="D2351" s="450">
        <v>86.01</v>
      </c>
    </row>
    <row r="2352" spans="1:4" ht="13.5" x14ac:dyDescent="0.25">
      <c r="A2352" s="447">
        <v>101175</v>
      </c>
      <c r="B2352" s="448" t="s">
        <v>7095</v>
      </c>
      <c r="C2352" s="449" t="s">
        <v>982</v>
      </c>
      <c r="D2352" s="450">
        <v>117.61</v>
      </c>
    </row>
    <row r="2353" spans="1:4" ht="13.5" x14ac:dyDescent="0.25">
      <c r="A2353" s="447">
        <v>101176</v>
      </c>
      <c r="B2353" s="448" t="s">
        <v>11999</v>
      </c>
      <c r="C2353" s="449" t="s">
        <v>982</v>
      </c>
      <c r="D2353" s="450">
        <v>144.9</v>
      </c>
    </row>
    <row r="2354" spans="1:4" ht="13.5" x14ac:dyDescent="0.25">
      <c r="A2354" s="447">
        <v>102521</v>
      </c>
      <c r="B2354" s="448" t="s">
        <v>7096</v>
      </c>
      <c r="C2354" s="449" t="s">
        <v>923</v>
      </c>
      <c r="D2354" s="450">
        <v>110.58</v>
      </c>
    </row>
    <row r="2355" spans="1:4" ht="13.5" x14ac:dyDescent="0.25">
      <c r="A2355" s="447">
        <v>102522</v>
      </c>
      <c r="B2355" s="448" t="s">
        <v>7097</v>
      </c>
      <c r="C2355" s="449" t="s">
        <v>923</v>
      </c>
      <c r="D2355" s="450">
        <v>162.22999999999999</v>
      </c>
    </row>
    <row r="2356" spans="1:4" ht="13.5" x14ac:dyDescent="0.25">
      <c r="A2356" s="447">
        <v>102523</v>
      </c>
      <c r="B2356" s="448" t="s">
        <v>7098</v>
      </c>
      <c r="C2356" s="449" t="s">
        <v>923</v>
      </c>
      <c r="D2356" s="450">
        <v>213.89</v>
      </c>
    </row>
    <row r="2357" spans="1:4" ht="13.5" x14ac:dyDescent="0.25">
      <c r="A2357" s="447">
        <v>95240</v>
      </c>
      <c r="B2357" s="448" t="s">
        <v>20193</v>
      </c>
      <c r="C2357" s="449" t="s">
        <v>984</v>
      </c>
      <c r="D2357" s="450">
        <v>19.96</v>
      </c>
    </row>
    <row r="2358" spans="1:4" ht="13.5" x14ac:dyDescent="0.25">
      <c r="A2358" s="447">
        <v>95241</v>
      </c>
      <c r="B2358" s="448" t="s">
        <v>20194</v>
      </c>
      <c r="C2358" s="449" t="s">
        <v>984</v>
      </c>
      <c r="D2358" s="450">
        <v>38.49</v>
      </c>
    </row>
    <row r="2359" spans="1:4" ht="13.5" x14ac:dyDescent="0.25">
      <c r="A2359" s="447">
        <v>96616</v>
      </c>
      <c r="B2359" s="448" t="s">
        <v>20195</v>
      </c>
      <c r="C2359" s="449" t="s">
        <v>1643</v>
      </c>
      <c r="D2359" s="450">
        <v>830.35</v>
      </c>
    </row>
    <row r="2360" spans="1:4" ht="13.5" x14ac:dyDescent="0.25">
      <c r="A2360" s="447">
        <v>96617</v>
      </c>
      <c r="B2360" s="448" t="s">
        <v>20196</v>
      </c>
      <c r="C2360" s="449" t="s">
        <v>984</v>
      </c>
      <c r="D2360" s="450">
        <v>20.74</v>
      </c>
    </row>
    <row r="2361" spans="1:4" ht="13.5" x14ac:dyDescent="0.25">
      <c r="A2361" s="447">
        <v>96619</v>
      </c>
      <c r="B2361" s="448" t="s">
        <v>20197</v>
      </c>
      <c r="C2361" s="449" t="s">
        <v>984</v>
      </c>
      <c r="D2361" s="450">
        <v>41.51</v>
      </c>
    </row>
    <row r="2362" spans="1:4" ht="13.5" x14ac:dyDescent="0.25">
      <c r="A2362" s="447">
        <v>96620</v>
      </c>
      <c r="B2362" s="448" t="s">
        <v>20198</v>
      </c>
      <c r="C2362" s="449" t="s">
        <v>1643</v>
      </c>
      <c r="D2362" s="450">
        <v>770</v>
      </c>
    </row>
    <row r="2363" spans="1:4" ht="13.5" x14ac:dyDescent="0.25">
      <c r="A2363" s="447">
        <v>96621</v>
      </c>
      <c r="B2363" s="448" t="s">
        <v>20199</v>
      </c>
      <c r="C2363" s="449" t="s">
        <v>1643</v>
      </c>
      <c r="D2363" s="450">
        <v>262.12</v>
      </c>
    </row>
    <row r="2364" spans="1:4" ht="13.5" x14ac:dyDescent="0.25">
      <c r="A2364" s="447">
        <v>96622</v>
      </c>
      <c r="B2364" s="448" t="s">
        <v>20200</v>
      </c>
      <c r="C2364" s="449" t="s">
        <v>1643</v>
      </c>
      <c r="D2364" s="450">
        <v>247.74</v>
      </c>
    </row>
    <row r="2365" spans="1:4" ht="13.5" x14ac:dyDescent="0.25">
      <c r="A2365" s="447">
        <v>96623</v>
      </c>
      <c r="B2365" s="448" t="s">
        <v>20201</v>
      </c>
      <c r="C2365" s="449" t="s">
        <v>1643</v>
      </c>
      <c r="D2365" s="450">
        <v>224.85</v>
      </c>
    </row>
    <row r="2366" spans="1:4" ht="13.5" x14ac:dyDescent="0.25">
      <c r="A2366" s="447">
        <v>96624</v>
      </c>
      <c r="B2366" s="448" t="s">
        <v>20202</v>
      </c>
      <c r="C2366" s="449" t="s">
        <v>1643</v>
      </c>
      <c r="D2366" s="450">
        <v>210.45</v>
      </c>
    </row>
    <row r="2367" spans="1:4" ht="13.5" x14ac:dyDescent="0.25">
      <c r="A2367" s="447">
        <v>97082</v>
      </c>
      <c r="B2367" s="448" t="s">
        <v>7099</v>
      </c>
      <c r="C2367" s="449" t="s">
        <v>1643</v>
      </c>
      <c r="D2367" s="450">
        <v>59.27</v>
      </c>
    </row>
    <row r="2368" spans="1:4" ht="13.5" x14ac:dyDescent="0.25">
      <c r="A2368" s="447">
        <v>97083</v>
      </c>
      <c r="B2368" s="448" t="s">
        <v>7100</v>
      </c>
      <c r="C2368" s="449" t="s">
        <v>984</v>
      </c>
      <c r="D2368" s="450">
        <v>3.23</v>
      </c>
    </row>
    <row r="2369" spans="1:4" ht="13.5" x14ac:dyDescent="0.25">
      <c r="A2369" s="447">
        <v>97084</v>
      </c>
      <c r="B2369" s="448" t="s">
        <v>7101</v>
      </c>
      <c r="C2369" s="449" t="s">
        <v>984</v>
      </c>
      <c r="D2369" s="450">
        <v>0.67</v>
      </c>
    </row>
    <row r="2370" spans="1:4" ht="13.5" x14ac:dyDescent="0.25">
      <c r="A2370" s="447">
        <v>97086</v>
      </c>
      <c r="B2370" s="448" t="s">
        <v>7102</v>
      </c>
      <c r="C2370" s="449" t="s">
        <v>984</v>
      </c>
      <c r="D2370" s="450">
        <v>138.9</v>
      </c>
    </row>
    <row r="2371" spans="1:4" ht="13.5" x14ac:dyDescent="0.25">
      <c r="A2371" s="447">
        <v>97087</v>
      </c>
      <c r="B2371" s="448" t="s">
        <v>7103</v>
      </c>
      <c r="C2371" s="449" t="s">
        <v>984</v>
      </c>
      <c r="D2371" s="450">
        <v>2.5299999999999998</v>
      </c>
    </row>
    <row r="2372" spans="1:4" ht="13.5" x14ac:dyDescent="0.25">
      <c r="A2372" s="447">
        <v>97088</v>
      </c>
      <c r="B2372" s="448" t="s">
        <v>7104</v>
      </c>
      <c r="C2372" s="449" t="s">
        <v>983</v>
      </c>
      <c r="D2372" s="450">
        <v>18.13</v>
      </c>
    </row>
    <row r="2373" spans="1:4" ht="13.5" x14ac:dyDescent="0.25">
      <c r="A2373" s="447">
        <v>97089</v>
      </c>
      <c r="B2373" s="448" t="s">
        <v>7105</v>
      </c>
      <c r="C2373" s="449" t="s">
        <v>983</v>
      </c>
      <c r="D2373" s="450">
        <v>16.57</v>
      </c>
    </row>
    <row r="2374" spans="1:4" ht="13.5" x14ac:dyDescent="0.25">
      <c r="A2374" s="447">
        <v>97090</v>
      </c>
      <c r="B2374" s="448" t="s">
        <v>7106</v>
      </c>
      <c r="C2374" s="449" t="s">
        <v>983</v>
      </c>
      <c r="D2374" s="450">
        <v>16.239999999999998</v>
      </c>
    </row>
    <row r="2375" spans="1:4" ht="13.5" x14ac:dyDescent="0.25">
      <c r="A2375" s="447">
        <v>97091</v>
      </c>
      <c r="B2375" s="448" t="s">
        <v>7107</v>
      </c>
      <c r="C2375" s="449" t="s">
        <v>983</v>
      </c>
      <c r="D2375" s="450">
        <v>15.74</v>
      </c>
    </row>
    <row r="2376" spans="1:4" ht="13.5" x14ac:dyDescent="0.25">
      <c r="A2376" s="447">
        <v>97092</v>
      </c>
      <c r="B2376" s="448" t="s">
        <v>7108</v>
      </c>
      <c r="C2376" s="449" t="s">
        <v>983</v>
      </c>
      <c r="D2376" s="450">
        <v>15.22</v>
      </c>
    </row>
    <row r="2377" spans="1:4" ht="13.5" x14ac:dyDescent="0.25">
      <c r="A2377" s="447">
        <v>97093</v>
      </c>
      <c r="B2377" s="448" t="s">
        <v>7109</v>
      </c>
      <c r="C2377" s="449" t="s">
        <v>983</v>
      </c>
      <c r="D2377" s="450">
        <v>14.26</v>
      </c>
    </row>
    <row r="2378" spans="1:4" ht="13.5" x14ac:dyDescent="0.25">
      <c r="A2378" s="447">
        <v>97096</v>
      </c>
      <c r="B2378" s="448" t="s">
        <v>7110</v>
      </c>
      <c r="C2378" s="449" t="s">
        <v>1643</v>
      </c>
      <c r="D2378" s="450">
        <v>689.38</v>
      </c>
    </row>
    <row r="2379" spans="1:4" ht="13.5" x14ac:dyDescent="0.25">
      <c r="A2379" s="447">
        <v>97097</v>
      </c>
      <c r="B2379" s="448" t="s">
        <v>7111</v>
      </c>
      <c r="C2379" s="449" t="s">
        <v>984</v>
      </c>
      <c r="D2379" s="450">
        <v>34.14</v>
      </c>
    </row>
    <row r="2380" spans="1:4" ht="13.5" x14ac:dyDescent="0.25">
      <c r="A2380" s="447">
        <v>97101</v>
      </c>
      <c r="B2380" s="448" t="s">
        <v>7112</v>
      </c>
      <c r="C2380" s="449" t="s">
        <v>984</v>
      </c>
      <c r="D2380" s="450">
        <v>193.29</v>
      </c>
    </row>
    <row r="2381" spans="1:4" ht="13.5" x14ac:dyDescent="0.25">
      <c r="A2381" s="447">
        <v>97102</v>
      </c>
      <c r="B2381" s="448" t="s">
        <v>7113</v>
      </c>
      <c r="C2381" s="449" t="s">
        <v>984</v>
      </c>
      <c r="D2381" s="450">
        <v>242.34</v>
      </c>
    </row>
    <row r="2382" spans="1:4" ht="13.5" x14ac:dyDescent="0.25">
      <c r="A2382" s="447">
        <v>97103</v>
      </c>
      <c r="B2382" s="448" t="s">
        <v>7114</v>
      </c>
      <c r="C2382" s="449" t="s">
        <v>984</v>
      </c>
      <c r="D2382" s="450">
        <v>287.45</v>
      </c>
    </row>
    <row r="2383" spans="1:4" ht="13.5" x14ac:dyDescent="0.25">
      <c r="A2383" s="447">
        <v>100322</v>
      </c>
      <c r="B2383" s="448" t="s">
        <v>20203</v>
      </c>
      <c r="C2383" s="449" t="s">
        <v>1643</v>
      </c>
      <c r="D2383" s="450">
        <v>201.22</v>
      </c>
    </row>
    <row r="2384" spans="1:4" ht="13.5" x14ac:dyDescent="0.25">
      <c r="A2384" s="447">
        <v>100323</v>
      </c>
      <c r="B2384" s="448" t="s">
        <v>20204</v>
      </c>
      <c r="C2384" s="449" t="s">
        <v>1643</v>
      </c>
      <c r="D2384" s="450">
        <v>212.39</v>
      </c>
    </row>
    <row r="2385" spans="1:4" ht="13.5" x14ac:dyDescent="0.25">
      <c r="A2385" s="447">
        <v>100324</v>
      </c>
      <c r="B2385" s="448" t="s">
        <v>20205</v>
      </c>
      <c r="C2385" s="449" t="s">
        <v>1643</v>
      </c>
      <c r="D2385" s="450">
        <v>210.04</v>
      </c>
    </row>
    <row r="2386" spans="1:4" ht="13.5" x14ac:dyDescent="0.25">
      <c r="A2386" s="447">
        <v>103072</v>
      </c>
      <c r="B2386" s="448" t="s">
        <v>7115</v>
      </c>
      <c r="C2386" s="449" t="s">
        <v>984</v>
      </c>
      <c r="D2386" s="450">
        <v>340.04</v>
      </c>
    </row>
    <row r="2387" spans="1:4" ht="13.5" x14ac:dyDescent="0.25">
      <c r="A2387" s="447">
        <v>103073</v>
      </c>
      <c r="B2387" s="448" t="s">
        <v>7116</v>
      </c>
      <c r="C2387" s="449" t="s">
        <v>984</v>
      </c>
      <c r="D2387" s="450">
        <v>410.39</v>
      </c>
    </row>
    <row r="2388" spans="1:4" ht="13.5" x14ac:dyDescent="0.25">
      <c r="A2388" s="447">
        <v>103074</v>
      </c>
      <c r="B2388" s="448" t="s">
        <v>7117</v>
      </c>
      <c r="C2388" s="449" t="s">
        <v>984</v>
      </c>
      <c r="D2388" s="450">
        <v>191.42</v>
      </c>
    </row>
    <row r="2389" spans="1:4" ht="13.5" x14ac:dyDescent="0.25">
      <c r="A2389" s="447">
        <v>103075</v>
      </c>
      <c r="B2389" s="448" t="s">
        <v>7118</v>
      </c>
      <c r="C2389" s="449" t="s">
        <v>984</v>
      </c>
      <c r="D2389" s="450">
        <v>225.56</v>
      </c>
    </row>
    <row r="2390" spans="1:4" ht="13.5" x14ac:dyDescent="0.25">
      <c r="A2390" s="447">
        <v>103076</v>
      </c>
      <c r="B2390" s="448" t="s">
        <v>7119</v>
      </c>
      <c r="C2390" s="449" t="s">
        <v>984</v>
      </c>
      <c r="D2390" s="450">
        <v>166.49</v>
      </c>
    </row>
    <row r="2391" spans="1:4" ht="13.5" x14ac:dyDescent="0.25">
      <c r="A2391" s="447">
        <v>103077</v>
      </c>
      <c r="B2391" s="448" t="s">
        <v>7120</v>
      </c>
      <c r="C2391" s="449" t="s">
        <v>984</v>
      </c>
      <c r="D2391" s="450">
        <v>215.54</v>
      </c>
    </row>
    <row r="2392" spans="1:4" ht="13.5" x14ac:dyDescent="0.25">
      <c r="A2392" s="447">
        <v>103078</v>
      </c>
      <c r="B2392" s="448" t="s">
        <v>7121</v>
      </c>
      <c r="C2392" s="449" t="s">
        <v>984</v>
      </c>
      <c r="D2392" s="450">
        <v>260.64999999999998</v>
      </c>
    </row>
    <row r="2393" spans="1:4" ht="13.5" x14ac:dyDescent="0.25">
      <c r="A2393" s="447">
        <v>103079</v>
      </c>
      <c r="B2393" s="448" t="s">
        <v>7122</v>
      </c>
      <c r="C2393" s="449" t="s">
        <v>984</v>
      </c>
      <c r="D2393" s="450">
        <v>313.24</v>
      </c>
    </row>
    <row r="2394" spans="1:4" ht="13.5" x14ac:dyDescent="0.25">
      <c r="A2394" s="447">
        <v>103080</v>
      </c>
      <c r="B2394" s="448" t="s">
        <v>7123</v>
      </c>
      <c r="C2394" s="449" t="s">
        <v>984</v>
      </c>
      <c r="D2394" s="450">
        <v>383.59</v>
      </c>
    </row>
    <row r="2395" spans="1:4" ht="13.5" x14ac:dyDescent="0.25">
      <c r="A2395" s="447">
        <v>92263</v>
      </c>
      <c r="B2395" s="448" t="s">
        <v>7124</v>
      </c>
      <c r="C2395" s="449" t="s">
        <v>984</v>
      </c>
      <c r="D2395" s="450">
        <v>166.35</v>
      </c>
    </row>
    <row r="2396" spans="1:4" ht="13.5" x14ac:dyDescent="0.25">
      <c r="A2396" s="447">
        <v>92264</v>
      </c>
      <c r="B2396" s="448" t="s">
        <v>7125</v>
      </c>
      <c r="C2396" s="449" t="s">
        <v>984</v>
      </c>
      <c r="D2396" s="450">
        <v>214.66</v>
      </c>
    </row>
    <row r="2397" spans="1:4" ht="13.5" x14ac:dyDescent="0.25">
      <c r="A2397" s="447">
        <v>92265</v>
      </c>
      <c r="B2397" s="448" t="s">
        <v>7126</v>
      </c>
      <c r="C2397" s="449" t="s">
        <v>984</v>
      </c>
      <c r="D2397" s="450">
        <v>122.75</v>
      </c>
    </row>
    <row r="2398" spans="1:4" ht="13.5" x14ac:dyDescent="0.25">
      <c r="A2398" s="447">
        <v>92266</v>
      </c>
      <c r="B2398" s="448" t="s">
        <v>7127</v>
      </c>
      <c r="C2398" s="449" t="s">
        <v>984</v>
      </c>
      <c r="D2398" s="450">
        <v>164.19</v>
      </c>
    </row>
    <row r="2399" spans="1:4" ht="13.5" x14ac:dyDescent="0.25">
      <c r="A2399" s="447">
        <v>92267</v>
      </c>
      <c r="B2399" s="448" t="s">
        <v>7128</v>
      </c>
      <c r="C2399" s="449" t="s">
        <v>984</v>
      </c>
      <c r="D2399" s="450">
        <v>55.9</v>
      </c>
    </row>
    <row r="2400" spans="1:4" ht="13.5" x14ac:dyDescent="0.25">
      <c r="A2400" s="447">
        <v>92268</v>
      </c>
      <c r="B2400" s="448" t="s">
        <v>7129</v>
      </c>
      <c r="C2400" s="449" t="s">
        <v>984</v>
      </c>
      <c r="D2400" s="450">
        <v>93.87</v>
      </c>
    </row>
    <row r="2401" spans="1:4" ht="13.5" x14ac:dyDescent="0.25">
      <c r="A2401" s="447">
        <v>92269</v>
      </c>
      <c r="B2401" s="448" t="s">
        <v>7130</v>
      </c>
      <c r="C2401" s="449" t="s">
        <v>984</v>
      </c>
      <c r="D2401" s="450">
        <v>127.78</v>
      </c>
    </row>
    <row r="2402" spans="1:4" ht="13.5" x14ac:dyDescent="0.25">
      <c r="A2402" s="447">
        <v>92270</v>
      </c>
      <c r="B2402" s="448" t="s">
        <v>7131</v>
      </c>
      <c r="C2402" s="449" t="s">
        <v>984</v>
      </c>
      <c r="D2402" s="450">
        <v>214.54</v>
      </c>
    </row>
    <row r="2403" spans="1:4" ht="13.5" x14ac:dyDescent="0.25">
      <c r="A2403" s="447">
        <v>92271</v>
      </c>
      <c r="B2403" s="448" t="s">
        <v>7132</v>
      </c>
      <c r="C2403" s="449" t="s">
        <v>984</v>
      </c>
      <c r="D2403" s="450">
        <v>143.53</v>
      </c>
    </row>
    <row r="2404" spans="1:4" ht="13.5" x14ac:dyDescent="0.25">
      <c r="A2404" s="447">
        <v>92272</v>
      </c>
      <c r="B2404" s="448" t="s">
        <v>7133</v>
      </c>
      <c r="C2404" s="449" t="s">
        <v>982</v>
      </c>
      <c r="D2404" s="450">
        <v>37.450000000000003</v>
      </c>
    </row>
    <row r="2405" spans="1:4" ht="13.5" x14ac:dyDescent="0.25">
      <c r="A2405" s="447">
        <v>92273</v>
      </c>
      <c r="B2405" s="448" t="s">
        <v>7134</v>
      </c>
      <c r="C2405" s="449" t="s">
        <v>982</v>
      </c>
      <c r="D2405" s="450">
        <v>14.98</v>
      </c>
    </row>
    <row r="2406" spans="1:4" ht="13.5" x14ac:dyDescent="0.25">
      <c r="A2406" s="447">
        <v>92409</v>
      </c>
      <c r="B2406" s="448" t="s">
        <v>7135</v>
      </c>
      <c r="C2406" s="449" t="s">
        <v>984</v>
      </c>
      <c r="D2406" s="450">
        <v>227.41</v>
      </c>
    </row>
    <row r="2407" spans="1:4" ht="13.5" x14ac:dyDescent="0.25">
      <c r="A2407" s="447">
        <v>92411</v>
      </c>
      <c r="B2407" s="448" t="s">
        <v>7136</v>
      </c>
      <c r="C2407" s="449" t="s">
        <v>984</v>
      </c>
      <c r="D2407" s="450">
        <v>153.49</v>
      </c>
    </row>
    <row r="2408" spans="1:4" ht="13.5" x14ac:dyDescent="0.25">
      <c r="A2408" s="447">
        <v>92413</v>
      </c>
      <c r="B2408" s="448" t="s">
        <v>7137</v>
      </c>
      <c r="C2408" s="449" t="s">
        <v>984</v>
      </c>
      <c r="D2408" s="450">
        <v>101.25</v>
      </c>
    </row>
    <row r="2409" spans="1:4" ht="13.5" x14ac:dyDescent="0.25">
      <c r="A2409" s="447">
        <v>92415</v>
      </c>
      <c r="B2409" s="448" t="s">
        <v>7138</v>
      </c>
      <c r="C2409" s="449" t="s">
        <v>984</v>
      </c>
      <c r="D2409" s="450">
        <v>138.96</v>
      </c>
    </row>
    <row r="2410" spans="1:4" ht="13.5" x14ac:dyDescent="0.25">
      <c r="A2410" s="447">
        <v>92417</v>
      </c>
      <c r="B2410" s="448" t="s">
        <v>7139</v>
      </c>
      <c r="C2410" s="449" t="s">
        <v>984</v>
      </c>
      <c r="D2410" s="450">
        <v>162.16</v>
      </c>
    </row>
    <row r="2411" spans="1:4" ht="13.5" x14ac:dyDescent="0.25">
      <c r="A2411" s="447">
        <v>92419</v>
      </c>
      <c r="B2411" s="448" t="s">
        <v>7140</v>
      </c>
      <c r="C2411" s="449" t="s">
        <v>984</v>
      </c>
      <c r="D2411" s="450">
        <v>87.13</v>
      </c>
    </row>
    <row r="2412" spans="1:4" ht="13.5" x14ac:dyDescent="0.25">
      <c r="A2412" s="447">
        <v>92421</v>
      </c>
      <c r="B2412" s="448" t="s">
        <v>7141</v>
      </c>
      <c r="C2412" s="449" t="s">
        <v>984</v>
      </c>
      <c r="D2412" s="450">
        <v>104.92</v>
      </c>
    </row>
    <row r="2413" spans="1:4" ht="13.5" x14ac:dyDescent="0.25">
      <c r="A2413" s="447">
        <v>92423</v>
      </c>
      <c r="B2413" s="448" t="s">
        <v>7142</v>
      </c>
      <c r="C2413" s="449" t="s">
        <v>984</v>
      </c>
      <c r="D2413" s="450">
        <v>71.02</v>
      </c>
    </row>
    <row r="2414" spans="1:4" ht="13.5" x14ac:dyDescent="0.25">
      <c r="A2414" s="447">
        <v>92425</v>
      </c>
      <c r="B2414" s="448" t="s">
        <v>7143</v>
      </c>
      <c r="C2414" s="449" t="s">
        <v>984</v>
      </c>
      <c r="D2414" s="450">
        <v>86.49</v>
      </c>
    </row>
    <row r="2415" spans="1:4" ht="13.5" x14ac:dyDescent="0.25">
      <c r="A2415" s="447">
        <v>92427</v>
      </c>
      <c r="B2415" s="448" t="s">
        <v>7144</v>
      </c>
      <c r="C2415" s="449" t="s">
        <v>984</v>
      </c>
      <c r="D2415" s="450">
        <v>62.87</v>
      </c>
    </row>
    <row r="2416" spans="1:4" ht="13.5" x14ac:dyDescent="0.25">
      <c r="A2416" s="447">
        <v>92429</v>
      </c>
      <c r="B2416" s="448" t="s">
        <v>7145</v>
      </c>
      <c r="C2416" s="449" t="s">
        <v>984</v>
      </c>
      <c r="D2416" s="450">
        <v>77.19</v>
      </c>
    </row>
    <row r="2417" spans="1:4" ht="13.5" x14ac:dyDescent="0.25">
      <c r="A2417" s="447">
        <v>92431</v>
      </c>
      <c r="B2417" s="448" t="s">
        <v>7146</v>
      </c>
      <c r="C2417" s="449" t="s">
        <v>984</v>
      </c>
      <c r="D2417" s="450">
        <v>59.32</v>
      </c>
    </row>
    <row r="2418" spans="1:4" ht="13.5" x14ac:dyDescent="0.25">
      <c r="A2418" s="447">
        <v>92433</v>
      </c>
      <c r="B2418" s="448" t="s">
        <v>7147</v>
      </c>
      <c r="C2418" s="449" t="s">
        <v>984</v>
      </c>
      <c r="D2418" s="450">
        <v>72.94</v>
      </c>
    </row>
    <row r="2419" spans="1:4" ht="13.5" x14ac:dyDescent="0.25">
      <c r="A2419" s="447">
        <v>92435</v>
      </c>
      <c r="B2419" s="448" t="s">
        <v>7148</v>
      </c>
      <c r="C2419" s="449" t="s">
        <v>984</v>
      </c>
      <c r="D2419" s="450">
        <v>56.23</v>
      </c>
    </row>
    <row r="2420" spans="1:4" ht="13.5" x14ac:dyDescent="0.25">
      <c r="A2420" s="447">
        <v>92437</v>
      </c>
      <c r="B2420" s="448" t="s">
        <v>7149</v>
      </c>
      <c r="C2420" s="449" t="s">
        <v>984</v>
      </c>
      <c r="D2420" s="450">
        <v>69.38</v>
      </c>
    </row>
    <row r="2421" spans="1:4" ht="13.5" x14ac:dyDescent="0.25">
      <c r="A2421" s="447">
        <v>92439</v>
      </c>
      <c r="B2421" s="448" t="s">
        <v>7150</v>
      </c>
      <c r="C2421" s="449" t="s">
        <v>984</v>
      </c>
      <c r="D2421" s="450">
        <v>54.02</v>
      </c>
    </row>
    <row r="2422" spans="1:4" ht="13.5" x14ac:dyDescent="0.25">
      <c r="A2422" s="447">
        <v>92441</v>
      </c>
      <c r="B2422" s="448" t="s">
        <v>7151</v>
      </c>
      <c r="C2422" s="449" t="s">
        <v>984</v>
      </c>
      <c r="D2422" s="450">
        <v>66.84</v>
      </c>
    </row>
    <row r="2423" spans="1:4" ht="13.5" x14ac:dyDescent="0.25">
      <c r="A2423" s="447">
        <v>92443</v>
      </c>
      <c r="B2423" s="448" t="s">
        <v>7152</v>
      </c>
      <c r="C2423" s="449" t="s">
        <v>984</v>
      </c>
      <c r="D2423" s="450">
        <v>49.24</v>
      </c>
    </row>
    <row r="2424" spans="1:4" ht="13.5" x14ac:dyDescent="0.25">
      <c r="A2424" s="447">
        <v>92445</v>
      </c>
      <c r="B2424" s="448" t="s">
        <v>7153</v>
      </c>
      <c r="C2424" s="449" t="s">
        <v>984</v>
      </c>
      <c r="D2424" s="450">
        <v>61.6</v>
      </c>
    </row>
    <row r="2425" spans="1:4" ht="13.5" x14ac:dyDescent="0.25">
      <c r="A2425" s="447">
        <v>92446</v>
      </c>
      <c r="B2425" s="448" t="s">
        <v>7154</v>
      </c>
      <c r="C2425" s="449" t="s">
        <v>984</v>
      </c>
      <c r="D2425" s="450">
        <v>347.9</v>
      </c>
    </row>
    <row r="2426" spans="1:4" ht="13.5" x14ac:dyDescent="0.25">
      <c r="A2426" s="447">
        <v>92447</v>
      </c>
      <c r="B2426" s="448" t="s">
        <v>7155</v>
      </c>
      <c r="C2426" s="449" t="s">
        <v>984</v>
      </c>
      <c r="D2426" s="450">
        <v>237.31</v>
      </c>
    </row>
    <row r="2427" spans="1:4" ht="13.5" x14ac:dyDescent="0.25">
      <c r="A2427" s="447">
        <v>92448</v>
      </c>
      <c r="B2427" s="448" t="s">
        <v>7156</v>
      </c>
      <c r="C2427" s="449" t="s">
        <v>984</v>
      </c>
      <c r="D2427" s="450">
        <v>181.7</v>
      </c>
    </row>
    <row r="2428" spans="1:4" ht="13.5" x14ac:dyDescent="0.25">
      <c r="A2428" s="447">
        <v>92449</v>
      </c>
      <c r="B2428" s="448" t="s">
        <v>7157</v>
      </c>
      <c r="C2428" s="449" t="s">
        <v>984</v>
      </c>
      <c r="D2428" s="450">
        <v>284.60000000000002</v>
      </c>
    </row>
    <row r="2429" spans="1:4" ht="13.5" x14ac:dyDescent="0.25">
      <c r="A2429" s="447">
        <v>92450</v>
      </c>
      <c r="B2429" s="448" t="s">
        <v>7158</v>
      </c>
      <c r="C2429" s="449" t="s">
        <v>984</v>
      </c>
      <c r="D2429" s="450">
        <v>295.36</v>
      </c>
    </row>
    <row r="2430" spans="1:4" ht="13.5" x14ac:dyDescent="0.25">
      <c r="A2430" s="447">
        <v>92451</v>
      </c>
      <c r="B2430" s="448" t="s">
        <v>7159</v>
      </c>
      <c r="C2430" s="449" t="s">
        <v>984</v>
      </c>
      <c r="D2430" s="450">
        <v>193.74</v>
      </c>
    </row>
    <row r="2431" spans="1:4" ht="13.5" x14ac:dyDescent="0.25">
      <c r="A2431" s="447">
        <v>92452</v>
      </c>
      <c r="B2431" s="448" t="s">
        <v>7160</v>
      </c>
      <c r="C2431" s="449" t="s">
        <v>984</v>
      </c>
      <c r="D2431" s="450">
        <v>179.23</v>
      </c>
    </row>
    <row r="2432" spans="1:4" ht="13.5" x14ac:dyDescent="0.25">
      <c r="A2432" s="447">
        <v>92453</v>
      </c>
      <c r="B2432" s="448" t="s">
        <v>7161</v>
      </c>
      <c r="C2432" s="449" t="s">
        <v>984</v>
      </c>
      <c r="D2432" s="450">
        <v>242.61</v>
      </c>
    </row>
    <row r="2433" spans="1:4" ht="13.5" x14ac:dyDescent="0.25">
      <c r="A2433" s="447">
        <v>92454</v>
      </c>
      <c r="B2433" s="448" t="s">
        <v>7162</v>
      </c>
      <c r="C2433" s="449" t="s">
        <v>984</v>
      </c>
      <c r="D2433" s="450">
        <v>263.67</v>
      </c>
    </row>
    <row r="2434" spans="1:4" ht="13.5" x14ac:dyDescent="0.25">
      <c r="A2434" s="447">
        <v>92455</v>
      </c>
      <c r="B2434" s="448" t="s">
        <v>7163</v>
      </c>
      <c r="C2434" s="449" t="s">
        <v>984</v>
      </c>
      <c r="D2434" s="450">
        <v>158.05000000000001</v>
      </c>
    </row>
    <row r="2435" spans="1:4" ht="13.5" x14ac:dyDescent="0.25">
      <c r="A2435" s="447">
        <v>92456</v>
      </c>
      <c r="B2435" s="448" t="s">
        <v>7164</v>
      </c>
      <c r="C2435" s="449" t="s">
        <v>984</v>
      </c>
      <c r="D2435" s="450">
        <v>147.30000000000001</v>
      </c>
    </row>
    <row r="2436" spans="1:4" ht="13.5" x14ac:dyDescent="0.25">
      <c r="A2436" s="447">
        <v>92457</v>
      </c>
      <c r="B2436" s="448" t="s">
        <v>7165</v>
      </c>
      <c r="C2436" s="449" t="s">
        <v>984</v>
      </c>
      <c r="D2436" s="450">
        <v>211.19</v>
      </c>
    </row>
    <row r="2437" spans="1:4" ht="13.5" x14ac:dyDescent="0.25">
      <c r="A2437" s="447">
        <v>92458</v>
      </c>
      <c r="B2437" s="448" t="s">
        <v>20206</v>
      </c>
      <c r="C2437" s="449" t="s">
        <v>984</v>
      </c>
      <c r="D2437" s="450">
        <v>244.03</v>
      </c>
    </row>
    <row r="2438" spans="1:4" ht="13.5" x14ac:dyDescent="0.25">
      <c r="A2438" s="447">
        <v>92459</v>
      </c>
      <c r="B2438" s="448" t="s">
        <v>7166</v>
      </c>
      <c r="C2438" s="449" t="s">
        <v>984</v>
      </c>
      <c r="D2438" s="450">
        <v>134.52000000000001</v>
      </c>
    </row>
    <row r="2439" spans="1:4" ht="13.5" x14ac:dyDescent="0.25">
      <c r="A2439" s="447">
        <v>92460</v>
      </c>
      <c r="B2439" s="448" t="s">
        <v>7167</v>
      </c>
      <c r="C2439" s="449" t="s">
        <v>984</v>
      </c>
      <c r="D2439" s="450">
        <v>123.16</v>
      </c>
    </row>
    <row r="2440" spans="1:4" ht="13.5" x14ac:dyDescent="0.25">
      <c r="A2440" s="447">
        <v>92461</v>
      </c>
      <c r="B2440" s="448" t="s">
        <v>7168</v>
      </c>
      <c r="C2440" s="449" t="s">
        <v>984</v>
      </c>
      <c r="D2440" s="450">
        <v>195.15</v>
      </c>
    </row>
    <row r="2441" spans="1:4" ht="13.5" x14ac:dyDescent="0.25">
      <c r="A2441" s="447">
        <v>92462</v>
      </c>
      <c r="B2441" s="448" t="s">
        <v>7169</v>
      </c>
      <c r="C2441" s="449" t="s">
        <v>984</v>
      </c>
      <c r="D2441" s="450">
        <v>231.66</v>
      </c>
    </row>
    <row r="2442" spans="1:4" ht="13.5" x14ac:dyDescent="0.25">
      <c r="A2442" s="447">
        <v>92463</v>
      </c>
      <c r="B2442" s="448" t="s">
        <v>7170</v>
      </c>
      <c r="C2442" s="449" t="s">
        <v>984</v>
      </c>
      <c r="D2442" s="450">
        <v>122.13</v>
      </c>
    </row>
    <row r="2443" spans="1:4" ht="13.5" x14ac:dyDescent="0.25">
      <c r="A2443" s="447">
        <v>92464</v>
      </c>
      <c r="B2443" s="448" t="s">
        <v>7171</v>
      </c>
      <c r="C2443" s="449" t="s">
        <v>984</v>
      </c>
      <c r="D2443" s="450">
        <v>116.1</v>
      </c>
    </row>
    <row r="2444" spans="1:4" ht="13.5" x14ac:dyDescent="0.25">
      <c r="A2444" s="447">
        <v>92465</v>
      </c>
      <c r="B2444" s="448" t="s">
        <v>7172</v>
      </c>
      <c r="C2444" s="449" t="s">
        <v>984</v>
      </c>
      <c r="D2444" s="450">
        <v>156.78</v>
      </c>
    </row>
    <row r="2445" spans="1:4" ht="13.5" x14ac:dyDescent="0.25">
      <c r="A2445" s="447">
        <v>92466</v>
      </c>
      <c r="B2445" s="448" t="s">
        <v>7173</v>
      </c>
      <c r="C2445" s="449" t="s">
        <v>984</v>
      </c>
      <c r="D2445" s="450">
        <v>225.28</v>
      </c>
    </row>
    <row r="2446" spans="1:4" ht="13.5" x14ac:dyDescent="0.25">
      <c r="A2446" s="447">
        <v>92467</v>
      </c>
      <c r="B2446" s="448" t="s">
        <v>7174</v>
      </c>
      <c r="C2446" s="449" t="s">
        <v>984</v>
      </c>
      <c r="D2446" s="450">
        <v>101.46</v>
      </c>
    </row>
    <row r="2447" spans="1:4" ht="13.5" x14ac:dyDescent="0.25">
      <c r="A2447" s="447">
        <v>92468</v>
      </c>
      <c r="B2447" s="448" t="s">
        <v>7175</v>
      </c>
      <c r="C2447" s="449" t="s">
        <v>984</v>
      </c>
      <c r="D2447" s="450">
        <v>110.12</v>
      </c>
    </row>
    <row r="2448" spans="1:4" ht="13.5" x14ac:dyDescent="0.25">
      <c r="A2448" s="447">
        <v>92469</v>
      </c>
      <c r="B2448" s="448" t="s">
        <v>7176</v>
      </c>
      <c r="C2448" s="449" t="s">
        <v>984</v>
      </c>
      <c r="D2448" s="450">
        <v>143.04</v>
      </c>
    </row>
    <row r="2449" spans="1:4" ht="13.5" x14ac:dyDescent="0.25">
      <c r="A2449" s="447">
        <v>92470</v>
      </c>
      <c r="B2449" s="448" t="s">
        <v>7177</v>
      </c>
      <c r="C2449" s="449" t="s">
        <v>984</v>
      </c>
      <c r="D2449" s="450">
        <v>218.34</v>
      </c>
    </row>
    <row r="2450" spans="1:4" ht="13.5" x14ac:dyDescent="0.25">
      <c r="A2450" s="447">
        <v>92471</v>
      </c>
      <c r="B2450" s="448" t="s">
        <v>7178</v>
      </c>
      <c r="C2450" s="449" t="s">
        <v>984</v>
      </c>
      <c r="D2450" s="450">
        <v>92.69</v>
      </c>
    </row>
    <row r="2451" spans="1:4" ht="13.5" x14ac:dyDescent="0.25">
      <c r="A2451" s="447">
        <v>92472</v>
      </c>
      <c r="B2451" s="448" t="s">
        <v>7179</v>
      </c>
      <c r="C2451" s="449" t="s">
        <v>984</v>
      </c>
      <c r="D2451" s="450">
        <v>104.03</v>
      </c>
    </row>
    <row r="2452" spans="1:4" ht="13.5" x14ac:dyDescent="0.25">
      <c r="A2452" s="447">
        <v>92473</v>
      </c>
      <c r="B2452" s="448" t="s">
        <v>7180</v>
      </c>
      <c r="C2452" s="449" t="s">
        <v>984</v>
      </c>
      <c r="D2452" s="450">
        <v>131.93</v>
      </c>
    </row>
    <row r="2453" spans="1:4" ht="13.5" x14ac:dyDescent="0.25">
      <c r="A2453" s="447">
        <v>92474</v>
      </c>
      <c r="B2453" s="448" t="s">
        <v>7181</v>
      </c>
      <c r="C2453" s="449" t="s">
        <v>984</v>
      </c>
      <c r="D2453" s="450">
        <v>212.37</v>
      </c>
    </row>
    <row r="2454" spans="1:4" ht="13.5" x14ac:dyDescent="0.25">
      <c r="A2454" s="447">
        <v>92475</v>
      </c>
      <c r="B2454" s="448" t="s">
        <v>7182</v>
      </c>
      <c r="C2454" s="449" t="s">
        <v>984</v>
      </c>
      <c r="D2454" s="450">
        <v>85.58</v>
      </c>
    </row>
    <row r="2455" spans="1:4" ht="13.5" x14ac:dyDescent="0.25">
      <c r="A2455" s="447">
        <v>92476</v>
      </c>
      <c r="B2455" s="448" t="s">
        <v>7183</v>
      </c>
      <c r="C2455" s="449" t="s">
        <v>984</v>
      </c>
      <c r="D2455" s="450">
        <v>98.88</v>
      </c>
    </row>
    <row r="2456" spans="1:4" ht="13.5" x14ac:dyDescent="0.25">
      <c r="A2456" s="447">
        <v>92477</v>
      </c>
      <c r="B2456" s="448" t="s">
        <v>7184</v>
      </c>
      <c r="C2456" s="449" t="s">
        <v>984</v>
      </c>
      <c r="D2456" s="450">
        <v>108.15</v>
      </c>
    </row>
    <row r="2457" spans="1:4" ht="13.5" x14ac:dyDescent="0.25">
      <c r="A2457" s="447">
        <v>92478</v>
      </c>
      <c r="B2457" s="448" t="s">
        <v>7185</v>
      </c>
      <c r="C2457" s="449" t="s">
        <v>984</v>
      </c>
      <c r="D2457" s="450">
        <v>200.57</v>
      </c>
    </row>
    <row r="2458" spans="1:4" ht="13.5" x14ac:dyDescent="0.25">
      <c r="A2458" s="447">
        <v>92479</v>
      </c>
      <c r="B2458" s="448" t="s">
        <v>7186</v>
      </c>
      <c r="C2458" s="449" t="s">
        <v>984</v>
      </c>
      <c r="D2458" s="450">
        <v>70.34</v>
      </c>
    </row>
    <row r="2459" spans="1:4" ht="13.5" x14ac:dyDescent="0.25">
      <c r="A2459" s="447">
        <v>92480</v>
      </c>
      <c r="B2459" s="448" t="s">
        <v>7187</v>
      </c>
      <c r="C2459" s="449" t="s">
        <v>984</v>
      </c>
      <c r="D2459" s="450">
        <v>88.53</v>
      </c>
    </row>
    <row r="2460" spans="1:4" ht="13.5" x14ac:dyDescent="0.25">
      <c r="A2460" s="447">
        <v>92482</v>
      </c>
      <c r="B2460" s="448" t="s">
        <v>7188</v>
      </c>
      <c r="C2460" s="449" t="s">
        <v>984</v>
      </c>
      <c r="D2460" s="450">
        <v>392.61</v>
      </c>
    </row>
    <row r="2461" spans="1:4" ht="13.5" x14ac:dyDescent="0.25">
      <c r="A2461" s="447">
        <v>92484</v>
      </c>
      <c r="B2461" s="448" t="s">
        <v>7189</v>
      </c>
      <c r="C2461" s="449" t="s">
        <v>984</v>
      </c>
      <c r="D2461" s="450">
        <v>264.04000000000002</v>
      </c>
    </row>
    <row r="2462" spans="1:4" ht="13.5" x14ac:dyDescent="0.25">
      <c r="A2462" s="447">
        <v>92486</v>
      </c>
      <c r="B2462" s="448" t="s">
        <v>7190</v>
      </c>
      <c r="C2462" s="449" t="s">
        <v>984</v>
      </c>
      <c r="D2462" s="450">
        <v>183.59</v>
      </c>
    </row>
    <row r="2463" spans="1:4" ht="13.5" x14ac:dyDescent="0.25">
      <c r="A2463" s="447">
        <v>92488</v>
      </c>
      <c r="B2463" s="448" t="s">
        <v>7191</v>
      </c>
      <c r="C2463" s="449" t="s">
        <v>984</v>
      </c>
      <c r="D2463" s="450">
        <v>102.41</v>
      </c>
    </row>
    <row r="2464" spans="1:4" ht="13.5" x14ac:dyDescent="0.25">
      <c r="A2464" s="447">
        <v>92490</v>
      </c>
      <c r="B2464" s="448" t="s">
        <v>7192</v>
      </c>
      <c r="C2464" s="449" t="s">
        <v>984</v>
      </c>
      <c r="D2464" s="450">
        <v>68.58</v>
      </c>
    </row>
    <row r="2465" spans="1:4" ht="13.5" x14ac:dyDescent="0.25">
      <c r="A2465" s="447">
        <v>92492</v>
      </c>
      <c r="B2465" s="448" t="s">
        <v>7193</v>
      </c>
      <c r="C2465" s="449" t="s">
        <v>984</v>
      </c>
      <c r="D2465" s="450">
        <v>96.66</v>
      </c>
    </row>
    <row r="2466" spans="1:4" ht="13.5" x14ac:dyDescent="0.25">
      <c r="A2466" s="447">
        <v>92494</v>
      </c>
      <c r="B2466" s="448" t="s">
        <v>7194</v>
      </c>
      <c r="C2466" s="449" t="s">
        <v>984</v>
      </c>
      <c r="D2466" s="450">
        <v>63.93</v>
      </c>
    </row>
    <row r="2467" spans="1:4" ht="13.5" x14ac:dyDescent="0.25">
      <c r="A2467" s="447">
        <v>92496</v>
      </c>
      <c r="B2467" s="448" t="s">
        <v>7195</v>
      </c>
      <c r="C2467" s="449" t="s">
        <v>984</v>
      </c>
      <c r="D2467" s="450">
        <v>91.86</v>
      </c>
    </row>
    <row r="2468" spans="1:4" ht="13.5" x14ac:dyDescent="0.25">
      <c r="A2468" s="447">
        <v>92498</v>
      </c>
      <c r="B2468" s="448" t="s">
        <v>7196</v>
      </c>
      <c r="C2468" s="449" t="s">
        <v>984</v>
      </c>
      <c r="D2468" s="450">
        <v>60.08</v>
      </c>
    </row>
    <row r="2469" spans="1:4" ht="13.5" x14ac:dyDescent="0.25">
      <c r="A2469" s="447">
        <v>92500</v>
      </c>
      <c r="B2469" s="448" t="s">
        <v>7197</v>
      </c>
      <c r="C2469" s="449" t="s">
        <v>984</v>
      </c>
      <c r="D2469" s="450">
        <v>88.05</v>
      </c>
    </row>
    <row r="2470" spans="1:4" ht="13.5" x14ac:dyDescent="0.25">
      <c r="A2470" s="447">
        <v>92502</v>
      </c>
      <c r="B2470" s="448" t="s">
        <v>7198</v>
      </c>
      <c r="C2470" s="449" t="s">
        <v>984</v>
      </c>
      <c r="D2470" s="450">
        <v>57.18</v>
      </c>
    </row>
    <row r="2471" spans="1:4" ht="13.5" x14ac:dyDescent="0.25">
      <c r="A2471" s="447">
        <v>92504</v>
      </c>
      <c r="B2471" s="448" t="s">
        <v>7199</v>
      </c>
      <c r="C2471" s="449" t="s">
        <v>984</v>
      </c>
      <c r="D2471" s="450">
        <v>81.069999999999993</v>
      </c>
    </row>
    <row r="2472" spans="1:4" ht="13.5" x14ac:dyDescent="0.25">
      <c r="A2472" s="447">
        <v>92506</v>
      </c>
      <c r="B2472" s="448" t="s">
        <v>7200</v>
      </c>
      <c r="C2472" s="449" t="s">
        <v>984</v>
      </c>
      <c r="D2472" s="450">
        <v>51.8</v>
      </c>
    </row>
    <row r="2473" spans="1:4" ht="13.5" x14ac:dyDescent="0.25">
      <c r="A2473" s="447">
        <v>92508</v>
      </c>
      <c r="B2473" s="448" t="s">
        <v>7201</v>
      </c>
      <c r="C2473" s="449" t="s">
        <v>984</v>
      </c>
      <c r="D2473" s="450">
        <v>102.3</v>
      </c>
    </row>
    <row r="2474" spans="1:4" ht="13.5" x14ac:dyDescent="0.25">
      <c r="A2474" s="447">
        <v>92510</v>
      </c>
      <c r="B2474" s="448" t="s">
        <v>7202</v>
      </c>
      <c r="C2474" s="449" t="s">
        <v>984</v>
      </c>
      <c r="D2474" s="450">
        <v>66.56</v>
      </c>
    </row>
    <row r="2475" spans="1:4" ht="13.5" x14ac:dyDescent="0.25">
      <c r="A2475" s="447">
        <v>92512</v>
      </c>
      <c r="B2475" s="448" t="s">
        <v>7203</v>
      </c>
      <c r="C2475" s="449" t="s">
        <v>984</v>
      </c>
      <c r="D2475" s="450">
        <v>86.25</v>
      </c>
    </row>
    <row r="2476" spans="1:4" ht="13.5" x14ac:dyDescent="0.25">
      <c r="A2476" s="447">
        <v>92514</v>
      </c>
      <c r="B2476" s="448" t="s">
        <v>7204</v>
      </c>
      <c r="C2476" s="449" t="s">
        <v>984</v>
      </c>
      <c r="D2476" s="450">
        <v>51.7</v>
      </c>
    </row>
    <row r="2477" spans="1:4" ht="13.5" x14ac:dyDescent="0.25">
      <c r="A2477" s="447">
        <v>92515</v>
      </c>
      <c r="B2477" s="448" t="s">
        <v>7205</v>
      </c>
      <c r="C2477" s="449" t="s">
        <v>984</v>
      </c>
      <c r="D2477" s="450">
        <v>78.239999999999995</v>
      </c>
    </row>
    <row r="2478" spans="1:4" ht="13.5" x14ac:dyDescent="0.25">
      <c r="A2478" s="447">
        <v>92518</v>
      </c>
      <c r="B2478" s="448" t="s">
        <v>7206</v>
      </c>
      <c r="C2478" s="449" t="s">
        <v>984</v>
      </c>
      <c r="D2478" s="450">
        <v>44.82</v>
      </c>
    </row>
    <row r="2479" spans="1:4" ht="13.5" x14ac:dyDescent="0.25">
      <c r="A2479" s="447">
        <v>92520</v>
      </c>
      <c r="B2479" s="448" t="s">
        <v>7207</v>
      </c>
      <c r="C2479" s="449" t="s">
        <v>984</v>
      </c>
      <c r="D2479" s="450">
        <v>73</v>
      </c>
    </row>
    <row r="2480" spans="1:4" ht="13.5" x14ac:dyDescent="0.25">
      <c r="A2480" s="447">
        <v>92522</v>
      </c>
      <c r="B2480" s="448" t="s">
        <v>7208</v>
      </c>
      <c r="C2480" s="449" t="s">
        <v>984</v>
      </c>
      <c r="D2480" s="450">
        <v>40.6</v>
      </c>
    </row>
    <row r="2481" spans="1:4" ht="13.5" x14ac:dyDescent="0.25">
      <c r="A2481" s="447">
        <v>92524</v>
      </c>
      <c r="B2481" s="448" t="s">
        <v>7209</v>
      </c>
      <c r="C2481" s="449" t="s">
        <v>984</v>
      </c>
      <c r="D2481" s="450">
        <v>72.56</v>
      </c>
    </row>
    <row r="2482" spans="1:4" ht="13.5" x14ac:dyDescent="0.25">
      <c r="A2482" s="447">
        <v>92526</v>
      </c>
      <c r="B2482" s="448" t="s">
        <v>7210</v>
      </c>
      <c r="C2482" s="449" t="s">
        <v>984</v>
      </c>
      <c r="D2482" s="450">
        <v>41.13</v>
      </c>
    </row>
    <row r="2483" spans="1:4" ht="13.5" x14ac:dyDescent="0.25">
      <c r="A2483" s="447">
        <v>92528</v>
      </c>
      <c r="B2483" s="448" t="s">
        <v>7211</v>
      </c>
      <c r="C2483" s="449" t="s">
        <v>984</v>
      </c>
      <c r="D2483" s="450">
        <v>69.150000000000006</v>
      </c>
    </row>
    <row r="2484" spans="1:4" ht="13.5" x14ac:dyDescent="0.25">
      <c r="A2484" s="447">
        <v>92530</v>
      </c>
      <c r="B2484" s="448" t="s">
        <v>7212</v>
      </c>
      <c r="C2484" s="449" t="s">
        <v>984</v>
      </c>
      <c r="D2484" s="450">
        <v>38.6</v>
      </c>
    </row>
    <row r="2485" spans="1:4" ht="13.5" x14ac:dyDescent="0.25">
      <c r="A2485" s="447">
        <v>92532</v>
      </c>
      <c r="B2485" s="448" t="s">
        <v>7213</v>
      </c>
      <c r="C2485" s="449" t="s">
        <v>984</v>
      </c>
      <c r="D2485" s="450">
        <v>66.19</v>
      </c>
    </row>
    <row r="2486" spans="1:4" ht="13.5" x14ac:dyDescent="0.25">
      <c r="A2486" s="447">
        <v>92534</v>
      </c>
      <c r="B2486" s="448" t="s">
        <v>7214</v>
      </c>
      <c r="C2486" s="449" t="s">
        <v>984</v>
      </c>
      <c r="D2486" s="450">
        <v>36.46</v>
      </c>
    </row>
    <row r="2487" spans="1:4" ht="13.5" x14ac:dyDescent="0.25">
      <c r="A2487" s="447">
        <v>92536</v>
      </c>
      <c r="B2487" s="448" t="s">
        <v>7215</v>
      </c>
      <c r="C2487" s="449" t="s">
        <v>984</v>
      </c>
      <c r="D2487" s="450">
        <v>60.49</v>
      </c>
    </row>
    <row r="2488" spans="1:4" ht="13.5" x14ac:dyDescent="0.25">
      <c r="A2488" s="447">
        <v>92538</v>
      </c>
      <c r="B2488" s="448" t="s">
        <v>7216</v>
      </c>
      <c r="C2488" s="449" t="s">
        <v>984</v>
      </c>
      <c r="D2488" s="450">
        <v>32.19</v>
      </c>
    </row>
    <row r="2489" spans="1:4" ht="13.5" x14ac:dyDescent="0.25">
      <c r="A2489" s="447">
        <v>96252</v>
      </c>
      <c r="B2489" s="448" t="s">
        <v>20207</v>
      </c>
      <c r="C2489" s="449" t="s">
        <v>984</v>
      </c>
      <c r="D2489" s="450">
        <v>155.04</v>
      </c>
    </row>
    <row r="2490" spans="1:4" ht="13.5" x14ac:dyDescent="0.25">
      <c r="A2490" s="447">
        <v>96258</v>
      </c>
      <c r="B2490" s="448" t="s">
        <v>20208</v>
      </c>
      <c r="C2490" s="449" t="s">
        <v>984</v>
      </c>
      <c r="D2490" s="450">
        <v>141.97999999999999</v>
      </c>
    </row>
    <row r="2491" spans="1:4" ht="13.5" x14ac:dyDescent="0.25">
      <c r="A2491" s="447">
        <v>96529</v>
      </c>
      <c r="B2491" s="448" t="s">
        <v>20209</v>
      </c>
      <c r="C2491" s="449" t="s">
        <v>984</v>
      </c>
      <c r="D2491" s="450">
        <v>258.76</v>
      </c>
    </row>
    <row r="2492" spans="1:4" ht="13.5" x14ac:dyDescent="0.25">
      <c r="A2492" s="447">
        <v>96530</v>
      </c>
      <c r="B2492" s="448" t="s">
        <v>20210</v>
      </c>
      <c r="C2492" s="449" t="s">
        <v>984</v>
      </c>
      <c r="D2492" s="450">
        <v>139.82</v>
      </c>
    </row>
    <row r="2493" spans="1:4" ht="13.5" x14ac:dyDescent="0.25">
      <c r="A2493" s="447">
        <v>96531</v>
      </c>
      <c r="B2493" s="448" t="s">
        <v>20211</v>
      </c>
      <c r="C2493" s="449" t="s">
        <v>984</v>
      </c>
      <c r="D2493" s="450">
        <v>102.32</v>
      </c>
    </row>
    <row r="2494" spans="1:4" ht="13.5" x14ac:dyDescent="0.25">
      <c r="A2494" s="447">
        <v>96532</v>
      </c>
      <c r="B2494" s="448" t="s">
        <v>20212</v>
      </c>
      <c r="C2494" s="449" t="s">
        <v>984</v>
      </c>
      <c r="D2494" s="450">
        <v>174.54</v>
      </c>
    </row>
    <row r="2495" spans="1:4" ht="13.5" x14ac:dyDescent="0.25">
      <c r="A2495" s="447">
        <v>96533</v>
      </c>
      <c r="B2495" s="448" t="s">
        <v>20213</v>
      </c>
      <c r="C2495" s="449" t="s">
        <v>984</v>
      </c>
      <c r="D2495" s="450">
        <v>91.32</v>
      </c>
    </row>
    <row r="2496" spans="1:4" ht="13.5" x14ac:dyDescent="0.25">
      <c r="A2496" s="447">
        <v>96534</v>
      </c>
      <c r="B2496" s="448" t="s">
        <v>20214</v>
      </c>
      <c r="C2496" s="449" t="s">
        <v>984</v>
      </c>
      <c r="D2496" s="450">
        <v>76.05</v>
      </c>
    </row>
    <row r="2497" spans="1:4" ht="13.5" x14ac:dyDescent="0.25">
      <c r="A2497" s="447">
        <v>96535</v>
      </c>
      <c r="B2497" s="448" t="s">
        <v>20215</v>
      </c>
      <c r="C2497" s="449" t="s">
        <v>984</v>
      </c>
      <c r="D2497" s="450">
        <v>130.74</v>
      </c>
    </row>
    <row r="2498" spans="1:4" ht="13.5" x14ac:dyDescent="0.25">
      <c r="A2498" s="447">
        <v>96536</v>
      </c>
      <c r="B2498" s="448" t="s">
        <v>20216</v>
      </c>
      <c r="C2498" s="449" t="s">
        <v>984</v>
      </c>
      <c r="D2498" s="450">
        <v>66.040000000000006</v>
      </c>
    </row>
    <row r="2499" spans="1:4" ht="13.5" x14ac:dyDescent="0.25">
      <c r="A2499" s="447">
        <v>96537</v>
      </c>
      <c r="B2499" s="448" t="s">
        <v>20217</v>
      </c>
      <c r="C2499" s="449" t="s">
        <v>984</v>
      </c>
      <c r="D2499" s="450">
        <v>180.89</v>
      </c>
    </row>
    <row r="2500" spans="1:4" ht="13.5" x14ac:dyDescent="0.25">
      <c r="A2500" s="447">
        <v>96538</v>
      </c>
      <c r="B2500" s="448" t="s">
        <v>20218</v>
      </c>
      <c r="C2500" s="449" t="s">
        <v>984</v>
      </c>
      <c r="D2500" s="450">
        <v>243.2</v>
      </c>
    </row>
    <row r="2501" spans="1:4" ht="13.5" x14ac:dyDescent="0.25">
      <c r="A2501" s="447">
        <v>96539</v>
      </c>
      <c r="B2501" s="448" t="s">
        <v>20219</v>
      </c>
      <c r="C2501" s="449" t="s">
        <v>984</v>
      </c>
      <c r="D2501" s="450">
        <v>128.61000000000001</v>
      </c>
    </row>
    <row r="2502" spans="1:4" ht="13.5" x14ac:dyDescent="0.25">
      <c r="A2502" s="447">
        <v>96540</v>
      </c>
      <c r="B2502" s="448" t="s">
        <v>20220</v>
      </c>
      <c r="C2502" s="449" t="s">
        <v>984</v>
      </c>
      <c r="D2502" s="450">
        <v>127.58</v>
      </c>
    </row>
    <row r="2503" spans="1:4" ht="13.5" x14ac:dyDescent="0.25">
      <c r="A2503" s="447">
        <v>96541</v>
      </c>
      <c r="B2503" s="448" t="s">
        <v>20221</v>
      </c>
      <c r="C2503" s="449" t="s">
        <v>984</v>
      </c>
      <c r="D2503" s="450">
        <v>178.14</v>
      </c>
    </row>
    <row r="2504" spans="1:4" ht="13.5" x14ac:dyDescent="0.25">
      <c r="A2504" s="447">
        <v>96542</v>
      </c>
      <c r="B2504" s="448" t="s">
        <v>20222</v>
      </c>
      <c r="C2504" s="449" t="s">
        <v>984</v>
      </c>
      <c r="D2504" s="450">
        <v>95.21</v>
      </c>
    </row>
    <row r="2505" spans="1:4" ht="13.5" x14ac:dyDescent="0.25">
      <c r="A2505" s="447">
        <v>96543</v>
      </c>
      <c r="B2505" s="448" t="s">
        <v>20223</v>
      </c>
      <c r="C2505" s="449" t="s">
        <v>983</v>
      </c>
      <c r="D2505" s="450">
        <v>19.79</v>
      </c>
    </row>
    <row r="2506" spans="1:4" ht="13.5" x14ac:dyDescent="0.25">
      <c r="A2506" s="447">
        <v>101791</v>
      </c>
      <c r="B2506" s="448" t="s">
        <v>7217</v>
      </c>
      <c r="C2506" s="449" t="s">
        <v>982</v>
      </c>
      <c r="D2506" s="450">
        <v>25.15</v>
      </c>
    </row>
    <row r="2507" spans="1:4" ht="13.5" x14ac:dyDescent="0.25">
      <c r="A2507" s="447">
        <v>101792</v>
      </c>
      <c r="B2507" s="448" t="s">
        <v>7218</v>
      </c>
      <c r="C2507" s="449" t="s">
        <v>1643</v>
      </c>
      <c r="D2507" s="450">
        <v>17.57</v>
      </c>
    </row>
    <row r="2508" spans="1:4" ht="13.5" x14ac:dyDescent="0.25">
      <c r="A2508" s="447">
        <v>101793</v>
      </c>
      <c r="B2508" s="448" t="s">
        <v>7219</v>
      </c>
      <c r="C2508" s="449" t="s">
        <v>1643</v>
      </c>
      <c r="D2508" s="450">
        <v>25.89</v>
      </c>
    </row>
    <row r="2509" spans="1:4" ht="13.5" x14ac:dyDescent="0.25">
      <c r="A2509" s="447">
        <v>101969</v>
      </c>
      <c r="B2509" s="448" t="s">
        <v>7220</v>
      </c>
      <c r="C2509" s="449" t="s">
        <v>984</v>
      </c>
      <c r="D2509" s="450">
        <v>193.64</v>
      </c>
    </row>
    <row r="2510" spans="1:4" ht="13.5" x14ac:dyDescent="0.25">
      <c r="A2510" s="447">
        <v>101971</v>
      </c>
      <c r="B2510" s="448" t="s">
        <v>7221</v>
      </c>
      <c r="C2510" s="449" t="s">
        <v>984</v>
      </c>
      <c r="D2510" s="450">
        <v>150.32</v>
      </c>
    </row>
    <row r="2511" spans="1:4" ht="13.5" x14ac:dyDescent="0.25">
      <c r="A2511" s="447">
        <v>101973</v>
      </c>
      <c r="B2511" s="448" t="s">
        <v>7222</v>
      </c>
      <c r="C2511" s="449" t="s">
        <v>984</v>
      </c>
      <c r="D2511" s="450">
        <v>262</v>
      </c>
    </row>
    <row r="2512" spans="1:4" ht="13.5" x14ac:dyDescent="0.25">
      <c r="A2512" s="447">
        <v>101974</v>
      </c>
      <c r="B2512" s="448" t="s">
        <v>7223</v>
      </c>
      <c r="C2512" s="449" t="s">
        <v>984</v>
      </c>
      <c r="D2512" s="450">
        <v>542.09</v>
      </c>
    </row>
    <row r="2513" spans="1:4" ht="13.5" x14ac:dyDescent="0.25">
      <c r="A2513" s="447">
        <v>101975</v>
      </c>
      <c r="B2513" s="448" t="s">
        <v>7224</v>
      </c>
      <c r="C2513" s="449" t="s">
        <v>984</v>
      </c>
      <c r="D2513" s="450">
        <v>463.26</v>
      </c>
    </row>
    <row r="2514" spans="1:4" ht="13.5" x14ac:dyDescent="0.25">
      <c r="A2514" s="447">
        <v>101977</v>
      </c>
      <c r="B2514" s="448" t="s">
        <v>7225</v>
      </c>
      <c r="C2514" s="449" t="s">
        <v>984</v>
      </c>
      <c r="D2514" s="450">
        <v>307.02</v>
      </c>
    </row>
    <row r="2515" spans="1:4" ht="13.5" x14ac:dyDescent="0.25">
      <c r="A2515" s="447">
        <v>101980</v>
      </c>
      <c r="B2515" s="448" t="s">
        <v>7226</v>
      </c>
      <c r="C2515" s="449" t="s">
        <v>984</v>
      </c>
      <c r="D2515" s="450">
        <v>283.2</v>
      </c>
    </row>
    <row r="2516" spans="1:4" ht="13.5" x14ac:dyDescent="0.25">
      <c r="A2516" s="447">
        <v>101981</v>
      </c>
      <c r="B2516" s="448" t="s">
        <v>7227</v>
      </c>
      <c r="C2516" s="449" t="s">
        <v>984</v>
      </c>
      <c r="D2516" s="450">
        <v>245.23</v>
      </c>
    </row>
    <row r="2517" spans="1:4" ht="13.5" x14ac:dyDescent="0.25">
      <c r="A2517" s="447">
        <v>101982</v>
      </c>
      <c r="B2517" s="448" t="s">
        <v>7228</v>
      </c>
      <c r="C2517" s="449" t="s">
        <v>984</v>
      </c>
      <c r="D2517" s="450">
        <v>218.39</v>
      </c>
    </row>
    <row r="2518" spans="1:4" ht="13.5" x14ac:dyDescent="0.25">
      <c r="A2518" s="447">
        <v>101983</v>
      </c>
      <c r="B2518" s="448" t="s">
        <v>7229</v>
      </c>
      <c r="C2518" s="449" t="s">
        <v>984</v>
      </c>
      <c r="D2518" s="450">
        <v>201.52</v>
      </c>
    </row>
    <row r="2519" spans="1:4" ht="13.5" x14ac:dyDescent="0.25">
      <c r="A2519" s="447">
        <v>101985</v>
      </c>
      <c r="B2519" s="448" t="s">
        <v>7230</v>
      </c>
      <c r="C2519" s="449" t="s">
        <v>984</v>
      </c>
      <c r="D2519" s="450">
        <v>204.54</v>
      </c>
    </row>
    <row r="2520" spans="1:4" ht="13.5" x14ac:dyDescent="0.25">
      <c r="A2520" s="447">
        <v>101986</v>
      </c>
      <c r="B2520" s="448" t="s">
        <v>7231</v>
      </c>
      <c r="C2520" s="449" t="s">
        <v>984</v>
      </c>
      <c r="D2520" s="450">
        <v>149.46</v>
      </c>
    </row>
    <row r="2521" spans="1:4" ht="13.5" x14ac:dyDescent="0.25">
      <c r="A2521" s="447">
        <v>101987</v>
      </c>
      <c r="B2521" s="448" t="s">
        <v>7232</v>
      </c>
      <c r="C2521" s="449" t="s">
        <v>984</v>
      </c>
      <c r="D2521" s="450">
        <v>312.57</v>
      </c>
    </row>
    <row r="2522" spans="1:4" ht="13.5" x14ac:dyDescent="0.25">
      <c r="A2522" s="447">
        <v>101988</v>
      </c>
      <c r="B2522" s="448" t="s">
        <v>7233</v>
      </c>
      <c r="C2522" s="449" t="s">
        <v>984</v>
      </c>
      <c r="D2522" s="450">
        <v>201.24</v>
      </c>
    </row>
    <row r="2523" spans="1:4" ht="13.5" x14ac:dyDescent="0.25">
      <c r="A2523" s="447">
        <v>101989</v>
      </c>
      <c r="B2523" s="448" t="s">
        <v>7234</v>
      </c>
      <c r="C2523" s="449" t="s">
        <v>984</v>
      </c>
      <c r="D2523" s="450">
        <v>158.47</v>
      </c>
    </row>
    <row r="2524" spans="1:4" ht="13.5" x14ac:dyDescent="0.25">
      <c r="A2524" s="447">
        <v>101990</v>
      </c>
      <c r="B2524" s="448" t="s">
        <v>7235</v>
      </c>
      <c r="C2524" s="449" t="s">
        <v>984</v>
      </c>
      <c r="D2524" s="450">
        <v>282.06</v>
      </c>
    </row>
    <row r="2525" spans="1:4" ht="13.5" x14ac:dyDescent="0.25">
      <c r="A2525" s="447">
        <v>101991</v>
      </c>
      <c r="B2525" s="448" t="s">
        <v>7236</v>
      </c>
      <c r="C2525" s="449" t="s">
        <v>984</v>
      </c>
      <c r="D2525" s="450">
        <v>204.88</v>
      </c>
    </row>
    <row r="2526" spans="1:4" ht="13.5" x14ac:dyDescent="0.25">
      <c r="A2526" s="447">
        <v>101992</v>
      </c>
      <c r="B2526" s="448" t="s">
        <v>7237</v>
      </c>
      <c r="C2526" s="449" t="s">
        <v>984</v>
      </c>
      <c r="D2526" s="450">
        <v>152.22999999999999</v>
      </c>
    </row>
    <row r="2527" spans="1:4" ht="13.5" x14ac:dyDescent="0.25">
      <c r="A2527" s="447">
        <v>101993</v>
      </c>
      <c r="B2527" s="448" t="s">
        <v>7238</v>
      </c>
      <c r="C2527" s="449" t="s">
        <v>984</v>
      </c>
      <c r="D2527" s="450">
        <v>368.51</v>
      </c>
    </row>
    <row r="2528" spans="1:4" ht="13.5" x14ac:dyDescent="0.25">
      <c r="A2528" s="447">
        <v>101994</v>
      </c>
      <c r="B2528" s="448" t="s">
        <v>7239</v>
      </c>
      <c r="C2528" s="449" t="s">
        <v>984</v>
      </c>
      <c r="D2528" s="450">
        <v>213.53</v>
      </c>
    </row>
    <row r="2529" spans="1:4" ht="13.5" x14ac:dyDescent="0.25">
      <c r="A2529" s="447">
        <v>101995</v>
      </c>
      <c r="B2529" s="448" t="s">
        <v>7240</v>
      </c>
      <c r="C2529" s="449" t="s">
        <v>984</v>
      </c>
      <c r="D2529" s="450">
        <v>165.51</v>
      </c>
    </row>
    <row r="2530" spans="1:4" ht="13.5" x14ac:dyDescent="0.25">
      <c r="A2530" s="447">
        <v>101996</v>
      </c>
      <c r="B2530" s="448" t="s">
        <v>7241</v>
      </c>
      <c r="C2530" s="449" t="s">
        <v>984</v>
      </c>
      <c r="D2530" s="450">
        <v>304.17</v>
      </c>
    </row>
    <row r="2531" spans="1:4" ht="13.5" x14ac:dyDescent="0.25">
      <c r="A2531" s="447">
        <v>101997</v>
      </c>
      <c r="B2531" s="448" t="s">
        <v>7242</v>
      </c>
      <c r="C2531" s="449" t="s">
        <v>984</v>
      </c>
      <c r="D2531" s="450">
        <v>204.8</v>
      </c>
    </row>
    <row r="2532" spans="1:4" ht="13.5" x14ac:dyDescent="0.25">
      <c r="A2532" s="447">
        <v>101998</v>
      </c>
      <c r="B2532" s="448" t="s">
        <v>7243</v>
      </c>
      <c r="C2532" s="449" t="s">
        <v>984</v>
      </c>
      <c r="D2532" s="450">
        <v>150.96</v>
      </c>
    </row>
    <row r="2533" spans="1:4" ht="13.5" x14ac:dyDescent="0.25">
      <c r="A2533" s="447">
        <v>101999</v>
      </c>
      <c r="B2533" s="448" t="s">
        <v>7244</v>
      </c>
      <c r="C2533" s="449" t="s">
        <v>984</v>
      </c>
      <c r="D2533" s="450">
        <v>395.67</v>
      </c>
    </row>
    <row r="2534" spans="1:4" ht="13.5" x14ac:dyDescent="0.25">
      <c r="A2534" s="447">
        <v>102000</v>
      </c>
      <c r="B2534" s="448" t="s">
        <v>7245</v>
      </c>
      <c r="C2534" s="449" t="s">
        <v>984</v>
      </c>
      <c r="D2534" s="450">
        <v>567.91</v>
      </c>
    </row>
    <row r="2535" spans="1:4" ht="13.5" x14ac:dyDescent="0.25">
      <c r="A2535" s="447">
        <v>102001</v>
      </c>
      <c r="B2535" s="448" t="s">
        <v>7246</v>
      </c>
      <c r="C2535" s="449" t="s">
        <v>984</v>
      </c>
      <c r="D2535" s="450">
        <v>492.63</v>
      </c>
    </row>
    <row r="2536" spans="1:4" ht="13.5" x14ac:dyDescent="0.25">
      <c r="A2536" s="447">
        <v>102002</v>
      </c>
      <c r="B2536" s="448" t="s">
        <v>7247</v>
      </c>
      <c r="C2536" s="449" t="s">
        <v>984</v>
      </c>
      <c r="D2536" s="450">
        <v>300.83999999999997</v>
      </c>
    </row>
    <row r="2537" spans="1:4" ht="13.5" x14ac:dyDescent="0.25">
      <c r="A2537" s="447">
        <v>102003</v>
      </c>
      <c r="B2537" s="448" t="s">
        <v>7248</v>
      </c>
      <c r="C2537" s="449" t="s">
        <v>984</v>
      </c>
      <c r="D2537" s="450">
        <v>276.32</v>
      </c>
    </row>
    <row r="2538" spans="1:4" ht="13.5" x14ac:dyDescent="0.25">
      <c r="A2538" s="447">
        <v>102004</v>
      </c>
      <c r="B2538" s="448" t="s">
        <v>7249</v>
      </c>
      <c r="C2538" s="449" t="s">
        <v>984</v>
      </c>
      <c r="D2538" s="450">
        <v>243.34</v>
      </c>
    </row>
    <row r="2539" spans="1:4" ht="13.5" x14ac:dyDescent="0.25">
      <c r="A2539" s="447">
        <v>102005</v>
      </c>
      <c r="B2539" s="448" t="s">
        <v>7250</v>
      </c>
      <c r="C2539" s="449" t="s">
        <v>984</v>
      </c>
      <c r="D2539" s="450">
        <v>215.3</v>
      </c>
    </row>
    <row r="2540" spans="1:4" ht="13.5" x14ac:dyDescent="0.25">
      <c r="A2540" s="447">
        <v>102006</v>
      </c>
      <c r="B2540" s="448" t="s">
        <v>7251</v>
      </c>
      <c r="C2540" s="449" t="s">
        <v>984</v>
      </c>
      <c r="D2540" s="450">
        <v>197.66</v>
      </c>
    </row>
    <row r="2541" spans="1:4" ht="13.5" x14ac:dyDescent="0.25">
      <c r="A2541" s="447">
        <v>102007</v>
      </c>
      <c r="B2541" s="448" t="s">
        <v>7252</v>
      </c>
      <c r="C2541" s="449" t="s">
        <v>984</v>
      </c>
      <c r="D2541" s="450">
        <v>538.27</v>
      </c>
    </row>
    <row r="2542" spans="1:4" ht="13.5" x14ac:dyDescent="0.25">
      <c r="A2542" s="447">
        <v>102008</v>
      </c>
      <c r="B2542" s="448" t="s">
        <v>7253</v>
      </c>
      <c r="C2542" s="449" t="s">
        <v>984</v>
      </c>
      <c r="D2542" s="450">
        <v>451.2</v>
      </c>
    </row>
    <row r="2543" spans="1:4" ht="13.5" x14ac:dyDescent="0.25">
      <c r="A2543" s="447">
        <v>102009</v>
      </c>
      <c r="B2543" s="448" t="s">
        <v>7254</v>
      </c>
      <c r="C2543" s="449" t="s">
        <v>984</v>
      </c>
      <c r="D2543" s="450">
        <v>308.83</v>
      </c>
    </row>
    <row r="2544" spans="1:4" ht="13.5" x14ac:dyDescent="0.25">
      <c r="A2544" s="447">
        <v>102010</v>
      </c>
      <c r="B2544" s="448" t="s">
        <v>7255</v>
      </c>
      <c r="C2544" s="449" t="s">
        <v>984</v>
      </c>
      <c r="D2544" s="450">
        <v>282.22000000000003</v>
      </c>
    </row>
    <row r="2545" spans="1:4" ht="13.5" x14ac:dyDescent="0.25">
      <c r="A2545" s="447">
        <v>102011</v>
      </c>
      <c r="B2545" s="448" t="s">
        <v>7256</v>
      </c>
      <c r="C2545" s="449" t="s">
        <v>984</v>
      </c>
      <c r="D2545" s="450">
        <v>241.9</v>
      </c>
    </row>
    <row r="2546" spans="1:4" ht="13.5" x14ac:dyDescent="0.25">
      <c r="A2546" s="447">
        <v>102012</v>
      </c>
      <c r="B2546" s="448" t="s">
        <v>7257</v>
      </c>
      <c r="C2546" s="449" t="s">
        <v>984</v>
      </c>
      <c r="D2546" s="450">
        <v>214.23</v>
      </c>
    </row>
    <row r="2547" spans="1:4" ht="13.5" x14ac:dyDescent="0.25">
      <c r="A2547" s="447">
        <v>102013</v>
      </c>
      <c r="B2547" s="448" t="s">
        <v>7258</v>
      </c>
      <c r="C2547" s="449" t="s">
        <v>984</v>
      </c>
      <c r="D2547" s="450">
        <v>198.83</v>
      </c>
    </row>
    <row r="2548" spans="1:4" ht="13.5" x14ac:dyDescent="0.25">
      <c r="A2548" s="447">
        <v>102014</v>
      </c>
      <c r="B2548" s="448" t="s">
        <v>7259</v>
      </c>
      <c r="C2548" s="449" t="s">
        <v>984</v>
      </c>
      <c r="D2548" s="450">
        <v>624.19000000000005</v>
      </c>
    </row>
    <row r="2549" spans="1:4" ht="13.5" x14ac:dyDescent="0.25">
      <c r="A2549" s="447">
        <v>102015</v>
      </c>
      <c r="B2549" s="448" t="s">
        <v>7260</v>
      </c>
      <c r="C2549" s="449" t="s">
        <v>984</v>
      </c>
      <c r="D2549" s="450">
        <v>524.79999999999995</v>
      </c>
    </row>
    <row r="2550" spans="1:4" ht="13.5" x14ac:dyDescent="0.25">
      <c r="A2550" s="447">
        <v>102016</v>
      </c>
      <c r="B2550" s="448" t="s">
        <v>7261</v>
      </c>
      <c r="C2550" s="449" t="s">
        <v>984</v>
      </c>
      <c r="D2550" s="450">
        <v>299.10000000000002</v>
      </c>
    </row>
    <row r="2551" spans="1:4" ht="13.5" x14ac:dyDescent="0.25">
      <c r="A2551" s="447">
        <v>102017</v>
      </c>
      <c r="B2551" s="448" t="s">
        <v>7262</v>
      </c>
      <c r="C2551" s="449" t="s">
        <v>984</v>
      </c>
      <c r="D2551" s="450">
        <v>272.45999999999998</v>
      </c>
    </row>
    <row r="2552" spans="1:4" ht="13.5" x14ac:dyDescent="0.25">
      <c r="A2552" s="447">
        <v>102036</v>
      </c>
      <c r="B2552" s="448" t="s">
        <v>7263</v>
      </c>
      <c r="C2552" s="449" t="s">
        <v>984</v>
      </c>
      <c r="D2552" s="450">
        <v>237.55</v>
      </c>
    </row>
    <row r="2553" spans="1:4" ht="13.5" x14ac:dyDescent="0.25">
      <c r="A2553" s="447">
        <v>102037</v>
      </c>
      <c r="B2553" s="448" t="s">
        <v>7264</v>
      </c>
      <c r="C2553" s="449" t="s">
        <v>984</v>
      </c>
      <c r="D2553" s="450">
        <v>209.47</v>
      </c>
    </row>
    <row r="2554" spans="1:4" ht="13.5" x14ac:dyDescent="0.25">
      <c r="A2554" s="447">
        <v>102038</v>
      </c>
      <c r="B2554" s="448" t="s">
        <v>7265</v>
      </c>
      <c r="C2554" s="449" t="s">
        <v>984</v>
      </c>
      <c r="D2554" s="450">
        <v>193.86</v>
      </c>
    </row>
    <row r="2555" spans="1:4" ht="13.5" x14ac:dyDescent="0.25">
      <c r="A2555" s="447">
        <v>102039</v>
      </c>
      <c r="B2555" s="448" t="s">
        <v>7266</v>
      </c>
      <c r="C2555" s="449" t="s">
        <v>984</v>
      </c>
      <c r="D2555" s="450">
        <v>567.78</v>
      </c>
    </row>
    <row r="2556" spans="1:4" ht="13.5" x14ac:dyDescent="0.25">
      <c r="A2556" s="447">
        <v>102040</v>
      </c>
      <c r="B2556" s="448" t="s">
        <v>7267</v>
      </c>
      <c r="C2556" s="449" t="s">
        <v>984</v>
      </c>
      <c r="D2556" s="450">
        <v>474.35</v>
      </c>
    </row>
    <row r="2557" spans="1:4" ht="13.5" x14ac:dyDescent="0.25">
      <c r="A2557" s="447">
        <v>102041</v>
      </c>
      <c r="B2557" s="448" t="s">
        <v>7268</v>
      </c>
      <c r="C2557" s="449" t="s">
        <v>984</v>
      </c>
      <c r="D2557" s="450">
        <v>309.5</v>
      </c>
    </row>
    <row r="2558" spans="1:4" ht="13.5" x14ac:dyDescent="0.25">
      <c r="A2558" s="447">
        <v>102042</v>
      </c>
      <c r="B2558" s="448" t="s">
        <v>7269</v>
      </c>
      <c r="C2558" s="449" t="s">
        <v>984</v>
      </c>
      <c r="D2558" s="450">
        <v>279.99</v>
      </c>
    </row>
    <row r="2559" spans="1:4" ht="13.5" x14ac:dyDescent="0.25">
      <c r="A2559" s="447">
        <v>102043</v>
      </c>
      <c r="B2559" s="448" t="s">
        <v>7270</v>
      </c>
      <c r="C2559" s="449" t="s">
        <v>984</v>
      </c>
      <c r="D2559" s="450">
        <v>240.88</v>
      </c>
    </row>
    <row r="2560" spans="1:4" ht="13.5" x14ac:dyDescent="0.25">
      <c r="A2560" s="447">
        <v>102044</v>
      </c>
      <c r="B2560" s="448" t="s">
        <v>7271</v>
      </c>
      <c r="C2560" s="449" t="s">
        <v>984</v>
      </c>
      <c r="D2560" s="450">
        <v>213.99</v>
      </c>
    </row>
    <row r="2561" spans="1:4" ht="13.5" x14ac:dyDescent="0.25">
      <c r="A2561" s="447">
        <v>102045</v>
      </c>
      <c r="B2561" s="448" t="s">
        <v>7272</v>
      </c>
      <c r="C2561" s="449" t="s">
        <v>984</v>
      </c>
      <c r="D2561" s="450">
        <v>197.86</v>
      </c>
    </row>
    <row r="2562" spans="1:4" ht="13.5" x14ac:dyDescent="0.25">
      <c r="A2562" s="447">
        <v>102046</v>
      </c>
      <c r="B2562" s="448" t="s">
        <v>7273</v>
      </c>
      <c r="C2562" s="449" t="s">
        <v>984</v>
      </c>
      <c r="D2562" s="450">
        <v>640.79</v>
      </c>
    </row>
    <row r="2563" spans="1:4" ht="13.5" x14ac:dyDescent="0.25">
      <c r="A2563" s="447">
        <v>102047</v>
      </c>
      <c r="B2563" s="448" t="s">
        <v>7274</v>
      </c>
      <c r="C2563" s="449" t="s">
        <v>984</v>
      </c>
      <c r="D2563" s="450">
        <v>549.26</v>
      </c>
    </row>
    <row r="2564" spans="1:4" ht="13.5" x14ac:dyDescent="0.25">
      <c r="A2564" s="447">
        <v>102048</v>
      </c>
      <c r="B2564" s="448" t="s">
        <v>7275</v>
      </c>
      <c r="C2564" s="449" t="s">
        <v>984</v>
      </c>
      <c r="D2564" s="450">
        <v>291.8</v>
      </c>
    </row>
    <row r="2565" spans="1:4" ht="13.5" x14ac:dyDescent="0.25">
      <c r="A2565" s="447">
        <v>102049</v>
      </c>
      <c r="B2565" s="448" t="s">
        <v>7276</v>
      </c>
      <c r="C2565" s="449" t="s">
        <v>984</v>
      </c>
      <c r="D2565" s="450">
        <v>261.54000000000002</v>
      </c>
    </row>
    <row r="2566" spans="1:4" ht="13.5" x14ac:dyDescent="0.25">
      <c r="A2566" s="447">
        <v>102050</v>
      </c>
      <c r="B2566" s="448" t="s">
        <v>7277</v>
      </c>
      <c r="C2566" s="449" t="s">
        <v>984</v>
      </c>
      <c r="D2566" s="450">
        <v>228.71</v>
      </c>
    </row>
    <row r="2567" spans="1:4" ht="13.5" x14ac:dyDescent="0.25">
      <c r="A2567" s="447">
        <v>102051</v>
      </c>
      <c r="B2567" s="448" t="s">
        <v>7278</v>
      </c>
      <c r="C2567" s="449" t="s">
        <v>984</v>
      </c>
      <c r="D2567" s="450">
        <v>200.64</v>
      </c>
    </row>
    <row r="2568" spans="1:4" ht="13.5" x14ac:dyDescent="0.25">
      <c r="A2568" s="447">
        <v>102052</v>
      </c>
      <c r="B2568" s="448" t="s">
        <v>7279</v>
      </c>
      <c r="C2568" s="449" t="s">
        <v>984</v>
      </c>
      <c r="D2568" s="450">
        <v>185.03</v>
      </c>
    </row>
    <row r="2569" spans="1:4" ht="13.5" x14ac:dyDescent="0.25">
      <c r="A2569" s="447">
        <v>102059</v>
      </c>
      <c r="B2569" s="448" t="s">
        <v>7280</v>
      </c>
      <c r="C2569" s="449" t="s">
        <v>984</v>
      </c>
      <c r="D2569" s="450">
        <v>527.21</v>
      </c>
    </row>
    <row r="2570" spans="1:4" ht="13.5" x14ac:dyDescent="0.25">
      <c r="A2570" s="447">
        <v>102060</v>
      </c>
      <c r="B2570" s="448" t="s">
        <v>7281</v>
      </c>
      <c r="C2570" s="449" t="s">
        <v>984</v>
      </c>
      <c r="D2570" s="450">
        <v>444.39</v>
      </c>
    </row>
    <row r="2571" spans="1:4" ht="13.5" x14ac:dyDescent="0.25">
      <c r="A2571" s="447">
        <v>102061</v>
      </c>
      <c r="B2571" s="448" t="s">
        <v>7282</v>
      </c>
      <c r="C2571" s="449" t="s">
        <v>984</v>
      </c>
      <c r="D2571" s="450">
        <v>286.82</v>
      </c>
    </row>
    <row r="2572" spans="1:4" ht="13.5" x14ac:dyDescent="0.25">
      <c r="A2572" s="447">
        <v>102062</v>
      </c>
      <c r="B2572" s="448" t="s">
        <v>7283</v>
      </c>
      <c r="C2572" s="449" t="s">
        <v>984</v>
      </c>
      <c r="D2572" s="450">
        <v>265.58</v>
      </c>
    </row>
    <row r="2573" spans="1:4" ht="13.5" x14ac:dyDescent="0.25">
      <c r="A2573" s="447">
        <v>102063</v>
      </c>
      <c r="B2573" s="448" t="s">
        <v>7284</v>
      </c>
      <c r="C2573" s="449" t="s">
        <v>984</v>
      </c>
      <c r="D2573" s="450">
        <v>227.8</v>
      </c>
    </row>
    <row r="2574" spans="1:4" ht="13.5" x14ac:dyDescent="0.25">
      <c r="A2574" s="447">
        <v>102064</v>
      </c>
      <c r="B2574" s="448" t="s">
        <v>7285</v>
      </c>
      <c r="C2574" s="449" t="s">
        <v>984</v>
      </c>
      <c r="D2574" s="450">
        <v>200.63</v>
      </c>
    </row>
    <row r="2575" spans="1:4" ht="13.5" x14ac:dyDescent="0.25">
      <c r="A2575" s="447">
        <v>102065</v>
      </c>
      <c r="B2575" s="448" t="s">
        <v>7286</v>
      </c>
      <c r="C2575" s="449" t="s">
        <v>984</v>
      </c>
      <c r="D2575" s="450">
        <v>185.56</v>
      </c>
    </row>
    <row r="2576" spans="1:4" ht="13.5" x14ac:dyDescent="0.25">
      <c r="A2576" s="447">
        <v>102066</v>
      </c>
      <c r="B2576" s="448" t="s">
        <v>7287</v>
      </c>
      <c r="C2576" s="449" t="s">
        <v>984</v>
      </c>
      <c r="D2576" s="450">
        <v>564.48</v>
      </c>
    </row>
    <row r="2577" spans="1:4" ht="13.5" x14ac:dyDescent="0.25">
      <c r="A2577" s="447">
        <v>102067</v>
      </c>
      <c r="B2577" s="448" t="s">
        <v>7288</v>
      </c>
      <c r="C2577" s="449" t="s">
        <v>984</v>
      </c>
      <c r="D2577" s="450">
        <v>486.4</v>
      </c>
    </row>
    <row r="2578" spans="1:4" ht="13.5" x14ac:dyDescent="0.25">
      <c r="A2578" s="447">
        <v>102068</v>
      </c>
      <c r="B2578" s="448" t="s">
        <v>7289</v>
      </c>
      <c r="C2578" s="449" t="s">
        <v>984</v>
      </c>
      <c r="D2578" s="450">
        <v>267.79000000000002</v>
      </c>
    </row>
    <row r="2579" spans="1:4" ht="13.5" x14ac:dyDescent="0.25">
      <c r="A2579" s="447">
        <v>102069</v>
      </c>
      <c r="B2579" s="448" t="s">
        <v>7290</v>
      </c>
      <c r="C2579" s="449" t="s">
        <v>984</v>
      </c>
      <c r="D2579" s="450">
        <v>246.55</v>
      </c>
    </row>
    <row r="2580" spans="1:4" ht="13.5" x14ac:dyDescent="0.25">
      <c r="A2580" s="447">
        <v>102070</v>
      </c>
      <c r="B2580" s="448" t="s">
        <v>7291</v>
      </c>
      <c r="C2580" s="449" t="s">
        <v>984</v>
      </c>
      <c r="D2580" s="450">
        <v>215.61</v>
      </c>
    </row>
    <row r="2581" spans="1:4" ht="13.5" x14ac:dyDescent="0.25">
      <c r="A2581" s="447">
        <v>102071</v>
      </c>
      <c r="B2581" s="448" t="s">
        <v>7292</v>
      </c>
      <c r="C2581" s="449" t="s">
        <v>984</v>
      </c>
      <c r="D2581" s="450">
        <v>189.59</v>
      </c>
    </row>
    <row r="2582" spans="1:4" ht="13.5" x14ac:dyDescent="0.25">
      <c r="A2582" s="447">
        <v>102072</v>
      </c>
      <c r="B2582" s="448" t="s">
        <v>7293</v>
      </c>
      <c r="C2582" s="449" t="s">
        <v>984</v>
      </c>
      <c r="D2582" s="450">
        <v>178.96</v>
      </c>
    </row>
    <row r="2583" spans="1:4" ht="13.5" x14ac:dyDescent="0.25">
      <c r="A2583" s="447">
        <v>102073</v>
      </c>
      <c r="B2583" s="448" t="s">
        <v>12000</v>
      </c>
      <c r="C2583" s="449" t="s">
        <v>1643</v>
      </c>
      <c r="D2583" s="451">
        <v>3726.94</v>
      </c>
    </row>
    <row r="2584" spans="1:4" ht="13.5" x14ac:dyDescent="0.25">
      <c r="A2584" s="447">
        <v>102074</v>
      </c>
      <c r="B2584" s="448" t="s">
        <v>12001</v>
      </c>
      <c r="C2584" s="449" t="s">
        <v>1643</v>
      </c>
      <c r="D2584" s="451">
        <v>4423.8599999999997</v>
      </c>
    </row>
    <row r="2585" spans="1:4" ht="13.5" x14ac:dyDescent="0.25">
      <c r="A2585" s="447">
        <v>102075</v>
      </c>
      <c r="B2585" s="448" t="s">
        <v>12002</v>
      </c>
      <c r="C2585" s="449" t="s">
        <v>1643</v>
      </c>
      <c r="D2585" s="451">
        <v>4589.49</v>
      </c>
    </row>
    <row r="2586" spans="1:4" ht="13.5" x14ac:dyDescent="0.25">
      <c r="A2586" s="447">
        <v>102076</v>
      </c>
      <c r="B2586" s="448" t="s">
        <v>12003</v>
      </c>
      <c r="C2586" s="449" t="s">
        <v>1643</v>
      </c>
      <c r="D2586" s="451">
        <v>4710.5200000000004</v>
      </c>
    </row>
    <row r="2587" spans="1:4" ht="13.5" x14ac:dyDescent="0.25">
      <c r="A2587" s="447">
        <v>102077</v>
      </c>
      <c r="B2587" s="448" t="s">
        <v>12004</v>
      </c>
      <c r="C2587" s="449" t="s">
        <v>1643</v>
      </c>
      <c r="D2587" s="451">
        <v>5144.8999999999996</v>
      </c>
    </row>
    <row r="2588" spans="1:4" ht="13.5" x14ac:dyDescent="0.25">
      <c r="A2588" s="447">
        <v>102078</v>
      </c>
      <c r="B2588" s="448" t="s">
        <v>12005</v>
      </c>
      <c r="C2588" s="449" t="s">
        <v>1643</v>
      </c>
      <c r="D2588" s="451">
        <v>5266.71</v>
      </c>
    </row>
    <row r="2589" spans="1:4" ht="13.5" x14ac:dyDescent="0.25">
      <c r="A2589" s="447">
        <v>102079</v>
      </c>
      <c r="B2589" s="448" t="s">
        <v>12006</v>
      </c>
      <c r="C2589" s="449" t="s">
        <v>1643</v>
      </c>
      <c r="D2589" s="451">
        <v>5045.2</v>
      </c>
    </row>
    <row r="2590" spans="1:4" ht="13.5" x14ac:dyDescent="0.25">
      <c r="A2590" s="447">
        <v>102080</v>
      </c>
      <c r="B2590" s="448" t="s">
        <v>12007</v>
      </c>
      <c r="C2590" s="449" t="s">
        <v>1643</v>
      </c>
      <c r="D2590" s="451">
        <v>4421.3</v>
      </c>
    </row>
    <row r="2591" spans="1:4" ht="13.5" x14ac:dyDescent="0.25">
      <c r="A2591" s="447">
        <v>102086</v>
      </c>
      <c r="B2591" s="448" t="s">
        <v>7294</v>
      </c>
      <c r="C2591" s="449" t="s">
        <v>984</v>
      </c>
      <c r="D2591" s="450">
        <v>204.71</v>
      </c>
    </row>
    <row r="2592" spans="1:4" ht="13.5" x14ac:dyDescent="0.25">
      <c r="A2592" s="447">
        <v>102087</v>
      </c>
      <c r="B2592" s="448" t="s">
        <v>7295</v>
      </c>
      <c r="C2592" s="449" t="s">
        <v>984</v>
      </c>
      <c r="D2592" s="450">
        <v>159.80000000000001</v>
      </c>
    </row>
    <row r="2593" spans="1:4" ht="13.5" x14ac:dyDescent="0.25">
      <c r="A2593" s="447">
        <v>102088</v>
      </c>
      <c r="B2593" s="448" t="s">
        <v>20224</v>
      </c>
      <c r="C2593" s="449" t="s">
        <v>984</v>
      </c>
      <c r="D2593" s="450">
        <v>282.26</v>
      </c>
    </row>
    <row r="2594" spans="1:4" ht="13.5" x14ac:dyDescent="0.25">
      <c r="A2594" s="447">
        <v>102089</v>
      </c>
      <c r="B2594" s="448" t="s">
        <v>7296</v>
      </c>
      <c r="C2594" s="449" t="s">
        <v>984</v>
      </c>
      <c r="D2594" s="450">
        <v>194.28</v>
      </c>
    </row>
    <row r="2595" spans="1:4" ht="13.5" x14ac:dyDescent="0.25">
      <c r="A2595" s="447">
        <v>102090</v>
      </c>
      <c r="B2595" s="448" t="s">
        <v>7297</v>
      </c>
      <c r="C2595" s="449" t="s">
        <v>984</v>
      </c>
      <c r="D2595" s="450">
        <v>143.33000000000001</v>
      </c>
    </row>
    <row r="2596" spans="1:4" ht="13.5" x14ac:dyDescent="0.25">
      <c r="A2596" s="447">
        <v>102091</v>
      </c>
      <c r="B2596" s="448" t="s">
        <v>20225</v>
      </c>
      <c r="C2596" s="449" t="s">
        <v>984</v>
      </c>
      <c r="D2596" s="450">
        <v>332.87</v>
      </c>
    </row>
    <row r="2597" spans="1:4" ht="13.5" x14ac:dyDescent="0.25">
      <c r="A2597" s="447">
        <v>103760</v>
      </c>
      <c r="B2597" s="448" t="s">
        <v>10373</v>
      </c>
      <c r="C2597" s="449" t="s">
        <v>984</v>
      </c>
      <c r="D2597" s="450">
        <v>131.04</v>
      </c>
    </row>
    <row r="2598" spans="1:4" ht="13.5" x14ac:dyDescent="0.25">
      <c r="A2598" s="447">
        <v>103761</v>
      </c>
      <c r="B2598" s="448" t="s">
        <v>10374</v>
      </c>
      <c r="C2598" s="449" t="s">
        <v>984</v>
      </c>
      <c r="D2598" s="450">
        <v>85.81</v>
      </c>
    </row>
    <row r="2599" spans="1:4" ht="13.5" x14ac:dyDescent="0.25">
      <c r="A2599" s="447">
        <v>103762</v>
      </c>
      <c r="B2599" s="448" t="s">
        <v>10375</v>
      </c>
      <c r="C2599" s="449" t="s">
        <v>984</v>
      </c>
      <c r="D2599" s="450">
        <v>73.02</v>
      </c>
    </row>
    <row r="2600" spans="1:4" ht="13.5" x14ac:dyDescent="0.25">
      <c r="A2600" s="447">
        <v>103763</v>
      </c>
      <c r="B2600" s="448" t="s">
        <v>10376</v>
      </c>
      <c r="C2600" s="449" t="s">
        <v>984</v>
      </c>
      <c r="D2600" s="450">
        <v>63.91</v>
      </c>
    </row>
    <row r="2601" spans="1:4" ht="13.5" x14ac:dyDescent="0.25">
      <c r="A2601" s="447">
        <v>104925</v>
      </c>
      <c r="B2601" s="448" t="s">
        <v>20226</v>
      </c>
      <c r="C2601" s="449" t="s">
        <v>984</v>
      </c>
      <c r="D2601" s="450">
        <v>157.47</v>
      </c>
    </row>
    <row r="2602" spans="1:4" ht="13.5" x14ac:dyDescent="0.25">
      <c r="A2602" s="447">
        <v>104926</v>
      </c>
      <c r="B2602" s="448" t="s">
        <v>20227</v>
      </c>
      <c r="C2602" s="449" t="s">
        <v>984</v>
      </c>
      <c r="D2602" s="450">
        <v>100.79</v>
      </c>
    </row>
    <row r="2603" spans="1:4" ht="13.5" x14ac:dyDescent="0.25">
      <c r="A2603" s="447">
        <v>104927</v>
      </c>
      <c r="B2603" s="448" t="s">
        <v>20228</v>
      </c>
      <c r="C2603" s="449" t="s">
        <v>984</v>
      </c>
      <c r="D2603" s="450">
        <v>71.33</v>
      </c>
    </row>
    <row r="2604" spans="1:4" ht="13.5" x14ac:dyDescent="0.25">
      <c r="A2604" s="447">
        <v>104928</v>
      </c>
      <c r="B2604" s="448" t="s">
        <v>20229</v>
      </c>
      <c r="C2604" s="449" t="s">
        <v>984</v>
      </c>
      <c r="D2604" s="450">
        <v>147.32</v>
      </c>
    </row>
    <row r="2605" spans="1:4" ht="13.5" x14ac:dyDescent="0.25">
      <c r="A2605" s="447">
        <v>104929</v>
      </c>
      <c r="B2605" s="448" t="s">
        <v>20230</v>
      </c>
      <c r="C2605" s="449" t="s">
        <v>984</v>
      </c>
      <c r="D2605" s="450">
        <v>90.33</v>
      </c>
    </row>
    <row r="2606" spans="1:4" ht="13.5" x14ac:dyDescent="0.25">
      <c r="A2606" s="447">
        <v>105403</v>
      </c>
      <c r="B2606" s="448" t="s">
        <v>20231</v>
      </c>
      <c r="C2606" s="449" t="s">
        <v>984</v>
      </c>
      <c r="D2606" s="450">
        <v>188.63</v>
      </c>
    </row>
    <row r="2607" spans="1:4" ht="13.5" x14ac:dyDescent="0.25">
      <c r="A2607" s="447">
        <v>105406</v>
      </c>
      <c r="B2607" s="448" t="s">
        <v>20232</v>
      </c>
      <c r="C2607" s="449" t="s">
        <v>984</v>
      </c>
      <c r="D2607" s="450">
        <v>194.28</v>
      </c>
    </row>
    <row r="2608" spans="1:4" ht="13.5" x14ac:dyDescent="0.25">
      <c r="A2608" s="447">
        <v>89996</v>
      </c>
      <c r="B2608" s="448" t="s">
        <v>7298</v>
      </c>
      <c r="C2608" s="449" t="s">
        <v>983</v>
      </c>
      <c r="D2608" s="450">
        <v>10.51</v>
      </c>
    </row>
    <row r="2609" spans="1:4" ht="13.5" x14ac:dyDescent="0.25">
      <c r="A2609" s="447">
        <v>89997</v>
      </c>
      <c r="B2609" s="448" t="s">
        <v>7299</v>
      </c>
      <c r="C2609" s="449" t="s">
        <v>983</v>
      </c>
      <c r="D2609" s="450">
        <v>8.51</v>
      </c>
    </row>
    <row r="2610" spans="1:4" ht="13.5" x14ac:dyDescent="0.25">
      <c r="A2610" s="447">
        <v>89998</v>
      </c>
      <c r="B2610" s="448" t="s">
        <v>7300</v>
      </c>
      <c r="C2610" s="449" t="s">
        <v>983</v>
      </c>
      <c r="D2610" s="450">
        <v>9.9700000000000006</v>
      </c>
    </row>
    <row r="2611" spans="1:4" ht="13.5" x14ac:dyDescent="0.25">
      <c r="A2611" s="447">
        <v>89999</v>
      </c>
      <c r="B2611" s="448" t="s">
        <v>7301</v>
      </c>
      <c r="C2611" s="449" t="s">
        <v>983</v>
      </c>
      <c r="D2611" s="450">
        <v>16.05</v>
      </c>
    </row>
    <row r="2612" spans="1:4" ht="13.5" x14ac:dyDescent="0.25">
      <c r="A2612" s="447">
        <v>90000</v>
      </c>
      <c r="B2612" s="448" t="s">
        <v>7302</v>
      </c>
      <c r="C2612" s="449" t="s">
        <v>983</v>
      </c>
      <c r="D2612" s="450">
        <v>12.8</v>
      </c>
    </row>
    <row r="2613" spans="1:4" ht="13.5" x14ac:dyDescent="0.25">
      <c r="A2613" s="447">
        <v>91593</v>
      </c>
      <c r="B2613" s="448" t="s">
        <v>5245</v>
      </c>
      <c r="C2613" s="449" t="s">
        <v>983</v>
      </c>
      <c r="D2613" s="450">
        <v>11.4</v>
      </c>
    </row>
    <row r="2614" spans="1:4" ht="13.5" x14ac:dyDescent="0.25">
      <c r="A2614" s="447">
        <v>91594</v>
      </c>
      <c r="B2614" s="448" t="s">
        <v>5246</v>
      </c>
      <c r="C2614" s="449" t="s">
        <v>983</v>
      </c>
      <c r="D2614" s="450">
        <v>11.84</v>
      </c>
    </row>
    <row r="2615" spans="1:4" ht="13.5" x14ac:dyDescent="0.25">
      <c r="A2615" s="447">
        <v>91595</v>
      </c>
      <c r="B2615" s="448" t="s">
        <v>5247</v>
      </c>
      <c r="C2615" s="449" t="s">
        <v>983</v>
      </c>
      <c r="D2615" s="450">
        <v>12.59</v>
      </c>
    </row>
    <row r="2616" spans="1:4" ht="13.5" x14ac:dyDescent="0.25">
      <c r="A2616" s="447">
        <v>91596</v>
      </c>
      <c r="B2616" s="448" t="s">
        <v>5248</v>
      </c>
      <c r="C2616" s="449" t="s">
        <v>983</v>
      </c>
      <c r="D2616" s="450">
        <v>11.73</v>
      </c>
    </row>
    <row r="2617" spans="1:4" ht="13.5" x14ac:dyDescent="0.25">
      <c r="A2617" s="447">
        <v>91597</v>
      </c>
      <c r="B2617" s="448" t="s">
        <v>5249</v>
      </c>
      <c r="C2617" s="449" t="s">
        <v>983</v>
      </c>
      <c r="D2617" s="450">
        <v>8.34</v>
      </c>
    </row>
    <row r="2618" spans="1:4" ht="13.5" x14ac:dyDescent="0.25">
      <c r="A2618" s="447">
        <v>91598</v>
      </c>
      <c r="B2618" s="448" t="s">
        <v>5250</v>
      </c>
      <c r="C2618" s="449" t="s">
        <v>983</v>
      </c>
      <c r="D2618" s="450">
        <v>11.53</v>
      </c>
    </row>
    <row r="2619" spans="1:4" ht="13.5" x14ac:dyDescent="0.25">
      <c r="A2619" s="447">
        <v>91599</v>
      </c>
      <c r="B2619" s="448" t="s">
        <v>5251</v>
      </c>
      <c r="C2619" s="449" t="s">
        <v>983</v>
      </c>
      <c r="D2619" s="450">
        <v>8.75</v>
      </c>
    </row>
    <row r="2620" spans="1:4" ht="13.5" x14ac:dyDescent="0.25">
      <c r="A2620" s="447">
        <v>91600</v>
      </c>
      <c r="B2620" s="448" t="s">
        <v>5252</v>
      </c>
      <c r="C2620" s="449" t="s">
        <v>983</v>
      </c>
      <c r="D2620" s="450">
        <v>14.4</v>
      </c>
    </row>
    <row r="2621" spans="1:4" ht="13.5" x14ac:dyDescent="0.25">
      <c r="A2621" s="447">
        <v>91601</v>
      </c>
      <c r="B2621" s="448" t="s">
        <v>5253</v>
      </c>
      <c r="C2621" s="449" t="s">
        <v>983</v>
      </c>
      <c r="D2621" s="450">
        <v>12.17</v>
      </c>
    </row>
    <row r="2622" spans="1:4" ht="13.5" x14ac:dyDescent="0.25">
      <c r="A2622" s="447">
        <v>91602</v>
      </c>
      <c r="B2622" s="448" t="s">
        <v>5254</v>
      </c>
      <c r="C2622" s="449" t="s">
        <v>983</v>
      </c>
      <c r="D2622" s="450">
        <v>11.13</v>
      </c>
    </row>
    <row r="2623" spans="1:4" ht="13.5" x14ac:dyDescent="0.25">
      <c r="A2623" s="447">
        <v>91603</v>
      </c>
      <c r="B2623" s="448" t="s">
        <v>5255</v>
      </c>
      <c r="C2623" s="449" t="s">
        <v>983</v>
      </c>
      <c r="D2623" s="450">
        <v>10.51</v>
      </c>
    </row>
    <row r="2624" spans="1:4" ht="13.5" x14ac:dyDescent="0.25">
      <c r="A2624" s="447">
        <v>92759</v>
      </c>
      <c r="B2624" s="448" t="s">
        <v>10377</v>
      </c>
      <c r="C2624" s="449" t="s">
        <v>983</v>
      </c>
      <c r="D2624" s="450">
        <v>13.95</v>
      </c>
    </row>
    <row r="2625" spans="1:4" ht="13.5" x14ac:dyDescent="0.25">
      <c r="A2625" s="447">
        <v>92760</v>
      </c>
      <c r="B2625" s="448" t="s">
        <v>10378</v>
      </c>
      <c r="C2625" s="449" t="s">
        <v>983</v>
      </c>
      <c r="D2625" s="450">
        <v>13.09</v>
      </c>
    </row>
    <row r="2626" spans="1:4" ht="13.5" x14ac:dyDescent="0.25">
      <c r="A2626" s="447">
        <v>92761</v>
      </c>
      <c r="B2626" s="448" t="s">
        <v>10379</v>
      </c>
      <c r="C2626" s="449" t="s">
        <v>983</v>
      </c>
      <c r="D2626" s="450">
        <v>12.21</v>
      </c>
    </row>
    <row r="2627" spans="1:4" ht="13.5" x14ac:dyDescent="0.25">
      <c r="A2627" s="447">
        <v>92762</v>
      </c>
      <c r="B2627" s="448" t="s">
        <v>10380</v>
      </c>
      <c r="C2627" s="449" t="s">
        <v>983</v>
      </c>
      <c r="D2627" s="450">
        <v>10.88</v>
      </c>
    </row>
    <row r="2628" spans="1:4" ht="13.5" x14ac:dyDescent="0.25">
      <c r="A2628" s="447">
        <v>92763</v>
      </c>
      <c r="B2628" s="448" t="s">
        <v>10381</v>
      </c>
      <c r="C2628" s="449" t="s">
        <v>983</v>
      </c>
      <c r="D2628" s="450">
        <v>9.1199999999999992</v>
      </c>
    </row>
    <row r="2629" spans="1:4" ht="13.5" x14ac:dyDescent="0.25">
      <c r="A2629" s="447">
        <v>92764</v>
      </c>
      <c r="B2629" s="448" t="s">
        <v>10382</v>
      </c>
      <c r="C2629" s="449" t="s">
        <v>983</v>
      </c>
      <c r="D2629" s="450">
        <v>8.82</v>
      </c>
    </row>
    <row r="2630" spans="1:4" ht="13.5" x14ac:dyDescent="0.25">
      <c r="A2630" s="447">
        <v>92765</v>
      </c>
      <c r="B2630" s="448" t="s">
        <v>10383</v>
      </c>
      <c r="C2630" s="449" t="s">
        <v>983</v>
      </c>
      <c r="D2630" s="450">
        <v>10.02</v>
      </c>
    </row>
    <row r="2631" spans="1:4" ht="13.5" x14ac:dyDescent="0.25">
      <c r="A2631" s="447">
        <v>92766</v>
      </c>
      <c r="B2631" s="448" t="s">
        <v>10384</v>
      </c>
      <c r="C2631" s="449" t="s">
        <v>983</v>
      </c>
      <c r="D2631" s="450">
        <v>9.91</v>
      </c>
    </row>
    <row r="2632" spans="1:4" ht="13.5" x14ac:dyDescent="0.25">
      <c r="A2632" s="447">
        <v>92767</v>
      </c>
      <c r="B2632" s="448" t="s">
        <v>10385</v>
      </c>
      <c r="C2632" s="449" t="s">
        <v>983</v>
      </c>
      <c r="D2632" s="450">
        <v>15.36</v>
      </c>
    </row>
    <row r="2633" spans="1:4" ht="13.5" x14ac:dyDescent="0.25">
      <c r="A2633" s="447">
        <v>92768</v>
      </c>
      <c r="B2633" s="448" t="s">
        <v>10386</v>
      </c>
      <c r="C2633" s="449" t="s">
        <v>983</v>
      </c>
      <c r="D2633" s="450">
        <v>13.41</v>
      </c>
    </row>
    <row r="2634" spans="1:4" ht="13.5" x14ac:dyDescent="0.25">
      <c r="A2634" s="447">
        <v>92769</v>
      </c>
      <c r="B2634" s="448" t="s">
        <v>10387</v>
      </c>
      <c r="C2634" s="449" t="s">
        <v>983</v>
      </c>
      <c r="D2634" s="450">
        <v>12.55</v>
      </c>
    </row>
    <row r="2635" spans="1:4" ht="13.5" x14ac:dyDescent="0.25">
      <c r="A2635" s="447">
        <v>92770</v>
      </c>
      <c r="B2635" s="448" t="s">
        <v>10388</v>
      </c>
      <c r="C2635" s="449" t="s">
        <v>983</v>
      </c>
      <c r="D2635" s="450">
        <v>11.71</v>
      </c>
    </row>
    <row r="2636" spans="1:4" ht="13.5" x14ac:dyDescent="0.25">
      <c r="A2636" s="447">
        <v>92771</v>
      </c>
      <c r="B2636" s="448" t="s">
        <v>10389</v>
      </c>
      <c r="C2636" s="449" t="s">
        <v>983</v>
      </c>
      <c r="D2636" s="450">
        <v>10.42</v>
      </c>
    </row>
    <row r="2637" spans="1:4" ht="13.5" x14ac:dyDescent="0.25">
      <c r="A2637" s="447">
        <v>92772</v>
      </c>
      <c r="B2637" s="448" t="s">
        <v>10390</v>
      </c>
      <c r="C2637" s="449" t="s">
        <v>983</v>
      </c>
      <c r="D2637" s="450">
        <v>8.7200000000000006</v>
      </c>
    </row>
    <row r="2638" spans="1:4" ht="13.5" x14ac:dyDescent="0.25">
      <c r="A2638" s="447">
        <v>92773</v>
      </c>
      <c r="B2638" s="448" t="s">
        <v>10391</v>
      </c>
      <c r="C2638" s="449" t="s">
        <v>983</v>
      </c>
      <c r="D2638" s="450">
        <v>8.5399999999999991</v>
      </c>
    </row>
    <row r="2639" spans="1:4" ht="13.5" x14ac:dyDescent="0.25">
      <c r="A2639" s="447">
        <v>92774</v>
      </c>
      <c r="B2639" s="448" t="s">
        <v>10392</v>
      </c>
      <c r="C2639" s="449" t="s">
        <v>983</v>
      </c>
      <c r="D2639" s="450">
        <v>9.8699999999999992</v>
      </c>
    </row>
    <row r="2640" spans="1:4" ht="13.5" x14ac:dyDescent="0.25">
      <c r="A2640" s="447">
        <v>92798</v>
      </c>
      <c r="B2640" s="448" t="s">
        <v>10393</v>
      </c>
      <c r="C2640" s="449" t="s">
        <v>983</v>
      </c>
      <c r="D2640" s="450">
        <v>9</v>
      </c>
    </row>
    <row r="2641" spans="1:4" ht="13.5" x14ac:dyDescent="0.25">
      <c r="A2641" s="447">
        <v>92799</v>
      </c>
      <c r="B2641" s="448" t="s">
        <v>10394</v>
      </c>
      <c r="C2641" s="449" t="s">
        <v>983</v>
      </c>
      <c r="D2641" s="450">
        <v>10.92</v>
      </c>
    </row>
    <row r="2642" spans="1:4" ht="13.5" x14ac:dyDescent="0.25">
      <c r="A2642" s="447">
        <v>92800</v>
      </c>
      <c r="B2642" s="448" t="s">
        <v>10395</v>
      </c>
      <c r="C2642" s="449" t="s">
        <v>983</v>
      </c>
      <c r="D2642" s="450">
        <v>9.81</v>
      </c>
    </row>
    <row r="2643" spans="1:4" ht="13.5" x14ac:dyDescent="0.25">
      <c r="A2643" s="447">
        <v>92801</v>
      </c>
      <c r="B2643" s="448" t="s">
        <v>10396</v>
      </c>
      <c r="C2643" s="449" t="s">
        <v>983</v>
      </c>
      <c r="D2643" s="450">
        <v>9.8699999999999992</v>
      </c>
    </row>
    <row r="2644" spans="1:4" ht="13.5" x14ac:dyDescent="0.25">
      <c r="A2644" s="447">
        <v>92802</v>
      </c>
      <c r="B2644" s="448" t="s">
        <v>10397</v>
      </c>
      <c r="C2644" s="449" t="s">
        <v>983</v>
      </c>
      <c r="D2644" s="450">
        <v>9.77</v>
      </c>
    </row>
    <row r="2645" spans="1:4" ht="13.5" x14ac:dyDescent="0.25">
      <c r="A2645" s="447">
        <v>92803</v>
      </c>
      <c r="B2645" s="448" t="s">
        <v>10398</v>
      </c>
      <c r="C2645" s="449" t="s">
        <v>983</v>
      </c>
      <c r="D2645" s="450">
        <v>9.01</v>
      </c>
    </row>
    <row r="2646" spans="1:4" ht="13.5" x14ac:dyDescent="0.25">
      <c r="A2646" s="447">
        <v>92804</v>
      </c>
      <c r="B2646" s="448" t="s">
        <v>10399</v>
      </c>
      <c r="C2646" s="449" t="s">
        <v>983</v>
      </c>
      <c r="D2646" s="450">
        <v>7.72</v>
      </c>
    </row>
    <row r="2647" spans="1:4" ht="13.5" x14ac:dyDescent="0.25">
      <c r="A2647" s="447">
        <v>92805</v>
      </c>
      <c r="B2647" s="448" t="s">
        <v>10400</v>
      </c>
      <c r="C2647" s="449" t="s">
        <v>983</v>
      </c>
      <c r="D2647" s="450">
        <v>7.64</v>
      </c>
    </row>
    <row r="2648" spans="1:4" ht="13.5" x14ac:dyDescent="0.25">
      <c r="A2648" s="447">
        <v>92806</v>
      </c>
      <c r="B2648" s="448" t="s">
        <v>10401</v>
      </c>
      <c r="C2648" s="449" t="s">
        <v>983</v>
      </c>
      <c r="D2648" s="450">
        <v>9</v>
      </c>
    </row>
    <row r="2649" spans="1:4" ht="13.5" x14ac:dyDescent="0.25">
      <c r="A2649" s="447">
        <v>92875</v>
      </c>
      <c r="B2649" s="448" t="s">
        <v>10402</v>
      </c>
      <c r="C2649" s="449" t="s">
        <v>983</v>
      </c>
      <c r="D2649" s="450">
        <v>9.39</v>
      </c>
    </row>
    <row r="2650" spans="1:4" ht="13.5" x14ac:dyDescent="0.25">
      <c r="A2650" s="447">
        <v>92876</v>
      </c>
      <c r="B2650" s="448" t="s">
        <v>10403</v>
      </c>
      <c r="C2650" s="449" t="s">
        <v>983</v>
      </c>
      <c r="D2650" s="450">
        <v>9.09</v>
      </c>
    </row>
    <row r="2651" spans="1:4" ht="13.5" x14ac:dyDescent="0.25">
      <c r="A2651" s="447">
        <v>92877</v>
      </c>
      <c r="B2651" s="448" t="s">
        <v>10404</v>
      </c>
      <c r="C2651" s="449" t="s">
        <v>983</v>
      </c>
      <c r="D2651" s="450">
        <v>9.7799999999999994</v>
      </c>
    </row>
    <row r="2652" spans="1:4" ht="13.5" x14ac:dyDescent="0.25">
      <c r="A2652" s="447">
        <v>92878</v>
      </c>
      <c r="B2652" s="448" t="s">
        <v>10405</v>
      </c>
      <c r="C2652" s="449" t="s">
        <v>983</v>
      </c>
      <c r="D2652" s="450">
        <v>9.61</v>
      </c>
    </row>
    <row r="2653" spans="1:4" ht="13.5" x14ac:dyDescent="0.25">
      <c r="A2653" s="447">
        <v>92879</v>
      </c>
      <c r="B2653" s="448" t="s">
        <v>10406</v>
      </c>
      <c r="C2653" s="449" t="s">
        <v>983</v>
      </c>
      <c r="D2653" s="450">
        <v>9.5</v>
      </c>
    </row>
    <row r="2654" spans="1:4" ht="13.5" x14ac:dyDescent="0.25">
      <c r="A2654" s="447">
        <v>92880</v>
      </c>
      <c r="B2654" s="448" t="s">
        <v>10407</v>
      </c>
      <c r="C2654" s="449" t="s">
        <v>983</v>
      </c>
      <c r="D2654" s="450">
        <v>9.6999999999999993</v>
      </c>
    </row>
    <row r="2655" spans="1:4" ht="13.5" x14ac:dyDescent="0.25">
      <c r="A2655" s="447">
        <v>92881</v>
      </c>
      <c r="B2655" s="448" t="s">
        <v>10408</v>
      </c>
      <c r="C2655" s="449" t="s">
        <v>983</v>
      </c>
      <c r="D2655" s="450">
        <v>9.68</v>
      </c>
    </row>
    <row r="2656" spans="1:4" ht="13.5" x14ac:dyDescent="0.25">
      <c r="A2656" s="447">
        <v>92882</v>
      </c>
      <c r="B2656" s="448" t="s">
        <v>10409</v>
      </c>
      <c r="C2656" s="449" t="s">
        <v>983</v>
      </c>
      <c r="D2656" s="450">
        <v>13.1</v>
      </c>
    </row>
    <row r="2657" spans="1:4" ht="13.5" x14ac:dyDescent="0.25">
      <c r="A2657" s="447">
        <v>92883</v>
      </c>
      <c r="B2657" s="448" t="s">
        <v>10410</v>
      </c>
      <c r="C2657" s="449" t="s">
        <v>983</v>
      </c>
      <c r="D2657" s="450">
        <v>11.99</v>
      </c>
    </row>
    <row r="2658" spans="1:4" ht="13.5" x14ac:dyDescent="0.25">
      <c r="A2658" s="447">
        <v>92884</v>
      </c>
      <c r="B2658" s="448" t="s">
        <v>10411</v>
      </c>
      <c r="C2658" s="449" t="s">
        <v>983</v>
      </c>
      <c r="D2658" s="450">
        <v>12.08</v>
      </c>
    </row>
    <row r="2659" spans="1:4" ht="13.5" x14ac:dyDescent="0.25">
      <c r="A2659" s="447">
        <v>92885</v>
      </c>
      <c r="B2659" s="448" t="s">
        <v>10412</v>
      </c>
      <c r="C2659" s="449" t="s">
        <v>983</v>
      </c>
      <c r="D2659" s="450">
        <v>11.42</v>
      </c>
    </row>
    <row r="2660" spans="1:4" ht="13.5" x14ac:dyDescent="0.25">
      <c r="A2660" s="447">
        <v>92886</v>
      </c>
      <c r="B2660" s="448" t="s">
        <v>10413</v>
      </c>
      <c r="C2660" s="449" t="s">
        <v>983</v>
      </c>
      <c r="D2660" s="450">
        <v>10.88</v>
      </c>
    </row>
    <row r="2661" spans="1:4" ht="13.5" x14ac:dyDescent="0.25">
      <c r="A2661" s="447">
        <v>92887</v>
      </c>
      <c r="B2661" s="448" t="s">
        <v>10414</v>
      </c>
      <c r="C2661" s="449" t="s">
        <v>983</v>
      </c>
      <c r="D2661" s="450">
        <v>10.79</v>
      </c>
    </row>
    <row r="2662" spans="1:4" ht="13.5" x14ac:dyDescent="0.25">
      <c r="A2662" s="447">
        <v>92888</v>
      </c>
      <c r="B2662" s="448" t="s">
        <v>10415</v>
      </c>
      <c r="C2662" s="449" t="s">
        <v>983</v>
      </c>
      <c r="D2662" s="450">
        <v>10.52</v>
      </c>
    </row>
    <row r="2663" spans="1:4" ht="13.5" x14ac:dyDescent="0.25">
      <c r="A2663" s="447">
        <v>92915</v>
      </c>
      <c r="B2663" s="448" t="s">
        <v>10416</v>
      </c>
      <c r="C2663" s="449" t="s">
        <v>983</v>
      </c>
      <c r="D2663" s="450">
        <v>16.68</v>
      </c>
    </row>
    <row r="2664" spans="1:4" ht="13.5" x14ac:dyDescent="0.25">
      <c r="A2664" s="447">
        <v>92916</v>
      </c>
      <c r="B2664" s="448" t="s">
        <v>10417</v>
      </c>
      <c r="C2664" s="449" t="s">
        <v>983</v>
      </c>
      <c r="D2664" s="450">
        <v>15.1</v>
      </c>
    </row>
    <row r="2665" spans="1:4" ht="13.5" x14ac:dyDescent="0.25">
      <c r="A2665" s="447">
        <v>92917</v>
      </c>
      <c r="B2665" s="448" t="s">
        <v>10418</v>
      </c>
      <c r="C2665" s="449" t="s">
        <v>983</v>
      </c>
      <c r="D2665" s="450">
        <v>13.65</v>
      </c>
    </row>
    <row r="2666" spans="1:4" ht="13.5" x14ac:dyDescent="0.25">
      <c r="A2666" s="447">
        <v>92919</v>
      </c>
      <c r="B2666" s="448" t="s">
        <v>10419</v>
      </c>
      <c r="C2666" s="449" t="s">
        <v>983</v>
      </c>
      <c r="D2666" s="450">
        <v>11.88</v>
      </c>
    </row>
    <row r="2667" spans="1:4" ht="13.5" x14ac:dyDescent="0.25">
      <c r="A2667" s="447">
        <v>92921</v>
      </c>
      <c r="B2667" s="448" t="s">
        <v>10420</v>
      </c>
      <c r="C2667" s="449" t="s">
        <v>983</v>
      </c>
      <c r="D2667" s="450">
        <v>9.7799999999999994</v>
      </c>
    </row>
    <row r="2668" spans="1:4" ht="13.5" x14ac:dyDescent="0.25">
      <c r="A2668" s="447">
        <v>92922</v>
      </c>
      <c r="B2668" s="448" t="s">
        <v>10421</v>
      </c>
      <c r="C2668" s="449" t="s">
        <v>983</v>
      </c>
      <c r="D2668" s="450">
        <v>9.3000000000000007</v>
      </c>
    </row>
    <row r="2669" spans="1:4" ht="13.5" x14ac:dyDescent="0.25">
      <c r="A2669" s="447">
        <v>92923</v>
      </c>
      <c r="B2669" s="448" t="s">
        <v>10422</v>
      </c>
      <c r="C2669" s="449" t="s">
        <v>983</v>
      </c>
      <c r="D2669" s="450">
        <v>10.41</v>
      </c>
    </row>
    <row r="2670" spans="1:4" ht="13.5" x14ac:dyDescent="0.25">
      <c r="A2670" s="447">
        <v>92924</v>
      </c>
      <c r="B2670" s="448" t="s">
        <v>10423</v>
      </c>
      <c r="C2670" s="449" t="s">
        <v>983</v>
      </c>
      <c r="D2670" s="450">
        <v>10.210000000000001</v>
      </c>
    </row>
    <row r="2671" spans="1:4" ht="13.5" x14ac:dyDescent="0.25">
      <c r="A2671" s="447">
        <v>95448</v>
      </c>
      <c r="B2671" s="448" t="s">
        <v>20233</v>
      </c>
      <c r="C2671" s="449" t="s">
        <v>983</v>
      </c>
      <c r="D2671" s="450">
        <v>9.8699999999999992</v>
      </c>
    </row>
    <row r="2672" spans="1:4" ht="13.5" x14ac:dyDescent="0.25">
      <c r="A2672" s="447">
        <v>95576</v>
      </c>
      <c r="B2672" s="448" t="s">
        <v>10424</v>
      </c>
      <c r="C2672" s="449" t="s">
        <v>983</v>
      </c>
      <c r="D2672" s="450">
        <v>12.43</v>
      </c>
    </row>
    <row r="2673" spans="1:4" ht="13.5" x14ac:dyDescent="0.25">
      <c r="A2673" s="447">
        <v>95577</v>
      </c>
      <c r="B2673" s="448" t="s">
        <v>10425</v>
      </c>
      <c r="C2673" s="449" t="s">
        <v>983</v>
      </c>
      <c r="D2673" s="450">
        <v>10.52</v>
      </c>
    </row>
    <row r="2674" spans="1:4" ht="13.5" x14ac:dyDescent="0.25">
      <c r="A2674" s="447">
        <v>95578</v>
      </c>
      <c r="B2674" s="448" t="s">
        <v>10426</v>
      </c>
      <c r="C2674" s="449" t="s">
        <v>983</v>
      </c>
      <c r="D2674" s="450">
        <v>8.74</v>
      </c>
    </row>
    <row r="2675" spans="1:4" ht="13.5" x14ac:dyDescent="0.25">
      <c r="A2675" s="447">
        <v>95579</v>
      </c>
      <c r="B2675" s="448" t="s">
        <v>10427</v>
      </c>
      <c r="C2675" s="449" t="s">
        <v>983</v>
      </c>
      <c r="D2675" s="450">
        <v>8.43</v>
      </c>
    </row>
    <row r="2676" spans="1:4" ht="13.5" x14ac:dyDescent="0.25">
      <c r="A2676" s="447">
        <v>95580</v>
      </c>
      <c r="B2676" s="448" t="s">
        <v>10428</v>
      </c>
      <c r="C2676" s="449" t="s">
        <v>983</v>
      </c>
      <c r="D2676" s="450">
        <v>9.6999999999999993</v>
      </c>
    </row>
    <row r="2677" spans="1:4" ht="13.5" x14ac:dyDescent="0.25">
      <c r="A2677" s="447">
        <v>95581</v>
      </c>
      <c r="B2677" s="448" t="s">
        <v>10429</v>
      </c>
      <c r="C2677" s="449" t="s">
        <v>983</v>
      </c>
      <c r="D2677" s="450">
        <v>9.67</v>
      </c>
    </row>
    <row r="2678" spans="1:4" ht="13.5" x14ac:dyDescent="0.25">
      <c r="A2678" s="447">
        <v>95582</v>
      </c>
      <c r="B2678" s="448" t="s">
        <v>12008</v>
      </c>
      <c r="C2678" s="449" t="s">
        <v>983</v>
      </c>
      <c r="D2678" s="450">
        <v>10.52</v>
      </c>
    </row>
    <row r="2679" spans="1:4" ht="13.5" x14ac:dyDescent="0.25">
      <c r="A2679" s="447">
        <v>95583</v>
      </c>
      <c r="B2679" s="448" t="s">
        <v>10430</v>
      </c>
      <c r="C2679" s="449" t="s">
        <v>983</v>
      </c>
      <c r="D2679" s="450">
        <v>15.82</v>
      </c>
    </row>
    <row r="2680" spans="1:4" ht="13.5" x14ac:dyDescent="0.25">
      <c r="A2680" s="447">
        <v>95584</v>
      </c>
      <c r="B2680" s="448" t="s">
        <v>10431</v>
      </c>
      <c r="C2680" s="449" t="s">
        <v>983</v>
      </c>
      <c r="D2680" s="450">
        <v>13.85</v>
      </c>
    </row>
    <row r="2681" spans="1:4" ht="13.5" x14ac:dyDescent="0.25">
      <c r="A2681" s="447">
        <v>95592</v>
      </c>
      <c r="B2681" s="448" t="s">
        <v>10432</v>
      </c>
      <c r="C2681" s="449" t="s">
        <v>983</v>
      </c>
      <c r="D2681" s="450">
        <v>15.82</v>
      </c>
    </row>
    <row r="2682" spans="1:4" ht="13.5" x14ac:dyDescent="0.25">
      <c r="A2682" s="447">
        <v>95593</v>
      </c>
      <c r="B2682" s="448" t="s">
        <v>10433</v>
      </c>
      <c r="C2682" s="449" t="s">
        <v>983</v>
      </c>
      <c r="D2682" s="450">
        <v>13.85</v>
      </c>
    </row>
    <row r="2683" spans="1:4" ht="13.5" x14ac:dyDescent="0.25">
      <c r="A2683" s="447">
        <v>95943</v>
      </c>
      <c r="B2683" s="448" t="s">
        <v>7303</v>
      </c>
      <c r="C2683" s="449" t="s">
        <v>983</v>
      </c>
      <c r="D2683" s="450">
        <v>22.06</v>
      </c>
    </row>
    <row r="2684" spans="1:4" ht="13.5" x14ac:dyDescent="0.25">
      <c r="A2684" s="447">
        <v>95944</v>
      </c>
      <c r="B2684" s="448" t="s">
        <v>7304</v>
      </c>
      <c r="C2684" s="449" t="s">
        <v>983</v>
      </c>
      <c r="D2684" s="450">
        <v>19.899999999999999</v>
      </c>
    </row>
    <row r="2685" spans="1:4" ht="13.5" x14ac:dyDescent="0.25">
      <c r="A2685" s="447">
        <v>95945</v>
      </c>
      <c r="B2685" s="448" t="s">
        <v>7305</v>
      </c>
      <c r="C2685" s="449" t="s">
        <v>983</v>
      </c>
      <c r="D2685" s="450">
        <v>15.93</v>
      </c>
    </row>
    <row r="2686" spans="1:4" ht="13.5" x14ac:dyDescent="0.25">
      <c r="A2686" s="447">
        <v>95946</v>
      </c>
      <c r="B2686" s="448" t="s">
        <v>7306</v>
      </c>
      <c r="C2686" s="449" t="s">
        <v>983</v>
      </c>
      <c r="D2686" s="450">
        <v>12.58</v>
      </c>
    </row>
    <row r="2687" spans="1:4" ht="13.5" x14ac:dyDescent="0.25">
      <c r="A2687" s="447">
        <v>95947</v>
      </c>
      <c r="B2687" s="448" t="s">
        <v>7307</v>
      </c>
      <c r="C2687" s="449" t="s">
        <v>983</v>
      </c>
      <c r="D2687" s="450">
        <v>9.6199999999999992</v>
      </c>
    </row>
    <row r="2688" spans="1:4" ht="13.5" x14ac:dyDescent="0.25">
      <c r="A2688" s="447">
        <v>95948</v>
      </c>
      <c r="B2688" s="448" t="s">
        <v>7308</v>
      </c>
      <c r="C2688" s="449" t="s">
        <v>983</v>
      </c>
      <c r="D2688" s="450">
        <v>8.41</v>
      </c>
    </row>
    <row r="2689" spans="1:4" ht="13.5" x14ac:dyDescent="0.25">
      <c r="A2689" s="447">
        <v>96544</v>
      </c>
      <c r="B2689" s="448" t="s">
        <v>20234</v>
      </c>
      <c r="C2689" s="449" t="s">
        <v>983</v>
      </c>
      <c r="D2689" s="450">
        <v>17.73</v>
      </c>
    </row>
    <row r="2690" spans="1:4" ht="13.5" x14ac:dyDescent="0.25">
      <c r="A2690" s="447">
        <v>96545</v>
      </c>
      <c r="B2690" s="448" t="s">
        <v>20235</v>
      </c>
      <c r="C2690" s="449" t="s">
        <v>983</v>
      </c>
      <c r="D2690" s="450">
        <v>15.89</v>
      </c>
    </row>
    <row r="2691" spans="1:4" ht="13.5" x14ac:dyDescent="0.25">
      <c r="A2691" s="447">
        <v>96546</v>
      </c>
      <c r="B2691" s="448" t="s">
        <v>20236</v>
      </c>
      <c r="C2691" s="449" t="s">
        <v>983</v>
      </c>
      <c r="D2691" s="450">
        <v>13.86</v>
      </c>
    </row>
    <row r="2692" spans="1:4" ht="13.5" x14ac:dyDescent="0.25">
      <c r="A2692" s="447">
        <v>100064</v>
      </c>
      <c r="B2692" s="448" t="s">
        <v>7309</v>
      </c>
      <c r="C2692" s="449" t="s">
        <v>983</v>
      </c>
      <c r="D2692" s="450">
        <v>11.69</v>
      </c>
    </row>
    <row r="2693" spans="1:4" ht="13.5" x14ac:dyDescent="0.25">
      <c r="A2693" s="447">
        <v>100066</v>
      </c>
      <c r="B2693" s="448" t="s">
        <v>5256</v>
      </c>
      <c r="C2693" s="449" t="s">
        <v>983</v>
      </c>
      <c r="D2693" s="450">
        <v>11.59</v>
      </c>
    </row>
    <row r="2694" spans="1:4" ht="13.5" x14ac:dyDescent="0.25">
      <c r="A2694" s="447">
        <v>100067</v>
      </c>
      <c r="B2694" s="448" t="s">
        <v>5257</v>
      </c>
      <c r="C2694" s="449" t="s">
        <v>983</v>
      </c>
      <c r="D2694" s="450">
        <v>11.9</v>
      </c>
    </row>
    <row r="2695" spans="1:4" ht="13.5" x14ac:dyDescent="0.25">
      <c r="A2695" s="447">
        <v>100068</v>
      </c>
      <c r="B2695" s="448" t="s">
        <v>5258</v>
      </c>
      <c r="C2695" s="449" t="s">
        <v>983</v>
      </c>
      <c r="D2695" s="450">
        <v>9</v>
      </c>
    </row>
    <row r="2696" spans="1:4" ht="13.5" x14ac:dyDescent="0.25">
      <c r="A2696" s="447">
        <v>102920</v>
      </c>
      <c r="B2696" s="448" t="s">
        <v>7310</v>
      </c>
      <c r="C2696" s="449" t="s">
        <v>983</v>
      </c>
      <c r="D2696" s="450">
        <v>8.17</v>
      </c>
    </row>
    <row r="2697" spans="1:4" ht="13.5" x14ac:dyDescent="0.25">
      <c r="A2697" s="447">
        <v>102921</v>
      </c>
      <c r="B2697" s="448" t="s">
        <v>7311</v>
      </c>
      <c r="C2697" s="449" t="s">
        <v>983</v>
      </c>
      <c r="D2697" s="450">
        <v>7.86</v>
      </c>
    </row>
    <row r="2698" spans="1:4" ht="13.5" x14ac:dyDescent="0.25">
      <c r="A2698" s="447">
        <v>102922</v>
      </c>
      <c r="B2698" s="448" t="s">
        <v>7312</v>
      </c>
      <c r="C2698" s="449" t="s">
        <v>983</v>
      </c>
      <c r="D2698" s="450">
        <v>8.75</v>
      </c>
    </row>
    <row r="2699" spans="1:4" ht="13.5" x14ac:dyDescent="0.25">
      <c r="A2699" s="447">
        <v>102923</v>
      </c>
      <c r="B2699" s="448" t="s">
        <v>7313</v>
      </c>
      <c r="C2699" s="449" t="s">
        <v>983</v>
      </c>
      <c r="D2699" s="450">
        <v>7.64</v>
      </c>
    </row>
    <row r="2700" spans="1:4" ht="13.5" x14ac:dyDescent="0.25">
      <c r="A2700" s="447">
        <v>103088</v>
      </c>
      <c r="B2700" s="448" t="s">
        <v>7314</v>
      </c>
      <c r="C2700" s="449" t="s">
        <v>983</v>
      </c>
      <c r="D2700" s="450">
        <v>9.98</v>
      </c>
    </row>
    <row r="2701" spans="1:4" ht="13.5" x14ac:dyDescent="0.25">
      <c r="A2701" s="447">
        <v>104104</v>
      </c>
      <c r="B2701" s="448" t="s">
        <v>10434</v>
      </c>
      <c r="C2701" s="449" t="s">
        <v>983</v>
      </c>
      <c r="D2701" s="450">
        <v>10.68</v>
      </c>
    </row>
    <row r="2702" spans="1:4" ht="13.5" x14ac:dyDescent="0.25">
      <c r="A2702" s="447">
        <v>104105</v>
      </c>
      <c r="B2702" s="448" t="s">
        <v>10435</v>
      </c>
      <c r="C2702" s="449" t="s">
        <v>983</v>
      </c>
      <c r="D2702" s="450">
        <v>10.68</v>
      </c>
    </row>
    <row r="2703" spans="1:4" ht="13.5" x14ac:dyDescent="0.25">
      <c r="A2703" s="447">
        <v>104106</v>
      </c>
      <c r="B2703" s="448" t="s">
        <v>10436</v>
      </c>
      <c r="C2703" s="449" t="s">
        <v>983</v>
      </c>
      <c r="D2703" s="450">
        <v>9.9700000000000006</v>
      </c>
    </row>
    <row r="2704" spans="1:4" ht="13.5" x14ac:dyDescent="0.25">
      <c r="A2704" s="447">
        <v>104107</v>
      </c>
      <c r="B2704" s="448" t="s">
        <v>10437</v>
      </c>
      <c r="C2704" s="449" t="s">
        <v>983</v>
      </c>
      <c r="D2704" s="450">
        <v>10.66</v>
      </c>
    </row>
    <row r="2705" spans="1:4" ht="13.5" x14ac:dyDescent="0.25">
      <c r="A2705" s="447">
        <v>104108</v>
      </c>
      <c r="B2705" s="448" t="s">
        <v>10438</v>
      </c>
      <c r="C2705" s="449" t="s">
        <v>983</v>
      </c>
      <c r="D2705" s="450">
        <v>12.66</v>
      </c>
    </row>
    <row r="2706" spans="1:4" ht="13.5" x14ac:dyDescent="0.25">
      <c r="A2706" s="447">
        <v>104109</v>
      </c>
      <c r="B2706" s="448" t="s">
        <v>10439</v>
      </c>
      <c r="C2706" s="449" t="s">
        <v>983</v>
      </c>
      <c r="D2706" s="450">
        <v>15.57</v>
      </c>
    </row>
    <row r="2707" spans="1:4" ht="13.5" x14ac:dyDescent="0.25">
      <c r="A2707" s="447">
        <v>104110</v>
      </c>
      <c r="B2707" s="448" t="s">
        <v>10440</v>
      </c>
      <c r="C2707" s="449" t="s">
        <v>983</v>
      </c>
      <c r="D2707" s="450">
        <v>17.82</v>
      </c>
    </row>
    <row r="2708" spans="1:4" ht="13.5" x14ac:dyDescent="0.25">
      <c r="A2708" s="447">
        <v>104111</v>
      </c>
      <c r="B2708" s="448" t="s">
        <v>10441</v>
      </c>
      <c r="C2708" s="449" t="s">
        <v>983</v>
      </c>
      <c r="D2708" s="450">
        <v>20.34</v>
      </c>
    </row>
    <row r="2709" spans="1:4" ht="13.5" x14ac:dyDescent="0.25">
      <c r="A2709" s="447">
        <v>104915</v>
      </c>
      <c r="B2709" s="448" t="s">
        <v>20237</v>
      </c>
      <c r="C2709" s="449" t="s">
        <v>983</v>
      </c>
      <c r="D2709" s="450">
        <v>9.98</v>
      </c>
    </row>
    <row r="2710" spans="1:4" ht="13.5" x14ac:dyDescent="0.25">
      <c r="A2710" s="447">
        <v>104917</v>
      </c>
      <c r="B2710" s="448" t="s">
        <v>20238</v>
      </c>
      <c r="C2710" s="449" t="s">
        <v>983</v>
      </c>
      <c r="D2710" s="450">
        <v>15.3</v>
      </c>
    </row>
    <row r="2711" spans="1:4" ht="13.5" x14ac:dyDescent="0.25">
      <c r="A2711" s="447">
        <v>104918</v>
      </c>
      <c r="B2711" s="448" t="s">
        <v>20239</v>
      </c>
      <c r="C2711" s="449" t="s">
        <v>983</v>
      </c>
      <c r="D2711" s="450">
        <v>14.11</v>
      </c>
    </row>
    <row r="2712" spans="1:4" ht="13.5" x14ac:dyDescent="0.25">
      <c r="A2712" s="447">
        <v>104919</v>
      </c>
      <c r="B2712" s="448" t="s">
        <v>20240</v>
      </c>
      <c r="C2712" s="449" t="s">
        <v>983</v>
      </c>
      <c r="D2712" s="450">
        <v>12.57</v>
      </c>
    </row>
    <row r="2713" spans="1:4" ht="13.5" x14ac:dyDescent="0.25">
      <c r="A2713" s="447">
        <v>104920</v>
      </c>
      <c r="B2713" s="448" t="s">
        <v>20241</v>
      </c>
      <c r="C2713" s="449" t="s">
        <v>983</v>
      </c>
      <c r="D2713" s="450">
        <v>10.65</v>
      </c>
    </row>
    <row r="2714" spans="1:4" ht="13.5" x14ac:dyDescent="0.25">
      <c r="A2714" s="447">
        <v>104921</v>
      </c>
      <c r="B2714" s="448" t="s">
        <v>20242</v>
      </c>
      <c r="C2714" s="449" t="s">
        <v>983</v>
      </c>
      <c r="D2714" s="450">
        <v>10</v>
      </c>
    </row>
    <row r="2715" spans="1:4" ht="13.5" x14ac:dyDescent="0.25">
      <c r="A2715" s="447">
        <v>104922</v>
      </c>
      <c r="B2715" s="448" t="s">
        <v>20243</v>
      </c>
      <c r="C2715" s="449" t="s">
        <v>983</v>
      </c>
      <c r="D2715" s="450">
        <v>10.98</v>
      </c>
    </row>
    <row r="2716" spans="1:4" ht="13.5" x14ac:dyDescent="0.25">
      <c r="A2716" s="447">
        <v>89993</v>
      </c>
      <c r="B2716" s="448" t="s">
        <v>7315</v>
      </c>
      <c r="C2716" s="449" t="s">
        <v>1643</v>
      </c>
      <c r="D2716" s="451">
        <v>1070.21</v>
      </c>
    </row>
    <row r="2717" spans="1:4" ht="13.5" x14ac:dyDescent="0.25">
      <c r="A2717" s="447">
        <v>89994</v>
      </c>
      <c r="B2717" s="448" t="s">
        <v>7316</v>
      </c>
      <c r="C2717" s="449" t="s">
        <v>1643</v>
      </c>
      <c r="D2717" s="450">
        <v>926.15</v>
      </c>
    </row>
    <row r="2718" spans="1:4" ht="13.5" x14ac:dyDescent="0.25">
      <c r="A2718" s="447">
        <v>89995</v>
      </c>
      <c r="B2718" s="448" t="s">
        <v>7317</v>
      </c>
      <c r="C2718" s="449" t="s">
        <v>1643</v>
      </c>
      <c r="D2718" s="451">
        <v>1033.3699999999999</v>
      </c>
    </row>
    <row r="2719" spans="1:4" ht="13.5" x14ac:dyDescent="0.25">
      <c r="A2719" s="447">
        <v>90278</v>
      </c>
      <c r="B2719" s="448" t="s">
        <v>7318</v>
      </c>
      <c r="C2719" s="449" t="s">
        <v>1643</v>
      </c>
      <c r="D2719" s="450">
        <v>549.21</v>
      </c>
    </row>
    <row r="2720" spans="1:4" ht="13.5" x14ac:dyDescent="0.25">
      <c r="A2720" s="447">
        <v>90279</v>
      </c>
      <c r="B2720" s="448" t="s">
        <v>7319</v>
      </c>
      <c r="C2720" s="449" t="s">
        <v>1643</v>
      </c>
      <c r="D2720" s="450">
        <v>601.63</v>
      </c>
    </row>
    <row r="2721" spans="1:4" ht="13.5" x14ac:dyDescent="0.25">
      <c r="A2721" s="447">
        <v>90280</v>
      </c>
      <c r="B2721" s="448" t="s">
        <v>7320</v>
      </c>
      <c r="C2721" s="449" t="s">
        <v>1643</v>
      </c>
      <c r="D2721" s="450">
        <v>661.15</v>
      </c>
    </row>
    <row r="2722" spans="1:4" ht="13.5" x14ac:dyDescent="0.25">
      <c r="A2722" s="447">
        <v>90281</v>
      </c>
      <c r="B2722" s="448" t="s">
        <v>7321</v>
      </c>
      <c r="C2722" s="449" t="s">
        <v>1643</v>
      </c>
      <c r="D2722" s="450">
        <v>760.58</v>
      </c>
    </row>
    <row r="2723" spans="1:4" ht="13.5" x14ac:dyDescent="0.25">
      <c r="A2723" s="447">
        <v>90282</v>
      </c>
      <c r="B2723" s="448" t="s">
        <v>7322</v>
      </c>
      <c r="C2723" s="449" t="s">
        <v>1643</v>
      </c>
      <c r="D2723" s="450">
        <v>537.16</v>
      </c>
    </row>
    <row r="2724" spans="1:4" ht="13.5" x14ac:dyDescent="0.25">
      <c r="A2724" s="447">
        <v>90283</v>
      </c>
      <c r="B2724" s="448" t="s">
        <v>7323</v>
      </c>
      <c r="C2724" s="449" t="s">
        <v>1643</v>
      </c>
      <c r="D2724" s="450">
        <v>589.27</v>
      </c>
    </row>
    <row r="2725" spans="1:4" ht="13.5" x14ac:dyDescent="0.25">
      <c r="A2725" s="447">
        <v>90284</v>
      </c>
      <c r="B2725" s="448" t="s">
        <v>7324</v>
      </c>
      <c r="C2725" s="449" t="s">
        <v>1643</v>
      </c>
      <c r="D2725" s="450">
        <v>652.95000000000005</v>
      </c>
    </row>
    <row r="2726" spans="1:4" ht="13.5" x14ac:dyDescent="0.25">
      <c r="A2726" s="447">
        <v>90285</v>
      </c>
      <c r="B2726" s="448" t="s">
        <v>7325</v>
      </c>
      <c r="C2726" s="449" t="s">
        <v>1643</v>
      </c>
      <c r="D2726" s="450">
        <v>757.29</v>
      </c>
    </row>
    <row r="2727" spans="1:4" ht="13.5" x14ac:dyDescent="0.25">
      <c r="A2727" s="447">
        <v>94962</v>
      </c>
      <c r="B2727" s="448" t="s">
        <v>7326</v>
      </c>
      <c r="C2727" s="449" t="s">
        <v>1643</v>
      </c>
      <c r="D2727" s="450">
        <v>429.79</v>
      </c>
    </row>
    <row r="2728" spans="1:4" ht="13.5" x14ac:dyDescent="0.25">
      <c r="A2728" s="447">
        <v>94963</v>
      </c>
      <c r="B2728" s="448" t="s">
        <v>7327</v>
      </c>
      <c r="C2728" s="449" t="s">
        <v>1643</v>
      </c>
      <c r="D2728" s="450">
        <v>472.77</v>
      </c>
    </row>
    <row r="2729" spans="1:4" ht="13.5" x14ac:dyDescent="0.25">
      <c r="A2729" s="447">
        <v>94964</v>
      </c>
      <c r="B2729" s="448" t="s">
        <v>7328</v>
      </c>
      <c r="C2729" s="449" t="s">
        <v>1643</v>
      </c>
      <c r="D2729" s="450">
        <v>513.20000000000005</v>
      </c>
    </row>
    <row r="2730" spans="1:4" ht="13.5" x14ac:dyDescent="0.25">
      <c r="A2730" s="447">
        <v>94965</v>
      </c>
      <c r="B2730" s="448" t="s">
        <v>7329</v>
      </c>
      <c r="C2730" s="449" t="s">
        <v>1643</v>
      </c>
      <c r="D2730" s="450">
        <v>531.59</v>
      </c>
    </row>
    <row r="2731" spans="1:4" ht="13.5" x14ac:dyDescent="0.25">
      <c r="A2731" s="447">
        <v>94966</v>
      </c>
      <c r="B2731" s="448" t="s">
        <v>7330</v>
      </c>
      <c r="C2731" s="449" t="s">
        <v>1643</v>
      </c>
      <c r="D2731" s="450">
        <v>548.30999999999995</v>
      </c>
    </row>
    <row r="2732" spans="1:4" ht="13.5" x14ac:dyDescent="0.25">
      <c r="A2732" s="447">
        <v>94967</v>
      </c>
      <c r="B2732" s="448" t="s">
        <v>7331</v>
      </c>
      <c r="C2732" s="449" t="s">
        <v>1643</v>
      </c>
      <c r="D2732" s="450">
        <v>620.24</v>
      </c>
    </row>
    <row r="2733" spans="1:4" ht="13.5" x14ac:dyDescent="0.25">
      <c r="A2733" s="447">
        <v>94968</v>
      </c>
      <c r="B2733" s="448" t="s">
        <v>7332</v>
      </c>
      <c r="C2733" s="449" t="s">
        <v>1643</v>
      </c>
      <c r="D2733" s="450">
        <v>427.11</v>
      </c>
    </row>
    <row r="2734" spans="1:4" ht="13.5" x14ac:dyDescent="0.25">
      <c r="A2734" s="447">
        <v>94969</v>
      </c>
      <c r="B2734" s="448" t="s">
        <v>7333</v>
      </c>
      <c r="C2734" s="449" t="s">
        <v>1643</v>
      </c>
      <c r="D2734" s="450">
        <v>466.76</v>
      </c>
    </row>
    <row r="2735" spans="1:4" ht="13.5" x14ac:dyDescent="0.25">
      <c r="A2735" s="447">
        <v>94970</v>
      </c>
      <c r="B2735" s="448" t="s">
        <v>7334</v>
      </c>
      <c r="C2735" s="449" t="s">
        <v>1643</v>
      </c>
      <c r="D2735" s="450">
        <v>500.64</v>
      </c>
    </row>
    <row r="2736" spans="1:4" ht="13.5" x14ac:dyDescent="0.25">
      <c r="A2736" s="447">
        <v>94971</v>
      </c>
      <c r="B2736" s="448" t="s">
        <v>7335</v>
      </c>
      <c r="C2736" s="449" t="s">
        <v>1643</v>
      </c>
      <c r="D2736" s="450">
        <v>525.53</v>
      </c>
    </row>
    <row r="2737" spans="1:4" ht="13.5" x14ac:dyDescent="0.25">
      <c r="A2737" s="447">
        <v>94972</v>
      </c>
      <c r="B2737" s="448" t="s">
        <v>7336</v>
      </c>
      <c r="C2737" s="449" t="s">
        <v>1643</v>
      </c>
      <c r="D2737" s="450">
        <v>542.24</v>
      </c>
    </row>
    <row r="2738" spans="1:4" ht="13.5" x14ac:dyDescent="0.25">
      <c r="A2738" s="447">
        <v>94973</v>
      </c>
      <c r="B2738" s="448" t="s">
        <v>7337</v>
      </c>
      <c r="C2738" s="449" t="s">
        <v>1643</v>
      </c>
      <c r="D2738" s="450">
        <v>612.29999999999995</v>
      </c>
    </row>
    <row r="2739" spans="1:4" ht="13.5" x14ac:dyDescent="0.25">
      <c r="A2739" s="447">
        <v>94974</v>
      </c>
      <c r="B2739" s="448" t="s">
        <v>7338</v>
      </c>
      <c r="C2739" s="449" t="s">
        <v>1643</v>
      </c>
      <c r="D2739" s="450">
        <v>481.9</v>
      </c>
    </row>
    <row r="2740" spans="1:4" ht="13.5" x14ac:dyDescent="0.25">
      <c r="A2740" s="447">
        <v>94975</v>
      </c>
      <c r="B2740" s="448" t="s">
        <v>7339</v>
      </c>
      <c r="C2740" s="449" t="s">
        <v>1643</v>
      </c>
      <c r="D2740" s="450">
        <v>519.51</v>
      </c>
    </row>
    <row r="2741" spans="1:4" ht="13.5" x14ac:dyDescent="0.25">
      <c r="A2741" s="447">
        <v>96555</v>
      </c>
      <c r="B2741" s="448" t="s">
        <v>20244</v>
      </c>
      <c r="C2741" s="449" t="s">
        <v>1643</v>
      </c>
      <c r="D2741" s="450">
        <v>757.11</v>
      </c>
    </row>
    <row r="2742" spans="1:4" ht="13.5" x14ac:dyDescent="0.25">
      <c r="A2742" s="447">
        <v>96556</v>
      </c>
      <c r="B2742" s="448" t="s">
        <v>20245</v>
      </c>
      <c r="C2742" s="449" t="s">
        <v>1643</v>
      </c>
      <c r="D2742" s="450">
        <v>908.16</v>
      </c>
    </row>
    <row r="2743" spans="1:4" ht="13.5" x14ac:dyDescent="0.25">
      <c r="A2743" s="447">
        <v>96557</v>
      </c>
      <c r="B2743" s="448" t="s">
        <v>20246</v>
      </c>
      <c r="C2743" s="449" t="s">
        <v>1643</v>
      </c>
      <c r="D2743" s="450">
        <v>796.47</v>
      </c>
    </row>
    <row r="2744" spans="1:4" ht="13.5" x14ac:dyDescent="0.25">
      <c r="A2744" s="447">
        <v>96558</v>
      </c>
      <c r="B2744" s="448" t="s">
        <v>20247</v>
      </c>
      <c r="C2744" s="449" t="s">
        <v>1643</v>
      </c>
      <c r="D2744" s="450">
        <v>830.43</v>
      </c>
    </row>
    <row r="2745" spans="1:4" ht="13.5" x14ac:dyDescent="0.25">
      <c r="A2745" s="447">
        <v>99235</v>
      </c>
      <c r="B2745" s="448" t="s">
        <v>20248</v>
      </c>
      <c r="C2745" s="449" t="s">
        <v>1643</v>
      </c>
      <c r="D2745" s="450">
        <v>726.81</v>
      </c>
    </row>
    <row r="2746" spans="1:4" ht="13.5" x14ac:dyDescent="0.25">
      <c r="A2746" s="447">
        <v>99431</v>
      </c>
      <c r="B2746" s="448" t="s">
        <v>20249</v>
      </c>
      <c r="C2746" s="449" t="s">
        <v>1643</v>
      </c>
      <c r="D2746" s="450">
        <v>809.25</v>
      </c>
    </row>
    <row r="2747" spans="1:4" ht="13.5" x14ac:dyDescent="0.25">
      <c r="A2747" s="447">
        <v>99432</v>
      </c>
      <c r="B2747" s="448" t="s">
        <v>20250</v>
      </c>
      <c r="C2747" s="449" t="s">
        <v>1643</v>
      </c>
      <c r="D2747" s="450">
        <v>791.18</v>
      </c>
    </row>
    <row r="2748" spans="1:4" ht="13.5" x14ac:dyDescent="0.25">
      <c r="A2748" s="447">
        <v>99433</v>
      </c>
      <c r="B2748" s="448" t="s">
        <v>20251</v>
      </c>
      <c r="C2748" s="449" t="s">
        <v>1643</v>
      </c>
      <c r="D2748" s="450">
        <v>856.18</v>
      </c>
    </row>
    <row r="2749" spans="1:4" ht="13.5" x14ac:dyDescent="0.25">
      <c r="A2749" s="447">
        <v>99434</v>
      </c>
      <c r="B2749" s="448" t="s">
        <v>20252</v>
      </c>
      <c r="C2749" s="449" t="s">
        <v>1643</v>
      </c>
      <c r="D2749" s="450">
        <v>812.82</v>
      </c>
    </row>
    <row r="2750" spans="1:4" ht="13.5" x14ac:dyDescent="0.25">
      <c r="A2750" s="447">
        <v>99435</v>
      </c>
      <c r="B2750" s="448" t="s">
        <v>20253</v>
      </c>
      <c r="C2750" s="449" t="s">
        <v>1643</v>
      </c>
      <c r="D2750" s="450">
        <v>793.73</v>
      </c>
    </row>
    <row r="2751" spans="1:4" ht="13.5" x14ac:dyDescent="0.25">
      <c r="A2751" s="447">
        <v>99436</v>
      </c>
      <c r="B2751" s="448" t="s">
        <v>20254</v>
      </c>
      <c r="C2751" s="449" t="s">
        <v>1643</v>
      </c>
      <c r="D2751" s="450">
        <v>876.57</v>
      </c>
    </row>
    <row r="2752" spans="1:4" ht="13.5" x14ac:dyDescent="0.25">
      <c r="A2752" s="447">
        <v>99437</v>
      </c>
      <c r="B2752" s="448" t="s">
        <v>20255</v>
      </c>
      <c r="C2752" s="449" t="s">
        <v>1643</v>
      </c>
      <c r="D2752" s="450">
        <v>772.46</v>
      </c>
    </row>
    <row r="2753" spans="1:4" ht="13.5" x14ac:dyDescent="0.25">
      <c r="A2753" s="447">
        <v>99438</v>
      </c>
      <c r="B2753" s="448" t="s">
        <v>20256</v>
      </c>
      <c r="C2753" s="449" t="s">
        <v>1643</v>
      </c>
      <c r="D2753" s="450">
        <v>779.27</v>
      </c>
    </row>
    <row r="2754" spans="1:4" ht="13.5" x14ac:dyDescent="0.25">
      <c r="A2754" s="447">
        <v>99439</v>
      </c>
      <c r="B2754" s="448" t="s">
        <v>20257</v>
      </c>
      <c r="C2754" s="449" t="s">
        <v>1643</v>
      </c>
      <c r="D2754" s="450">
        <v>799.09</v>
      </c>
    </row>
    <row r="2755" spans="1:4" ht="13.5" x14ac:dyDescent="0.25">
      <c r="A2755" s="447">
        <v>102473</v>
      </c>
      <c r="B2755" s="448" t="s">
        <v>7340</v>
      </c>
      <c r="C2755" s="449" t="s">
        <v>1643</v>
      </c>
      <c r="D2755" s="450">
        <v>613.79999999999995</v>
      </c>
    </row>
    <row r="2756" spans="1:4" ht="13.5" x14ac:dyDescent="0.25">
      <c r="A2756" s="447">
        <v>102474</v>
      </c>
      <c r="B2756" s="448" t="s">
        <v>7341</v>
      </c>
      <c r="C2756" s="449" t="s">
        <v>1643</v>
      </c>
      <c r="D2756" s="450">
        <v>652.37</v>
      </c>
    </row>
    <row r="2757" spans="1:4" ht="13.5" x14ac:dyDescent="0.25">
      <c r="A2757" s="447">
        <v>102475</v>
      </c>
      <c r="B2757" s="448" t="s">
        <v>7342</v>
      </c>
      <c r="C2757" s="449" t="s">
        <v>1643</v>
      </c>
      <c r="D2757" s="450">
        <v>698.23</v>
      </c>
    </row>
    <row r="2758" spans="1:4" ht="13.5" x14ac:dyDescent="0.25">
      <c r="A2758" s="447">
        <v>102476</v>
      </c>
      <c r="B2758" s="448" t="s">
        <v>7343</v>
      </c>
      <c r="C2758" s="449" t="s">
        <v>1643</v>
      </c>
      <c r="D2758" s="450">
        <v>715.74</v>
      </c>
    </row>
    <row r="2759" spans="1:4" ht="13.5" x14ac:dyDescent="0.25">
      <c r="A2759" s="447">
        <v>102477</v>
      </c>
      <c r="B2759" s="448" t="s">
        <v>7344</v>
      </c>
      <c r="C2759" s="449" t="s">
        <v>1643</v>
      </c>
      <c r="D2759" s="450">
        <v>752.01</v>
      </c>
    </row>
    <row r="2760" spans="1:4" ht="13.5" x14ac:dyDescent="0.25">
      <c r="A2760" s="447">
        <v>102478</v>
      </c>
      <c r="B2760" s="448" t="s">
        <v>7345</v>
      </c>
      <c r="C2760" s="449" t="s">
        <v>1643</v>
      </c>
      <c r="D2760" s="450">
        <v>802.08</v>
      </c>
    </row>
    <row r="2761" spans="1:4" ht="13.5" x14ac:dyDescent="0.25">
      <c r="A2761" s="447">
        <v>102479</v>
      </c>
      <c r="B2761" s="448" t="s">
        <v>7346</v>
      </c>
      <c r="C2761" s="449" t="s">
        <v>1643</v>
      </c>
      <c r="D2761" s="450">
        <v>612.02</v>
      </c>
    </row>
    <row r="2762" spans="1:4" ht="13.5" x14ac:dyDescent="0.25">
      <c r="A2762" s="447">
        <v>102480</v>
      </c>
      <c r="B2762" s="448" t="s">
        <v>7347</v>
      </c>
      <c r="C2762" s="449" t="s">
        <v>1643</v>
      </c>
      <c r="D2762" s="450">
        <v>647.01</v>
      </c>
    </row>
    <row r="2763" spans="1:4" ht="13.5" x14ac:dyDescent="0.25">
      <c r="A2763" s="447">
        <v>102481</v>
      </c>
      <c r="B2763" s="448" t="s">
        <v>7348</v>
      </c>
      <c r="C2763" s="449" t="s">
        <v>1643</v>
      </c>
      <c r="D2763" s="450">
        <v>686.42</v>
      </c>
    </row>
    <row r="2764" spans="1:4" ht="13.5" x14ac:dyDescent="0.25">
      <c r="A2764" s="447">
        <v>102482</v>
      </c>
      <c r="B2764" s="448" t="s">
        <v>7349</v>
      </c>
      <c r="C2764" s="449" t="s">
        <v>1643</v>
      </c>
      <c r="D2764" s="450">
        <v>714.1</v>
      </c>
    </row>
    <row r="2765" spans="1:4" ht="13.5" x14ac:dyDescent="0.25">
      <c r="A2765" s="447">
        <v>102483</v>
      </c>
      <c r="B2765" s="448" t="s">
        <v>7350</v>
      </c>
      <c r="C2765" s="449" t="s">
        <v>1643</v>
      </c>
      <c r="D2765" s="450">
        <v>746.16</v>
      </c>
    </row>
    <row r="2766" spans="1:4" ht="13.5" x14ac:dyDescent="0.25">
      <c r="A2766" s="447">
        <v>102484</v>
      </c>
      <c r="B2766" s="448" t="s">
        <v>7351</v>
      </c>
      <c r="C2766" s="449" t="s">
        <v>1643</v>
      </c>
      <c r="D2766" s="450">
        <v>802.22</v>
      </c>
    </row>
    <row r="2767" spans="1:4" ht="13.5" x14ac:dyDescent="0.25">
      <c r="A2767" s="447">
        <v>102485</v>
      </c>
      <c r="B2767" s="448" t="s">
        <v>7352</v>
      </c>
      <c r="C2767" s="449" t="s">
        <v>1643</v>
      </c>
      <c r="D2767" s="450">
        <v>670.16</v>
      </c>
    </row>
    <row r="2768" spans="1:4" ht="13.5" x14ac:dyDescent="0.25">
      <c r="A2768" s="447">
        <v>102486</v>
      </c>
      <c r="B2768" s="448" t="s">
        <v>7353</v>
      </c>
      <c r="C2768" s="449" t="s">
        <v>1643</v>
      </c>
      <c r="D2768" s="450">
        <v>700.74</v>
      </c>
    </row>
    <row r="2769" spans="1:4" ht="13.5" x14ac:dyDescent="0.25">
      <c r="A2769" s="447">
        <v>102487</v>
      </c>
      <c r="B2769" s="448" t="s">
        <v>7354</v>
      </c>
      <c r="C2769" s="449" t="s">
        <v>1643</v>
      </c>
      <c r="D2769" s="450">
        <v>614.74</v>
      </c>
    </row>
    <row r="2770" spans="1:4" ht="13.5" x14ac:dyDescent="0.25">
      <c r="A2770" s="447">
        <v>103183</v>
      </c>
      <c r="B2770" s="448" t="s">
        <v>20258</v>
      </c>
      <c r="C2770" s="449" t="s">
        <v>1643</v>
      </c>
      <c r="D2770" s="450">
        <v>870.08</v>
      </c>
    </row>
    <row r="2771" spans="1:4" ht="13.5" x14ac:dyDescent="0.25">
      <c r="A2771" s="447">
        <v>103184</v>
      </c>
      <c r="B2771" s="448" t="s">
        <v>20259</v>
      </c>
      <c r="C2771" s="449" t="s">
        <v>1643</v>
      </c>
      <c r="D2771" s="450">
        <v>747.44</v>
      </c>
    </row>
    <row r="2772" spans="1:4" ht="13.5" x14ac:dyDescent="0.25">
      <c r="A2772" s="447">
        <v>103669</v>
      </c>
      <c r="B2772" s="448" t="s">
        <v>8845</v>
      </c>
      <c r="C2772" s="449" t="s">
        <v>1643</v>
      </c>
      <c r="D2772" s="451">
        <v>1007.21</v>
      </c>
    </row>
    <row r="2773" spans="1:4" ht="13.5" x14ac:dyDescent="0.25">
      <c r="A2773" s="447">
        <v>103670</v>
      </c>
      <c r="B2773" s="448" t="s">
        <v>8846</v>
      </c>
      <c r="C2773" s="449" t="s">
        <v>1643</v>
      </c>
      <c r="D2773" s="450">
        <v>290.22000000000003</v>
      </c>
    </row>
    <row r="2774" spans="1:4" ht="13.5" x14ac:dyDescent="0.25">
      <c r="A2774" s="447">
        <v>103671</v>
      </c>
      <c r="B2774" s="448" t="s">
        <v>8847</v>
      </c>
      <c r="C2774" s="449" t="s">
        <v>1643</v>
      </c>
      <c r="D2774" s="450">
        <v>764.05</v>
      </c>
    </row>
    <row r="2775" spans="1:4" ht="13.5" x14ac:dyDescent="0.25">
      <c r="A2775" s="447">
        <v>103672</v>
      </c>
      <c r="B2775" s="448" t="s">
        <v>12009</v>
      </c>
      <c r="C2775" s="449" t="s">
        <v>1643</v>
      </c>
      <c r="D2775" s="450">
        <v>715.88</v>
      </c>
    </row>
    <row r="2776" spans="1:4" ht="13.5" x14ac:dyDescent="0.25">
      <c r="A2776" s="447">
        <v>103673</v>
      </c>
      <c r="B2776" s="448" t="s">
        <v>8848</v>
      </c>
      <c r="C2776" s="449" t="s">
        <v>1643</v>
      </c>
      <c r="D2776" s="450">
        <v>40.15</v>
      </c>
    </row>
    <row r="2777" spans="1:4" ht="13.5" x14ac:dyDescent="0.25">
      <c r="A2777" s="447">
        <v>103674</v>
      </c>
      <c r="B2777" s="448" t="s">
        <v>12010</v>
      </c>
      <c r="C2777" s="449" t="s">
        <v>1643</v>
      </c>
      <c r="D2777" s="450">
        <v>737.05</v>
      </c>
    </row>
    <row r="2778" spans="1:4" ht="13.5" x14ac:dyDescent="0.25">
      <c r="A2778" s="447">
        <v>103675</v>
      </c>
      <c r="B2778" s="448" t="s">
        <v>12011</v>
      </c>
      <c r="C2778" s="449" t="s">
        <v>1643</v>
      </c>
      <c r="D2778" s="450">
        <v>717.46</v>
      </c>
    </row>
    <row r="2779" spans="1:4" ht="13.5" x14ac:dyDescent="0.25">
      <c r="A2779" s="447">
        <v>103676</v>
      </c>
      <c r="B2779" s="448" t="s">
        <v>8849</v>
      </c>
      <c r="C2779" s="449" t="s">
        <v>1643</v>
      </c>
      <c r="D2779" s="451">
        <v>1059.1500000000001</v>
      </c>
    </row>
    <row r="2780" spans="1:4" ht="13.5" x14ac:dyDescent="0.25">
      <c r="A2780" s="447">
        <v>103677</v>
      </c>
      <c r="B2780" s="448" t="s">
        <v>8850</v>
      </c>
      <c r="C2780" s="449" t="s">
        <v>1643</v>
      </c>
      <c r="D2780" s="450">
        <v>894.32</v>
      </c>
    </row>
    <row r="2781" spans="1:4" ht="13.5" x14ac:dyDescent="0.25">
      <c r="A2781" s="447">
        <v>103678</v>
      </c>
      <c r="B2781" s="448" t="s">
        <v>8851</v>
      </c>
      <c r="C2781" s="449" t="s">
        <v>1643</v>
      </c>
      <c r="D2781" s="450">
        <v>966.24</v>
      </c>
    </row>
    <row r="2782" spans="1:4" ht="13.5" x14ac:dyDescent="0.25">
      <c r="A2782" s="447">
        <v>103679</v>
      </c>
      <c r="B2782" s="448" t="s">
        <v>8852</v>
      </c>
      <c r="C2782" s="449" t="s">
        <v>1643</v>
      </c>
      <c r="D2782" s="450">
        <v>853.01</v>
      </c>
    </row>
    <row r="2783" spans="1:4" ht="13.5" x14ac:dyDescent="0.25">
      <c r="A2783" s="447">
        <v>103680</v>
      </c>
      <c r="B2783" s="448" t="s">
        <v>8853</v>
      </c>
      <c r="C2783" s="449" t="s">
        <v>1643</v>
      </c>
      <c r="D2783" s="450">
        <v>904.64</v>
      </c>
    </row>
    <row r="2784" spans="1:4" ht="13.5" x14ac:dyDescent="0.25">
      <c r="A2784" s="447">
        <v>103681</v>
      </c>
      <c r="B2784" s="448" t="s">
        <v>8854</v>
      </c>
      <c r="C2784" s="449" t="s">
        <v>1643</v>
      </c>
      <c r="D2784" s="450">
        <v>790.8</v>
      </c>
    </row>
    <row r="2785" spans="1:4" ht="13.5" x14ac:dyDescent="0.25">
      <c r="A2785" s="447">
        <v>103682</v>
      </c>
      <c r="B2785" s="448" t="s">
        <v>8855</v>
      </c>
      <c r="C2785" s="449" t="s">
        <v>1643</v>
      </c>
      <c r="D2785" s="451">
        <v>1023.54</v>
      </c>
    </row>
    <row r="2786" spans="1:4" ht="13.5" x14ac:dyDescent="0.25">
      <c r="A2786" s="447">
        <v>103683</v>
      </c>
      <c r="B2786" s="448" t="s">
        <v>8856</v>
      </c>
      <c r="C2786" s="449" t="s">
        <v>1643</v>
      </c>
      <c r="D2786" s="451">
        <v>1304.26</v>
      </c>
    </row>
    <row r="2787" spans="1:4" ht="13.5" x14ac:dyDescent="0.25">
      <c r="A2787" s="447">
        <v>103684</v>
      </c>
      <c r="B2787" s="448" t="s">
        <v>12012</v>
      </c>
      <c r="C2787" s="449" t="s">
        <v>1643</v>
      </c>
      <c r="D2787" s="450">
        <v>734.28</v>
      </c>
    </row>
    <row r="2788" spans="1:4" ht="13.5" x14ac:dyDescent="0.25">
      <c r="A2788" s="447">
        <v>103685</v>
      </c>
      <c r="B2788" s="448" t="s">
        <v>12013</v>
      </c>
      <c r="C2788" s="449" t="s">
        <v>1643</v>
      </c>
      <c r="D2788" s="450">
        <v>722.02</v>
      </c>
    </row>
    <row r="2789" spans="1:4" ht="13.5" x14ac:dyDescent="0.25">
      <c r="A2789" s="447">
        <v>103686</v>
      </c>
      <c r="B2789" s="448" t="s">
        <v>12014</v>
      </c>
      <c r="C2789" s="449" t="s">
        <v>1643</v>
      </c>
      <c r="D2789" s="450">
        <v>784.04</v>
      </c>
    </row>
    <row r="2790" spans="1:4" ht="13.5" x14ac:dyDescent="0.25">
      <c r="A2790" s="447">
        <v>103687</v>
      </c>
      <c r="B2790" s="448" t="s">
        <v>8857</v>
      </c>
      <c r="C2790" s="449" t="s">
        <v>1643</v>
      </c>
      <c r="D2790" s="451">
        <v>1126.4000000000001</v>
      </c>
    </row>
    <row r="2791" spans="1:4" ht="13.5" x14ac:dyDescent="0.25">
      <c r="A2791" s="447">
        <v>103688</v>
      </c>
      <c r="B2791" s="448" t="s">
        <v>8858</v>
      </c>
      <c r="C2791" s="449" t="s">
        <v>1643</v>
      </c>
      <c r="D2791" s="450">
        <v>888.52</v>
      </c>
    </row>
    <row r="2792" spans="1:4" ht="13.5" x14ac:dyDescent="0.25">
      <c r="A2792" s="447">
        <v>104916</v>
      </c>
      <c r="B2792" s="448" t="s">
        <v>20260</v>
      </c>
      <c r="C2792" s="449" t="s">
        <v>983</v>
      </c>
      <c r="D2792" s="450">
        <v>16.579999999999998</v>
      </c>
    </row>
    <row r="2793" spans="1:4" ht="13.5" x14ac:dyDescent="0.25">
      <c r="A2793" s="447">
        <v>104923</v>
      </c>
      <c r="B2793" s="448" t="s">
        <v>20261</v>
      </c>
      <c r="C2793" s="449" t="s">
        <v>1643</v>
      </c>
      <c r="D2793" s="450">
        <v>812.19</v>
      </c>
    </row>
    <row r="2794" spans="1:4" ht="13.5" x14ac:dyDescent="0.25">
      <c r="A2794" s="447">
        <v>104924</v>
      </c>
      <c r="B2794" s="448" t="s">
        <v>20262</v>
      </c>
      <c r="C2794" s="449" t="s">
        <v>1643</v>
      </c>
      <c r="D2794" s="450">
        <v>821.71</v>
      </c>
    </row>
    <row r="2795" spans="1:4" ht="13.5" x14ac:dyDescent="0.25">
      <c r="A2795" s="447">
        <v>101963</v>
      </c>
      <c r="B2795" s="448" t="s">
        <v>12015</v>
      </c>
      <c r="C2795" s="449" t="s">
        <v>984</v>
      </c>
      <c r="D2795" s="450">
        <v>204.69</v>
      </c>
    </row>
    <row r="2796" spans="1:4" ht="13.5" x14ac:dyDescent="0.25">
      <c r="A2796" s="447">
        <v>101964</v>
      </c>
      <c r="B2796" s="448" t="s">
        <v>12016</v>
      </c>
      <c r="C2796" s="449" t="s">
        <v>984</v>
      </c>
      <c r="D2796" s="450">
        <v>191.62</v>
      </c>
    </row>
    <row r="2797" spans="1:4" ht="13.5" x14ac:dyDescent="0.25">
      <c r="A2797" s="447">
        <v>101165</v>
      </c>
      <c r="B2797" s="448" t="s">
        <v>7355</v>
      </c>
      <c r="C2797" s="449" t="s">
        <v>1643</v>
      </c>
      <c r="D2797" s="450">
        <v>986.04</v>
      </c>
    </row>
    <row r="2798" spans="1:4" ht="13.5" x14ac:dyDescent="0.25">
      <c r="A2798" s="447">
        <v>101166</v>
      </c>
      <c r="B2798" s="448" t="s">
        <v>7356</v>
      </c>
      <c r="C2798" s="449" t="s">
        <v>1643</v>
      </c>
      <c r="D2798" s="450">
        <v>638.54</v>
      </c>
    </row>
    <row r="2799" spans="1:4" ht="13.5" x14ac:dyDescent="0.25">
      <c r="A2799" s="447">
        <v>98575</v>
      </c>
      <c r="B2799" s="448" t="s">
        <v>12541</v>
      </c>
      <c r="C2799" s="449" t="s">
        <v>982</v>
      </c>
      <c r="D2799" s="450">
        <v>66.760000000000005</v>
      </c>
    </row>
    <row r="2800" spans="1:4" ht="13.5" x14ac:dyDescent="0.25">
      <c r="A2800" s="447">
        <v>98576</v>
      </c>
      <c r="B2800" s="448" t="s">
        <v>12542</v>
      </c>
      <c r="C2800" s="449" t="s">
        <v>982</v>
      </c>
      <c r="D2800" s="450">
        <v>21.01</v>
      </c>
    </row>
    <row r="2801" spans="1:4" ht="13.5" x14ac:dyDescent="0.25">
      <c r="A2801" s="447">
        <v>98577</v>
      </c>
      <c r="B2801" s="448" t="s">
        <v>12543</v>
      </c>
      <c r="C2801" s="449" t="s">
        <v>982</v>
      </c>
      <c r="D2801" s="450">
        <v>46.22</v>
      </c>
    </row>
    <row r="2802" spans="1:4" ht="13.5" x14ac:dyDescent="0.25">
      <c r="A2802" s="447">
        <v>93184</v>
      </c>
      <c r="B2802" s="448" t="s">
        <v>20263</v>
      </c>
      <c r="C2802" s="449" t="s">
        <v>982</v>
      </c>
      <c r="D2802" s="450">
        <v>30.39</v>
      </c>
    </row>
    <row r="2803" spans="1:4" ht="13.5" x14ac:dyDescent="0.25">
      <c r="A2803" s="447">
        <v>93187</v>
      </c>
      <c r="B2803" s="448" t="s">
        <v>20264</v>
      </c>
      <c r="C2803" s="449" t="s">
        <v>982</v>
      </c>
      <c r="D2803" s="450">
        <v>80.59</v>
      </c>
    </row>
    <row r="2804" spans="1:4" ht="13.5" x14ac:dyDescent="0.25">
      <c r="A2804" s="447">
        <v>93191</v>
      </c>
      <c r="B2804" s="448" t="s">
        <v>20265</v>
      </c>
      <c r="C2804" s="449" t="s">
        <v>982</v>
      </c>
      <c r="D2804" s="450">
        <v>71.400000000000006</v>
      </c>
    </row>
    <row r="2805" spans="1:4" ht="13.5" x14ac:dyDescent="0.25">
      <c r="A2805" s="447">
        <v>93194</v>
      </c>
      <c r="B2805" s="448" t="s">
        <v>20266</v>
      </c>
      <c r="C2805" s="449" t="s">
        <v>982</v>
      </c>
      <c r="D2805" s="450">
        <v>29.54</v>
      </c>
    </row>
    <row r="2806" spans="1:4" ht="13.5" x14ac:dyDescent="0.25">
      <c r="A2806" s="447">
        <v>93197</v>
      </c>
      <c r="B2806" s="448" t="s">
        <v>20267</v>
      </c>
      <c r="C2806" s="449" t="s">
        <v>982</v>
      </c>
      <c r="D2806" s="450">
        <v>60.24</v>
      </c>
    </row>
    <row r="2807" spans="1:4" ht="13.5" x14ac:dyDescent="0.25">
      <c r="A2807" s="447">
        <v>93199</v>
      </c>
      <c r="B2807" s="448" t="s">
        <v>20268</v>
      </c>
      <c r="C2807" s="449" t="s">
        <v>982</v>
      </c>
      <c r="D2807" s="450">
        <v>50.25</v>
      </c>
    </row>
    <row r="2808" spans="1:4" ht="13.5" x14ac:dyDescent="0.25">
      <c r="A2808" s="447">
        <v>93200</v>
      </c>
      <c r="B2808" s="448" t="s">
        <v>20269</v>
      </c>
      <c r="C2808" s="449" t="s">
        <v>982</v>
      </c>
      <c r="D2808" s="450">
        <v>11.65</v>
      </c>
    </row>
    <row r="2809" spans="1:4" ht="13.5" x14ac:dyDescent="0.25">
      <c r="A2809" s="447">
        <v>93202</v>
      </c>
      <c r="B2809" s="448" t="s">
        <v>20270</v>
      </c>
      <c r="C2809" s="449" t="s">
        <v>982</v>
      </c>
      <c r="D2809" s="450">
        <v>27.24</v>
      </c>
    </row>
    <row r="2810" spans="1:4" ht="13.5" x14ac:dyDescent="0.25">
      <c r="A2810" s="447">
        <v>93203</v>
      </c>
      <c r="B2810" s="448" t="s">
        <v>20271</v>
      </c>
      <c r="C2810" s="449" t="s">
        <v>982</v>
      </c>
      <c r="D2810" s="450">
        <v>13.3</v>
      </c>
    </row>
    <row r="2811" spans="1:4" ht="13.5" x14ac:dyDescent="0.25">
      <c r="A2811" s="447">
        <v>93205</v>
      </c>
      <c r="B2811" s="448" t="s">
        <v>20272</v>
      </c>
      <c r="C2811" s="449" t="s">
        <v>982</v>
      </c>
      <c r="D2811" s="450">
        <v>68.92</v>
      </c>
    </row>
    <row r="2812" spans="1:4" ht="13.5" x14ac:dyDescent="0.25">
      <c r="A2812" s="447">
        <v>105021</v>
      </c>
      <c r="B2812" s="448" t="s">
        <v>20273</v>
      </c>
      <c r="C2812" s="449" t="s">
        <v>982</v>
      </c>
      <c r="D2812" s="450">
        <v>26.37</v>
      </c>
    </row>
    <row r="2813" spans="1:4" ht="13.5" x14ac:dyDescent="0.25">
      <c r="A2813" s="447">
        <v>105022</v>
      </c>
      <c r="B2813" s="448" t="s">
        <v>20274</v>
      </c>
      <c r="C2813" s="449" t="s">
        <v>982</v>
      </c>
      <c r="D2813" s="450">
        <v>23.17</v>
      </c>
    </row>
    <row r="2814" spans="1:4" ht="13.5" x14ac:dyDescent="0.25">
      <c r="A2814" s="447">
        <v>105023</v>
      </c>
      <c r="B2814" s="448" t="s">
        <v>20275</v>
      </c>
      <c r="C2814" s="449" t="s">
        <v>982</v>
      </c>
      <c r="D2814" s="450">
        <v>68.56</v>
      </c>
    </row>
    <row r="2815" spans="1:4" ht="13.5" x14ac:dyDescent="0.25">
      <c r="A2815" s="447">
        <v>105024</v>
      </c>
      <c r="B2815" s="448" t="s">
        <v>20276</v>
      </c>
      <c r="C2815" s="449" t="s">
        <v>982</v>
      </c>
      <c r="D2815" s="450">
        <v>56.47</v>
      </c>
    </row>
    <row r="2816" spans="1:4" ht="13.5" x14ac:dyDescent="0.25">
      <c r="A2816" s="447">
        <v>105025</v>
      </c>
      <c r="B2816" s="448" t="s">
        <v>20277</v>
      </c>
      <c r="C2816" s="449" t="s">
        <v>982</v>
      </c>
      <c r="D2816" s="450">
        <v>59.17</v>
      </c>
    </row>
    <row r="2817" spans="1:4" ht="13.5" x14ac:dyDescent="0.25">
      <c r="A2817" s="447">
        <v>105026</v>
      </c>
      <c r="B2817" s="448" t="s">
        <v>20278</v>
      </c>
      <c r="C2817" s="449" t="s">
        <v>982</v>
      </c>
      <c r="D2817" s="450">
        <v>42.06</v>
      </c>
    </row>
    <row r="2818" spans="1:4" ht="13.5" x14ac:dyDescent="0.25">
      <c r="A2818" s="447">
        <v>105027</v>
      </c>
      <c r="B2818" s="448" t="s">
        <v>20279</v>
      </c>
      <c r="C2818" s="449" t="s">
        <v>982</v>
      </c>
      <c r="D2818" s="450">
        <v>25.97</v>
      </c>
    </row>
    <row r="2819" spans="1:4" ht="13.5" x14ac:dyDescent="0.25">
      <c r="A2819" s="447">
        <v>105028</v>
      </c>
      <c r="B2819" s="448" t="s">
        <v>20280</v>
      </c>
      <c r="C2819" s="449" t="s">
        <v>982</v>
      </c>
      <c r="D2819" s="450">
        <v>22.81</v>
      </c>
    </row>
    <row r="2820" spans="1:4" ht="13.5" x14ac:dyDescent="0.25">
      <c r="A2820" s="447">
        <v>105029</v>
      </c>
      <c r="B2820" s="448" t="s">
        <v>20281</v>
      </c>
      <c r="C2820" s="449" t="s">
        <v>982</v>
      </c>
      <c r="D2820" s="450">
        <v>52.24</v>
      </c>
    </row>
    <row r="2821" spans="1:4" ht="13.5" x14ac:dyDescent="0.25">
      <c r="A2821" s="447">
        <v>105030</v>
      </c>
      <c r="B2821" s="448" t="s">
        <v>20282</v>
      </c>
      <c r="C2821" s="449" t="s">
        <v>982</v>
      </c>
      <c r="D2821" s="450">
        <v>44.25</v>
      </c>
    </row>
    <row r="2822" spans="1:4" ht="13.5" x14ac:dyDescent="0.25">
      <c r="A2822" s="447">
        <v>105031</v>
      </c>
      <c r="B2822" s="448" t="s">
        <v>20283</v>
      </c>
      <c r="C2822" s="449" t="s">
        <v>982</v>
      </c>
      <c r="D2822" s="450">
        <v>47.5</v>
      </c>
    </row>
    <row r="2823" spans="1:4" ht="13.5" x14ac:dyDescent="0.25">
      <c r="A2823" s="447">
        <v>105032</v>
      </c>
      <c r="B2823" s="448" t="s">
        <v>20284</v>
      </c>
      <c r="C2823" s="449" t="s">
        <v>982</v>
      </c>
      <c r="D2823" s="450">
        <v>32.28</v>
      </c>
    </row>
    <row r="2824" spans="1:4" ht="13.5" x14ac:dyDescent="0.25">
      <c r="A2824" s="447">
        <v>105033</v>
      </c>
      <c r="B2824" s="448" t="s">
        <v>20285</v>
      </c>
      <c r="C2824" s="449" t="s">
        <v>982</v>
      </c>
      <c r="D2824" s="450">
        <v>57.07</v>
      </c>
    </row>
    <row r="2825" spans="1:4" ht="13.5" x14ac:dyDescent="0.25">
      <c r="A2825" s="447">
        <v>105034</v>
      </c>
      <c r="B2825" s="448" t="s">
        <v>20286</v>
      </c>
      <c r="C2825" s="449" t="s">
        <v>982</v>
      </c>
      <c r="D2825" s="450">
        <v>40.74</v>
      </c>
    </row>
    <row r="2826" spans="1:4" ht="13.5" x14ac:dyDescent="0.25">
      <c r="A2826" s="447">
        <v>105035</v>
      </c>
      <c r="B2826" s="448" t="s">
        <v>20287</v>
      </c>
      <c r="C2826" s="449" t="s">
        <v>982</v>
      </c>
      <c r="D2826" s="450">
        <v>65.849999999999994</v>
      </c>
    </row>
    <row r="2827" spans="1:4" ht="13.5" x14ac:dyDescent="0.25">
      <c r="A2827" s="447">
        <v>105036</v>
      </c>
      <c r="B2827" s="448" t="s">
        <v>20288</v>
      </c>
      <c r="C2827" s="449" t="s">
        <v>982</v>
      </c>
      <c r="D2827" s="450">
        <v>47.47</v>
      </c>
    </row>
    <row r="2828" spans="1:4" ht="13.5" x14ac:dyDescent="0.25">
      <c r="A2828" s="447">
        <v>105037</v>
      </c>
      <c r="B2828" s="448" t="s">
        <v>20289</v>
      </c>
      <c r="C2828" s="449" t="s">
        <v>982</v>
      </c>
      <c r="D2828" s="450">
        <v>32.14</v>
      </c>
    </row>
    <row r="2829" spans="1:4" ht="13.5" x14ac:dyDescent="0.25">
      <c r="A2829" s="447">
        <v>105038</v>
      </c>
      <c r="B2829" s="448" t="s">
        <v>20290</v>
      </c>
      <c r="C2829" s="449" t="s">
        <v>982</v>
      </c>
      <c r="D2829" s="450">
        <v>65.67</v>
      </c>
    </row>
    <row r="2830" spans="1:4" ht="13.5" x14ac:dyDescent="0.25">
      <c r="A2830" s="447">
        <v>105039</v>
      </c>
      <c r="B2830" s="448" t="s">
        <v>20291</v>
      </c>
      <c r="C2830" s="449" t="s">
        <v>982</v>
      </c>
      <c r="D2830" s="450">
        <v>47.26</v>
      </c>
    </row>
    <row r="2831" spans="1:4" ht="13.5" x14ac:dyDescent="0.25">
      <c r="A2831" s="447">
        <v>105040</v>
      </c>
      <c r="B2831" s="448" t="s">
        <v>20292</v>
      </c>
      <c r="C2831" s="449" t="s">
        <v>982</v>
      </c>
      <c r="D2831" s="450">
        <v>31.99</v>
      </c>
    </row>
    <row r="2832" spans="1:4" ht="13.5" x14ac:dyDescent="0.25">
      <c r="A2832" s="447">
        <v>97733</v>
      </c>
      <c r="B2832" s="448" t="s">
        <v>20293</v>
      </c>
      <c r="C2832" s="449" t="s">
        <v>1643</v>
      </c>
      <c r="D2832" s="451">
        <v>3415.05</v>
      </c>
    </row>
    <row r="2833" spans="1:4" ht="13.5" x14ac:dyDescent="0.25">
      <c r="A2833" s="447">
        <v>97734</v>
      </c>
      <c r="B2833" s="448" t="s">
        <v>20294</v>
      </c>
      <c r="C2833" s="449" t="s">
        <v>1643</v>
      </c>
      <c r="D2833" s="451">
        <v>2981.11</v>
      </c>
    </row>
    <row r="2834" spans="1:4" ht="13.5" x14ac:dyDescent="0.25">
      <c r="A2834" s="447">
        <v>97735</v>
      </c>
      <c r="B2834" s="448" t="s">
        <v>20295</v>
      </c>
      <c r="C2834" s="449" t="s">
        <v>1643</v>
      </c>
      <c r="D2834" s="451">
        <v>2444.46</v>
      </c>
    </row>
    <row r="2835" spans="1:4" ht="13.5" x14ac:dyDescent="0.25">
      <c r="A2835" s="447">
        <v>97736</v>
      </c>
      <c r="B2835" s="448" t="s">
        <v>20296</v>
      </c>
      <c r="C2835" s="449" t="s">
        <v>1643</v>
      </c>
      <c r="D2835" s="451">
        <v>1475.42</v>
      </c>
    </row>
    <row r="2836" spans="1:4" ht="13.5" x14ac:dyDescent="0.25">
      <c r="A2836" s="447">
        <v>97737</v>
      </c>
      <c r="B2836" s="448" t="s">
        <v>20297</v>
      </c>
      <c r="C2836" s="449" t="s">
        <v>1643</v>
      </c>
      <c r="D2836" s="451">
        <v>3199.03</v>
      </c>
    </row>
    <row r="2837" spans="1:4" ht="13.5" x14ac:dyDescent="0.25">
      <c r="A2837" s="447">
        <v>97738</v>
      </c>
      <c r="B2837" s="448" t="s">
        <v>20298</v>
      </c>
      <c r="C2837" s="449" t="s">
        <v>1643</v>
      </c>
      <c r="D2837" s="451">
        <v>4063.21</v>
      </c>
    </row>
    <row r="2838" spans="1:4" ht="13.5" x14ac:dyDescent="0.25">
      <c r="A2838" s="447">
        <v>97739</v>
      </c>
      <c r="B2838" s="448" t="s">
        <v>20299</v>
      </c>
      <c r="C2838" s="449" t="s">
        <v>1643</v>
      </c>
      <c r="D2838" s="451">
        <v>2917.4</v>
      </c>
    </row>
    <row r="2839" spans="1:4" ht="13.5" x14ac:dyDescent="0.25">
      <c r="A2839" s="447">
        <v>97740</v>
      </c>
      <c r="B2839" s="448" t="s">
        <v>20300</v>
      </c>
      <c r="C2839" s="449" t="s">
        <v>1643</v>
      </c>
      <c r="D2839" s="451">
        <v>2051.04</v>
      </c>
    </row>
    <row r="2840" spans="1:4" ht="13.5" x14ac:dyDescent="0.25">
      <c r="A2840" s="447">
        <v>98615</v>
      </c>
      <c r="B2840" s="448" t="s">
        <v>1894</v>
      </c>
      <c r="C2840" s="449" t="s">
        <v>984</v>
      </c>
      <c r="D2840" s="450">
        <v>156.06</v>
      </c>
    </row>
    <row r="2841" spans="1:4" ht="13.5" x14ac:dyDescent="0.25">
      <c r="A2841" s="447">
        <v>98616</v>
      </c>
      <c r="B2841" s="448" t="s">
        <v>1895</v>
      </c>
      <c r="C2841" s="449" t="s">
        <v>984</v>
      </c>
      <c r="D2841" s="450">
        <v>124</v>
      </c>
    </row>
    <row r="2842" spans="1:4" ht="13.5" x14ac:dyDescent="0.25">
      <c r="A2842" s="447">
        <v>98617</v>
      </c>
      <c r="B2842" s="448" t="s">
        <v>1896</v>
      </c>
      <c r="C2842" s="449" t="s">
        <v>984</v>
      </c>
      <c r="D2842" s="450">
        <v>115.33</v>
      </c>
    </row>
    <row r="2843" spans="1:4" ht="13.5" x14ac:dyDescent="0.25">
      <c r="A2843" s="447">
        <v>98618</v>
      </c>
      <c r="B2843" s="448" t="s">
        <v>1897</v>
      </c>
      <c r="C2843" s="449" t="s">
        <v>984</v>
      </c>
      <c r="D2843" s="450">
        <v>157.96</v>
      </c>
    </row>
    <row r="2844" spans="1:4" ht="13.5" x14ac:dyDescent="0.25">
      <c r="A2844" s="447">
        <v>98619</v>
      </c>
      <c r="B2844" s="448" t="s">
        <v>1898</v>
      </c>
      <c r="C2844" s="449" t="s">
        <v>984</v>
      </c>
      <c r="D2844" s="450">
        <v>144.82</v>
      </c>
    </row>
    <row r="2845" spans="1:4" ht="13.5" x14ac:dyDescent="0.25">
      <c r="A2845" s="447">
        <v>98620</v>
      </c>
      <c r="B2845" s="448" t="s">
        <v>1899</v>
      </c>
      <c r="C2845" s="449" t="s">
        <v>984</v>
      </c>
      <c r="D2845" s="450">
        <v>138.18</v>
      </c>
    </row>
    <row r="2846" spans="1:4" ht="13.5" x14ac:dyDescent="0.25">
      <c r="A2846" s="447">
        <v>98621</v>
      </c>
      <c r="B2846" s="448" t="s">
        <v>1900</v>
      </c>
      <c r="C2846" s="449" t="s">
        <v>984</v>
      </c>
      <c r="D2846" s="450">
        <v>180.4</v>
      </c>
    </row>
    <row r="2847" spans="1:4" ht="13.5" x14ac:dyDescent="0.25">
      <c r="A2847" s="447">
        <v>98622</v>
      </c>
      <c r="B2847" s="448" t="s">
        <v>1901</v>
      </c>
      <c r="C2847" s="449" t="s">
        <v>984</v>
      </c>
      <c r="D2847" s="450">
        <v>169.83</v>
      </c>
    </row>
    <row r="2848" spans="1:4" ht="13.5" x14ac:dyDescent="0.25">
      <c r="A2848" s="447">
        <v>98623</v>
      </c>
      <c r="B2848" s="448" t="s">
        <v>1902</v>
      </c>
      <c r="C2848" s="449" t="s">
        <v>984</v>
      </c>
      <c r="D2848" s="450">
        <v>164.44</v>
      </c>
    </row>
    <row r="2849" spans="1:4" ht="13.5" x14ac:dyDescent="0.25">
      <c r="A2849" s="447">
        <v>98624</v>
      </c>
      <c r="B2849" s="448" t="s">
        <v>1903</v>
      </c>
      <c r="C2849" s="449" t="s">
        <v>984</v>
      </c>
      <c r="D2849" s="450">
        <v>204.67</v>
      </c>
    </row>
    <row r="2850" spans="1:4" ht="13.5" x14ac:dyDescent="0.25">
      <c r="A2850" s="447">
        <v>98625</v>
      </c>
      <c r="B2850" s="448" t="s">
        <v>1904</v>
      </c>
      <c r="C2850" s="449" t="s">
        <v>984</v>
      </c>
      <c r="D2850" s="450">
        <v>195.72</v>
      </c>
    </row>
    <row r="2851" spans="1:4" ht="13.5" x14ac:dyDescent="0.25">
      <c r="A2851" s="447">
        <v>98626</v>
      </c>
      <c r="B2851" s="448" t="s">
        <v>1905</v>
      </c>
      <c r="C2851" s="449" t="s">
        <v>984</v>
      </c>
      <c r="D2851" s="450">
        <v>191.08</v>
      </c>
    </row>
    <row r="2852" spans="1:4" ht="13.5" x14ac:dyDescent="0.25">
      <c r="A2852" s="447">
        <v>98627</v>
      </c>
      <c r="B2852" s="448" t="s">
        <v>20301</v>
      </c>
      <c r="C2852" s="449" t="s">
        <v>984</v>
      </c>
      <c r="D2852" s="450">
        <v>652.38</v>
      </c>
    </row>
    <row r="2853" spans="1:4" ht="13.5" x14ac:dyDescent="0.25">
      <c r="A2853" s="447">
        <v>98628</v>
      </c>
      <c r="B2853" s="448" t="s">
        <v>20302</v>
      </c>
      <c r="C2853" s="449" t="s">
        <v>984</v>
      </c>
      <c r="D2853" s="450">
        <v>566.83000000000004</v>
      </c>
    </row>
    <row r="2854" spans="1:4" ht="13.5" x14ac:dyDescent="0.25">
      <c r="A2854" s="447">
        <v>98629</v>
      </c>
      <c r="B2854" s="448" t="s">
        <v>20303</v>
      </c>
      <c r="C2854" s="449" t="s">
        <v>984</v>
      </c>
      <c r="D2854" s="450">
        <v>523.88</v>
      </c>
    </row>
    <row r="2855" spans="1:4" ht="13.5" x14ac:dyDescent="0.25">
      <c r="A2855" s="447">
        <v>98630</v>
      </c>
      <c r="B2855" s="448" t="s">
        <v>20304</v>
      </c>
      <c r="C2855" s="449" t="s">
        <v>984</v>
      </c>
      <c r="D2855" s="450">
        <v>692.88</v>
      </c>
    </row>
    <row r="2856" spans="1:4" ht="13.5" x14ac:dyDescent="0.25">
      <c r="A2856" s="447">
        <v>98632</v>
      </c>
      <c r="B2856" s="448" t="s">
        <v>20305</v>
      </c>
      <c r="C2856" s="449" t="s">
        <v>984</v>
      </c>
      <c r="D2856" s="450">
        <v>590.45000000000005</v>
      </c>
    </row>
    <row r="2857" spans="1:4" ht="13.5" x14ac:dyDescent="0.25">
      <c r="A2857" s="447">
        <v>98655</v>
      </c>
      <c r="B2857" s="448" t="s">
        <v>1906</v>
      </c>
      <c r="C2857" s="449" t="s">
        <v>982</v>
      </c>
      <c r="D2857" s="450">
        <v>687.06</v>
      </c>
    </row>
    <row r="2858" spans="1:4" ht="13.5" x14ac:dyDescent="0.25">
      <c r="A2858" s="447">
        <v>98656</v>
      </c>
      <c r="B2858" s="448" t="s">
        <v>1907</v>
      </c>
      <c r="C2858" s="449" t="s">
        <v>982</v>
      </c>
      <c r="D2858" s="450">
        <v>698.5</v>
      </c>
    </row>
    <row r="2859" spans="1:4" ht="13.5" x14ac:dyDescent="0.25">
      <c r="A2859" s="447">
        <v>98657</v>
      </c>
      <c r="B2859" s="448" t="s">
        <v>1908</v>
      </c>
      <c r="C2859" s="449" t="s">
        <v>982</v>
      </c>
      <c r="D2859" s="450">
        <v>709.96</v>
      </c>
    </row>
    <row r="2860" spans="1:4" ht="13.5" x14ac:dyDescent="0.25">
      <c r="A2860" s="447">
        <v>98658</v>
      </c>
      <c r="B2860" s="448" t="s">
        <v>1909</v>
      </c>
      <c r="C2860" s="449" t="s">
        <v>982</v>
      </c>
      <c r="D2860" s="450">
        <v>721.42</v>
      </c>
    </row>
    <row r="2861" spans="1:4" ht="13.5" x14ac:dyDescent="0.25">
      <c r="A2861" s="447">
        <v>98659</v>
      </c>
      <c r="B2861" s="448" t="s">
        <v>1910</v>
      </c>
      <c r="C2861" s="449" t="s">
        <v>982</v>
      </c>
      <c r="D2861" s="450">
        <v>744.31</v>
      </c>
    </row>
    <row r="2862" spans="1:4" ht="13.5" x14ac:dyDescent="0.25">
      <c r="A2862" s="447">
        <v>98746</v>
      </c>
      <c r="B2862" s="448" t="s">
        <v>1911</v>
      </c>
      <c r="C2862" s="449" t="s">
        <v>982</v>
      </c>
      <c r="D2862" s="450">
        <v>85.32</v>
      </c>
    </row>
    <row r="2863" spans="1:4" ht="13.5" x14ac:dyDescent="0.25">
      <c r="A2863" s="447">
        <v>98749</v>
      </c>
      <c r="B2863" s="448" t="s">
        <v>1912</v>
      </c>
      <c r="C2863" s="449" t="s">
        <v>982</v>
      </c>
      <c r="D2863" s="450">
        <v>105.8</v>
      </c>
    </row>
    <row r="2864" spans="1:4" ht="13.5" x14ac:dyDescent="0.25">
      <c r="A2864" s="447">
        <v>98750</v>
      </c>
      <c r="B2864" s="448" t="s">
        <v>1913</v>
      </c>
      <c r="C2864" s="449" t="s">
        <v>982</v>
      </c>
      <c r="D2864" s="450">
        <v>130.94</v>
      </c>
    </row>
    <row r="2865" spans="1:4" ht="13.5" x14ac:dyDescent="0.25">
      <c r="A2865" s="447">
        <v>98751</v>
      </c>
      <c r="B2865" s="448" t="s">
        <v>1914</v>
      </c>
      <c r="C2865" s="449" t="s">
        <v>982</v>
      </c>
      <c r="D2865" s="450">
        <v>196.71</v>
      </c>
    </row>
    <row r="2866" spans="1:4" ht="13.5" x14ac:dyDescent="0.25">
      <c r="A2866" s="447">
        <v>98752</v>
      </c>
      <c r="B2866" s="448" t="s">
        <v>1915</v>
      </c>
      <c r="C2866" s="449" t="s">
        <v>982</v>
      </c>
      <c r="D2866" s="450">
        <v>276.45</v>
      </c>
    </row>
    <row r="2867" spans="1:4" ht="13.5" x14ac:dyDescent="0.25">
      <c r="A2867" s="447">
        <v>98753</v>
      </c>
      <c r="B2867" s="448" t="s">
        <v>1916</v>
      </c>
      <c r="C2867" s="449" t="s">
        <v>982</v>
      </c>
      <c r="D2867" s="450">
        <v>376.04</v>
      </c>
    </row>
    <row r="2868" spans="1:4" ht="13.5" x14ac:dyDescent="0.25">
      <c r="A2868" s="447">
        <v>100763</v>
      </c>
      <c r="B2868" s="448" t="s">
        <v>10442</v>
      </c>
      <c r="C2868" s="449" t="s">
        <v>983</v>
      </c>
      <c r="D2868" s="450">
        <v>14.91</v>
      </c>
    </row>
    <row r="2869" spans="1:4" ht="13.5" x14ac:dyDescent="0.25">
      <c r="A2869" s="447">
        <v>100764</v>
      </c>
      <c r="B2869" s="448" t="s">
        <v>10443</v>
      </c>
      <c r="C2869" s="449" t="s">
        <v>983</v>
      </c>
      <c r="D2869" s="450">
        <v>14.73</v>
      </c>
    </row>
    <row r="2870" spans="1:4" ht="13.5" x14ac:dyDescent="0.25">
      <c r="A2870" s="447">
        <v>100765</v>
      </c>
      <c r="B2870" s="448" t="s">
        <v>10444</v>
      </c>
      <c r="C2870" s="449" t="s">
        <v>983</v>
      </c>
      <c r="D2870" s="450">
        <v>13.01</v>
      </c>
    </row>
    <row r="2871" spans="1:4" ht="13.5" x14ac:dyDescent="0.25">
      <c r="A2871" s="447">
        <v>100766</v>
      </c>
      <c r="B2871" s="448" t="s">
        <v>10445</v>
      </c>
      <c r="C2871" s="449" t="s">
        <v>983</v>
      </c>
      <c r="D2871" s="450">
        <v>13.31</v>
      </c>
    </row>
    <row r="2872" spans="1:4" ht="13.5" x14ac:dyDescent="0.25">
      <c r="A2872" s="447">
        <v>100767</v>
      </c>
      <c r="B2872" s="448" t="s">
        <v>10446</v>
      </c>
      <c r="C2872" s="449" t="s">
        <v>983</v>
      </c>
      <c r="D2872" s="450">
        <v>15.5</v>
      </c>
    </row>
    <row r="2873" spans="1:4" ht="13.5" x14ac:dyDescent="0.25">
      <c r="A2873" s="447">
        <v>100768</v>
      </c>
      <c r="B2873" s="448" t="s">
        <v>10447</v>
      </c>
      <c r="C2873" s="449" t="s">
        <v>983</v>
      </c>
      <c r="D2873" s="450">
        <v>14.98</v>
      </c>
    </row>
    <row r="2874" spans="1:4" ht="13.5" x14ac:dyDescent="0.25">
      <c r="A2874" s="447">
        <v>100769</v>
      </c>
      <c r="B2874" s="448" t="s">
        <v>10448</v>
      </c>
      <c r="C2874" s="449" t="s">
        <v>983</v>
      </c>
      <c r="D2874" s="450">
        <v>21.78</v>
      </c>
    </row>
    <row r="2875" spans="1:4" ht="13.5" x14ac:dyDescent="0.25">
      <c r="A2875" s="447">
        <v>100770</v>
      </c>
      <c r="B2875" s="448" t="s">
        <v>10449</v>
      </c>
      <c r="C2875" s="449" t="s">
        <v>983</v>
      </c>
      <c r="D2875" s="450">
        <v>20.94</v>
      </c>
    </row>
    <row r="2876" spans="1:4" ht="13.5" x14ac:dyDescent="0.25">
      <c r="A2876" s="447">
        <v>100771</v>
      </c>
      <c r="B2876" s="448" t="s">
        <v>10450</v>
      </c>
      <c r="C2876" s="449" t="s">
        <v>983</v>
      </c>
      <c r="D2876" s="450">
        <v>16.52</v>
      </c>
    </row>
    <row r="2877" spans="1:4" ht="13.5" x14ac:dyDescent="0.25">
      <c r="A2877" s="447">
        <v>100772</v>
      </c>
      <c r="B2877" s="448" t="s">
        <v>10451</v>
      </c>
      <c r="C2877" s="449" t="s">
        <v>983</v>
      </c>
      <c r="D2877" s="450">
        <v>15.79</v>
      </c>
    </row>
    <row r="2878" spans="1:4" ht="13.5" x14ac:dyDescent="0.25">
      <c r="A2878" s="447">
        <v>100773</v>
      </c>
      <c r="B2878" s="448" t="s">
        <v>10452</v>
      </c>
      <c r="C2878" s="449" t="s">
        <v>983</v>
      </c>
      <c r="D2878" s="450">
        <v>19.010000000000002</v>
      </c>
    </row>
    <row r="2879" spans="1:4" ht="13.5" x14ac:dyDescent="0.25">
      <c r="A2879" s="447">
        <v>100774</v>
      </c>
      <c r="B2879" s="448" t="s">
        <v>10453</v>
      </c>
      <c r="C2879" s="449" t="s">
        <v>983</v>
      </c>
      <c r="D2879" s="450">
        <v>10.71</v>
      </c>
    </row>
    <row r="2880" spans="1:4" ht="13.5" x14ac:dyDescent="0.25">
      <c r="A2880" s="447">
        <v>100775</v>
      </c>
      <c r="B2880" s="448" t="s">
        <v>10454</v>
      </c>
      <c r="C2880" s="449" t="s">
        <v>983</v>
      </c>
      <c r="D2880" s="450">
        <v>12.2</v>
      </c>
    </row>
    <row r="2881" spans="1:4" ht="13.5" x14ac:dyDescent="0.25">
      <c r="A2881" s="447">
        <v>100776</v>
      </c>
      <c r="B2881" s="448" t="s">
        <v>10455</v>
      </c>
      <c r="C2881" s="449" t="s">
        <v>983</v>
      </c>
      <c r="D2881" s="450">
        <v>19.13</v>
      </c>
    </row>
    <row r="2882" spans="1:4" ht="13.5" x14ac:dyDescent="0.25">
      <c r="A2882" s="447">
        <v>100777</v>
      </c>
      <c r="B2882" s="448" t="s">
        <v>10456</v>
      </c>
      <c r="C2882" s="449" t="s">
        <v>983</v>
      </c>
      <c r="D2882" s="450">
        <v>10.64</v>
      </c>
    </row>
    <row r="2883" spans="1:4" ht="13.5" x14ac:dyDescent="0.25">
      <c r="A2883" s="447">
        <v>100778</v>
      </c>
      <c r="B2883" s="448" t="s">
        <v>10457</v>
      </c>
      <c r="C2883" s="449" t="s">
        <v>983</v>
      </c>
      <c r="D2883" s="450">
        <v>12.17</v>
      </c>
    </row>
    <row r="2884" spans="1:4" ht="13.5" x14ac:dyDescent="0.25">
      <c r="A2884" s="447">
        <v>103795</v>
      </c>
      <c r="B2884" s="448" t="s">
        <v>10458</v>
      </c>
      <c r="C2884" s="449" t="s">
        <v>984</v>
      </c>
      <c r="D2884" s="450">
        <v>84.04</v>
      </c>
    </row>
    <row r="2885" spans="1:4" ht="13.5" x14ac:dyDescent="0.25">
      <c r="A2885" s="447">
        <v>103796</v>
      </c>
      <c r="B2885" s="448" t="s">
        <v>10459</v>
      </c>
      <c r="C2885" s="449" t="s">
        <v>984</v>
      </c>
      <c r="D2885" s="450">
        <v>56.66</v>
      </c>
    </row>
    <row r="2886" spans="1:4" ht="13.5" x14ac:dyDescent="0.25">
      <c r="A2886" s="447">
        <v>103797</v>
      </c>
      <c r="B2886" s="448" t="s">
        <v>20306</v>
      </c>
      <c r="C2886" s="449" t="s">
        <v>983</v>
      </c>
      <c r="D2886" s="450">
        <v>16.05</v>
      </c>
    </row>
    <row r="2887" spans="1:4" ht="13.5" x14ac:dyDescent="0.25">
      <c r="A2887" s="447">
        <v>103798</v>
      </c>
      <c r="B2887" s="448" t="s">
        <v>10460</v>
      </c>
      <c r="C2887" s="449" t="s">
        <v>1643</v>
      </c>
      <c r="D2887" s="450">
        <v>716.72</v>
      </c>
    </row>
    <row r="2888" spans="1:4" ht="13.5" x14ac:dyDescent="0.25">
      <c r="A2888" s="447">
        <v>103799</v>
      </c>
      <c r="B2888" s="448" t="s">
        <v>10461</v>
      </c>
      <c r="C2888" s="449" t="s">
        <v>1643</v>
      </c>
      <c r="D2888" s="450">
        <v>455.61</v>
      </c>
    </row>
    <row r="2889" spans="1:4" ht="13.5" x14ac:dyDescent="0.25">
      <c r="A2889" s="447">
        <v>103800</v>
      </c>
      <c r="B2889" s="448" t="s">
        <v>10462</v>
      </c>
      <c r="C2889" s="449" t="s">
        <v>1643</v>
      </c>
      <c r="D2889" s="450">
        <v>535.20000000000005</v>
      </c>
    </row>
    <row r="2890" spans="1:4" ht="13.5" x14ac:dyDescent="0.25">
      <c r="A2890" s="447">
        <v>103801</v>
      </c>
      <c r="B2890" s="448" t="s">
        <v>10463</v>
      </c>
      <c r="C2890" s="449" t="s">
        <v>1643</v>
      </c>
      <c r="D2890" s="450">
        <v>680.25</v>
      </c>
    </row>
    <row r="2891" spans="1:4" ht="13.5" x14ac:dyDescent="0.25">
      <c r="A2891" s="447">
        <v>103925</v>
      </c>
      <c r="B2891" s="448" t="s">
        <v>20307</v>
      </c>
      <c r="C2891" s="449" t="s">
        <v>1643</v>
      </c>
      <c r="D2891" s="451">
        <v>1746.28</v>
      </c>
    </row>
    <row r="2892" spans="1:4" ht="13.5" x14ac:dyDescent="0.25">
      <c r="A2892" s="447">
        <v>103926</v>
      </c>
      <c r="B2892" s="448" t="s">
        <v>20308</v>
      </c>
      <c r="C2892" s="449" t="s">
        <v>1643</v>
      </c>
      <c r="D2892" s="451">
        <v>1425.99</v>
      </c>
    </row>
    <row r="2893" spans="1:4" ht="13.5" x14ac:dyDescent="0.25">
      <c r="A2893" s="447">
        <v>103928</v>
      </c>
      <c r="B2893" s="448" t="s">
        <v>10464</v>
      </c>
      <c r="C2893" s="449" t="s">
        <v>1643</v>
      </c>
      <c r="D2893" s="450">
        <v>535.20000000000005</v>
      </c>
    </row>
    <row r="2894" spans="1:4" ht="13.5" x14ac:dyDescent="0.25">
      <c r="A2894" s="447">
        <v>103929</v>
      </c>
      <c r="B2894" s="448" t="s">
        <v>10465</v>
      </c>
      <c r="C2894" s="449" t="s">
        <v>1643</v>
      </c>
      <c r="D2894" s="451">
        <v>1246.9100000000001</v>
      </c>
    </row>
    <row r="2895" spans="1:4" ht="13.5" x14ac:dyDescent="0.25">
      <c r="A2895" s="447">
        <v>103930</v>
      </c>
      <c r="B2895" s="448" t="s">
        <v>10466</v>
      </c>
      <c r="C2895" s="449" t="s">
        <v>1643</v>
      </c>
      <c r="D2895" s="450">
        <v>792.85</v>
      </c>
    </row>
    <row r="2896" spans="1:4" ht="13.5" x14ac:dyDescent="0.25">
      <c r="A2896" s="447">
        <v>103931</v>
      </c>
      <c r="B2896" s="448" t="s">
        <v>10467</v>
      </c>
      <c r="C2896" s="449" t="s">
        <v>1643</v>
      </c>
      <c r="D2896" s="450">
        <v>598.69000000000005</v>
      </c>
    </row>
    <row r="2897" spans="1:4" ht="13.5" x14ac:dyDescent="0.25">
      <c r="A2897" s="447">
        <v>103932</v>
      </c>
      <c r="B2897" s="448" t="s">
        <v>10468</v>
      </c>
      <c r="C2897" s="449" t="s">
        <v>1643</v>
      </c>
      <c r="D2897" s="450">
        <v>570.23</v>
      </c>
    </row>
    <row r="2898" spans="1:4" ht="13.5" x14ac:dyDescent="0.25">
      <c r="A2898" s="447">
        <v>103933</v>
      </c>
      <c r="B2898" s="448" t="s">
        <v>10469</v>
      </c>
      <c r="C2898" s="449" t="s">
        <v>1643</v>
      </c>
      <c r="D2898" s="451">
        <v>1576.3</v>
      </c>
    </row>
    <row r="2899" spans="1:4" ht="13.5" x14ac:dyDescent="0.25">
      <c r="A2899" s="447">
        <v>105041</v>
      </c>
      <c r="B2899" s="448" t="s">
        <v>20309</v>
      </c>
      <c r="C2899" s="449" t="s">
        <v>982</v>
      </c>
      <c r="D2899" s="450">
        <v>53.51</v>
      </c>
    </row>
    <row r="2900" spans="1:4" ht="13.5" x14ac:dyDescent="0.25">
      <c r="A2900" s="447">
        <v>105042</v>
      </c>
      <c r="B2900" s="448" t="s">
        <v>20310</v>
      </c>
      <c r="C2900" s="449" t="s">
        <v>982</v>
      </c>
      <c r="D2900" s="450">
        <v>54.48</v>
      </c>
    </row>
    <row r="2901" spans="1:4" ht="13.5" x14ac:dyDescent="0.25">
      <c r="A2901" s="447">
        <v>105045</v>
      </c>
      <c r="B2901" s="448" t="s">
        <v>20311</v>
      </c>
      <c r="C2901" s="449" t="s">
        <v>982</v>
      </c>
      <c r="D2901" s="450">
        <v>60.83</v>
      </c>
    </row>
    <row r="2902" spans="1:4" ht="13.5" x14ac:dyDescent="0.25">
      <c r="A2902" s="447">
        <v>105046</v>
      </c>
      <c r="B2902" s="448" t="s">
        <v>20312</v>
      </c>
      <c r="C2902" s="449" t="s">
        <v>982</v>
      </c>
      <c r="D2902" s="450">
        <v>44.35</v>
      </c>
    </row>
    <row r="2903" spans="1:4" ht="13.5" x14ac:dyDescent="0.25">
      <c r="A2903" s="447">
        <v>105050</v>
      </c>
      <c r="B2903" s="448" t="s">
        <v>20313</v>
      </c>
      <c r="C2903" s="449" t="s">
        <v>982</v>
      </c>
      <c r="D2903" s="450">
        <v>156.75</v>
      </c>
    </row>
    <row r="2904" spans="1:4" ht="13.5" x14ac:dyDescent="0.25">
      <c r="A2904" s="447">
        <v>105053</v>
      </c>
      <c r="B2904" s="448" t="s">
        <v>20314</v>
      </c>
      <c r="C2904" s="449" t="s">
        <v>982</v>
      </c>
      <c r="D2904" s="450">
        <v>146.77000000000001</v>
      </c>
    </row>
    <row r="2905" spans="1:4" ht="13.5" x14ac:dyDescent="0.25">
      <c r="A2905" s="447">
        <v>105056</v>
      </c>
      <c r="B2905" s="448" t="s">
        <v>20315</v>
      </c>
      <c r="C2905" s="449" t="s">
        <v>982</v>
      </c>
      <c r="D2905" s="450">
        <v>214.44</v>
      </c>
    </row>
    <row r="2906" spans="1:4" ht="13.5" x14ac:dyDescent="0.25">
      <c r="A2906" s="447">
        <v>105058</v>
      </c>
      <c r="B2906" s="448" t="s">
        <v>20316</v>
      </c>
      <c r="C2906" s="449" t="s">
        <v>982</v>
      </c>
      <c r="D2906" s="450">
        <v>205.14</v>
      </c>
    </row>
    <row r="2907" spans="1:4" ht="13.5" x14ac:dyDescent="0.25">
      <c r="A2907" s="447">
        <v>105061</v>
      </c>
      <c r="B2907" s="448" t="s">
        <v>20317</v>
      </c>
      <c r="C2907" s="449" t="s">
        <v>982</v>
      </c>
      <c r="D2907" s="450">
        <v>111.34</v>
      </c>
    </row>
    <row r="2908" spans="1:4" ht="13.5" x14ac:dyDescent="0.25">
      <c r="A2908" s="447">
        <v>105064</v>
      </c>
      <c r="B2908" s="448" t="s">
        <v>20318</v>
      </c>
      <c r="C2908" s="449" t="s">
        <v>982</v>
      </c>
      <c r="D2908" s="450">
        <v>98.41</v>
      </c>
    </row>
    <row r="2909" spans="1:4" ht="13.5" x14ac:dyDescent="0.25">
      <c r="A2909" s="447">
        <v>105068</v>
      </c>
      <c r="B2909" s="448" t="s">
        <v>20319</v>
      </c>
      <c r="C2909" s="449" t="s">
        <v>982</v>
      </c>
      <c r="D2909" s="450">
        <v>195.3</v>
      </c>
    </row>
    <row r="2910" spans="1:4" ht="13.5" x14ac:dyDescent="0.25">
      <c r="A2910" s="447">
        <v>105071</v>
      </c>
      <c r="B2910" s="448" t="s">
        <v>20320</v>
      </c>
      <c r="C2910" s="449" t="s">
        <v>982</v>
      </c>
      <c r="D2910" s="450">
        <v>182.39</v>
      </c>
    </row>
    <row r="2911" spans="1:4" ht="13.5" x14ac:dyDescent="0.25">
      <c r="A2911" s="447">
        <v>105074</v>
      </c>
      <c r="B2911" s="448" t="s">
        <v>20321</v>
      </c>
      <c r="C2911" s="449" t="s">
        <v>982</v>
      </c>
      <c r="D2911" s="450">
        <v>312.79000000000002</v>
      </c>
    </row>
    <row r="2912" spans="1:4" ht="13.5" x14ac:dyDescent="0.25">
      <c r="A2912" s="447">
        <v>105077</v>
      </c>
      <c r="B2912" s="448" t="s">
        <v>20322</v>
      </c>
      <c r="C2912" s="449" t="s">
        <v>982</v>
      </c>
      <c r="D2912" s="450">
        <v>299.94</v>
      </c>
    </row>
    <row r="2913" spans="1:4" ht="13.5" x14ac:dyDescent="0.25">
      <c r="A2913" s="447">
        <v>105080</v>
      </c>
      <c r="B2913" s="448" t="s">
        <v>20323</v>
      </c>
      <c r="C2913" s="449" t="s">
        <v>982</v>
      </c>
      <c r="D2913" s="450">
        <v>74.760000000000005</v>
      </c>
    </row>
    <row r="2914" spans="1:4" ht="13.5" x14ac:dyDescent="0.25">
      <c r="A2914" s="447">
        <v>105081</v>
      </c>
      <c r="B2914" s="448" t="s">
        <v>20324</v>
      </c>
      <c r="C2914" s="449" t="s">
        <v>982</v>
      </c>
      <c r="D2914" s="450">
        <v>87.78</v>
      </c>
    </row>
    <row r="2915" spans="1:4" ht="13.5" x14ac:dyDescent="0.25">
      <c r="A2915" s="447">
        <v>105082</v>
      </c>
      <c r="B2915" s="448" t="s">
        <v>20325</v>
      </c>
      <c r="C2915" s="449" t="s">
        <v>982</v>
      </c>
      <c r="D2915" s="450">
        <v>78.34</v>
      </c>
    </row>
    <row r="2916" spans="1:4" ht="13.5" x14ac:dyDescent="0.25">
      <c r="A2916" s="447">
        <v>105083</v>
      </c>
      <c r="B2916" s="448" t="s">
        <v>20326</v>
      </c>
      <c r="C2916" s="449" t="s">
        <v>982</v>
      </c>
      <c r="D2916" s="450">
        <v>89.42</v>
      </c>
    </row>
    <row r="2917" spans="1:4" ht="13.5" x14ac:dyDescent="0.25">
      <c r="A2917" s="447">
        <v>105084</v>
      </c>
      <c r="B2917" s="448" t="s">
        <v>20327</v>
      </c>
      <c r="C2917" s="449" t="s">
        <v>982</v>
      </c>
      <c r="D2917" s="450">
        <v>113.22</v>
      </c>
    </row>
    <row r="2918" spans="1:4" ht="13.5" x14ac:dyDescent="0.25">
      <c r="A2918" s="447">
        <v>105085</v>
      </c>
      <c r="B2918" s="448" t="s">
        <v>20328</v>
      </c>
      <c r="C2918" s="449" t="s">
        <v>982</v>
      </c>
      <c r="D2918" s="450">
        <v>118.75</v>
      </c>
    </row>
    <row r="2919" spans="1:4" ht="13.5" x14ac:dyDescent="0.25">
      <c r="A2919" s="447">
        <v>105086</v>
      </c>
      <c r="B2919" s="448" t="s">
        <v>20329</v>
      </c>
      <c r="C2919" s="449" t="s">
        <v>982</v>
      </c>
      <c r="D2919" s="450">
        <v>104.15</v>
      </c>
    </row>
    <row r="2920" spans="1:4" ht="13.5" x14ac:dyDescent="0.25">
      <c r="A2920" s="447">
        <v>105087</v>
      </c>
      <c r="B2920" s="448" t="s">
        <v>20330</v>
      </c>
      <c r="C2920" s="449" t="s">
        <v>982</v>
      </c>
      <c r="D2920" s="450">
        <v>117.99</v>
      </c>
    </row>
    <row r="2921" spans="1:4" ht="13.5" x14ac:dyDescent="0.25">
      <c r="A2921" s="447">
        <v>105088</v>
      </c>
      <c r="B2921" s="448" t="s">
        <v>20331</v>
      </c>
      <c r="C2921" s="449" t="s">
        <v>982</v>
      </c>
      <c r="D2921" s="450">
        <v>221.7</v>
      </c>
    </row>
    <row r="2922" spans="1:4" ht="13.5" x14ac:dyDescent="0.25">
      <c r="A2922" s="447">
        <v>105089</v>
      </c>
      <c r="B2922" s="448" t="s">
        <v>20332</v>
      </c>
      <c r="C2922" s="449" t="s">
        <v>982</v>
      </c>
      <c r="D2922" s="450">
        <v>203.71</v>
      </c>
    </row>
    <row r="2923" spans="1:4" ht="13.5" x14ac:dyDescent="0.25">
      <c r="A2923" s="447">
        <v>105090</v>
      </c>
      <c r="B2923" s="448" t="s">
        <v>20333</v>
      </c>
      <c r="C2923" s="449" t="s">
        <v>984</v>
      </c>
      <c r="D2923" s="450">
        <v>463.86</v>
      </c>
    </row>
    <row r="2924" spans="1:4" ht="13.5" x14ac:dyDescent="0.25">
      <c r="A2924" s="447">
        <v>105091</v>
      </c>
      <c r="B2924" s="448" t="s">
        <v>20334</v>
      </c>
      <c r="C2924" s="449" t="s">
        <v>982</v>
      </c>
      <c r="D2924" s="450">
        <v>159.75</v>
      </c>
    </row>
    <row r="2925" spans="1:4" ht="13.5" x14ac:dyDescent="0.25">
      <c r="A2925" s="447">
        <v>105092</v>
      </c>
      <c r="B2925" s="448" t="s">
        <v>20335</v>
      </c>
      <c r="C2925" s="449" t="s">
        <v>982</v>
      </c>
      <c r="D2925" s="450">
        <v>174.75</v>
      </c>
    </row>
    <row r="2926" spans="1:4" ht="13.5" x14ac:dyDescent="0.25">
      <c r="A2926" s="447">
        <v>105093</v>
      </c>
      <c r="B2926" s="448" t="s">
        <v>20336</v>
      </c>
      <c r="C2926" s="449" t="s">
        <v>982</v>
      </c>
      <c r="D2926" s="450">
        <v>176.73</v>
      </c>
    </row>
    <row r="2927" spans="1:4" ht="13.5" x14ac:dyDescent="0.25">
      <c r="A2927" s="447">
        <v>105095</v>
      </c>
      <c r="B2927" s="448" t="s">
        <v>20337</v>
      </c>
      <c r="C2927" s="449" t="s">
        <v>982</v>
      </c>
      <c r="D2927" s="450">
        <v>78.42</v>
      </c>
    </row>
    <row r="2928" spans="1:4" ht="13.5" x14ac:dyDescent="0.25">
      <c r="A2928" s="447">
        <v>105098</v>
      </c>
      <c r="B2928" s="448" t="s">
        <v>20338</v>
      </c>
      <c r="C2928" s="449" t="s">
        <v>982</v>
      </c>
      <c r="D2928" s="450">
        <v>68.319999999999993</v>
      </c>
    </row>
    <row r="2929" spans="1:4" ht="13.5" x14ac:dyDescent="0.25">
      <c r="A2929" s="447">
        <v>105099</v>
      </c>
      <c r="B2929" s="448" t="s">
        <v>20339</v>
      </c>
      <c r="C2929" s="449" t="s">
        <v>982</v>
      </c>
      <c r="D2929" s="450">
        <v>73.260000000000005</v>
      </c>
    </row>
    <row r="2930" spans="1:4" ht="13.5" x14ac:dyDescent="0.25">
      <c r="A2930" s="447">
        <v>105100</v>
      </c>
      <c r="B2930" s="448" t="s">
        <v>20340</v>
      </c>
      <c r="C2930" s="449" t="s">
        <v>982</v>
      </c>
      <c r="D2930" s="450">
        <v>99.92</v>
      </c>
    </row>
    <row r="2931" spans="1:4" ht="13.5" x14ac:dyDescent="0.25">
      <c r="A2931" s="447">
        <v>105101</v>
      </c>
      <c r="B2931" s="448" t="s">
        <v>20341</v>
      </c>
      <c r="C2931" s="449" t="s">
        <v>982</v>
      </c>
      <c r="D2931" s="450">
        <v>183.91</v>
      </c>
    </row>
    <row r="2932" spans="1:4" ht="13.5" x14ac:dyDescent="0.25">
      <c r="A2932" s="447">
        <v>105102</v>
      </c>
      <c r="B2932" s="448" t="s">
        <v>20342</v>
      </c>
      <c r="C2932" s="449" t="s">
        <v>982</v>
      </c>
      <c r="D2932" s="450">
        <v>248.95</v>
      </c>
    </row>
    <row r="2933" spans="1:4" ht="13.5" x14ac:dyDescent="0.25">
      <c r="A2933" s="447">
        <v>98562</v>
      </c>
      <c r="B2933" s="448" t="s">
        <v>12544</v>
      </c>
      <c r="C2933" s="449" t="s">
        <v>984</v>
      </c>
      <c r="D2933" s="450">
        <v>49.56</v>
      </c>
    </row>
    <row r="2934" spans="1:4" ht="13.5" x14ac:dyDescent="0.25">
      <c r="A2934" s="447">
        <v>98555</v>
      </c>
      <c r="B2934" s="448" t="s">
        <v>12545</v>
      </c>
      <c r="C2934" s="449" t="s">
        <v>984</v>
      </c>
      <c r="D2934" s="450">
        <v>30.4</v>
      </c>
    </row>
    <row r="2935" spans="1:4" ht="13.5" x14ac:dyDescent="0.25">
      <c r="A2935" s="447">
        <v>98556</v>
      </c>
      <c r="B2935" s="448" t="s">
        <v>20343</v>
      </c>
      <c r="C2935" s="449" t="s">
        <v>984</v>
      </c>
      <c r="D2935" s="450">
        <v>55.41</v>
      </c>
    </row>
    <row r="2936" spans="1:4" ht="13.5" x14ac:dyDescent="0.25">
      <c r="A2936" s="447">
        <v>98558</v>
      </c>
      <c r="B2936" s="448" t="s">
        <v>12546</v>
      </c>
      <c r="C2936" s="449" t="s">
        <v>923</v>
      </c>
      <c r="D2936" s="450">
        <v>9.0399999999999991</v>
      </c>
    </row>
    <row r="2937" spans="1:4" ht="13.5" x14ac:dyDescent="0.25">
      <c r="A2937" s="447">
        <v>98559</v>
      </c>
      <c r="B2937" s="448" t="s">
        <v>12547</v>
      </c>
      <c r="C2937" s="449" t="s">
        <v>982</v>
      </c>
      <c r="D2937" s="450">
        <v>4.6399999999999997</v>
      </c>
    </row>
    <row r="2938" spans="1:4" ht="13.5" x14ac:dyDescent="0.25">
      <c r="A2938" s="447">
        <v>98546</v>
      </c>
      <c r="B2938" s="448" t="s">
        <v>12548</v>
      </c>
      <c r="C2938" s="449" t="s">
        <v>984</v>
      </c>
      <c r="D2938" s="450">
        <v>112.73</v>
      </c>
    </row>
    <row r="2939" spans="1:4" ht="13.5" x14ac:dyDescent="0.25">
      <c r="A2939" s="447">
        <v>98547</v>
      </c>
      <c r="B2939" s="448" t="s">
        <v>12549</v>
      </c>
      <c r="C2939" s="449" t="s">
        <v>984</v>
      </c>
      <c r="D2939" s="450">
        <v>189.17</v>
      </c>
    </row>
    <row r="2940" spans="1:4" ht="13.5" x14ac:dyDescent="0.25">
      <c r="A2940" s="447">
        <v>98553</v>
      </c>
      <c r="B2940" s="448" t="s">
        <v>12550</v>
      </c>
      <c r="C2940" s="449" t="s">
        <v>984</v>
      </c>
      <c r="D2940" s="450">
        <v>166.15</v>
      </c>
    </row>
    <row r="2941" spans="1:4" ht="13.5" x14ac:dyDescent="0.25">
      <c r="A2941" s="447">
        <v>98554</v>
      </c>
      <c r="B2941" s="448" t="s">
        <v>12551</v>
      </c>
      <c r="C2941" s="449" t="s">
        <v>984</v>
      </c>
      <c r="D2941" s="450">
        <v>43.92</v>
      </c>
    </row>
    <row r="2942" spans="1:4" ht="13.5" x14ac:dyDescent="0.25">
      <c r="A2942" s="447">
        <v>98557</v>
      </c>
      <c r="B2942" s="448" t="s">
        <v>12552</v>
      </c>
      <c r="C2942" s="449" t="s">
        <v>984</v>
      </c>
      <c r="D2942" s="450">
        <v>41.28</v>
      </c>
    </row>
    <row r="2943" spans="1:4" ht="13.5" x14ac:dyDescent="0.25">
      <c r="A2943" s="447">
        <v>98563</v>
      </c>
      <c r="B2943" s="448" t="s">
        <v>12553</v>
      </c>
      <c r="C2943" s="449" t="s">
        <v>984</v>
      </c>
      <c r="D2943" s="450">
        <v>37.549999999999997</v>
      </c>
    </row>
    <row r="2944" spans="1:4" ht="13.5" x14ac:dyDescent="0.25">
      <c r="A2944" s="447">
        <v>98564</v>
      </c>
      <c r="B2944" s="448" t="s">
        <v>12554</v>
      </c>
      <c r="C2944" s="449" t="s">
        <v>984</v>
      </c>
      <c r="D2944" s="450">
        <v>50.08</v>
      </c>
    </row>
    <row r="2945" spans="1:4" ht="13.5" x14ac:dyDescent="0.25">
      <c r="A2945" s="447">
        <v>98565</v>
      </c>
      <c r="B2945" s="448" t="s">
        <v>12555</v>
      </c>
      <c r="C2945" s="449" t="s">
        <v>984</v>
      </c>
      <c r="D2945" s="450">
        <v>53.6</v>
      </c>
    </row>
    <row r="2946" spans="1:4" ht="13.5" x14ac:dyDescent="0.25">
      <c r="A2946" s="447">
        <v>98566</v>
      </c>
      <c r="B2946" s="448" t="s">
        <v>12556</v>
      </c>
      <c r="C2946" s="449" t="s">
        <v>984</v>
      </c>
      <c r="D2946" s="450">
        <v>66.14</v>
      </c>
    </row>
    <row r="2947" spans="1:4" ht="13.5" x14ac:dyDescent="0.25">
      <c r="A2947" s="447">
        <v>98567</v>
      </c>
      <c r="B2947" s="448" t="s">
        <v>12557</v>
      </c>
      <c r="C2947" s="449" t="s">
        <v>984</v>
      </c>
      <c r="D2947" s="450">
        <v>68.819999999999993</v>
      </c>
    </row>
    <row r="2948" spans="1:4" ht="13.5" x14ac:dyDescent="0.25">
      <c r="A2948" s="447">
        <v>98568</v>
      </c>
      <c r="B2948" s="448" t="s">
        <v>12558</v>
      </c>
      <c r="C2948" s="449" t="s">
        <v>984</v>
      </c>
      <c r="D2948" s="450">
        <v>81.349999999999994</v>
      </c>
    </row>
    <row r="2949" spans="1:4" ht="13.5" x14ac:dyDescent="0.25">
      <c r="A2949" s="447">
        <v>98569</v>
      </c>
      <c r="B2949" s="448" t="s">
        <v>12559</v>
      </c>
      <c r="C2949" s="449" t="s">
        <v>984</v>
      </c>
      <c r="D2949" s="450">
        <v>84.88</v>
      </c>
    </row>
    <row r="2950" spans="1:4" ht="13.5" x14ac:dyDescent="0.25">
      <c r="A2950" s="447">
        <v>98570</v>
      </c>
      <c r="B2950" s="448" t="s">
        <v>12560</v>
      </c>
      <c r="C2950" s="449" t="s">
        <v>984</v>
      </c>
      <c r="D2950" s="450">
        <v>97.41</v>
      </c>
    </row>
    <row r="2951" spans="1:4" ht="13.5" x14ac:dyDescent="0.25">
      <c r="A2951" s="447">
        <v>98571</v>
      </c>
      <c r="B2951" s="448" t="s">
        <v>12561</v>
      </c>
      <c r="C2951" s="449" t="s">
        <v>984</v>
      </c>
      <c r="D2951" s="450">
        <v>47</v>
      </c>
    </row>
    <row r="2952" spans="1:4" ht="13.5" x14ac:dyDescent="0.25">
      <c r="A2952" s="447">
        <v>98572</v>
      </c>
      <c r="B2952" s="448" t="s">
        <v>12562</v>
      </c>
      <c r="C2952" s="449" t="s">
        <v>984</v>
      </c>
      <c r="D2952" s="450">
        <v>57.73</v>
      </c>
    </row>
    <row r="2953" spans="1:4" ht="13.5" x14ac:dyDescent="0.25">
      <c r="A2953" s="447">
        <v>98573</v>
      </c>
      <c r="B2953" s="448" t="s">
        <v>12563</v>
      </c>
      <c r="C2953" s="449" t="s">
        <v>984</v>
      </c>
      <c r="D2953" s="450">
        <v>69.69</v>
      </c>
    </row>
    <row r="2954" spans="1:4" ht="13.5" x14ac:dyDescent="0.25">
      <c r="A2954" s="447">
        <v>91831</v>
      </c>
      <c r="B2954" s="448" t="s">
        <v>20344</v>
      </c>
      <c r="C2954" s="449" t="s">
        <v>982</v>
      </c>
      <c r="D2954" s="450">
        <v>16.850000000000001</v>
      </c>
    </row>
    <row r="2955" spans="1:4" ht="13.5" x14ac:dyDescent="0.25">
      <c r="A2955" s="447">
        <v>91833</v>
      </c>
      <c r="B2955" s="448" t="s">
        <v>20345</v>
      </c>
      <c r="C2955" s="449" t="s">
        <v>982</v>
      </c>
      <c r="D2955" s="450">
        <v>17.510000000000002</v>
      </c>
    </row>
    <row r="2956" spans="1:4" ht="13.5" x14ac:dyDescent="0.25">
      <c r="A2956" s="447">
        <v>91834</v>
      </c>
      <c r="B2956" s="448" t="s">
        <v>20346</v>
      </c>
      <c r="C2956" s="449" t="s">
        <v>982</v>
      </c>
      <c r="D2956" s="450">
        <v>17.649999999999999</v>
      </c>
    </row>
    <row r="2957" spans="1:4" ht="13.5" x14ac:dyDescent="0.25">
      <c r="A2957" s="447">
        <v>91835</v>
      </c>
      <c r="B2957" s="448" t="s">
        <v>20347</v>
      </c>
      <c r="C2957" s="449" t="s">
        <v>982</v>
      </c>
      <c r="D2957" s="450">
        <v>19.37</v>
      </c>
    </row>
    <row r="2958" spans="1:4" ht="13.5" x14ac:dyDescent="0.25">
      <c r="A2958" s="447">
        <v>91836</v>
      </c>
      <c r="B2958" s="448" t="s">
        <v>20348</v>
      </c>
      <c r="C2958" s="449" t="s">
        <v>982</v>
      </c>
      <c r="D2958" s="450">
        <v>20.69</v>
      </c>
    </row>
    <row r="2959" spans="1:4" ht="13.5" x14ac:dyDescent="0.25">
      <c r="A2959" s="447">
        <v>91837</v>
      </c>
      <c r="B2959" s="448" t="s">
        <v>20349</v>
      </c>
      <c r="C2959" s="449" t="s">
        <v>982</v>
      </c>
      <c r="D2959" s="450">
        <v>24.69</v>
      </c>
    </row>
    <row r="2960" spans="1:4" ht="13.5" x14ac:dyDescent="0.25">
      <c r="A2960" s="447">
        <v>91839</v>
      </c>
      <c r="B2960" s="448" t="s">
        <v>20350</v>
      </c>
      <c r="C2960" s="449" t="s">
        <v>982</v>
      </c>
      <c r="D2960" s="450">
        <v>17.88</v>
      </c>
    </row>
    <row r="2961" spans="1:4" ht="13.5" x14ac:dyDescent="0.25">
      <c r="A2961" s="447">
        <v>91840</v>
      </c>
      <c r="B2961" s="448" t="s">
        <v>20351</v>
      </c>
      <c r="C2961" s="449" t="s">
        <v>982</v>
      </c>
      <c r="D2961" s="450">
        <v>20.239999999999998</v>
      </c>
    </row>
    <row r="2962" spans="1:4" ht="13.5" x14ac:dyDescent="0.25">
      <c r="A2962" s="447">
        <v>91841</v>
      </c>
      <c r="B2962" s="448" t="s">
        <v>20352</v>
      </c>
      <c r="C2962" s="449" t="s">
        <v>982</v>
      </c>
      <c r="D2962" s="450">
        <v>19.600000000000001</v>
      </c>
    </row>
    <row r="2963" spans="1:4" ht="13.5" x14ac:dyDescent="0.25">
      <c r="A2963" s="447">
        <v>91843</v>
      </c>
      <c r="B2963" s="448" t="s">
        <v>12017</v>
      </c>
      <c r="C2963" s="449" t="s">
        <v>982</v>
      </c>
      <c r="D2963" s="450">
        <v>6.84</v>
      </c>
    </row>
    <row r="2964" spans="1:4" ht="13.5" x14ac:dyDescent="0.25">
      <c r="A2964" s="447">
        <v>91845</v>
      </c>
      <c r="B2964" s="448" t="s">
        <v>12018</v>
      </c>
      <c r="C2964" s="449" t="s">
        <v>982</v>
      </c>
      <c r="D2964" s="450">
        <v>8.65</v>
      </c>
    </row>
    <row r="2965" spans="1:4" ht="13.5" x14ac:dyDescent="0.25">
      <c r="A2965" s="447">
        <v>91847</v>
      </c>
      <c r="B2965" s="448" t="s">
        <v>12019</v>
      </c>
      <c r="C2965" s="449" t="s">
        <v>982</v>
      </c>
      <c r="D2965" s="450">
        <v>14.04</v>
      </c>
    </row>
    <row r="2966" spans="1:4" ht="13.5" x14ac:dyDescent="0.25">
      <c r="A2966" s="447">
        <v>91849</v>
      </c>
      <c r="B2966" s="448" t="s">
        <v>12020</v>
      </c>
      <c r="C2966" s="449" t="s">
        <v>982</v>
      </c>
      <c r="D2966" s="450">
        <v>7.23</v>
      </c>
    </row>
    <row r="2967" spans="1:4" ht="13.5" x14ac:dyDescent="0.25">
      <c r="A2967" s="447">
        <v>91850</v>
      </c>
      <c r="B2967" s="448" t="s">
        <v>12021</v>
      </c>
      <c r="C2967" s="449" t="s">
        <v>982</v>
      </c>
      <c r="D2967" s="450">
        <v>9.52</v>
      </c>
    </row>
    <row r="2968" spans="1:4" ht="13.5" x14ac:dyDescent="0.25">
      <c r="A2968" s="447">
        <v>91851</v>
      </c>
      <c r="B2968" s="448" t="s">
        <v>12022</v>
      </c>
      <c r="C2968" s="449" t="s">
        <v>982</v>
      </c>
      <c r="D2968" s="450">
        <v>8.8800000000000008</v>
      </c>
    </row>
    <row r="2969" spans="1:4" ht="13.5" x14ac:dyDescent="0.25">
      <c r="A2969" s="447">
        <v>91852</v>
      </c>
      <c r="B2969" s="448" t="s">
        <v>12023</v>
      </c>
      <c r="C2969" s="449" t="s">
        <v>982</v>
      </c>
      <c r="D2969" s="450">
        <v>9.16</v>
      </c>
    </row>
    <row r="2970" spans="1:4" ht="13.5" x14ac:dyDescent="0.25">
      <c r="A2970" s="447">
        <v>91853</v>
      </c>
      <c r="B2970" s="448" t="s">
        <v>12024</v>
      </c>
      <c r="C2970" s="449" t="s">
        <v>982</v>
      </c>
      <c r="D2970" s="450">
        <v>9.77</v>
      </c>
    </row>
    <row r="2971" spans="1:4" ht="13.5" x14ac:dyDescent="0.25">
      <c r="A2971" s="447">
        <v>91854</v>
      </c>
      <c r="B2971" s="448" t="s">
        <v>12025</v>
      </c>
      <c r="C2971" s="449" t="s">
        <v>982</v>
      </c>
      <c r="D2971" s="450">
        <v>9.91</v>
      </c>
    </row>
    <row r="2972" spans="1:4" ht="13.5" x14ac:dyDescent="0.25">
      <c r="A2972" s="447">
        <v>91855</v>
      </c>
      <c r="B2972" s="448" t="s">
        <v>12026</v>
      </c>
      <c r="C2972" s="449" t="s">
        <v>982</v>
      </c>
      <c r="D2972" s="450">
        <v>11.49</v>
      </c>
    </row>
    <row r="2973" spans="1:4" ht="13.5" x14ac:dyDescent="0.25">
      <c r="A2973" s="447">
        <v>91856</v>
      </c>
      <c r="B2973" s="448" t="s">
        <v>12027</v>
      </c>
      <c r="C2973" s="449" t="s">
        <v>982</v>
      </c>
      <c r="D2973" s="450">
        <v>12.83</v>
      </c>
    </row>
    <row r="2974" spans="1:4" ht="13.5" x14ac:dyDescent="0.25">
      <c r="A2974" s="447">
        <v>91857</v>
      </c>
      <c r="B2974" s="448" t="s">
        <v>12028</v>
      </c>
      <c r="C2974" s="449" t="s">
        <v>982</v>
      </c>
      <c r="D2974" s="450">
        <v>16.52</v>
      </c>
    </row>
    <row r="2975" spans="1:4" ht="13.5" x14ac:dyDescent="0.25">
      <c r="A2975" s="447">
        <v>91859</v>
      </c>
      <c r="B2975" s="448" t="s">
        <v>12029</v>
      </c>
      <c r="C2975" s="449" t="s">
        <v>982</v>
      </c>
      <c r="D2975" s="450">
        <v>10.23</v>
      </c>
    </row>
    <row r="2976" spans="1:4" ht="13.5" x14ac:dyDescent="0.25">
      <c r="A2976" s="447">
        <v>91860</v>
      </c>
      <c r="B2976" s="448" t="s">
        <v>12030</v>
      </c>
      <c r="C2976" s="449" t="s">
        <v>982</v>
      </c>
      <c r="D2976" s="450">
        <v>12.41</v>
      </c>
    </row>
    <row r="2977" spans="1:4" ht="13.5" x14ac:dyDescent="0.25">
      <c r="A2977" s="447">
        <v>91861</v>
      </c>
      <c r="B2977" s="448" t="s">
        <v>12031</v>
      </c>
      <c r="C2977" s="449" t="s">
        <v>982</v>
      </c>
      <c r="D2977" s="450">
        <v>11.82</v>
      </c>
    </row>
    <row r="2978" spans="1:4" ht="13.5" x14ac:dyDescent="0.25">
      <c r="A2978" s="447">
        <v>91862</v>
      </c>
      <c r="B2978" s="448" t="s">
        <v>12032</v>
      </c>
      <c r="C2978" s="449" t="s">
        <v>982</v>
      </c>
      <c r="D2978" s="450">
        <v>10</v>
      </c>
    </row>
    <row r="2979" spans="1:4" ht="13.5" x14ac:dyDescent="0.25">
      <c r="A2979" s="447">
        <v>91863</v>
      </c>
      <c r="B2979" s="448" t="s">
        <v>12033</v>
      </c>
      <c r="C2979" s="449" t="s">
        <v>982</v>
      </c>
      <c r="D2979" s="450">
        <v>11.86</v>
      </c>
    </row>
    <row r="2980" spans="1:4" ht="13.5" x14ac:dyDescent="0.25">
      <c r="A2980" s="447">
        <v>91864</v>
      </c>
      <c r="B2980" s="448" t="s">
        <v>12034</v>
      </c>
      <c r="C2980" s="449" t="s">
        <v>982</v>
      </c>
      <c r="D2980" s="450">
        <v>16.11</v>
      </c>
    </row>
    <row r="2981" spans="1:4" ht="13.5" x14ac:dyDescent="0.25">
      <c r="A2981" s="447">
        <v>91865</v>
      </c>
      <c r="B2981" s="448" t="s">
        <v>12035</v>
      </c>
      <c r="C2981" s="449" t="s">
        <v>982</v>
      </c>
      <c r="D2981" s="450">
        <v>20.27</v>
      </c>
    </row>
    <row r="2982" spans="1:4" ht="13.5" x14ac:dyDescent="0.25">
      <c r="A2982" s="447">
        <v>91866</v>
      </c>
      <c r="B2982" s="448" t="s">
        <v>12036</v>
      </c>
      <c r="C2982" s="449" t="s">
        <v>982</v>
      </c>
      <c r="D2982" s="450">
        <v>8.75</v>
      </c>
    </row>
    <row r="2983" spans="1:4" ht="13.5" x14ac:dyDescent="0.25">
      <c r="A2983" s="447">
        <v>91867</v>
      </c>
      <c r="B2983" s="448" t="s">
        <v>12037</v>
      </c>
      <c r="C2983" s="449" t="s">
        <v>982</v>
      </c>
      <c r="D2983" s="450">
        <v>10.6</v>
      </c>
    </row>
    <row r="2984" spans="1:4" ht="13.5" x14ac:dyDescent="0.25">
      <c r="A2984" s="447">
        <v>91868</v>
      </c>
      <c r="B2984" s="448" t="s">
        <v>12038</v>
      </c>
      <c r="C2984" s="449" t="s">
        <v>982</v>
      </c>
      <c r="D2984" s="450">
        <v>14.86</v>
      </c>
    </row>
    <row r="2985" spans="1:4" ht="13.5" x14ac:dyDescent="0.25">
      <c r="A2985" s="447">
        <v>91869</v>
      </c>
      <c r="B2985" s="448" t="s">
        <v>12039</v>
      </c>
      <c r="C2985" s="449" t="s">
        <v>982</v>
      </c>
      <c r="D2985" s="450">
        <v>18.97</v>
      </c>
    </row>
    <row r="2986" spans="1:4" ht="13.5" x14ac:dyDescent="0.25">
      <c r="A2986" s="447">
        <v>91870</v>
      </c>
      <c r="B2986" s="448" t="s">
        <v>12040</v>
      </c>
      <c r="C2986" s="449" t="s">
        <v>982</v>
      </c>
      <c r="D2986" s="450">
        <v>13</v>
      </c>
    </row>
    <row r="2987" spans="1:4" ht="13.5" x14ac:dyDescent="0.25">
      <c r="A2987" s="447">
        <v>91871</v>
      </c>
      <c r="B2987" s="448" t="s">
        <v>12041</v>
      </c>
      <c r="C2987" s="449" t="s">
        <v>982</v>
      </c>
      <c r="D2987" s="450">
        <v>14.85</v>
      </c>
    </row>
    <row r="2988" spans="1:4" ht="13.5" x14ac:dyDescent="0.25">
      <c r="A2988" s="447">
        <v>91872</v>
      </c>
      <c r="B2988" s="448" t="s">
        <v>12042</v>
      </c>
      <c r="C2988" s="449" t="s">
        <v>982</v>
      </c>
      <c r="D2988" s="450">
        <v>19.100000000000001</v>
      </c>
    </row>
    <row r="2989" spans="1:4" ht="13.5" x14ac:dyDescent="0.25">
      <c r="A2989" s="447">
        <v>91873</v>
      </c>
      <c r="B2989" s="448" t="s">
        <v>12043</v>
      </c>
      <c r="C2989" s="449" t="s">
        <v>982</v>
      </c>
      <c r="D2989" s="450">
        <v>23.21</v>
      </c>
    </row>
    <row r="2990" spans="1:4" ht="13.5" x14ac:dyDescent="0.25">
      <c r="A2990" s="447">
        <v>93008</v>
      </c>
      <c r="B2990" s="448" t="s">
        <v>7357</v>
      </c>
      <c r="C2990" s="449" t="s">
        <v>982</v>
      </c>
      <c r="D2990" s="450">
        <v>19.97</v>
      </c>
    </row>
    <row r="2991" spans="1:4" ht="13.5" x14ac:dyDescent="0.25">
      <c r="A2991" s="447">
        <v>93009</v>
      </c>
      <c r="B2991" s="448" t="s">
        <v>7358</v>
      </c>
      <c r="C2991" s="449" t="s">
        <v>982</v>
      </c>
      <c r="D2991" s="450">
        <v>29.83</v>
      </c>
    </row>
    <row r="2992" spans="1:4" ht="13.5" x14ac:dyDescent="0.25">
      <c r="A2992" s="447">
        <v>93010</v>
      </c>
      <c r="B2992" s="448" t="s">
        <v>7359</v>
      </c>
      <c r="C2992" s="449" t="s">
        <v>982</v>
      </c>
      <c r="D2992" s="450">
        <v>41.77</v>
      </c>
    </row>
    <row r="2993" spans="1:4" ht="13.5" x14ac:dyDescent="0.25">
      <c r="A2993" s="447">
        <v>93011</v>
      </c>
      <c r="B2993" s="448" t="s">
        <v>7360</v>
      </c>
      <c r="C2993" s="449" t="s">
        <v>982</v>
      </c>
      <c r="D2993" s="450">
        <v>51.23</v>
      </c>
    </row>
    <row r="2994" spans="1:4" ht="13.5" x14ac:dyDescent="0.25">
      <c r="A2994" s="447">
        <v>93012</v>
      </c>
      <c r="B2994" s="448" t="s">
        <v>7361</v>
      </c>
      <c r="C2994" s="449" t="s">
        <v>982</v>
      </c>
      <c r="D2994" s="450">
        <v>77.81</v>
      </c>
    </row>
    <row r="2995" spans="1:4" ht="13.5" x14ac:dyDescent="0.25">
      <c r="A2995" s="447">
        <v>95726</v>
      </c>
      <c r="B2995" s="448" t="s">
        <v>20353</v>
      </c>
      <c r="C2995" s="449" t="s">
        <v>982</v>
      </c>
      <c r="D2995" s="450">
        <v>15.78</v>
      </c>
    </row>
    <row r="2996" spans="1:4" ht="13.5" x14ac:dyDescent="0.25">
      <c r="A2996" s="447">
        <v>95727</v>
      </c>
      <c r="B2996" s="448" t="s">
        <v>20354</v>
      </c>
      <c r="C2996" s="449" t="s">
        <v>982</v>
      </c>
      <c r="D2996" s="450">
        <v>19.47</v>
      </c>
    </row>
    <row r="2997" spans="1:4" ht="13.5" x14ac:dyDescent="0.25">
      <c r="A2997" s="447">
        <v>95728</v>
      </c>
      <c r="B2997" s="448" t="s">
        <v>20355</v>
      </c>
      <c r="C2997" s="449" t="s">
        <v>982</v>
      </c>
      <c r="D2997" s="450">
        <v>25.54</v>
      </c>
    </row>
    <row r="2998" spans="1:4" ht="13.5" x14ac:dyDescent="0.25">
      <c r="A2998" s="447">
        <v>97667</v>
      </c>
      <c r="B2998" s="448" t="s">
        <v>7362</v>
      </c>
      <c r="C2998" s="449" t="s">
        <v>982</v>
      </c>
      <c r="D2998" s="450">
        <v>8.24</v>
      </c>
    </row>
    <row r="2999" spans="1:4" ht="13.5" x14ac:dyDescent="0.25">
      <c r="A2999" s="447">
        <v>97668</v>
      </c>
      <c r="B2999" s="448" t="s">
        <v>7363</v>
      </c>
      <c r="C2999" s="449" t="s">
        <v>982</v>
      </c>
      <c r="D2999" s="450">
        <v>11.75</v>
      </c>
    </row>
    <row r="3000" spans="1:4" ht="13.5" x14ac:dyDescent="0.25">
      <c r="A3000" s="447">
        <v>97669</v>
      </c>
      <c r="B3000" s="448" t="s">
        <v>7364</v>
      </c>
      <c r="C3000" s="449" t="s">
        <v>982</v>
      </c>
      <c r="D3000" s="450">
        <v>17.43</v>
      </c>
    </row>
    <row r="3001" spans="1:4" ht="13.5" x14ac:dyDescent="0.25">
      <c r="A3001" s="447">
        <v>97670</v>
      </c>
      <c r="B3001" s="448" t="s">
        <v>7365</v>
      </c>
      <c r="C3001" s="449" t="s">
        <v>982</v>
      </c>
      <c r="D3001" s="450">
        <v>22.33</v>
      </c>
    </row>
    <row r="3002" spans="1:4" ht="13.5" x14ac:dyDescent="0.25">
      <c r="A3002" s="447">
        <v>91874</v>
      </c>
      <c r="B3002" s="448" t="s">
        <v>12044</v>
      </c>
      <c r="C3002" s="449" t="s">
        <v>923</v>
      </c>
      <c r="D3002" s="450">
        <v>7.2</v>
      </c>
    </row>
    <row r="3003" spans="1:4" ht="13.5" x14ac:dyDescent="0.25">
      <c r="A3003" s="447">
        <v>91875</v>
      </c>
      <c r="B3003" s="448" t="s">
        <v>12045</v>
      </c>
      <c r="C3003" s="449" t="s">
        <v>923</v>
      </c>
      <c r="D3003" s="450">
        <v>8.49</v>
      </c>
    </row>
    <row r="3004" spans="1:4" ht="13.5" x14ac:dyDescent="0.25">
      <c r="A3004" s="447">
        <v>91876</v>
      </c>
      <c r="B3004" s="448" t="s">
        <v>12046</v>
      </c>
      <c r="C3004" s="449" t="s">
        <v>923</v>
      </c>
      <c r="D3004" s="450">
        <v>10.25</v>
      </c>
    </row>
    <row r="3005" spans="1:4" ht="13.5" x14ac:dyDescent="0.25">
      <c r="A3005" s="447">
        <v>91877</v>
      </c>
      <c r="B3005" s="448" t="s">
        <v>12047</v>
      </c>
      <c r="C3005" s="449" t="s">
        <v>923</v>
      </c>
      <c r="D3005" s="450">
        <v>12.7</v>
      </c>
    </row>
    <row r="3006" spans="1:4" ht="13.5" x14ac:dyDescent="0.25">
      <c r="A3006" s="447">
        <v>91878</v>
      </c>
      <c r="B3006" s="448" t="s">
        <v>12048</v>
      </c>
      <c r="C3006" s="449" t="s">
        <v>923</v>
      </c>
      <c r="D3006" s="450">
        <v>5.7</v>
      </c>
    </row>
    <row r="3007" spans="1:4" ht="13.5" x14ac:dyDescent="0.25">
      <c r="A3007" s="447">
        <v>91879</v>
      </c>
      <c r="B3007" s="448" t="s">
        <v>12049</v>
      </c>
      <c r="C3007" s="449" t="s">
        <v>923</v>
      </c>
      <c r="D3007" s="450">
        <v>7</v>
      </c>
    </row>
    <row r="3008" spans="1:4" ht="13.5" x14ac:dyDescent="0.25">
      <c r="A3008" s="447">
        <v>91880</v>
      </c>
      <c r="B3008" s="448" t="s">
        <v>12050</v>
      </c>
      <c r="C3008" s="449" t="s">
        <v>923</v>
      </c>
      <c r="D3008" s="450">
        <v>8.75</v>
      </c>
    </row>
    <row r="3009" spans="1:4" ht="13.5" x14ac:dyDescent="0.25">
      <c r="A3009" s="447">
        <v>91881</v>
      </c>
      <c r="B3009" s="448" t="s">
        <v>12051</v>
      </c>
      <c r="C3009" s="449" t="s">
        <v>923</v>
      </c>
      <c r="D3009" s="450">
        <v>11.21</v>
      </c>
    </row>
    <row r="3010" spans="1:4" ht="13.5" x14ac:dyDescent="0.25">
      <c r="A3010" s="447">
        <v>91882</v>
      </c>
      <c r="B3010" s="448" t="s">
        <v>12052</v>
      </c>
      <c r="C3010" s="449" t="s">
        <v>923</v>
      </c>
      <c r="D3010" s="450">
        <v>10.29</v>
      </c>
    </row>
    <row r="3011" spans="1:4" ht="13.5" x14ac:dyDescent="0.25">
      <c r="A3011" s="447">
        <v>91884</v>
      </c>
      <c r="B3011" s="448" t="s">
        <v>12053</v>
      </c>
      <c r="C3011" s="449" t="s">
        <v>923</v>
      </c>
      <c r="D3011" s="450">
        <v>11.59</v>
      </c>
    </row>
    <row r="3012" spans="1:4" ht="13.5" x14ac:dyDescent="0.25">
      <c r="A3012" s="447">
        <v>91885</v>
      </c>
      <c r="B3012" s="448" t="s">
        <v>12054</v>
      </c>
      <c r="C3012" s="449" t="s">
        <v>923</v>
      </c>
      <c r="D3012" s="450">
        <v>13.3</v>
      </c>
    </row>
    <row r="3013" spans="1:4" ht="13.5" x14ac:dyDescent="0.25">
      <c r="A3013" s="447">
        <v>91886</v>
      </c>
      <c r="B3013" s="448" t="s">
        <v>12055</v>
      </c>
      <c r="C3013" s="449" t="s">
        <v>923</v>
      </c>
      <c r="D3013" s="450">
        <v>15.69</v>
      </c>
    </row>
    <row r="3014" spans="1:4" ht="13.5" x14ac:dyDescent="0.25">
      <c r="A3014" s="447">
        <v>91887</v>
      </c>
      <c r="B3014" s="448" t="s">
        <v>12056</v>
      </c>
      <c r="C3014" s="449" t="s">
        <v>923</v>
      </c>
      <c r="D3014" s="450">
        <v>12.66</v>
      </c>
    </row>
    <row r="3015" spans="1:4" ht="13.5" x14ac:dyDescent="0.25">
      <c r="A3015" s="447">
        <v>91889</v>
      </c>
      <c r="B3015" s="448" t="s">
        <v>12057</v>
      </c>
      <c r="C3015" s="449" t="s">
        <v>923</v>
      </c>
      <c r="D3015" s="450">
        <v>12.3</v>
      </c>
    </row>
    <row r="3016" spans="1:4" ht="13.5" x14ac:dyDescent="0.25">
      <c r="A3016" s="447">
        <v>91890</v>
      </c>
      <c r="B3016" s="448" t="s">
        <v>12058</v>
      </c>
      <c r="C3016" s="449" t="s">
        <v>923</v>
      </c>
      <c r="D3016" s="450">
        <v>13.93</v>
      </c>
    </row>
    <row r="3017" spans="1:4" ht="13.5" x14ac:dyDescent="0.25">
      <c r="A3017" s="447">
        <v>91892</v>
      </c>
      <c r="B3017" s="448" t="s">
        <v>12059</v>
      </c>
      <c r="C3017" s="449" t="s">
        <v>923</v>
      </c>
      <c r="D3017" s="450">
        <v>16.309999999999999</v>
      </c>
    </row>
    <row r="3018" spans="1:4" ht="13.5" x14ac:dyDescent="0.25">
      <c r="A3018" s="447">
        <v>91893</v>
      </c>
      <c r="B3018" s="448" t="s">
        <v>12060</v>
      </c>
      <c r="C3018" s="449" t="s">
        <v>923</v>
      </c>
      <c r="D3018" s="450">
        <v>17.39</v>
      </c>
    </row>
    <row r="3019" spans="1:4" ht="13.5" x14ac:dyDescent="0.25">
      <c r="A3019" s="447">
        <v>91895</v>
      </c>
      <c r="B3019" s="448" t="s">
        <v>12061</v>
      </c>
      <c r="C3019" s="449" t="s">
        <v>923</v>
      </c>
      <c r="D3019" s="450">
        <v>19.809999999999999</v>
      </c>
    </row>
    <row r="3020" spans="1:4" ht="13.5" x14ac:dyDescent="0.25">
      <c r="A3020" s="447">
        <v>91896</v>
      </c>
      <c r="B3020" s="448" t="s">
        <v>12062</v>
      </c>
      <c r="C3020" s="449" t="s">
        <v>923</v>
      </c>
      <c r="D3020" s="450">
        <v>20.010000000000002</v>
      </c>
    </row>
    <row r="3021" spans="1:4" ht="13.5" x14ac:dyDescent="0.25">
      <c r="A3021" s="447">
        <v>91898</v>
      </c>
      <c r="B3021" s="448" t="s">
        <v>12063</v>
      </c>
      <c r="C3021" s="449" t="s">
        <v>923</v>
      </c>
      <c r="D3021" s="450">
        <v>22.6</v>
      </c>
    </row>
    <row r="3022" spans="1:4" ht="13.5" x14ac:dyDescent="0.25">
      <c r="A3022" s="447">
        <v>91899</v>
      </c>
      <c r="B3022" s="448" t="s">
        <v>12064</v>
      </c>
      <c r="C3022" s="449" t="s">
        <v>923</v>
      </c>
      <c r="D3022" s="450">
        <v>10.38</v>
      </c>
    </row>
    <row r="3023" spans="1:4" ht="13.5" x14ac:dyDescent="0.25">
      <c r="A3023" s="447">
        <v>91901</v>
      </c>
      <c r="B3023" s="448" t="s">
        <v>12065</v>
      </c>
      <c r="C3023" s="449" t="s">
        <v>923</v>
      </c>
      <c r="D3023" s="450">
        <v>10.02</v>
      </c>
    </row>
    <row r="3024" spans="1:4" ht="13.5" x14ac:dyDescent="0.25">
      <c r="A3024" s="447">
        <v>91902</v>
      </c>
      <c r="B3024" s="448" t="s">
        <v>12066</v>
      </c>
      <c r="C3024" s="449" t="s">
        <v>923</v>
      </c>
      <c r="D3024" s="450">
        <v>11.67</v>
      </c>
    </row>
    <row r="3025" spans="1:4" ht="13.5" x14ac:dyDescent="0.25">
      <c r="A3025" s="447">
        <v>91904</v>
      </c>
      <c r="B3025" s="448" t="s">
        <v>12067</v>
      </c>
      <c r="C3025" s="449" t="s">
        <v>923</v>
      </c>
      <c r="D3025" s="450">
        <v>14.05</v>
      </c>
    </row>
    <row r="3026" spans="1:4" ht="13.5" x14ac:dyDescent="0.25">
      <c r="A3026" s="447">
        <v>91905</v>
      </c>
      <c r="B3026" s="448" t="s">
        <v>12068</v>
      </c>
      <c r="C3026" s="449" t="s">
        <v>923</v>
      </c>
      <c r="D3026" s="450">
        <v>15.13</v>
      </c>
    </row>
    <row r="3027" spans="1:4" ht="13.5" x14ac:dyDescent="0.25">
      <c r="A3027" s="447">
        <v>91907</v>
      </c>
      <c r="B3027" s="448" t="s">
        <v>12069</v>
      </c>
      <c r="C3027" s="449" t="s">
        <v>923</v>
      </c>
      <c r="D3027" s="450">
        <v>17.55</v>
      </c>
    </row>
    <row r="3028" spans="1:4" ht="13.5" x14ac:dyDescent="0.25">
      <c r="A3028" s="447">
        <v>91908</v>
      </c>
      <c r="B3028" s="448" t="s">
        <v>12070</v>
      </c>
      <c r="C3028" s="449" t="s">
        <v>923</v>
      </c>
      <c r="D3028" s="450">
        <v>17.79</v>
      </c>
    </row>
    <row r="3029" spans="1:4" ht="13.5" x14ac:dyDescent="0.25">
      <c r="A3029" s="447">
        <v>91910</v>
      </c>
      <c r="B3029" s="448" t="s">
        <v>12071</v>
      </c>
      <c r="C3029" s="449" t="s">
        <v>923</v>
      </c>
      <c r="D3029" s="450">
        <v>20.38</v>
      </c>
    </row>
    <row r="3030" spans="1:4" ht="13.5" x14ac:dyDescent="0.25">
      <c r="A3030" s="447">
        <v>91911</v>
      </c>
      <c r="B3030" s="448" t="s">
        <v>12072</v>
      </c>
      <c r="C3030" s="449" t="s">
        <v>923</v>
      </c>
      <c r="D3030" s="450">
        <v>17.3</v>
      </c>
    </row>
    <row r="3031" spans="1:4" ht="13.5" x14ac:dyDescent="0.25">
      <c r="A3031" s="447">
        <v>91913</v>
      </c>
      <c r="B3031" s="448" t="s">
        <v>12073</v>
      </c>
      <c r="C3031" s="449" t="s">
        <v>923</v>
      </c>
      <c r="D3031" s="450">
        <v>16.940000000000001</v>
      </c>
    </row>
    <row r="3032" spans="1:4" ht="13.5" x14ac:dyDescent="0.25">
      <c r="A3032" s="447">
        <v>91914</v>
      </c>
      <c r="B3032" s="448" t="s">
        <v>12074</v>
      </c>
      <c r="C3032" s="449" t="s">
        <v>923</v>
      </c>
      <c r="D3032" s="450">
        <v>18.52</v>
      </c>
    </row>
    <row r="3033" spans="1:4" ht="13.5" x14ac:dyDescent="0.25">
      <c r="A3033" s="447">
        <v>91916</v>
      </c>
      <c r="B3033" s="448" t="s">
        <v>12075</v>
      </c>
      <c r="C3033" s="449" t="s">
        <v>923</v>
      </c>
      <c r="D3033" s="450">
        <v>20.9</v>
      </c>
    </row>
    <row r="3034" spans="1:4" ht="13.5" x14ac:dyDescent="0.25">
      <c r="A3034" s="447">
        <v>91917</v>
      </c>
      <c r="B3034" s="448" t="s">
        <v>12076</v>
      </c>
      <c r="C3034" s="449" t="s">
        <v>923</v>
      </c>
      <c r="D3034" s="450">
        <v>21.94</v>
      </c>
    </row>
    <row r="3035" spans="1:4" ht="13.5" x14ac:dyDescent="0.25">
      <c r="A3035" s="447">
        <v>91919</v>
      </c>
      <c r="B3035" s="448" t="s">
        <v>12077</v>
      </c>
      <c r="C3035" s="449" t="s">
        <v>923</v>
      </c>
      <c r="D3035" s="450">
        <v>24.36</v>
      </c>
    </row>
    <row r="3036" spans="1:4" ht="13.5" x14ac:dyDescent="0.25">
      <c r="A3036" s="447">
        <v>91920</v>
      </c>
      <c r="B3036" s="448" t="s">
        <v>12078</v>
      </c>
      <c r="C3036" s="449" t="s">
        <v>923</v>
      </c>
      <c r="D3036" s="450">
        <v>24.49</v>
      </c>
    </row>
    <row r="3037" spans="1:4" ht="13.5" x14ac:dyDescent="0.25">
      <c r="A3037" s="447">
        <v>91922</v>
      </c>
      <c r="B3037" s="448" t="s">
        <v>12079</v>
      </c>
      <c r="C3037" s="449" t="s">
        <v>923</v>
      </c>
      <c r="D3037" s="450">
        <v>27.08</v>
      </c>
    </row>
    <row r="3038" spans="1:4" ht="13.5" x14ac:dyDescent="0.25">
      <c r="A3038" s="447">
        <v>93013</v>
      </c>
      <c r="B3038" s="448" t="s">
        <v>7366</v>
      </c>
      <c r="C3038" s="449" t="s">
        <v>923</v>
      </c>
      <c r="D3038" s="450">
        <v>15.85</v>
      </c>
    </row>
    <row r="3039" spans="1:4" ht="13.5" x14ac:dyDescent="0.25">
      <c r="A3039" s="447">
        <v>93014</v>
      </c>
      <c r="B3039" s="448" t="s">
        <v>7367</v>
      </c>
      <c r="C3039" s="449" t="s">
        <v>923</v>
      </c>
      <c r="D3039" s="450">
        <v>19.5</v>
      </c>
    </row>
    <row r="3040" spans="1:4" ht="13.5" x14ac:dyDescent="0.25">
      <c r="A3040" s="447">
        <v>93015</v>
      </c>
      <c r="B3040" s="448" t="s">
        <v>7368</v>
      </c>
      <c r="C3040" s="449" t="s">
        <v>923</v>
      </c>
      <c r="D3040" s="450">
        <v>29.72</v>
      </c>
    </row>
    <row r="3041" spans="1:4" ht="13.5" x14ac:dyDescent="0.25">
      <c r="A3041" s="447">
        <v>93016</v>
      </c>
      <c r="B3041" s="448" t="s">
        <v>7369</v>
      </c>
      <c r="C3041" s="449" t="s">
        <v>923</v>
      </c>
      <c r="D3041" s="450">
        <v>36.18</v>
      </c>
    </row>
    <row r="3042" spans="1:4" ht="13.5" x14ac:dyDescent="0.25">
      <c r="A3042" s="447">
        <v>93017</v>
      </c>
      <c r="B3042" s="448" t="s">
        <v>7370</v>
      </c>
      <c r="C3042" s="449" t="s">
        <v>923</v>
      </c>
      <c r="D3042" s="450">
        <v>54.56</v>
      </c>
    </row>
    <row r="3043" spans="1:4" ht="13.5" x14ac:dyDescent="0.25">
      <c r="A3043" s="447">
        <v>93018</v>
      </c>
      <c r="B3043" s="448" t="s">
        <v>7371</v>
      </c>
      <c r="C3043" s="449" t="s">
        <v>923</v>
      </c>
      <c r="D3043" s="450">
        <v>24.22</v>
      </c>
    </row>
    <row r="3044" spans="1:4" ht="13.5" x14ac:dyDescent="0.25">
      <c r="A3044" s="447">
        <v>93020</v>
      </c>
      <c r="B3044" s="448" t="s">
        <v>7372</v>
      </c>
      <c r="C3044" s="449" t="s">
        <v>923</v>
      </c>
      <c r="D3044" s="450">
        <v>31.13</v>
      </c>
    </row>
    <row r="3045" spans="1:4" ht="13.5" x14ac:dyDescent="0.25">
      <c r="A3045" s="447">
        <v>93022</v>
      </c>
      <c r="B3045" s="448" t="s">
        <v>7373</v>
      </c>
      <c r="C3045" s="449" t="s">
        <v>923</v>
      </c>
      <c r="D3045" s="450">
        <v>52.36</v>
      </c>
    </row>
    <row r="3046" spans="1:4" ht="13.5" x14ac:dyDescent="0.25">
      <c r="A3046" s="447">
        <v>93024</v>
      </c>
      <c r="B3046" s="448" t="s">
        <v>7374</v>
      </c>
      <c r="C3046" s="449" t="s">
        <v>923</v>
      </c>
      <c r="D3046" s="450">
        <v>55</v>
      </c>
    </row>
    <row r="3047" spans="1:4" ht="13.5" x14ac:dyDescent="0.25">
      <c r="A3047" s="447">
        <v>93026</v>
      </c>
      <c r="B3047" s="448" t="s">
        <v>7375</v>
      </c>
      <c r="C3047" s="449" t="s">
        <v>923</v>
      </c>
      <c r="D3047" s="450">
        <v>90.31</v>
      </c>
    </row>
    <row r="3048" spans="1:4" ht="13.5" x14ac:dyDescent="0.25">
      <c r="A3048" s="447">
        <v>97559</v>
      </c>
      <c r="B3048" s="448" t="s">
        <v>12080</v>
      </c>
      <c r="C3048" s="449" t="s">
        <v>923</v>
      </c>
      <c r="D3048" s="450">
        <v>13.67</v>
      </c>
    </row>
    <row r="3049" spans="1:4" ht="13.5" x14ac:dyDescent="0.25">
      <c r="A3049" s="447">
        <v>97562</v>
      </c>
      <c r="B3049" s="448" t="s">
        <v>12081</v>
      </c>
      <c r="C3049" s="449" t="s">
        <v>923</v>
      </c>
      <c r="D3049" s="450">
        <v>11.41</v>
      </c>
    </row>
    <row r="3050" spans="1:4" ht="13.5" x14ac:dyDescent="0.25">
      <c r="A3050" s="447">
        <v>97564</v>
      </c>
      <c r="B3050" s="448" t="s">
        <v>12082</v>
      </c>
      <c r="C3050" s="449" t="s">
        <v>923</v>
      </c>
      <c r="D3050" s="450">
        <v>18.260000000000002</v>
      </c>
    </row>
    <row r="3051" spans="1:4" ht="13.5" x14ac:dyDescent="0.25">
      <c r="A3051" s="447">
        <v>104395</v>
      </c>
      <c r="B3051" s="448" t="s">
        <v>10470</v>
      </c>
      <c r="C3051" s="449" t="s">
        <v>923</v>
      </c>
      <c r="D3051" s="450">
        <v>23.19</v>
      </c>
    </row>
    <row r="3052" spans="1:4" ht="13.5" x14ac:dyDescent="0.25">
      <c r="A3052" s="447">
        <v>91924</v>
      </c>
      <c r="B3052" s="448" t="s">
        <v>12083</v>
      </c>
      <c r="C3052" s="449" t="s">
        <v>982</v>
      </c>
      <c r="D3052" s="450">
        <v>2.95</v>
      </c>
    </row>
    <row r="3053" spans="1:4" ht="13.5" x14ac:dyDescent="0.25">
      <c r="A3053" s="447">
        <v>91925</v>
      </c>
      <c r="B3053" s="448" t="s">
        <v>12084</v>
      </c>
      <c r="C3053" s="449" t="s">
        <v>982</v>
      </c>
      <c r="D3053" s="450">
        <v>3.56</v>
      </c>
    </row>
    <row r="3054" spans="1:4" ht="13.5" x14ac:dyDescent="0.25">
      <c r="A3054" s="447">
        <v>91926</v>
      </c>
      <c r="B3054" s="448" t="s">
        <v>12085</v>
      </c>
      <c r="C3054" s="449" t="s">
        <v>982</v>
      </c>
      <c r="D3054" s="450">
        <v>4.28</v>
      </c>
    </row>
    <row r="3055" spans="1:4" ht="13.5" x14ac:dyDescent="0.25">
      <c r="A3055" s="447">
        <v>91927</v>
      </c>
      <c r="B3055" s="448" t="s">
        <v>12086</v>
      </c>
      <c r="C3055" s="449" t="s">
        <v>982</v>
      </c>
      <c r="D3055" s="450">
        <v>4.8</v>
      </c>
    </row>
    <row r="3056" spans="1:4" ht="13.5" x14ac:dyDescent="0.25">
      <c r="A3056" s="447">
        <v>91928</v>
      </c>
      <c r="B3056" s="448" t="s">
        <v>12087</v>
      </c>
      <c r="C3056" s="449" t="s">
        <v>982</v>
      </c>
      <c r="D3056" s="450">
        <v>6.63</v>
      </c>
    </row>
    <row r="3057" spans="1:4" ht="13.5" x14ac:dyDescent="0.25">
      <c r="A3057" s="447">
        <v>91929</v>
      </c>
      <c r="B3057" s="448" t="s">
        <v>12088</v>
      </c>
      <c r="C3057" s="449" t="s">
        <v>982</v>
      </c>
      <c r="D3057" s="450">
        <v>7.07</v>
      </c>
    </row>
    <row r="3058" spans="1:4" ht="13.5" x14ac:dyDescent="0.25">
      <c r="A3058" s="447">
        <v>91930</v>
      </c>
      <c r="B3058" s="448" t="s">
        <v>12089</v>
      </c>
      <c r="C3058" s="449" t="s">
        <v>982</v>
      </c>
      <c r="D3058" s="450">
        <v>9.26</v>
      </c>
    </row>
    <row r="3059" spans="1:4" ht="13.5" x14ac:dyDescent="0.25">
      <c r="A3059" s="447">
        <v>91931</v>
      </c>
      <c r="B3059" s="448" t="s">
        <v>12090</v>
      </c>
      <c r="C3059" s="449" t="s">
        <v>982</v>
      </c>
      <c r="D3059" s="450">
        <v>9.99</v>
      </c>
    </row>
    <row r="3060" spans="1:4" ht="13.5" x14ac:dyDescent="0.25">
      <c r="A3060" s="447">
        <v>91932</v>
      </c>
      <c r="B3060" s="448" t="s">
        <v>12091</v>
      </c>
      <c r="C3060" s="449" t="s">
        <v>982</v>
      </c>
      <c r="D3060" s="450">
        <v>16.57</v>
      </c>
    </row>
    <row r="3061" spans="1:4" ht="13.5" x14ac:dyDescent="0.25">
      <c r="A3061" s="447">
        <v>91933</v>
      </c>
      <c r="B3061" s="448" t="s">
        <v>12092</v>
      </c>
      <c r="C3061" s="449" t="s">
        <v>982</v>
      </c>
      <c r="D3061" s="450">
        <v>15.98</v>
      </c>
    </row>
    <row r="3062" spans="1:4" ht="13.5" x14ac:dyDescent="0.25">
      <c r="A3062" s="447">
        <v>91934</v>
      </c>
      <c r="B3062" s="448" t="s">
        <v>12093</v>
      </c>
      <c r="C3062" s="449" t="s">
        <v>982</v>
      </c>
      <c r="D3062" s="450">
        <v>23.95</v>
      </c>
    </row>
    <row r="3063" spans="1:4" ht="13.5" x14ac:dyDescent="0.25">
      <c r="A3063" s="447">
        <v>91935</v>
      </c>
      <c r="B3063" s="448" t="s">
        <v>12094</v>
      </c>
      <c r="C3063" s="449" t="s">
        <v>982</v>
      </c>
      <c r="D3063" s="450">
        <v>25.08</v>
      </c>
    </row>
    <row r="3064" spans="1:4" ht="13.5" x14ac:dyDescent="0.25">
      <c r="A3064" s="447">
        <v>92979</v>
      </c>
      <c r="B3064" s="448" t="s">
        <v>20356</v>
      </c>
      <c r="C3064" s="449" t="s">
        <v>982</v>
      </c>
      <c r="D3064" s="450">
        <v>10.91</v>
      </c>
    </row>
    <row r="3065" spans="1:4" ht="13.5" x14ac:dyDescent="0.25">
      <c r="A3065" s="447">
        <v>92980</v>
      </c>
      <c r="B3065" s="448" t="s">
        <v>20357</v>
      </c>
      <c r="C3065" s="449" t="s">
        <v>982</v>
      </c>
      <c r="D3065" s="450">
        <v>10.43</v>
      </c>
    </row>
    <row r="3066" spans="1:4" ht="13.5" x14ac:dyDescent="0.25">
      <c r="A3066" s="447">
        <v>92981</v>
      </c>
      <c r="B3066" s="448" t="s">
        <v>20358</v>
      </c>
      <c r="C3066" s="449" t="s">
        <v>982</v>
      </c>
      <c r="D3066" s="450">
        <v>15.6</v>
      </c>
    </row>
    <row r="3067" spans="1:4" ht="13.5" x14ac:dyDescent="0.25">
      <c r="A3067" s="447">
        <v>92982</v>
      </c>
      <c r="B3067" s="448" t="s">
        <v>20359</v>
      </c>
      <c r="C3067" s="449" t="s">
        <v>982</v>
      </c>
      <c r="D3067" s="450">
        <v>16.53</v>
      </c>
    </row>
    <row r="3068" spans="1:4" ht="13.5" x14ac:dyDescent="0.25">
      <c r="A3068" s="447">
        <v>92984</v>
      </c>
      <c r="B3068" s="448" t="s">
        <v>7376</v>
      </c>
      <c r="C3068" s="449" t="s">
        <v>982</v>
      </c>
      <c r="D3068" s="450">
        <v>27.44</v>
      </c>
    </row>
    <row r="3069" spans="1:4" ht="13.5" x14ac:dyDescent="0.25">
      <c r="A3069" s="447">
        <v>92986</v>
      </c>
      <c r="B3069" s="448" t="s">
        <v>7377</v>
      </c>
      <c r="C3069" s="449" t="s">
        <v>982</v>
      </c>
      <c r="D3069" s="450">
        <v>37.93</v>
      </c>
    </row>
    <row r="3070" spans="1:4" ht="13.5" x14ac:dyDescent="0.25">
      <c r="A3070" s="447">
        <v>92988</v>
      </c>
      <c r="B3070" s="448" t="s">
        <v>7378</v>
      </c>
      <c r="C3070" s="449" t="s">
        <v>982</v>
      </c>
      <c r="D3070" s="450">
        <v>55.06</v>
      </c>
    </row>
    <row r="3071" spans="1:4" ht="13.5" x14ac:dyDescent="0.25">
      <c r="A3071" s="447">
        <v>92990</v>
      </c>
      <c r="B3071" s="448" t="s">
        <v>7379</v>
      </c>
      <c r="C3071" s="449" t="s">
        <v>982</v>
      </c>
      <c r="D3071" s="450">
        <v>76.209999999999994</v>
      </c>
    </row>
    <row r="3072" spans="1:4" ht="13.5" x14ac:dyDescent="0.25">
      <c r="A3072" s="447">
        <v>92992</v>
      </c>
      <c r="B3072" s="448" t="s">
        <v>7380</v>
      </c>
      <c r="C3072" s="449" t="s">
        <v>982</v>
      </c>
      <c r="D3072" s="450">
        <v>98.54</v>
      </c>
    </row>
    <row r="3073" spans="1:4" ht="13.5" x14ac:dyDescent="0.25">
      <c r="A3073" s="447">
        <v>92994</v>
      </c>
      <c r="B3073" s="448" t="s">
        <v>7381</v>
      </c>
      <c r="C3073" s="449" t="s">
        <v>982</v>
      </c>
      <c r="D3073" s="450">
        <v>128.05000000000001</v>
      </c>
    </row>
    <row r="3074" spans="1:4" ht="13.5" x14ac:dyDescent="0.25">
      <c r="A3074" s="447">
        <v>92996</v>
      </c>
      <c r="B3074" s="448" t="s">
        <v>7382</v>
      </c>
      <c r="C3074" s="449" t="s">
        <v>982</v>
      </c>
      <c r="D3074" s="450">
        <v>154.91999999999999</v>
      </c>
    </row>
    <row r="3075" spans="1:4" ht="13.5" x14ac:dyDescent="0.25">
      <c r="A3075" s="447">
        <v>92998</v>
      </c>
      <c r="B3075" s="448" t="s">
        <v>7383</v>
      </c>
      <c r="C3075" s="449" t="s">
        <v>982</v>
      </c>
      <c r="D3075" s="450">
        <v>189.87</v>
      </c>
    </row>
    <row r="3076" spans="1:4" ht="13.5" x14ac:dyDescent="0.25">
      <c r="A3076" s="447">
        <v>93000</v>
      </c>
      <c r="B3076" s="448" t="s">
        <v>7384</v>
      </c>
      <c r="C3076" s="449" t="s">
        <v>982</v>
      </c>
      <c r="D3076" s="450">
        <v>251.38</v>
      </c>
    </row>
    <row r="3077" spans="1:4" ht="13.5" x14ac:dyDescent="0.25">
      <c r="A3077" s="447">
        <v>93002</v>
      </c>
      <c r="B3077" s="448" t="s">
        <v>7385</v>
      </c>
      <c r="C3077" s="449" t="s">
        <v>982</v>
      </c>
      <c r="D3077" s="450">
        <v>325.06</v>
      </c>
    </row>
    <row r="3078" spans="1:4" ht="13.5" x14ac:dyDescent="0.25">
      <c r="A3078" s="447">
        <v>101884</v>
      </c>
      <c r="B3078" s="448" t="s">
        <v>7386</v>
      </c>
      <c r="C3078" s="449" t="s">
        <v>982</v>
      </c>
      <c r="D3078" s="450">
        <v>10.64</v>
      </c>
    </row>
    <row r="3079" spans="1:4" ht="13.5" x14ac:dyDescent="0.25">
      <c r="A3079" s="447">
        <v>101885</v>
      </c>
      <c r="B3079" s="448" t="s">
        <v>7387</v>
      </c>
      <c r="C3079" s="449" t="s">
        <v>982</v>
      </c>
      <c r="D3079" s="450">
        <v>10.16</v>
      </c>
    </row>
    <row r="3080" spans="1:4" ht="13.5" x14ac:dyDescent="0.25">
      <c r="A3080" s="447">
        <v>101886</v>
      </c>
      <c r="B3080" s="448" t="s">
        <v>7388</v>
      </c>
      <c r="C3080" s="449" t="s">
        <v>982</v>
      </c>
      <c r="D3080" s="450">
        <v>15.3</v>
      </c>
    </row>
    <row r="3081" spans="1:4" ht="13.5" x14ac:dyDescent="0.25">
      <c r="A3081" s="447">
        <v>101887</v>
      </c>
      <c r="B3081" s="448" t="s">
        <v>7389</v>
      </c>
      <c r="C3081" s="449" t="s">
        <v>982</v>
      </c>
      <c r="D3081" s="450">
        <v>16.23</v>
      </c>
    </row>
    <row r="3082" spans="1:4" ht="13.5" x14ac:dyDescent="0.25">
      <c r="A3082" s="447">
        <v>101888</v>
      </c>
      <c r="B3082" s="448" t="s">
        <v>7390</v>
      </c>
      <c r="C3082" s="449" t="s">
        <v>982</v>
      </c>
      <c r="D3082" s="450">
        <v>23.98</v>
      </c>
    </row>
    <row r="3083" spans="1:4" ht="13.5" x14ac:dyDescent="0.25">
      <c r="A3083" s="447">
        <v>101889</v>
      </c>
      <c r="B3083" s="448" t="s">
        <v>7391</v>
      </c>
      <c r="C3083" s="449" t="s">
        <v>982</v>
      </c>
      <c r="D3083" s="450">
        <v>25.2</v>
      </c>
    </row>
    <row r="3084" spans="1:4" ht="13.5" x14ac:dyDescent="0.25">
      <c r="A3084" s="447">
        <v>91936</v>
      </c>
      <c r="B3084" s="448" t="s">
        <v>12095</v>
      </c>
      <c r="C3084" s="449" t="s">
        <v>923</v>
      </c>
      <c r="D3084" s="450">
        <v>18.850000000000001</v>
      </c>
    </row>
    <row r="3085" spans="1:4" ht="13.5" x14ac:dyDescent="0.25">
      <c r="A3085" s="447">
        <v>91937</v>
      </c>
      <c r="B3085" s="448" t="s">
        <v>12096</v>
      </c>
      <c r="C3085" s="449" t="s">
        <v>923</v>
      </c>
      <c r="D3085" s="450">
        <v>16.57</v>
      </c>
    </row>
    <row r="3086" spans="1:4" ht="13.5" x14ac:dyDescent="0.25">
      <c r="A3086" s="447">
        <v>91939</v>
      </c>
      <c r="B3086" s="448" t="s">
        <v>12097</v>
      </c>
      <c r="C3086" s="449" t="s">
        <v>923</v>
      </c>
      <c r="D3086" s="450">
        <v>31.83</v>
      </c>
    </row>
    <row r="3087" spans="1:4" ht="13.5" x14ac:dyDescent="0.25">
      <c r="A3087" s="447">
        <v>91940</v>
      </c>
      <c r="B3087" s="448" t="s">
        <v>12098</v>
      </c>
      <c r="C3087" s="449" t="s">
        <v>923</v>
      </c>
      <c r="D3087" s="450">
        <v>18.48</v>
      </c>
    </row>
    <row r="3088" spans="1:4" ht="13.5" x14ac:dyDescent="0.25">
      <c r="A3088" s="447">
        <v>91941</v>
      </c>
      <c r="B3088" s="448" t="s">
        <v>12099</v>
      </c>
      <c r="C3088" s="449" t="s">
        <v>923</v>
      </c>
      <c r="D3088" s="450">
        <v>11.93</v>
      </c>
    </row>
    <row r="3089" spans="1:4" ht="13.5" x14ac:dyDescent="0.25">
      <c r="A3089" s="447">
        <v>91942</v>
      </c>
      <c r="B3089" s="448" t="s">
        <v>12100</v>
      </c>
      <c r="C3089" s="449" t="s">
        <v>923</v>
      </c>
      <c r="D3089" s="450">
        <v>35.840000000000003</v>
      </c>
    </row>
    <row r="3090" spans="1:4" ht="13.5" x14ac:dyDescent="0.25">
      <c r="A3090" s="447">
        <v>91943</v>
      </c>
      <c r="B3090" s="448" t="s">
        <v>12101</v>
      </c>
      <c r="C3090" s="449" t="s">
        <v>923</v>
      </c>
      <c r="D3090" s="450">
        <v>22.03</v>
      </c>
    </row>
    <row r="3091" spans="1:4" ht="13.5" x14ac:dyDescent="0.25">
      <c r="A3091" s="447">
        <v>91944</v>
      </c>
      <c r="B3091" s="448" t="s">
        <v>12102</v>
      </c>
      <c r="C3091" s="449" t="s">
        <v>923</v>
      </c>
      <c r="D3091" s="450">
        <v>15.22</v>
      </c>
    </row>
    <row r="3092" spans="1:4" ht="13.5" x14ac:dyDescent="0.25">
      <c r="A3092" s="447">
        <v>92865</v>
      </c>
      <c r="B3092" s="448" t="s">
        <v>12103</v>
      </c>
      <c r="C3092" s="449" t="s">
        <v>923</v>
      </c>
      <c r="D3092" s="450">
        <v>14.91</v>
      </c>
    </row>
    <row r="3093" spans="1:4" ht="13.5" x14ac:dyDescent="0.25">
      <c r="A3093" s="447">
        <v>92866</v>
      </c>
      <c r="B3093" s="448" t="s">
        <v>12104</v>
      </c>
      <c r="C3093" s="449" t="s">
        <v>923</v>
      </c>
      <c r="D3093" s="450">
        <v>13.03</v>
      </c>
    </row>
    <row r="3094" spans="1:4" ht="13.5" x14ac:dyDescent="0.25">
      <c r="A3094" s="447">
        <v>92867</v>
      </c>
      <c r="B3094" s="448" t="s">
        <v>12105</v>
      </c>
      <c r="C3094" s="449" t="s">
        <v>923</v>
      </c>
      <c r="D3094" s="450">
        <v>30.6</v>
      </c>
    </row>
    <row r="3095" spans="1:4" ht="13.5" x14ac:dyDescent="0.25">
      <c r="A3095" s="447">
        <v>92868</v>
      </c>
      <c r="B3095" s="448" t="s">
        <v>12106</v>
      </c>
      <c r="C3095" s="449" t="s">
        <v>923</v>
      </c>
      <c r="D3095" s="450">
        <v>17.25</v>
      </c>
    </row>
    <row r="3096" spans="1:4" ht="13.5" x14ac:dyDescent="0.25">
      <c r="A3096" s="447">
        <v>92869</v>
      </c>
      <c r="B3096" s="448" t="s">
        <v>12107</v>
      </c>
      <c r="C3096" s="449" t="s">
        <v>923</v>
      </c>
      <c r="D3096" s="450">
        <v>10.7</v>
      </c>
    </row>
    <row r="3097" spans="1:4" ht="13.5" x14ac:dyDescent="0.25">
      <c r="A3097" s="447">
        <v>92870</v>
      </c>
      <c r="B3097" s="448" t="s">
        <v>12108</v>
      </c>
      <c r="C3097" s="449" t="s">
        <v>923</v>
      </c>
      <c r="D3097" s="450">
        <v>33.61</v>
      </c>
    </row>
    <row r="3098" spans="1:4" ht="13.5" x14ac:dyDescent="0.25">
      <c r="A3098" s="447">
        <v>92871</v>
      </c>
      <c r="B3098" s="448" t="s">
        <v>12109</v>
      </c>
      <c r="C3098" s="449" t="s">
        <v>923</v>
      </c>
      <c r="D3098" s="450">
        <v>19.8</v>
      </c>
    </row>
    <row r="3099" spans="1:4" ht="13.5" x14ac:dyDescent="0.25">
      <c r="A3099" s="447">
        <v>92872</v>
      </c>
      <c r="B3099" s="448" t="s">
        <v>12110</v>
      </c>
      <c r="C3099" s="449" t="s">
        <v>923</v>
      </c>
      <c r="D3099" s="450">
        <v>12.99</v>
      </c>
    </row>
    <row r="3100" spans="1:4" ht="13.5" x14ac:dyDescent="0.25">
      <c r="A3100" s="447">
        <v>95777</v>
      </c>
      <c r="B3100" s="448" t="s">
        <v>10471</v>
      </c>
      <c r="C3100" s="449" t="s">
        <v>923</v>
      </c>
      <c r="D3100" s="450">
        <v>28.71</v>
      </c>
    </row>
    <row r="3101" spans="1:4" ht="13.5" x14ac:dyDescent="0.25">
      <c r="A3101" s="447">
        <v>95778</v>
      </c>
      <c r="B3101" s="448" t="s">
        <v>10472</v>
      </c>
      <c r="C3101" s="449" t="s">
        <v>923</v>
      </c>
      <c r="D3101" s="450">
        <v>31.89</v>
      </c>
    </row>
    <row r="3102" spans="1:4" ht="13.5" x14ac:dyDescent="0.25">
      <c r="A3102" s="447">
        <v>95779</v>
      </c>
      <c r="B3102" s="448" t="s">
        <v>10473</v>
      </c>
      <c r="C3102" s="449" t="s">
        <v>923</v>
      </c>
      <c r="D3102" s="450">
        <v>26.41</v>
      </c>
    </row>
    <row r="3103" spans="1:4" ht="13.5" x14ac:dyDescent="0.25">
      <c r="A3103" s="447">
        <v>95780</v>
      </c>
      <c r="B3103" s="448" t="s">
        <v>10474</v>
      </c>
      <c r="C3103" s="449" t="s">
        <v>923</v>
      </c>
      <c r="D3103" s="450">
        <v>34.549999999999997</v>
      </c>
    </row>
    <row r="3104" spans="1:4" ht="13.5" x14ac:dyDescent="0.25">
      <c r="A3104" s="447">
        <v>95781</v>
      </c>
      <c r="B3104" s="448" t="s">
        <v>10475</v>
      </c>
      <c r="C3104" s="449" t="s">
        <v>923</v>
      </c>
      <c r="D3104" s="450">
        <v>38.76</v>
      </c>
    </row>
    <row r="3105" spans="1:4" ht="13.5" x14ac:dyDescent="0.25">
      <c r="A3105" s="447">
        <v>95782</v>
      </c>
      <c r="B3105" s="448" t="s">
        <v>10476</v>
      </c>
      <c r="C3105" s="449" t="s">
        <v>923</v>
      </c>
      <c r="D3105" s="450">
        <v>37.18</v>
      </c>
    </row>
    <row r="3106" spans="1:4" ht="13.5" x14ac:dyDescent="0.25">
      <c r="A3106" s="447">
        <v>95785</v>
      </c>
      <c r="B3106" s="448" t="s">
        <v>10477</v>
      </c>
      <c r="C3106" s="449" t="s">
        <v>923</v>
      </c>
      <c r="D3106" s="450">
        <v>44.27</v>
      </c>
    </row>
    <row r="3107" spans="1:4" ht="13.5" x14ac:dyDescent="0.25">
      <c r="A3107" s="447">
        <v>95787</v>
      </c>
      <c r="B3107" s="448" t="s">
        <v>10478</v>
      </c>
      <c r="C3107" s="449" t="s">
        <v>923</v>
      </c>
      <c r="D3107" s="450">
        <v>31.28</v>
      </c>
    </row>
    <row r="3108" spans="1:4" ht="13.5" x14ac:dyDescent="0.25">
      <c r="A3108" s="447">
        <v>95789</v>
      </c>
      <c r="B3108" s="448" t="s">
        <v>10479</v>
      </c>
      <c r="C3108" s="449" t="s">
        <v>923</v>
      </c>
      <c r="D3108" s="450">
        <v>43.37</v>
      </c>
    </row>
    <row r="3109" spans="1:4" ht="13.5" x14ac:dyDescent="0.25">
      <c r="A3109" s="447">
        <v>95791</v>
      </c>
      <c r="B3109" s="448" t="s">
        <v>10480</v>
      </c>
      <c r="C3109" s="449" t="s">
        <v>923</v>
      </c>
      <c r="D3109" s="450">
        <v>61.19</v>
      </c>
    </row>
    <row r="3110" spans="1:4" ht="13.5" x14ac:dyDescent="0.25">
      <c r="A3110" s="447">
        <v>95795</v>
      </c>
      <c r="B3110" s="448" t="s">
        <v>10481</v>
      </c>
      <c r="C3110" s="449" t="s">
        <v>923</v>
      </c>
      <c r="D3110" s="450">
        <v>35.69</v>
      </c>
    </row>
    <row r="3111" spans="1:4" ht="13.5" x14ac:dyDescent="0.25">
      <c r="A3111" s="447">
        <v>95796</v>
      </c>
      <c r="B3111" s="448" t="s">
        <v>10482</v>
      </c>
      <c r="C3111" s="449" t="s">
        <v>923</v>
      </c>
      <c r="D3111" s="450">
        <v>50.97</v>
      </c>
    </row>
    <row r="3112" spans="1:4" ht="13.5" x14ac:dyDescent="0.25">
      <c r="A3112" s="447">
        <v>95797</v>
      </c>
      <c r="B3112" s="448" t="s">
        <v>10483</v>
      </c>
      <c r="C3112" s="449" t="s">
        <v>923</v>
      </c>
      <c r="D3112" s="450">
        <v>71.150000000000006</v>
      </c>
    </row>
    <row r="3113" spans="1:4" ht="13.5" x14ac:dyDescent="0.25">
      <c r="A3113" s="447">
        <v>95801</v>
      </c>
      <c r="B3113" s="448" t="s">
        <v>10484</v>
      </c>
      <c r="C3113" s="449" t="s">
        <v>923</v>
      </c>
      <c r="D3113" s="450">
        <v>43.21</v>
      </c>
    </row>
    <row r="3114" spans="1:4" ht="13.5" x14ac:dyDescent="0.25">
      <c r="A3114" s="447">
        <v>95802</v>
      </c>
      <c r="B3114" s="448" t="s">
        <v>10485</v>
      </c>
      <c r="C3114" s="449" t="s">
        <v>923</v>
      </c>
      <c r="D3114" s="450">
        <v>53.3</v>
      </c>
    </row>
    <row r="3115" spans="1:4" ht="13.5" x14ac:dyDescent="0.25">
      <c r="A3115" s="447">
        <v>95803</v>
      </c>
      <c r="B3115" s="448" t="s">
        <v>10486</v>
      </c>
      <c r="C3115" s="449" t="s">
        <v>923</v>
      </c>
      <c r="D3115" s="450">
        <v>78.73</v>
      </c>
    </row>
    <row r="3116" spans="1:4" ht="13.5" x14ac:dyDescent="0.25">
      <c r="A3116" s="447">
        <v>95804</v>
      </c>
      <c r="B3116" s="448" t="s">
        <v>10487</v>
      </c>
      <c r="C3116" s="449" t="s">
        <v>923</v>
      </c>
      <c r="D3116" s="450">
        <v>23.74</v>
      </c>
    </row>
    <row r="3117" spans="1:4" ht="13.5" x14ac:dyDescent="0.25">
      <c r="A3117" s="447">
        <v>95805</v>
      </c>
      <c r="B3117" s="448" t="s">
        <v>10488</v>
      </c>
      <c r="C3117" s="449" t="s">
        <v>923</v>
      </c>
      <c r="D3117" s="450">
        <v>25.03</v>
      </c>
    </row>
    <row r="3118" spans="1:4" ht="13.5" x14ac:dyDescent="0.25">
      <c r="A3118" s="447">
        <v>95806</v>
      </c>
      <c r="B3118" s="448" t="s">
        <v>10489</v>
      </c>
      <c r="C3118" s="449" t="s">
        <v>923</v>
      </c>
      <c r="D3118" s="450">
        <v>27.37</v>
      </c>
    </row>
    <row r="3119" spans="1:4" ht="13.5" x14ac:dyDescent="0.25">
      <c r="A3119" s="447">
        <v>95807</v>
      </c>
      <c r="B3119" s="448" t="s">
        <v>10490</v>
      </c>
      <c r="C3119" s="449" t="s">
        <v>923</v>
      </c>
      <c r="D3119" s="450">
        <v>27.79</v>
      </c>
    </row>
    <row r="3120" spans="1:4" ht="13.5" x14ac:dyDescent="0.25">
      <c r="A3120" s="447">
        <v>95808</v>
      </c>
      <c r="B3120" s="448" t="s">
        <v>10491</v>
      </c>
      <c r="C3120" s="449" t="s">
        <v>923</v>
      </c>
      <c r="D3120" s="450">
        <v>31.64</v>
      </c>
    </row>
    <row r="3121" spans="1:4" ht="13.5" x14ac:dyDescent="0.25">
      <c r="A3121" s="447">
        <v>95809</v>
      </c>
      <c r="B3121" s="448" t="s">
        <v>10492</v>
      </c>
      <c r="C3121" s="449" t="s">
        <v>923</v>
      </c>
      <c r="D3121" s="450">
        <v>39.22</v>
      </c>
    </row>
    <row r="3122" spans="1:4" ht="13.5" x14ac:dyDescent="0.25">
      <c r="A3122" s="447">
        <v>95810</v>
      </c>
      <c r="B3122" s="448" t="s">
        <v>10493</v>
      </c>
      <c r="C3122" s="449" t="s">
        <v>923</v>
      </c>
      <c r="D3122" s="450">
        <v>17.510000000000002</v>
      </c>
    </row>
    <row r="3123" spans="1:4" ht="13.5" x14ac:dyDescent="0.25">
      <c r="A3123" s="447">
        <v>95811</v>
      </c>
      <c r="B3123" s="448" t="s">
        <v>10494</v>
      </c>
      <c r="C3123" s="449" t="s">
        <v>923</v>
      </c>
      <c r="D3123" s="450">
        <v>21.37</v>
      </c>
    </row>
    <row r="3124" spans="1:4" ht="13.5" x14ac:dyDescent="0.25">
      <c r="A3124" s="447">
        <v>95812</v>
      </c>
      <c r="B3124" s="448" t="s">
        <v>10495</v>
      </c>
      <c r="C3124" s="449" t="s">
        <v>923</v>
      </c>
      <c r="D3124" s="450">
        <v>28.93</v>
      </c>
    </row>
    <row r="3125" spans="1:4" ht="13.5" x14ac:dyDescent="0.25">
      <c r="A3125" s="447">
        <v>95813</v>
      </c>
      <c r="B3125" s="448" t="s">
        <v>10496</v>
      </c>
      <c r="C3125" s="449" t="s">
        <v>923</v>
      </c>
      <c r="D3125" s="450">
        <v>20.29</v>
      </c>
    </row>
    <row r="3126" spans="1:4" ht="13.5" x14ac:dyDescent="0.25">
      <c r="A3126" s="447">
        <v>95814</v>
      </c>
      <c r="B3126" s="448" t="s">
        <v>10497</v>
      </c>
      <c r="C3126" s="449" t="s">
        <v>923</v>
      </c>
      <c r="D3126" s="450">
        <v>25.44</v>
      </c>
    </row>
    <row r="3127" spans="1:4" ht="13.5" x14ac:dyDescent="0.25">
      <c r="A3127" s="447">
        <v>95815</v>
      </c>
      <c r="B3127" s="448" t="s">
        <v>10498</v>
      </c>
      <c r="C3127" s="449" t="s">
        <v>923</v>
      </c>
      <c r="D3127" s="450">
        <v>37.29</v>
      </c>
    </row>
    <row r="3128" spans="1:4" ht="13.5" x14ac:dyDescent="0.25">
      <c r="A3128" s="447">
        <v>95816</v>
      </c>
      <c r="B3128" s="448" t="s">
        <v>10499</v>
      </c>
      <c r="C3128" s="449" t="s">
        <v>923</v>
      </c>
      <c r="D3128" s="450">
        <v>33.65</v>
      </c>
    </row>
    <row r="3129" spans="1:4" ht="13.5" x14ac:dyDescent="0.25">
      <c r="A3129" s="447">
        <v>95817</v>
      </c>
      <c r="B3129" s="448" t="s">
        <v>20360</v>
      </c>
      <c r="C3129" s="449" t="s">
        <v>923</v>
      </c>
      <c r="D3129" s="450">
        <v>39.54</v>
      </c>
    </row>
    <row r="3130" spans="1:4" ht="13.5" x14ac:dyDescent="0.25">
      <c r="A3130" s="447">
        <v>95818</v>
      </c>
      <c r="B3130" s="448" t="s">
        <v>10500</v>
      </c>
      <c r="C3130" s="449" t="s">
        <v>923</v>
      </c>
      <c r="D3130" s="450">
        <v>54.83</v>
      </c>
    </row>
    <row r="3131" spans="1:4" ht="13.5" x14ac:dyDescent="0.25">
      <c r="A3131" s="447">
        <v>97881</v>
      </c>
      <c r="B3131" s="448" t="s">
        <v>7392</v>
      </c>
      <c r="C3131" s="449" t="s">
        <v>923</v>
      </c>
      <c r="D3131" s="450">
        <v>143.97</v>
      </c>
    </row>
    <row r="3132" spans="1:4" ht="13.5" x14ac:dyDescent="0.25">
      <c r="A3132" s="447">
        <v>97882</v>
      </c>
      <c r="B3132" s="448" t="s">
        <v>7393</v>
      </c>
      <c r="C3132" s="449" t="s">
        <v>923</v>
      </c>
      <c r="D3132" s="450">
        <v>227.84</v>
      </c>
    </row>
    <row r="3133" spans="1:4" ht="13.5" x14ac:dyDescent="0.25">
      <c r="A3133" s="447">
        <v>97883</v>
      </c>
      <c r="B3133" s="448" t="s">
        <v>7394</v>
      </c>
      <c r="C3133" s="449" t="s">
        <v>923</v>
      </c>
      <c r="D3133" s="450">
        <v>440.84</v>
      </c>
    </row>
    <row r="3134" spans="1:4" ht="13.5" x14ac:dyDescent="0.25">
      <c r="A3134" s="447">
        <v>97884</v>
      </c>
      <c r="B3134" s="448" t="s">
        <v>7395</v>
      </c>
      <c r="C3134" s="449" t="s">
        <v>923</v>
      </c>
      <c r="D3134" s="450">
        <v>867.08</v>
      </c>
    </row>
    <row r="3135" spans="1:4" ht="13.5" x14ac:dyDescent="0.25">
      <c r="A3135" s="447">
        <v>97885</v>
      </c>
      <c r="B3135" s="448" t="s">
        <v>7396</v>
      </c>
      <c r="C3135" s="449" t="s">
        <v>923</v>
      </c>
      <c r="D3135" s="451">
        <v>1338.22</v>
      </c>
    </row>
    <row r="3136" spans="1:4" ht="13.5" x14ac:dyDescent="0.25">
      <c r="A3136" s="447">
        <v>97886</v>
      </c>
      <c r="B3136" s="448" t="s">
        <v>7397</v>
      </c>
      <c r="C3136" s="449" t="s">
        <v>923</v>
      </c>
      <c r="D3136" s="450">
        <v>162.78</v>
      </c>
    </row>
    <row r="3137" spans="1:4" ht="13.5" x14ac:dyDescent="0.25">
      <c r="A3137" s="447">
        <v>97887</v>
      </c>
      <c r="B3137" s="448" t="s">
        <v>7398</v>
      </c>
      <c r="C3137" s="449" t="s">
        <v>923</v>
      </c>
      <c r="D3137" s="450">
        <v>255.89</v>
      </c>
    </row>
    <row r="3138" spans="1:4" ht="13.5" x14ac:dyDescent="0.25">
      <c r="A3138" s="447">
        <v>97888</v>
      </c>
      <c r="B3138" s="448" t="s">
        <v>7399</v>
      </c>
      <c r="C3138" s="449" t="s">
        <v>923</v>
      </c>
      <c r="D3138" s="450">
        <v>492.11</v>
      </c>
    </row>
    <row r="3139" spans="1:4" ht="13.5" x14ac:dyDescent="0.25">
      <c r="A3139" s="447">
        <v>97889</v>
      </c>
      <c r="B3139" s="448" t="s">
        <v>7400</v>
      </c>
      <c r="C3139" s="449" t="s">
        <v>923</v>
      </c>
      <c r="D3139" s="450">
        <v>668.89</v>
      </c>
    </row>
    <row r="3140" spans="1:4" ht="13.5" x14ac:dyDescent="0.25">
      <c r="A3140" s="447">
        <v>97890</v>
      </c>
      <c r="B3140" s="448" t="s">
        <v>7401</v>
      </c>
      <c r="C3140" s="449" t="s">
        <v>923</v>
      </c>
      <c r="D3140" s="450">
        <v>758.42</v>
      </c>
    </row>
    <row r="3141" spans="1:4" ht="13.5" x14ac:dyDescent="0.25">
      <c r="A3141" s="447">
        <v>97891</v>
      </c>
      <c r="B3141" s="448" t="s">
        <v>7402</v>
      </c>
      <c r="C3141" s="449" t="s">
        <v>923</v>
      </c>
      <c r="D3141" s="450">
        <v>204.74</v>
      </c>
    </row>
    <row r="3142" spans="1:4" ht="13.5" x14ac:dyDescent="0.25">
      <c r="A3142" s="447">
        <v>97892</v>
      </c>
      <c r="B3142" s="448" t="s">
        <v>7403</v>
      </c>
      <c r="C3142" s="449" t="s">
        <v>923</v>
      </c>
      <c r="D3142" s="450">
        <v>383.97</v>
      </c>
    </row>
    <row r="3143" spans="1:4" ht="13.5" x14ac:dyDescent="0.25">
      <c r="A3143" s="447">
        <v>97893</v>
      </c>
      <c r="B3143" s="448" t="s">
        <v>7404</v>
      </c>
      <c r="C3143" s="449" t="s">
        <v>923</v>
      </c>
      <c r="D3143" s="450">
        <v>530.96</v>
      </c>
    </row>
    <row r="3144" spans="1:4" ht="13.5" x14ac:dyDescent="0.25">
      <c r="A3144" s="447">
        <v>97894</v>
      </c>
      <c r="B3144" s="448" t="s">
        <v>7405</v>
      </c>
      <c r="C3144" s="449" t="s">
        <v>923</v>
      </c>
      <c r="D3144" s="450">
        <v>591.26</v>
      </c>
    </row>
    <row r="3145" spans="1:4" ht="13.5" x14ac:dyDescent="0.25">
      <c r="A3145" s="447">
        <v>104396</v>
      </c>
      <c r="B3145" s="448" t="s">
        <v>10501</v>
      </c>
      <c r="C3145" s="449" t="s">
        <v>923</v>
      </c>
      <c r="D3145" s="450">
        <v>23.56</v>
      </c>
    </row>
    <row r="3146" spans="1:4" ht="13.5" x14ac:dyDescent="0.25">
      <c r="A3146" s="447">
        <v>104397</v>
      </c>
      <c r="B3146" s="448" t="s">
        <v>10502</v>
      </c>
      <c r="C3146" s="449" t="s">
        <v>923</v>
      </c>
      <c r="D3146" s="450">
        <v>28.08</v>
      </c>
    </row>
    <row r="3147" spans="1:4" ht="13.5" x14ac:dyDescent="0.25">
      <c r="A3147" s="447">
        <v>104398</v>
      </c>
      <c r="B3147" s="448" t="s">
        <v>10503</v>
      </c>
      <c r="C3147" s="449" t="s">
        <v>923</v>
      </c>
      <c r="D3147" s="450">
        <v>27.77</v>
      </c>
    </row>
    <row r="3148" spans="1:4" ht="13.5" x14ac:dyDescent="0.25">
      <c r="A3148" s="447">
        <v>104399</v>
      </c>
      <c r="B3148" s="448" t="s">
        <v>10504</v>
      </c>
      <c r="C3148" s="449" t="s">
        <v>923</v>
      </c>
      <c r="D3148" s="450">
        <v>30.15</v>
      </c>
    </row>
    <row r="3149" spans="1:4" ht="13.5" x14ac:dyDescent="0.25">
      <c r="A3149" s="447">
        <v>104400</v>
      </c>
      <c r="B3149" s="448" t="s">
        <v>10505</v>
      </c>
      <c r="C3149" s="449" t="s">
        <v>923</v>
      </c>
      <c r="D3149" s="450">
        <v>38.590000000000003</v>
      </c>
    </row>
    <row r="3150" spans="1:4" ht="13.5" x14ac:dyDescent="0.25">
      <c r="A3150" s="447">
        <v>104401</v>
      </c>
      <c r="B3150" s="448" t="s">
        <v>10506</v>
      </c>
      <c r="C3150" s="449" t="s">
        <v>923</v>
      </c>
      <c r="D3150" s="450">
        <v>26.36</v>
      </c>
    </row>
    <row r="3151" spans="1:4" ht="13.5" x14ac:dyDescent="0.25">
      <c r="A3151" s="447">
        <v>104402</v>
      </c>
      <c r="B3151" s="448" t="s">
        <v>10507</v>
      </c>
      <c r="C3151" s="449" t="s">
        <v>923</v>
      </c>
      <c r="D3151" s="450">
        <v>27.46</v>
      </c>
    </row>
    <row r="3152" spans="1:4" ht="13.5" x14ac:dyDescent="0.25">
      <c r="A3152" s="447">
        <v>104403</v>
      </c>
      <c r="B3152" s="448" t="s">
        <v>10508</v>
      </c>
      <c r="C3152" s="449" t="s">
        <v>923</v>
      </c>
      <c r="D3152" s="450">
        <v>34.090000000000003</v>
      </c>
    </row>
    <row r="3153" spans="1:4" ht="13.5" x14ac:dyDescent="0.25">
      <c r="A3153" s="447">
        <v>104404</v>
      </c>
      <c r="B3153" s="448" t="s">
        <v>10509</v>
      </c>
      <c r="C3153" s="449" t="s">
        <v>923</v>
      </c>
      <c r="D3153" s="450">
        <v>35.25</v>
      </c>
    </row>
    <row r="3154" spans="1:4" ht="13.5" x14ac:dyDescent="0.25">
      <c r="A3154" s="447">
        <v>104405</v>
      </c>
      <c r="B3154" s="448" t="s">
        <v>10510</v>
      </c>
      <c r="C3154" s="449" t="s">
        <v>923</v>
      </c>
      <c r="D3154" s="450">
        <v>47.57</v>
      </c>
    </row>
    <row r="3155" spans="1:4" ht="13.5" x14ac:dyDescent="0.25">
      <c r="A3155" s="447">
        <v>93653</v>
      </c>
      <c r="B3155" s="448" t="s">
        <v>7406</v>
      </c>
      <c r="C3155" s="449" t="s">
        <v>923</v>
      </c>
      <c r="D3155" s="450">
        <v>17.29</v>
      </c>
    </row>
    <row r="3156" spans="1:4" ht="13.5" x14ac:dyDescent="0.25">
      <c r="A3156" s="447">
        <v>93654</v>
      </c>
      <c r="B3156" s="448" t="s">
        <v>7407</v>
      </c>
      <c r="C3156" s="449" t="s">
        <v>923</v>
      </c>
      <c r="D3156" s="450">
        <v>17.920000000000002</v>
      </c>
    </row>
    <row r="3157" spans="1:4" ht="13.5" x14ac:dyDescent="0.25">
      <c r="A3157" s="447">
        <v>93655</v>
      </c>
      <c r="B3157" s="448" t="s">
        <v>7408</v>
      </c>
      <c r="C3157" s="449" t="s">
        <v>923</v>
      </c>
      <c r="D3157" s="450">
        <v>19.309999999999999</v>
      </c>
    </row>
    <row r="3158" spans="1:4" ht="13.5" x14ac:dyDescent="0.25">
      <c r="A3158" s="447">
        <v>93656</v>
      </c>
      <c r="B3158" s="448" t="s">
        <v>7409</v>
      </c>
      <c r="C3158" s="449" t="s">
        <v>923</v>
      </c>
      <c r="D3158" s="450">
        <v>19.309999999999999</v>
      </c>
    </row>
    <row r="3159" spans="1:4" ht="13.5" x14ac:dyDescent="0.25">
      <c r="A3159" s="447">
        <v>93657</v>
      </c>
      <c r="B3159" s="448" t="s">
        <v>7410</v>
      </c>
      <c r="C3159" s="449" t="s">
        <v>923</v>
      </c>
      <c r="D3159" s="450">
        <v>20.93</v>
      </c>
    </row>
    <row r="3160" spans="1:4" ht="13.5" x14ac:dyDescent="0.25">
      <c r="A3160" s="447">
        <v>93658</v>
      </c>
      <c r="B3160" s="448" t="s">
        <v>7411</v>
      </c>
      <c r="C3160" s="449" t="s">
        <v>923</v>
      </c>
      <c r="D3160" s="450">
        <v>30.18</v>
      </c>
    </row>
    <row r="3161" spans="1:4" ht="13.5" x14ac:dyDescent="0.25">
      <c r="A3161" s="447">
        <v>93659</v>
      </c>
      <c r="B3161" s="448" t="s">
        <v>7412</v>
      </c>
      <c r="C3161" s="449" t="s">
        <v>923</v>
      </c>
      <c r="D3161" s="450">
        <v>33.4</v>
      </c>
    </row>
    <row r="3162" spans="1:4" ht="13.5" x14ac:dyDescent="0.25">
      <c r="A3162" s="447">
        <v>93660</v>
      </c>
      <c r="B3162" s="448" t="s">
        <v>7413</v>
      </c>
      <c r="C3162" s="449" t="s">
        <v>923</v>
      </c>
      <c r="D3162" s="450">
        <v>87.16</v>
      </c>
    </row>
    <row r="3163" spans="1:4" ht="13.5" x14ac:dyDescent="0.25">
      <c r="A3163" s="447">
        <v>93661</v>
      </c>
      <c r="B3163" s="448" t="s">
        <v>7414</v>
      </c>
      <c r="C3163" s="449" t="s">
        <v>923</v>
      </c>
      <c r="D3163" s="450">
        <v>88.45</v>
      </c>
    </row>
    <row r="3164" spans="1:4" ht="13.5" x14ac:dyDescent="0.25">
      <c r="A3164" s="447">
        <v>93662</v>
      </c>
      <c r="B3164" s="448" t="s">
        <v>7415</v>
      </c>
      <c r="C3164" s="449" t="s">
        <v>923</v>
      </c>
      <c r="D3164" s="450">
        <v>91.22</v>
      </c>
    </row>
    <row r="3165" spans="1:4" ht="13.5" x14ac:dyDescent="0.25">
      <c r="A3165" s="447">
        <v>93663</v>
      </c>
      <c r="B3165" s="448" t="s">
        <v>7416</v>
      </c>
      <c r="C3165" s="449" t="s">
        <v>923</v>
      </c>
      <c r="D3165" s="450">
        <v>91.22</v>
      </c>
    </row>
    <row r="3166" spans="1:4" ht="13.5" x14ac:dyDescent="0.25">
      <c r="A3166" s="447">
        <v>93664</v>
      </c>
      <c r="B3166" s="448" t="s">
        <v>7417</v>
      </c>
      <c r="C3166" s="449" t="s">
        <v>923</v>
      </c>
      <c r="D3166" s="450">
        <v>94.48</v>
      </c>
    </row>
    <row r="3167" spans="1:4" ht="13.5" x14ac:dyDescent="0.25">
      <c r="A3167" s="447">
        <v>93665</v>
      </c>
      <c r="B3167" s="448" t="s">
        <v>7418</v>
      </c>
      <c r="C3167" s="449" t="s">
        <v>923</v>
      </c>
      <c r="D3167" s="450">
        <v>98.13</v>
      </c>
    </row>
    <row r="3168" spans="1:4" ht="13.5" x14ac:dyDescent="0.25">
      <c r="A3168" s="447">
        <v>93666</v>
      </c>
      <c r="B3168" s="448" t="s">
        <v>7419</v>
      </c>
      <c r="C3168" s="449" t="s">
        <v>923</v>
      </c>
      <c r="D3168" s="450">
        <v>104.57</v>
      </c>
    </row>
    <row r="3169" spans="1:4" ht="13.5" x14ac:dyDescent="0.25">
      <c r="A3169" s="447">
        <v>93667</v>
      </c>
      <c r="B3169" s="448" t="s">
        <v>7420</v>
      </c>
      <c r="C3169" s="449" t="s">
        <v>923</v>
      </c>
      <c r="D3169" s="450">
        <v>108.56</v>
      </c>
    </row>
    <row r="3170" spans="1:4" ht="13.5" x14ac:dyDescent="0.25">
      <c r="A3170" s="447">
        <v>93668</v>
      </c>
      <c r="B3170" s="448" t="s">
        <v>7421</v>
      </c>
      <c r="C3170" s="449" t="s">
        <v>923</v>
      </c>
      <c r="D3170" s="450">
        <v>110.48</v>
      </c>
    </row>
    <row r="3171" spans="1:4" ht="13.5" x14ac:dyDescent="0.25">
      <c r="A3171" s="447">
        <v>93669</v>
      </c>
      <c r="B3171" s="448" t="s">
        <v>7422</v>
      </c>
      <c r="C3171" s="449" t="s">
        <v>923</v>
      </c>
      <c r="D3171" s="450">
        <v>114.63</v>
      </c>
    </row>
    <row r="3172" spans="1:4" ht="13.5" x14ac:dyDescent="0.25">
      <c r="A3172" s="447">
        <v>93670</v>
      </c>
      <c r="B3172" s="448" t="s">
        <v>7423</v>
      </c>
      <c r="C3172" s="449" t="s">
        <v>923</v>
      </c>
      <c r="D3172" s="450">
        <v>114.63</v>
      </c>
    </row>
    <row r="3173" spans="1:4" ht="13.5" x14ac:dyDescent="0.25">
      <c r="A3173" s="447">
        <v>93671</v>
      </c>
      <c r="B3173" s="448" t="s">
        <v>7424</v>
      </c>
      <c r="C3173" s="449" t="s">
        <v>923</v>
      </c>
      <c r="D3173" s="450">
        <v>119.53</v>
      </c>
    </row>
    <row r="3174" spans="1:4" ht="13.5" x14ac:dyDescent="0.25">
      <c r="A3174" s="447">
        <v>93672</v>
      </c>
      <c r="B3174" s="448" t="s">
        <v>7425</v>
      </c>
      <c r="C3174" s="449" t="s">
        <v>923</v>
      </c>
      <c r="D3174" s="450">
        <v>126.86</v>
      </c>
    </row>
    <row r="3175" spans="1:4" ht="13.5" x14ac:dyDescent="0.25">
      <c r="A3175" s="447">
        <v>93673</v>
      </c>
      <c r="B3175" s="448" t="s">
        <v>7426</v>
      </c>
      <c r="C3175" s="449" t="s">
        <v>923</v>
      </c>
      <c r="D3175" s="450">
        <v>136.54</v>
      </c>
    </row>
    <row r="3176" spans="1:4" ht="13.5" x14ac:dyDescent="0.25">
      <c r="A3176" s="447">
        <v>97359</v>
      </c>
      <c r="B3176" s="448" t="s">
        <v>7427</v>
      </c>
      <c r="C3176" s="449" t="s">
        <v>923</v>
      </c>
      <c r="D3176" s="451">
        <v>3811.85</v>
      </c>
    </row>
    <row r="3177" spans="1:4" ht="13.5" x14ac:dyDescent="0.25">
      <c r="A3177" s="447">
        <v>97360</v>
      </c>
      <c r="B3177" s="448" t="s">
        <v>7428</v>
      </c>
      <c r="C3177" s="449" t="s">
        <v>923</v>
      </c>
      <c r="D3177" s="451">
        <v>7348.19</v>
      </c>
    </row>
    <row r="3178" spans="1:4" ht="13.5" x14ac:dyDescent="0.25">
      <c r="A3178" s="447">
        <v>97361</v>
      </c>
      <c r="B3178" s="448" t="s">
        <v>7429</v>
      </c>
      <c r="C3178" s="449" t="s">
        <v>923</v>
      </c>
      <c r="D3178" s="451">
        <v>9797.59</v>
      </c>
    </row>
    <row r="3179" spans="1:4" ht="13.5" x14ac:dyDescent="0.25">
      <c r="A3179" s="447">
        <v>97362</v>
      </c>
      <c r="B3179" s="448" t="s">
        <v>7430</v>
      </c>
      <c r="C3179" s="449" t="s">
        <v>923</v>
      </c>
      <c r="D3179" s="451">
        <v>1879.21</v>
      </c>
    </row>
    <row r="3180" spans="1:4" ht="13.5" x14ac:dyDescent="0.25">
      <c r="A3180" s="447">
        <v>101875</v>
      </c>
      <c r="B3180" s="448" t="s">
        <v>7431</v>
      </c>
      <c r="C3180" s="449" t="s">
        <v>923</v>
      </c>
      <c r="D3180" s="450">
        <v>404.99</v>
      </c>
    </row>
    <row r="3181" spans="1:4" ht="13.5" x14ac:dyDescent="0.25">
      <c r="A3181" s="447">
        <v>101876</v>
      </c>
      <c r="B3181" s="448" t="s">
        <v>7432</v>
      </c>
      <c r="C3181" s="449" t="s">
        <v>923</v>
      </c>
      <c r="D3181" s="450">
        <v>85.48</v>
      </c>
    </row>
    <row r="3182" spans="1:4" ht="13.5" x14ac:dyDescent="0.25">
      <c r="A3182" s="447">
        <v>101877</v>
      </c>
      <c r="B3182" s="448" t="s">
        <v>7433</v>
      </c>
      <c r="C3182" s="449" t="s">
        <v>923</v>
      </c>
      <c r="D3182" s="450">
        <v>58.92</v>
      </c>
    </row>
    <row r="3183" spans="1:4" ht="13.5" x14ac:dyDescent="0.25">
      <c r="A3183" s="447">
        <v>101878</v>
      </c>
      <c r="B3183" s="448" t="s">
        <v>7434</v>
      </c>
      <c r="C3183" s="449" t="s">
        <v>923</v>
      </c>
      <c r="D3183" s="450">
        <v>560.88</v>
      </c>
    </row>
    <row r="3184" spans="1:4" ht="13.5" x14ac:dyDescent="0.25">
      <c r="A3184" s="447">
        <v>101879</v>
      </c>
      <c r="B3184" s="448" t="s">
        <v>7435</v>
      </c>
      <c r="C3184" s="449" t="s">
        <v>923</v>
      </c>
      <c r="D3184" s="450">
        <v>585.46</v>
      </c>
    </row>
    <row r="3185" spans="1:4" ht="13.5" x14ac:dyDescent="0.25">
      <c r="A3185" s="447">
        <v>101880</v>
      </c>
      <c r="B3185" s="448" t="s">
        <v>7436</v>
      </c>
      <c r="C3185" s="449" t="s">
        <v>923</v>
      </c>
      <c r="D3185" s="450">
        <v>674.39</v>
      </c>
    </row>
    <row r="3186" spans="1:4" ht="13.5" x14ac:dyDescent="0.25">
      <c r="A3186" s="447">
        <v>101881</v>
      </c>
      <c r="B3186" s="448" t="s">
        <v>7437</v>
      </c>
      <c r="C3186" s="449" t="s">
        <v>923</v>
      </c>
      <c r="D3186" s="450">
        <v>967.95</v>
      </c>
    </row>
    <row r="3187" spans="1:4" ht="13.5" x14ac:dyDescent="0.25">
      <c r="A3187" s="447">
        <v>101882</v>
      </c>
      <c r="B3187" s="448" t="s">
        <v>7438</v>
      </c>
      <c r="C3187" s="449" t="s">
        <v>923</v>
      </c>
      <c r="D3187" s="451">
        <v>1372.56</v>
      </c>
    </row>
    <row r="3188" spans="1:4" ht="13.5" x14ac:dyDescent="0.25">
      <c r="A3188" s="447">
        <v>101883</v>
      </c>
      <c r="B3188" s="448" t="s">
        <v>7439</v>
      </c>
      <c r="C3188" s="449" t="s">
        <v>923</v>
      </c>
      <c r="D3188" s="450">
        <v>558.16999999999996</v>
      </c>
    </row>
    <row r="3189" spans="1:4" ht="13.5" x14ac:dyDescent="0.25">
      <c r="A3189" s="447">
        <v>101890</v>
      </c>
      <c r="B3189" s="448" t="s">
        <v>7440</v>
      </c>
      <c r="C3189" s="449" t="s">
        <v>923</v>
      </c>
      <c r="D3189" s="450">
        <v>23.47</v>
      </c>
    </row>
    <row r="3190" spans="1:4" ht="13.5" x14ac:dyDescent="0.25">
      <c r="A3190" s="447">
        <v>101891</v>
      </c>
      <c r="B3190" s="448" t="s">
        <v>7441</v>
      </c>
      <c r="C3190" s="449" t="s">
        <v>923</v>
      </c>
      <c r="D3190" s="450">
        <v>39.9</v>
      </c>
    </row>
    <row r="3191" spans="1:4" ht="13.5" x14ac:dyDescent="0.25">
      <c r="A3191" s="447">
        <v>101892</v>
      </c>
      <c r="B3191" s="448" t="s">
        <v>7442</v>
      </c>
      <c r="C3191" s="449" t="s">
        <v>923</v>
      </c>
      <c r="D3191" s="450">
        <v>108.67</v>
      </c>
    </row>
    <row r="3192" spans="1:4" ht="13.5" x14ac:dyDescent="0.25">
      <c r="A3192" s="447">
        <v>101893</v>
      </c>
      <c r="B3192" s="448" t="s">
        <v>7443</v>
      </c>
      <c r="C3192" s="449" t="s">
        <v>923</v>
      </c>
      <c r="D3192" s="450">
        <v>138.18</v>
      </c>
    </row>
    <row r="3193" spans="1:4" ht="13.5" x14ac:dyDescent="0.25">
      <c r="A3193" s="447">
        <v>101894</v>
      </c>
      <c r="B3193" s="448" t="s">
        <v>7444</v>
      </c>
      <c r="C3193" s="449" t="s">
        <v>923</v>
      </c>
      <c r="D3193" s="450">
        <v>224.46</v>
      </c>
    </row>
    <row r="3194" spans="1:4" ht="13.5" x14ac:dyDescent="0.25">
      <c r="A3194" s="447">
        <v>101895</v>
      </c>
      <c r="B3194" s="448" t="s">
        <v>7445</v>
      </c>
      <c r="C3194" s="449" t="s">
        <v>923</v>
      </c>
      <c r="D3194" s="450">
        <v>630.52</v>
      </c>
    </row>
    <row r="3195" spans="1:4" ht="13.5" x14ac:dyDescent="0.25">
      <c r="A3195" s="447">
        <v>101896</v>
      </c>
      <c r="B3195" s="448" t="s">
        <v>7446</v>
      </c>
      <c r="C3195" s="449" t="s">
        <v>923</v>
      </c>
      <c r="D3195" s="450">
        <v>962.17</v>
      </c>
    </row>
    <row r="3196" spans="1:4" ht="13.5" x14ac:dyDescent="0.25">
      <c r="A3196" s="447">
        <v>101897</v>
      </c>
      <c r="B3196" s="448" t="s">
        <v>7447</v>
      </c>
      <c r="C3196" s="449" t="s">
        <v>923</v>
      </c>
      <c r="D3196" s="451">
        <v>1555.96</v>
      </c>
    </row>
    <row r="3197" spans="1:4" ht="13.5" x14ac:dyDescent="0.25">
      <c r="A3197" s="447">
        <v>101898</v>
      </c>
      <c r="B3197" s="448" t="s">
        <v>7448</v>
      </c>
      <c r="C3197" s="449" t="s">
        <v>923</v>
      </c>
      <c r="D3197" s="451">
        <v>2093.69</v>
      </c>
    </row>
    <row r="3198" spans="1:4" ht="13.5" x14ac:dyDescent="0.25">
      <c r="A3198" s="447">
        <v>101899</v>
      </c>
      <c r="B3198" s="448" t="s">
        <v>7449</v>
      </c>
      <c r="C3198" s="449" t="s">
        <v>923</v>
      </c>
      <c r="D3198" s="451">
        <v>3372.75</v>
      </c>
    </row>
    <row r="3199" spans="1:4" ht="13.5" x14ac:dyDescent="0.25">
      <c r="A3199" s="447">
        <v>101900</v>
      </c>
      <c r="B3199" s="448" t="s">
        <v>7450</v>
      </c>
      <c r="C3199" s="449" t="s">
        <v>923</v>
      </c>
      <c r="D3199" s="451">
        <v>7077.46</v>
      </c>
    </row>
    <row r="3200" spans="1:4" ht="13.5" x14ac:dyDescent="0.25">
      <c r="A3200" s="447">
        <v>101901</v>
      </c>
      <c r="B3200" s="448" t="s">
        <v>7451</v>
      </c>
      <c r="C3200" s="449" t="s">
        <v>923</v>
      </c>
      <c r="D3200" s="450">
        <v>200.53</v>
      </c>
    </row>
    <row r="3201" spans="1:4" ht="13.5" x14ac:dyDescent="0.25">
      <c r="A3201" s="447">
        <v>101902</v>
      </c>
      <c r="B3201" s="448" t="s">
        <v>7452</v>
      </c>
      <c r="C3201" s="449" t="s">
        <v>923</v>
      </c>
      <c r="D3201" s="450">
        <v>247.44</v>
      </c>
    </row>
    <row r="3202" spans="1:4" ht="13.5" x14ac:dyDescent="0.25">
      <c r="A3202" s="447">
        <v>101903</v>
      </c>
      <c r="B3202" s="448" t="s">
        <v>7453</v>
      </c>
      <c r="C3202" s="449" t="s">
        <v>923</v>
      </c>
      <c r="D3202" s="450">
        <v>516.12</v>
      </c>
    </row>
    <row r="3203" spans="1:4" ht="13.5" x14ac:dyDescent="0.25">
      <c r="A3203" s="447">
        <v>101904</v>
      </c>
      <c r="B3203" s="448" t="s">
        <v>7454</v>
      </c>
      <c r="C3203" s="449" t="s">
        <v>923</v>
      </c>
      <c r="D3203" s="451">
        <v>1908.97</v>
      </c>
    </row>
    <row r="3204" spans="1:4" ht="13.5" x14ac:dyDescent="0.25">
      <c r="A3204" s="447">
        <v>101938</v>
      </c>
      <c r="B3204" s="448" t="s">
        <v>7455</v>
      </c>
      <c r="C3204" s="449" t="s">
        <v>923</v>
      </c>
      <c r="D3204" s="450">
        <v>114.77</v>
      </c>
    </row>
    <row r="3205" spans="1:4" ht="13.5" x14ac:dyDescent="0.25">
      <c r="A3205" s="447">
        <v>101946</v>
      </c>
      <c r="B3205" s="448" t="s">
        <v>7456</v>
      </c>
      <c r="C3205" s="449" t="s">
        <v>923</v>
      </c>
      <c r="D3205" s="450">
        <v>168.1</v>
      </c>
    </row>
    <row r="3206" spans="1:4" ht="13.5" x14ac:dyDescent="0.25">
      <c r="A3206" s="447">
        <v>91945</v>
      </c>
      <c r="B3206" s="448" t="s">
        <v>12111</v>
      </c>
      <c r="C3206" s="449" t="s">
        <v>923</v>
      </c>
      <c r="D3206" s="450">
        <v>13.81</v>
      </c>
    </row>
    <row r="3207" spans="1:4" ht="13.5" x14ac:dyDescent="0.25">
      <c r="A3207" s="447">
        <v>91946</v>
      </c>
      <c r="B3207" s="448" t="s">
        <v>12112</v>
      </c>
      <c r="C3207" s="449" t="s">
        <v>923</v>
      </c>
      <c r="D3207" s="450">
        <v>10.77</v>
      </c>
    </row>
    <row r="3208" spans="1:4" ht="13.5" x14ac:dyDescent="0.25">
      <c r="A3208" s="447">
        <v>91947</v>
      </c>
      <c r="B3208" s="448" t="s">
        <v>12113</v>
      </c>
      <c r="C3208" s="449" t="s">
        <v>923</v>
      </c>
      <c r="D3208" s="450">
        <v>8.86</v>
      </c>
    </row>
    <row r="3209" spans="1:4" ht="13.5" x14ac:dyDescent="0.25">
      <c r="A3209" s="447">
        <v>91949</v>
      </c>
      <c r="B3209" s="448" t="s">
        <v>12114</v>
      </c>
      <c r="C3209" s="449" t="s">
        <v>923</v>
      </c>
      <c r="D3209" s="450">
        <v>19.350000000000001</v>
      </c>
    </row>
    <row r="3210" spans="1:4" ht="13.5" x14ac:dyDescent="0.25">
      <c r="A3210" s="447">
        <v>91950</v>
      </c>
      <c r="B3210" s="448" t="s">
        <v>12115</v>
      </c>
      <c r="C3210" s="449" t="s">
        <v>923</v>
      </c>
      <c r="D3210" s="450">
        <v>15.64</v>
      </c>
    </row>
    <row r="3211" spans="1:4" ht="13.5" x14ac:dyDescent="0.25">
      <c r="A3211" s="447">
        <v>91951</v>
      </c>
      <c r="B3211" s="448" t="s">
        <v>12116</v>
      </c>
      <c r="C3211" s="449" t="s">
        <v>923</v>
      </c>
      <c r="D3211" s="450">
        <v>13.42</v>
      </c>
    </row>
    <row r="3212" spans="1:4" ht="13.5" x14ac:dyDescent="0.25">
      <c r="A3212" s="447">
        <v>91952</v>
      </c>
      <c r="B3212" s="448" t="s">
        <v>12117</v>
      </c>
      <c r="C3212" s="449" t="s">
        <v>923</v>
      </c>
      <c r="D3212" s="450">
        <v>18.45</v>
      </c>
    </row>
    <row r="3213" spans="1:4" ht="13.5" x14ac:dyDescent="0.25">
      <c r="A3213" s="447">
        <v>91953</v>
      </c>
      <c r="B3213" s="448" t="s">
        <v>12118</v>
      </c>
      <c r="C3213" s="449" t="s">
        <v>923</v>
      </c>
      <c r="D3213" s="450">
        <v>29.22</v>
      </c>
    </row>
    <row r="3214" spans="1:4" ht="13.5" x14ac:dyDescent="0.25">
      <c r="A3214" s="447">
        <v>91954</v>
      </c>
      <c r="B3214" s="448" t="s">
        <v>12119</v>
      </c>
      <c r="C3214" s="449" t="s">
        <v>923</v>
      </c>
      <c r="D3214" s="450">
        <v>24.79</v>
      </c>
    </row>
    <row r="3215" spans="1:4" ht="13.5" x14ac:dyDescent="0.25">
      <c r="A3215" s="447">
        <v>91955</v>
      </c>
      <c r="B3215" s="448" t="s">
        <v>12120</v>
      </c>
      <c r="C3215" s="449" t="s">
        <v>923</v>
      </c>
      <c r="D3215" s="450">
        <v>35.56</v>
      </c>
    </row>
    <row r="3216" spans="1:4" ht="13.5" x14ac:dyDescent="0.25">
      <c r="A3216" s="447">
        <v>91956</v>
      </c>
      <c r="B3216" s="448" t="s">
        <v>12121</v>
      </c>
      <c r="C3216" s="449" t="s">
        <v>923</v>
      </c>
      <c r="D3216" s="450">
        <v>40</v>
      </c>
    </row>
    <row r="3217" spans="1:4" ht="13.5" x14ac:dyDescent="0.25">
      <c r="A3217" s="447">
        <v>91957</v>
      </c>
      <c r="B3217" s="448" t="s">
        <v>12122</v>
      </c>
      <c r="C3217" s="449" t="s">
        <v>923</v>
      </c>
      <c r="D3217" s="450">
        <v>50.77</v>
      </c>
    </row>
    <row r="3218" spans="1:4" ht="13.5" x14ac:dyDescent="0.25">
      <c r="A3218" s="447">
        <v>91958</v>
      </c>
      <c r="B3218" s="448" t="s">
        <v>12123</v>
      </c>
      <c r="C3218" s="449" t="s">
        <v>923</v>
      </c>
      <c r="D3218" s="450">
        <v>33.700000000000003</v>
      </c>
    </row>
    <row r="3219" spans="1:4" ht="13.5" x14ac:dyDescent="0.25">
      <c r="A3219" s="447">
        <v>91959</v>
      </c>
      <c r="B3219" s="448" t="s">
        <v>12124</v>
      </c>
      <c r="C3219" s="449" t="s">
        <v>923</v>
      </c>
      <c r="D3219" s="450">
        <v>44.47</v>
      </c>
    </row>
    <row r="3220" spans="1:4" ht="13.5" x14ac:dyDescent="0.25">
      <c r="A3220" s="447">
        <v>91960</v>
      </c>
      <c r="B3220" s="448" t="s">
        <v>12125</v>
      </c>
      <c r="C3220" s="449" t="s">
        <v>923</v>
      </c>
      <c r="D3220" s="450">
        <v>46.39</v>
      </c>
    </row>
    <row r="3221" spans="1:4" ht="13.5" x14ac:dyDescent="0.25">
      <c r="A3221" s="447">
        <v>91961</v>
      </c>
      <c r="B3221" s="448" t="s">
        <v>12126</v>
      </c>
      <c r="C3221" s="449" t="s">
        <v>923</v>
      </c>
      <c r="D3221" s="450">
        <v>57.16</v>
      </c>
    </row>
    <row r="3222" spans="1:4" ht="13.5" x14ac:dyDescent="0.25">
      <c r="A3222" s="447">
        <v>91962</v>
      </c>
      <c r="B3222" s="448" t="s">
        <v>12127</v>
      </c>
      <c r="C3222" s="449" t="s">
        <v>923</v>
      </c>
      <c r="D3222" s="450">
        <v>61.59</v>
      </c>
    </row>
    <row r="3223" spans="1:4" ht="13.5" x14ac:dyDescent="0.25">
      <c r="A3223" s="447">
        <v>91963</v>
      </c>
      <c r="B3223" s="448" t="s">
        <v>12128</v>
      </c>
      <c r="C3223" s="449" t="s">
        <v>923</v>
      </c>
      <c r="D3223" s="450">
        <v>72.36</v>
      </c>
    </row>
    <row r="3224" spans="1:4" ht="13.5" x14ac:dyDescent="0.25">
      <c r="A3224" s="447">
        <v>91964</v>
      </c>
      <c r="B3224" s="448" t="s">
        <v>12129</v>
      </c>
      <c r="C3224" s="449" t="s">
        <v>923</v>
      </c>
      <c r="D3224" s="450">
        <v>55.25</v>
      </c>
    </row>
    <row r="3225" spans="1:4" ht="13.5" x14ac:dyDescent="0.25">
      <c r="A3225" s="447">
        <v>91965</v>
      </c>
      <c r="B3225" s="448" t="s">
        <v>12130</v>
      </c>
      <c r="C3225" s="449" t="s">
        <v>923</v>
      </c>
      <c r="D3225" s="450">
        <v>66.02</v>
      </c>
    </row>
    <row r="3226" spans="1:4" ht="13.5" x14ac:dyDescent="0.25">
      <c r="A3226" s="447">
        <v>91966</v>
      </c>
      <c r="B3226" s="448" t="s">
        <v>12131</v>
      </c>
      <c r="C3226" s="449" t="s">
        <v>923</v>
      </c>
      <c r="D3226" s="450">
        <v>48.96</v>
      </c>
    </row>
    <row r="3227" spans="1:4" ht="13.5" x14ac:dyDescent="0.25">
      <c r="A3227" s="447">
        <v>91967</v>
      </c>
      <c r="B3227" s="448" t="s">
        <v>12132</v>
      </c>
      <c r="C3227" s="449" t="s">
        <v>923</v>
      </c>
      <c r="D3227" s="450">
        <v>59.73</v>
      </c>
    </row>
    <row r="3228" spans="1:4" ht="13.5" x14ac:dyDescent="0.25">
      <c r="A3228" s="447">
        <v>91968</v>
      </c>
      <c r="B3228" s="448" t="s">
        <v>12133</v>
      </c>
      <c r="C3228" s="449" t="s">
        <v>923</v>
      </c>
      <c r="D3228" s="450">
        <v>67.94</v>
      </c>
    </row>
    <row r="3229" spans="1:4" ht="13.5" x14ac:dyDescent="0.25">
      <c r="A3229" s="447">
        <v>91969</v>
      </c>
      <c r="B3229" s="448" t="s">
        <v>12134</v>
      </c>
      <c r="C3229" s="449" t="s">
        <v>923</v>
      </c>
      <c r="D3229" s="450">
        <v>78.709999999999994</v>
      </c>
    </row>
    <row r="3230" spans="1:4" ht="13.5" x14ac:dyDescent="0.25">
      <c r="A3230" s="447">
        <v>91970</v>
      </c>
      <c r="B3230" s="448" t="s">
        <v>12135</v>
      </c>
      <c r="C3230" s="449" t="s">
        <v>923</v>
      </c>
      <c r="D3230" s="450">
        <v>70.87</v>
      </c>
    </row>
    <row r="3231" spans="1:4" ht="13.5" x14ac:dyDescent="0.25">
      <c r="A3231" s="447">
        <v>91971</v>
      </c>
      <c r="B3231" s="448" t="s">
        <v>12136</v>
      </c>
      <c r="C3231" s="449" t="s">
        <v>923</v>
      </c>
      <c r="D3231" s="450">
        <v>86.51</v>
      </c>
    </row>
    <row r="3232" spans="1:4" ht="13.5" x14ac:dyDescent="0.25">
      <c r="A3232" s="447">
        <v>91972</v>
      </c>
      <c r="B3232" s="448" t="s">
        <v>12137</v>
      </c>
      <c r="C3232" s="449" t="s">
        <v>923</v>
      </c>
      <c r="D3232" s="450">
        <v>77.260000000000005</v>
      </c>
    </row>
    <row r="3233" spans="1:4" ht="13.5" x14ac:dyDescent="0.25">
      <c r="A3233" s="447">
        <v>91973</v>
      </c>
      <c r="B3233" s="448" t="s">
        <v>12138</v>
      </c>
      <c r="C3233" s="449" t="s">
        <v>923</v>
      </c>
      <c r="D3233" s="450">
        <v>92.9</v>
      </c>
    </row>
    <row r="3234" spans="1:4" ht="13.5" x14ac:dyDescent="0.25">
      <c r="A3234" s="447">
        <v>91974</v>
      </c>
      <c r="B3234" s="448" t="s">
        <v>12139</v>
      </c>
      <c r="C3234" s="449" t="s">
        <v>923</v>
      </c>
      <c r="D3234" s="450">
        <v>64.52</v>
      </c>
    </row>
    <row r="3235" spans="1:4" ht="13.5" x14ac:dyDescent="0.25">
      <c r="A3235" s="447">
        <v>91975</v>
      </c>
      <c r="B3235" s="448" t="s">
        <v>12140</v>
      </c>
      <c r="C3235" s="449" t="s">
        <v>923</v>
      </c>
      <c r="D3235" s="450">
        <v>80.16</v>
      </c>
    </row>
    <row r="3236" spans="1:4" ht="13.5" x14ac:dyDescent="0.25">
      <c r="A3236" s="447">
        <v>91976</v>
      </c>
      <c r="B3236" s="448" t="s">
        <v>12141</v>
      </c>
      <c r="C3236" s="449" t="s">
        <v>923</v>
      </c>
      <c r="D3236" s="450">
        <v>95.09</v>
      </c>
    </row>
    <row r="3237" spans="1:4" ht="13.5" x14ac:dyDescent="0.25">
      <c r="A3237" s="447">
        <v>91977</v>
      </c>
      <c r="B3237" s="448" t="s">
        <v>12142</v>
      </c>
      <c r="C3237" s="449" t="s">
        <v>923</v>
      </c>
      <c r="D3237" s="450">
        <v>110.73</v>
      </c>
    </row>
    <row r="3238" spans="1:4" ht="13.5" x14ac:dyDescent="0.25">
      <c r="A3238" s="447">
        <v>91978</v>
      </c>
      <c r="B3238" s="448" t="s">
        <v>12143</v>
      </c>
      <c r="C3238" s="449" t="s">
        <v>923</v>
      </c>
      <c r="D3238" s="450">
        <v>38.68</v>
      </c>
    </row>
    <row r="3239" spans="1:4" ht="13.5" x14ac:dyDescent="0.25">
      <c r="A3239" s="447">
        <v>91979</v>
      </c>
      <c r="B3239" s="448" t="s">
        <v>12144</v>
      </c>
      <c r="C3239" s="449" t="s">
        <v>923</v>
      </c>
      <c r="D3239" s="450">
        <v>49.45</v>
      </c>
    </row>
    <row r="3240" spans="1:4" ht="13.5" x14ac:dyDescent="0.25">
      <c r="A3240" s="447">
        <v>91980</v>
      </c>
      <c r="B3240" s="448" t="s">
        <v>12145</v>
      </c>
      <c r="C3240" s="449" t="s">
        <v>923</v>
      </c>
      <c r="D3240" s="450">
        <v>37.54</v>
      </c>
    </row>
    <row r="3241" spans="1:4" ht="13.5" x14ac:dyDescent="0.25">
      <c r="A3241" s="447">
        <v>91981</v>
      </c>
      <c r="B3241" s="448" t="s">
        <v>12146</v>
      </c>
      <c r="C3241" s="449" t="s">
        <v>923</v>
      </c>
      <c r="D3241" s="450">
        <v>48.31</v>
      </c>
    </row>
    <row r="3242" spans="1:4" ht="13.5" x14ac:dyDescent="0.25">
      <c r="A3242" s="447">
        <v>91982</v>
      </c>
      <c r="B3242" s="448" t="s">
        <v>12147</v>
      </c>
      <c r="C3242" s="449" t="s">
        <v>923</v>
      </c>
      <c r="D3242" s="450">
        <v>84.21</v>
      </c>
    </row>
    <row r="3243" spans="1:4" ht="13.5" x14ac:dyDescent="0.25">
      <c r="A3243" s="447">
        <v>91983</v>
      </c>
      <c r="B3243" s="448" t="s">
        <v>12148</v>
      </c>
      <c r="C3243" s="449" t="s">
        <v>923</v>
      </c>
      <c r="D3243" s="450">
        <v>94.98</v>
      </c>
    </row>
    <row r="3244" spans="1:4" ht="13.5" x14ac:dyDescent="0.25">
      <c r="A3244" s="447">
        <v>91984</v>
      </c>
      <c r="B3244" s="448" t="s">
        <v>12149</v>
      </c>
      <c r="C3244" s="449" t="s">
        <v>923</v>
      </c>
      <c r="D3244" s="450">
        <v>17.399999999999999</v>
      </c>
    </row>
    <row r="3245" spans="1:4" ht="13.5" x14ac:dyDescent="0.25">
      <c r="A3245" s="447">
        <v>91985</v>
      </c>
      <c r="B3245" s="448" t="s">
        <v>12150</v>
      </c>
      <c r="C3245" s="449" t="s">
        <v>923</v>
      </c>
      <c r="D3245" s="450">
        <v>28.17</v>
      </c>
    </row>
    <row r="3246" spans="1:4" ht="13.5" x14ac:dyDescent="0.25">
      <c r="A3246" s="447">
        <v>91986</v>
      </c>
      <c r="B3246" s="448" t="s">
        <v>12151</v>
      </c>
      <c r="C3246" s="449" t="s">
        <v>923</v>
      </c>
      <c r="D3246" s="450">
        <v>36</v>
      </c>
    </row>
    <row r="3247" spans="1:4" ht="13.5" x14ac:dyDescent="0.25">
      <c r="A3247" s="447">
        <v>91987</v>
      </c>
      <c r="B3247" s="448" t="s">
        <v>12152</v>
      </c>
      <c r="C3247" s="449" t="s">
        <v>923</v>
      </c>
      <c r="D3247" s="450">
        <v>46.77</v>
      </c>
    </row>
    <row r="3248" spans="1:4" ht="13.5" x14ac:dyDescent="0.25">
      <c r="A3248" s="447">
        <v>91988</v>
      </c>
      <c r="B3248" s="448" t="s">
        <v>12153</v>
      </c>
      <c r="C3248" s="449" t="s">
        <v>923</v>
      </c>
      <c r="D3248" s="450">
        <v>21.22</v>
      </c>
    </row>
    <row r="3249" spans="1:4" ht="13.5" x14ac:dyDescent="0.25">
      <c r="A3249" s="447">
        <v>91989</v>
      </c>
      <c r="B3249" s="448" t="s">
        <v>12154</v>
      </c>
      <c r="C3249" s="449" t="s">
        <v>923</v>
      </c>
      <c r="D3249" s="450">
        <v>31.99</v>
      </c>
    </row>
    <row r="3250" spans="1:4" ht="13.5" x14ac:dyDescent="0.25">
      <c r="A3250" s="447">
        <v>91990</v>
      </c>
      <c r="B3250" s="448" t="s">
        <v>12155</v>
      </c>
      <c r="C3250" s="449" t="s">
        <v>923</v>
      </c>
      <c r="D3250" s="450">
        <v>33.72</v>
      </c>
    </row>
    <row r="3251" spans="1:4" ht="13.5" x14ac:dyDescent="0.25">
      <c r="A3251" s="447">
        <v>91991</v>
      </c>
      <c r="B3251" s="448" t="s">
        <v>12156</v>
      </c>
      <c r="C3251" s="449" t="s">
        <v>923</v>
      </c>
      <c r="D3251" s="450">
        <v>35.79</v>
      </c>
    </row>
    <row r="3252" spans="1:4" ht="13.5" x14ac:dyDescent="0.25">
      <c r="A3252" s="447">
        <v>91992</v>
      </c>
      <c r="B3252" s="448" t="s">
        <v>12157</v>
      </c>
      <c r="C3252" s="449" t="s">
        <v>923</v>
      </c>
      <c r="D3252" s="450">
        <v>44.49</v>
      </c>
    </row>
    <row r="3253" spans="1:4" ht="13.5" x14ac:dyDescent="0.25">
      <c r="A3253" s="447">
        <v>91993</v>
      </c>
      <c r="B3253" s="448" t="s">
        <v>12158</v>
      </c>
      <c r="C3253" s="449" t="s">
        <v>923</v>
      </c>
      <c r="D3253" s="450">
        <v>46.56</v>
      </c>
    </row>
    <row r="3254" spans="1:4" ht="13.5" x14ac:dyDescent="0.25">
      <c r="A3254" s="447">
        <v>91994</v>
      </c>
      <c r="B3254" s="448" t="s">
        <v>12159</v>
      </c>
      <c r="C3254" s="449" t="s">
        <v>923</v>
      </c>
      <c r="D3254" s="450">
        <v>23.72</v>
      </c>
    </row>
    <row r="3255" spans="1:4" ht="13.5" x14ac:dyDescent="0.25">
      <c r="A3255" s="447">
        <v>91995</v>
      </c>
      <c r="B3255" s="448" t="s">
        <v>12160</v>
      </c>
      <c r="C3255" s="449" t="s">
        <v>923</v>
      </c>
      <c r="D3255" s="450">
        <v>25.79</v>
      </c>
    </row>
    <row r="3256" spans="1:4" ht="13.5" x14ac:dyDescent="0.25">
      <c r="A3256" s="447">
        <v>91996</v>
      </c>
      <c r="B3256" s="448" t="s">
        <v>12161</v>
      </c>
      <c r="C3256" s="449" t="s">
        <v>923</v>
      </c>
      <c r="D3256" s="450">
        <v>34.49</v>
      </c>
    </row>
    <row r="3257" spans="1:4" ht="13.5" x14ac:dyDescent="0.25">
      <c r="A3257" s="447">
        <v>91997</v>
      </c>
      <c r="B3257" s="448" t="s">
        <v>12162</v>
      </c>
      <c r="C3257" s="449" t="s">
        <v>923</v>
      </c>
      <c r="D3257" s="450">
        <v>36.56</v>
      </c>
    </row>
    <row r="3258" spans="1:4" ht="13.5" x14ac:dyDescent="0.25">
      <c r="A3258" s="447">
        <v>91998</v>
      </c>
      <c r="B3258" s="448" t="s">
        <v>12163</v>
      </c>
      <c r="C3258" s="449" t="s">
        <v>923</v>
      </c>
      <c r="D3258" s="450">
        <v>19.850000000000001</v>
      </c>
    </row>
    <row r="3259" spans="1:4" ht="13.5" x14ac:dyDescent="0.25">
      <c r="A3259" s="447">
        <v>91999</v>
      </c>
      <c r="B3259" s="448" t="s">
        <v>12164</v>
      </c>
      <c r="C3259" s="449" t="s">
        <v>923</v>
      </c>
      <c r="D3259" s="450">
        <v>21.92</v>
      </c>
    </row>
    <row r="3260" spans="1:4" ht="13.5" x14ac:dyDescent="0.25">
      <c r="A3260" s="447">
        <v>92000</v>
      </c>
      <c r="B3260" s="448" t="s">
        <v>12165</v>
      </c>
      <c r="C3260" s="449" t="s">
        <v>923</v>
      </c>
      <c r="D3260" s="450">
        <v>30.62</v>
      </c>
    </row>
    <row r="3261" spans="1:4" ht="13.5" x14ac:dyDescent="0.25">
      <c r="A3261" s="447">
        <v>92001</v>
      </c>
      <c r="B3261" s="448" t="s">
        <v>12166</v>
      </c>
      <c r="C3261" s="449" t="s">
        <v>923</v>
      </c>
      <c r="D3261" s="450">
        <v>32.69</v>
      </c>
    </row>
    <row r="3262" spans="1:4" ht="13.5" x14ac:dyDescent="0.25">
      <c r="A3262" s="447">
        <v>92002</v>
      </c>
      <c r="B3262" s="448" t="s">
        <v>12167</v>
      </c>
      <c r="C3262" s="449" t="s">
        <v>923</v>
      </c>
      <c r="D3262" s="450">
        <v>44.25</v>
      </c>
    </row>
    <row r="3263" spans="1:4" ht="13.5" x14ac:dyDescent="0.25">
      <c r="A3263" s="447">
        <v>92003</v>
      </c>
      <c r="B3263" s="448" t="s">
        <v>12168</v>
      </c>
      <c r="C3263" s="449" t="s">
        <v>923</v>
      </c>
      <c r="D3263" s="450">
        <v>48.39</v>
      </c>
    </row>
    <row r="3264" spans="1:4" ht="13.5" x14ac:dyDescent="0.25">
      <c r="A3264" s="447">
        <v>92004</v>
      </c>
      <c r="B3264" s="448" t="s">
        <v>12169</v>
      </c>
      <c r="C3264" s="449" t="s">
        <v>923</v>
      </c>
      <c r="D3264" s="450">
        <v>55.02</v>
      </c>
    </row>
    <row r="3265" spans="1:4" ht="13.5" x14ac:dyDescent="0.25">
      <c r="A3265" s="447">
        <v>92005</v>
      </c>
      <c r="B3265" s="448" t="s">
        <v>12170</v>
      </c>
      <c r="C3265" s="449" t="s">
        <v>923</v>
      </c>
      <c r="D3265" s="450">
        <v>59.16</v>
      </c>
    </row>
    <row r="3266" spans="1:4" ht="13.5" x14ac:dyDescent="0.25">
      <c r="A3266" s="447">
        <v>92006</v>
      </c>
      <c r="B3266" s="448" t="s">
        <v>12171</v>
      </c>
      <c r="C3266" s="449" t="s">
        <v>923</v>
      </c>
      <c r="D3266" s="450">
        <v>36.46</v>
      </c>
    </row>
    <row r="3267" spans="1:4" ht="13.5" x14ac:dyDescent="0.25">
      <c r="A3267" s="447">
        <v>92007</v>
      </c>
      <c r="B3267" s="448" t="s">
        <v>12172</v>
      </c>
      <c r="C3267" s="449" t="s">
        <v>923</v>
      </c>
      <c r="D3267" s="450">
        <v>40.6</v>
      </c>
    </row>
    <row r="3268" spans="1:4" ht="13.5" x14ac:dyDescent="0.25">
      <c r="A3268" s="447">
        <v>92008</v>
      </c>
      <c r="B3268" s="448" t="s">
        <v>12173</v>
      </c>
      <c r="C3268" s="449" t="s">
        <v>923</v>
      </c>
      <c r="D3268" s="450">
        <v>47.23</v>
      </c>
    </row>
    <row r="3269" spans="1:4" ht="13.5" x14ac:dyDescent="0.25">
      <c r="A3269" s="447">
        <v>92009</v>
      </c>
      <c r="B3269" s="448" t="s">
        <v>12174</v>
      </c>
      <c r="C3269" s="449" t="s">
        <v>923</v>
      </c>
      <c r="D3269" s="450">
        <v>51.37</v>
      </c>
    </row>
    <row r="3270" spans="1:4" ht="13.5" x14ac:dyDescent="0.25">
      <c r="A3270" s="447">
        <v>92010</v>
      </c>
      <c r="B3270" s="448" t="s">
        <v>12175</v>
      </c>
      <c r="C3270" s="449" t="s">
        <v>923</v>
      </c>
      <c r="D3270" s="450">
        <v>64.73</v>
      </c>
    </row>
    <row r="3271" spans="1:4" ht="13.5" x14ac:dyDescent="0.25">
      <c r="A3271" s="447">
        <v>92011</v>
      </c>
      <c r="B3271" s="448" t="s">
        <v>12176</v>
      </c>
      <c r="C3271" s="449" t="s">
        <v>923</v>
      </c>
      <c r="D3271" s="450">
        <v>70.94</v>
      </c>
    </row>
    <row r="3272" spans="1:4" ht="13.5" x14ac:dyDescent="0.25">
      <c r="A3272" s="447">
        <v>92012</v>
      </c>
      <c r="B3272" s="448" t="s">
        <v>12177</v>
      </c>
      <c r="C3272" s="449" t="s">
        <v>923</v>
      </c>
      <c r="D3272" s="450">
        <v>75.5</v>
      </c>
    </row>
    <row r="3273" spans="1:4" ht="13.5" x14ac:dyDescent="0.25">
      <c r="A3273" s="447">
        <v>92013</v>
      </c>
      <c r="B3273" s="448" t="s">
        <v>12178</v>
      </c>
      <c r="C3273" s="449" t="s">
        <v>923</v>
      </c>
      <c r="D3273" s="450">
        <v>81.709999999999994</v>
      </c>
    </row>
    <row r="3274" spans="1:4" ht="13.5" x14ac:dyDescent="0.25">
      <c r="A3274" s="447">
        <v>92014</v>
      </c>
      <c r="B3274" s="448" t="s">
        <v>12179</v>
      </c>
      <c r="C3274" s="449" t="s">
        <v>923</v>
      </c>
      <c r="D3274" s="450">
        <v>53.07</v>
      </c>
    </row>
    <row r="3275" spans="1:4" ht="13.5" x14ac:dyDescent="0.25">
      <c r="A3275" s="447">
        <v>92015</v>
      </c>
      <c r="B3275" s="448" t="s">
        <v>12180</v>
      </c>
      <c r="C3275" s="449" t="s">
        <v>923</v>
      </c>
      <c r="D3275" s="450">
        <v>59.28</v>
      </c>
    </row>
    <row r="3276" spans="1:4" ht="13.5" x14ac:dyDescent="0.25">
      <c r="A3276" s="447">
        <v>92016</v>
      </c>
      <c r="B3276" s="448" t="s">
        <v>12181</v>
      </c>
      <c r="C3276" s="449" t="s">
        <v>923</v>
      </c>
      <c r="D3276" s="450">
        <v>63.84</v>
      </c>
    </row>
    <row r="3277" spans="1:4" ht="13.5" x14ac:dyDescent="0.25">
      <c r="A3277" s="447">
        <v>92017</v>
      </c>
      <c r="B3277" s="448" t="s">
        <v>12182</v>
      </c>
      <c r="C3277" s="449" t="s">
        <v>923</v>
      </c>
      <c r="D3277" s="450">
        <v>70.05</v>
      </c>
    </row>
    <row r="3278" spans="1:4" ht="13.5" x14ac:dyDescent="0.25">
      <c r="A3278" s="447">
        <v>92018</v>
      </c>
      <c r="B3278" s="448" t="s">
        <v>12183</v>
      </c>
      <c r="C3278" s="449" t="s">
        <v>923</v>
      </c>
      <c r="D3278" s="450">
        <v>70.25</v>
      </c>
    </row>
    <row r="3279" spans="1:4" ht="13.5" x14ac:dyDescent="0.25">
      <c r="A3279" s="447">
        <v>92019</v>
      </c>
      <c r="B3279" s="448" t="s">
        <v>12184</v>
      </c>
      <c r="C3279" s="449" t="s">
        <v>923</v>
      </c>
      <c r="D3279" s="450">
        <v>85.89</v>
      </c>
    </row>
    <row r="3280" spans="1:4" ht="13.5" x14ac:dyDescent="0.25">
      <c r="A3280" s="447">
        <v>92020</v>
      </c>
      <c r="B3280" s="448" t="s">
        <v>12185</v>
      </c>
      <c r="C3280" s="449" t="s">
        <v>923</v>
      </c>
      <c r="D3280" s="450">
        <v>103.73</v>
      </c>
    </row>
    <row r="3281" spans="1:4" ht="13.5" x14ac:dyDescent="0.25">
      <c r="A3281" s="447">
        <v>92021</v>
      </c>
      <c r="B3281" s="448" t="s">
        <v>12186</v>
      </c>
      <c r="C3281" s="449" t="s">
        <v>923</v>
      </c>
      <c r="D3281" s="450">
        <v>119.37</v>
      </c>
    </row>
    <row r="3282" spans="1:4" ht="13.5" x14ac:dyDescent="0.25">
      <c r="A3282" s="447">
        <v>92022</v>
      </c>
      <c r="B3282" s="448" t="s">
        <v>12187</v>
      </c>
      <c r="C3282" s="449" t="s">
        <v>923</v>
      </c>
      <c r="D3282" s="450">
        <v>38.93</v>
      </c>
    </row>
    <row r="3283" spans="1:4" ht="13.5" x14ac:dyDescent="0.25">
      <c r="A3283" s="447">
        <v>92023</v>
      </c>
      <c r="B3283" s="448" t="s">
        <v>12188</v>
      </c>
      <c r="C3283" s="449" t="s">
        <v>923</v>
      </c>
      <c r="D3283" s="450">
        <v>49.7</v>
      </c>
    </row>
    <row r="3284" spans="1:4" ht="13.5" x14ac:dyDescent="0.25">
      <c r="A3284" s="447">
        <v>92024</v>
      </c>
      <c r="B3284" s="448" t="s">
        <v>12189</v>
      </c>
      <c r="C3284" s="449" t="s">
        <v>923</v>
      </c>
      <c r="D3284" s="450">
        <v>59.45</v>
      </c>
    </row>
    <row r="3285" spans="1:4" ht="13.5" x14ac:dyDescent="0.25">
      <c r="A3285" s="447">
        <v>92025</v>
      </c>
      <c r="B3285" s="448" t="s">
        <v>12190</v>
      </c>
      <c r="C3285" s="449" t="s">
        <v>923</v>
      </c>
      <c r="D3285" s="450">
        <v>70.22</v>
      </c>
    </row>
    <row r="3286" spans="1:4" ht="13.5" x14ac:dyDescent="0.25">
      <c r="A3286" s="447">
        <v>92026</v>
      </c>
      <c r="B3286" s="448" t="s">
        <v>12191</v>
      </c>
      <c r="C3286" s="449" t="s">
        <v>923</v>
      </c>
      <c r="D3286" s="450">
        <v>54.18</v>
      </c>
    </row>
    <row r="3287" spans="1:4" ht="13.5" x14ac:dyDescent="0.25">
      <c r="A3287" s="447">
        <v>92027</v>
      </c>
      <c r="B3287" s="448" t="s">
        <v>12192</v>
      </c>
      <c r="C3287" s="449" t="s">
        <v>923</v>
      </c>
      <c r="D3287" s="450">
        <v>64.95</v>
      </c>
    </row>
    <row r="3288" spans="1:4" ht="13.5" x14ac:dyDescent="0.25">
      <c r="A3288" s="447">
        <v>92028</v>
      </c>
      <c r="B3288" s="448" t="s">
        <v>12193</v>
      </c>
      <c r="C3288" s="449" t="s">
        <v>923</v>
      </c>
      <c r="D3288" s="450">
        <v>45.32</v>
      </c>
    </row>
    <row r="3289" spans="1:4" ht="13.5" x14ac:dyDescent="0.25">
      <c r="A3289" s="447">
        <v>92029</v>
      </c>
      <c r="B3289" s="448" t="s">
        <v>12194</v>
      </c>
      <c r="C3289" s="449" t="s">
        <v>923</v>
      </c>
      <c r="D3289" s="450">
        <v>56.09</v>
      </c>
    </row>
    <row r="3290" spans="1:4" ht="13.5" x14ac:dyDescent="0.25">
      <c r="A3290" s="447">
        <v>92030</v>
      </c>
      <c r="B3290" s="448" t="s">
        <v>12195</v>
      </c>
      <c r="C3290" s="449" t="s">
        <v>923</v>
      </c>
      <c r="D3290" s="450">
        <v>65.8</v>
      </c>
    </row>
    <row r="3291" spans="1:4" ht="13.5" x14ac:dyDescent="0.25">
      <c r="A3291" s="447">
        <v>92031</v>
      </c>
      <c r="B3291" s="448" t="s">
        <v>12196</v>
      </c>
      <c r="C3291" s="449" t="s">
        <v>923</v>
      </c>
      <c r="D3291" s="450">
        <v>76.569999999999993</v>
      </c>
    </row>
    <row r="3292" spans="1:4" ht="13.5" x14ac:dyDescent="0.25">
      <c r="A3292" s="447">
        <v>92032</v>
      </c>
      <c r="B3292" s="448" t="s">
        <v>12197</v>
      </c>
      <c r="C3292" s="449" t="s">
        <v>923</v>
      </c>
      <c r="D3292" s="450">
        <v>66.87</v>
      </c>
    </row>
    <row r="3293" spans="1:4" ht="13.5" x14ac:dyDescent="0.25">
      <c r="A3293" s="447">
        <v>92033</v>
      </c>
      <c r="B3293" s="448" t="s">
        <v>12198</v>
      </c>
      <c r="C3293" s="449" t="s">
        <v>923</v>
      </c>
      <c r="D3293" s="450">
        <v>77.64</v>
      </c>
    </row>
    <row r="3294" spans="1:4" ht="13.5" x14ac:dyDescent="0.25">
      <c r="A3294" s="447">
        <v>92034</v>
      </c>
      <c r="B3294" s="448" t="s">
        <v>12199</v>
      </c>
      <c r="C3294" s="449" t="s">
        <v>923</v>
      </c>
      <c r="D3294" s="450">
        <v>60.52</v>
      </c>
    </row>
    <row r="3295" spans="1:4" ht="13.5" x14ac:dyDescent="0.25">
      <c r="A3295" s="447">
        <v>92035</v>
      </c>
      <c r="B3295" s="448" t="s">
        <v>12200</v>
      </c>
      <c r="C3295" s="449" t="s">
        <v>923</v>
      </c>
      <c r="D3295" s="450">
        <v>71.290000000000006</v>
      </c>
    </row>
    <row r="3296" spans="1:4" ht="13.5" x14ac:dyDescent="0.25">
      <c r="A3296" s="447">
        <v>97595</v>
      </c>
      <c r="B3296" s="448" t="s">
        <v>20361</v>
      </c>
      <c r="C3296" s="449" t="s">
        <v>923</v>
      </c>
      <c r="D3296" s="450">
        <v>100.77</v>
      </c>
    </row>
    <row r="3297" spans="1:4" ht="13.5" x14ac:dyDescent="0.25">
      <c r="A3297" s="447">
        <v>97596</v>
      </c>
      <c r="B3297" s="448" t="s">
        <v>20362</v>
      </c>
      <c r="C3297" s="449" t="s">
        <v>923</v>
      </c>
      <c r="D3297" s="450">
        <v>70.88</v>
      </c>
    </row>
    <row r="3298" spans="1:4" ht="13.5" x14ac:dyDescent="0.25">
      <c r="A3298" s="447">
        <v>97597</v>
      </c>
      <c r="B3298" s="448" t="s">
        <v>20363</v>
      </c>
      <c r="C3298" s="449" t="s">
        <v>923</v>
      </c>
      <c r="D3298" s="450">
        <v>70.98</v>
      </c>
    </row>
    <row r="3299" spans="1:4" ht="13.5" x14ac:dyDescent="0.25">
      <c r="A3299" s="447">
        <v>97598</v>
      </c>
      <c r="B3299" s="448" t="s">
        <v>20364</v>
      </c>
      <c r="C3299" s="449" t="s">
        <v>923</v>
      </c>
      <c r="D3299" s="450">
        <v>67.16</v>
      </c>
    </row>
    <row r="3300" spans="1:4" ht="13.5" x14ac:dyDescent="0.25">
      <c r="A3300" s="447">
        <v>97599</v>
      </c>
      <c r="B3300" s="448" t="s">
        <v>20365</v>
      </c>
      <c r="C3300" s="449" t="s">
        <v>923</v>
      </c>
      <c r="D3300" s="450">
        <v>18.86</v>
      </c>
    </row>
    <row r="3301" spans="1:4" ht="13.5" x14ac:dyDescent="0.25">
      <c r="A3301" s="447">
        <v>97609</v>
      </c>
      <c r="B3301" s="448" t="s">
        <v>20366</v>
      </c>
      <c r="C3301" s="449" t="s">
        <v>923</v>
      </c>
      <c r="D3301" s="450">
        <v>13.14</v>
      </c>
    </row>
    <row r="3302" spans="1:4" ht="13.5" x14ac:dyDescent="0.25">
      <c r="A3302" s="447">
        <v>97610</v>
      </c>
      <c r="B3302" s="448" t="s">
        <v>20367</v>
      </c>
      <c r="C3302" s="449" t="s">
        <v>923</v>
      </c>
      <c r="D3302" s="450">
        <v>13.8</v>
      </c>
    </row>
    <row r="3303" spans="1:4" ht="13.5" x14ac:dyDescent="0.25">
      <c r="A3303" s="447">
        <v>100902</v>
      </c>
      <c r="B3303" s="448" t="s">
        <v>20368</v>
      </c>
      <c r="C3303" s="449" t="s">
        <v>923</v>
      </c>
      <c r="D3303" s="450">
        <v>26.94</v>
      </c>
    </row>
    <row r="3304" spans="1:4" ht="13.5" x14ac:dyDescent="0.25">
      <c r="A3304" s="447">
        <v>100903</v>
      </c>
      <c r="B3304" s="448" t="s">
        <v>20369</v>
      </c>
      <c r="C3304" s="449" t="s">
        <v>923</v>
      </c>
      <c r="D3304" s="450">
        <v>29.84</v>
      </c>
    </row>
    <row r="3305" spans="1:4" ht="13.5" x14ac:dyDescent="0.25">
      <c r="A3305" s="447">
        <v>103782</v>
      </c>
      <c r="B3305" s="448" t="s">
        <v>20370</v>
      </c>
      <c r="C3305" s="449" t="s">
        <v>923</v>
      </c>
      <c r="D3305" s="450">
        <v>28.73</v>
      </c>
    </row>
    <row r="3306" spans="1:4" ht="13.5" x14ac:dyDescent="0.25">
      <c r="A3306" s="447">
        <v>105554</v>
      </c>
      <c r="B3306" s="448" t="s">
        <v>20371</v>
      </c>
      <c r="C3306" s="449" t="s">
        <v>923</v>
      </c>
      <c r="D3306" s="450">
        <v>15.22</v>
      </c>
    </row>
    <row r="3307" spans="1:4" ht="13.5" x14ac:dyDescent="0.25">
      <c r="A3307" s="447">
        <v>101489</v>
      </c>
      <c r="B3307" s="448" t="s">
        <v>10511</v>
      </c>
      <c r="C3307" s="449" t="s">
        <v>923</v>
      </c>
      <c r="D3307" s="451">
        <v>1501.97</v>
      </c>
    </row>
    <row r="3308" spans="1:4" ht="13.5" x14ac:dyDescent="0.25">
      <c r="A3308" s="447">
        <v>101490</v>
      </c>
      <c r="B3308" s="448" t="s">
        <v>10512</v>
      </c>
      <c r="C3308" s="449" t="s">
        <v>923</v>
      </c>
      <c r="D3308" s="451">
        <v>1602.07</v>
      </c>
    </row>
    <row r="3309" spans="1:4" ht="13.5" x14ac:dyDescent="0.25">
      <c r="A3309" s="447">
        <v>101491</v>
      </c>
      <c r="B3309" s="448" t="s">
        <v>10513</v>
      </c>
      <c r="C3309" s="449" t="s">
        <v>923</v>
      </c>
      <c r="D3309" s="451">
        <v>1628.03</v>
      </c>
    </row>
    <row r="3310" spans="1:4" ht="13.5" x14ac:dyDescent="0.25">
      <c r="A3310" s="447">
        <v>101492</v>
      </c>
      <c r="B3310" s="448" t="s">
        <v>10514</v>
      </c>
      <c r="C3310" s="449" t="s">
        <v>923</v>
      </c>
      <c r="D3310" s="451">
        <v>1775.95</v>
      </c>
    </row>
    <row r="3311" spans="1:4" ht="13.5" x14ac:dyDescent="0.25">
      <c r="A3311" s="447">
        <v>101493</v>
      </c>
      <c r="B3311" s="448" t="s">
        <v>10515</v>
      </c>
      <c r="C3311" s="449" t="s">
        <v>923</v>
      </c>
      <c r="D3311" s="451">
        <v>1485.85</v>
      </c>
    </row>
    <row r="3312" spans="1:4" ht="13.5" x14ac:dyDescent="0.25">
      <c r="A3312" s="447">
        <v>101494</v>
      </c>
      <c r="B3312" s="448" t="s">
        <v>10516</v>
      </c>
      <c r="C3312" s="449" t="s">
        <v>923</v>
      </c>
      <c r="D3312" s="451">
        <v>1585.95</v>
      </c>
    </row>
    <row r="3313" spans="1:4" ht="13.5" x14ac:dyDescent="0.25">
      <c r="A3313" s="447">
        <v>101495</v>
      </c>
      <c r="B3313" s="448" t="s">
        <v>10517</v>
      </c>
      <c r="C3313" s="449" t="s">
        <v>923</v>
      </c>
      <c r="D3313" s="451">
        <v>1611.91</v>
      </c>
    </row>
    <row r="3314" spans="1:4" ht="13.5" x14ac:dyDescent="0.25">
      <c r="A3314" s="447">
        <v>101496</v>
      </c>
      <c r="B3314" s="448" t="s">
        <v>10518</v>
      </c>
      <c r="C3314" s="449" t="s">
        <v>923</v>
      </c>
      <c r="D3314" s="451">
        <v>1759.83</v>
      </c>
    </row>
    <row r="3315" spans="1:4" ht="13.5" x14ac:dyDescent="0.25">
      <c r="A3315" s="447">
        <v>101497</v>
      </c>
      <c r="B3315" s="448" t="s">
        <v>10519</v>
      </c>
      <c r="C3315" s="449" t="s">
        <v>923</v>
      </c>
      <c r="D3315" s="451">
        <v>1784.57</v>
      </c>
    </row>
    <row r="3316" spans="1:4" ht="13.5" x14ac:dyDescent="0.25">
      <c r="A3316" s="447">
        <v>101498</v>
      </c>
      <c r="B3316" s="448" t="s">
        <v>10520</v>
      </c>
      <c r="C3316" s="449" t="s">
        <v>923</v>
      </c>
      <c r="D3316" s="451">
        <v>1936.09</v>
      </c>
    </row>
    <row r="3317" spans="1:4" ht="13.5" x14ac:dyDescent="0.25">
      <c r="A3317" s="447">
        <v>101499</v>
      </c>
      <c r="B3317" s="448" t="s">
        <v>10521</v>
      </c>
      <c r="C3317" s="449" t="s">
        <v>923</v>
      </c>
      <c r="D3317" s="451">
        <v>1975.38</v>
      </c>
    </row>
    <row r="3318" spans="1:4" ht="13.5" x14ac:dyDescent="0.25">
      <c r="A3318" s="447">
        <v>101500</v>
      </c>
      <c r="B3318" s="448" t="s">
        <v>10522</v>
      </c>
      <c r="C3318" s="449" t="s">
        <v>923</v>
      </c>
      <c r="D3318" s="451">
        <v>2182.5700000000002</v>
      </c>
    </row>
    <row r="3319" spans="1:4" ht="13.5" x14ac:dyDescent="0.25">
      <c r="A3319" s="447">
        <v>101501</v>
      </c>
      <c r="B3319" s="448" t="s">
        <v>10523</v>
      </c>
      <c r="C3319" s="449" t="s">
        <v>923</v>
      </c>
      <c r="D3319" s="451">
        <v>1776.55</v>
      </c>
    </row>
    <row r="3320" spans="1:4" ht="13.5" x14ac:dyDescent="0.25">
      <c r="A3320" s="447">
        <v>101502</v>
      </c>
      <c r="B3320" s="448" t="s">
        <v>10524</v>
      </c>
      <c r="C3320" s="449" t="s">
        <v>923</v>
      </c>
      <c r="D3320" s="451">
        <v>1928.07</v>
      </c>
    </row>
    <row r="3321" spans="1:4" ht="13.5" x14ac:dyDescent="0.25">
      <c r="A3321" s="447">
        <v>101503</v>
      </c>
      <c r="B3321" s="448" t="s">
        <v>10525</v>
      </c>
      <c r="C3321" s="449" t="s">
        <v>923</v>
      </c>
      <c r="D3321" s="451">
        <v>1967.36</v>
      </c>
    </row>
    <row r="3322" spans="1:4" ht="13.5" x14ac:dyDescent="0.25">
      <c r="A3322" s="447">
        <v>101504</v>
      </c>
      <c r="B3322" s="448" t="s">
        <v>10526</v>
      </c>
      <c r="C3322" s="449" t="s">
        <v>923</v>
      </c>
      <c r="D3322" s="451">
        <v>2174.5500000000002</v>
      </c>
    </row>
    <row r="3323" spans="1:4" ht="13.5" x14ac:dyDescent="0.25">
      <c r="A3323" s="447">
        <v>101505</v>
      </c>
      <c r="B3323" s="448" t="s">
        <v>10527</v>
      </c>
      <c r="C3323" s="449" t="s">
        <v>923</v>
      </c>
      <c r="D3323" s="451">
        <v>1905.23</v>
      </c>
    </row>
    <row r="3324" spans="1:4" ht="13.5" x14ac:dyDescent="0.25">
      <c r="A3324" s="447">
        <v>101506</v>
      </c>
      <c r="B3324" s="448" t="s">
        <v>10528</v>
      </c>
      <c r="C3324" s="449" t="s">
        <v>923</v>
      </c>
      <c r="D3324" s="451">
        <v>2107.25</v>
      </c>
    </row>
    <row r="3325" spans="1:4" ht="13.5" x14ac:dyDescent="0.25">
      <c r="A3325" s="447">
        <v>101507</v>
      </c>
      <c r="B3325" s="448" t="s">
        <v>10529</v>
      </c>
      <c r="C3325" s="449" t="s">
        <v>923</v>
      </c>
      <c r="D3325" s="451">
        <v>2159.64</v>
      </c>
    </row>
    <row r="3326" spans="1:4" ht="13.5" x14ac:dyDescent="0.25">
      <c r="A3326" s="447">
        <v>101508</v>
      </c>
      <c r="B3326" s="448" t="s">
        <v>10530</v>
      </c>
      <c r="C3326" s="449" t="s">
        <v>923</v>
      </c>
      <c r="D3326" s="451">
        <v>2425.0500000000002</v>
      </c>
    </row>
    <row r="3327" spans="1:4" ht="13.5" x14ac:dyDescent="0.25">
      <c r="A3327" s="447">
        <v>101509</v>
      </c>
      <c r="B3327" s="448" t="s">
        <v>20372</v>
      </c>
      <c r="C3327" s="449" t="s">
        <v>923</v>
      </c>
      <c r="D3327" s="451">
        <v>1968.01</v>
      </c>
    </row>
    <row r="3328" spans="1:4" ht="13.5" x14ac:dyDescent="0.25">
      <c r="A3328" s="447">
        <v>101510</v>
      </c>
      <c r="B3328" s="448" t="s">
        <v>20373</v>
      </c>
      <c r="C3328" s="449" t="s">
        <v>923</v>
      </c>
      <c r="D3328" s="451">
        <v>2170.0300000000002</v>
      </c>
    </row>
    <row r="3329" spans="1:4" ht="13.5" x14ac:dyDescent="0.25">
      <c r="A3329" s="447">
        <v>101511</v>
      </c>
      <c r="B3329" s="448" t="s">
        <v>20374</v>
      </c>
      <c r="C3329" s="449" t="s">
        <v>923</v>
      </c>
      <c r="D3329" s="451">
        <v>2222.42</v>
      </c>
    </row>
    <row r="3330" spans="1:4" ht="13.5" x14ac:dyDescent="0.25">
      <c r="A3330" s="447">
        <v>101512</v>
      </c>
      <c r="B3330" s="448" t="s">
        <v>20375</v>
      </c>
      <c r="C3330" s="449" t="s">
        <v>923</v>
      </c>
      <c r="D3330" s="451">
        <v>2487.83</v>
      </c>
    </row>
    <row r="3331" spans="1:4" ht="13.5" x14ac:dyDescent="0.25">
      <c r="A3331" s="447">
        <v>101513</v>
      </c>
      <c r="B3331" s="448" t="s">
        <v>10531</v>
      </c>
      <c r="C3331" s="449" t="s">
        <v>923</v>
      </c>
      <c r="D3331" s="450">
        <v>842.75</v>
      </c>
    </row>
    <row r="3332" spans="1:4" ht="13.5" x14ac:dyDescent="0.25">
      <c r="A3332" s="447">
        <v>101514</v>
      </c>
      <c r="B3332" s="448" t="s">
        <v>10532</v>
      </c>
      <c r="C3332" s="449" t="s">
        <v>923</v>
      </c>
      <c r="D3332" s="450">
        <v>962.87</v>
      </c>
    </row>
    <row r="3333" spans="1:4" ht="13.5" x14ac:dyDescent="0.25">
      <c r="A3333" s="447">
        <v>101515</v>
      </c>
      <c r="B3333" s="448" t="s">
        <v>10533</v>
      </c>
      <c r="C3333" s="449" t="s">
        <v>923</v>
      </c>
      <c r="D3333" s="450">
        <v>994.02</v>
      </c>
    </row>
    <row r="3334" spans="1:4" ht="13.5" x14ac:dyDescent="0.25">
      <c r="A3334" s="447">
        <v>101516</v>
      </c>
      <c r="B3334" s="448" t="s">
        <v>10534</v>
      </c>
      <c r="C3334" s="449" t="s">
        <v>923</v>
      </c>
      <c r="D3334" s="451">
        <v>1132.49</v>
      </c>
    </row>
    <row r="3335" spans="1:4" ht="13.5" x14ac:dyDescent="0.25">
      <c r="A3335" s="447">
        <v>101517</v>
      </c>
      <c r="B3335" s="448" t="s">
        <v>10535</v>
      </c>
      <c r="C3335" s="449" t="s">
        <v>923</v>
      </c>
      <c r="D3335" s="450">
        <v>826.62</v>
      </c>
    </row>
    <row r="3336" spans="1:4" ht="13.5" x14ac:dyDescent="0.25">
      <c r="A3336" s="447">
        <v>101518</v>
      </c>
      <c r="B3336" s="448" t="s">
        <v>10536</v>
      </c>
      <c r="C3336" s="449" t="s">
        <v>923</v>
      </c>
      <c r="D3336" s="450">
        <v>946.74</v>
      </c>
    </row>
    <row r="3337" spans="1:4" ht="13.5" x14ac:dyDescent="0.25">
      <c r="A3337" s="447">
        <v>101519</v>
      </c>
      <c r="B3337" s="448" t="s">
        <v>10537</v>
      </c>
      <c r="C3337" s="449" t="s">
        <v>923</v>
      </c>
      <c r="D3337" s="450">
        <v>977.89</v>
      </c>
    </row>
    <row r="3338" spans="1:4" ht="13.5" x14ac:dyDescent="0.25">
      <c r="A3338" s="447">
        <v>101520</v>
      </c>
      <c r="B3338" s="448" t="s">
        <v>10538</v>
      </c>
      <c r="C3338" s="449" t="s">
        <v>923</v>
      </c>
      <c r="D3338" s="451">
        <v>1116.3599999999999</v>
      </c>
    </row>
    <row r="3339" spans="1:4" ht="13.5" x14ac:dyDescent="0.25">
      <c r="A3339" s="447">
        <v>101521</v>
      </c>
      <c r="B3339" s="448" t="s">
        <v>10539</v>
      </c>
      <c r="C3339" s="449" t="s">
        <v>923</v>
      </c>
      <c r="D3339" s="451">
        <v>1140.54</v>
      </c>
    </row>
    <row r="3340" spans="1:4" ht="13.5" x14ac:dyDescent="0.25">
      <c r="A3340" s="447">
        <v>101522</v>
      </c>
      <c r="B3340" s="448" t="s">
        <v>10540</v>
      </c>
      <c r="C3340" s="449" t="s">
        <v>923</v>
      </c>
      <c r="D3340" s="451">
        <v>1320.72</v>
      </c>
    </row>
    <row r="3341" spans="1:4" ht="13.5" x14ac:dyDescent="0.25">
      <c r="A3341" s="447">
        <v>101523</v>
      </c>
      <c r="B3341" s="448" t="s">
        <v>10541</v>
      </c>
      <c r="C3341" s="449" t="s">
        <v>923</v>
      </c>
      <c r="D3341" s="451">
        <v>1367.45</v>
      </c>
    </row>
    <row r="3342" spans="1:4" ht="13.5" x14ac:dyDescent="0.25">
      <c r="A3342" s="447">
        <v>101524</v>
      </c>
      <c r="B3342" s="448" t="s">
        <v>10542</v>
      </c>
      <c r="C3342" s="449" t="s">
        <v>923</v>
      </c>
      <c r="D3342" s="451">
        <v>1575.15</v>
      </c>
    </row>
    <row r="3343" spans="1:4" ht="13.5" x14ac:dyDescent="0.25">
      <c r="A3343" s="447">
        <v>101525</v>
      </c>
      <c r="B3343" s="448" t="s">
        <v>10543</v>
      </c>
      <c r="C3343" s="449" t="s">
        <v>923</v>
      </c>
      <c r="D3343" s="451">
        <v>1132.53</v>
      </c>
    </row>
    <row r="3344" spans="1:4" ht="13.5" x14ac:dyDescent="0.25">
      <c r="A3344" s="447">
        <v>101526</v>
      </c>
      <c r="B3344" s="448" t="s">
        <v>10544</v>
      </c>
      <c r="C3344" s="449" t="s">
        <v>923</v>
      </c>
      <c r="D3344" s="451">
        <v>1312.71</v>
      </c>
    </row>
    <row r="3345" spans="1:4" ht="13.5" x14ac:dyDescent="0.25">
      <c r="A3345" s="447">
        <v>101527</v>
      </c>
      <c r="B3345" s="448" t="s">
        <v>10545</v>
      </c>
      <c r="C3345" s="449" t="s">
        <v>923</v>
      </c>
      <c r="D3345" s="451">
        <v>1359.44</v>
      </c>
    </row>
    <row r="3346" spans="1:4" ht="13.5" x14ac:dyDescent="0.25">
      <c r="A3346" s="447">
        <v>101528</v>
      </c>
      <c r="B3346" s="448" t="s">
        <v>10546</v>
      </c>
      <c r="C3346" s="449" t="s">
        <v>923</v>
      </c>
      <c r="D3346" s="451">
        <v>1567.14</v>
      </c>
    </row>
    <row r="3347" spans="1:4" ht="13.5" x14ac:dyDescent="0.25">
      <c r="A3347" s="447">
        <v>101529</v>
      </c>
      <c r="B3347" s="448" t="s">
        <v>10547</v>
      </c>
      <c r="C3347" s="449" t="s">
        <v>923</v>
      </c>
      <c r="D3347" s="451">
        <v>1277.98</v>
      </c>
    </row>
    <row r="3348" spans="1:4" ht="13.5" x14ac:dyDescent="0.25">
      <c r="A3348" s="447">
        <v>101530</v>
      </c>
      <c r="B3348" s="448" t="s">
        <v>10548</v>
      </c>
      <c r="C3348" s="449" t="s">
        <v>923</v>
      </c>
      <c r="D3348" s="451">
        <v>1518.22</v>
      </c>
    </row>
    <row r="3349" spans="1:4" ht="13.5" x14ac:dyDescent="0.25">
      <c r="A3349" s="447">
        <v>101531</v>
      </c>
      <c r="B3349" s="448" t="s">
        <v>10549</v>
      </c>
      <c r="C3349" s="449" t="s">
        <v>923</v>
      </c>
      <c r="D3349" s="451">
        <v>1580.52</v>
      </c>
    </row>
    <row r="3350" spans="1:4" ht="13.5" x14ac:dyDescent="0.25">
      <c r="A3350" s="447">
        <v>101532</v>
      </c>
      <c r="B3350" s="448" t="s">
        <v>10550</v>
      </c>
      <c r="C3350" s="449" t="s">
        <v>923</v>
      </c>
      <c r="D3350" s="451">
        <v>1857.46</v>
      </c>
    </row>
    <row r="3351" spans="1:4" ht="13.5" x14ac:dyDescent="0.25">
      <c r="A3351" s="447">
        <v>101533</v>
      </c>
      <c r="B3351" s="448" t="s">
        <v>20376</v>
      </c>
      <c r="C3351" s="449" t="s">
        <v>923</v>
      </c>
      <c r="D3351" s="451">
        <v>1340.77</v>
      </c>
    </row>
    <row r="3352" spans="1:4" ht="13.5" x14ac:dyDescent="0.25">
      <c r="A3352" s="447">
        <v>101534</v>
      </c>
      <c r="B3352" s="448" t="s">
        <v>20377</v>
      </c>
      <c r="C3352" s="449" t="s">
        <v>923</v>
      </c>
      <c r="D3352" s="451">
        <v>1581.01</v>
      </c>
    </row>
    <row r="3353" spans="1:4" ht="13.5" x14ac:dyDescent="0.25">
      <c r="A3353" s="447">
        <v>101535</v>
      </c>
      <c r="B3353" s="448" t="s">
        <v>20378</v>
      </c>
      <c r="C3353" s="449" t="s">
        <v>923</v>
      </c>
      <c r="D3353" s="451">
        <v>1643.31</v>
      </c>
    </row>
    <row r="3354" spans="1:4" ht="13.5" x14ac:dyDescent="0.25">
      <c r="A3354" s="447">
        <v>101536</v>
      </c>
      <c r="B3354" s="448" t="s">
        <v>20379</v>
      </c>
      <c r="C3354" s="449" t="s">
        <v>923</v>
      </c>
      <c r="D3354" s="451">
        <v>1920.25</v>
      </c>
    </row>
    <row r="3355" spans="1:4" ht="13.5" x14ac:dyDescent="0.25">
      <c r="A3355" s="447">
        <v>101537</v>
      </c>
      <c r="B3355" s="448" t="s">
        <v>7457</v>
      </c>
      <c r="C3355" s="449" t="s">
        <v>923</v>
      </c>
      <c r="D3355" s="450">
        <v>96.68</v>
      </c>
    </row>
    <row r="3356" spans="1:4" ht="13.5" x14ac:dyDescent="0.25">
      <c r="A3356" s="447">
        <v>101538</v>
      </c>
      <c r="B3356" s="448" t="s">
        <v>7458</v>
      </c>
      <c r="C3356" s="449" t="s">
        <v>923</v>
      </c>
      <c r="D3356" s="450">
        <v>43.31</v>
      </c>
    </row>
    <row r="3357" spans="1:4" ht="13.5" x14ac:dyDescent="0.25">
      <c r="A3357" s="447">
        <v>101539</v>
      </c>
      <c r="B3357" s="448" t="s">
        <v>7459</v>
      </c>
      <c r="C3357" s="449" t="s">
        <v>923</v>
      </c>
      <c r="D3357" s="450">
        <v>72.47</v>
      </c>
    </row>
    <row r="3358" spans="1:4" ht="13.5" x14ac:dyDescent="0.25">
      <c r="A3358" s="447">
        <v>101540</v>
      </c>
      <c r="B3358" s="448" t="s">
        <v>7460</v>
      </c>
      <c r="C3358" s="449" t="s">
        <v>923</v>
      </c>
      <c r="D3358" s="450">
        <v>121.3</v>
      </c>
    </row>
    <row r="3359" spans="1:4" ht="13.5" x14ac:dyDescent="0.25">
      <c r="A3359" s="447">
        <v>101541</v>
      </c>
      <c r="B3359" s="448" t="s">
        <v>7461</v>
      </c>
      <c r="C3359" s="449" t="s">
        <v>923</v>
      </c>
      <c r="D3359" s="450">
        <v>158.41999999999999</v>
      </c>
    </row>
    <row r="3360" spans="1:4" ht="13.5" x14ac:dyDescent="0.25">
      <c r="A3360" s="447">
        <v>101542</v>
      </c>
      <c r="B3360" s="448" t="s">
        <v>7462</v>
      </c>
      <c r="C3360" s="449" t="s">
        <v>923</v>
      </c>
      <c r="D3360" s="450">
        <v>33.1</v>
      </c>
    </row>
    <row r="3361" spans="1:4" ht="13.5" x14ac:dyDescent="0.25">
      <c r="A3361" s="447">
        <v>101543</v>
      </c>
      <c r="B3361" s="448" t="s">
        <v>7463</v>
      </c>
      <c r="C3361" s="449" t="s">
        <v>923</v>
      </c>
      <c r="D3361" s="450">
        <v>59.34</v>
      </c>
    </row>
    <row r="3362" spans="1:4" ht="13.5" x14ac:dyDescent="0.25">
      <c r="A3362" s="447">
        <v>101544</v>
      </c>
      <c r="B3362" s="448" t="s">
        <v>7464</v>
      </c>
      <c r="C3362" s="449" t="s">
        <v>923</v>
      </c>
      <c r="D3362" s="450">
        <v>94.48</v>
      </c>
    </row>
    <row r="3363" spans="1:4" ht="13.5" x14ac:dyDescent="0.25">
      <c r="A3363" s="447">
        <v>101545</v>
      </c>
      <c r="B3363" s="448" t="s">
        <v>7465</v>
      </c>
      <c r="C3363" s="449" t="s">
        <v>923</v>
      </c>
      <c r="D3363" s="450">
        <v>136.28</v>
      </c>
    </row>
    <row r="3364" spans="1:4" ht="13.5" x14ac:dyDescent="0.25">
      <c r="A3364" s="447">
        <v>101546</v>
      </c>
      <c r="B3364" s="448" t="s">
        <v>7466</v>
      </c>
      <c r="C3364" s="449" t="s">
        <v>923</v>
      </c>
      <c r="D3364" s="450">
        <v>31.46</v>
      </c>
    </row>
    <row r="3365" spans="1:4" ht="13.5" x14ac:dyDescent="0.25">
      <c r="A3365" s="447">
        <v>101547</v>
      </c>
      <c r="B3365" s="448" t="s">
        <v>7467</v>
      </c>
      <c r="C3365" s="449" t="s">
        <v>923</v>
      </c>
      <c r="D3365" s="450">
        <v>98.45</v>
      </c>
    </row>
    <row r="3366" spans="1:4" ht="13.5" x14ac:dyDescent="0.25">
      <c r="A3366" s="447">
        <v>101548</v>
      </c>
      <c r="B3366" s="448" t="s">
        <v>7468</v>
      </c>
      <c r="C3366" s="449" t="s">
        <v>923</v>
      </c>
      <c r="D3366" s="450">
        <v>7.83</v>
      </c>
    </row>
    <row r="3367" spans="1:4" ht="13.5" x14ac:dyDescent="0.25">
      <c r="A3367" s="447">
        <v>101549</v>
      </c>
      <c r="B3367" s="448" t="s">
        <v>7469</v>
      </c>
      <c r="C3367" s="449" t="s">
        <v>923</v>
      </c>
      <c r="D3367" s="450">
        <v>26.23</v>
      </c>
    </row>
    <row r="3368" spans="1:4" ht="13.5" x14ac:dyDescent="0.25">
      <c r="A3368" s="447">
        <v>101553</v>
      </c>
      <c r="B3368" s="448" t="s">
        <v>7470</v>
      </c>
      <c r="C3368" s="449" t="s">
        <v>923</v>
      </c>
      <c r="D3368" s="450">
        <v>15.01</v>
      </c>
    </row>
    <row r="3369" spans="1:4" ht="13.5" x14ac:dyDescent="0.25">
      <c r="A3369" s="447">
        <v>101554</v>
      </c>
      <c r="B3369" s="448" t="s">
        <v>7471</v>
      </c>
      <c r="C3369" s="449" t="s">
        <v>923</v>
      </c>
      <c r="D3369" s="450">
        <v>11</v>
      </c>
    </row>
    <row r="3370" spans="1:4" ht="13.5" x14ac:dyDescent="0.25">
      <c r="A3370" s="447">
        <v>101555</v>
      </c>
      <c r="B3370" s="448" t="s">
        <v>7472</v>
      </c>
      <c r="C3370" s="449" t="s">
        <v>923</v>
      </c>
      <c r="D3370" s="450">
        <v>7.33</v>
      </c>
    </row>
    <row r="3371" spans="1:4" ht="13.5" x14ac:dyDescent="0.25">
      <c r="A3371" s="447">
        <v>101556</v>
      </c>
      <c r="B3371" s="448" t="s">
        <v>7473</v>
      </c>
      <c r="C3371" s="449" t="s">
        <v>923</v>
      </c>
      <c r="D3371" s="450">
        <v>6.75</v>
      </c>
    </row>
    <row r="3372" spans="1:4" ht="13.5" x14ac:dyDescent="0.25">
      <c r="A3372" s="447">
        <v>101560</v>
      </c>
      <c r="B3372" s="448" t="s">
        <v>7474</v>
      </c>
      <c r="C3372" s="449" t="s">
        <v>982</v>
      </c>
      <c r="D3372" s="450">
        <v>10.15</v>
      </c>
    </row>
    <row r="3373" spans="1:4" ht="13.5" x14ac:dyDescent="0.25">
      <c r="A3373" s="447">
        <v>101561</v>
      </c>
      <c r="B3373" s="448" t="s">
        <v>7475</v>
      </c>
      <c r="C3373" s="449" t="s">
        <v>982</v>
      </c>
      <c r="D3373" s="450">
        <v>16.12</v>
      </c>
    </row>
    <row r="3374" spans="1:4" ht="13.5" x14ac:dyDescent="0.25">
      <c r="A3374" s="447">
        <v>101562</v>
      </c>
      <c r="B3374" s="448" t="s">
        <v>7476</v>
      </c>
      <c r="C3374" s="449" t="s">
        <v>982</v>
      </c>
      <c r="D3374" s="450">
        <v>24.96</v>
      </c>
    </row>
    <row r="3375" spans="1:4" ht="13.5" x14ac:dyDescent="0.25">
      <c r="A3375" s="447">
        <v>101563</v>
      </c>
      <c r="B3375" s="448" t="s">
        <v>7477</v>
      </c>
      <c r="C3375" s="449" t="s">
        <v>982</v>
      </c>
      <c r="D3375" s="450">
        <v>35.25</v>
      </c>
    </row>
    <row r="3376" spans="1:4" ht="13.5" x14ac:dyDescent="0.25">
      <c r="A3376" s="447">
        <v>101564</v>
      </c>
      <c r="B3376" s="448" t="s">
        <v>7478</v>
      </c>
      <c r="C3376" s="449" t="s">
        <v>982</v>
      </c>
      <c r="D3376" s="450">
        <v>52.09</v>
      </c>
    </row>
    <row r="3377" spans="1:4" ht="13.5" x14ac:dyDescent="0.25">
      <c r="A3377" s="447">
        <v>101565</v>
      </c>
      <c r="B3377" s="448" t="s">
        <v>7479</v>
      </c>
      <c r="C3377" s="449" t="s">
        <v>982</v>
      </c>
      <c r="D3377" s="450">
        <v>72.84</v>
      </c>
    </row>
    <row r="3378" spans="1:4" ht="13.5" x14ac:dyDescent="0.25">
      <c r="A3378" s="447">
        <v>101567</v>
      </c>
      <c r="B3378" s="448" t="s">
        <v>7480</v>
      </c>
      <c r="C3378" s="449" t="s">
        <v>982</v>
      </c>
      <c r="D3378" s="450">
        <v>94.56</v>
      </c>
    </row>
    <row r="3379" spans="1:4" ht="13.5" x14ac:dyDescent="0.25">
      <c r="A3379" s="447">
        <v>101568</v>
      </c>
      <c r="B3379" s="448" t="s">
        <v>7481</v>
      </c>
      <c r="C3379" s="449" t="s">
        <v>982</v>
      </c>
      <c r="D3379" s="450">
        <v>123.63</v>
      </c>
    </row>
    <row r="3380" spans="1:4" ht="13.5" x14ac:dyDescent="0.25">
      <c r="A3380" s="447">
        <v>101630</v>
      </c>
      <c r="B3380" s="448" t="s">
        <v>7482</v>
      </c>
      <c r="C3380" s="449" t="s">
        <v>923</v>
      </c>
      <c r="D3380" s="450">
        <v>79.52</v>
      </c>
    </row>
    <row r="3381" spans="1:4" ht="13.5" x14ac:dyDescent="0.25">
      <c r="A3381" s="447">
        <v>101632</v>
      </c>
      <c r="B3381" s="448" t="s">
        <v>7483</v>
      </c>
      <c r="C3381" s="449" t="s">
        <v>923</v>
      </c>
      <c r="D3381" s="450">
        <v>36.380000000000003</v>
      </c>
    </row>
    <row r="3382" spans="1:4" ht="13.5" x14ac:dyDescent="0.25">
      <c r="A3382" s="447">
        <v>101633</v>
      </c>
      <c r="B3382" s="448" t="s">
        <v>7484</v>
      </c>
      <c r="C3382" s="449" t="s">
        <v>923</v>
      </c>
      <c r="D3382" s="450">
        <v>102.46</v>
      </c>
    </row>
    <row r="3383" spans="1:4" ht="13.5" x14ac:dyDescent="0.25">
      <c r="A3383" s="447">
        <v>101636</v>
      </c>
      <c r="B3383" s="448" t="s">
        <v>7485</v>
      </c>
      <c r="C3383" s="449" t="s">
        <v>923</v>
      </c>
      <c r="D3383" s="450">
        <v>152.15</v>
      </c>
    </row>
    <row r="3384" spans="1:4" ht="13.5" x14ac:dyDescent="0.25">
      <c r="A3384" s="447">
        <v>101637</v>
      </c>
      <c r="B3384" s="448" t="s">
        <v>7486</v>
      </c>
      <c r="C3384" s="449" t="s">
        <v>923</v>
      </c>
      <c r="D3384" s="450">
        <v>146.85</v>
      </c>
    </row>
    <row r="3385" spans="1:4" ht="13.5" x14ac:dyDescent="0.25">
      <c r="A3385" s="447">
        <v>101651</v>
      </c>
      <c r="B3385" s="448" t="s">
        <v>7487</v>
      </c>
      <c r="C3385" s="449" t="s">
        <v>923</v>
      </c>
      <c r="D3385" s="450">
        <v>68.209999999999994</v>
      </c>
    </row>
    <row r="3386" spans="1:4" ht="13.5" x14ac:dyDescent="0.25">
      <c r="A3386" s="447">
        <v>101653</v>
      </c>
      <c r="B3386" s="448" t="s">
        <v>7488</v>
      </c>
      <c r="C3386" s="449" t="s">
        <v>923</v>
      </c>
      <c r="D3386" s="450">
        <v>277.57</v>
      </c>
    </row>
    <row r="3387" spans="1:4" ht="13.5" x14ac:dyDescent="0.25">
      <c r="A3387" s="447">
        <v>101654</v>
      </c>
      <c r="B3387" s="448" t="s">
        <v>7489</v>
      </c>
      <c r="C3387" s="449" t="s">
        <v>923</v>
      </c>
      <c r="D3387" s="450">
        <v>206.36</v>
      </c>
    </row>
    <row r="3388" spans="1:4" ht="13.5" x14ac:dyDescent="0.25">
      <c r="A3388" s="447">
        <v>101655</v>
      </c>
      <c r="B3388" s="448" t="s">
        <v>7490</v>
      </c>
      <c r="C3388" s="449" t="s">
        <v>923</v>
      </c>
      <c r="D3388" s="450">
        <v>315.27999999999997</v>
      </c>
    </row>
    <row r="3389" spans="1:4" ht="13.5" x14ac:dyDescent="0.25">
      <c r="A3389" s="447">
        <v>101656</v>
      </c>
      <c r="B3389" s="448" t="s">
        <v>7491</v>
      </c>
      <c r="C3389" s="449" t="s">
        <v>923</v>
      </c>
      <c r="D3389" s="450">
        <v>340.71</v>
      </c>
    </row>
    <row r="3390" spans="1:4" ht="13.5" x14ac:dyDescent="0.25">
      <c r="A3390" s="447">
        <v>101657</v>
      </c>
      <c r="B3390" s="448" t="s">
        <v>7492</v>
      </c>
      <c r="C3390" s="449" t="s">
        <v>923</v>
      </c>
      <c r="D3390" s="450">
        <v>394.88</v>
      </c>
    </row>
    <row r="3391" spans="1:4" ht="13.5" x14ac:dyDescent="0.25">
      <c r="A3391" s="447">
        <v>101658</v>
      </c>
      <c r="B3391" s="448" t="s">
        <v>7493</v>
      </c>
      <c r="C3391" s="449" t="s">
        <v>923</v>
      </c>
      <c r="D3391" s="450">
        <v>506.26</v>
      </c>
    </row>
    <row r="3392" spans="1:4" ht="13.5" x14ac:dyDescent="0.25">
      <c r="A3392" s="447">
        <v>101659</v>
      </c>
      <c r="B3392" s="448" t="s">
        <v>7494</v>
      </c>
      <c r="C3392" s="449" t="s">
        <v>923</v>
      </c>
      <c r="D3392" s="450">
        <v>575.54</v>
      </c>
    </row>
    <row r="3393" spans="1:4" ht="13.5" x14ac:dyDescent="0.25">
      <c r="A3393" s="447">
        <v>101660</v>
      </c>
      <c r="B3393" s="448" t="s">
        <v>7495</v>
      </c>
      <c r="C3393" s="449" t="s">
        <v>923</v>
      </c>
      <c r="D3393" s="450">
        <v>902.56</v>
      </c>
    </row>
    <row r="3394" spans="1:4" ht="13.5" x14ac:dyDescent="0.25">
      <c r="A3394" s="447">
        <v>101661</v>
      </c>
      <c r="B3394" s="448" t="s">
        <v>7496</v>
      </c>
      <c r="C3394" s="449" t="s">
        <v>923</v>
      </c>
      <c r="D3394" s="450">
        <v>119.28</v>
      </c>
    </row>
    <row r="3395" spans="1:4" ht="13.5" x14ac:dyDescent="0.25">
      <c r="A3395" s="447">
        <v>101663</v>
      </c>
      <c r="B3395" s="448" t="s">
        <v>7497</v>
      </c>
      <c r="C3395" s="449" t="s">
        <v>923</v>
      </c>
      <c r="D3395" s="450">
        <v>28.25</v>
      </c>
    </row>
    <row r="3396" spans="1:4" ht="13.5" x14ac:dyDescent="0.25">
      <c r="A3396" s="447">
        <v>101664</v>
      </c>
      <c r="B3396" s="448" t="s">
        <v>7498</v>
      </c>
      <c r="C3396" s="449" t="s">
        <v>923</v>
      </c>
      <c r="D3396" s="450">
        <v>29.61</v>
      </c>
    </row>
    <row r="3397" spans="1:4" ht="13.5" x14ac:dyDescent="0.25">
      <c r="A3397" s="447">
        <v>101665</v>
      </c>
      <c r="B3397" s="448" t="s">
        <v>7499</v>
      </c>
      <c r="C3397" s="449" t="s">
        <v>923</v>
      </c>
      <c r="D3397" s="450">
        <v>35.44</v>
      </c>
    </row>
    <row r="3398" spans="1:4" ht="13.5" x14ac:dyDescent="0.25">
      <c r="A3398" s="447">
        <v>100578</v>
      </c>
      <c r="B3398" s="448" t="s">
        <v>7500</v>
      </c>
      <c r="C3398" s="449" t="s">
        <v>923</v>
      </c>
      <c r="D3398" s="450">
        <v>495.98</v>
      </c>
    </row>
    <row r="3399" spans="1:4" ht="13.5" x14ac:dyDescent="0.25">
      <c r="A3399" s="447">
        <v>100579</v>
      </c>
      <c r="B3399" s="448" t="s">
        <v>7501</v>
      </c>
      <c r="C3399" s="449" t="s">
        <v>923</v>
      </c>
      <c r="D3399" s="450">
        <v>544.02</v>
      </c>
    </row>
    <row r="3400" spans="1:4" ht="13.5" x14ac:dyDescent="0.25">
      <c r="A3400" s="447">
        <v>100580</v>
      </c>
      <c r="B3400" s="448" t="s">
        <v>7502</v>
      </c>
      <c r="C3400" s="449" t="s">
        <v>923</v>
      </c>
      <c r="D3400" s="450">
        <v>593.74</v>
      </c>
    </row>
    <row r="3401" spans="1:4" ht="13.5" x14ac:dyDescent="0.25">
      <c r="A3401" s="447">
        <v>100581</v>
      </c>
      <c r="B3401" s="448" t="s">
        <v>7503</v>
      </c>
      <c r="C3401" s="449" t="s">
        <v>923</v>
      </c>
      <c r="D3401" s="450">
        <v>567.80999999999995</v>
      </c>
    </row>
    <row r="3402" spans="1:4" ht="13.5" x14ac:dyDescent="0.25">
      <c r="A3402" s="447">
        <v>100582</v>
      </c>
      <c r="B3402" s="448" t="s">
        <v>7504</v>
      </c>
      <c r="C3402" s="449" t="s">
        <v>923</v>
      </c>
      <c r="D3402" s="450">
        <v>657.4</v>
      </c>
    </row>
    <row r="3403" spans="1:4" ht="13.5" x14ac:dyDescent="0.25">
      <c r="A3403" s="447">
        <v>100583</v>
      </c>
      <c r="B3403" s="448" t="s">
        <v>7505</v>
      </c>
      <c r="C3403" s="449" t="s">
        <v>923</v>
      </c>
      <c r="D3403" s="450">
        <v>593.24</v>
      </c>
    </row>
    <row r="3404" spans="1:4" ht="13.5" x14ac:dyDescent="0.25">
      <c r="A3404" s="447">
        <v>100584</v>
      </c>
      <c r="B3404" s="448" t="s">
        <v>7506</v>
      </c>
      <c r="C3404" s="449" t="s">
        <v>923</v>
      </c>
      <c r="D3404" s="450">
        <v>647.13</v>
      </c>
    </row>
    <row r="3405" spans="1:4" ht="13.5" x14ac:dyDescent="0.25">
      <c r="A3405" s="447">
        <v>100585</v>
      </c>
      <c r="B3405" s="448" t="s">
        <v>7507</v>
      </c>
      <c r="C3405" s="449" t="s">
        <v>923</v>
      </c>
      <c r="D3405" s="450">
        <v>642.70000000000005</v>
      </c>
    </row>
    <row r="3406" spans="1:4" ht="13.5" x14ac:dyDescent="0.25">
      <c r="A3406" s="447">
        <v>100586</v>
      </c>
      <c r="B3406" s="448" t="s">
        <v>7508</v>
      </c>
      <c r="C3406" s="449" t="s">
        <v>923</v>
      </c>
      <c r="D3406" s="450">
        <v>728.61</v>
      </c>
    </row>
    <row r="3407" spans="1:4" ht="13.5" x14ac:dyDescent="0.25">
      <c r="A3407" s="447">
        <v>100587</v>
      </c>
      <c r="B3407" s="448" t="s">
        <v>7509</v>
      </c>
      <c r="C3407" s="449" t="s">
        <v>923</v>
      </c>
      <c r="D3407" s="450">
        <v>693.87</v>
      </c>
    </row>
    <row r="3408" spans="1:4" ht="13.5" x14ac:dyDescent="0.25">
      <c r="A3408" s="447">
        <v>100588</v>
      </c>
      <c r="B3408" s="448" t="s">
        <v>7510</v>
      </c>
      <c r="C3408" s="449" t="s">
        <v>923</v>
      </c>
      <c r="D3408" s="450">
        <v>760.65</v>
      </c>
    </row>
    <row r="3409" spans="1:4" ht="13.5" x14ac:dyDescent="0.25">
      <c r="A3409" s="447">
        <v>100589</v>
      </c>
      <c r="B3409" s="448" t="s">
        <v>7511</v>
      </c>
      <c r="C3409" s="449" t="s">
        <v>923</v>
      </c>
      <c r="D3409" s="450">
        <v>765.66</v>
      </c>
    </row>
    <row r="3410" spans="1:4" ht="13.5" x14ac:dyDescent="0.25">
      <c r="A3410" s="447">
        <v>100590</v>
      </c>
      <c r="B3410" s="448" t="s">
        <v>7512</v>
      </c>
      <c r="C3410" s="449" t="s">
        <v>923</v>
      </c>
      <c r="D3410" s="450">
        <v>831.6</v>
      </c>
    </row>
    <row r="3411" spans="1:4" ht="13.5" x14ac:dyDescent="0.25">
      <c r="A3411" s="447">
        <v>100591</v>
      </c>
      <c r="B3411" s="448" t="s">
        <v>7513</v>
      </c>
      <c r="C3411" s="449" t="s">
        <v>923</v>
      </c>
      <c r="D3411" s="450">
        <v>762.58</v>
      </c>
    </row>
    <row r="3412" spans="1:4" ht="13.5" x14ac:dyDescent="0.25">
      <c r="A3412" s="447">
        <v>100592</v>
      </c>
      <c r="B3412" s="448" t="s">
        <v>7514</v>
      </c>
      <c r="C3412" s="449" t="s">
        <v>923</v>
      </c>
      <c r="D3412" s="450">
        <v>817.24</v>
      </c>
    </row>
    <row r="3413" spans="1:4" ht="13.5" x14ac:dyDescent="0.25">
      <c r="A3413" s="447">
        <v>100593</v>
      </c>
      <c r="B3413" s="448" t="s">
        <v>7515</v>
      </c>
      <c r="C3413" s="449" t="s">
        <v>923</v>
      </c>
      <c r="D3413" s="450">
        <v>816.73</v>
      </c>
    </row>
    <row r="3414" spans="1:4" ht="13.5" x14ac:dyDescent="0.25">
      <c r="A3414" s="447">
        <v>100594</v>
      </c>
      <c r="B3414" s="448" t="s">
        <v>7516</v>
      </c>
      <c r="C3414" s="449" t="s">
        <v>923</v>
      </c>
      <c r="D3414" s="450">
        <v>909.45</v>
      </c>
    </row>
    <row r="3415" spans="1:4" ht="13.5" x14ac:dyDescent="0.25">
      <c r="A3415" s="447">
        <v>100595</v>
      </c>
      <c r="B3415" s="448" t="s">
        <v>7517</v>
      </c>
      <c r="C3415" s="449" t="s">
        <v>923</v>
      </c>
      <c r="D3415" s="450">
        <v>979.18</v>
      </c>
    </row>
    <row r="3416" spans="1:4" ht="13.5" x14ac:dyDescent="0.25">
      <c r="A3416" s="447">
        <v>100596</v>
      </c>
      <c r="B3416" s="448" t="s">
        <v>7518</v>
      </c>
      <c r="C3416" s="449" t="s">
        <v>923</v>
      </c>
      <c r="D3416" s="451">
        <v>1104.32</v>
      </c>
    </row>
    <row r="3417" spans="1:4" ht="13.5" x14ac:dyDescent="0.25">
      <c r="A3417" s="447">
        <v>100597</v>
      </c>
      <c r="B3417" s="448" t="s">
        <v>7519</v>
      </c>
      <c r="C3417" s="449" t="s">
        <v>923</v>
      </c>
      <c r="D3417" s="451">
        <v>1130.01</v>
      </c>
    </row>
    <row r="3418" spans="1:4" ht="13.5" x14ac:dyDescent="0.25">
      <c r="A3418" s="447">
        <v>100598</v>
      </c>
      <c r="B3418" s="448" t="s">
        <v>7520</v>
      </c>
      <c r="C3418" s="449" t="s">
        <v>923</v>
      </c>
      <c r="D3418" s="451">
        <v>1233.2</v>
      </c>
    </row>
    <row r="3419" spans="1:4" ht="13.5" x14ac:dyDescent="0.25">
      <c r="A3419" s="447">
        <v>100599</v>
      </c>
      <c r="B3419" s="448" t="s">
        <v>7521</v>
      </c>
      <c r="C3419" s="449" t="s">
        <v>923</v>
      </c>
      <c r="D3419" s="450">
        <v>521.83000000000004</v>
      </c>
    </row>
    <row r="3420" spans="1:4" ht="13.5" x14ac:dyDescent="0.25">
      <c r="A3420" s="447">
        <v>100600</v>
      </c>
      <c r="B3420" s="448" t="s">
        <v>7522</v>
      </c>
      <c r="C3420" s="449" t="s">
        <v>923</v>
      </c>
      <c r="D3420" s="450">
        <v>621.59</v>
      </c>
    </row>
    <row r="3421" spans="1:4" ht="13.5" x14ac:dyDescent="0.25">
      <c r="A3421" s="447">
        <v>100601</v>
      </c>
      <c r="B3421" s="448" t="s">
        <v>7523</v>
      </c>
      <c r="C3421" s="449" t="s">
        <v>923</v>
      </c>
      <c r="D3421" s="450">
        <v>792.77</v>
      </c>
    </row>
    <row r="3422" spans="1:4" ht="13.5" x14ac:dyDescent="0.25">
      <c r="A3422" s="447">
        <v>100602</v>
      </c>
      <c r="B3422" s="448" t="s">
        <v>7524</v>
      </c>
      <c r="C3422" s="449" t="s">
        <v>923</v>
      </c>
      <c r="D3422" s="451">
        <v>1006.29</v>
      </c>
    </row>
    <row r="3423" spans="1:4" ht="13.5" x14ac:dyDescent="0.25">
      <c r="A3423" s="447">
        <v>100603</v>
      </c>
      <c r="B3423" s="448" t="s">
        <v>7525</v>
      </c>
      <c r="C3423" s="449" t="s">
        <v>923</v>
      </c>
      <c r="D3423" s="451">
        <v>1554.59</v>
      </c>
    </row>
    <row r="3424" spans="1:4" ht="13.5" x14ac:dyDescent="0.25">
      <c r="A3424" s="447">
        <v>100604</v>
      </c>
      <c r="B3424" s="448" t="s">
        <v>7526</v>
      </c>
      <c r="C3424" s="449" t="s">
        <v>923</v>
      </c>
      <c r="D3424" s="450">
        <v>659.32</v>
      </c>
    </row>
    <row r="3425" spans="1:4" ht="13.5" x14ac:dyDescent="0.25">
      <c r="A3425" s="447">
        <v>100605</v>
      </c>
      <c r="B3425" s="448" t="s">
        <v>7527</v>
      </c>
      <c r="C3425" s="449" t="s">
        <v>923</v>
      </c>
      <c r="D3425" s="451">
        <v>1053</v>
      </c>
    </row>
    <row r="3426" spans="1:4" ht="13.5" x14ac:dyDescent="0.25">
      <c r="A3426" s="447">
        <v>100606</v>
      </c>
      <c r="B3426" s="448" t="s">
        <v>7528</v>
      </c>
      <c r="C3426" s="449" t="s">
        <v>923</v>
      </c>
      <c r="D3426" s="451">
        <v>1612.83</v>
      </c>
    </row>
    <row r="3427" spans="1:4" ht="13.5" x14ac:dyDescent="0.25">
      <c r="A3427" s="447">
        <v>100607</v>
      </c>
      <c r="B3427" s="448" t="s">
        <v>7529</v>
      </c>
      <c r="C3427" s="449" t="s">
        <v>923</v>
      </c>
      <c r="D3427" s="450">
        <v>677.2</v>
      </c>
    </row>
    <row r="3428" spans="1:4" ht="13.5" x14ac:dyDescent="0.25">
      <c r="A3428" s="447">
        <v>100608</v>
      </c>
      <c r="B3428" s="448" t="s">
        <v>7530</v>
      </c>
      <c r="C3428" s="449" t="s">
        <v>923</v>
      </c>
      <c r="D3428" s="451">
        <v>1076.02</v>
      </c>
    </row>
    <row r="3429" spans="1:4" ht="13.5" x14ac:dyDescent="0.25">
      <c r="A3429" s="447">
        <v>100609</v>
      </c>
      <c r="B3429" s="448" t="s">
        <v>7531</v>
      </c>
      <c r="C3429" s="449" t="s">
        <v>923</v>
      </c>
      <c r="D3429" s="451">
        <v>1643.95</v>
      </c>
    </row>
    <row r="3430" spans="1:4" ht="13.5" x14ac:dyDescent="0.25">
      <c r="A3430" s="447">
        <v>100610</v>
      </c>
      <c r="B3430" s="448" t="s">
        <v>7532</v>
      </c>
      <c r="C3430" s="449" t="s">
        <v>923</v>
      </c>
      <c r="D3430" s="450">
        <v>695.05</v>
      </c>
    </row>
    <row r="3431" spans="1:4" ht="13.5" x14ac:dyDescent="0.25">
      <c r="A3431" s="447">
        <v>100611</v>
      </c>
      <c r="B3431" s="448" t="s">
        <v>7533</v>
      </c>
      <c r="C3431" s="449" t="s">
        <v>923</v>
      </c>
      <c r="D3431" s="450">
        <v>874.15</v>
      </c>
    </row>
    <row r="3432" spans="1:4" ht="13.5" x14ac:dyDescent="0.25">
      <c r="A3432" s="447">
        <v>100612</v>
      </c>
      <c r="B3432" s="448" t="s">
        <v>7534</v>
      </c>
      <c r="C3432" s="449" t="s">
        <v>923</v>
      </c>
      <c r="D3432" s="451">
        <v>1098.5999999999999</v>
      </c>
    </row>
    <row r="3433" spans="1:4" ht="13.5" x14ac:dyDescent="0.25">
      <c r="A3433" s="447">
        <v>100613</v>
      </c>
      <c r="B3433" s="448" t="s">
        <v>7535</v>
      </c>
      <c r="C3433" s="449" t="s">
        <v>923</v>
      </c>
      <c r="D3433" s="451">
        <v>1674.3</v>
      </c>
    </row>
    <row r="3434" spans="1:4" ht="13.5" x14ac:dyDescent="0.25">
      <c r="A3434" s="447">
        <v>100614</v>
      </c>
      <c r="B3434" s="448" t="s">
        <v>7536</v>
      </c>
      <c r="C3434" s="449" t="s">
        <v>923</v>
      </c>
      <c r="D3434" s="450">
        <v>914.1</v>
      </c>
    </row>
    <row r="3435" spans="1:4" ht="13.5" x14ac:dyDescent="0.25">
      <c r="A3435" s="447">
        <v>100615</v>
      </c>
      <c r="B3435" s="448" t="s">
        <v>7537</v>
      </c>
      <c r="C3435" s="449" t="s">
        <v>923</v>
      </c>
      <c r="D3435" s="451">
        <v>1143.3499999999999</v>
      </c>
    </row>
    <row r="3436" spans="1:4" ht="13.5" x14ac:dyDescent="0.25">
      <c r="A3436" s="447">
        <v>100616</v>
      </c>
      <c r="B3436" s="448" t="s">
        <v>7538</v>
      </c>
      <c r="C3436" s="449" t="s">
        <v>923</v>
      </c>
      <c r="D3436" s="451">
        <v>1738.02</v>
      </c>
    </row>
    <row r="3437" spans="1:4" ht="13.5" x14ac:dyDescent="0.25">
      <c r="A3437" s="447">
        <v>100617</v>
      </c>
      <c r="B3437" s="448" t="s">
        <v>7539</v>
      </c>
      <c r="C3437" s="449" t="s">
        <v>923</v>
      </c>
      <c r="D3437" s="451">
        <v>1187.83</v>
      </c>
    </row>
    <row r="3438" spans="1:4" ht="13.5" x14ac:dyDescent="0.25">
      <c r="A3438" s="447">
        <v>100618</v>
      </c>
      <c r="B3438" s="448" t="s">
        <v>7540</v>
      </c>
      <c r="C3438" s="449" t="s">
        <v>923</v>
      </c>
      <c r="D3438" s="451">
        <v>1808.38</v>
      </c>
    </row>
    <row r="3439" spans="1:4" ht="13.5" x14ac:dyDescent="0.25">
      <c r="A3439" s="447">
        <v>100619</v>
      </c>
      <c r="B3439" s="448" t="s">
        <v>7541</v>
      </c>
      <c r="C3439" s="449" t="s">
        <v>923</v>
      </c>
      <c r="D3439" s="450">
        <v>579.5</v>
      </c>
    </row>
    <row r="3440" spans="1:4" ht="13.5" x14ac:dyDescent="0.25">
      <c r="A3440" s="447">
        <v>100620</v>
      </c>
      <c r="B3440" s="448" t="s">
        <v>7542</v>
      </c>
      <c r="C3440" s="449" t="s">
        <v>923</v>
      </c>
      <c r="D3440" s="451">
        <v>2704.53</v>
      </c>
    </row>
    <row r="3441" spans="1:4" ht="13.5" x14ac:dyDescent="0.25">
      <c r="A3441" s="447">
        <v>100621</v>
      </c>
      <c r="B3441" s="448" t="s">
        <v>7543</v>
      </c>
      <c r="C3441" s="449" t="s">
        <v>923</v>
      </c>
      <c r="D3441" s="451">
        <v>3136.27</v>
      </c>
    </row>
    <row r="3442" spans="1:4" ht="13.5" x14ac:dyDescent="0.25">
      <c r="A3442" s="447">
        <v>100622</v>
      </c>
      <c r="B3442" s="448" t="s">
        <v>7544</v>
      </c>
      <c r="C3442" s="449" t="s">
        <v>923</v>
      </c>
      <c r="D3442" s="451">
        <v>2351.2800000000002</v>
      </c>
    </row>
    <row r="3443" spans="1:4" ht="13.5" x14ac:dyDescent="0.25">
      <c r="A3443" s="447">
        <v>100623</v>
      </c>
      <c r="B3443" s="448" t="s">
        <v>7545</v>
      </c>
      <c r="C3443" s="449" t="s">
        <v>923</v>
      </c>
      <c r="D3443" s="451">
        <v>2529.62</v>
      </c>
    </row>
    <row r="3444" spans="1:4" ht="13.5" x14ac:dyDescent="0.25">
      <c r="A3444" s="447">
        <v>97605</v>
      </c>
      <c r="B3444" s="448" t="s">
        <v>20380</v>
      </c>
      <c r="C3444" s="449" t="s">
        <v>923</v>
      </c>
      <c r="D3444" s="450">
        <v>83.3</v>
      </c>
    </row>
    <row r="3445" spans="1:4" ht="13.5" x14ac:dyDescent="0.25">
      <c r="A3445" s="447">
        <v>97607</v>
      </c>
      <c r="B3445" s="448" t="s">
        <v>20381</v>
      </c>
      <c r="C3445" s="449" t="s">
        <v>923</v>
      </c>
      <c r="D3445" s="450">
        <v>105.72</v>
      </c>
    </row>
    <row r="3446" spans="1:4" ht="13.5" x14ac:dyDescent="0.25">
      <c r="A3446" s="447">
        <v>102102</v>
      </c>
      <c r="B3446" s="448" t="s">
        <v>7546</v>
      </c>
      <c r="C3446" s="449" t="s">
        <v>923</v>
      </c>
      <c r="D3446" s="451">
        <v>10183.98</v>
      </c>
    </row>
    <row r="3447" spans="1:4" ht="13.5" x14ac:dyDescent="0.25">
      <c r="A3447" s="447">
        <v>102103</v>
      </c>
      <c r="B3447" s="448" t="s">
        <v>7547</v>
      </c>
      <c r="C3447" s="449" t="s">
        <v>923</v>
      </c>
      <c r="D3447" s="451">
        <v>11330.87</v>
      </c>
    </row>
    <row r="3448" spans="1:4" ht="13.5" x14ac:dyDescent="0.25">
      <c r="A3448" s="447">
        <v>102104</v>
      </c>
      <c r="B3448" s="448" t="s">
        <v>7548</v>
      </c>
      <c r="C3448" s="449" t="s">
        <v>923</v>
      </c>
      <c r="D3448" s="451">
        <v>14527.7</v>
      </c>
    </row>
    <row r="3449" spans="1:4" ht="13.5" x14ac:dyDescent="0.25">
      <c r="A3449" s="447">
        <v>102105</v>
      </c>
      <c r="B3449" s="448" t="s">
        <v>7549</v>
      </c>
      <c r="C3449" s="449" t="s">
        <v>923</v>
      </c>
      <c r="D3449" s="451">
        <v>17849.28</v>
      </c>
    </row>
    <row r="3450" spans="1:4" ht="13.5" x14ac:dyDescent="0.25">
      <c r="A3450" s="447">
        <v>102106</v>
      </c>
      <c r="B3450" s="448" t="s">
        <v>7550</v>
      </c>
      <c r="C3450" s="449" t="s">
        <v>923</v>
      </c>
      <c r="D3450" s="451">
        <v>22381.67</v>
      </c>
    </row>
    <row r="3451" spans="1:4" ht="13.5" x14ac:dyDescent="0.25">
      <c r="A3451" s="447">
        <v>102107</v>
      </c>
      <c r="B3451" s="448" t="s">
        <v>7551</v>
      </c>
      <c r="C3451" s="449" t="s">
        <v>923</v>
      </c>
      <c r="D3451" s="451">
        <v>31220.400000000001</v>
      </c>
    </row>
    <row r="3452" spans="1:4" ht="13.5" x14ac:dyDescent="0.25">
      <c r="A3452" s="447">
        <v>102108</v>
      </c>
      <c r="B3452" s="448" t="s">
        <v>7552</v>
      </c>
      <c r="C3452" s="449" t="s">
        <v>923</v>
      </c>
      <c r="D3452" s="451">
        <v>36351.97</v>
      </c>
    </row>
    <row r="3453" spans="1:4" ht="13.5" x14ac:dyDescent="0.25">
      <c r="A3453" s="447">
        <v>102109</v>
      </c>
      <c r="B3453" s="448" t="s">
        <v>7553</v>
      </c>
      <c r="C3453" s="449" t="s">
        <v>923</v>
      </c>
      <c r="D3453" s="450">
        <v>57.17</v>
      </c>
    </row>
    <row r="3454" spans="1:4" ht="13.5" x14ac:dyDescent="0.25">
      <c r="A3454" s="447">
        <v>102110</v>
      </c>
      <c r="B3454" s="448" t="s">
        <v>7554</v>
      </c>
      <c r="C3454" s="449" t="s">
        <v>923</v>
      </c>
      <c r="D3454" s="450">
        <v>172.41</v>
      </c>
    </row>
    <row r="3455" spans="1:4" ht="13.5" x14ac:dyDescent="0.25">
      <c r="A3455" s="447">
        <v>103654</v>
      </c>
      <c r="B3455" s="448" t="s">
        <v>8859</v>
      </c>
      <c r="C3455" s="449" t="s">
        <v>923</v>
      </c>
      <c r="D3455" s="451">
        <v>58875.03</v>
      </c>
    </row>
    <row r="3456" spans="1:4" ht="13.5" x14ac:dyDescent="0.25">
      <c r="A3456" s="447">
        <v>103655</v>
      </c>
      <c r="B3456" s="448" t="s">
        <v>8860</v>
      </c>
      <c r="C3456" s="449" t="s">
        <v>923</v>
      </c>
      <c r="D3456" s="451">
        <v>80638.460000000006</v>
      </c>
    </row>
    <row r="3457" spans="1:4" ht="13.5" x14ac:dyDescent="0.25">
      <c r="A3457" s="447">
        <v>103656</v>
      </c>
      <c r="B3457" s="448" t="s">
        <v>8861</v>
      </c>
      <c r="C3457" s="449" t="s">
        <v>923</v>
      </c>
      <c r="D3457" s="451">
        <v>112724.92</v>
      </c>
    </row>
    <row r="3458" spans="1:4" ht="13.5" x14ac:dyDescent="0.25">
      <c r="A3458" s="447">
        <v>96973</v>
      </c>
      <c r="B3458" s="448" t="s">
        <v>12201</v>
      </c>
      <c r="C3458" s="449" t="s">
        <v>982</v>
      </c>
      <c r="D3458" s="450">
        <v>68.489999999999995</v>
      </c>
    </row>
    <row r="3459" spans="1:4" ht="13.5" x14ac:dyDescent="0.25">
      <c r="A3459" s="447">
        <v>96974</v>
      </c>
      <c r="B3459" s="448" t="s">
        <v>12202</v>
      </c>
      <c r="C3459" s="449" t="s">
        <v>982</v>
      </c>
      <c r="D3459" s="450">
        <v>88.58</v>
      </c>
    </row>
    <row r="3460" spans="1:4" ht="13.5" x14ac:dyDescent="0.25">
      <c r="A3460" s="447">
        <v>96975</v>
      </c>
      <c r="B3460" s="448" t="s">
        <v>12203</v>
      </c>
      <c r="C3460" s="449" t="s">
        <v>982</v>
      </c>
      <c r="D3460" s="450">
        <v>109.72</v>
      </c>
    </row>
    <row r="3461" spans="1:4" ht="13.5" x14ac:dyDescent="0.25">
      <c r="A3461" s="447">
        <v>96976</v>
      </c>
      <c r="B3461" s="448" t="s">
        <v>12204</v>
      </c>
      <c r="C3461" s="449" t="s">
        <v>982</v>
      </c>
      <c r="D3461" s="450">
        <v>144.80000000000001</v>
      </c>
    </row>
    <row r="3462" spans="1:4" ht="13.5" x14ac:dyDescent="0.25">
      <c r="A3462" s="447">
        <v>96977</v>
      </c>
      <c r="B3462" s="448" t="s">
        <v>12205</v>
      </c>
      <c r="C3462" s="449" t="s">
        <v>982</v>
      </c>
      <c r="D3462" s="450">
        <v>56.9</v>
      </c>
    </row>
    <row r="3463" spans="1:4" ht="13.5" x14ac:dyDescent="0.25">
      <c r="A3463" s="447">
        <v>96978</v>
      </c>
      <c r="B3463" s="448" t="s">
        <v>12206</v>
      </c>
      <c r="C3463" s="449" t="s">
        <v>982</v>
      </c>
      <c r="D3463" s="450">
        <v>74.98</v>
      </c>
    </row>
    <row r="3464" spans="1:4" ht="13.5" x14ac:dyDescent="0.25">
      <c r="A3464" s="447">
        <v>96979</v>
      </c>
      <c r="B3464" s="448" t="s">
        <v>12207</v>
      </c>
      <c r="C3464" s="449" t="s">
        <v>982</v>
      </c>
      <c r="D3464" s="450">
        <v>107.26</v>
      </c>
    </row>
    <row r="3465" spans="1:4" ht="13.5" x14ac:dyDescent="0.25">
      <c r="A3465" s="447">
        <v>96984</v>
      </c>
      <c r="B3465" s="448" t="s">
        <v>12208</v>
      </c>
      <c r="C3465" s="449" t="s">
        <v>923</v>
      </c>
      <c r="D3465" s="450">
        <v>59.67</v>
      </c>
    </row>
    <row r="3466" spans="1:4" ht="13.5" x14ac:dyDescent="0.25">
      <c r="A3466" s="447">
        <v>96985</v>
      </c>
      <c r="B3466" s="448" t="s">
        <v>12209</v>
      </c>
      <c r="C3466" s="449" t="s">
        <v>923</v>
      </c>
      <c r="D3466" s="450">
        <v>115.57</v>
      </c>
    </row>
    <row r="3467" spans="1:4" ht="13.5" x14ac:dyDescent="0.25">
      <c r="A3467" s="447">
        <v>96986</v>
      </c>
      <c r="B3467" s="448" t="s">
        <v>12210</v>
      </c>
      <c r="C3467" s="449" t="s">
        <v>923</v>
      </c>
      <c r="D3467" s="450">
        <v>172.08</v>
      </c>
    </row>
    <row r="3468" spans="1:4" ht="13.5" x14ac:dyDescent="0.25">
      <c r="A3468" s="447">
        <v>96987</v>
      </c>
      <c r="B3468" s="448" t="s">
        <v>12211</v>
      </c>
      <c r="C3468" s="449" t="s">
        <v>923</v>
      </c>
      <c r="D3468" s="450">
        <v>119.1</v>
      </c>
    </row>
    <row r="3469" spans="1:4" ht="13.5" x14ac:dyDescent="0.25">
      <c r="A3469" s="447">
        <v>96988</v>
      </c>
      <c r="B3469" s="448" t="s">
        <v>12212</v>
      </c>
      <c r="C3469" s="449" t="s">
        <v>923</v>
      </c>
      <c r="D3469" s="450">
        <v>152.76</v>
      </c>
    </row>
    <row r="3470" spans="1:4" ht="13.5" x14ac:dyDescent="0.25">
      <c r="A3470" s="447">
        <v>96989</v>
      </c>
      <c r="B3470" s="448" t="s">
        <v>12213</v>
      </c>
      <c r="C3470" s="449" t="s">
        <v>923</v>
      </c>
      <c r="D3470" s="450">
        <v>127.86</v>
      </c>
    </row>
    <row r="3471" spans="1:4" ht="13.5" x14ac:dyDescent="0.25">
      <c r="A3471" s="447">
        <v>98463</v>
      </c>
      <c r="B3471" s="448" t="s">
        <v>12214</v>
      </c>
      <c r="C3471" s="449" t="s">
        <v>923</v>
      </c>
      <c r="D3471" s="450">
        <v>25.41</v>
      </c>
    </row>
    <row r="3472" spans="1:4" ht="13.5" x14ac:dyDescent="0.25">
      <c r="A3472" s="447">
        <v>104746</v>
      </c>
      <c r="B3472" s="448" t="s">
        <v>12215</v>
      </c>
      <c r="C3472" s="449" t="s">
        <v>923</v>
      </c>
      <c r="D3472" s="450">
        <v>26.23</v>
      </c>
    </row>
    <row r="3473" spans="1:4" ht="13.5" x14ac:dyDescent="0.25">
      <c r="A3473" s="447">
        <v>104749</v>
      </c>
      <c r="B3473" s="448" t="s">
        <v>12216</v>
      </c>
      <c r="C3473" s="449" t="s">
        <v>923</v>
      </c>
      <c r="D3473" s="450">
        <v>25.33</v>
      </c>
    </row>
    <row r="3474" spans="1:4" ht="13.5" x14ac:dyDescent="0.25">
      <c r="A3474" s="447">
        <v>104750</v>
      </c>
      <c r="B3474" s="448" t="s">
        <v>12217</v>
      </c>
      <c r="C3474" s="449" t="s">
        <v>923</v>
      </c>
      <c r="D3474" s="450">
        <v>19.350000000000001</v>
      </c>
    </row>
    <row r="3475" spans="1:4" ht="13.5" x14ac:dyDescent="0.25">
      <c r="A3475" s="447">
        <v>104751</v>
      </c>
      <c r="B3475" s="448" t="s">
        <v>12218</v>
      </c>
      <c r="C3475" s="449" t="s">
        <v>923</v>
      </c>
      <c r="D3475" s="450">
        <v>29.61</v>
      </c>
    </row>
    <row r="3476" spans="1:4" ht="13.5" x14ac:dyDescent="0.25">
      <c r="A3476" s="447">
        <v>104752</v>
      </c>
      <c r="B3476" s="448" t="s">
        <v>12219</v>
      </c>
      <c r="C3476" s="449" t="s">
        <v>923</v>
      </c>
      <c r="D3476" s="450">
        <v>23.76</v>
      </c>
    </row>
    <row r="3477" spans="1:4" ht="13.5" x14ac:dyDescent="0.25">
      <c r="A3477" s="447">
        <v>104753</v>
      </c>
      <c r="B3477" s="448" t="s">
        <v>12220</v>
      </c>
      <c r="C3477" s="449" t="s">
        <v>923</v>
      </c>
      <c r="D3477" s="450">
        <v>29.46</v>
      </c>
    </row>
    <row r="3478" spans="1:4" ht="13.5" x14ac:dyDescent="0.25">
      <c r="A3478" s="447">
        <v>104754</v>
      </c>
      <c r="B3478" s="448" t="s">
        <v>12221</v>
      </c>
      <c r="C3478" s="449" t="s">
        <v>923</v>
      </c>
      <c r="D3478" s="450">
        <v>39.25</v>
      </c>
    </row>
    <row r="3479" spans="1:4" ht="13.5" x14ac:dyDescent="0.25">
      <c r="A3479" s="447">
        <v>104755</v>
      </c>
      <c r="B3479" s="448" t="s">
        <v>12222</v>
      </c>
      <c r="C3479" s="449" t="s">
        <v>923</v>
      </c>
      <c r="D3479" s="450">
        <v>54.42</v>
      </c>
    </row>
    <row r="3480" spans="1:4" ht="13.5" x14ac:dyDescent="0.25">
      <c r="A3480" s="447">
        <v>103490</v>
      </c>
      <c r="B3480" s="448" t="s">
        <v>7555</v>
      </c>
      <c r="C3480" s="449" t="s">
        <v>1643</v>
      </c>
      <c r="D3480" s="451">
        <v>3138.66</v>
      </c>
    </row>
    <row r="3481" spans="1:4" ht="13.5" x14ac:dyDescent="0.25">
      <c r="A3481" s="447">
        <v>103491</v>
      </c>
      <c r="B3481" s="448" t="s">
        <v>7556</v>
      </c>
      <c r="C3481" s="449" t="s">
        <v>1643</v>
      </c>
      <c r="D3481" s="450">
        <v>619.94000000000005</v>
      </c>
    </row>
    <row r="3482" spans="1:4" ht="13.5" x14ac:dyDescent="0.25">
      <c r="A3482" s="447">
        <v>104758</v>
      </c>
      <c r="B3482" s="448" t="s">
        <v>12564</v>
      </c>
      <c r="C3482" s="449" t="s">
        <v>923</v>
      </c>
      <c r="D3482" s="450">
        <v>15.3</v>
      </c>
    </row>
    <row r="3483" spans="1:4" ht="13.5" x14ac:dyDescent="0.25">
      <c r="A3483" s="447">
        <v>104759</v>
      </c>
      <c r="B3483" s="448" t="s">
        <v>12565</v>
      </c>
      <c r="C3483" s="449" t="s">
        <v>923</v>
      </c>
      <c r="D3483" s="450">
        <v>40.770000000000003</v>
      </c>
    </row>
    <row r="3484" spans="1:4" ht="13.5" x14ac:dyDescent="0.25">
      <c r="A3484" s="447">
        <v>104760</v>
      </c>
      <c r="B3484" s="448" t="s">
        <v>12566</v>
      </c>
      <c r="C3484" s="449" t="s">
        <v>923</v>
      </c>
      <c r="D3484" s="450">
        <v>59.54</v>
      </c>
    </row>
    <row r="3485" spans="1:4" ht="13.5" x14ac:dyDescent="0.25">
      <c r="A3485" s="447">
        <v>104761</v>
      </c>
      <c r="B3485" s="448" t="s">
        <v>12567</v>
      </c>
      <c r="C3485" s="449" t="s">
        <v>923</v>
      </c>
      <c r="D3485" s="450">
        <v>9.7200000000000006</v>
      </c>
    </row>
    <row r="3486" spans="1:4" ht="13.5" x14ac:dyDescent="0.25">
      <c r="A3486" s="447">
        <v>104762</v>
      </c>
      <c r="B3486" s="448" t="s">
        <v>12568</v>
      </c>
      <c r="C3486" s="449" t="s">
        <v>923</v>
      </c>
      <c r="D3486" s="450">
        <v>25.92</v>
      </c>
    </row>
    <row r="3487" spans="1:4" ht="13.5" x14ac:dyDescent="0.25">
      <c r="A3487" s="447">
        <v>104763</v>
      </c>
      <c r="B3487" s="448" t="s">
        <v>12569</v>
      </c>
      <c r="C3487" s="449" t="s">
        <v>923</v>
      </c>
      <c r="D3487" s="450">
        <v>37.880000000000003</v>
      </c>
    </row>
    <row r="3488" spans="1:4" ht="13.5" x14ac:dyDescent="0.25">
      <c r="A3488" s="447">
        <v>104764</v>
      </c>
      <c r="B3488" s="448" t="s">
        <v>12570</v>
      </c>
      <c r="C3488" s="449" t="s">
        <v>982</v>
      </c>
      <c r="D3488" s="450">
        <v>20.93</v>
      </c>
    </row>
    <row r="3489" spans="1:4" ht="13.5" x14ac:dyDescent="0.25">
      <c r="A3489" s="447">
        <v>104765</v>
      </c>
      <c r="B3489" s="448" t="s">
        <v>12571</v>
      </c>
      <c r="C3489" s="449" t="s">
        <v>982</v>
      </c>
      <c r="D3489" s="450">
        <v>16.690000000000001</v>
      </c>
    </row>
    <row r="3490" spans="1:4" ht="13.5" x14ac:dyDescent="0.25">
      <c r="A3490" s="447">
        <v>104766</v>
      </c>
      <c r="B3490" s="448" t="s">
        <v>12572</v>
      </c>
      <c r="C3490" s="449" t="s">
        <v>982</v>
      </c>
      <c r="D3490" s="450">
        <v>15.79</v>
      </c>
    </row>
    <row r="3491" spans="1:4" ht="13.5" x14ac:dyDescent="0.25">
      <c r="A3491" s="447">
        <v>104768</v>
      </c>
      <c r="B3491" s="448" t="s">
        <v>12573</v>
      </c>
      <c r="C3491" s="449" t="s">
        <v>923</v>
      </c>
      <c r="D3491" s="450">
        <v>0.64</v>
      </c>
    </row>
    <row r="3492" spans="1:4" ht="13.5" x14ac:dyDescent="0.25">
      <c r="A3492" s="447">
        <v>104770</v>
      </c>
      <c r="B3492" s="448" t="s">
        <v>12574</v>
      </c>
      <c r="C3492" s="449" t="s">
        <v>923</v>
      </c>
      <c r="D3492" s="450">
        <v>1.73</v>
      </c>
    </row>
    <row r="3493" spans="1:4" ht="13.5" x14ac:dyDescent="0.25">
      <c r="A3493" s="447">
        <v>104772</v>
      </c>
      <c r="B3493" s="448" t="s">
        <v>12575</v>
      </c>
      <c r="C3493" s="449" t="s">
        <v>923</v>
      </c>
      <c r="D3493" s="450">
        <v>2.52</v>
      </c>
    </row>
    <row r="3494" spans="1:4" ht="13.5" x14ac:dyDescent="0.25">
      <c r="A3494" s="447">
        <v>104774</v>
      </c>
      <c r="B3494" s="448" t="s">
        <v>12576</v>
      </c>
      <c r="C3494" s="449" t="s">
        <v>923</v>
      </c>
      <c r="D3494" s="450">
        <v>2.2599999999999998</v>
      </c>
    </row>
    <row r="3495" spans="1:4" ht="13.5" x14ac:dyDescent="0.25">
      <c r="A3495" s="447">
        <v>104776</v>
      </c>
      <c r="B3495" s="448" t="s">
        <v>12577</v>
      </c>
      <c r="C3495" s="449" t="s">
        <v>923</v>
      </c>
      <c r="D3495" s="450">
        <v>6.06</v>
      </c>
    </row>
    <row r="3496" spans="1:4" ht="13.5" x14ac:dyDescent="0.25">
      <c r="A3496" s="447">
        <v>104778</v>
      </c>
      <c r="B3496" s="448" t="s">
        <v>12578</v>
      </c>
      <c r="C3496" s="449" t="s">
        <v>923</v>
      </c>
      <c r="D3496" s="450">
        <v>8.84</v>
      </c>
    </row>
    <row r="3497" spans="1:4" ht="13.5" x14ac:dyDescent="0.25">
      <c r="A3497" s="447">
        <v>104780</v>
      </c>
      <c r="B3497" s="448" t="s">
        <v>12579</v>
      </c>
      <c r="C3497" s="449" t="s">
        <v>982</v>
      </c>
      <c r="D3497" s="450">
        <v>6.93</v>
      </c>
    </row>
    <row r="3498" spans="1:4" ht="13.5" x14ac:dyDescent="0.25">
      <c r="A3498" s="447">
        <v>104785</v>
      </c>
      <c r="B3498" s="448" t="s">
        <v>12580</v>
      </c>
      <c r="C3498" s="449" t="s">
        <v>982</v>
      </c>
      <c r="D3498" s="450">
        <v>11.55</v>
      </c>
    </row>
    <row r="3499" spans="1:4" ht="13.5" x14ac:dyDescent="0.25">
      <c r="A3499" s="447">
        <v>96765</v>
      </c>
      <c r="B3499" s="448" t="s">
        <v>7557</v>
      </c>
      <c r="C3499" s="449" t="s">
        <v>923</v>
      </c>
      <c r="D3499" s="451">
        <v>1194.71</v>
      </c>
    </row>
    <row r="3500" spans="1:4" ht="13.5" x14ac:dyDescent="0.25">
      <c r="A3500" s="447">
        <v>101905</v>
      </c>
      <c r="B3500" s="448" t="s">
        <v>10551</v>
      </c>
      <c r="C3500" s="449" t="s">
        <v>923</v>
      </c>
      <c r="D3500" s="450">
        <v>171.96</v>
      </c>
    </row>
    <row r="3501" spans="1:4" ht="13.5" x14ac:dyDescent="0.25">
      <c r="A3501" s="447">
        <v>101906</v>
      </c>
      <c r="B3501" s="448" t="s">
        <v>10552</v>
      </c>
      <c r="C3501" s="449" t="s">
        <v>923</v>
      </c>
      <c r="D3501" s="450">
        <v>492.08</v>
      </c>
    </row>
    <row r="3502" spans="1:4" ht="13.5" x14ac:dyDescent="0.25">
      <c r="A3502" s="447">
        <v>101907</v>
      </c>
      <c r="B3502" s="448" t="s">
        <v>10553</v>
      </c>
      <c r="C3502" s="449" t="s">
        <v>923</v>
      </c>
      <c r="D3502" s="450">
        <v>531.09</v>
      </c>
    </row>
    <row r="3503" spans="1:4" ht="13.5" x14ac:dyDescent="0.25">
      <c r="A3503" s="447">
        <v>101908</v>
      </c>
      <c r="B3503" s="448" t="s">
        <v>10554</v>
      </c>
      <c r="C3503" s="449" t="s">
        <v>923</v>
      </c>
      <c r="D3503" s="450">
        <v>167.08</v>
      </c>
    </row>
    <row r="3504" spans="1:4" ht="13.5" x14ac:dyDescent="0.25">
      <c r="A3504" s="447">
        <v>101909</v>
      </c>
      <c r="B3504" s="448" t="s">
        <v>10555</v>
      </c>
      <c r="C3504" s="449" t="s">
        <v>923</v>
      </c>
      <c r="D3504" s="450">
        <v>193.09</v>
      </c>
    </row>
    <row r="3505" spans="1:4" ht="13.5" x14ac:dyDescent="0.25">
      <c r="A3505" s="447">
        <v>101910</v>
      </c>
      <c r="B3505" s="448" t="s">
        <v>10556</v>
      </c>
      <c r="C3505" s="449" t="s">
        <v>923</v>
      </c>
      <c r="D3505" s="450">
        <v>225.58</v>
      </c>
    </row>
    <row r="3506" spans="1:4" ht="13.5" x14ac:dyDescent="0.25">
      <c r="A3506" s="447">
        <v>101911</v>
      </c>
      <c r="B3506" s="448" t="s">
        <v>10557</v>
      </c>
      <c r="C3506" s="449" t="s">
        <v>923</v>
      </c>
      <c r="D3506" s="450">
        <v>258.08</v>
      </c>
    </row>
    <row r="3507" spans="1:4" ht="13.5" x14ac:dyDescent="0.25">
      <c r="A3507" s="447">
        <v>101912</v>
      </c>
      <c r="B3507" s="448" t="s">
        <v>7558</v>
      </c>
      <c r="C3507" s="449" t="s">
        <v>923</v>
      </c>
      <c r="D3507" s="451">
        <v>1557.36</v>
      </c>
    </row>
    <row r="3508" spans="1:4" ht="13.5" x14ac:dyDescent="0.25">
      <c r="A3508" s="447">
        <v>101913</v>
      </c>
      <c r="B3508" s="448" t="s">
        <v>7559</v>
      </c>
      <c r="C3508" s="449" t="s">
        <v>923</v>
      </c>
      <c r="D3508" s="450">
        <v>296.83999999999997</v>
      </c>
    </row>
    <row r="3509" spans="1:4" ht="13.5" x14ac:dyDescent="0.25">
      <c r="A3509" s="447">
        <v>101914</v>
      </c>
      <c r="B3509" s="448" t="s">
        <v>7560</v>
      </c>
      <c r="C3509" s="449" t="s">
        <v>923</v>
      </c>
      <c r="D3509" s="450">
        <v>378.48</v>
      </c>
    </row>
    <row r="3510" spans="1:4" ht="13.5" x14ac:dyDescent="0.25">
      <c r="A3510" s="447">
        <v>101915</v>
      </c>
      <c r="B3510" s="448" t="s">
        <v>7561</v>
      </c>
      <c r="C3510" s="449" t="s">
        <v>923</v>
      </c>
      <c r="D3510" s="450">
        <v>306.98</v>
      </c>
    </row>
    <row r="3511" spans="1:4" ht="13.5" x14ac:dyDescent="0.25">
      <c r="A3511" s="447">
        <v>101916</v>
      </c>
      <c r="B3511" s="448" t="s">
        <v>7562</v>
      </c>
      <c r="C3511" s="449" t="s">
        <v>923</v>
      </c>
      <c r="D3511" s="451">
        <v>3385.62</v>
      </c>
    </row>
    <row r="3512" spans="1:4" ht="13.5" x14ac:dyDescent="0.25">
      <c r="A3512" s="447">
        <v>101917</v>
      </c>
      <c r="B3512" s="448" t="s">
        <v>7563</v>
      </c>
      <c r="C3512" s="449" t="s">
        <v>923</v>
      </c>
      <c r="D3512" s="450">
        <v>164.3</v>
      </c>
    </row>
    <row r="3513" spans="1:4" ht="13.5" x14ac:dyDescent="0.25">
      <c r="A3513" s="447">
        <v>98261</v>
      </c>
      <c r="B3513" s="448" t="s">
        <v>7564</v>
      </c>
      <c r="C3513" s="449" t="s">
        <v>982</v>
      </c>
      <c r="D3513" s="450">
        <v>3.79</v>
      </c>
    </row>
    <row r="3514" spans="1:4" ht="13.5" x14ac:dyDescent="0.25">
      <c r="A3514" s="447">
        <v>98262</v>
      </c>
      <c r="B3514" s="448" t="s">
        <v>7565</v>
      </c>
      <c r="C3514" s="449" t="s">
        <v>982</v>
      </c>
      <c r="D3514" s="450">
        <v>4.5199999999999996</v>
      </c>
    </row>
    <row r="3515" spans="1:4" ht="13.5" x14ac:dyDescent="0.25">
      <c r="A3515" s="447">
        <v>98263</v>
      </c>
      <c r="B3515" s="448" t="s">
        <v>7566</v>
      </c>
      <c r="C3515" s="449" t="s">
        <v>982</v>
      </c>
      <c r="D3515" s="450">
        <v>4.7300000000000004</v>
      </c>
    </row>
    <row r="3516" spans="1:4" ht="13.5" x14ac:dyDescent="0.25">
      <c r="A3516" s="447">
        <v>98264</v>
      </c>
      <c r="B3516" s="448" t="s">
        <v>7567</v>
      </c>
      <c r="C3516" s="449" t="s">
        <v>982</v>
      </c>
      <c r="D3516" s="450">
        <v>5.5</v>
      </c>
    </row>
    <row r="3517" spans="1:4" ht="13.5" x14ac:dyDescent="0.25">
      <c r="A3517" s="447">
        <v>98265</v>
      </c>
      <c r="B3517" s="448" t="s">
        <v>7568</v>
      </c>
      <c r="C3517" s="449" t="s">
        <v>982</v>
      </c>
      <c r="D3517" s="450">
        <v>6.02</v>
      </c>
    </row>
    <row r="3518" spans="1:4" ht="13.5" x14ac:dyDescent="0.25">
      <c r="A3518" s="447">
        <v>98266</v>
      </c>
      <c r="B3518" s="448" t="s">
        <v>7569</v>
      </c>
      <c r="C3518" s="449" t="s">
        <v>982</v>
      </c>
      <c r="D3518" s="450">
        <v>6.72</v>
      </c>
    </row>
    <row r="3519" spans="1:4" ht="13.5" x14ac:dyDescent="0.25">
      <c r="A3519" s="447">
        <v>98267</v>
      </c>
      <c r="B3519" s="448" t="s">
        <v>7570</v>
      </c>
      <c r="C3519" s="449" t="s">
        <v>982</v>
      </c>
      <c r="D3519" s="450">
        <v>10.36</v>
      </c>
    </row>
    <row r="3520" spans="1:4" ht="13.5" x14ac:dyDescent="0.25">
      <c r="A3520" s="447">
        <v>98268</v>
      </c>
      <c r="B3520" s="448" t="s">
        <v>7571</v>
      </c>
      <c r="C3520" s="449" t="s">
        <v>982</v>
      </c>
      <c r="D3520" s="450">
        <v>16.07</v>
      </c>
    </row>
    <row r="3521" spans="1:4" ht="13.5" x14ac:dyDescent="0.25">
      <c r="A3521" s="447">
        <v>98269</v>
      </c>
      <c r="B3521" s="448" t="s">
        <v>7572</v>
      </c>
      <c r="C3521" s="449" t="s">
        <v>982</v>
      </c>
      <c r="D3521" s="450">
        <v>21.56</v>
      </c>
    </row>
    <row r="3522" spans="1:4" ht="13.5" x14ac:dyDescent="0.25">
      <c r="A3522" s="447">
        <v>98270</v>
      </c>
      <c r="B3522" s="448" t="s">
        <v>7573</v>
      </c>
      <c r="C3522" s="449" t="s">
        <v>982</v>
      </c>
      <c r="D3522" s="450">
        <v>31.86</v>
      </c>
    </row>
    <row r="3523" spans="1:4" ht="13.5" x14ac:dyDescent="0.25">
      <c r="A3523" s="447">
        <v>98271</v>
      </c>
      <c r="B3523" s="448" t="s">
        <v>7574</v>
      </c>
      <c r="C3523" s="449" t="s">
        <v>982</v>
      </c>
      <c r="D3523" s="450">
        <v>44.25</v>
      </c>
    </row>
    <row r="3524" spans="1:4" ht="13.5" x14ac:dyDescent="0.25">
      <c r="A3524" s="447">
        <v>98272</v>
      </c>
      <c r="B3524" s="448" t="s">
        <v>7575</v>
      </c>
      <c r="C3524" s="449" t="s">
        <v>982</v>
      </c>
      <c r="D3524" s="450">
        <v>99.7</v>
      </c>
    </row>
    <row r="3525" spans="1:4" ht="13.5" x14ac:dyDescent="0.25">
      <c r="A3525" s="447">
        <v>98273</v>
      </c>
      <c r="B3525" s="448" t="s">
        <v>7576</v>
      </c>
      <c r="C3525" s="449" t="s">
        <v>982</v>
      </c>
      <c r="D3525" s="450">
        <v>2.4</v>
      </c>
    </row>
    <row r="3526" spans="1:4" ht="13.5" x14ac:dyDescent="0.25">
      <c r="A3526" s="447">
        <v>98274</v>
      </c>
      <c r="B3526" s="448" t="s">
        <v>7577</v>
      </c>
      <c r="C3526" s="449" t="s">
        <v>982</v>
      </c>
      <c r="D3526" s="450">
        <v>2.92</v>
      </c>
    </row>
    <row r="3527" spans="1:4" ht="13.5" x14ac:dyDescent="0.25">
      <c r="A3527" s="447">
        <v>98275</v>
      </c>
      <c r="B3527" s="448" t="s">
        <v>7578</v>
      </c>
      <c r="C3527" s="449" t="s">
        <v>982</v>
      </c>
      <c r="D3527" s="450">
        <v>3.61</v>
      </c>
    </row>
    <row r="3528" spans="1:4" ht="13.5" x14ac:dyDescent="0.25">
      <c r="A3528" s="447">
        <v>98276</v>
      </c>
      <c r="B3528" s="448" t="s">
        <v>7579</v>
      </c>
      <c r="C3528" s="449" t="s">
        <v>982</v>
      </c>
      <c r="D3528" s="450">
        <v>7.25</v>
      </c>
    </row>
    <row r="3529" spans="1:4" ht="13.5" x14ac:dyDescent="0.25">
      <c r="A3529" s="447">
        <v>98277</v>
      </c>
      <c r="B3529" s="448" t="s">
        <v>7580</v>
      </c>
      <c r="C3529" s="449" t="s">
        <v>982</v>
      </c>
      <c r="D3529" s="450">
        <v>12.97</v>
      </c>
    </row>
    <row r="3530" spans="1:4" ht="13.5" x14ac:dyDescent="0.25">
      <c r="A3530" s="447">
        <v>98278</v>
      </c>
      <c r="B3530" s="448" t="s">
        <v>7581</v>
      </c>
      <c r="C3530" s="449" t="s">
        <v>982</v>
      </c>
      <c r="D3530" s="450">
        <v>18.45</v>
      </c>
    </row>
    <row r="3531" spans="1:4" ht="13.5" x14ac:dyDescent="0.25">
      <c r="A3531" s="447">
        <v>98279</v>
      </c>
      <c r="B3531" s="448" t="s">
        <v>7582</v>
      </c>
      <c r="C3531" s="449" t="s">
        <v>982</v>
      </c>
      <c r="D3531" s="450">
        <v>28.75</v>
      </c>
    </row>
    <row r="3532" spans="1:4" ht="13.5" x14ac:dyDescent="0.25">
      <c r="A3532" s="447">
        <v>98280</v>
      </c>
      <c r="B3532" s="448" t="s">
        <v>7583</v>
      </c>
      <c r="C3532" s="449" t="s">
        <v>982</v>
      </c>
      <c r="D3532" s="450">
        <v>7.79</v>
      </c>
    </row>
    <row r="3533" spans="1:4" ht="13.5" x14ac:dyDescent="0.25">
      <c r="A3533" s="447">
        <v>98281</v>
      </c>
      <c r="B3533" s="448" t="s">
        <v>7584</v>
      </c>
      <c r="C3533" s="449" t="s">
        <v>982</v>
      </c>
      <c r="D3533" s="450">
        <v>8.5299999999999994</v>
      </c>
    </row>
    <row r="3534" spans="1:4" ht="13.5" x14ac:dyDescent="0.25">
      <c r="A3534" s="447">
        <v>98282</v>
      </c>
      <c r="B3534" s="448" t="s">
        <v>7585</v>
      </c>
      <c r="C3534" s="449" t="s">
        <v>982</v>
      </c>
      <c r="D3534" s="450">
        <v>8.7200000000000006</v>
      </c>
    </row>
    <row r="3535" spans="1:4" ht="13.5" x14ac:dyDescent="0.25">
      <c r="A3535" s="447">
        <v>98283</v>
      </c>
      <c r="B3535" s="448" t="s">
        <v>7586</v>
      </c>
      <c r="C3535" s="449" t="s">
        <v>982</v>
      </c>
      <c r="D3535" s="450">
        <v>9.5</v>
      </c>
    </row>
    <row r="3536" spans="1:4" ht="13.5" x14ac:dyDescent="0.25">
      <c r="A3536" s="447">
        <v>98284</v>
      </c>
      <c r="B3536" s="448" t="s">
        <v>7587</v>
      </c>
      <c r="C3536" s="449" t="s">
        <v>982</v>
      </c>
      <c r="D3536" s="450">
        <v>10.02</v>
      </c>
    </row>
    <row r="3537" spans="1:4" ht="13.5" x14ac:dyDescent="0.25">
      <c r="A3537" s="447">
        <v>98285</v>
      </c>
      <c r="B3537" s="448" t="s">
        <v>7588</v>
      </c>
      <c r="C3537" s="449" t="s">
        <v>982</v>
      </c>
      <c r="D3537" s="450">
        <v>10.73</v>
      </c>
    </row>
    <row r="3538" spans="1:4" ht="13.5" x14ac:dyDescent="0.25">
      <c r="A3538" s="447">
        <v>98286</v>
      </c>
      <c r="B3538" s="448" t="s">
        <v>7589</v>
      </c>
      <c r="C3538" s="449" t="s">
        <v>982</v>
      </c>
      <c r="D3538" s="450">
        <v>14.36</v>
      </c>
    </row>
    <row r="3539" spans="1:4" ht="13.5" x14ac:dyDescent="0.25">
      <c r="A3539" s="447">
        <v>98287</v>
      </c>
      <c r="B3539" s="448" t="s">
        <v>7590</v>
      </c>
      <c r="C3539" s="449" t="s">
        <v>982</v>
      </c>
      <c r="D3539" s="450">
        <v>1.4</v>
      </c>
    </row>
    <row r="3540" spans="1:4" ht="13.5" x14ac:dyDescent="0.25">
      <c r="A3540" s="447">
        <v>98288</v>
      </c>
      <c r="B3540" s="448" t="s">
        <v>7591</v>
      </c>
      <c r="C3540" s="449" t="s">
        <v>982</v>
      </c>
      <c r="D3540" s="450">
        <v>2.13</v>
      </c>
    </row>
    <row r="3541" spans="1:4" ht="13.5" x14ac:dyDescent="0.25">
      <c r="A3541" s="447">
        <v>98289</v>
      </c>
      <c r="B3541" s="448" t="s">
        <v>7592</v>
      </c>
      <c r="C3541" s="449" t="s">
        <v>982</v>
      </c>
      <c r="D3541" s="450">
        <v>2.33</v>
      </c>
    </row>
    <row r="3542" spans="1:4" ht="13.5" x14ac:dyDescent="0.25">
      <c r="A3542" s="447">
        <v>98290</v>
      </c>
      <c r="B3542" s="448" t="s">
        <v>7593</v>
      </c>
      <c r="C3542" s="449" t="s">
        <v>982</v>
      </c>
      <c r="D3542" s="450">
        <v>3.11</v>
      </c>
    </row>
    <row r="3543" spans="1:4" ht="13.5" x14ac:dyDescent="0.25">
      <c r="A3543" s="447">
        <v>98291</v>
      </c>
      <c r="B3543" s="448" t="s">
        <v>7594</v>
      </c>
      <c r="C3543" s="449" t="s">
        <v>982</v>
      </c>
      <c r="D3543" s="450">
        <v>3.62</v>
      </c>
    </row>
    <row r="3544" spans="1:4" ht="13.5" x14ac:dyDescent="0.25">
      <c r="A3544" s="447">
        <v>98292</v>
      </c>
      <c r="B3544" s="448" t="s">
        <v>7595</v>
      </c>
      <c r="C3544" s="449" t="s">
        <v>982</v>
      </c>
      <c r="D3544" s="450">
        <v>4.33</v>
      </c>
    </row>
    <row r="3545" spans="1:4" ht="13.5" x14ac:dyDescent="0.25">
      <c r="A3545" s="447">
        <v>98293</v>
      </c>
      <c r="B3545" s="448" t="s">
        <v>7596</v>
      </c>
      <c r="C3545" s="449" t="s">
        <v>982</v>
      </c>
      <c r="D3545" s="450">
        <v>7.96</v>
      </c>
    </row>
    <row r="3546" spans="1:4" ht="13.5" x14ac:dyDescent="0.25">
      <c r="A3546" s="447">
        <v>98400</v>
      </c>
      <c r="B3546" s="448" t="s">
        <v>7597</v>
      </c>
      <c r="C3546" s="449" t="s">
        <v>982</v>
      </c>
      <c r="D3546" s="450">
        <v>12.44</v>
      </c>
    </row>
    <row r="3547" spans="1:4" ht="13.5" x14ac:dyDescent="0.25">
      <c r="A3547" s="447">
        <v>98401</v>
      </c>
      <c r="B3547" s="448" t="s">
        <v>7598</v>
      </c>
      <c r="C3547" s="449" t="s">
        <v>982</v>
      </c>
      <c r="D3547" s="450">
        <v>18.940000000000001</v>
      </c>
    </row>
    <row r="3548" spans="1:4" ht="13.5" x14ac:dyDescent="0.25">
      <c r="A3548" s="447">
        <v>98402</v>
      </c>
      <c r="B3548" s="448" t="s">
        <v>7599</v>
      </c>
      <c r="C3548" s="449" t="s">
        <v>982</v>
      </c>
      <c r="D3548" s="450">
        <v>22</v>
      </c>
    </row>
    <row r="3549" spans="1:4" ht="13.5" x14ac:dyDescent="0.25">
      <c r="A3549" s="447">
        <v>100556</v>
      </c>
      <c r="B3549" s="448" t="s">
        <v>7600</v>
      </c>
      <c r="C3549" s="449" t="s">
        <v>923</v>
      </c>
      <c r="D3549" s="450">
        <v>41.21</v>
      </c>
    </row>
    <row r="3550" spans="1:4" ht="13.5" x14ac:dyDescent="0.25">
      <c r="A3550" s="447">
        <v>100557</v>
      </c>
      <c r="B3550" s="448" t="s">
        <v>7601</v>
      </c>
      <c r="C3550" s="449" t="s">
        <v>923</v>
      </c>
      <c r="D3550" s="450">
        <v>490.24</v>
      </c>
    </row>
    <row r="3551" spans="1:4" ht="13.5" x14ac:dyDescent="0.25">
      <c r="A3551" s="447">
        <v>100560</v>
      </c>
      <c r="B3551" s="448" t="s">
        <v>7602</v>
      </c>
      <c r="C3551" s="449" t="s">
        <v>923</v>
      </c>
      <c r="D3551" s="450">
        <v>112</v>
      </c>
    </row>
    <row r="3552" spans="1:4" ht="13.5" x14ac:dyDescent="0.25">
      <c r="A3552" s="447">
        <v>100561</v>
      </c>
      <c r="B3552" s="448" t="s">
        <v>7603</v>
      </c>
      <c r="C3552" s="449" t="s">
        <v>923</v>
      </c>
      <c r="D3552" s="450">
        <v>200.52</v>
      </c>
    </row>
    <row r="3553" spans="1:4" ht="13.5" x14ac:dyDescent="0.25">
      <c r="A3553" s="447">
        <v>100562</v>
      </c>
      <c r="B3553" s="448" t="s">
        <v>7604</v>
      </c>
      <c r="C3553" s="449" t="s">
        <v>923</v>
      </c>
      <c r="D3553" s="450">
        <v>307.81</v>
      </c>
    </row>
    <row r="3554" spans="1:4" ht="13.5" x14ac:dyDescent="0.25">
      <c r="A3554" s="447">
        <v>100563</v>
      </c>
      <c r="B3554" s="448" t="s">
        <v>7605</v>
      </c>
      <c r="C3554" s="449" t="s">
        <v>923</v>
      </c>
      <c r="D3554" s="450">
        <v>441.59</v>
      </c>
    </row>
    <row r="3555" spans="1:4" ht="13.5" x14ac:dyDescent="0.25">
      <c r="A3555" s="447">
        <v>101795</v>
      </c>
      <c r="B3555" s="448" t="s">
        <v>7606</v>
      </c>
      <c r="C3555" s="449" t="s">
        <v>923</v>
      </c>
      <c r="D3555" s="450">
        <v>592</v>
      </c>
    </row>
    <row r="3556" spans="1:4" ht="13.5" x14ac:dyDescent="0.25">
      <c r="A3556" s="447">
        <v>101798</v>
      </c>
      <c r="B3556" s="448" t="s">
        <v>7607</v>
      </c>
      <c r="C3556" s="449" t="s">
        <v>923</v>
      </c>
      <c r="D3556" s="450">
        <v>268.95</v>
      </c>
    </row>
    <row r="3557" spans="1:4" ht="13.5" x14ac:dyDescent="0.25">
      <c r="A3557" s="447">
        <v>101799</v>
      </c>
      <c r="B3557" s="448" t="s">
        <v>7608</v>
      </c>
      <c r="C3557" s="449" t="s">
        <v>923</v>
      </c>
      <c r="D3557" s="450">
        <v>640.5</v>
      </c>
    </row>
    <row r="3558" spans="1:4" ht="13.5" x14ac:dyDescent="0.25">
      <c r="A3558" s="447">
        <v>98397</v>
      </c>
      <c r="B3558" s="448" t="s">
        <v>20382</v>
      </c>
      <c r="C3558" s="449" t="s">
        <v>984</v>
      </c>
      <c r="D3558" s="450">
        <v>13.25</v>
      </c>
    </row>
    <row r="3559" spans="1:4" ht="13.5" x14ac:dyDescent="0.25">
      <c r="A3559" s="447">
        <v>103244</v>
      </c>
      <c r="B3559" s="448" t="s">
        <v>10558</v>
      </c>
      <c r="C3559" s="449" t="s">
        <v>923</v>
      </c>
      <c r="D3559" s="451">
        <v>2762.02</v>
      </c>
    </row>
    <row r="3560" spans="1:4" ht="13.5" x14ac:dyDescent="0.25">
      <c r="A3560" s="447">
        <v>103245</v>
      </c>
      <c r="B3560" s="448" t="s">
        <v>10559</v>
      </c>
      <c r="C3560" s="449" t="s">
        <v>923</v>
      </c>
      <c r="D3560" s="451">
        <v>2171.34</v>
      </c>
    </row>
    <row r="3561" spans="1:4" ht="13.5" x14ac:dyDescent="0.25">
      <c r="A3561" s="447">
        <v>103246</v>
      </c>
      <c r="B3561" s="448" t="s">
        <v>10560</v>
      </c>
      <c r="C3561" s="449" t="s">
        <v>923</v>
      </c>
      <c r="D3561" s="451">
        <v>2371.1</v>
      </c>
    </row>
    <row r="3562" spans="1:4" ht="13.5" x14ac:dyDescent="0.25">
      <c r="A3562" s="447">
        <v>103247</v>
      </c>
      <c r="B3562" s="448" t="s">
        <v>10561</v>
      </c>
      <c r="C3562" s="449" t="s">
        <v>923</v>
      </c>
      <c r="D3562" s="451">
        <v>3069.25</v>
      </c>
    </row>
    <row r="3563" spans="1:4" ht="13.5" x14ac:dyDescent="0.25">
      <c r="A3563" s="447">
        <v>103248</v>
      </c>
      <c r="B3563" s="448" t="s">
        <v>10562</v>
      </c>
      <c r="C3563" s="449" t="s">
        <v>923</v>
      </c>
      <c r="D3563" s="451">
        <v>2501.9</v>
      </c>
    </row>
    <row r="3564" spans="1:4" ht="13.5" x14ac:dyDescent="0.25">
      <c r="A3564" s="447">
        <v>103249</v>
      </c>
      <c r="B3564" s="448" t="s">
        <v>10563</v>
      </c>
      <c r="C3564" s="449" t="s">
        <v>923</v>
      </c>
      <c r="D3564" s="451">
        <v>2690.42</v>
      </c>
    </row>
    <row r="3565" spans="1:4" ht="13.5" x14ac:dyDescent="0.25">
      <c r="A3565" s="447">
        <v>103250</v>
      </c>
      <c r="B3565" s="448" t="s">
        <v>10564</v>
      </c>
      <c r="C3565" s="449" t="s">
        <v>923</v>
      </c>
      <c r="D3565" s="451">
        <v>4471.84</v>
      </c>
    </row>
    <row r="3566" spans="1:4" ht="13.5" x14ac:dyDescent="0.25">
      <c r="A3566" s="447">
        <v>103251</v>
      </c>
      <c r="B3566" s="448" t="s">
        <v>10565</v>
      </c>
      <c r="C3566" s="449" t="s">
        <v>923</v>
      </c>
      <c r="D3566" s="451">
        <v>3524.26</v>
      </c>
    </row>
    <row r="3567" spans="1:4" ht="13.5" x14ac:dyDescent="0.25">
      <c r="A3567" s="447">
        <v>103252</v>
      </c>
      <c r="B3567" s="448" t="s">
        <v>10566</v>
      </c>
      <c r="C3567" s="449" t="s">
        <v>923</v>
      </c>
      <c r="D3567" s="451">
        <v>3906.4</v>
      </c>
    </row>
    <row r="3568" spans="1:4" ht="13.5" x14ac:dyDescent="0.25">
      <c r="A3568" s="447">
        <v>103253</v>
      </c>
      <c r="B3568" s="448" t="s">
        <v>10567</v>
      </c>
      <c r="C3568" s="449" t="s">
        <v>923</v>
      </c>
      <c r="D3568" s="451">
        <v>6107.82</v>
      </c>
    </row>
    <row r="3569" spans="1:4" ht="13.5" x14ac:dyDescent="0.25">
      <c r="A3569" s="447">
        <v>103254</v>
      </c>
      <c r="B3569" s="448" t="s">
        <v>10568</v>
      </c>
      <c r="C3569" s="449" t="s">
        <v>923</v>
      </c>
      <c r="D3569" s="451">
        <v>4558.6400000000003</v>
      </c>
    </row>
    <row r="3570" spans="1:4" ht="13.5" x14ac:dyDescent="0.25">
      <c r="A3570" s="447">
        <v>103255</v>
      </c>
      <c r="B3570" s="448" t="s">
        <v>10569</v>
      </c>
      <c r="C3570" s="449" t="s">
        <v>923</v>
      </c>
      <c r="D3570" s="451">
        <v>5105.2299999999996</v>
      </c>
    </row>
    <row r="3571" spans="1:4" ht="13.5" x14ac:dyDescent="0.25">
      <c r="A3571" s="447">
        <v>103256</v>
      </c>
      <c r="B3571" s="448" t="s">
        <v>20383</v>
      </c>
      <c r="C3571" s="449" t="s">
        <v>923</v>
      </c>
      <c r="D3571" s="451">
        <v>11359.66</v>
      </c>
    </row>
    <row r="3572" spans="1:4" ht="13.5" x14ac:dyDescent="0.25">
      <c r="A3572" s="447">
        <v>103257</v>
      </c>
      <c r="B3572" s="448" t="s">
        <v>20384</v>
      </c>
      <c r="C3572" s="449" t="s">
        <v>923</v>
      </c>
      <c r="D3572" s="451">
        <v>6469.52</v>
      </c>
    </row>
    <row r="3573" spans="1:4" ht="13.5" x14ac:dyDescent="0.25">
      <c r="A3573" s="447">
        <v>103258</v>
      </c>
      <c r="B3573" s="448" t="s">
        <v>20385</v>
      </c>
      <c r="C3573" s="449" t="s">
        <v>923</v>
      </c>
      <c r="D3573" s="451">
        <v>12704.8</v>
      </c>
    </row>
    <row r="3574" spans="1:4" ht="13.5" x14ac:dyDescent="0.25">
      <c r="A3574" s="447">
        <v>103259</v>
      </c>
      <c r="B3574" s="448" t="s">
        <v>20386</v>
      </c>
      <c r="C3574" s="449" t="s">
        <v>923</v>
      </c>
      <c r="D3574" s="451">
        <v>6822.85</v>
      </c>
    </row>
    <row r="3575" spans="1:4" ht="13.5" x14ac:dyDescent="0.25">
      <c r="A3575" s="447">
        <v>103260</v>
      </c>
      <c r="B3575" s="448" t="s">
        <v>20387</v>
      </c>
      <c r="C3575" s="449" t="s">
        <v>923</v>
      </c>
      <c r="D3575" s="451">
        <v>7010.03</v>
      </c>
    </row>
    <row r="3576" spans="1:4" ht="13.5" x14ac:dyDescent="0.25">
      <c r="A3576" s="447">
        <v>103261</v>
      </c>
      <c r="B3576" s="448" t="s">
        <v>20388</v>
      </c>
      <c r="C3576" s="449" t="s">
        <v>923</v>
      </c>
      <c r="D3576" s="451">
        <v>14335.52</v>
      </c>
    </row>
    <row r="3577" spans="1:4" ht="13.5" x14ac:dyDescent="0.25">
      <c r="A3577" s="447">
        <v>103262</v>
      </c>
      <c r="B3577" s="448" t="s">
        <v>20389</v>
      </c>
      <c r="C3577" s="449" t="s">
        <v>923</v>
      </c>
      <c r="D3577" s="451">
        <v>8976.27</v>
      </c>
    </row>
    <row r="3578" spans="1:4" ht="13.5" x14ac:dyDescent="0.25">
      <c r="A3578" s="447">
        <v>103263</v>
      </c>
      <c r="B3578" s="448" t="s">
        <v>10570</v>
      </c>
      <c r="C3578" s="449" t="s">
        <v>923</v>
      </c>
      <c r="D3578" s="451">
        <v>19901.78</v>
      </c>
    </row>
    <row r="3579" spans="1:4" ht="13.5" x14ac:dyDescent="0.25">
      <c r="A3579" s="447">
        <v>103264</v>
      </c>
      <c r="B3579" s="448" t="s">
        <v>10571</v>
      </c>
      <c r="C3579" s="449" t="s">
        <v>923</v>
      </c>
      <c r="D3579" s="451">
        <v>11127.15</v>
      </c>
    </row>
    <row r="3580" spans="1:4" ht="13.5" x14ac:dyDescent="0.25">
      <c r="A3580" s="447">
        <v>103265</v>
      </c>
      <c r="B3580" s="448" t="s">
        <v>10572</v>
      </c>
      <c r="C3580" s="449" t="s">
        <v>923</v>
      </c>
      <c r="D3580" s="451">
        <v>24009.02</v>
      </c>
    </row>
    <row r="3581" spans="1:4" ht="13.5" x14ac:dyDescent="0.25">
      <c r="A3581" s="447">
        <v>103266</v>
      </c>
      <c r="B3581" s="448" t="s">
        <v>10573</v>
      </c>
      <c r="C3581" s="449" t="s">
        <v>923</v>
      </c>
      <c r="D3581" s="451">
        <v>12436.01</v>
      </c>
    </row>
    <row r="3582" spans="1:4" ht="13.5" x14ac:dyDescent="0.25">
      <c r="A3582" s="447">
        <v>103267</v>
      </c>
      <c r="B3582" s="448" t="s">
        <v>10574</v>
      </c>
      <c r="C3582" s="449" t="s">
        <v>923</v>
      </c>
      <c r="D3582" s="451">
        <v>7076.43</v>
      </c>
    </row>
    <row r="3583" spans="1:4" ht="13.5" x14ac:dyDescent="0.25">
      <c r="A3583" s="447">
        <v>103268</v>
      </c>
      <c r="B3583" s="448" t="s">
        <v>10575</v>
      </c>
      <c r="C3583" s="449" t="s">
        <v>923</v>
      </c>
      <c r="D3583" s="451">
        <v>8409.6299999999992</v>
      </c>
    </row>
    <row r="3584" spans="1:4" ht="13.5" x14ac:dyDescent="0.25">
      <c r="A3584" s="447">
        <v>103269</v>
      </c>
      <c r="B3584" s="448" t="s">
        <v>10576</v>
      </c>
      <c r="C3584" s="449" t="s">
        <v>923</v>
      </c>
      <c r="D3584" s="451">
        <v>8708.1200000000008</v>
      </c>
    </row>
    <row r="3585" spans="1:4" ht="13.5" x14ac:dyDescent="0.25">
      <c r="A3585" s="447">
        <v>103270</v>
      </c>
      <c r="B3585" s="448" t="s">
        <v>10577</v>
      </c>
      <c r="C3585" s="449" t="s">
        <v>923</v>
      </c>
      <c r="D3585" s="451">
        <v>9041.18</v>
      </c>
    </row>
    <row r="3586" spans="1:4" ht="13.5" x14ac:dyDescent="0.25">
      <c r="A3586" s="447">
        <v>103271</v>
      </c>
      <c r="B3586" s="448" t="s">
        <v>10578</v>
      </c>
      <c r="C3586" s="449" t="s">
        <v>923</v>
      </c>
      <c r="D3586" s="451">
        <v>12826.28</v>
      </c>
    </row>
    <row r="3587" spans="1:4" ht="13.5" x14ac:dyDescent="0.25">
      <c r="A3587" s="447">
        <v>103272</v>
      </c>
      <c r="B3587" s="448" t="s">
        <v>10579</v>
      </c>
      <c r="C3587" s="449" t="s">
        <v>923</v>
      </c>
      <c r="D3587" s="451">
        <v>13249.82</v>
      </c>
    </row>
    <row r="3588" spans="1:4" ht="13.5" x14ac:dyDescent="0.25">
      <c r="A3588" s="447">
        <v>103273</v>
      </c>
      <c r="B3588" s="448" t="s">
        <v>10580</v>
      </c>
      <c r="C3588" s="449" t="s">
        <v>923</v>
      </c>
      <c r="D3588" s="451">
        <v>13605.77</v>
      </c>
    </row>
    <row r="3589" spans="1:4" ht="13.5" x14ac:dyDescent="0.25">
      <c r="A3589" s="447">
        <v>103274</v>
      </c>
      <c r="B3589" s="448" t="s">
        <v>10581</v>
      </c>
      <c r="C3589" s="449" t="s">
        <v>923</v>
      </c>
      <c r="D3589" s="451">
        <v>15597.71</v>
      </c>
    </row>
    <row r="3590" spans="1:4" ht="13.5" x14ac:dyDescent="0.25">
      <c r="A3590" s="447">
        <v>103275</v>
      </c>
      <c r="B3590" s="448" t="s">
        <v>10582</v>
      </c>
      <c r="C3590" s="449" t="s">
        <v>923</v>
      </c>
      <c r="D3590" s="451">
        <v>15516.39</v>
      </c>
    </row>
    <row r="3591" spans="1:4" ht="13.5" x14ac:dyDescent="0.25">
      <c r="A3591" s="447">
        <v>103276</v>
      </c>
      <c r="B3591" s="448" t="s">
        <v>10583</v>
      </c>
      <c r="C3591" s="449" t="s">
        <v>923</v>
      </c>
      <c r="D3591" s="451">
        <v>16286.81</v>
      </c>
    </row>
    <row r="3592" spans="1:4" ht="13.5" x14ac:dyDescent="0.25">
      <c r="A3592" s="447">
        <v>103277</v>
      </c>
      <c r="B3592" s="448" t="s">
        <v>10584</v>
      </c>
      <c r="C3592" s="449" t="s">
        <v>923</v>
      </c>
      <c r="D3592" s="451">
        <v>30104.22</v>
      </c>
    </row>
    <row r="3593" spans="1:4" ht="13.5" x14ac:dyDescent="0.25">
      <c r="A3593" s="447">
        <v>103278</v>
      </c>
      <c r="B3593" s="448" t="s">
        <v>10585</v>
      </c>
      <c r="C3593" s="449" t="s">
        <v>923</v>
      </c>
      <c r="D3593" s="451">
        <v>38566.53</v>
      </c>
    </row>
    <row r="3594" spans="1:4" ht="13.5" x14ac:dyDescent="0.25">
      <c r="A3594" s="447">
        <v>103288</v>
      </c>
      <c r="B3594" s="448" t="s">
        <v>7609</v>
      </c>
      <c r="C3594" s="449" t="s">
        <v>923</v>
      </c>
      <c r="D3594" s="450">
        <v>15.04</v>
      </c>
    </row>
    <row r="3595" spans="1:4" ht="13.5" x14ac:dyDescent="0.25">
      <c r="A3595" s="447">
        <v>103289</v>
      </c>
      <c r="B3595" s="448" t="s">
        <v>20390</v>
      </c>
      <c r="C3595" s="449" t="s">
        <v>982</v>
      </c>
      <c r="D3595" s="450">
        <v>31.81</v>
      </c>
    </row>
    <row r="3596" spans="1:4" ht="13.5" x14ac:dyDescent="0.25">
      <c r="A3596" s="447">
        <v>103290</v>
      </c>
      <c r="B3596" s="448" t="s">
        <v>20391</v>
      </c>
      <c r="C3596" s="449" t="s">
        <v>982</v>
      </c>
      <c r="D3596" s="450">
        <v>50.09</v>
      </c>
    </row>
    <row r="3597" spans="1:4" ht="13.5" x14ac:dyDescent="0.25">
      <c r="A3597" s="447">
        <v>103291</v>
      </c>
      <c r="B3597" s="448" t="s">
        <v>20392</v>
      </c>
      <c r="C3597" s="449" t="s">
        <v>982</v>
      </c>
      <c r="D3597" s="450">
        <v>62.53</v>
      </c>
    </row>
    <row r="3598" spans="1:4" ht="13.5" x14ac:dyDescent="0.25">
      <c r="A3598" s="447">
        <v>103292</v>
      </c>
      <c r="B3598" s="448" t="s">
        <v>20393</v>
      </c>
      <c r="C3598" s="449" t="s">
        <v>982</v>
      </c>
      <c r="D3598" s="450">
        <v>75.44</v>
      </c>
    </row>
    <row r="3599" spans="1:4" ht="13.5" x14ac:dyDescent="0.25">
      <c r="A3599" s="447">
        <v>101936</v>
      </c>
      <c r="B3599" s="448" t="s">
        <v>20394</v>
      </c>
      <c r="C3599" s="449" t="s">
        <v>923</v>
      </c>
      <c r="D3599" s="451">
        <v>9122.44</v>
      </c>
    </row>
    <row r="3600" spans="1:4" ht="13.5" x14ac:dyDescent="0.25">
      <c r="A3600" s="447">
        <v>101937</v>
      </c>
      <c r="B3600" s="448" t="s">
        <v>20395</v>
      </c>
      <c r="C3600" s="449" t="s">
        <v>923</v>
      </c>
      <c r="D3600" s="451">
        <v>16266.92</v>
      </c>
    </row>
    <row r="3601" spans="1:4" ht="13.5" x14ac:dyDescent="0.25">
      <c r="A3601" s="447">
        <v>98294</v>
      </c>
      <c r="B3601" s="448" t="s">
        <v>7610</v>
      </c>
      <c r="C3601" s="449" t="s">
        <v>982</v>
      </c>
      <c r="D3601" s="450">
        <v>5.83</v>
      </c>
    </row>
    <row r="3602" spans="1:4" ht="13.5" x14ac:dyDescent="0.25">
      <c r="A3602" s="447">
        <v>98295</v>
      </c>
      <c r="B3602" s="448" t="s">
        <v>7611</v>
      </c>
      <c r="C3602" s="449" t="s">
        <v>982</v>
      </c>
      <c r="D3602" s="450">
        <v>5.0999999999999996</v>
      </c>
    </row>
    <row r="3603" spans="1:4" ht="13.5" x14ac:dyDescent="0.25">
      <c r="A3603" s="447">
        <v>98296</v>
      </c>
      <c r="B3603" s="448" t="s">
        <v>7612</v>
      </c>
      <c r="C3603" s="449" t="s">
        <v>982</v>
      </c>
      <c r="D3603" s="450">
        <v>8.5399999999999991</v>
      </c>
    </row>
    <row r="3604" spans="1:4" ht="13.5" x14ac:dyDescent="0.25">
      <c r="A3604" s="447">
        <v>98297</v>
      </c>
      <c r="B3604" s="448" t="s">
        <v>7613</v>
      </c>
      <c r="C3604" s="449" t="s">
        <v>982</v>
      </c>
      <c r="D3604" s="450">
        <v>7.39</v>
      </c>
    </row>
    <row r="3605" spans="1:4" ht="13.5" x14ac:dyDescent="0.25">
      <c r="A3605" s="447">
        <v>98298</v>
      </c>
      <c r="B3605" s="448" t="s">
        <v>10586</v>
      </c>
      <c r="C3605" s="449" t="s">
        <v>982</v>
      </c>
      <c r="D3605" s="450">
        <v>20.58</v>
      </c>
    </row>
    <row r="3606" spans="1:4" ht="13.5" x14ac:dyDescent="0.25">
      <c r="A3606" s="447">
        <v>98299</v>
      </c>
      <c r="B3606" s="448" t="s">
        <v>10587</v>
      </c>
      <c r="C3606" s="449" t="s">
        <v>982</v>
      </c>
      <c r="D3606" s="450">
        <v>19.149999999999999</v>
      </c>
    </row>
    <row r="3607" spans="1:4" ht="13.5" x14ac:dyDescent="0.25">
      <c r="A3607" s="447">
        <v>98300</v>
      </c>
      <c r="B3607" s="448" t="s">
        <v>10588</v>
      </c>
      <c r="C3607" s="449" t="s">
        <v>982</v>
      </c>
      <c r="D3607" s="450">
        <v>5.56</v>
      </c>
    </row>
    <row r="3608" spans="1:4" ht="13.5" x14ac:dyDescent="0.25">
      <c r="A3608" s="447">
        <v>98301</v>
      </c>
      <c r="B3608" s="448" t="s">
        <v>7614</v>
      </c>
      <c r="C3608" s="449" t="s">
        <v>923</v>
      </c>
      <c r="D3608" s="450">
        <v>660.75</v>
      </c>
    </row>
    <row r="3609" spans="1:4" ht="13.5" x14ac:dyDescent="0.25">
      <c r="A3609" s="447">
        <v>98302</v>
      </c>
      <c r="B3609" s="448" t="s">
        <v>7615</v>
      </c>
      <c r="C3609" s="449" t="s">
        <v>923</v>
      </c>
      <c r="D3609" s="451">
        <v>1232.96</v>
      </c>
    </row>
    <row r="3610" spans="1:4" ht="13.5" x14ac:dyDescent="0.25">
      <c r="A3610" s="447">
        <v>98304</v>
      </c>
      <c r="B3610" s="448" t="s">
        <v>7616</v>
      </c>
      <c r="C3610" s="449" t="s">
        <v>923</v>
      </c>
      <c r="D3610" s="451">
        <v>3854.09</v>
      </c>
    </row>
    <row r="3611" spans="1:4" ht="13.5" x14ac:dyDescent="0.25">
      <c r="A3611" s="447">
        <v>98305</v>
      </c>
      <c r="B3611" s="448" t="s">
        <v>10589</v>
      </c>
      <c r="C3611" s="449" t="s">
        <v>923</v>
      </c>
      <c r="D3611" s="451">
        <v>2827.8</v>
      </c>
    </row>
    <row r="3612" spans="1:4" ht="13.5" x14ac:dyDescent="0.25">
      <c r="A3612" s="447">
        <v>98306</v>
      </c>
      <c r="B3612" s="448" t="s">
        <v>10590</v>
      </c>
      <c r="C3612" s="449" t="s">
        <v>923</v>
      </c>
      <c r="D3612" s="450">
        <v>65.33</v>
      </c>
    </row>
    <row r="3613" spans="1:4" ht="13.5" x14ac:dyDescent="0.25">
      <c r="A3613" s="447">
        <v>98307</v>
      </c>
      <c r="B3613" s="448" t="s">
        <v>7617</v>
      </c>
      <c r="C3613" s="449" t="s">
        <v>923</v>
      </c>
      <c r="D3613" s="450">
        <v>44.38</v>
      </c>
    </row>
    <row r="3614" spans="1:4" ht="13.5" x14ac:dyDescent="0.25">
      <c r="A3614" s="447">
        <v>98308</v>
      </c>
      <c r="B3614" s="448" t="s">
        <v>7618</v>
      </c>
      <c r="C3614" s="449" t="s">
        <v>923</v>
      </c>
      <c r="D3614" s="450">
        <v>29.75</v>
      </c>
    </row>
    <row r="3615" spans="1:4" ht="13.5" x14ac:dyDescent="0.25">
      <c r="A3615" s="447">
        <v>98593</v>
      </c>
      <c r="B3615" s="448" t="s">
        <v>7619</v>
      </c>
      <c r="C3615" s="449" t="s">
        <v>923</v>
      </c>
      <c r="D3615" s="451">
        <v>2687.35</v>
      </c>
    </row>
    <row r="3616" spans="1:4" ht="13.5" x14ac:dyDescent="0.25">
      <c r="A3616" s="447">
        <v>100553</v>
      </c>
      <c r="B3616" s="448" t="s">
        <v>10591</v>
      </c>
      <c r="C3616" s="449" t="s">
        <v>982</v>
      </c>
      <c r="D3616" s="450">
        <v>22.33</v>
      </c>
    </row>
    <row r="3617" spans="1:4" ht="13.5" x14ac:dyDescent="0.25">
      <c r="A3617" s="447">
        <v>100554</v>
      </c>
      <c r="B3617" s="448" t="s">
        <v>10592</v>
      </c>
      <c r="C3617" s="449" t="s">
        <v>982</v>
      </c>
      <c r="D3617" s="450">
        <v>5.29</v>
      </c>
    </row>
    <row r="3618" spans="1:4" ht="13.5" x14ac:dyDescent="0.25">
      <c r="A3618" s="447">
        <v>100555</v>
      </c>
      <c r="B3618" s="448" t="s">
        <v>10593</v>
      </c>
      <c r="C3618" s="449" t="s">
        <v>923</v>
      </c>
      <c r="D3618" s="451">
        <v>1416.61</v>
      </c>
    </row>
    <row r="3619" spans="1:4" ht="13.5" x14ac:dyDescent="0.25">
      <c r="A3619" s="447">
        <v>89355</v>
      </c>
      <c r="B3619" s="448" t="s">
        <v>20396</v>
      </c>
      <c r="C3619" s="449" t="s">
        <v>982</v>
      </c>
      <c r="D3619" s="450">
        <v>20.56</v>
      </c>
    </row>
    <row r="3620" spans="1:4" ht="13.5" x14ac:dyDescent="0.25">
      <c r="A3620" s="447">
        <v>89356</v>
      </c>
      <c r="B3620" s="448" t="s">
        <v>20397</v>
      </c>
      <c r="C3620" s="449" t="s">
        <v>982</v>
      </c>
      <c r="D3620" s="450">
        <v>23.71</v>
      </c>
    </row>
    <row r="3621" spans="1:4" ht="13.5" x14ac:dyDescent="0.25">
      <c r="A3621" s="447">
        <v>89357</v>
      </c>
      <c r="B3621" s="448" t="s">
        <v>20398</v>
      </c>
      <c r="C3621" s="449" t="s">
        <v>982</v>
      </c>
      <c r="D3621" s="450">
        <v>32.82</v>
      </c>
    </row>
    <row r="3622" spans="1:4" ht="13.5" x14ac:dyDescent="0.25">
      <c r="A3622" s="447">
        <v>89401</v>
      </c>
      <c r="B3622" s="448" t="s">
        <v>20399</v>
      </c>
      <c r="C3622" s="449" t="s">
        <v>982</v>
      </c>
      <c r="D3622" s="450">
        <v>11</v>
      </c>
    </row>
    <row r="3623" spans="1:4" ht="13.5" x14ac:dyDescent="0.25">
      <c r="A3623" s="447">
        <v>89402</v>
      </c>
      <c r="B3623" s="448" t="s">
        <v>20400</v>
      </c>
      <c r="C3623" s="449" t="s">
        <v>982</v>
      </c>
      <c r="D3623" s="450">
        <v>12.64</v>
      </c>
    </row>
    <row r="3624" spans="1:4" ht="13.5" x14ac:dyDescent="0.25">
      <c r="A3624" s="447">
        <v>89403</v>
      </c>
      <c r="B3624" s="448" t="s">
        <v>20401</v>
      </c>
      <c r="C3624" s="449" t="s">
        <v>982</v>
      </c>
      <c r="D3624" s="450">
        <v>19.62</v>
      </c>
    </row>
    <row r="3625" spans="1:4" ht="13.5" x14ac:dyDescent="0.25">
      <c r="A3625" s="447">
        <v>89446</v>
      </c>
      <c r="B3625" s="448" t="s">
        <v>20402</v>
      </c>
      <c r="C3625" s="449" t="s">
        <v>982</v>
      </c>
      <c r="D3625" s="450">
        <v>5.68</v>
      </c>
    </row>
    <row r="3626" spans="1:4" ht="13.5" x14ac:dyDescent="0.25">
      <c r="A3626" s="447">
        <v>89447</v>
      </c>
      <c r="B3626" s="448" t="s">
        <v>20403</v>
      </c>
      <c r="C3626" s="449" t="s">
        <v>982</v>
      </c>
      <c r="D3626" s="450">
        <v>11.34</v>
      </c>
    </row>
    <row r="3627" spans="1:4" ht="13.5" x14ac:dyDescent="0.25">
      <c r="A3627" s="447">
        <v>89448</v>
      </c>
      <c r="B3627" s="448" t="s">
        <v>20404</v>
      </c>
      <c r="C3627" s="449" t="s">
        <v>982</v>
      </c>
      <c r="D3627" s="450">
        <v>17.39</v>
      </c>
    </row>
    <row r="3628" spans="1:4" ht="13.5" x14ac:dyDescent="0.25">
      <c r="A3628" s="447">
        <v>89449</v>
      </c>
      <c r="B3628" s="448" t="s">
        <v>20405</v>
      </c>
      <c r="C3628" s="449" t="s">
        <v>982</v>
      </c>
      <c r="D3628" s="450">
        <v>19.239999999999998</v>
      </c>
    </row>
    <row r="3629" spans="1:4" ht="13.5" x14ac:dyDescent="0.25">
      <c r="A3629" s="447">
        <v>89450</v>
      </c>
      <c r="B3629" s="448" t="s">
        <v>20406</v>
      </c>
      <c r="C3629" s="449" t="s">
        <v>982</v>
      </c>
      <c r="D3629" s="450">
        <v>30.85</v>
      </c>
    </row>
    <row r="3630" spans="1:4" ht="13.5" x14ac:dyDescent="0.25">
      <c r="A3630" s="447">
        <v>89451</v>
      </c>
      <c r="B3630" s="448" t="s">
        <v>20407</v>
      </c>
      <c r="C3630" s="449" t="s">
        <v>982</v>
      </c>
      <c r="D3630" s="450">
        <v>50.3</v>
      </c>
    </row>
    <row r="3631" spans="1:4" ht="13.5" x14ac:dyDescent="0.25">
      <c r="A3631" s="447">
        <v>89452</v>
      </c>
      <c r="B3631" s="448" t="s">
        <v>20408</v>
      </c>
      <c r="C3631" s="449" t="s">
        <v>982</v>
      </c>
      <c r="D3631" s="450">
        <v>69.31</v>
      </c>
    </row>
    <row r="3632" spans="1:4" ht="13.5" x14ac:dyDescent="0.25">
      <c r="A3632" s="447">
        <v>89508</v>
      </c>
      <c r="B3632" s="448" t="s">
        <v>10594</v>
      </c>
      <c r="C3632" s="449" t="s">
        <v>982</v>
      </c>
      <c r="D3632" s="450">
        <v>16.7</v>
      </c>
    </row>
    <row r="3633" spans="1:4" ht="13.5" x14ac:dyDescent="0.25">
      <c r="A3633" s="447">
        <v>89509</v>
      </c>
      <c r="B3633" s="448" t="s">
        <v>10595</v>
      </c>
      <c r="C3633" s="449" t="s">
        <v>982</v>
      </c>
      <c r="D3633" s="450">
        <v>22.58</v>
      </c>
    </row>
    <row r="3634" spans="1:4" ht="13.5" x14ac:dyDescent="0.25">
      <c r="A3634" s="447">
        <v>89511</v>
      </c>
      <c r="B3634" s="448" t="s">
        <v>10596</v>
      </c>
      <c r="C3634" s="449" t="s">
        <v>982</v>
      </c>
      <c r="D3634" s="450">
        <v>38.49</v>
      </c>
    </row>
    <row r="3635" spans="1:4" ht="13.5" x14ac:dyDescent="0.25">
      <c r="A3635" s="447">
        <v>89512</v>
      </c>
      <c r="B3635" s="448" t="s">
        <v>10597</v>
      </c>
      <c r="C3635" s="449" t="s">
        <v>982</v>
      </c>
      <c r="D3635" s="450">
        <v>48.83</v>
      </c>
    </row>
    <row r="3636" spans="1:4" ht="13.5" x14ac:dyDescent="0.25">
      <c r="A3636" s="447">
        <v>89576</v>
      </c>
      <c r="B3636" s="448" t="s">
        <v>10598</v>
      </c>
      <c r="C3636" s="449" t="s">
        <v>982</v>
      </c>
      <c r="D3636" s="450">
        <v>26.39</v>
      </c>
    </row>
    <row r="3637" spans="1:4" ht="13.5" x14ac:dyDescent="0.25">
      <c r="A3637" s="447">
        <v>89578</v>
      </c>
      <c r="B3637" s="448" t="s">
        <v>10599</v>
      </c>
      <c r="C3637" s="449" t="s">
        <v>982</v>
      </c>
      <c r="D3637" s="450">
        <v>32.76</v>
      </c>
    </row>
    <row r="3638" spans="1:4" ht="13.5" x14ac:dyDescent="0.25">
      <c r="A3638" s="447">
        <v>89580</v>
      </c>
      <c r="B3638" s="448" t="s">
        <v>10600</v>
      </c>
      <c r="C3638" s="449" t="s">
        <v>982</v>
      </c>
      <c r="D3638" s="450">
        <v>67.760000000000005</v>
      </c>
    </row>
    <row r="3639" spans="1:4" ht="13.5" x14ac:dyDescent="0.25">
      <c r="A3639" s="447">
        <v>89633</v>
      </c>
      <c r="B3639" s="448" t="s">
        <v>10601</v>
      </c>
      <c r="C3639" s="449" t="s">
        <v>982</v>
      </c>
      <c r="D3639" s="450">
        <v>26.24</v>
      </c>
    </row>
    <row r="3640" spans="1:4" ht="13.5" x14ac:dyDescent="0.25">
      <c r="A3640" s="447">
        <v>89634</v>
      </c>
      <c r="B3640" s="448" t="s">
        <v>10602</v>
      </c>
      <c r="C3640" s="449" t="s">
        <v>982</v>
      </c>
      <c r="D3640" s="450">
        <v>37.4</v>
      </c>
    </row>
    <row r="3641" spans="1:4" ht="13.5" x14ac:dyDescent="0.25">
      <c r="A3641" s="447">
        <v>89635</v>
      </c>
      <c r="B3641" s="448" t="s">
        <v>10603</v>
      </c>
      <c r="C3641" s="449" t="s">
        <v>982</v>
      </c>
      <c r="D3641" s="450">
        <v>55.11</v>
      </c>
    </row>
    <row r="3642" spans="1:4" ht="13.5" x14ac:dyDescent="0.25">
      <c r="A3642" s="447">
        <v>89636</v>
      </c>
      <c r="B3642" s="448" t="s">
        <v>10604</v>
      </c>
      <c r="C3642" s="449" t="s">
        <v>982</v>
      </c>
      <c r="D3642" s="450">
        <v>69.37</v>
      </c>
    </row>
    <row r="3643" spans="1:4" ht="13.5" x14ac:dyDescent="0.25">
      <c r="A3643" s="447">
        <v>89711</v>
      </c>
      <c r="B3643" s="448" t="s">
        <v>10605</v>
      </c>
      <c r="C3643" s="449" t="s">
        <v>982</v>
      </c>
      <c r="D3643" s="450">
        <v>21.33</v>
      </c>
    </row>
    <row r="3644" spans="1:4" ht="13.5" x14ac:dyDescent="0.25">
      <c r="A3644" s="447">
        <v>89712</v>
      </c>
      <c r="B3644" s="448" t="s">
        <v>10606</v>
      </c>
      <c r="C3644" s="449" t="s">
        <v>982</v>
      </c>
      <c r="D3644" s="450">
        <v>27.03</v>
      </c>
    </row>
    <row r="3645" spans="1:4" ht="13.5" x14ac:dyDescent="0.25">
      <c r="A3645" s="447">
        <v>89713</v>
      </c>
      <c r="B3645" s="448" t="s">
        <v>10607</v>
      </c>
      <c r="C3645" s="449" t="s">
        <v>982</v>
      </c>
      <c r="D3645" s="450">
        <v>33.68</v>
      </c>
    </row>
    <row r="3646" spans="1:4" ht="13.5" x14ac:dyDescent="0.25">
      <c r="A3646" s="447">
        <v>89714</v>
      </c>
      <c r="B3646" s="448" t="s">
        <v>10608</v>
      </c>
      <c r="C3646" s="449" t="s">
        <v>982</v>
      </c>
      <c r="D3646" s="450">
        <v>37.630000000000003</v>
      </c>
    </row>
    <row r="3647" spans="1:4" ht="13.5" x14ac:dyDescent="0.25">
      <c r="A3647" s="447">
        <v>89716</v>
      </c>
      <c r="B3647" s="448" t="s">
        <v>10609</v>
      </c>
      <c r="C3647" s="449" t="s">
        <v>982</v>
      </c>
      <c r="D3647" s="450">
        <v>27.37</v>
      </c>
    </row>
    <row r="3648" spans="1:4" ht="13.5" x14ac:dyDescent="0.25">
      <c r="A3648" s="447">
        <v>89717</v>
      </c>
      <c r="B3648" s="448" t="s">
        <v>10610</v>
      </c>
      <c r="C3648" s="449" t="s">
        <v>982</v>
      </c>
      <c r="D3648" s="450">
        <v>43.27</v>
      </c>
    </row>
    <row r="3649" spans="1:4" ht="13.5" x14ac:dyDescent="0.25">
      <c r="A3649" s="447">
        <v>89770</v>
      </c>
      <c r="B3649" s="448" t="s">
        <v>10611</v>
      </c>
      <c r="C3649" s="449" t="s">
        <v>982</v>
      </c>
      <c r="D3649" s="450">
        <v>46.68</v>
      </c>
    </row>
    <row r="3650" spans="1:4" ht="13.5" x14ac:dyDescent="0.25">
      <c r="A3650" s="447">
        <v>89771</v>
      </c>
      <c r="B3650" s="448" t="s">
        <v>10612</v>
      </c>
      <c r="C3650" s="449" t="s">
        <v>982</v>
      </c>
      <c r="D3650" s="450">
        <v>62.3</v>
      </c>
    </row>
    <row r="3651" spans="1:4" ht="13.5" x14ac:dyDescent="0.25">
      <c r="A3651" s="447">
        <v>89773</v>
      </c>
      <c r="B3651" s="448" t="s">
        <v>10613</v>
      </c>
      <c r="C3651" s="449" t="s">
        <v>982</v>
      </c>
      <c r="D3651" s="450">
        <v>146.43</v>
      </c>
    </row>
    <row r="3652" spans="1:4" ht="13.5" x14ac:dyDescent="0.25">
      <c r="A3652" s="447">
        <v>89775</v>
      </c>
      <c r="B3652" s="448" t="s">
        <v>10614</v>
      </c>
      <c r="C3652" s="449" t="s">
        <v>982</v>
      </c>
      <c r="D3652" s="450">
        <v>228.97</v>
      </c>
    </row>
    <row r="3653" spans="1:4" ht="13.5" x14ac:dyDescent="0.25">
      <c r="A3653" s="447">
        <v>89798</v>
      </c>
      <c r="B3653" s="448" t="s">
        <v>10615</v>
      </c>
      <c r="C3653" s="449" t="s">
        <v>982</v>
      </c>
      <c r="D3653" s="450">
        <v>13.39</v>
      </c>
    </row>
    <row r="3654" spans="1:4" ht="13.5" x14ac:dyDescent="0.25">
      <c r="A3654" s="447">
        <v>89799</v>
      </c>
      <c r="B3654" s="448" t="s">
        <v>10616</v>
      </c>
      <c r="C3654" s="449" t="s">
        <v>982</v>
      </c>
      <c r="D3654" s="450">
        <v>22.35</v>
      </c>
    </row>
    <row r="3655" spans="1:4" ht="13.5" x14ac:dyDescent="0.25">
      <c r="A3655" s="447">
        <v>89800</v>
      </c>
      <c r="B3655" s="448" t="s">
        <v>10617</v>
      </c>
      <c r="C3655" s="449" t="s">
        <v>982</v>
      </c>
      <c r="D3655" s="450">
        <v>28.67</v>
      </c>
    </row>
    <row r="3656" spans="1:4" ht="13.5" x14ac:dyDescent="0.25">
      <c r="A3656" s="447">
        <v>89848</v>
      </c>
      <c r="B3656" s="448" t="s">
        <v>10618</v>
      </c>
      <c r="C3656" s="449" t="s">
        <v>982</v>
      </c>
      <c r="D3656" s="450">
        <v>27.5</v>
      </c>
    </row>
    <row r="3657" spans="1:4" ht="13.5" x14ac:dyDescent="0.25">
      <c r="A3657" s="447">
        <v>89849</v>
      </c>
      <c r="B3657" s="448" t="s">
        <v>10619</v>
      </c>
      <c r="C3657" s="449" t="s">
        <v>982</v>
      </c>
      <c r="D3657" s="450">
        <v>56.31</v>
      </c>
    </row>
    <row r="3658" spans="1:4" ht="13.5" x14ac:dyDescent="0.25">
      <c r="A3658" s="447">
        <v>89865</v>
      </c>
      <c r="B3658" s="448" t="s">
        <v>20409</v>
      </c>
      <c r="C3658" s="449" t="s">
        <v>982</v>
      </c>
      <c r="D3658" s="450">
        <v>17.350000000000001</v>
      </c>
    </row>
    <row r="3659" spans="1:4" ht="13.5" x14ac:dyDescent="0.25">
      <c r="A3659" s="447">
        <v>92275</v>
      </c>
      <c r="B3659" s="448" t="s">
        <v>10620</v>
      </c>
      <c r="C3659" s="449" t="s">
        <v>982</v>
      </c>
      <c r="D3659" s="450">
        <v>56.54</v>
      </c>
    </row>
    <row r="3660" spans="1:4" ht="13.5" x14ac:dyDescent="0.25">
      <c r="A3660" s="447">
        <v>92276</v>
      </c>
      <c r="B3660" s="448" t="s">
        <v>10621</v>
      </c>
      <c r="C3660" s="449" t="s">
        <v>982</v>
      </c>
      <c r="D3660" s="450">
        <v>71.8</v>
      </c>
    </row>
    <row r="3661" spans="1:4" ht="13.5" x14ac:dyDescent="0.25">
      <c r="A3661" s="447">
        <v>92277</v>
      </c>
      <c r="B3661" s="448" t="s">
        <v>10622</v>
      </c>
      <c r="C3661" s="449" t="s">
        <v>982</v>
      </c>
      <c r="D3661" s="450">
        <v>103.75</v>
      </c>
    </row>
    <row r="3662" spans="1:4" ht="13.5" x14ac:dyDescent="0.25">
      <c r="A3662" s="447">
        <v>92278</v>
      </c>
      <c r="B3662" s="448" t="s">
        <v>10623</v>
      </c>
      <c r="C3662" s="449" t="s">
        <v>982</v>
      </c>
      <c r="D3662" s="450">
        <v>139.6</v>
      </c>
    </row>
    <row r="3663" spans="1:4" ht="13.5" x14ac:dyDescent="0.25">
      <c r="A3663" s="447">
        <v>92279</v>
      </c>
      <c r="B3663" s="448" t="s">
        <v>10624</v>
      </c>
      <c r="C3663" s="449" t="s">
        <v>982</v>
      </c>
      <c r="D3663" s="450">
        <v>201.8</v>
      </c>
    </row>
    <row r="3664" spans="1:4" ht="13.5" x14ac:dyDescent="0.25">
      <c r="A3664" s="447">
        <v>92280</v>
      </c>
      <c r="B3664" s="448" t="s">
        <v>10625</v>
      </c>
      <c r="C3664" s="449" t="s">
        <v>982</v>
      </c>
      <c r="D3664" s="450">
        <v>283.3</v>
      </c>
    </row>
    <row r="3665" spans="1:4" ht="13.5" x14ac:dyDescent="0.25">
      <c r="A3665" s="447">
        <v>92281</v>
      </c>
      <c r="B3665" s="448" t="s">
        <v>10626</v>
      </c>
      <c r="C3665" s="449" t="s">
        <v>982</v>
      </c>
      <c r="D3665" s="450">
        <v>123.05</v>
      </c>
    </row>
    <row r="3666" spans="1:4" ht="13.5" x14ac:dyDescent="0.25">
      <c r="A3666" s="447">
        <v>92282</v>
      </c>
      <c r="B3666" s="448" t="s">
        <v>10627</v>
      </c>
      <c r="C3666" s="449" t="s">
        <v>982</v>
      </c>
      <c r="D3666" s="450">
        <v>141.01</v>
      </c>
    </row>
    <row r="3667" spans="1:4" ht="13.5" x14ac:dyDescent="0.25">
      <c r="A3667" s="447">
        <v>92283</v>
      </c>
      <c r="B3667" s="448" t="s">
        <v>10628</v>
      </c>
      <c r="C3667" s="449" t="s">
        <v>982</v>
      </c>
      <c r="D3667" s="450">
        <v>191.17</v>
      </c>
    </row>
    <row r="3668" spans="1:4" ht="13.5" x14ac:dyDescent="0.25">
      <c r="A3668" s="447">
        <v>92284</v>
      </c>
      <c r="B3668" s="448" t="s">
        <v>10629</v>
      </c>
      <c r="C3668" s="449" t="s">
        <v>982</v>
      </c>
      <c r="D3668" s="450">
        <v>239.22</v>
      </c>
    </row>
    <row r="3669" spans="1:4" ht="13.5" x14ac:dyDescent="0.25">
      <c r="A3669" s="447">
        <v>92285</v>
      </c>
      <c r="B3669" s="448" t="s">
        <v>10630</v>
      </c>
      <c r="C3669" s="449" t="s">
        <v>982</v>
      </c>
      <c r="D3669" s="450">
        <v>320.82</v>
      </c>
    </row>
    <row r="3670" spans="1:4" ht="13.5" x14ac:dyDescent="0.25">
      <c r="A3670" s="447">
        <v>92286</v>
      </c>
      <c r="B3670" s="448" t="s">
        <v>10631</v>
      </c>
      <c r="C3670" s="449" t="s">
        <v>982</v>
      </c>
      <c r="D3670" s="450">
        <v>404</v>
      </c>
    </row>
    <row r="3671" spans="1:4" ht="13.5" x14ac:dyDescent="0.25">
      <c r="A3671" s="447">
        <v>92305</v>
      </c>
      <c r="B3671" s="448" t="s">
        <v>10632</v>
      </c>
      <c r="C3671" s="449" t="s">
        <v>982</v>
      </c>
      <c r="D3671" s="450">
        <v>38.31</v>
      </c>
    </row>
    <row r="3672" spans="1:4" ht="13.5" x14ac:dyDescent="0.25">
      <c r="A3672" s="447">
        <v>92306</v>
      </c>
      <c r="B3672" s="448" t="s">
        <v>10633</v>
      </c>
      <c r="C3672" s="449" t="s">
        <v>982</v>
      </c>
      <c r="D3672" s="450">
        <v>62.11</v>
      </c>
    </row>
    <row r="3673" spans="1:4" ht="13.5" x14ac:dyDescent="0.25">
      <c r="A3673" s="447">
        <v>92307</v>
      </c>
      <c r="B3673" s="448" t="s">
        <v>10634</v>
      </c>
      <c r="C3673" s="449" t="s">
        <v>982</v>
      </c>
      <c r="D3673" s="450">
        <v>77.62</v>
      </c>
    </row>
    <row r="3674" spans="1:4" ht="13.5" x14ac:dyDescent="0.25">
      <c r="A3674" s="447">
        <v>92308</v>
      </c>
      <c r="B3674" s="448" t="s">
        <v>10635</v>
      </c>
      <c r="C3674" s="449" t="s">
        <v>982</v>
      </c>
      <c r="D3674" s="450">
        <v>55.36</v>
      </c>
    </row>
    <row r="3675" spans="1:4" ht="13.5" x14ac:dyDescent="0.25">
      <c r="A3675" s="447">
        <v>92309</v>
      </c>
      <c r="B3675" s="448" t="s">
        <v>10636</v>
      </c>
      <c r="C3675" s="449" t="s">
        <v>982</v>
      </c>
      <c r="D3675" s="450">
        <v>131.38</v>
      </c>
    </row>
    <row r="3676" spans="1:4" ht="13.5" x14ac:dyDescent="0.25">
      <c r="A3676" s="447">
        <v>92310</v>
      </c>
      <c r="B3676" s="448" t="s">
        <v>10637</v>
      </c>
      <c r="C3676" s="449" t="s">
        <v>982</v>
      </c>
      <c r="D3676" s="450">
        <v>149.61000000000001</v>
      </c>
    </row>
    <row r="3677" spans="1:4" ht="13.5" x14ac:dyDescent="0.25">
      <c r="A3677" s="447">
        <v>92320</v>
      </c>
      <c r="B3677" s="448" t="s">
        <v>10638</v>
      </c>
      <c r="C3677" s="449" t="s">
        <v>982</v>
      </c>
      <c r="D3677" s="450">
        <v>49.74</v>
      </c>
    </row>
    <row r="3678" spans="1:4" ht="13.5" x14ac:dyDescent="0.25">
      <c r="A3678" s="447">
        <v>92321</v>
      </c>
      <c r="B3678" s="448" t="s">
        <v>10639</v>
      </c>
      <c r="C3678" s="449" t="s">
        <v>982</v>
      </c>
      <c r="D3678" s="450">
        <v>81.81</v>
      </c>
    </row>
    <row r="3679" spans="1:4" ht="13.5" x14ac:dyDescent="0.25">
      <c r="A3679" s="447">
        <v>92322</v>
      </c>
      <c r="B3679" s="448" t="s">
        <v>10640</v>
      </c>
      <c r="C3679" s="449" t="s">
        <v>982</v>
      </c>
      <c r="D3679" s="450">
        <v>104.4</v>
      </c>
    </row>
    <row r="3680" spans="1:4" ht="13.5" x14ac:dyDescent="0.25">
      <c r="A3680" s="447">
        <v>92323</v>
      </c>
      <c r="B3680" s="448" t="s">
        <v>10641</v>
      </c>
      <c r="C3680" s="449" t="s">
        <v>982</v>
      </c>
      <c r="D3680" s="450">
        <v>64.05</v>
      </c>
    </row>
    <row r="3681" spans="1:4" ht="13.5" x14ac:dyDescent="0.25">
      <c r="A3681" s="447">
        <v>92324</v>
      </c>
      <c r="B3681" s="448" t="s">
        <v>10642</v>
      </c>
      <c r="C3681" s="449" t="s">
        <v>982</v>
      </c>
      <c r="D3681" s="450">
        <v>148.34</v>
      </c>
    </row>
    <row r="3682" spans="1:4" ht="13.5" x14ac:dyDescent="0.25">
      <c r="A3682" s="447">
        <v>92325</v>
      </c>
      <c r="B3682" s="448" t="s">
        <v>10643</v>
      </c>
      <c r="C3682" s="449" t="s">
        <v>982</v>
      </c>
      <c r="D3682" s="450">
        <v>173.65</v>
      </c>
    </row>
    <row r="3683" spans="1:4" ht="13.5" x14ac:dyDescent="0.25">
      <c r="A3683" s="447">
        <v>92335</v>
      </c>
      <c r="B3683" s="448" t="s">
        <v>7620</v>
      </c>
      <c r="C3683" s="449" t="s">
        <v>982</v>
      </c>
      <c r="D3683" s="450">
        <v>101.07</v>
      </c>
    </row>
    <row r="3684" spans="1:4" ht="13.5" x14ac:dyDescent="0.25">
      <c r="A3684" s="447">
        <v>92336</v>
      </c>
      <c r="B3684" s="448" t="s">
        <v>7621</v>
      </c>
      <c r="C3684" s="449" t="s">
        <v>982</v>
      </c>
      <c r="D3684" s="450">
        <v>124.26</v>
      </c>
    </row>
    <row r="3685" spans="1:4" ht="13.5" x14ac:dyDescent="0.25">
      <c r="A3685" s="447">
        <v>92337</v>
      </c>
      <c r="B3685" s="448" t="s">
        <v>7622</v>
      </c>
      <c r="C3685" s="449" t="s">
        <v>982</v>
      </c>
      <c r="D3685" s="450">
        <v>163.98</v>
      </c>
    </row>
    <row r="3686" spans="1:4" ht="13.5" x14ac:dyDescent="0.25">
      <c r="A3686" s="447">
        <v>92338</v>
      </c>
      <c r="B3686" s="448" t="s">
        <v>7623</v>
      </c>
      <c r="C3686" s="449" t="s">
        <v>982</v>
      </c>
      <c r="D3686" s="450">
        <v>142.6</v>
      </c>
    </row>
    <row r="3687" spans="1:4" ht="13.5" x14ac:dyDescent="0.25">
      <c r="A3687" s="447">
        <v>92339</v>
      </c>
      <c r="B3687" s="448" t="s">
        <v>7624</v>
      </c>
      <c r="C3687" s="449" t="s">
        <v>982</v>
      </c>
      <c r="D3687" s="450">
        <v>215.47</v>
      </c>
    </row>
    <row r="3688" spans="1:4" ht="13.5" x14ac:dyDescent="0.25">
      <c r="A3688" s="447">
        <v>92341</v>
      </c>
      <c r="B3688" s="448" t="s">
        <v>7625</v>
      </c>
      <c r="C3688" s="449" t="s">
        <v>982</v>
      </c>
      <c r="D3688" s="450">
        <v>111.55</v>
      </c>
    </row>
    <row r="3689" spans="1:4" ht="13.5" x14ac:dyDescent="0.25">
      <c r="A3689" s="447">
        <v>92342</v>
      </c>
      <c r="B3689" s="448" t="s">
        <v>7626</v>
      </c>
      <c r="C3689" s="449" t="s">
        <v>982</v>
      </c>
      <c r="D3689" s="450">
        <v>134.82</v>
      </c>
    </row>
    <row r="3690" spans="1:4" ht="13.5" x14ac:dyDescent="0.25">
      <c r="A3690" s="447">
        <v>92343</v>
      </c>
      <c r="B3690" s="448" t="s">
        <v>7627</v>
      </c>
      <c r="C3690" s="449" t="s">
        <v>982</v>
      </c>
      <c r="D3690" s="450">
        <v>174.64</v>
      </c>
    </row>
    <row r="3691" spans="1:4" ht="13.5" x14ac:dyDescent="0.25">
      <c r="A3691" s="447">
        <v>92359</v>
      </c>
      <c r="B3691" s="448" t="s">
        <v>7628</v>
      </c>
      <c r="C3691" s="449" t="s">
        <v>982</v>
      </c>
      <c r="D3691" s="450">
        <v>66.59</v>
      </c>
    </row>
    <row r="3692" spans="1:4" ht="13.5" x14ac:dyDescent="0.25">
      <c r="A3692" s="447">
        <v>92360</v>
      </c>
      <c r="B3692" s="448" t="s">
        <v>7629</v>
      </c>
      <c r="C3692" s="449" t="s">
        <v>982</v>
      </c>
      <c r="D3692" s="450">
        <v>89</v>
      </c>
    </row>
    <row r="3693" spans="1:4" ht="13.5" x14ac:dyDescent="0.25">
      <c r="A3693" s="447">
        <v>92361</v>
      </c>
      <c r="B3693" s="448" t="s">
        <v>7630</v>
      </c>
      <c r="C3693" s="449" t="s">
        <v>982</v>
      </c>
      <c r="D3693" s="450">
        <v>120.2</v>
      </c>
    </row>
    <row r="3694" spans="1:4" ht="13.5" x14ac:dyDescent="0.25">
      <c r="A3694" s="447">
        <v>92362</v>
      </c>
      <c r="B3694" s="448" t="s">
        <v>7631</v>
      </c>
      <c r="C3694" s="449" t="s">
        <v>982</v>
      </c>
      <c r="D3694" s="450">
        <v>192.18</v>
      </c>
    </row>
    <row r="3695" spans="1:4" ht="13.5" x14ac:dyDescent="0.25">
      <c r="A3695" s="447">
        <v>92364</v>
      </c>
      <c r="B3695" s="448" t="s">
        <v>7632</v>
      </c>
      <c r="C3695" s="449" t="s">
        <v>982</v>
      </c>
      <c r="D3695" s="450">
        <v>61.29</v>
      </c>
    </row>
    <row r="3696" spans="1:4" ht="13.5" x14ac:dyDescent="0.25">
      <c r="A3696" s="447">
        <v>92365</v>
      </c>
      <c r="B3696" s="448" t="s">
        <v>7633</v>
      </c>
      <c r="C3696" s="449" t="s">
        <v>982</v>
      </c>
      <c r="D3696" s="450">
        <v>70.58</v>
      </c>
    </row>
    <row r="3697" spans="1:4" ht="13.5" x14ac:dyDescent="0.25">
      <c r="A3697" s="447">
        <v>92366</v>
      </c>
      <c r="B3697" s="448" t="s">
        <v>7634</v>
      </c>
      <c r="C3697" s="449" t="s">
        <v>982</v>
      </c>
      <c r="D3697" s="450">
        <v>98.57</v>
      </c>
    </row>
    <row r="3698" spans="1:4" ht="13.5" x14ac:dyDescent="0.25">
      <c r="A3698" s="447">
        <v>92367</v>
      </c>
      <c r="B3698" s="448" t="s">
        <v>7635</v>
      </c>
      <c r="C3698" s="449" t="s">
        <v>982</v>
      </c>
      <c r="D3698" s="450">
        <v>121.25</v>
      </c>
    </row>
    <row r="3699" spans="1:4" ht="13.5" x14ac:dyDescent="0.25">
      <c r="A3699" s="447">
        <v>92368</v>
      </c>
      <c r="B3699" s="448" t="s">
        <v>7636</v>
      </c>
      <c r="C3699" s="449" t="s">
        <v>982</v>
      </c>
      <c r="D3699" s="450">
        <v>160.52000000000001</v>
      </c>
    </row>
    <row r="3700" spans="1:4" ht="13.5" x14ac:dyDescent="0.25">
      <c r="A3700" s="447">
        <v>92645</v>
      </c>
      <c r="B3700" s="448" t="s">
        <v>7637</v>
      </c>
      <c r="C3700" s="449" t="s">
        <v>982</v>
      </c>
      <c r="D3700" s="450">
        <v>70.62</v>
      </c>
    </row>
    <row r="3701" spans="1:4" ht="13.5" x14ac:dyDescent="0.25">
      <c r="A3701" s="447">
        <v>92646</v>
      </c>
      <c r="B3701" s="448" t="s">
        <v>7638</v>
      </c>
      <c r="C3701" s="449" t="s">
        <v>982</v>
      </c>
      <c r="D3701" s="450">
        <v>93.04</v>
      </c>
    </row>
    <row r="3702" spans="1:4" ht="13.5" x14ac:dyDescent="0.25">
      <c r="A3702" s="447">
        <v>92648</v>
      </c>
      <c r="B3702" s="448" t="s">
        <v>7639</v>
      </c>
      <c r="C3702" s="449" t="s">
        <v>982</v>
      </c>
      <c r="D3702" s="450">
        <v>101.86</v>
      </c>
    </row>
    <row r="3703" spans="1:4" ht="13.5" x14ac:dyDescent="0.25">
      <c r="A3703" s="447">
        <v>92649</v>
      </c>
      <c r="B3703" s="448" t="s">
        <v>7640</v>
      </c>
      <c r="C3703" s="449" t="s">
        <v>982</v>
      </c>
      <c r="D3703" s="450">
        <v>124.23</v>
      </c>
    </row>
    <row r="3704" spans="1:4" ht="13.5" x14ac:dyDescent="0.25">
      <c r="A3704" s="447">
        <v>92650</v>
      </c>
      <c r="B3704" s="448" t="s">
        <v>7641</v>
      </c>
      <c r="C3704" s="449" t="s">
        <v>982</v>
      </c>
      <c r="D3704" s="450">
        <v>196.21</v>
      </c>
    </row>
    <row r="3705" spans="1:4" ht="13.5" x14ac:dyDescent="0.25">
      <c r="A3705" s="447">
        <v>92652</v>
      </c>
      <c r="B3705" s="448" t="s">
        <v>7642</v>
      </c>
      <c r="C3705" s="449" t="s">
        <v>982</v>
      </c>
      <c r="D3705" s="450">
        <v>66.069999999999993</v>
      </c>
    </row>
    <row r="3706" spans="1:4" ht="13.5" x14ac:dyDescent="0.25">
      <c r="A3706" s="447">
        <v>92653</v>
      </c>
      <c r="B3706" s="448" t="s">
        <v>7643</v>
      </c>
      <c r="C3706" s="449" t="s">
        <v>982</v>
      </c>
      <c r="D3706" s="450">
        <v>75.41</v>
      </c>
    </row>
    <row r="3707" spans="1:4" ht="13.5" x14ac:dyDescent="0.25">
      <c r="A3707" s="447">
        <v>92654</v>
      </c>
      <c r="B3707" s="448" t="s">
        <v>7644</v>
      </c>
      <c r="C3707" s="449" t="s">
        <v>982</v>
      </c>
      <c r="D3707" s="450">
        <v>103.4</v>
      </c>
    </row>
    <row r="3708" spans="1:4" ht="13.5" x14ac:dyDescent="0.25">
      <c r="A3708" s="447">
        <v>92655</v>
      </c>
      <c r="B3708" s="448" t="s">
        <v>7645</v>
      </c>
      <c r="C3708" s="449" t="s">
        <v>982</v>
      </c>
      <c r="D3708" s="450">
        <v>126.19</v>
      </c>
    </row>
    <row r="3709" spans="1:4" ht="13.5" x14ac:dyDescent="0.25">
      <c r="A3709" s="447">
        <v>92656</v>
      </c>
      <c r="B3709" s="448" t="s">
        <v>7646</v>
      </c>
      <c r="C3709" s="449" t="s">
        <v>982</v>
      </c>
      <c r="D3709" s="450">
        <v>165.46</v>
      </c>
    </row>
    <row r="3710" spans="1:4" ht="13.5" x14ac:dyDescent="0.25">
      <c r="A3710" s="447">
        <v>92687</v>
      </c>
      <c r="B3710" s="448" t="s">
        <v>7647</v>
      </c>
      <c r="C3710" s="449" t="s">
        <v>982</v>
      </c>
      <c r="D3710" s="450">
        <v>30.72</v>
      </c>
    </row>
    <row r="3711" spans="1:4" ht="13.5" x14ac:dyDescent="0.25">
      <c r="A3711" s="447">
        <v>92688</v>
      </c>
      <c r="B3711" s="448" t="s">
        <v>7648</v>
      </c>
      <c r="C3711" s="449" t="s">
        <v>982</v>
      </c>
      <c r="D3711" s="450">
        <v>42.71</v>
      </c>
    </row>
    <row r="3712" spans="1:4" ht="13.5" x14ac:dyDescent="0.25">
      <c r="A3712" s="447">
        <v>92689</v>
      </c>
      <c r="B3712" s="448" t="s">
        <v>7649</v>
      </c>
      <c r="C3712" s="449" t="s">
        <v>982</v>
      </c>
      <c r="D3712" s="450">
        <v>49.95</v>
      </c>
    </row>
    <row r="3713" spans="1:4" ht="13.5" x14ac:dyDescent="0.25">
      <c r="A3713" s="447">
        <v>92690</v>
      </c>
      <c r="B3713" s="448" t="s">
        <v>7650</v>
      </c>
      <c r="C3713" s="449" t="s">
        <v>982</v>
      </c>
      <c r="D3713" s="450">
        <v>71.39</v>
      </c>
    </row>
    <row r="3714" spans="1:4" ht="13.5" x14ac:dyDescent="0.25">
      <c r="A3714" s="447">
        <v>92691</v>
      </c>
      <c r="B3714" s="448" t="s">
        <v>7651</v>
      </c>
      <c r="C3714" s="449" t="s">
        <v>982</v>
      </c>
      <c r="D3714" s="450">
        <v>93.35</v>
      </c>
    </row>
    <row r="3715" spans="1:4" ht="13.5" x14ac:dyDescent="0.25">
      <c r="A3715" s="447">
        <v>94462</v>
      </c>
      <c r="B3715" s="448" t="s">
        <v>20410</v>
      </c>
      <c r="C3715" s="449" t="s">
        <v>982</v>
      </c>
      <c r="D3715" s="450">
        <v>106.64</v>
      </c>
    </row>
    <row r="3716" spans="1:4" ht="13.5" x14ac:dyDescent="0.25">
      <c r="A3716" s="447">
        <v>94463</v>
      </c>
      <c r="B3716" s="448" t="s">
        <v>20411</v>
      </c>
      <c r="C3716" s="449" t="s">
        <v>982</v>
      </c>
      <c r="D3716" s="450">
        <v>130.97999999999999</v>
      </c>
    </row>
    <row r="3717" spans="1:4" ht="13.5" x14ac:dyDescent="0.25">
      <c r="A3717" s="447">
        <v>94464</v>
      </c>
      <c r="B3717" s="448" t="s">
        <v>20412</v>
      </c>
      <c r="C3717" s="449" t="s">
        <v>982</v>
      </c>
      <c r="D3717" s="450">
        <v>172.65</v>
      </c>
    </row>
    <row r="3718" spans="1:4" ht="13.5" x14ac:dyDescent="0.25">
      <c r="A3718" s="447">
        <v>94602</v>
      </c>
      <c r="B3718" s="448" t="s">
        <v>20413</v>
      </c>
      <c r="C3718" s="449" t="s">
        <v>982</v>
      </c>
      <c r="D3718" s="450">
        <v>220.79</v>
      </c>
    </row>
    <row r="3719" spans="1:4" ht="13.5" x14ac:dyDescent="0.25">
      <c r="A3719" s="447">
        <v>94603</v>
      </c>
      <c r="B3719" s="448" t="s">
        <v>20414</v>
      </c>
      <c r="C3719" s="449" t="s">
        <v>982</v>
      </c>
      <c r="D3719" s="450">
        <v>302.10000000000002</v>
      </c>
    </row>
    <row r="3720" spans="1:4" ht="13.5" x14ac:dyDescent="0.25">
      <c r="A3720" s="447">
        <v>94604</v>
      </c>
      <c r="B3720" s="448" t="s">
        <v>20415</v>
      </c>
      <c r="C3720" s="449" t="s">
        <v>982</v>
      </c>
      <c r="D3720" s="450">
        <v>430.96</v>
      </c>
    </row>
    <row r="3721" spans="1:4" ht="13.5" x14ac:dyDescent="0.25">
      <c r="A3721" s="447">
        <v>94605</v>
      </c>
      <c r="B3721" s="448" t="s">
        <v>20416</v>
      </c>
      <c r="C3721" s="449" t="s">
        <v>982</v>
      </c>
      <c r="D3721" s="450">
        <v>625.02</v>
      </c>
    </row>
    <row r="3722" spans="1:4" ht="13.5" x14ac:dyDescent="0.25">
      <c r="A3722" s="447">
        <v>94648</v>
      </c>
      <c r="B3722" s="448" t="s">
        <v>20417</v>
      </c>
      <c r="C3722" s="449" t="s">
        <v>982</v>
      </c>
      <c r="D3722" s="450">
        <v>7</v>
      </c>
    </row>
    <row r="3723" spans="1:4" ht="13.5" x14ac:dyDescent="0.25">
      <c r="A3723" s="447">
        <v>94649</v>
      </c>
      <c r="B3723" s="448" t="s">
        <v>20418</v>
      </c>
      <c r="C3723" s="449" t="s">
        <v>982</v>
      </c>
      <c r="D3723" s="450">
        <v>13.16</v>
      </c>
    </row>
    <row r="3724" spans="1:4" ht="13.5" x14ac:dyDescent="0.25">
      <c r="A3724" s="447">
        <v>94650</v>
      </c>
      <c r="B3724" s="448" t="s">
        <v>20419</v>
      </c>
      <c r="C3724" s="449" t="s">
        <v>982</v>
      </c>
      <c r="D3724" s="450">
        <v>20</v>
      </c>
    </row>
    <row r="3725" spans="1:4" ht="13.5" x14ac:dyDescent="0.25">
      <c r="A3725" s="447">
        <v>94651</v>
      </c>
      <c r="B3725" s="448" t="s">
        <v>20420</v>
      </c>
      <c r="C3725" s="449" t="s">
        <v>982</v>
      </c>
      <c r="D3725" s="450">
        <v>23.13</v>
      </c>
    </row>
    <row r="3726" spans="1:4" ht="13.5" x14ac:dyDescent="0.25">
      <c r="A3726" s="447">
        <v>94652</v>
      </c>
      <c r="B3726" s="448" t="s">
        <v>20421</v>
      </c>
      <c r="C3726" s="449" t="s">
        <v>982</v>
      </c>
      <c r="D3726" s="450">
        <v>36.39</v>
      </c>
    </row>
    <row r="3727" spans="1:4" ht="13.5" x14ac:dyDescent="0.25">
      <c r="A3727" s="447">
        <v>94653</v>
      </c>
      <c r="B3727" s="448" t="s">
        <v>20422</v>
      </c>
      <c r="C3727" s="449" t="s">
        <v>982</v>
      </c>
      <c r="D3727" s="450">
        <v>58.92</v>
      </c>
    </row>
    <row r="3728" spans="1:4" ht="13.5" x14ac:dyDescent="0.25">
      <c r="A3728" s="447">
        <v>94654</v>
      </c>
      <c r="B3728" s="448" t="s">
        <v>20423</v>
      </c>
      <c r="C3728" s="449" t="s">
        <v>982</v>
      </c>
      <c r="D3728" s="450">
        <v>80.45</v>
      </c>
    </row>
    <row r="3729" spans="1:4" ht="13.5" x14ac:dyDescent="0.25">
      <c r="A3729" s="447">
        <v>94655</v>
      </c>
      <c r="B3729" s="448" t="s">
        <v>20424</v>
      </c>
      <c r="C3729" s="449" t="s">
        <v>982</v>
      </c>
      <c r="D3729" s="450">
        <v>126.63</v>
      </c>
    </row>
    <row r="3730" spans="1:4" ht="13.5" x14ac:dyDescent="0.25">
      <c r="A3730" s="447">
        <v>94716</v>
      </c>
      <c r="B3730" s="448" t="s">
        <v>20425</v>
      </c>
      <c r="C3730" s="449" t="s">
        <v>982</v>
      </c>
      <c r="D3730" s="450">
        <v>22.23</v>
      </c>
    </row>
    <row r="3731" spans="1:4" ht="13.5" x14ac:dyDescent="0.25">
      <c r="A3731" s="447">
        <v>94717</v>
      </c>
      <c r="B3731" s="448" t="s">
        <v>20426</v>
      </c>
      <c r="C3731" s="449" t="s">
        <v>982</v>
      </c>
      <c r="D3731" s="450">
        <v>37.369999999999997</v>
      </c>
    </row>
    <row r="3732" spans="1:4" ht="13.5" x14ac:dyDescent="0.25">
      <c r="A3732" s="447">
        <v>94718</v>
      </c>
      <c r="B3732" s="448" t="s">
        <v>20427</v>
      </c>
      <c r="C3732" s="449" t="s">
        <v>982</v>
      </c>
      <c r="D3732" s="450">
        <v>48.8</v>
      </c>
    </row>
    <row r="3733" spans="1:4" ht="13.5" x14ac:dyDescent="0.25">
      <c r="A3733" s="447">
        <v>94719</v>
      </c>
      <c r="B3733" s="448" t="s">
        <v>20428</v>
      </c>
      <c r="C3733" s="449" t="s">
        <v>982</v>
      </c>
      <c r="D3733" s="450">
        <v>65.13</v>
      </c>
    </row>
    <row r="3734" spans="1:4" ht="13.5" x14ac:dyDescent="0.25">
      <c r="A3734" s="447">
        <v>94720</v>
      </c>
      <c r="B3734" s="448" t="s">
        <v>20429</v>
      </c>
      <c r="C3734" s="449" t="s">
        <v>982</v>
      </c>
      <c r="D3734" s="450">
        <v>95.38</v>
      </c>
    </row>
    <row r="3735" spans="1:4" ht="13.5" x14ac:dyDescent="0.25">
      <c r="A3735" s="447">
        <v>94721</v>
      </c>
      <c r="B3735" s="448" t="s">
        <v>20430</v>
      </c>
      <c r="C3735" s="449" t="s">
        <v>982</v>
      </c>
      <c r="D3735" s="450">
        <v>154.58000000000001</v>
      </c>
    </row>
    <row r="3736" spans="1:4" ht="13.5" x14ac:dyDescent="0.25">
      <c r="A3736" s="447">
        <v>94722</v>
      </c>
      <c r="B3736" s="448" t="s">
        <v>20431</v>
      </c>
      <c r="C3736" s="449" t="s">
        <v>982</v>
      </c>
      <c r="D3736" s="450">
        <v>241.17</v>
      </c>
    </row>
    <row r="3737" spans="1:4" ht="13.5" x14ac:dyDescent="0.25">
      <c r="A3737" s="447">
        <v>94723</v>
      </c>
      <c r="B3737" s="448" t="s">
        <v>20432</v>
      </c>
      <c r="C3737" s="449" t="s">
        <v>982</v>
      </c>
      <c r="D3737" s="450">
        <v>454.3</v>
      </c>
    </row>
    <row r="3738" spans="1:4" ht="13.5" x14ac:dyDescent="0.25">
      <c r="A3738" s="447">
        <v>95697</v>
      </c>
      <c r="B3738" s="448" t="s">
        <v>7652</v>
      </c>
      <c r="C3738" s="449" t="s">
        <v>982</v>
      </c>
      <c r="D3738" s="450">
        <v>97.83</v>
      </c>
    </row>
    <row r="3739" spans="1:4" ht="13.5" x14ac:dyDescent="0.25">
      <c r="A3739" s="447">
        <v>96635</v>
      </c>
      <c r="B3739" s="448" t="s">
        <v>10644</v>
      </c>
      <c r="C3739" s="449" t="s">
        <v>982</v>
      </c>
      <c r="D3739" s="450">
        <v>39.76</v>
      </c>
    </row>
    <row r="3740" spans="1:4" ht="13.5" x14ac:dyDescent="0.25">
      <c r="A3740" s="447">
        <v>96636</v>
      </c>
      <c r="B3740" s="448" t="s">
        <v>10645</v>
      </c>
      <c r="C3740" s="449" t="s">
        <v>982</v>
      </c>
      <c r="D3740" s="450">
        <v>42.12</v>
      </c>
    </row>
    <row r="3741" spans="1:4" ht="13.5" x14ac:dyDescent="0.25">
      <c r="A3741" s="447">
        <v>96644</v>
      </c>
      <c r="B3741" s="448" t="s">
        <v>10646</v>
      </c>
      <c r="C3741" s="449" t="s">
        <v>982</v>
      </c>
      <c r="D3741" s="450">
        <v>21.44</v>
      </c>
    </row>
    <row r="3742" spans="1:4" ht="13.5" x14ac:dyDescent="0.25">
      <c r="A3742" s="447">
        <v>96645</v>
      </c>
      <c r="B3742" s="448" t="s">
        <v>10647</v>
      </c>
      <c r="C3742" s="449" t="s">
        <v>982</v>
      </c>
      <c r="D3742" s="450">
        <v>19.05</v>
      </c>
    </row>
    <row r="3743" spans="1:4" ht="13.5" x14ac:dyDescent="0.25">
      <c r="A3743" s="447">
        <v>96646</v>
      </c>
      <c r="B3743" s="448" t="s">
        <v>10648</v>
      </c>
      <c r="C3743" s="449" t="s">
        <v>982</v>
      </c>
      <c r="D3743" s="450">
        <v>23.22</v>
      </c>
    </row>
    <row r="3744" spans="1:4" ht="13.5" x14ac:dyDescent="0.25">
      <c r="A3744" s="447">
        <v>96647</v>
      </c>
      <c r="B3744" s="448" t="s">
        <v>10649</v>
      </c>
      <c r="C3744" s="449" t="s">
        <v>982</v>
      </c>
      <c r="D3744" s="450">
        <v>23.27</v>
      </c>
    </row>
    <row r="3745" spans="1:4" ht="13.5" x14ac:dyDescent="0.25">
      <c r="A3745" s="447">
        <v>96648</v>
      </c>
      <c r="B3745" s="448" t="s">
        <v>10650</v>
      </c>
      <c r="C3745" s="449" t="s">
        <v>982</v>
      </c>
      <c r="D3745" s="450">
        <v>28.63</v>
      </c>
    </row>
    <row r="3746" spans="1:4" ht="13.5" x14ac:dyDescent="0.25">
      <c r="A3746" s="447">
        <v>96649</v>
      </c>
      <c r="B3746" s="448" t="s">
        <v>10651</v>
      </c>
      <c r="C3746" s="449" t="s">
        <v>982</v>
      </c>
      <c r="D3746" s="450">
        <v>37.74</v>
      </c>
    </row>
    <row r="3747" spans="1:4" ht="13.5" x14ac:dyDescent="0.25">
      <c r="A3747" s="447">
        <v>96668</v>
      </c>
      <c r="B3747" s="448" t="s">
        <v>10652</v>
      </c>
      <c r="C3747" s="449" t="s">
        <v>982</v>
      </c>
      <c r="D3747" s="450">
        <v>16.559999999999999</v>
      </c>
    </row>
    <row r="3748" spans="1:4" ht="13.5" x14ac:dyDescent="0.25">
      <c r="A3748" s="447">
        <v>96669</v>
      </c>
      <c r="B3748" s="448" t="s">
        <v>10653</v>
      </c>
      <c r="C3748" s="449" t="s">
        <v>982</v>
      </c>
      <c r="D3748" s="450">
        <v>16.45</v>
      </c>
    </row>
    <row r="3749" spans="1:4" ht="13.5" x14ac:dyDescent="0.25">
      <c r="A3749" s="447">
        <v>96670</v>
      </c>
      <c r="B3749" s="448" t="s">
        <v>10654</v>
      </c>
      <c r="C3749" s="449" t="s">
        <v>982</v>
      </c>
      <c r="D3749" s="450">
        <v>21.35</v>
      </c>
    </row>
    <row r="3750" spans="1:4" ht="13.5" x14ac:dyDescent="0.25">
      <c r="A3750" s="447">
        <v>96671</v>
      </c>
      <c r="B3750" s="448" t="s">
        <v>10655</v>
      </c>
      <c r="C3750" s="449" t="s">
        <v>982</v>
      </c>
      <c r="D3750" s="450">
        <v>32.19</v>
      </c>
    </row>
    <row r="3751" spans="1:4" ht="13.5" x14ac:dyDescent="0.25">
      <c r="A3751" s="447">
        <v>96672</v>
      </c>
      <c r="B3751" s="448" t="s">
        <v>10656</v>
      </c>
      <c r="C3751" s="449" t="s">
        <v>982</v>
      </c>
      <c r="D3751" s="450">
        <v>48.91</v>
      </c>
    </row>
    <row r="3752" spans="1:4" ht="13.5" x14ac:dyDescent="0.25">
      <c r="A3752" s="447">
        <v>96673</v>
      </c>
      <c r="B3752" s="448" t="s">
        <v>10657</v>
      </c>
      <c r="C3752" s="449" t="s">
        <v>982</v>
      </c>
      <c r="D3752" s="450">
        <v>61.6</v>
      </c>
    </row>
    <row r="3753" spans="1:4" ht="13.5" x14ac:dyDescent="0.25">
      <c r="A3753" s="447">
        <v>96674</v>
      </c>
      <c r="B3753" s="448" t="s">
        <v>10658</v>
      </c>
      <c r="C3753" s="449" t="s">
        <v>982</v>
      </c>
      <c r="D3753" s="450">
        <v>99.29</v>
      </c>
    </row>
    <row r="3754" spans="1:4" ht="13.5" x14ac:dyDescent="0.25">
      <c r="A3754" s="447">
        <v>96675</v>
      </c>
      <c r="B3754" s="448" t="s">
        <v>10659</v>
      </c>
      <c r="C3754" s="449" t="s">
        <v>982</v>
      </c>
      <c r="D3754" s="450">
        <v>144.15</v>
      </c>
    </row>
    <row r="3755" spans="1:4" ht="13.5" x14ac:dyDescent="0.25">
      <c r="A3755" s="447">
        <v>96676</v>
      </c>
      <c r="B3755" s="448" t="s">
        <v>10660</v>
      </c>
      <c r="C3755" s="449" t="s">
        <v>982</v>
      </c>
      <c r="D3755" s="450">
        <v>21.03</v>
      </c>
    </row>
    <row r="3756" spans="1:4" ht="13.5" x14ac:dyDescent="0.25">
      <c r="A3756" s="447">
        <v>96677</v>
      </c>
      <c r="B3756" s="448" t="s">
        <v>10661</v>
      </c>
      <c r="C3756" s="449" t="s">
        <v>982</v>
      </c>
      <c r="D3756" s="450">
        <v>27.37</v>
      </c>
    </row>
    <row r="3757" spans="1:4" ht="13.5" x14ac:dyDescent="0.25">
      <c r="A3757" s="447">
        <v>96678</v>
      </c>
      <c r="B3757" s="448" t="s">
        <v>10662</v>
      </c>
      <c r="C3757" s="449" t="s">
        <v>982</v>
      </c>
      <c r="D3757" s="450">
        <v>37.61</v>
      </c>
    </row>
    <row r="3758" spans="1:4" ht="13.5" x14ac:dyDescent="0.25">
      <c r="A3758" s="447">
        <v>96679</v>
      </c>
      <c r="B3758" s="448" t="s">
        <v>10663</v>
      </c>
      <c r="C3758" s="449" t="s">
        <v>982</v>
      </c>
      <c r="D3758" s="450">
        <v>55.88</v>
      </c>
    </row>
    <row r="3759" spans="1:4" ht="13.5" x14ac:dyDescent="0.25">
      <c r="A3759" s="447">
        <v>96680</v>
      </c>
      <c r="B3759" s="448" t="s">
        <v>10664</v>
      </c>
      <c r="C3759" s="449" t="s">
        <v>982</v>
      </c>
      <c r="D3759" s="450">
        <v>92.16</v>
      </c>
    </row>
    <row r="3760" spans="1:4" ht="13.5" x14ac:dyDescent="0.25">
      <c r="A3760" s="447">
        <v>96681</v>
      </c>
      <c r="B3760" s="448" t="s">
        <v>10665</v>
      </c>
      <c r="C3760" s="449" t="s">
        <v>982</v>
      </c>
      <c r="D3760" s="450">
        <v>123.86</v>
      </c>
    </row>
    <row r="3761" spans="1:4" ht="13.5" x14ac:dyDescent="0.25">
      <c r="A3761" s="447">
        <v>96682</v>
      </c>
      <c r="B3761" s="448" t="s">
        <v>10666</v>
      </c>
      <c r="C3761" s="449" t="s">
        <v>982</v>
      </c>
      <c r="D3761" s="450">
        <v>203.91</v>
      </c>
    </row>
    <row r="3762" spans="1:4" ht="13.5" x14ac:dyDescent="0.25">
      <c r="A3762" s="447">
        <v>96683</v>
      </c>
      <c r="B3762" s="448" t="s">
        <v>10667</v>
      </c>
      <c r="C3762" s="449" t="s">
        <v>982</v>
      </c>
      <c r="D3762" s="450">
        <v>279.69</v>
      </c>
    </row>
    <row r="3763" spans="1:4" ht="13.5" x14ac:dyDescent="0.25">
      <c r="A3763" s="447">
        <v>96718</v>
      </c>
      <c r="B3763" s="448" t="s">
        <v>20433</v>
      </c>
      <c r="C3763" s="449" t="s">
        <v>982</v>
      </c>
      <c r="D3763" s="450">
        <v>13.57</v>
      </c>
    </row>
    <row r="3764" spans="1:4" ht="13.5" x14ac:dyDescent="0.25">
      <c r="A3764" s="447">
        <v>96719</v>
      </c>
      <c r="B3764" s="448" t="s">
        <v>20434</v>
      </c>
      <c r="C3764" s="449" t="s">
        <v>982</v>
      </c>
      <c r="D3764" s="450">
        <v>17.36</v>
      </c>
    </row>
    <row r="3765" spans="1:4" ht="13.5" x14ac:dyDescent="0.25">
      <c r="A3765" s="447">
        <v>96720</v>
      </c>
      <c r="B3765" s="448" t="s">
        <v>20435</v>
      </c>
      <c r="C3765" s="449" t="s">
        <v>982</v>
      </c>
      <c r="D3765" s="450">
        <v>15.75</v>
      </c>
    </row>
    <row r="3766" spans="1:4" ht="13.5" x14ac:dyDescent="0.25">
      <c r="A3766" s="447">
        <v>96721</v>
      </c>
      <c r="B3766" s="448" t="s">
        <v>20436</v>
      </c>
      <c r="C3766" s="449" t="s">
        <v>982</v>
      </c>
      <c r="D3766" s="450">
        <v>20.46</v>
      </c>
    </row>
    <row r="3767" spans="1:4" ht="13.5" x14ac:dyDescent="0.25">
      <c r="A3767" s="447">
        <v>96722</v>
      </c>
      <c r="B3767" s="448" t="s">
        <v>20437</v>
      </c>
      <c r="C3767" s="449" t="s">
        <v>982</v>
      </c>
      <c r="D3767" s="450">
        <v>31.4</v>
      </c>
    </row>
    <row r="3768" spans="1:4" ht="13.5" x14ac:dyDescent="0.25">
      <c r="A3768" s="447">
        <v>96723</v>
      </c>
      <c r="B3768" s="448" t="s">
        <v>20438</v>
      </c>
      <c r="C3768" s="449" t="s">
        <v>982</v>
      </c>
      <c r="D3768" s="450">
        <v>48.76</v>
      </c>
    </row>
    <row r="3769" spans="1:4" ht="13.5" x14ac:dyDescent="0.25">
      <c r="A3769" s="447">
        <v>96724</v>
      </c>
      <c r="B3769" s="448" t="s">
        <v>20439</v>
      </c>
      <c r="C3769" s="449" t="s">
        <v>982</v>
      </c>
      <c r="D3769" s="450">
        <v>62.57</v>
      </c>
    </row>
    <row r="3770" spans="1:4" ht="13.5" x14ac:dyDescent="0.25">
      <c r="A3770" s="447">
        <v>96725</v>
      </c>
      <c r="B3770" s="448" t="s">
        <v>20440</v>
      </c>
      <c r="C3770" s="449" t="s">
        <v>982</v>
      </c>
      <c r="D3770" s="450">
        <v>102.4</v>
      </c>
    </row>
    <row r="3771" spans="1:4" ht="13.5" x14ac:dyDescent="0.25">
      <c r="A3771" s="447">
        <v>96726</v>
      </c>
      <c r="B3771" s="448" t="s">
        <v>20441</v>
      </c>
      <c r="C3771" s="449" t="s">
        <v>982</v>
      </c>
      <c r="D3771" s="450">
        <v>151.35</v>
      </c>
    </row>
    <row r="3772" spans="1:4" ht="13.5" x14ac:dyDescent="0.25">
      <c r="A3772" s="447">
        <v>96727</v>
      </c>
      <c r="B3772" s="448" t="s">
        <v>20442</v>
      </c>
      <c r="C3772" s="449" t="s">
        <v>982</v>
      </c>
      <c r="D3772" s="450">
        <v>15.45</v>
      </c>
    </row>
    <row r="3773" spans="1:4" ht="13.5" x14ac:dyDescent="0.25">
      <c r="A3773" s="447">
        <v>96728</v>
      </c>
      <c r="B3773" s="448" t="s">
        <v>20443</v>
      </c>
      <c r="C3773" s="449" t="s">
        <v>982</v>
      </c>
      <c r="D3773" s="450">
        <v>19.940000000000001</v>
      </c>
    </row>
    <row r="3774" spans="1:4" ht="13.5" x14ac:dyDescent="0.25">
      <c r="A3774" s="447">
        <v>96729</v>
      </c>
      <c r="B3774" s="448" t="s">
        <v>20444</v>
      </c>
      <c r="C3774" s="449" t="s">
        <v>982</v>
      </c>
      <c r="D3774" s="450">
        <v>25.72</v>
      </c>
    </row>
    <row r="3775" spans="1:4" ht="13.5" x14ac:dyDescent="0.25">
      <c r="A3775" s="447">
        <v>96730</v>
      </c>
      <c r="B3775" s="448" t="s">
        <v>20445</v>
      </c>
      <c r="C3775" s="449" t="s">
        <v>982</v>
      </c>
      <c r="D3775" s="450">
        <v>35.57</v>
      </c>
    </row>
    <row r="3776" spans="1:4" ht="13.5" x14ac:dyDescent="0.25">
      <c r="A3776" s="447">
        <v>96731</v>
      </c>
      <c r="B3776" s="448" t="s">
        <v>20446</v>
      </c>
      <c r="C3776" s="449" t="s">
        <v>982</v>
      </c>
      <c r="D3776" s="450">
        <v>53.75</v>
      </c>
    </row>
    <row r="3777" spans="1:4" ht="13.5" x14ac:dyDescent="0.25">
      <c r="A3777" s="447">
        <v>96732</v>
      </c>
      <c r="B3777" s="448" t="s">
        <v>20447</v>
      </c>
      <c r="C3777" s="449" t="s">
        <v>982</v>
      </c>
      <c r="D3777" s="450">
        <v>90.53</v>
      </c>
    </row>
    <row r="3778" spans="1:4" ht="13.5" x14ac:dyDescent="0.25">
      <c r="A3778" s="447">
        <v>96733</v>
      </c>
      <c r="B3778" s="448" t="s">
        <v>20448</v>
      </c>
      <c r="C3778" s="449" t="s">
        <v>982</v>
      </c>
      <c r="D3778" s="450">
        <v>123.38</v>
      </c>
    </row>
    <row r="3779" spans="1:4" ht="13.5" x14ac:dyDescent="0.25">
      <c r="A3779" s="447">
        <v>96734</v>
      </c>
      <c r="B3779" s="448" t="s">
        <v>20449</v>
      </c>
      <c r="C3779" s="449" t="s">
        <v>982</v>
      </c>
      <c r="D3779" s="450">
        <v>205.74</v>
      </c>
    </row>
    <row r="3780" spans="1:4" ht="13.5" x14ac:dyDescent="0.25">
      <c r="A3780" s="447">
        <v>96735</v>
      </c>
      <c r="B3780" s="448" t="s">
        <v>20450</v>
      </c>
      <c r="C3780" s="449" t="s">
        <v>982</v>
      </c>
      <c r="D3780" s="450">
        <v>286.12</v>
      </c>
    </row>
    <row r="3781" spans="1:4" ht="13.5" x14ac:dyDescent="0.25">
      <c r="A3781" s="447">
        <v>96798</v>
      </c>
      <c r="B3781" s="448" t="s">
        <v>12223</v>
      </c>
      <c r="C3781" s="449" t="s">
        <v>982</v>
      </c>
      <c r="D3781" s="450">
        <v>7.83</v>
      </c>
    </row>
    <row r="3782" spans="1:4" ht="13.5" x14ac:dyDescent="0.25">
      <c r="A3782" s="447">
        <v>96799</v>
      </c>
      <c r="B3782" s="448" t="s">
        <v>12224</v>
      </c>
      <c r="C3782" s="449" t="s">
        <v>982</v>
      </c>
      <c r="D3782" s="450">
        <v>10.029999999999999</v>
      </c>
    </row>
    <row r="3783" spans="1:4" ht="13.5" x14ac:dyDescent="0.25">
      <c r="A3783" s="447">
        <v>96800</v>
      </c>
      <c r="B3783" s="448" t="s">
        <v>12225</v>
      </c>
      <c r="C3783" s="449" t="s">
        <v>982</v>
      </c>
      <c r="D3783" s="450">
        <v>13.67</v>
      </c>
    </row>
    <row r="3784" spans="1:4" ht="13.5" x14ac:dyDescent="0.25">
      <c r="A3784" s="447">
        <v>96801</v>
      </c>
      <c r="B3784" s="448" t="s">
        <v>12226</v>
      </c>
      <c r="C3784" s="449" t="s">
        <v>982</v>
      </c>
      <c r="D3784" s="450">
        <v>20.76</v>
      </c>
    </row>
    <row r="3785" spans="1:4" ht="13.5" x14ac:dyDescent="0.25">
      <c r="A3785" s="447">
        <v>97327</v>
      </c>
      <c r="B3785" s="448" t="s">
        <v>20451</v>
      </c>
      <c r="C3785" s="449" t="s">
        <v>982</v>
      </c>
      <c r="D3785" s="450">
        <v>27.27</v>
      </c>
    </row>
    <row r="3786" spans="1:4" ht="13.5" x14ac:dyDescent="0.25">
      <c r="A3786" s="447">
        <v>97328</v>
      </c>
      <c r="B3786" s="448" t="s">
        <v>20452</v>
      </c>
      <c r="C3786" s="449" t="s">
        <v>982</v>
      </c>
      <c r="D3786" s="450">
        <v>45.51</v>
      </c>
    </row>
    <row r="3787" spans="1:4" ht="13.5" x14ac:dyDescent="0.25">
      <c r="A3787" s="447">
        <v>97329</v>
      </c>
      <c r="B3787" s="448" t="s">
        <v>20453</v>
      </c>
      <c r="C3787" s="449" t="s">
        <v>982</v>
      </c>
      <c r="D3787" s="450">
        <v>57.84</v>
      </c>
    </row>
    <row r="3788" spans="1:4" ht="13.5" x14ac:dyDescent="0.25">
      <c r="A3788" s="447">
        <v>97330</v>
      </c>
      <c r="B3788" s="448" t="s">
        <v>20454</v>
      </c>
      <c r="C3788" s="449" t="s">
        <v>982</v>
      </c>
      <c r="D3788" s="450">
        <v>70.7</v>
      </c>
    </row>
    <row r="3789" spans="1:4" ht="13.5" x14ac:dyDescent="0.25">
      <c r="A3789" s="447">
        <v>97331</v>
      </c>
      <c r="B3789" s="448" t="s">
        <v>20455</v>
      </c>
      <c r="C3789" s="449" t="s">
        <v>982</v>
      </c>
      <c r="D3789" s="450">
        <v>27.61</v>
      </c>
    </row>
    <row r="3790" spans="1:4" ht="13.5" x14ac:dyDescent="0.25">
      <c r="A3790" s="447">
        <v>97332</v>
      </c>
      <c r="B3790" s="448" t="s">
        <v>20456</v>
      </c>
      <c r="C3790" s="449" t="s">
        <v>982</v>
      </c>
      <c r="D3790" s="450">
        <v>45.89</v>
      </c>
    </row>
    <row r="3791" spans="1:4" ht="13.5" x14ac:dyDescent="0.25">
      <c r="A3791" s="447">
        <v>97333</v>
      </c>
      <c r="B3791" s="448" t="s">
        <v>20457</v>
      </c>
      <c r="C3791" s="449" t="s">
        <v>982</v>
      </c>
      <c r="D3791" s="450">
        <v>58.33</v>
      </c>
    </row>
    <row r="3792" spans="1:4" ht="13.5" x14ac:dyDescent="0.25">
      <c r="A3792" s="447">
        <v>97334</v>
      </c>
      <c r="B3792" s="448" t="s">
        <v>20458</v>
      </c>
      <c r="C3792" s="449" t="s">
        <v>982</v>
      </c>
      <c r="D3792" s="450">
        <v>71.239999999999995</v>
      </c>
    </row>
    <row r="3793" spans="1:4" ht="13.5" x14ac:dyDescent="0.25">
      <c r="A3793" s="447">
        <v>97335</v>
      </c>
      <c r="B3793" s="448" t="s">
        <v>10668</v>
      </c>
      <c r="C3793" s="449" t="s">
        <v>982</v>
      </c>
      <c r="D3793" s="450">
        <v>81.36</v>
      </c>
    </row>
    <row r="3794" spans="1:4" ht="13.5" x14ac:dyDescent="0.25">
      <c r="A3794" s="447">
        <v>97336</v>
      </c>
      <c r="B3794" s="448" t="s">
        <v>10669</v>
      </c>
      <c r="C3794" s="449" t="s">
        <v>982</v>
      </c>
      <c r="D3794" s="450">
        <v>103.54</v>
      </c>
    </row>
    <row r="3795" spans="1:4" ht="13.5" x14ac:dyDescent="0.25">
      <c r="A3795" s="447">
        <v>97337</v>
      </c>
      <c r="B3795" s="448" t="s">
        <v>10670</v>
      </c>
      <c r="C3795" s="449" t="s">
        <v>982</v>
      </c>
      <c r="D3795" s="450">
        <v>155.69</v>
      </c>
    </row>
    <row r="3796" spans="1:4" ht="13.5" x14ac:dyDescent="0.25">
      <c r="A3796" s="447">
        <v>97338</v>
      </c>
      <c r="B3796" s="448" t="s">
        <v>10671</v>
      </c>
      <c r="C3796" s="449" t="s">
        <v>982</v>
      </c>
      <c r="D3796" s="450">
        <v>187.33</v>
      </c>
    </row>
    <row r="3797" spans="1:4" ht="13.5" x14ac:dyDescent="0.25">
      <c r="A3797" s="447">
        <v>97339</v>
      </c>
      <c r="B3797" s="448" t="s">
        <v>10672</v>
      </c>
      <c r="C3797" s="449" t="s">
        <v>982</v>
      </c>
      <c r="D3797" s="450">
        <v>201.8</v>
      </c>
    </row>
    <row r="3798" spans="1:4" ht="13.5" x14ac:dyDescent="0.25">
      <c r="A3798" s="447">
        <v>97340</v>
      </c>
      <c r="B3798" s="448" t="s">
        <v>10673</v>
      </c>
      <c r="C3798" s="449" t="s">
        <v>982</v>
      </c>
      <c r="D3798" s="450">
        <v>203.05</v>
      </c>
    </row>
    <row r="3799" spans="1:4" ht="13.5" x14ac:dyDescent="0.25">
      <c r="A3799" s="447">
        <v>97498</v>
      </c>
      <c r="B3799" s="448" t="s">
        <v>7653</v>
      </c>
      <c r="C3799" s="449" t="s">
        <v>982</v>
      </c>
      <c r="D3799" s="450">
        <v>49.68</v>
      </c>
    </row>
    <row r="3800" spans="1:4" ht="13.5" x14ac:dyDescent="0.25">
      <c r="A3800" s="447">
        <v>97535</v>
      </c>
      <c r="B3800" s="448" t="s">
        <v>7654</v>
      </c>
      <c r="C3800" s="449" t="s">
        <v>982</v>
      </c>
      <c r="D3800" s="450">
        <v>54.46</v>
      </c>
    </row>
    <row r="3801" spans="1:4" ht="13.5" x14ac:dyDescent="0.25">
      <c r="A3801" s="447">
        <v>97536</v>
      </c>
      <c r="B3801" s="448" t="s">
        <v>7655</v>
      </c>
      <c r="C3801" s="449" t="s">
        <v>982</v>
      </c>
      <c r="D3801" s="450">
        <v>65.47</v>
      </c>
    </row>
    <row r="3802" spans="1:4" ht="13.5" x14ac:dyDescent="0.25">
      <c r="A3802" s="447">
        <v>100788</v>
      </c>
      <c r="B3802" s="448" t="s">
        <v>7656</v>
      </c>
      <c r="C3802" s="449" t="s">
        <v>923</v>
      </c>
      <c r="D3802" s="450">
        <v>839.02</v>
      </c>
    </row>
    <row r="3803" spans="1:4" ht="13.5" x14ac:dyDescent="0.25">
      <c r="A3803" s="447">
        <v>100791</v>
      </c>
      <c r="B3803" s="448" t="s">
        <v>7657</v>
      </c>
      <c r="C3803" s="449" t="s">
        <v>982</v>
      </c>
      <c r="D3803" s="450">
        <v>17.02</v>
      </c>
    </row>
    <row r="3804" spans="1:4" ht="13.5" x14ac:dyDescent="0.25">
      <c r="A3804" s="447">
        <v>100792</v>
      </c>
      <c r="B3804" s="448" t="s">
        <v>7658</v>
      </c>
      <c r="C3804" s="449" t="s">
        <v>982</v>
      </c>
      <c r="D3804" s="450">
        <v>24.39</v>
      </c>
    </row>
    <row r="3805" spans="1:4" ht="13.5" x14ac:dyDescent="0.25">
      <c r="A3805" s="447">
        <v>100793</v>
      </c>
      <c r="B3805" s="448" t="s">
        <v>7659</v>
      </c>
      <c r="C3805" s="449" t="s">
        <v>982</v>
      </c>
      <c r="D3805" s="450">
        <v>32.04</v>
      </c>
    </row>
    <row r="3806" spans="1:4" ht="13.5" x14ac:dyDescent="0.25">
      <c r="A3806" s="447">
        <v>100794</v>
      </c>
      <c r="B3806" s="448" t="s">
        <v>7660</v>
      </c>
      <c r="C3806" s="449" t="s">
        <v>982</v>
      </c>
      <c r="D3806" s="450">
        <v>42.88</v>
      </c>
    </row>
    <row r="3807" spans="1:4" ht="13.5" x14ac:dyDescent="0.25">
      <c r="A3807" s="447">
        <v>100799</v>
      </c>
      <c r="B3807" s="448" t="s">
        <v>7661</v>
      </c>
      <c r="C3807" s="449" t="s">
        <v>982</v>
      </c>
      <c r="D3807" s="450">
        <v>17.510000000000002</v>
      </c>
    </row>
    <row r="3808" spans="1:4" ht="13.5" x14ac:dyDescent="0.25">
      <c r="A3808" s="447">
        <v>100800</v>
      </c>
      <c r="B3808" s="448" t="s">
        <v>7662</v>
      </c>
      <c r="C3808" s="449" t="s">
        <v>982</v>
      </c>
      <c r="D3808" s="450">
        <v>24.88</v>
      </c>
    </row>
    <row r="3809" spans="1:4" ht="13.5" x14ac:dyDescent="0.25">
      <c r="A3809" s="447">
        <v>100801</v>
      </c>
      <c r="B3809" s="448" t="s">
        <v>7663</v>
      </c>
      <c r="C3809" s="449" t="s">
        <v>982</v>
      </c>
      <c r="D3809" s="450">
        <v>32.520000000000003</v>
      </c>
    </row>
    <row r="3810" spans="1:4" ht="13.5" x14ac:dyDescent="0.25">
      <c r="A3810" s="447">
        <v>100802</v>
      </c>
      <c r="B3810" s="448" t="s">
        <v>7664</v>
      </c>
      <c r="C3810" s="449" t="s">
        <v>982</v>
      </c>
      <c r="D3810" s="450">
        <v>43.37</v>
      </c>
    </row>
    <row r="3811" spans="1:4" ht="13.5" x14ac:dyDescent="0.25">
      <c r="A3811" s="447">
        <v>100803</v>
      </c>
      <c r="B3811" s="448" t="s">
        <v>7665</v>
      </c>
      <c r="C3811" s="449" t="s">
        <v>982</v>
      </c>
      <c r="D3811" s="450">
        <v>16.010000000000002</v>
      </c>
    </row>
    <row r="3812" spans="1:4" ht="13.5" x14ac:dyDescent="0.25">
      <c r="A3812" s="447">
        <v>100804</v>
      </c>
      <c r="B3812" s="448" t="s">
        <v>7666</v>
      </c>
      <c r="C3812" s="449" t="s">
        <v>982</v>
      </c>
      <c r="D3812" s="450">
        <v>23.2</v>
      </c>
    </row>
    <row r="3813" spans="1:4" ht="13.5" x14ac:dyDescent="0.25">
      <c r="A3813" s="447">
        <v>100805</v>
      </c>
      <c r="B3813" s="448" t="s">
        <v>7667</v>
      </c>
      <c r="C3813" s="449" t="s">
        <v>982</v>
      </c>
      <c r="D3813" s="450">
        <v>30.61</v>
      </c>
    </row>
    <row r="3814" spans="1:4" ht="13.5" x14ac:dyDescent="0.25">
      <c r="A3814" s="447">
        <v>100806</v>
      </c>
      <c r="B3814" s="448" t="s">
        <v>7668</v>
      </c>
      <c r="C3814" s="449" t="s">
        <v>982</v>
      </c>
      <c r="D3814" s="450">
        <v>41.12</v>
      </c>
    </row>
    <row r="3815" spans="1:4" ht="13.5" x14ac:dyDescent="0.25">
      <c r="A3815" s="447">
        <v>100807</v>
      </c>
      <c r="B3815" s="448" t="s">
        <v>7669</v>
      </c>
      <c r="C3815" s="449" t="s">
        <v>982</v>
      </c>
      <c r="D3815" s="450">
        <v>23.24</v>
      </c>
    </row>
    <row r="3816" spans="1:4" ht="13.5" x14ac:dyDescent="0.25">
      <c r="A3816" s="447">
        <v>100808</v>
      </c>
      <c r="B3816" s="448" t="s">
        <v>7670</v>
      </c>
      <c r="C3816" s="449" t="s">
        <v>982</v>
      </c>
      <c r="D3816" s="450">
        <v>31.68</v>
      </c>
    </row>
    <row r="3817" spans="1:4" ht="13.5" x14ac:dyDescent="0.25">
      <c r="A3817" s="447">
        <v>100809</v>
      </c>
      <c r="B3817" s="448" t="s">
        <v>7671</v>
      </c>
      <c r="C3817" s="449" t="s">
        <v>982</v>
      </c>
      <c r="D3817" s="450">
        <v>40.67</v>
      </c>
    </row>
    <row r="3818" spans="1:4" ht="13.5" x14ac:dyDescent="0.25">
      <c r="A3818" s="447">
        <v>100810</v>
      </c>
      <c r="B3818" s="448" t="s">
        <v>7672</v>
      </c>
      <c r="C3818" s="449" t="s">
        <v>982</v>
      </c>
      <c r="D3818" s="450">
        <v>53.37</v>
      </c>
    </row>
    <row r="3819" spans="1:4" ht="13.5" x14ac:dyDescent="0.25">
      <c r="A3819" s="447">
        <v>101918</v>
      </c>
      <c r="B3819" s="448" t="s">
        <v>7673</v>
      </c>
      <c r="C3819" s="449" t="s">
        <v>982</v>
      </c>
      <c r="D3819" s="450">
        <v>233.01</v>
      </c>
    </row>
    <row r="3820" spans="1:4" ht="13.5" x14ac:dyDescent="0.25">
      <c r="A3820" s="447">
        <v>101919</v>
      </c>
      <c r="B3820" s="448" t="s">
        <v>7674</v>
      </c>
      <c r="C3820" s="449" t="s">
        <v>923</v>
      </c>
      <c r="D3820" s="450">
        <v>408.91</v>
      </c>
    </row>
    <row r="3821" spans="1:4" ht="13.5" x14ac:dyDescent="0.25">
      <c r="A3821" s="447">
        <v>101920</v>
      </c>
      <c r="B3821" s="448" t="s">
        <v>7675</v>
      </c>
      <c r="C3821" s="449" t="s">
        <v>923</v>
      </c>
      <c r="D3821" s="450">
        <v>194.96</v>
      </c>
    </row>
    <row r="3822" spans="1:4" ht="13.5" x14ac:dyDescent="0.25">
      <c r="A3822" s="447">
        <v>101921</v>
      </c>
      <c r="B3822" s="448" t="s">
        <v>7676</v>
      </c>
      <c r="C3822" s="449" t="s">
        <v>923</v>
      </c>
      <c r="D3822" s="450">
        <v>222.51</v>
      </c>
    </row>
    <row r="3823" spans="1:4" ht="13.5" x14ac:dyDescent="0.25">
      <c r="A3823" s="447">
        <v>101922</v>
      </c>
      <c r="B3823" s="448" t="s">
        <v>7677</v>
      </c>
      <c r="C3823" s="449" t="s">
        <v>923</v>
      </c>
      <c r="D3823" s="450">
        <v>222.51</v>
      </c>
    </row>
    <row r="3824" spans="1:4" ht="13.5" x14ac:dyDescent="0.25">
      <c r="A3824" s="447">
        <v>101923</v>
      </c>
      <c r="B3824" s="448" t="s">
        <v>7678</v>
      </c>
      <c r="C3824" s="449" t="s">
        <v>923</v>
      </c>
      <c r="D3824" s="450">
        <v>222.51</v>
      </c>
    </row>
    <row r="3825" spans="1:4" ht="13.5" x14ac:dyDescent="0.25">
      <c r="A3825" s="447">
        <v>101924</v>
      </c>
      <c r="B3825" s="448" t="s">
        <v>7679</v>
      </c>
      <c r="C3825" s="449" t="s">
        <v>923</v>
      </c>
      <c r="D3825" s="450">
        <v>183.44</v>
      </c>
    </row>
    <row r="3826" spans="1:4" ht="13.5" x14ac:dyDescent="0.25">
      <c r="A3826" s="447">
        <v>101925</v>
      </c>
      <c r="B3826" s="448" t="s">
        <v>7680</v>
      </c>
      <c r="C3826" s="449" t="s">
        <v>923</v>
      </c>
      <c r="D3826" s="450">
        <v>306.76</v>
      </c>
    </row>
    <row r="3827" spans="1:4" ht="13.5" x14ac:dyDescent="0.25">
      <c r="A3827" s="447">
        <v>101926</v>
      </c>
      <c r="B3827" s="448" t="s">
        <v>7681</v>
      </c>
      <c r="C3827" s="449" t="s">
        <v>923</v>
      </c>
      <c r="D3827" s="450">
        <v>395.5</v>
      </c>
    </row>
    <row r="3828" spans="1:4" ht="13.5" x14ac:dyDescent="0.25">
      <c r="A3828" s="447">
        <v>101927</v>
      </c>
      <c r="B3828" s="448" t="s">
        <v>7682</v>
      </c>
      <c r="C3828" s="449" t="s">
        <v>982</v>
      </c>
      <c r="D3828" s="450">
        <v>218.07</v>
      </c>
    </row>
    <row r="3829" spans="1:4" ht="13.5" x14ac:dyDescent="0.25">
      <c r="A3829" s="447">
        <v>101928</v>
      </c>
      <c r="B3829" s="448" t="s">
        <v>7683</v>
      </c>
      <c r="C3829" s="449" t="s">
        <v>923</v>
      </c>
      <c r="D3829" s="450">
        <v>414.62</v>
      </c>
    </row>
    <row r="3830" spans="1:4" ht="13.5" x14ac:dyDescent="0.25">
      <c r="A3830" s="447">
        <v>101929</v>
      </c>
      <c r="B3830" s="448" t="s">
        <v>7684</v>
      </c>
      <c r="C3830" s="449" t="s">
        <v>923</v>
      </c>
      <c r="D3830" s="450">
        <v>200.67</v>
      </c>
    </row>
    <row r="3831" spans="1:4" ht="13.5" x14ac:dyDescent="0.25">
      <c r="A3831" s="447">
        <v>101930</v>
      </c>
      <c r="B3831" s="448" t="s">
        <v>7685</v>
      </c>
      <c r="C3831" s="449" t="s">
        <v>923</v>
      </c>
      <c r="D3831" s="450">
        <v>228.22</v>
      </c>
    </row>
    <row r="3832" spans="1:4" ht="13.5" x14ac:dyDescent="0.25">
      <c r="A3832" s="447">
        <v>101931</v>
      </c>
      <c r="B3832" s="448" t="s">
        <v>7686</v>
      </c>
      <c r="C3832" s="449" t="s">
        <v>923</v>
      </c>
      <c r="D3832" s="450">
        <v>228.22</v>
      </c>
    </row>
    <row r="3833" spans="1:4" ht="13.5" x14ac:dyDescent="0.25">
      <c r="A3833" s="447">
        <v>101932</v>
      </c>
      <c r="B3833" s="448" t="s">
        <v>7687</v>
      </c>
      <c r="C3833" s="449" t="s">
        <v>923</v>
      </c>
      <c r="D3833" s="450">
        <v>228.22</v>
      </c>
    </row>
    <row r="3834" spans="1:4" ht="13.5" x14ac:dyDescent="0.25">
      <c r="A3834" s="447">
        <v>101933</v>
      </c>
      <c r="B3834" s="448" t="s">
        <v>7688</v>
      </c>
      <c r="C3834" s="449" t="s">
        <v>923</v>
      </c>
      <c r="D3834" s="450">
        <v>189.15</v>
      </c>
    </row>
    <row r="3835" spans="1:4" ht="13.5" x14ac:dyDescent="0.25">
      <c r="A3835" s="447">
        <v>101934</v>
      </c>
      <c r="B3835" s="448" t="s">
        <v>7689</v>
      </c>
      <c r="C3835" s="449" t="s">
        <v>923</v>
      </c>
      <c r="D3835" s="450">
        <v>315.33999999999997</v>
      </c>
    </row>
    <row r="3836" spans="1:4" ht="13.5" x14ac:dyDescent="0.25">
      <c r="A3836" s="447">
        <v>101935</v>
      </c>
      <c r="B3836" s="448" t="s">
        <v>7690</v>
      </c>
      <c r="C3836" s="449" t="s">
        <v>923</v>
      </c>
      <c r="D3836" s="450">
        <v>406.93</v>
      </c>
    </row>
    <row r="3837" spans="1:4" ht="13.5" x14ac:dyDescent="0.25">
      <c r="A3837" s="447">
        <v>103802</v>
      </c>
      <c r="B3837" s="448" t="s">
        <v>10674</v>
      </c>
      <c r="C3837" s="449" t="s">
        <v>982</v>
      </c>
      <c r="D3837" s="450">
        <v>40.5</v>
      </c>
    </row>
    <row r="3838" spans="1:4" ht="13.5" x14ac:dyDescent="0.25">
      <c r="A3838" s="447">
        <v>103803</v>
      </c>
      <c r="B3838" s="448" t="s">
        <v>10675</v>
      </c>
      <c r="C3838" s="449" t="s">
        <v>982</v>
      </c>
      <c r="D3838" s="450">
        <v>69.63</v>
      </c>
    </row>
    <row r="3839" spans="1:4" ht="13.5" x14ac:dyDescent="0.25">
      <c r="A3839" s="447">
        <v>103804</v>
      </c>
      <c r="B3839" s="448" t="s">
        <v>10676</v>
      </c>
      <c r="C3839" s="449" t="s">
        <v>982</v>
      </c>
      <c r="D3839" s="450">
        <v>84.26</v>
      </c>
    </row>
    <row r="3840" spans="1:4" ht="13.5" x14ac:dyDescent="0.25">
      <c r="A3840" s="447">
        <v>103835</v>
      </c>
      <c r="B3840" s="448" t="s">
        <v>10677</v>
      </c>
      <c r="C3840" s="449" t="s">
        <v>982</v>
      </c>
      <c r="D3840" s="450">
        <v>63.29</v>
      </c>
    </row>
    <row r="3841" spans="1:4" ht="13.5" x14ac:dyDescent="0.25">
      <c r="A3841" s="447">
        <v>103836</v>
      </c>
      <c r="B3841" s="448" t="s">
        <v>10678</v>
      </c>
      <c r="C3841" s="449" t="s">
        <v>982</v>
      </c>
      <c r="D3841" s="450">
        <v>98.32</v>
      </c>
    </row>
    <row r="3842" spans="1:4" ht="13.5" x14ac:dyDescent="0.25">
      <c r="A3842" s="447">
        <v>103837</v>
      </c>
      <c r="B3842" s="448" t="s">
        <v>10679</v>
      </c>
      <c r="C3842" s="449" t="s">
        <v>982</v>
      </c>
      <c r="D3842" s="450">
        <v>123.97</v>
      </c>
    </row>
    <row r="3843" spans="1:4" ht="13.5" x14ac:dyDescent="0.25">
      <c r="A3843" s="447">
        <v>103868</v>
      </c>
      <c r="B3843" s="448" t="s">
        <v>10680</v>
      </c>
      <c r="C3843" s="449" t="s">
        <v>982</v>
      </c>
      <c r="D3843" s="450">
        <v>50.36</v>
      </c>
    </row>
    <row r="3844" spans="1:4" ht="13.5" x14ac:dyDescent="0.25">
      <c r="A3844" s="447">
        <v>103869</v>
      </c>
      <c r="B3844" s="448" t="s">
        <v>10681</v>
      </c>
      <c r="C3844" s="449" t="s">
        <v>982</v>
      </c>
      <c r="D3844" s="450">
        <v>76.53</v>
      </c>
    </row>
    <row r="3845" spans="1:4" ht="13.5" x14ac:dyDescent="0.25">
      <c r="A3845" s="447">
        <v>103870</v>
      </c>
      <c r="B3845" s="448" t="s">
        <v>10682</v>
      </c>
      <c r="C3845" s="449" t="s">
        <v>982</v>
      </c>
      <c r="D3845" s="450">
        <v>94.07</v>
      </c>
    </row>
    <row r="3846" spans="1:4" ht="13.5" x14ac:dyDescent="0.25">
      <c r="A3846" s="447">
        <v>103871</v>
      </c>
      <c r="B3846" s="448" t="s">
        <v>10683</v>
      </c>
      <c r="C3846" s="449" t="s">
        <v>982</v>
      </c>
      <c r="D3846" s="450">
        <v>64.569999999999993</v>
      </c>
    </row>
    <row r="3847" spans="1:4" ht="13.5" x14ac:dyDescent="0.25">
      <c r="A3847" s="447">
        <v>103872</v>
      </c>
      <c r="B3847" s="448" t="s">
        <v>10684</v>
      </c>
      <c r="C3847" s="449" t="s">
        <v>982</v>
      </c>
      <c r="D3847" s="450">
        <v>142.94999999999999</v>
      </c>
    </row>
    <row r="3848" spans="1:4" ht="13.5" x14ac:dyDescent="0.25">
      <c r="A3848" s="447">
        <v>103873</v>
      </c>
      <c r="B3848" s="448" t="s">
        <v>10685</v>
      </c>
      <c r="C3848" s="449" t="s">
        <v>982</v>
      </c>
      <c r="D3848" s="450">
        <v>163.19999999999999</v>
      </c>
    </row>
    <row r="3849" spans="1:4" ht="13.5" x14ac:dyDescent="0.25">
      <c r="A3849" s="447">
        <v>103978</v>
      </c>
      <c r="B3849" s="448" t="s">
        <v>20459</v>
      </c>
      <c r="C3849" s="449" t="s">
        <v>982</v>
      </c>
      <c r="D3849" s="450">
        <v>27.12</v>
      </c>
    </row>
    <row r="3850" spans="1:4" ht="13.5" x14ac:dyDescent="0.25">
      <c r="A3850" s="447">
        <v>103979</v>
      </c>
      <c r="B3850" s="448" t="s">
        <v>20460</v>
      </c>
      <c r="C3850" s="449" t="s">
        <v>982</v>
      </c>
      <c r="D3850" s="450">
        <v>30.83</v>
      </c>
    </row>
    <row r="3851" spans="1:4" ht="13.5" x14ac:dyDescent="0.25">
      <c r="A3851" s="447">
        <v>104021</v>
      </c>
      <c r="B3851" s="448" t="s">
        <v>10686</v>
      </c>
      <c r="C3851" s="449" t="s">
        <v>982</v>
      </c>
      <c r="D3851" s="450">
        <v>72.34</v>
      </c>
    </row>
    <row r="3852" spans="1:4" ht="13.5" x14ac:dyDescent="0.25">
      <c r="A3852" s="447">
        <v>104166</v>
      </c>
      <c r="B3852" s="448" t="s">
        <v>10687</v>
      </c>
      <c r="C3852" s="449" t="s">
        <v>982</v>
      </c>
      <c r="D3852" s="450">
        <v>73.63</v>
      </c>
    </row>
    <row r="3853" spans="1:4" ht="13.5" x14ac:dyDescent="0.25">
      <c r="A3853" s="447">
        <v>104194</v>
      </c>
      <c r="B3853" s="448" t="s">
        <v>10688</v>
      </c>
      <c r="C3853" s="449" t="s">
        <v>982</v>
      </c>
      <c r="D3853" s="450">
        <v>20.79</v>
      </c>
    </row>
    <row r="3854" spans="1:4" ht="13.5" x14ac:dyDescent="0.25">
      <c r="A3854" s="447">
        <v>104195</v>
      </c>
      <c r="B3854" s="448" t="s">
        <v>10689</v>
      </c>
      <c r="C3854" s="449" t="s">
        <v>982</v>
      </c>
      <c r="D3854" s="450">
        <v>22.07</v>
      </c>
    </row>
    <row r="3855" spans="1:4" ht="13.5" x14ac:dyDescent="0.25">
      <c r="A3855" s="447">
        <v>104315</v>
      </c>
      <c r="B3855" s="448" t="s">
        <v>20461</v>
      </c>
      <c r="C3855" s="449" t="s">
        <v>982</v>
      </c>
      <c r="D3855" s="450">
        <v>16.190000000000001</v>
      </c>
    </row>
    <row r="3856" spans="1:4" ht="13.5" x14ac:dyDescent="0.25">
      <c r="A3856" s="447">
        <v>104316</v>
      </c>
      <c r="B3856" s="448" t="s">
        <v>20462</v>
      </c>
      <c r="C3856" s="449" t="s">
        <v>982</v>
      </c>
      <c r="D3856" s="450">
        <v>23.73</v>
      </c>
    </row>
    <row r="3857" spans="1:4" ht="13.5" x14ac:dyDescent="0.25">
      <c r="A3857" s="447">
        <v>105138</v>
      </c>
      <c r="B3857" s="448" t="s">
        <v>20463</v>
      </c>
      <c r="C3857" s="449" t="s">
        <v>923</v>
      </c>
      <c r="D3857" s="450">
        <v>17.22</v>
      </c>
    </row>
    <row r="3858" spans="1:4" ht="13.5" x14ac:dyDescent="0.25">
      <c r="A3858" s="447">
        <v>105139</v>
      </c>
      <c r="B3858" s="448" t="s">
        <v>20464</v>
      </c>
      <c r="C3858" s="449" t="s">
        <v>923</v>
      </c>
      <c r="D3858" s="450">
        <v>20.350000000000001</v>
      </c>
    </row>
    <row r="3859" spans="1:4" ht="13.5" x14ac:dyDescent="0.25">
      <c r="A3859" s="447">
        <v>105140</v>
      </c>
      <c r="B3859" s="448" t="s">
        <v>20465</v>
      </c>
      <c r="C3859" s="449" t="s">
        <v>923</v>
      </c>
      <c r="D3859" s="450">
        <v>26.19</v>
      </c>
    </row>
    <row r="3860" spans="1:4" ht="13.5" x14ac:dyDescent="0.25">
      <c r="A3860" s="447">
        <v>105141</v>
      </c>
      <c r="B3860" s="448" t="s">
        <v>20466</v>
      </c>
      <c r="C3860" s="449" t="s">
        <v>923</v>
      </c>
      <c r="D3860" s="450">
        <v>31.06</v>
      </c>
    </row>
    <row r="3861" spans="1:4" ht="13.5" x14ac:dyDescent="0.25">
      <c r="A3861" s="447">
        <v>105142</v>
      </c>
      <c r="B3861" s="448" t="s">
        <v>20467</v>
      </c>
      <c r="C3861" s="449" t="s">
        <v>923</v>
      </c>
      <c r="D3861" s="450">
        <v>6.69</v>
      </c>
    </row>
    <row r="3862" spans="1:4" ht="13.5" x14ac:dyDescent="0.25">
      <c r="A3862" s="447">
        <v>105143</v>
      </c>
      <c r="B3862" s="448" t="s">
        <v>20468</v>
      </c>
      <c r="C3862" s="449" t="s">
        <v>923</v>
      </c>
      <c r="D3862" s="450">
        <v>10.11</v>
      </c>
    </row>
    <row r="3863" spans="1:4" ht="13.5" x14ac:dyDescent="0.25">
      <c r="A3863" s="447">
        <v>105144</v>
      </c>
      <c r="B3863" s="448" t="s">
        <v>20469</v>
      </c>
      <c r="C3863" s="449" t="s">
        <v>923</v>
      </c>
      <c r="D3863" s="450">
        <v>21.56</v>
      </c>
    </row>
    <row r="3864" spans="1:4" ht="13.5" x14ac:dyDescent="0.25">
      <c r="A3864" s="447">
        <v>105145</v>
      </c>
      <c r="B3864" s="448" t="s">
        <v>20470</v>
      </c>
      <c r="C3864" s="449" t="s">
        <v>923</v>
      </c>
      <c r="D3864" s="450">
        <v>11.72</v>
      </c>
    </row>
    <row r="3865" spans="1:4" ht="13.5" x14ac:dyDescent="0.25">
      <c r="A3865" s="447">
        <v>105153</v>
      </c>
      <c r="B3865" s="448" t="s">
        <v>20471</v>
      </c>
      <c r="C3865" s="449" t="s">
        <v>923</v>
      </c>
      <c r="D3865" s="450">
        <v>48.44</v>
      </c>
    </row>
    <row r="3866" spans="1:4" ht="13.5" x14ac:dyDescent="0.25">
      <c r="A3866" s="447">
        <v>89358</v>
      </c>
      <c r="B3866" s="448" t="s">
        <v>10690</v>
      </c>
      <c r="C3866" s="449" t="s">
        <v>923</v>
      </c>
      <c r="D3866" s="450">
        <v>7.86</v>
      </c>
    </row>
    <row r="3867" spans="1:4" ht="13.5" x14ac:dyDescent="0.25">
      <c r="A3867" s="447">
        <v>89359</v>
      </c>
      <c r="B3867" s="448" t="s">
        <v>10691</v>
      </c>
      <c r="C3867" s="449" t="s">
        <v>923</v>
      </c>
      <c r="D3867" s="450">
        <v>8.4499999999999993</v>
      </c>
    </row>
    <row r="3868" spans="1:4" ht="13.5" x14ac:dyDescent="0.25">
      <c r="A3868" s="447">
        <v>89360</v>
      </c>
      <c r="B3868" s="448" t="s">
        <v>10692</v>
      </c>
      <c r="C3868" s="449" t="s">
        <v>923</v>
      </c>
      <c r="D3868" s="450">
        <v>9.51</v>
      </c>
    </row>
    <row r="3869" spans="1:4" ht="13.5" x14ac:dyDescent="0.25">
      <c r="A3869" s="447">
        <v>89361</v>
      </c>
      <c r="B3869" s="448" t="s">
        <v>10693</v>
      </c>
      <c r="C3869" s="449" t="s">
        <v>923</v>
      </c>
      <c r="D3869" s="450">
        <v>9.59</v>
      </c>
    </row>
    <row r="3870" spans="1:4" ht="13.5" x14ac:dyDescent="0.25">
      <c r="A3870" s="447">
        <v>89362</v>
      </c>
      <c r="B3870" s="448" t="s">
        <v>10694</v>
      </c>
      <c r="C3870" s="449" t="s">
        <v>923</v>
      </c>
      <c r="D3870" s="450">
        <v>9.34</v>
      </c>
    </row>
    <row r="3871" spans="1:4" ht="13.5" x14ac:dyDescent="0.25">
      <c r="A3871" s="447">
        <v>89363</v>
      </c>
      <c r="B3871" s="448" t="s">
        <v>10695</v>
      </c>
      <c r="C3871" s="449" t="s">
        <v>923</v>
      </c>
      <c r="D3871" s="450">
        <v>10.18</v>
      </c>
    </row>
    <row r="3872" spans="1:4" ht="13.5" x14ac:dyDescent="0.25">
      <c r="A3872" s="447">
        <v>89364</v>
      </c>
      <c r="B3872" s="448" t="s">
        <v>10696</v>
      </c>
      <c r="C3872" s="449" t="s">
        <v>923</v>
      </c>
      <c r="D3872" s="450">
        <v>11.78</v>
      </c>
    </row>
    <row r="3873" spans="1:4" ht="13.5" x14ac:dyDescent="0.25">
      <c r="A3873" s="447">
        <v>89365</v>
      </c>
      <c r="B3873" s="448" t="s">
        <v>10697</v>
      </c>
      <c r="C3873" s="449" t="s">
        <v>923</v>
      </c>
      <c r="D3873" s="450">
        <v>11.21</v>
      </c>
    </row>
    <row r="3874" spans="1:4" ht="13.5" x14ac:dyDescent="0.25">
      <c r="A3874" s="447">
        <v>89366</v>
      </c>
      <c r="B3874" s="448" t="s">
        <v>10698</v>
      </c>
      <c r="C3874" s="449" t="s">
        <v>923</v>
      </c>
      <c r="D3874" s="450">
        <v>16.62</v>
      </c>
    </row>
    <row r="3875" spans="1:4" ht="13.5" x14ac:dyDescent="0.25">
      <c r="A3875" s="447">
        <v>89367</v>
      </c>
      <c r="B3875" s="448" t="s">
        <v>10699</v>
      </c>
      <c r="C3875" s="449" t="s">
        <v>923</v>
      </c>
      <c r="D3875" s="450">
        <v>12.98</v>
      </c>
    </row>
    <row r="3876" spans="1:4" ht="13.5" x14ac:dyDescent="0.25">
      <c r="A3876" s="447">
        <v>89368</v>
      </c>
      <c r="B3876" s="448" t="s">
        <v>10700</v>
      </c>
      <c r="C3876" s="449" t="s">
        <v>923</v>
      </c>
      <c r="D3876" s="450">
        <v>14.84</v>
      </c>
    </row>
    <row r="3877" spans="1:4" ht="13.5" x14ac:dyDescent="0.25">
      <c r="A3877" s="447">
        <v>89369</v>
      </c>
      <c r="B3877" s="448" t="s">
        <v>10701</v>
      </c>
      <c r="C3877" s="449" t="s">
        <v>923</v>
      </c>
      <c r="D3877" s="450">
        <v>17.350000000000001</v>
      </c>
    </row>
    <row r="3878" spans="1:4" ht="13.5" x14ac:dyDescent="0.25">
      <c r="A3878" s="447">
        <v>89370</v>
      </c>
      <c r="B3878" s="448" t="s">
        <v>10702</v>
      </c>
      <c r="C3878" s="449" t="s">
        <v>923</v>
      </c>
      <c r="D3878" s="450">
        <v>15.19</v>
      </c>
    </row>
    <row r="3879" spans="1:4" ht="13.5" x14ac:dyDescent="0.25">
      <c r="A3879" s="447">
        <v>89371</v>
      </c>
      <c r="B3879" s="448" t="s">
        <v>10703</v>
      </c>
      <c r="C3879" s="449" t="s">
        <v>923</v>
      </c>
      <c r="D3879" s="450">
        <v>5.9</v>
      </c>
    </row>
    <row r="3880" spans="1:4" ht="13.5" x14ac:dyDescent="0.25">
      <c r="A3880" s="447">
        <v>89372</v>
      </c>
      <c r="B3880" s="448" t="s">
        <v>10704</v>
      </c>
      <c r="C3880" s="449" t="s">
        <v>923</v>
      </c>
      <c r="D3880" s="450">
        <v>16.559999999999999</v>
      </c>
    </row>
    <row r="3881" spans="1:4" ht="13.5" x14ac:dyDescent="0.25">
      <c r="A3881" s="447">
        <v>89373</v>
      </c>
      <c r="B3881" s="448" t="s">
        <v>10705</v>
      </c>
      <c r="C3881" s="449" t="s">
        <v>923</v>
      </c>
      <c r="D3881" s="450">
        <v>7.07</v>
      </c>
    </row>
    <row r="3882" spans="1:4" ht="13.5" x14ac:dyDescent="0.25">
      <c r="A3882" s="447">
        <v>89374</v>
      </c>
      <c r="B3882" s="448" t="s">
        <v>10706</v>
      </c>
      <c r="C3882" s="449" t="s">
        <v>923</v>
      </c>
      <c r="D3882" s="450">
        <v>10.31</v>
      </c>
    </row>
    <row r="3883" spans="1:4" ht="13.5" x14ac:dyDescent="0.25">
      <c r="A3883" s="447">
        <v>89375</v>
      </c>
      <c r="B3883" s="448" t="s">
        <v>10707</v>
      </c>
      <c r="C3883" s="449" t="s">
        <v>923</v>
      </c>
      <c r="D3883" s="450">
        <v>12.25</v>
      </c>
    </row>
    <row r="3884" spans="1:4" ht="13.5" x14ac:dyDescent="0.25">
      <c r="A3884" s="447">
        <v>89376</v>
      </c>
      <c r="B3884" s="448" t="s">
        <v>10708</v>
      </c>
      <c r="C3884" s="449" t="s">
        <v>923</v>
      </c>
      <c r="D3884" s="450">
        <v>5.6</v>
      </c>
    </row>
    <row r="3885" spans="1:4" ht="13.5" x14ac:dyDescent="0.25">
      <c r="A3885" s="447">
        <v>89377</v>
      </c>
      <c r="B3885" s="448" t="s">
        <v>10709</v>
      </c>
      <c r="C3885" s="449" t="s">
        <v>923</v>
      </c>
      <c r="D3885" s="450">
        <v>10.4</v>
      </c>
    </row>
    <row r="3886" spans="1:4" ht="13.5" x14ac:dyDescent="0.25">
      <c r="A3886" s="447">
        <v>89378</v>
      </c>
      <c r="B3886" s="448" t="s">
        <v>10710</v>
      </c>
      <c r="C3886" s="449" t="s">
        <v>923</v>
      </c>
      <c r="D3886" s="450">
        <v>6.93</v>
      </c>
    </row>
    <row r="3887" spans="1:4" ht="13.5" x14ac:dyDescent="0.25">
      <c r="A3887" s="447">
        <v>89379</v>
      </c>
      <c r="B3887" s="448" t="s">
        <v>1644</v>
      </c>
      <c r="C3887" s="449" t="s">
        <v>923</v>
      </c>
      <c r="D3887" s="450">
        <v>19.41</v>
      </c>
    </row>
    <row r="3888" spans="1:4" ht="13.5" x14ac:dyDescent="0.25">
      <c r="A3888" s="447">
        <v>89380</v>
      </c>
      <c r="B3888" s="448" t="s">
        <v>10711</v>
      </c>
      <c r="C3888" s="449" t="s">
        <v>923</v>
      </c>
      <c r="D3888" s="450">
        <v>10.06</v>
      </c>
    </row>
    <row r="3889" spans="1:4" ht="13.5" x14ac:dyDescent="0.25">
      <c r="A3889" s="447">
        <v>89381</v>
      </c>
      <c r="B3889" s="448" t="s">
        <v>10712</v>
      </c>
      <c r="C3889" s="449" t="s">
        <v>923</v>
      </c>
      <c r="D3889" s="450">
        <v>12.66</v>
      </c>
    </row>
    <row r="3890" spans="1:4" ht="13.5" x14ac:dyDescent="0.25">
      <c r="A3890" s="447">
        <v>89382</v>
      </c>
      <c r="B3890" s="448" t="s">
        <v>10713</v>
      </c>
      <c r="C3890" s="449" t="s">
        <v>923</v>
      </c>
      <c r="D3890" s="450">
        <v>14.7</v>
      </c>
    </row>
    <row r="3891" spans="1:4" ht="13.5" x14ac:dyDescent="0.25">
      <c r="A3891" s="447">
        <v>89383</v>
      </c>
      <c r="B3891" s="448" t="s">
        <v>10714</v>
      </c>
      <c r="C3891" s="449" t="s">
        <v>923</v>
      </c>
      <c r="D3891" s="450">
        <v>6.51</v>
      </c>
    </row>
    <row r="3892" spans="1:4" ht="13.5" x14ac:dyDescent="0.25">
      <c r="A3892" s="447">
        <v>89384</v>
      </c>
      <c r="B3892" s="448" t="s">
        <v>10715</v>
      </c>
      <c r="C3892" s="449" t="s">
        <v>923</v>
      </c>
      <c r="D3892" s="450">
        <v>13.28</v>
      </c>
    </row>
    <row r="3893" spans="1:4" ht="13.5" x14ac:dyDescent="0.25">
      <c r="A3893" s="447">
        <v>89385</v>
      </c>
      <c r="B3893" s="448" t="s">
        <v>10716</v>
      </c>
      <c r="C3893" s="449" t="s">
        <v>923</v>
      </c>
      <c r="D3893" s="450">
        <v>7.19</v>
      </c>
    </row>
    <row r="3894" spans="1:4" ht="13.5" x14ac:dyDescent="0.25">
      <c r="A3894" s="447">
        <v>89386</v>
      </c>
      <c r="B3894" s="448" t="s">
        <v>10717</v>
      </c>
      <c r="C3894" s="449" t="s">
        <v>923</v>
      </c>
      <c r="D3894" s="450">
        <v>9.52</v>
      </c>
    </row>
    <row r="3895" spans="1:4" ht="13.5" x14ac:dyDescent="0.25">
      <c r="A3895" s="447">
        <v>89387</v>
      </c>
      <c r="B3895" s="448" t="s">
        <v>10718</v>
      </c>
      <c r="C3895" s="449" t="s">
        <v>923</v>
      </c>
      <c r="D3895" s="450">
        <v>31.1</v>
      </c>
    </row>
    <row r="3896" spans="1:4" ht="13.5" x14ac:dyDescent="0.25">
      <c r="A3896" s="447">
        <v>89389</v>
      </c>
      <c r="B3896" s="448" t="s">
        <v>10719</v>
      </c>
      <c r="C3896" s="449" t="s">
        <v>923</v>
      </c>
      <c r="D3896" s="450">
        <v>11.58</v>
      </c>
    </row>
    <row r="3897" spans="1:4" ht="13.5" x14ac:dyDescent="0.25">
      <c r="A3897" s="447">
        <v>89390</v>
      </c>
      <c r="B3897" s="448" t="s">
        <v>10720</v>
      </c>
      <c r="C3897" s="449" t="s">
        <v>923</v>
      </c>
      <c r="D3897" s="450">
        <v>21.94</v>
      </c>
    </row>
    <row r="3898" spans="1:4" ht="13.5" x14ac:dyDescent="0.25">
      <c r="A3898" s="447">
        <v>89391</v>
      </c>
      <c r="B3898" s="448" t="s">
        <v>10721</v>
      </c>
      <c r="C3898" s="449" t="s">
        <v>923</v>
      </c>
      <c r="D3898" s="450">
        <v>8.64</v>
      </c>
    </row>
    <row r="3899" spans="1:4" ht="13.5" x14ac:dyDescent="0.25">
      <c r="A3899" s="447">
        <v>89392</v>
      </c>
      <c r="B3899" s="448" t="s">
        <v>10722</v>
      </c>
      <c r="C3899" s="449" t="s">
        <v>923</v>
      </c>
      <c r="D3899" s="450">
        <v>25.24</v>
      </c>
    </row>
    <row r="3900" spans="1:4" ht="13.5" x14ac:dyDescent="0.25">
      <c r="A3900" s="447">
        <v>89393</v>
      </c>
      <c r="B3900" s="448" t="s">
        <v>10723</v>
      </c>
      <c r="C3900" s="449" t="s">
        <v>923</v>
      </c>
      <c r="D3900" s="450">
        <v>10.91</v>
      </c>
    </row>
    <row r="3901" spans="1:4" ht="13.5" x14ac:dyDescent="0.25">
      <c r="A3901" s="447">
        <v>89394</v>
      </c>
      <c r="B3901" s="448" t="s">
        <v>10724</v>
      </c>
      <c r="C3901" s="449" t="s">
        <v>923</v>
      </c>
      <c r="D3901" s="450">
        <v>19</v>
      </c>
    </row>
    <row r="3902" spans="1:4" ht="13.5" x14ac:dyDescent="0.25">
      <c r="A3902" s="447">
        <v>89395</v>
      </c>
      <c r="B3902" s="448" t="s">
        <v>10725</v>
      </c>
      <c r="C3902" s="449" t="s">
        <v>923</v>
      </c>
      <c r="D3902" s="450">
        <v>12.87</v>
      </c>
    </row>
    <row r="3903" spans="1:4" ht="13.5" x14ac:dyDescent="0.25">
      <c r="A3903" s="447">
        <v>89396</v>
      </c>
      <c r="B3903" s="448" t="s">
        <v>10726</v>
      </c>
      <c r="C3903" s="449" t="s">
        <v>923</v>
      </c>
      <c r="D3903" s="450">
        <v>20.81</v>
      </c>
    </row>
    <row r="3904" spans="1:4" ht="13.5" x14ac:dyDescent="0.25">
      <c r="A3904" s="447">
        <v>89397</v>
      </c>
      <c r="B3904" s="448" t="s">
        <v>10727</v>
      </c>
      <c r="C3904" s="449" t="s">
        <v>923</v>
      </c>
      <c r="D3904" s="450">
        <v>14.81</v>
      </c>
    </row>
    <row r="3905" spans="1:4" ht="13.5" x14ac:dyDescent="0.25">
      <c r="A3905" s="447">
        <v>89398</v>
      </c>
      <c r="B3905" s="448" t="s">
        <v>10728</v>
      </c>
      <c r="C3905" s="449" t="s">
        <v>923</v>
      </c>
      <c r="D3905" s="450">
        <v>18.12</v>
      </c>
    </row>
    <row r="3906" spans="1:4" ht="13.5" x14ac:dyDescent="0.25">
      <c r="A3906" s="447">
        <v>89399</v>
      </c>
      <c r="B3906" s="448" t="s">
        <v>10729</v>
      </c>
      <c r="C3906" s="449" t="s">
        <v>923</v>
      </c>
      <c r="D3906" s="450">
        <v>25.31</v>
      </c>
    </row>
    <row r="3907" spans="1:4" ht="13.5" x14ac:dyDescent="0.25">
      <c r="A3907" s="447">
        <v>89400</v>
      </c>
      <c r="B3907" s="448" t="s">
        <v>10730</v>
      </c>
      <c r="C3907" s="449" t="s">
        <v>923</v>
      </c>
      <c r="D3907" s="450">
        <v>20.04</v>
      </c>
    </row>
    <row r="3908" spans="1:4" ht="13.5" x14ac:dyDescent="0.25">
      <c r="A3908" s="447">
        <v>89404</v>
      </c>
      <c r="B3908" s="448" t="s">
        <v>10731</v>
      </c>
      <c r="C3908" s="449" t="s">
        <v>923</v>
      </c>
      <c r="D3908" s="450">
        <v>7.16</v>
      </c>
    </row>
    <row r="3909" spans="1:4" ht="13.5" x14ac:dyDescent="0.25">
      <c r="A3909" s="447">
        <v>89405</v>
      </c>
      <c r="B3909" s="448" t="s">
        <v>10732</v>
      </c>
      <c r="C3909" s="449" t="s">
        <v>923</v>
      </c>
      <c r="D3909" s="450">
        <v>7.75</v>
      </c>
    </row>
    <row r="3910" spans="1:4" ht="13.5" x14ac:dyDescent="0.25">
      <c r="A3910" s="447">
        <v>89406</v>
      </c>
      <c r="B3910" s="448" t="s">
        <v>10733</v>
      </c>
      <c r="C3910" s="449" t="s">
        <v>923</v>
      </c>
      <c r="D3910" s="450">
        <v>8.81</v>
      </c>
    </row>
    <row r="3911" spans="1:4" ht="13.5" x14ac:dyDescent="0.25">
      <c r="A3911" s="447">
        <v>89407</v>
      </c>
      <c r="B3911" s="448" t="s">
        <v>10734</v>
      </c>
      <c r="C3911" s="449" t="s">
        <v>923</v>
      </c>
      <c r="D3911" s="450">
        <v>8.89</v>
      </c>
    </row>
    <row r="3912" spans="1:4" ht="13.5" x14ac:dyDescent="0.25">
      <c r="A3912" s="447">
        <v>89408</v>
      </c>
      <c r="B3912" s="448" t="s">
        <v>10735</v>
      </c>
      <c r="C3912" s="449" t="s">
        <v>923</v>
      </c>
      <c r="D3912" s="450">
        <v>8.5299999999999994</v>
      </c>
    </row>
    <row r="3913" spans="1:4" ht="13.5" x14ac:dyDescent="0.25">
      <c r="A3913" s="447">
        <v>89409</v>
      </c>
      <c r="B3913" s="448" t="s">
        <v>10736</v>
      </c>
      <c r="C3913" s="449" t="s">
        <v>923</v>
      </c>
      <c r="D3913" s="450">
        <v>9.3699999999999992</v>
      </c>
    </row>
    <row r="3914" spans="1:4" ht="13.5" x14ac:dyDescent="0.25">
      <c r="A3914" s="447">
        <v>89410</v>
      </c>
      <c r="B3914" s="448" t="s">
        <v>10737</v>
      </c>
      <c r="C3914" s="449" t="s">
        <v>923</v>
      </c>
      <c r="D3914" s="450">
        <v>10.97</v>
      </c>
    </row>
    <row r="3915" spans="1:4" ht="13.5" x14ac:dyDescent="0.25">
      <c r="A3915" s="447">
        <v>89411</v>
      </c>
      <c r="B3915" s="448" t="s">
        <v>10738</v>
      </c>
      <c r="C3915" s="449" t="s">
        <v>923</v>
      </c>
      <c r="D3915" s="450">
        <v>10.4</v>
      </c>
    </row>
    <row r="3916" spans="1:4" ht="13.5" x14ac:dyDescent="0.25">
      <c r="A3916" s="447">
        <v>89412</v>
      </c>
      <c r="B3916" s="448" t="s">
        <v>10739</v>
      </c>
      <c r="C3916" s="449" t="s">
        <v>923</v>
      </c>
      <c r="D3916" s="450">
        <v>9.76</v>
      </c>
    </row>
    <row r="3917" spans="1:4" ht="13.5" x14ac:dyDescent="0.25">
      <c r="A3917" s="447">
        <v>89413</v>
      </c>
      <c r="B3917" s="448" t="s">
        <v>10740</v>
      </c>
      <c r="C3917" s="449" t="s">
        <v>923</v>
      </c>
      <c r="D3917" s="450">
        <v>12.02</v>
      </c>
    </row>
    <row r="3918" spans="1:4" ht="13.5" x14ac:dyDescent="0.25">
      <c r="A3918" s="447">
        <v>89414</v>
      </c>
      <c r="B3918" s="448" t="s">
        <v>10741</v>
      </c>
      <c r="C3918" s="449" t="s">
        <v>923</v>
      </c>
      <c r="D3918" s="450">
        <v>13.88</v>
      </c>
    </row>
    <row r="3919" spans="1:4" ht="13.5" x14ac:dyDescent="0.25">
      <c r="A3919" s="447">
        <v>89415</v>
      </c>
      <c r="B3919" s="448" t="s">
        <v>10742</v>
      </c>
      <c r="C3919" s="449" t="s">
        <v>923</v>
      </c>
      <c r="D3919" s="450">
        <v>16.39</v>
      </c>
    </row>
    <row r="3920" spans="1:4" ht="13.5" x14ac:dyDescent="0.25">
      <c r="A3920" s="447">
        <v>89416</v>
      </c>
      <c r="B3920" s="448" t="s">
        <v>10743</v>
      </c>
      <c r="C3920" s="449" t="s">
        <v>923</v>
      </c>
      <c r="D3920" s="450">
        <v>14.23</v>
      </c>
    </row>
    <row r="3921" spans="1:4" ht="13.5" x14ac:dyDescent="0.25">
      <c r="A3921" s="447">
        <v>89417</v>
      </c>
      <c r="B3921" s="448" t="s">
        <v>10744</v>
      </c>
      <c r="C3921" s="449" t="s">
        <v>923</v>
      </c>
      <c r="D3921" s="450">
        <v>5.42</v>
      </c>
    </row>
    <row r="3922" spans="1:4" ht="13.5" x14ac:dyDescent="0.25">
      <c r="A3922" s="447">
        <v>89418</v>
      </c>
      <c r="B3922" s="448" t="s">
        <v>10745</v>
      </c>
      <c r="C3922" s="449" t="s">
        <v>923</v>
      </c>
      <c r="D3922" s="450">
        <v>16.079999999999998</v>
      </c>
    </row>
    <row r="3923" spans="1:4" ht="13.5" x14ac:dyDescent="0.25">
      <c r="A3923" s="447">
        <v>89419</v>
      </c>
      <c r="B3923" s="448" t="s">
        <v>10746</v>
      </c>
      <c r="C3923" s="449" t="s">
        <v>923</v>
      </c>
      <c r="D3923" s="450">
        <v>6.57</v>
      </c>
    </row>
    <row r="3924" spans="1:4" ht="13.5" x14ac:dyDescent="0.25">
      <c r="A3924" s="447">
        <v>89421</v>
      </c>
      <c r="B3924" s="448" t="s">
        <v>10747</v>
      </c>
      <c r="C3924" s="449" t="s">
        <v>923</v>
      </c>
      <c r="D3924" s="450">
        <v>11.77</v>
      </c>
    </row>
    <row r="3925" spans="1:4" ht="13.5" x14ac:dyDescent="0.25">
      <c r="A3925" s="447">
        <v>89423</v>
      </c>
      <c r="B3925" s="448" t="s">
        <v>10748</v>
      </c>
      <c r="C3925" s="449" t="s">
        <v>923</v>
      </c>
      <c r="D3925" s="450">
        <v>9.92</v>
      </c>
    </row>
    <row r="3926" spans="1:4" ht="13.5" x14ac:dyDescent="0.25">
      <c r="A3926" s="447">
        <v>89424</v>
      </c>
      <c r="B3926" s="448" t="s">
        <v>10749</v>
      </c>
      <c r="C3926" s="449" t="s">
        <v>923</v>
      </c>
      <c r="D3926" s="450">
        <v>6.4</v>
      </c>
    </row>
    <row r="3927" spans="1:4" ht="13.5" x14ac:dyDescent="0.25">
      <c r="A3927" s="447">
        <v>89425</v>
      </c>
      <c r="B3927" s="448" t="s">
        <v>10750</v>
      </c>
      <c r="C3927" s="449" t="s">
        <v>923</v>
      </c>
      <c r="D3927" s="450">
        <v>18.88</v>
      </c>
    </row>
    <row r="3928" spans="1:4" ht="13.5" x14ac:dyDescent="0.25">
      <c r="A3928" s="447">
        <v>89426</v>
      </c>
      <c r="B3928" s="448" t="s">
        <v>10751</v>
      </c>
      <c r="C3928" s="449" t="s">
        <v>923</v>
      </c>
      <c r="D3928" s="450">
        <v>9.4700000000000006</v>
      </c>
    </row>
    <row r="3929" spans="1:4" ht="13.5" x14ac:dyDescent="0.25">
      <c r="A3929" s="447">
        <v>89427</v>
      </c>
      <c r="B3929" s="448" t="s">
        <v>10752</v>
      </c>
      <c r="C3929" s="449" t="s">
        <v>923</v>
      </c>
      <c r="D3929" s="450">
        <v>12.16</v>
      </c>
    </row>
    <row r="3930" spans="1:4" ht="13.5" x14ac:dyDescent="0.25">
      <c r="A3930" s="447">
        <v>89428</v>
      </c>
      <c r="B3930" s="448" t="s">
        <v>10753</v>
      </c>
      <c r="C3930" s="449" t="s">
        <v>923</v>
      </c>
      <c r="D3930" s="450">
        <v>14.17</v>
      </c>
    </row>
    <row r="3931" spans="1:4" ht="13.5" x14ac:dyDescent="0.25">
      <c r="A3931" s="447">
        <v>89429</v>
      </c>
      <c r="B3931" s="448" t="s">
        <v>10754</v>
      </c>
      <c r="C3931" s="449" t="s">
        <v>923</v>
      </c>
      <c r="D3931" s="450">
        <v>6.01</v>
      </c>
    </row>
    <row r="3932" spans="1:4" ht="13.5" x14ac:dyDescent="0.25">
      <c r="A3932" s="447">
        <v>89430</v>
      </c>
      <c r="B3932" s="448" t="s">
        <v>10755</v>
      </c>
      <c r="C3932" s="449" t="s">
        <v>923</v>
      </c>
      <c r="D3932" s="450">
        <v>12.75</v>
      </c>
    </row>
    <row r="3933" spans="1:4" ht="13.5" x14ac:dyDescent="0.25">
      <c r="A3933" s="447">
        <v>89431</v>
      </c>
      <c r="B3933" s="448" t="s">
        <v>10756</v>
      </c>
      <c r="C3933" s="449" t="s">
        <v>923</v>
      </c>
      <c r="D3933" s="450">
        <v>8.8800000000000008</v>
      </c>
    </row>
    <row r="3934" spans="1:4" ht="13.5" x14ac:dyDescent="0.25">
      <c r="A3934" s="447">
        <v>89432</v>
      </c>
      <c r="B3934" s="448" t="s">
        <v>10757</v>
      </c>
      <c r="C3934" s="449" t="s">
        <v>923</v>
      </c>
      <c r="D3934" s="450">
        <v>30.46</v>
      </c>
    </row>
    <row r="3935" spans="1:4" ht="13.5" x14ac:dyDescent="0.25">
      <c r="A3935" s="447">
        <v>89433</v>
      </c>
      <c r="B3935" s="448" t="s">
        <v>10758</v>
      </c>
      <c r="C3935" s="449" t="s">
        <v>923</v>
      </c>
      <c r="D3935" s="450">
        <v>13.13</v>
      </c>
    </row>
    <row r="3936" spans="1:4" ht="13.5" x14ac:dyDescent="0.25">
      <c r="A3936" s="447">
        <v>89434</v>
      </c>
      <c r="B3936" s="448" t="s">
        <v>10759</v>
      </c>
      <c r="C3936" s="449" t="s">
        <v>923</v>
      </c>
      <c r="D3936" s="450">
        <v>10.99</v>
      </c>
    </row>
    <row r="3937" spans="1:4" ht="13.5" x14ac:dyDescent="0.25">
      <c r="A3937" s="447">
        <v>89435</v>
      </c>
      <c r="B3937" s="448" t="s">
        <v>10760</v>
      </c>
      <c r="C3937" s="449" t="s">
        <v>923</v>
      </c>
      <c r="D3937" s="450">
        <v>21.3</v>
      </c>
    </row>
    <row r="3938" spans="1:4" ht="13.5" x14ac:dyDescent="0.25">
      <c r="A3938" s="447">
        <v>89436</v>
      </c>
      <c r="B3938" s="448" t="s">
        <v>10761</v>
      </c>
      <c r="C3938" s="449" t="s">
        <v>923</v>
      </c>
      <c r="D3938" s="450">
        <v>8.0500000000000007</v>
      </c>
    </row>
    <row r="3939" spans="1:4" ht="13.5" x14ac:dyDescent="0.25">
      <c r="A3939" s="447">
        <v>89437</v>
      </c>
      <c r="B3939" s="448" t="s">
        <v>10762</v>
      </c>
      <c r="C3939" s="449" t="s">
        <v>923</v>
      </c>
      <c r="D3939" s="450">
        <v>24.6</v>
      </c>
    </row>
    <row r="3940" spans="1:4" ht="13.5" x14ac:dyDescent="0.25">
      <c r="A3940" s="447">
        <v>89438</v>
      </c>
      <c r="B3940" s="448" t="s">
        <v>10763</v>
      </c>
      <c r="C3940" s="449" t="s">
        <v>923</v>
      </c>
      <c r="D3940" s="450">
        <v>9.9700000000000006</v>
      </c>
    </row>
    <row r="3941" spans="1:4" ht="13.5" x14ac:dyDescent="0.25">
      <c r="A3941" s="447">
        <v>89439</v>
      </c>
      <c r="B3941" s="448" t="s">
        <v>10764</v>
      </c>
      <c r="C3941" s="449" t="s">
        <v>923</v>
      </c>
      <c r="D3941" s="450">
        <v>11.57</v>
      </c>
    </row>
    <row r="3942" spans="1:4" ht="13.5" x14ac:dyDescent="0.25">
      <c r="A3942" s="447">
        <v>89440</v>
      </c>
      <c r="B3942" s="448" t="s">
        <v>10765</v>
      </c>
      <c r="C3942" s="449" t="s">
        <v>923</v>
      </c>
      <c r="D3942" s="450">
        <v>11.8</v>
      </c>
    </row>
    <row r="3943" spans="1:4" ht="13.5" x14ac:dyDescent="0.25">
      <c r="A3943" s="447">
        <v>89442</v>
      </c>
      <c r="B3943" s="448" t="s">
        <v>10766</v>
      </c>
      <c r="C3943" s="449" t="s">
        <v>923</v>
      </c>
      <c r="D3943" s="450">
        <v>13.83</v>
      </c>
    </row>
    <row r="3944" spans="1:4" ht="13.5" x14ac:dyDescent="0.25">
      <c r="A3944" s="447">
        <v>89443</v>
      </c>
      <c r="B3944" s="448" t="s">
        <v>10767</v>
      </c>
      <c r="C3944" s="449" t="s">
        <v>923</v>
      </c>
      <c r="D3944" s="450">
        <v>16.84</v>
      </c>
    </row>
    <row r="3945" spans="1:4" ht="13.5" x14ac:dyDescent="0.25">
      <c r="A3945" s="447">
        <v>89444</v>
      </c>
      <c r="B3945" s="448" t="s">
        <v>10768</v>
      </c>
      <c r="C3945" s="449" t="s">
        <v>923</v>
      </c>
      <c r="D3945" s="450">
        <v>24.68</v>
      </c>
    </row>
    <row r="3946" spans="1:4" ht="13.5" x14ac:dyDescent="0.25">
      <c r="A3946" s="447">
        <v>89445</v>
      </c>
      <c r="B3946" s="448" t="s">
        <v>10769</v>
      </c>
      <c r="C3946" s="449" t="s">
        <v>923</v>
      </c>
      <c r="D3946" s="450">
        <v>18.87</v>
      </c>
    </row>
    <row r="3947" spans="1:4" ht="13.5" x14ac:dyDescent="0.25">
      <c r="A3947" s="447">
        <v>89481</v>
      </c>
      <c r="B3947" s="448" t="s">
        <v>10770</v>
      </c>
      <c r="C3947" s="449" t="s">
        <v>923</v>
      </c>
      <c r="D3947" s="450">
        <v>5.26</v>
      </c>
    </row>
    <row r="3948" spans="1:4" ht="13.5" x14ac:dyDescent="0.25">
      <c r="A3948" s="447">
        <v>89485</v>
      </c>
      <c r="B3948" s="448" t="s">
        <v>10771</v>
      </c>
      <c r="C3948" s="449" t="s">
        <v>923</v>
      </c>
      <c r="D3948" s="450">
        <v>6.1</v>
      </c>
    </row>
    <row r="3949" spans="1:4" ht="13.5" x14ac:dyDescent="0.25">
      <c r="A3949" s="447">
        <v>89489</v>
      </c>
      <c r="B3949" s="448" t="s">
        <v>10772</v>
      </c>
      <c r="C3949" s="449" t="s">
        <v>923</v>
      </c>
      <c r="D3949" s="450">
        <v>7.7</v>
      </c>
    </row>
    <row r="3950" spans="1:4" ht="13.5" x14ac:dyDescent="0.25">
      <c r="A3950" s="447">
        <v>89490</v>
      </c>
      <c r="B3950" s="448" t="s">
        <v>10773</v>
      </c>
      <c r="C3950" s="449" t="s">
        <v>923</v>
      </c>
      <c r="D3950" s="450">
        <v>7.13</v>
      </c>
    </row>
    <row r="3951" spans="1:4" ht="13.5" x14ac:dyDescent="0.25">
      <c r="A3951" s="447">
        <v>89492</v>
      </c>
      <c r="B3951" s="448" t="s">
        <v>10774</v>
      </c>
      <c r="C3951" s="449" t="s">
        <v>923</v>
      </c>
      <c r="D3951" s="450">
        <v>8.19</v>
      </c>
    </row>
    <row r="3952" spans="1:4" ht="13.5" x14ac:dyDescent="0.25">
      <c r="A3952" s="447">
        <v>89493</v>
      </c>
      <c r="B3952" s="448" t="s">
        <v>10775</v>
      </c>
      <c r="C3952" s="449" t="s">
        <v>923</v>
      </c>
      <c r="D3952" s="450">
        <v>10.050000000000001</v>
      </c>
    </row>
    <row r="3953" spans="1:4" ht="13.5" x14ac:dyDescent="0.25">
      <c r="A3953" s="447">
        <v>89494</v>
      </c>
      <c r="B3953" s="448" t="s">
        <v>10776</v>
      </c>
      <c r="C3953" s="449" t="s">
        <v>923</v>
      </c>
      <c r="D3953" s="450">
        <v>12.56</v>
      </c>
    </row>
    <row r="3954" spans="1:4" ht="13.5" x14ac:dyDescent="0.25">
      <c r="A3954" s="447">
        <v>89496</v>
      </c>
      <c r="B3954" s="448" t="s">
        <v>10777</v>
      </c>
      <c r="C3954" s="449" t="s">
        <v>923</v>
      </c>
      <c r="D3954" s="450">
        <v>10.4</v>
      </c>
    </row>
    <row r="3955" spans="1:4" ht="13.5" x14ac:dyDescent="0.25">
      <c r="A3955" s="447">
        <v>89497</v>
      </c>
      <c r="B3955" s="448" t="s">
        <v>10778</v>
      </c>
      <c r="C3955" s="449" t="s">
        <v>923</v>
      </c>
      <c r="D3955" s="450">
        <v>13.23</v>
      </c>
    </row>
    <row r="3956" spans="1:4" ht="13.5" x14ac:dyDescent="0.25">
      <c r="A3956" s="447">
        <v>89498</v>
      </c>
      <c r="B3956" s="448" t="s">
        <v>10779</v>
      </c>
      <c r="C3956" s="449" t="s">
        <v>923</v>
      </c>
      <c r="D3956" s="450">
        <v>13.3</v>
      </c>
    </row>
    <row r="3957" spans="1:4" ht="13.5" x14ac:dyDescent="0.25">
      <c r="A3957" s="447">
        <v>89499</v>
      </c>
      <c r="B3957" s="448" t="s">
        <v>10780</v>
      </c>
      <c r="C3957" s="449" t="s">
        <v>923</v>
      </c>
      <c r="D3957" s="450">
        <v>19.87</v>
      </c>
    </row>
    <row r="3958" spans="1:4" ht="13.5" x14ac:dyDescent="0.25">
      <c r="A3958" s="447">
        <v>89500</v>
      </c>
      <c r="B3958" s="448" t="s">
        <v>10781</v>
      </c>
      <c r="C3958" s="449" t="s">
        <v>923</v>
      </c>
      <c r="D3958" s="450">
        <v>12.71</v>
      </c>
    </row>
    <row r="3959" spans="1:4" ht="13.5" x14ac:dyDescent="0.25">
      <c r="A3959" s="447">
        <v>89501</v>
      </c>
      <c r="B3959" s="448" t="s">
        <v>10782</v>
      </c>
      <c r="C3959" s="449" t="s">
        <v>923</v>
      </c>
      <c r="D3959" s="450">
        <v>14.18</v>
      </c>
    </row>
    <row r="3960" spans="1:4" ht="13.5" x14ac:dyDescent="0.25">
      <c r="A3960" s="447">
        <v>89502</v>
      </c>
      <c r="B3960" s="448" t="s">
        <v>10783</v>
      </c>
      <c r="C3960" s="449" t="s">
        <v>923</v>
      </c>
      <c r="D3960" s="450">
        <v>16.88</v>
      </c>
    </row>
    <row r="3961" spans="1:4" ht="13.5" x14ac:dyDescent="0.25">
      <c r="A3961" s="447">
        <v>89503</v>
      </c>
      <c r="B3961" s="448" t="s">
        <v>10784</v>
      </c>
      <c r="C3961" s="449" t="s">
        <v>923</v>
      </c>
      <c r="D3961" s="450">
        <v>22.9</v>
      </c>
    </row>
    <row r="3962" spans="1:4" ht="13.5" x14ac:dyDescent="0.25">
      <c r="A3962" s="447">
        <v>89504</v>
      </c>
      <c r="B3962" s="448" t="s">
        <v>10785</v>
      </c>
      <c r="C3962" s="449" t="s">
        <v>923</v>
      </c>
      <c r="D3962" s="450">
        <v>18.82</v>
      </c>
    </row>
    <row r="3963" spans="1:4" ht="13.5" x14ac:dyDescent="0.25">
      <c r="A3963" s="447">
        <v>89505</v>
      </c>
      <c r="B3963" s="448" t="s">
        <v>10786</v>
      </c>
      <c r="C3963" s="449" t="s">
        <v>923</v>
      </c>
      <c r="D3963" s="450">
        <v>42.13</v>
      </c>
    </row>
    <row r="3964" spans="1:4" ht="13.5" x14ac:dyDescent="0.25">
      <c r="A3964" s="447">
        <v>89506</v>
      </c>
      <c r="B3964" s="448" t="s">
        <v>10787</v>
      </c>
      <c r="C3964" s="449" t="s">
        <v>923</v>
      </c>
      <c r="D3964" s="450">
        <v>40.24</v>
      </c>
    </row>
    <row r="3965" spans="1:4" ht="13.5" x14ac:dyDescent="0.25">
      <c r="A3965" s="447">
        <v>89507</v>
      </c>
      <c r="B3965" s="448" t="s">
        <v>10788</v>
      </c>
      <c r="C3965" s="449" t="s">
        <v>923</v>
      </c>
      <c r="D3965" s="450">
        <v>47.71</v>
      </c>
    </row>
    <row r="3966" spans="1:4" ht="13.5" x14ac:dyDescent="0.25">
      <c r="A3966" s="447">
        <v>89510</v>
      </c>
      <c r="B3966" s="448" t="s">
        <v>10789</v>
      </c>
      <c r="C3966" s="449" t="s">
        <v>923</v>
      </c>
      <c r="D3966" s="450">
        <v>26.99</v>
      </c>
    </row>
    <row r="3967" spans="1:4" ht="13.5" x14ac:dyDescent="0.25">
      <c r="A3967" s="447">
        <v>89513</v>
      </c>
      <c r="B3967" s="448" t="s">
        <v>10790</v>
      </c>
      <c r="C3967" s="449" t="s">
        <v>923</v>
      </c>
      <c r="D3967" s="450">
        <v>106.58</v>
      </c>
    </row>
    <row r="3968" spans="1:4" ht="13.5" x14ac:dyDescent="0.25">
      <c r="A3968" s="447">
        <v>89514</v>
      </c>
      <c r="B3968" s="448" t="s">
        <v>10791</v>
      </c>
      <c r="C3968" s="449" t="s">
        <v>923</v>
      </c>
      <c r="D3968" s="450">
        <v>7.92</v>
      </c>
    </row>
    <row r="3969" spans="1:4" ht="13.5" x14ac:dyDescent="0.25">
      <c r="A3969" s="447">
        <v>89515</v>
      </c>
      <c r="B3969" s="448" t="s">
        <v>10792</v>
      </c>
      <c r="C3969" s="449" t="s">
        <v>923</v>
      </c>
      <c r="D3969" s="450">
        <v>84.74</v>
      </c>
    </row>
    <row r="3970" spans="1:4" ht="13.5" x14ac:dyDescent="0.25">
      <c r="A3970" s="447">
        <v>89516</v>
      </c>
      <c r="B3970" s="448" t="s">
        <v>10793</v>
      </c>
      <c r="C3970" s="449" t="s">
        <v>923</v>
      </c>
      <c r="D3970" s="450">
        <v>8.01</v>
      </c>
    </row>
    <row r="3971" spans="1:4" ht="13.5" x14ac:dyDescent="0.25">
      <c r="A3971" s="447">
        <v>89517</v>
      </c>
      <c r="B3971" s="448" t="s">
        <v>10794</v>
      </c>
      <c r="C3971" s="449" t="s">
        <v>923</v>
      </c>
      <c r="D3971" s="450">
        <v>70.81</v>
      </c>
    </row>
    <row r="3972" spans="1:4" ht="13.5" x14ac:dyDescent="0.25">
      <c r="A3972" s="447">
        <v>89518</v>
      </c>
      <c r="B3972" s="448" t="s">
        <v>10795</v>
      </c>
      <c r="C3972" s="449" t="s">
        <v>923</v>
      </c>
      <c r="D3972" s="450">
        <v>14.5</v>
      </c>
    </row>
    <row r="3973" spans="1:4" ht="13.5" x14ac:dyDescent="0.25">
      <c r="A3973" s="447">
        <v>89519</v>
      </c>
      <c r="B3973" s="448" t="s">
        <v>10796</v>
      </c>
      <c r="C3973" s="449" t="s">
        <v>923</v>
      </c>
      <c r="D3973" s="450">
        <v>47.62</v>
      </c>
    </row>
    <row r="3974" spans="1:4" ht="13.5" x14ac:dyDescent="0.25">
      <c r="A3974" s="447">
        <v>89520</v>
      </c>
      <c r="B3974" s="448" t="s">
        <v>10797</v>
      </c>
      <c r="C3974" s="449" t="s">
        <v>923</v>
      </c>
      <c r="D3974" s="450">
        <v>15.22</v>
      </c>
    </row>
    <row r="3975" spans="1:4" ht="13.5" x14ac:dyDescent="0.25">
      <c r="A3975" s="447">
        <v>89521</v>
      </c>
      <c r="B3975" s="448" t="s">
        <v>10798</v>
      </c>
      <c r="C3975" s="449" t="s">
        <v>923</v>
      </c>
      <c r="D3975" s="450">
        <v>127.05</v>
      </c>
    </row>
    <row r="3976" spans="1:4" ht="13.5" x14ac:dyDescent="0.25">
      <c r="A3976" s="447">
        <v>89522</v>
      </c>
      <c r="B3976" s="448" t="s">
        <v>10799</v>
      </c>
      <c r="C3976" s="449" t="s">
        <v>923</v>
      </c>
      <c r="D3976" s="450">
        <v>28.49</v>
      </c>
    </row>
    <row r="3977" spans="1:4" ht="13.5" x14ac:dyDescent="0.25">
      <c r="A3977" s="447">
        <v>89523</v>
      </c>
      <c r="B3977" s="448" t="s">
        <v>10800</v>
      </c>
      <c r="C3977" s="449" t="s">
        <v>923</v>
      </c>
      <c r="D3977" s="450">
        <v>103.66</v>
      </c>
    </row>
    <row r="3978" spans="1:4" ht="13.5" x14ac:dyDescent="0.25">
      <c r="A3978" s="447">
        <v>89524</v>
      </c>
      <c r="B3978" s="448" t="s">
        <v>10801</v>
      </c>
      <c r="C3978" s="449" t="s">
        <v>923</v>
      </c>
      <c r="D3978" s="450">
        <v>28.95</v>
      </c>
    </row>
    <row r="3979" spans="1:4" ht="13.5" x14ac:dyDescent="0.25">
      <c r="A3979" s="447">
        <v>89525</v>
      </c>
      <c r="B3979" s="448" t="s">
        <v>10802</v>
      </c>
      <c r="C3979" s="449" t="s">
        <v>923</v>
      </c>
      <c r="D3979" s="450">
        <v>89.12</v>
      </c>
    </row>
    <row r="3980" spans="1:4" ht="13.5" x14ac:dyDescent="0.25">
      <c r="A3980" s="447">
        <v>89526</v>
      </c>
      <c r="B3980" s="448" t="s">
        <v>10803</v>
      </c>
      <c r="C3980" s="449" t="s">
        <v>923</v>
      </c>
      <c r="D3980" s="450">
        <v>37.33</v>
      </c>
    </row>
    <row r="3981" spans="1:4" ht="13.5" x14ac:dyDescent="0.25">
      <c r="A3981" s="447">
        <v>89527</v>
      </c>
      <c r="B3981" s="448" t="s">
        <v>10804</v>
      </c>
      <c r="C3981" s="449" t="s">
        <v>923</v>
      </c>
      <c r="D3981" s="450">
        <v>57.4</v>
      </c>
    </row>
    <row r="3982" spans="1:4" ht="13.5" x14ac:dyDescent="0.25">
      <c r="A3982" s="447">
        <v>89528</v>
      </c>
      <c r="B3982" s="448" t="s">
        <v>10805</v>
      </c>
      <c r="C3982" s="449" t="s">
        <v>923</v>
      </c>
      <c r="D3982" s="450">
        <v>4.1900000000000004</v>
      </c>
    </row>
    <row r="3983" spans="1:4" ht="13.5" x14ac:dyDescent="0.25">
      <c r="A3983" s="447">
        <v>89529</v>
      </c>
      <c r="B3983" s="448" t="s">
        <v>10806</v>
      </c>
      <c r="C3983" s="449" t="s">
        <v>923</v>
      </c>
      <c r="D3983" s="450">
        <v>35.340000000000003</v>
      </c>
    </row>
    <row r="3984" spans="1:4" ht="13.5" x14ac:dyDescent="0.25">
      <c r="A3984" s="447">
        <v>89530</v>
      </c>
      <c r="B3984" s="448" t="s">
        <v>10807</v>
      </c>
      <c r="C3984" s="449" t="s">
        <v>923</v>
      </c>
      <c r="D3984" s="450">
        <v>16.670000000000002</v>
      </c>
    </row>
    <row r="3985" spans="1:4" ht="13.5" x14ac:dyDescent="0.25">
      <c r="A3985" s="447">
        <v>89531</v>
      </c>
      <c r="B3985" s="448" t="s">
        <v>10808</v>
      </c>
      <c r="C3985" s="449" t="s">
        <v>923</v>
      </c>
      <c r="D3985" s="450">
        <v>36.36</v>
      </c>
    </row>
    <row r="3986" spans="1:4" ht="13.5" x14ac:dyDescent="0.25">
      <c r="A3986" s="447">
        <v>89532</v>
      </c>
      <c r="B3986" s="448" t="s">
        <v>10809</v>
      </c>
      <c r="C3986" s="449" t="s">
        <v>923</v>
      </c>
      <c r="D3986" s="450">
        <v>7.09</v>
      </c>
    </row>
    <row r="3987" spans="1:4" ht="13.5" x14ac:dyDescent="0.25">
      <c r="A3987" s="447">
        <v>89535</v>
      </c>
      <c r="B3987" s="448" t="s">
        <v>10810</v>
      </c>
      <c r="C3987" s="449" t="s">
        <v>923</v>
      </c>
      <c r="D3987" s="450">
        <v>40.75</v>
      </c>
    </row>
    <row r="3988" spans="1:4" ht="13.5" x14ac:dyDescent="0.25">
      <c r="A3988" s="447">
        <v>89536</v>
      </c>
      <c r="B3988" s="448" t="s">
        <v>10811</v>
      </c>
      <c r="C3988" s="449" t="s">
        <v>923</v>
      </c>
      <c r="D3988" s="450">
        <v>11.96</v>
      </c>
    </row>
    <row r="3989" spans="1:4" ht="13.5" x14ac:dyDescent="0.25">
      <c r="A3989" s="447">
        <v>89540</v>
      </c>
      <c r="B3989" s="448" t="s">
        <v>10812</v>
      </c>
      <c r="C3989" s="449" t="s">
        <v>923</v>
      </c>
      <c r="D3989" s="450">
        <v>10.54</v>
      </c>
    </row>
    <row r="3990" spans="1:4" ht="13.5" x14ac:dyDescent="0.25">
      <c r="A3990" s="447">
        <v>89541</v>
      </c>
      <c r="B3990" s="448" t="s">
        <v>10813</v>
      </c>
      <c r="C3990" s="449" t="s">
        <v>923</v>
      </c>
      <c r="D3990" s="450">
        <v>6.32</v>
      </c>
    </row>
    <row r="3991" spans="1:4" ht="13.5" x14ac:dyDescent="0.25">
      <c r="A3991" s="447">
        <v>89542</v>
      </c>
      <c r="B3991" s="448" t="s">
        <v>10814</v>
      </c>
      <c r="C3991" s="449" t="s">
        <v>923</v>
      </c>
      <c r="D3991" s="450">
        <v>27.9</v>
      </c>
    </row>
    <row r="3992" spans="1:4" ht="13.5" x14ac:dyDescent="0.25">
      <c r="A3992" s="447">
        <v>89544</v>
      </c>
      <c r="B3992" s="448" t="s">
        <v>10815</v>
      </c>
      <c r="C3992" s="449" t="s">
        <v>923</v>
      </c>
      <c r="D3992" s="450">
        <v>8.1199999999999992</v>
      </c>
    </row>
    <row r="3993" spans="1:4" ht="13.5" x14ac:dyDescent="0.25">
      <c r="A3993" s="447">
        <v>89545</v>
      </c>
      <c r="B3993" s="448" t="s">
        <v>10816</v>
      </c>
      <c r="C3993" s="449" t="s">
        <v>923</v>
      </c>
      <c r="D3993" s="450">
        <v>16.05</v>
      </c>
    </row>
    <row r="3994" spans="1:4" ht="13.5" x14ac:dyDescent="0.25">
      <c r="A3994" s="447">
        <v>89546</v>
      </c>
      <c r="B3994" s="448" t="s">
        <v>10817</v>
      </c>
      <c r="C3994" s="449" t="s">
        <v>923</v>
      </c>
      <c r="D3994" s="450">
        <v>10.64</v>
      </c>
    </row>
    <row r="3995" spans="1:4" ht="13.5" x14ac:dyDescent="0.25">
      <c r="A3995" s="447">
        <v>89547</v>
      </c>
      <c r="B3995" s="448" t="s">
        <v>10818</v>
      </c>
      <c r="C3995" s="449" t="s">
        <v>923</v>
      </c>
      <c r="D3995" s="450">
        <v>21.21</v>
      </c>
    </row>
    <row r="3996" spans="1:4" ht="13.5" x14ac:dyDescent="0.25">
      <c r="A3996" s="447">
        <v>89548</v>
      </c>
      <c r="B3996" s="448" t="s">
        <v>10819</v>
      </c>
      <c r="C3996" s="449" t="s">
        <v>923</v>
      </c>
      <c r="D3996" s="450">
        <v>21.9</v>
      </c>
    </row>
    <row r="3997" spans="1:4" ht="13.5" x14ac:dyDescent="0.25">
      <c r="A3997" s="447">
        <v>89549</v>
      </c>
      <c r="B3997" s="448" t="s">
        <v>10820</v>
      </c>
      <c r="C3997" s="449" t="s">
        <v>923</v>
      </c>
      <c r="D3997" s="450">
        <v>18.14</v>
      </c>
    </row>
    <row r="3998" spans="1:4" ht="13.5" x14ac:dyDescent="0.25">
      <c r="A3998" s="447">
        <v>89550</v>
      </c>
      <c r="B3998" s="448" t="s">
        <v>10821</v>
      </c>
      <c r="C3998" s="449" t="s">
        <v>923</v>
      </c>
      <c r="D3998" s="450">
        <v>39.450000000000003</v>
      </c>
    </row>
    <row r="3999" spans="1:4" ht="13.5" x14ac:dyDescent="0.25">
      <c r="A3999" s="447">
        <v>89551</v>
      </c>
      <c r="B3999" s="448" t="s">
        <v>10822</v>
      </c>
      <c r="C3999" s="449" t="s">
        <v>923</v>
      </c>
      <c r="D3999" s="450">
        <v>8.61</v>
      </c>
    </row>
    <row r="4000" spans="1:4" ht="13.5" x14ac:dyDescent="0.25">
      <c r="A4000" s="447">
        <v>89552</v>
      </c>
      <c r="B4000" s="448" t="s">
        <v>10823</v>
      </c>
      <c r="C4000" s="449" t="s">
        <v>923</v>
      </c>
      <c r="D4000" s="450">
        <v>18.739999999999998</v>
      </c>
    </row>
    <row r="4001" spans="1:4" ht="13.5" x14ac:dyDescent="0.25">
      <c r="A4001" s="447">
        <v>89553</v>
      </c>
      <c r="B4001" s="448" t="s">
        <v>10824</v>
      </c>
      <c r="C4001" s="449" t="s">
        <v>923</v>
      </c>
      <c r="D4001" s="450">
        <v>5.67</v>
      </c>
    </row>
    <row r="4002" spans="1:4" ht="13.5" x14ac:dyDescent="0.25">
      <c r="A4002" s="447">
        <v>89554</v>
      </c>
      <c r="B4002" s="448" t="s">
        <v>10825</v>
      </c>
      <c r="C4002" s="449" t="s">
        <v>923</v>
      </c>
      <c r="D4002" s="450">
        <v>26.83</v>
      </c>
    </row>
    <row r="4003" spans="1:4" ht="13.5" x14ac:dyDescent="0.25">
      <c r="A4003" s="447">
        <v>89555</v>
      </c>
      <c r="B4003" s="448" t="s">
        <v>10826</v>
      </c>
      <c r="C4003" s="449" t="s">
        <v>923</v>
      </c>
      <c r="D4003" s="450">
        <v>22.04</v>
      </c>
    </row>
    <row r="4004" spans="1:4" ht="13.5" x14ac:dyDescent="0.25">
      <c r="A4004" s="447">
        <v>89556</v>
      </c>
      <c r="B4004" s="448" t="s">
        <v>10827</v>
      </c>
      <c r="C4004" s="449" t="s">
        <v>923</v>
      </c>
      <c r="D4004" s="450">
        <v>38.29</v>
      </c>
    </row>
    <row r="4005" spans="1:4" ht="13.5" x14ac:dyDescent="0.25">
      <c r="A4005" s="447">
        <v>89557</v>
      </c>
      <c r="B4005" s="448" t="s">
        <v>10828</v>
      </c>
      <c r="C4005" s="449" t="s">
        <v>923</v>
      </c>
      <c r="D4005" s="450">
        <v>30.39</v>
      </c>
    </row>
    <row r="4006" spans="1:4" ht="13.5" x14ac:dyDescent="0.25">
      <c r="A4006" s="447">
        <v>89558</v>
      </c>
      <c r="B4006" s="448" t="s">
        <v>10829</v>
      </c>
      <c r="C4006" s="449" t="s">
        <v>923</v>
      </c>
      <c r="D4006" s="450">
        <v>9.7100000000000009</v>
      </c>
    </row>
    <row r="4007" spans="1:4" ht="13.5" x14ac:dyDescent="0.25">
      <c r="A4007" s="447">
        <v>89559</v>
      </c>
      <c r="B4007" s="448" t="s">
        <v>10830</v>
      </c>
      <c r="C4007" s="449" t="s">
        <v>923</v>
      </c>
      <c r="D4007" s="450">
        <v>64.23</v>
      </c>
    </row>
    <row r="4008" spans="1:4" ht="13.5" x14ac:dyDescent="0.25">
      <c r="A4008" s="447">
        <v>89560</v>
      </c>
      <c r="B4008" s="448" t="s">
        <v>10831</v>
      </c>
      <c r="C4008" s="449" t="s">
        <v>923</v>
      </c>
      <c r="D4008" s="450">
        <v>35.79</v>
      </c>
    </row>
    <row r="4009" spans="1:4" ht="13.5" x14ac:dyDescent="0.25">
      <c r="A4009" s="447">
        <v>89561</v>
      </c>
      <c r="B4009" s="448" t="s">
        <v>10832</v>
      </c>
      <c r="C4009" s="449" t="s">
        <v>923</v>
      </c>
      <c r="D4009" s="450">
        <v>14.15</v>
      </c>
    </row>
    <row r="4010" spans="1:4" ht="13.5" x14ac:dyDescent="0.25">
      <c r="A4010" s="447">
        <v>89562</v>
      </c>
      <c r="B4010" s="448" t="s">
        <v>10833</v>
      </c>
      <c r="C4010" s="449" t="s">
        <v>923</v>
      </c>
      <c r="D4010" s="450">
        <v>10.37</v>
      </c>
    </row>
    <row r="4011" spans="1:4" ht="13.5" x14ac:dyDescent="0.25">
      <c r="A4011" s="447">
        <v>89563</v>
      </c>
      <c r="B4011" s="448" t="s">
        <v>10834</v>
      </c>
      <c r="C4011" s="449" t="s">
        <v>923</v>
      </c>
      <c r="D4011" s="450">
        <v>33.21</v>
      </c>
    </row>
    <row r="4012" spans="1:4" ht="13.5" x14ac:dyDescent="0.25">
      <c r="A4012" s="447">
        <v>89564</v>
      </c>
      <c r="B4012" s="448" t="s">
        <v>10835</v>
      </c>
      <c r="C4012" s="449" t="s">
        <v>923</v>
      </c>
      <c r="D4012" s="450">
        <v>15.82</v>
      </c>
    </row>
    <row r="4013" spans="1:4" ht="13.5" x14ac:dyDescent="0.25">
      <c r="A4013" s="447">
        <v>89565</v>
      </c>
      <c r="B4013" s="448" t="s">
        <v>10836</v>
      </c>
      <c r="C4013" s="449" t="s">
        <v>923</v>
      </c>
      <c r="D4013" s="450">
        <v>53.61</v>
      </c>
    </row>
    <row r="4014" spans="1:4" ht="13.5" x14ac:dyDescent="0.25">
      <c r="A4014" s="447">
        <v>89566</v>
      </c>
      <c r="B4014" s="448" t="s">
        <v>10837</v>
      </c>
      <c r="C4014" s="449" t="s">
        <v>923</v>
      </c>
      <c r="D4014" s="450">
        <v>45.38</v>
      </c>
    </row>
    <row r="4015" spans="1:4" ht="13.5" x14ac:dyDescent="0.25">
      <c r="A4015" s="447">
        <v>89567</v>
      </c>
      <c r="B4015" s="448" t="s">
        <v>10838</v>
      </c>
      <c r="C4015" s="449" t="s">
        <v>923</v>
      </c>
      <c r="D4015" s="450">
        <v>76.91</v>
      </c>
    </row>
    <row r="4016" spans="1:4" ht="13.5" x14ac:dyDescent="0.25">
      <c r="A4016" s="447">
        <v>89568</v>
      </c>
      <c r="B4016" s="448" t="s">
        <v>10839</v>
      </c>
      <c r="C4016" s="449" t="s">
        <v>923</v>
      </c>
      <c r="D4016" s="450">
        <v>33.14</v>
      </c>
    </row>
    <row r="4017" spans="1:4" ht="13.5" x14ac:dyDescent="0.25">
      <c r="A4017" s="447">
        <v>89569</v>
      </c>
      <c r="B4017" s="448" t="s">
        <v>10840</v>
      </c>
      <c r="C4017" s="449" t="s">
        <v>923</v>
      </c>
      <c r="D4017" s="450">
        <v>89.93</v>
      </c>
    </row>
    <row r="4018" spans="1:4" ht="13.5" x14ac:dyDescent="0.25">
      <c r="A4018" s="447">
        <v>89570</v>
      </c>
      <c r="B4018" s="448" t="s">
        <v>10841</v>
      </c>
      <c r="C4018" s="449" t="s">
        <v>923</v>
      </c>
      <c r="D4018" s="450">
        <v>11.49</v>
      </c>
    </row>
    <row r="4019" spans="1:4" ht="13.5" x14ac:dyDescent="0.25">
      <c r="A4019" s="447">
        <v>89571</v>
      </c>
      <c r="B4019" s="448" t="s">
        <v>10842</v>
      </c>
      <c r="C4019" s="449" t="s">
        <v>923</v>
      </c>
      <c r="D4019" s="450">
        <v>66.55</v>
      </c>
    </row>
    <row r="4020" spans="1:4" ht="13.5" x14ac:dyDescent="0.25">
      <c r="A4020" s="447">
        <v>89572</v>
      </c>
      <c r="B4020" s="448" t="s">
        <v>10843</v>
      </c>
      <c r="C4020" s="449" t="s">
        <v>923</v>
      </c>
      <c r="D4020" s="450">
        <v>8.64</v>
      </c>
    </row>
    <row r="4021" spans="1:4" ht="13.5" x14ac:dyDescent="0.25">
      <c r="A4021" s="447">
        <v>89573</v>
      </c>
      <c r="B4021" s="448" t="s">
        <v>10844</v>
      </c>
      <c r="C4021" s="449" t="s">
        <v>923</v>
      </c>
      <c r="D4021" s="450">
        <v>73.16</v>
      </c>
    </row>
    <row r="4022" spans="1:4" ht="13.5" x14ac:dyDescent="0.25">
      <c r="A4022" s="447">
        <v>89574</v>
      </c>
      <c r="B4022" s="448" t="s">
        <v>10845</v>
      </c>
      <c r="C4022" s="449" t="s">
        <v>923</v>
      </c>
      <c r="D4022" s="450">
        <v>148.79</v>
      </c>
    </row>
    <row r="4023" spans="1:4" ht="13.5" x14ac:dyDescent="0.25">
      <c r="A4023" s="447">
        <v>89575</v>
      </c>
      <c r="B4023" s="448" t="s">
        <v>10846</v>
      </c>
      <c r="C4023" s="449" t="s">
        <v>923</v>
      </c>
      <c r="D4023" s="450">
        <v>11.41</v>
      </c>
    </row>
    <row r="4024" spans="1:4" ht="13.5" x14ac:dyDescent="0.25">
      <c r="A4024" s="447">
        <v>89577</v>
      </c>
      <c r="B4024" s="448" t="s">
        <v>10847</v>
      </c>
      <c r="C4024" s="449" t="s">
        <v>923</v>
      </c>
      <c r="D4024" s="450">
        <v>37.630000000000003</v>
      </c>
    </row>
    <row r="4025" spans="1:4" ht="13.5" x14ac:dyDescent="0.25">
      <c r="A4025" s="447">
        <v>89579</v>
      </c>
      <c r="B4025" s="448" t="s">
        <v>10848</v>
      </c>
      <c r="C4025" s="449" t="s">
        <v>923</v>
      </c>
      <c r="D4025" s="450">
        <v>11.73</v>
      </c>
    </row>
    <row r="4026" spans="1:4" ht="13.5" x14ac:dyDescent="0.25">
      <c r="A4026" s="447">
        <v>89581</v>
      </c>
      <c r="B4026" s="448" t="s">
        <v>10849</v>
      </c>
      <c r="C4026" s="449" t="s">
        <v>923</v>
      </c>
      <c r="D4026" s="450">
        <v>32.42</v>
      </c>
    </row>
    <row r="4027" spans="1:4" ht="13.5" x14ac:dyDescent="0.25">
      <c r="A4027" s="447">
        <v>89582</v>
      </c>
      <c r="B4027" s="448" t="s">
        <v>10850</v>
      </c>
      <c r="C4027" s="449" t="s">
        <v>923</v>
      </c>
      <c r="D4027" s="450">
        <v>32.880000000000003</v>
      </c>
    </row>
    <row r="4028" spans="1:4" ht="13.5" x14ac:dyDescent="0.25">
      <c r="A4028" s="447">
        <v>89583</v>
      </c>
      <c r="B4028" s="448" t="s">
        <v>10851</v>
      </c>
      <c r="C4028" s="449" t="s">
        <v>923</v>
      </c>
      <c r="D4028" s="450">
        <v>41.26</v>
      </c>
    </row>
    <row r="4029" spans="1:4" ht="13.5" x14ac:dyDescent="0.25">
      <c r="A4029" s="447">
        <v>89584</v>
      </c>
      <c r="B4029" s="448" t="s">
        <v>10852</v>
      </c>
      <c r="C4029" s="449" t="s">
        <v>923</v>
      </c>
      <c r="D4029" s="450">
        <v>42.45</v>
      </c>
    </row>
    <row r="4030" spans="1:4" ht="13.5" x14ac:dyDescent="0.25">
      <c r="A4030" s="447">
        <v>89585</v>
      </c>
      <c r="B4030" s="448" t="s">
        <v>10853</v>
      </c>
      <c r="C4030" s="449" t="s">
        <v>923</v>
      </c>
      <c r="D4030" s="450">
        <v>43.47</v>
      </c>
    </row>
    <row r="4031" spans="1:4" ht="13.5" x14ac:dyDescent="0.25">
      <c r="A4031" s="447">
        <v>89587</v>
      </c>
      <c r="B4031" s="448" t="s">
        <v>10854</v>
      </c>
      <c r="C4031" s="449" t="s">
        <v>923</v>
      </c>
      <c r="D4031" s="450">
        <v>47.86</v>
      </c>
    </row>
    <row r="4032" spans="1:4" ht="13.5" x14ac:dyDescent="0.25">
      <c r="A4032" s="447">
        <v>89590</v>
      </c>
      <c r="B4032" s="448" t="s">
        <v>10855</v>
      </c>
      <c r="C4032" s="449" t="s">
        <v>923</v>
      </c>
      <c r="D4032" s="450">
        <v>127.99</v>
      </c>
    </row>
    <row r="4033" spans="1:4" ht="13.5" x14ac:dyDescent="0.25">
      <c r="A4033" s="447">
        <v>89591</v>
      </c>
      <c r="B4033" s="448" t="s">
        <v>10856</v>
      </c>
      <c r="C4033" s="449" t="s">
        <v>923</v>
      </c>
      <c r="D4033" s="450">
        <v>124.87</v>
      </c>
    </row>
    <row r="4034" spans="1:4" ht="13.5" x14ac:dyDescent="0.25">
      <c r="A4034" s="447">
        <v>89592</v>
      </c>
      <c r="B4034" s="448" t="s">
        <v>10857</v>
      </c>
      <c r="C4034" s="449" t="s">
        <v>923</v>
      </c>
      <c r="D4034" s="450">
        <v>152.31</v>
      </c>
    </row>
    <row r="4035" spans="1:4" ht="13.5" x14ac:dyDescent="0.25">
      <c r="A4035" s="447">
        <v>89593</v>
      </c>
      <c r="B4035" s="448" t="s">
        <v>10858</v>
      </c>
      <c r="C4035" s="449" t="s">
        <v>923</v>
      </c>
      <c r="D4035" s="450">
        <v>25.33</v>
      </c>
    </row>
    <row r="4036" spans="1:4" ht="13.5" x14ac:dyDescent="0.25">
      <c r="A4036" s="447">
        <v>89594</v>
      </c>
      <c r="B4036" s="448" t="s">
        <v>10859</v>
      </c>
      <c r="C4036" s="449" t="s">
        <v>923</v>
      </c>
      <c r="D4036" s="450">
        <v>36.619999999999997</v>
      </c>
    </row>
    <row r="4037" spans="1:4" ht="13.5" x14ac:dyDescent="0.25">
      <c r="A4037" s="447">
        <v>89595</v>
      </c>
      <c r="B4037" s="448" t="s">
        <v>10860</v>
      </c>
      <c r="C4037" s="449" t="s">
        <v>923</v>
      </c>
      <c r="D4037" s="450">
        <v>14.53</v>
      </c>
    </row>
    <row r="4038" spans="1:4" ht="13.5" x14ac:dyDescent="0.25">
      <c r="A4038" s="447">
        <v>89596</v>
      </c>
      <c r="B4038" s="448" t="s">
        <v>10861</v>
      </c>
      <c r="C4038" s="449" t="s">
        <v>923</v>
      </c>
      <c r="D4038" s="450">
        <v>10.36</v>
      </c>
    </row>
    <row r="4039" spans="1:4" ht="13.5" x14ac:dyDescent="0.25">
      <c r="A4039" s="447">
        <v>89597</v>
      </c>
      <c r="B4039" s="448" t="s">
        <v>10862</v>
      </c>
      <c r="C4039" s="449" t="s">
        <v>923</v>
      </c>
      <c r="D4039" s="450">
        <v>22.73</v>
      </c>
    </row>
    <row r="4040" spans="1:4" ht="13.5" x14ac:dyDescent="0.25">
      <c r="A4040" s="447">
        <v>89598</v>
      </c>
      <c r="B4040" s="448" t="s">
        <v>10863</v>
      </c>
      <c r="C4040" s="449" t="s">
        <v>923</v>
      </c>
      <c r="D4040" s="450">
        <v>50.79</v>
      </c>
    </row>
    <row r="4041" spans="1:4" ht="13.5" x14ac:dyDescent="0.25">
      <c r="A4041" s="447">
        <v>89599</v>
      </c>
      <c r="B4041" s="448" t="s">
        <v>10864</v>
      </c>
      <c r="C4041" s="449" t="s">
        <v>923</v>
      </c>
      <c r="D4041" s="450">
        <v>23.85</v>
      </c>
    </row>
    <row r="4042" spans="1:4" ht="13.5" x14ac:dyDescent="0.25">
      <c r="A4042" s="447">
        <v>89600</v>
      </c>
      <c r="B4042" s="448" t="s">
        <v>10865</v>
      </c>
      <c r="C4042" s="449" t="s">
        <v>923</v>
      </c>
      <c r="D4042" s="450">
        <v>24.53</v>
      </c>
    </row>
    <row r="4043" spans="1:4" ht="13.5" x14ac:dyDescent="0.25">
      <c r="A4043" s="447">
        <v>89605</v>
      </c>
      <c r="B4043" s="448" t="s">
        <v>10866</v>
      </c>
      <c r="C4043" s="449" t="s">
        <v>923</v>
      </c>
      <c r="D4043" s="450">
        <v>20.72</v>
      </c>
    </row>
    <row r="4044" spans="1:4" ht="13.5" x14ac:dyDescent="0.25">
      <c r="A4044" s="447">
        <v>89609</v>
      </c>
      <c r="B4044" s="448" t="s">
        <v>10867</v>
      </c>
      <c r="C4044" s="449" t="s">
        <v>923</v>
      </c>
      <c r="D4044" s="450">
        <v>86.16</v>
      </c>
    </row>
    <row r="4045" spans="1:4" ht="13.5" x14ac:dyDescent="0.25">
      <c r="A4045" s="447">
        <v>89610</v>
      </c>
      <c r="B4045" s="448" t="s">
        <v>10868</v>
      </c>
      <c r="C4045" s="449" t="s">
        <v>923</v>
      </c>
      <c r="D4045" s="450">
        <v>19.57</v>
      </c>
    </row>
    <row r="4046" spans="1:4" ht="13.5" x14ac:dyDescent="0.25">
      <c r="A4046" s="447">
        <v>89611</v>
      </c>
      <c r="B4046" s="448" t="s">
        <v>10869</v>
      </c>
      <c r="C4046" s="449" t="s">
        <v>923</v>
      </c>
      <c r="D4046" s="450">
        <v>32.18</v>
      </c>
    </row>
    <row r="4047" spans="1:4" ht="13.5" x14ac:dyDescent="0.25">
      <c r="A4047" s="447">
        <v>89612</v>
      </c>
      <c r="B4047" s="448" t="s">
        <v>10870</v>
      </c>
      <c r="C4047" s="449" t="s">
        <v>923</v>
      </c>
      <c r="D4047" s="450">
        <v>169.68</v>
      </c>
    </row>
    <row r="4048" spans="1:4" ht="13.5" x14ac:dyDescent="0.25">
      <c r="A4048" s="447">
        <v>89613</v>
      </c>
      <c r="B4048" s="448" t="s">
        <v>20472</v>
      </c>
      <c r="C4048" s="449" t="s">
        <v>923</v>
      </c>
      <c r="D4048" s="450">
        <v>30.7</v>
      </c>
    </row>
    <row r="4049" spans="1:4" ht="13.5" x14ac:dyDescent="0.25">
      <c r="A4049" s="447">
        <v>89614</v>
      </c>
      <c r="B4049" s="448" t="s">
        <v>10871</v>
      </c>
      <c r="C4049" s="449" t="s">
        <v>923</v>
      </c>
      <c r="D4049" s="450">
        <v>60.54</v>
      </c>
    </row>
    <row r="4050" spans="1:4" ht="13.5" x14ac:dyDescent="0.25">
      <c r="A4050" s="447">
        <v>89615</v>
      </c>
      <c r="B4050" s="448" t="s">
        <v>10872</v>
      </c>
      <c r="C4050" s="449" t="s">
        <v>923</v>
      </c>
      <c r="D4050" s="450">
        <v>200.35</v>
      </c>
    </row>
    <row r="4051" spans="1:4" ht="13.5" x14ac:dyDescent="0.25">
      <c r="A4051" s="447">
        <v>89616</v>
      </c>
      <c r="B4051" s="448" t="s">
        <v>10873</v>
      </c>
      <c r="C4051" s="449" t="s">
        <v>923</v>
      </c>
      <c r="D4051" s="450">
        <v>41.05</v>
      </c>
    </row>
    <row r="4052" spans="1:4" ht="13.5" x14ac:dyDescent="0.25">
      <c r="A4052" s="447">
        <v>89617</v>
      </c>
      <c r="B4052" s="448" t="s">
        <v>10874</v>
      </c>
      <c r="C4052" s="449" t="s">
        <v>923</v>
      </c>
      <c r="D4052" s="450">
        <v>7.41</v>
      </c>
    </row>
    <row r="4053" spans="1:4" ht="13.5" x14ac:dyDescent="0.25">
      <c r="A4053" s="447">
        <v>89620</v>
      </c>
      <c r="B4053" s="448" t="s">
        <v>10875</v>
      </c>
      <c r="C4053" s="449" t="s">
        <v>923</v>
      </c>
      <c r="D4053" s="450">
        <v>11.77</v>
      </c>
    </row>
    <row r="4054" spans="1:4" ht="13.5" x14ac:dyDescent="0.25">
      <c r="A4054" s="447">
        <v>89622</v>
      </c>
      <c r="B4054" s="448" t="s">
        <v>10876</v>
      </c>
      <c r="C4054" s="449" t="s">
        <v>923</v>
      </c>
      <c r="D4054" s="450">
        <v>14.14</v>
      </c>
    </row>
    <row r="4055" spans="1:4" ht="13.5" x14ac:dyDescent="0.25">
      <c r="A4055" s="447">
        <v>89623</v>
      </c>
      <c r="B4055" s="448" t="s">
        <v>10877</v>
      </c>
      <c r="C4055" s="449" t="s">
        <v>923</v>
      </c>
      <c r="D4055" s="450">
        <v>19.399999999999999</v>
      </c>
    </row>
    <row r="4056" spans="1:4" ht="13.5" x14ac:dyDescent="0.25">
      <c r="A4056" s="447">
        <v>89624</v>
      </c>
      <c r="B4056" s="448" t="s">
        <v>10878</v>
      </c>
      <c r="C4056" s="449" t="s">
        <v>923</v>
      </c>
      <c r="D4056" s="450">
        <v>17.96</v>
      </c>
    </row>
    <row r="4057" spans="1:4" ht="13.5" x14ac:dyDescent="0.25">
      <c r="A4057" s="447">
        <v>89625</v>
      </c>
      <c r="B4057" s="448" t="s">
        <v>10879</v>
      </c>
      <c r="C4057" s="449" t="s">
        <v>923</v>
      </c>
      <c r="D4057" s="450">
        <v>22.56</v>
      </c>
    </row>
    <row r="4058" spans="1:4" ht="13.5" x14ac:dyDescent="0.25">
      <c r="A4058" s="447">
        <v>89626</v>
      </c>
      <c r="B4058" s="448" t="s">
        <v>10880</v>
      </c>
      <c r="C4058" s="449" t="s">
        <v>923</v>
      </c>
      <c r="D4058" s="450">
        <v>30.38</v>
      </c>
    </row>
    <row r="4059" spans="1:4" ht="13.5" x14ac:dyDescent="0.25">
      <c r="A4059" s="447">
        <v>89627</v>
      </c>
      <c r="B4059" s="448" t="s">
        <v>10881</v>
      </c>
      <c r="C4059" s="449" t="s">
        <v>923</v>
      </c>
      <c r="D4059" s="450">
        <v>20.14</v>
      </c>
    </row>
    <row r="4060" spans="1:4" ht="13.5" x14ac:dyDescent="0.25">
      <c r="A4060" s="447">
        <v>89628</v>
      </c>
      <c r="B4060" s="448" t="s">
        <v>10882</v>
      </c>
      <c r="C4060" s="449" t="s">
        <v>923</v>
      </c>
      <c r="D4060" s="450">
        <v>48.42</v>
      </c>
    </row>
    <row r="4061" spans="1:4" ht="13.5" x14ac:dyDescent="0.25">
      <c r="A4061" s="447">
        <v>89629</v>
      </c>
      <c r="B4061" s="448" t="s">
        <v>10883</v>
      </c>
      <c r="C4061" s="449" t="s">
        <v>923</v>
      </c>
      <c r="D4061" s="450">
        <v>81.84</v>
      </c>
    </row>
    <row r="4062" spans="1:4" ht="13.5" x14ac:dyDescent="0.25">
      <c r="A4062" s="447">
        <v>89630</v>
      </c>
      <c r="B4062" s="448" t="s">
        <v>10884</v>
      </c>
      <c r="C4062" s="449" t="s">
        <v>923</v>
      </c>
      <c r="D4062" s="450">
        <v>62.02</v>
      </c>
    </row>
    <row r="4063" spans="1:4" ht="13.5" x14ac:dyDescent="0.25">
      <c r="A4063" s="447">
        <v>89631</v>
      </c>
      <c r="B4063" s="448" t="s">
        <v>10885</v>
      </c>
      <c r="C4063" s="449" t="s">
        <v>923</v>
      </c>
      <c r="D4063" s="450">
        <v>107.6</v>
      </c>
    </row>
    <row r="4064" spans="1:4" ht="13.5" x14ac:dyDescent="0.25">
      <c r="A4064" s="447">
        <v>89632</v>
      </c>
      <c r="B4064" s="448" t="s">
        <v>10886</v>
      </c>
      <c r="C4064" s="449" t="s">
        <v>923</v>
      </c>
      <c r="D4064" s="450">
        <v>125.58</v>
      </c>
    </row>
    <row r="4065" spans="1:4" ht="13.5" x14ac:dyDescent="0.25">
      <c r="A4065" s="447">
        <v>89637</v>
      </c>
      <c r="B4065" s="448" t="s">
        <v>10887</v>
      </c>
      <c r="C4065" s="449" t="s">
        <v>923</v>
      </c>
      <c r="D4065" s="450">
        <v>10.65</v>
      </c>
    </row>
    <row r="4066" spans="1:4" ht="13.5" x14ac:dyDescent="0.25">
      <c r="A4066" s="447">
        <v>89638</v>
      </c>
      <c r="B4066" s="448" t="s">
        <v>10888</v>
      </c>
      <c r="C4066" s="449" t="s">
        <v>923</v>
      </c>
      <c r="D4066" s="450">
        <v>11.58</v>
      </c>
    </row>
    <row r="4067" spans="1:4" ht="13.5" x14ac:dyDescent="0.25">
      <c r="A4067" s="447">
        <v>89639</v>
      </c>
      <c r="B4067" s="448" t="s">
        <v>10889</v>
      </c>
      <c r="C4067" s="449" t="s">
        <v>923</v>
      </c>
      <c r="D4067" s="450">
        <v>12.23</v>
      </c>
    </row>
    <row r="4068" spans="1:4" ht="13.5" x14ac:dyDescent="0.25">
      <c r="A4068" s="447">
        <v>89640</v>
      </c>
      <c r="B4068" s="448" t="s">
        <v>20473</v>
      </c>
      <c r="C4068" s="449" t="s">
        <v>923</v>
      </c>
      <c r="D4068" s="450">
        <v>19.27</v>
      </c>
    </row>
    <row r="4069" spans="1:4" ht="13.5" x14ac:dyDescent="0.25">
      <c r="A4069" s="447">
        <v>89641</v>
      </c>
      <c r="B4069" s="448" t="s">
        <v>10890</v>
      </c>
      <c r="C4069" s="449" t="s">
        <v>923</v>
      </c>
      <c r="D4069" s="450">
        <v>13.72</v>
      </c>
    </row>
    <row r="4070" spans="1:4" ht="13.5" x14ac:dyDescent="0.25">
      <c r="A4070" s="447">
        <v>89642</v>
      </c>
      <c r="B4070" s="448" t="s">
        <v>10891</v>
      </c>
      <c r="C4070" s="449" t="s">
        <v>923</v>
      </c>
      <c r="D4070" s="450">
        <v>15.35</v>
      </c>
    </row>
    <row r="4071" spans="1:4" ht="13.5" x14ac:dyDescent="0.25">
      <c r="A4071" s="447">
        <v>89643</v>
      </c>
      <c r="B4071" s="448" t="s">
        <v>10892</v>
      </c>
      <c r="C4071" s="449" t="s">
        <v>923</v>
      </c>
      <c r="D4071" s="450">
        <v>16.649999999999999</v>
      </c>
    </row>
    <row r="4072" spans="1:4" ht="13.5" x14ac:dyDescent="0.25">
      <c r="A4072" s="447">
        <v>89644</v>
      </c>
      <c r="B4072" s="448" t="s">
        <v>20474</v>
      </c>
      <c r="C4072" s="449" t="s">
        <v>923</v>
      </c>
      <c r="D4072" s="450">
        <v>23.49</v>
      </c>
    </row>
    <row r="4073" spans="1:4" ht="13.5" x14ac:dyDescent="0.25">
      <c r="A4073" s="447">
        <v>89645</v>
      </c>
      <c r="B4073" s="448" t="s">
        <v>20475</v>
      </c>
      <c r="C4073" s="449" t="s">
        <v>923</v>
      </c>
      <c r="D4073" s="450">
        <v>32.85</v>
      </c>
    </row>
    <row r="4074" spans="1:4" ht="13.5" x14ac:dyDescent="0.25">
      <c r="A4074" s="447">
        <v>89646</v>
      </c>
      <c r="B4074" s="448" t="s">
        <v>10893</v>
      </c>
      <c r="C4074" s="449" t="s">
        <v>923</v>
      </c>
      <c r="D4074" s="450">
        <v>20.75</v>
      </c>
    </row>
    <row r="4075" spans="1:4" ht="13.5" x14ac:dyDescent="0.25">
      <c r="A4075" s="447">
        <v>89647</v>
      </c>
      <c r="B4075" s="448" t="s">
        <v>10894</v>
      </c>
      <c r="C4075" s="449" t="s">
        <v>923</v>
      </c>
      <c r="D4075" s="450">
        <v>20.079999999999998</v>
      </c>
    </row>
    <row r="4076" spans="1:4" ht="13.5" x14ac:dyDescent="0.25">
      <c r="A4076" s="447">
        <v>89648</v>
      </c>
      <c r="B4076" s="448" t="s">
        <v>10895</v>
      </c>
      <c r="C4076" s="449" t="s">
        <v>923</v>
      </c>
      <c r="D4076" s="450">
        <v>25.15</v>
      </c>
    </row>
    <row r="4077" spans="1:4" ht="13.5" x14ac:dyDescent="0.25">
      <c r="A4077" s="447">
        <v>89649</v>
      </c>
      <c r="B4077" s="448" t="s">
        <v>10896</v>
      </c>
      <c r="C4077" s="449" t="s">
        <v>923</v>
      </c>
      <c r="D4077" s="450">
        <v>30.58</v>
      </c>
    </row>
    <row r="4078" spans="1:4" ht="13.5" x14ac:dyDescent="0.25">
      <c r="A4078" s="447">
        <v>89650</v>
      </c>
      <c r="B4078" s="448" t="s">
        <v>10897</v>
      </c>
      <c r="C4078" s="449" t="s">
        <v>923</v>
      </c>
      <c r="D4078" s="450">
        <v>28.92</v>
      </c>
    </row>
    <row r="4079" spans="1:4" ht="13.5" x14ac:dyDescent="0.25">
      <c r="A4079" s="447">
        <v>89651</v>
      </c>
      <c r="B4079" s="448" t="s">
        <v>10898</v>
      </c>
      <c r="C4079" s="449" t="s">
        <v>923</v>
      </c>
      <c r="D4079" s="450">
        <v>7.13</v>
      </c>
    </row>
    <row r="4080" spans="1:4" ht="13.5" x14ac:dyDescent="0.25">
      <c r="A4080" s="447">
        <v>89652</v>
      </c>
      <c r="B4080" s="448" t="s">
        <v>10899</v>
      </c>
      <c r="C4080" s="449" t="s">
        <v>923</v>
      </c>
      <c r="D4080" s="450">
        <v>12.3</v>
      </c>
    </row>
    <row r="4081" spans="1:4" ht="13.5" x14ac:dyDescent="0.25">
      <c r="A4081" s="447">
        <v>89653</v>
      </c>
      <c r="B4081" s="448" t="s">
        <v>20476</v>
      </c>
      <c r="C4081" s="449" t="s">
        <v>923</v>
      </c>
      <c r="D4081" s="450">
        <v>17.54</v>
      </c>
    </row>
    <row r="4082" spans="1:4" ht="13.5" x14ac:dyDescent="0.25">
      <c r="A4082" s="447">
        <v>89654</v>
      </c>
      <c r="B4082" s="448" t="s">
        <v>10900</v>
      </c>
      <c r="C4082" s="449" t="s">
        <v>923</v>
      </c>
      <c r="D4082" s="450">
        <v>20.34</v>
      </c>
    </row>
    <row r="4083" spans="1:4" ht="13.5" x14ac:dyDescent="0.25">
      <c r="A4083" s="447">
        <v>89655</v>
      </c>
      <c r="B4083" s="448" t="s">
        <v>10901</v>
      </c>
      <c r="C4083" s="449" t="s">
        <v>923</v>
      </c>
      <c r="D4083" s="450">
        <v>24.27</v>
      </c>
    </row>
    <row r="4084" spans="1:4" ht="13.5" x14ac:dyDescent="0.25">
      <c r="A4084" s="447">
        <v>89656</v>
      </c>
      <c r="B4084" s="448" t="s">
        <v>10902</v>
      </c>
      <c r="C4084" s="449" t="s">
        <v>923</v>
      </c>
      <c r="D4084" s="450">
        <v>22.61</v>
      </c>
    </row>
    <row r="4085" spans="1:4" ht="13.5" x14ac:dyDescent="0.25">
      <c r="A4085" s="447">
        <v>89657</v>
      </c>
      <c r="B4085" s="448" t="s">
        <v>10903</v>
      </c>
      <c r="C4085" s="449" t="s">
        <v>923</v>
      </c>
      <c r="D4085" s="450">
        <v>13.96</v>
      </c>
    </row>
    <row r="4086" spans="1:4" ht="13.5" x14ac:dyDescent="0.25">
      <c r="A4086" s="447">
        <v>89658</v>
      </c>
      <c r="B4086" s="448" t="s">
        <v>10904</v>
      </c>
      <c r="C4086" s="449" t="s">
        <v>923</v>
      </c>
      <c r="D4086" s="450">
        <v>9.4700000000000006</v>
      </c>
    </row>
    <row r="4087" spans="1:4" ht="13.5" x14ac:dyDescent="0.25">
      <c r="A4087" s="447">
        <v>89659</v>
      </c>
      <c r="B4087" s="448" t="s">
        <v>10905</v>
      </c>
      <c r="C4087" s="449" t="s">
        <v>923</v>
      </c>
      <c r="D4087" s="450">
        <v>17.27</v>
      </c>
    </row>
    <row r="4088" spans="1:4" ht="13.5" x14ac:dyDescent="0.25">
      <c r="A4088" s="447">
        <v>89660</v>
      </c>
      <c r="B4088" s="448" t="s">
        <v>10906</v>
      </c>
      <c r="C4088" s="449" t="s">
        <v>923</v>
      </c>
      <c r="D4088" s="450">
        <v>9.64</v>
      </c>
    </row>
    <row r="4089" spans="1:4" ht="13.5" x14ac:dyDescent="0.25">
      <c r="A4089" s="447">
        <v>89661</v>
      </c>
      <c r="B4089" s="448" t="s">
        <v>10907</v>
      </c>
      <c r="C4089" s="449" t="s">
        <v>923</v>
      </c>
      <c r="D4089" s="450">
        <v>23.68</v>
      </c>
    </row>
    <row r="4090" spans="1:4" ht="13.5" x14ac:dyDescent="0.25">
      <c r="A4090" s="447">
        <v>89662</v>
      </c>
      <c r="B4090" s="448" t="s">
        <v>10908</v>
      </c>
      <c r="C4090" s="449" t="s">
        <v>923</v>
      </c>
      <c r="D4090" s="450">
        <v>31.43</v>
      </c>
    </row>
    <row r="4091" spans="1:4" ht="13.5" x14ac:dyDescent="0.25">
      <c r="A4091" s="447">
        <v>89663</v>
      </c>
      <c r="B4091" s="448" t="s">
        <v>10909</v>
      </c>
      <c r="C4091" s="449" t="s">
        <v>923</v>
      </c>
      <c r="D4091" s="450">
        <v>30.26</v>
      </c>
    </row>
    <row r="4092" spans="1:4" ht="13.5" x14ac:dyDescent="0.25">
      <c r="A4092" s="447">
        <v>89664</v>
      </c>
      <c r="B4092" s="448" t="s">
        <v>10910</v>
      </c>
      <c r="C4092" s="449" t="s">
        <v>923</v>
      </c>
      <c r="D4092" s="450">
        <v>17.2</v>
      </c>
    </row>
    <row r="4093" spans="1:4" ht="13.5" x14ac:dyDescent="0.25">
      <c r="A4093" s="447">
        <v>89666</v>
      </c>
      <c r="B4093" s="448" t="s">
        <v>10911</v>
      </c>
      <c r="C4093" s="449" t="s">
        <v>923</v>
      </c>
      <c r="D4093" s="450">
        <v>7.33</v>
      </c>
    </row>
    <row r="4094" spans="1:4" ht="13.5" x14ac:dyDescent="0.25">
      <c r="A4094" s="447">
        <v>89667</v>
      </c>
      <c r="B4094" s="448" t="s">
        <v>10912</v>
      </c>
      <c r="C4094" s="449" t="s">
        <v>923</v>
      </c>
      <c r="D4094" s="450">
        <v>42.08</v>
      </c>
    </row>
    <row r="4095" spans="1:4" ht="13.5" x14ac:dyDescent="0.25">
      <c r="A4095" s="447">
        <v>89668</v>
      </c>
      <c r="B4095" s="448" t="s">
        <v>20477</v>
      </c>
      <c r="C4095" s="449" t="s">
        <v>923</v>
      </c>
      <c r="D4095" s="450">
        <v>29.53</v>
      </c>
    </row>
    <row r="4096" spans="1:4" ht="13.5" x14ac:dyDescent="0.25">
      <c r="A4096" s="447">
        <v>89669</v>
      </c>
      <c r="B4096" s="448" t="s">
        <v>10913</v>
      </c>
      <c r="C4096" s="449" t="s">
        <v>923</v>
      </c>
      <c r="D4096" s="450">
        <v>31.62</v>
      </c>
    </row>
    <row r="4097" spans="1:4" ht="13.5" x14ac:dyDescent="0.25">
      <c r="A4097" s="447">
        <v>89670</v>
      </c>
      <c r="B4097" s="448" t="s">
        <v>10914</v>
      </c>
      <c r="C4097" s="449" t="s">
        <v>923</v>
      </c>
      <c r="D4097" s="450">
        <v>14.11</v>
      </c>
    </row>
    <row r="4098" spans="1:4" ht="13.5" x14ac:dyDescent="0.25">
      <c r="A4098" s="447">
        <v>89671</v>
      </c>
      <c r="B4098" s="448" t="s">
        <v>10915</v>
      </c>
      <c r="C4098" s="449" t="s">
        <v>923</v>
      </c>
      <c r="D4098" s="450">
        <v>43.04</v>
      </c>
    </row>
    <row r="4099" spans="1:4" ht="13.5" x14ac:dyDescent="0.25">
      <c r="A4099" s="447">
        <v>89672</v>
      </c>
      <c r="B4099" s="448" t="s">
        <v>10916</v>
      </c>
      <c r="C4099" s="449" t="s">
        <v>923</v>
      </c>
      <c r="D4099" s="450">
        <v>23.82</v>
      </c>
    </row>
    <row r="4100" spans="1:4" ht="13.5" x14ac:dyDescent="0.25">
      <c r="A4100" s="447">
        <v>89673</v>
      </c>
      <c r="B4100" s="448" t="s">
        <v>10917</v>
      </c>
      <c r="C4100" s="449" t="s">
        <v>923</v>
      </c>
      <c r="D4100" s="450">
        <v>34.07</v>
      </c>
    </row>
    <row r="4101" spans="1:4" ht="13.5" x14ac:dyDescent="0.25">
      <c r="A4101" s="447">
        <v>89674</v>
      </c>
      <c r="B4101" s="448" t="s">
        <v>10918</v>
      </c>
      <c r="C4101" s="449" t="s">
        <v>923</v>
      </c>
      <c r="D4101" s="450">
        <v>30.84</v>
      </c>
    </row>
    <row r="4102" spans="1:4" ht="13.5" x14ac:dyDescent="0.25">
      <c r="A4102" s="447">
        <v>89675</v>
      </c>
      <c r="B4102" s="448" t="s">
        <v>10919</v>
      </c>
      <c r="C4102" s="449" t="s">
        <v>923</v>
      </c>
      <c r="D4102" s="450">
        <v>68.98</v>
      </c>
    </row>
    <row r="4103" spans="1:4" ht="13.5" x14ac:dyDescent="0.25">
      <c r="A4103" s="447">
        <v>89676</v>
      </c>
      <c r="B4103" s="448" t="s">
        <v>10920</v>
      </c>
      <c r="C4103" s="449" t="s">
        <v>923</v>
      </c>
      <c r="D4103" s="450">
        <v>37.22</v>
      </c>
    </row>
    <row r="4104" spans="1:4" ht="13.5" x14ac:dyDescent="0.25">
      <c r="A4104" s="447">
        <v>89677</v>
      </c>
      <c r="B4104" s="448" t="s">
        <v>10921</v>
      </c>
      <c r="C4104" s="449" t="s">
        <v>923</v>
      </c>
      <c r="D4104" s="450">
        <v>73.900000000000006</v>
      </c>
    </row>
    <row r="4105" spans="1:4" ht="13.5" x14ac:dyDescent="0.25">
      <c r="A4105" s="447">
        <v>89678</v>
      </c>
      <c r="B4105" s="448" t="s">
        <v>10922</v>
      </c>
      <c r="C4105" s="449" t="s">
        <v>923</v>
      </c>
      <c r="D4105" s="450">
        <v>11.99</v>
      </c>
    </row>
    <row r="4106" spans="1:4" ht="13.5" x14ac:dyDescent="0.25">
      <c r="A4106" s="447">
        <v>89679</v>
      </c>
      <c r="B4106" s="448" t="s">
        <v>10923</v>
      </c>
      <c r="C4106" s="449" t="s">
        <v>923</v>
      </c>
      <c r="D4106" s="450">
        <v>118.02</v>
      </c>
    </row>
    <row r="4107" spans="1:4" ht="13.5" x14ac:dyDescent="0.25">
      <c r="A4107" s="447">
        <v>89680</v>
      </c>
      <c r="B4107" s="448" t="s">
        <v>10924</v>
      </c>
      <c r="C4107" s="449" t="s">
        <v>923</v>
      </c>
      <c r="D4107" s="450">
        <v>22.55</v>
      </c>
    </row>
    <row r="4108" spans="1:4" ht="13.5" x14ac:dyDescent="0.25">
      <c r="A4108" s="447">
        <v>89681</v>
      </c>
      <c r="B4108" s="448" t="s">
        <v>10925</v>
      </c>
      <c r="C4108" s="449" t="s">
        <v>923</v>
      </c>
      <c r="D4108" s="450">
        <v>86.08</v>
      </c>
    </row>
    <row r="4109" spans="1:4" ht="13.5" x14ac:dyDescent="0.25">
      <c r="A4109" s="447">
        <v>89682</v>
      </c>
      <c r="B4109" s="448" t="s">
        <v>10926</v>
      </c>
      <c r="C4109" s="449" t="s">
        <v>923</v>
      </c>
      <c r="D4109" s="450">
        <v>31.72</v>
      </c>
    </row>
    <row r="4110" spans="1:4" ht="13.5" x14ac:dyDescent="0.25">
      <c r="A4110" s="447">
        <v>89683</v>
      </c>
      <c r="B4110" s="448" t="s">
        <v>10927</v>
      </c>
      <c r="C4110" s="449" t="s">
        <v>923</v>
      </c>
      <c r="D4110" s="450">
        <v>271.95</v>
      </c>
    </row>
    <row r="4111" spans="1:4" ht="13.5" x14ac:dyDescent="0.25">
      <c r="A4111" s="447">
        <v>89684</v>
      </c>
      <c r="B4111" s="448" t="s">
        <v>10928</v>
      </c>
      <c r="C4111" s="449" t="s">
        <v>923</v>
      </c>
      <c r="D4111" s="450">
        <v>44.83</v>
      </c>
    </row>
    <row r="4112" spans="1:4" ht="13.5" x14ac:dyDescent="0.25">
      <c r="A4112" s="447">
        <v>89685</v>
      </c>
      <c r="B4112" s="448" t="s">
        <v>10929</v>
      </c>
      <c r="C4112" s="449" t="s">
        <v>923</v>
      </c>
      <c r="D4112" s="450">
        <v>58.86</v>
      </c>
    </row>
    <row r="4113" spans="1:4" ht="13.5" x14ac:dyDescent="0.25">
      <c r="A4113" s="447">
        <v>89686</v>
      </c>
      <c r="B4113" s="448" t="s">
        <v>10930</v>
      </c>
      <c r="C4113" s="449" t="s">
        <v>923</v>
      </c>
      <c r="D4113" s="450">
        <v>56.92</v>
      </c>
    </row>
    <row r="4114" spans="1:4" ht="13.5" x14ac:dyDescent="0.25">
      <c r="A4114" s="447">
        <v>89687</v>
      </c>
      <c r="B4114" s="448" t="s">
        <v>10931</v>
      </c>
      <c r="C4114" s="449" t="s">
        <v>923</v>
      </c>
      <c r="D4114" s="450">
        <v>50.63</v>
      </c>
    </row>
    <row r="4115" spans="1:4" ht="13.5" x14ac:dyDescent="0.25">
      <c r="A4115" s="447">
        <v>89689</v>
      </c>
      <c r="B4115" s="448" t="s">
        <v>10932</v>
      </c>
      <c r="C4115" s="449" t="s">
        <v>923</v>
      </c>
      <c r="D4115" s="450">
        <v>37.92</v>
      </c>
    </row>
    <row r="4116" spans="1:4" ht="13.5" x14ac:dyDescent="0.25">
      <c r="A4116" s="447">
        <v>89690</v>
      </c>
      <c r="B4116" s="448" t="s">
        <v>10933</v>
      </c>
      <c r="C4116" s="449" t="s">
        <v>923</v>
      </c>
      <c r="D4116" s="450">
        <v>86.39</v>
      </c>
    </row>
    <row r="4117" spans="1:4" ht="13.5" x14ac:dyDescent="0.25">
      <c r="A4117" s="447">
        <v>89691</v>
      </c>
      <c r="B4117" s="448" t="s">
        <v>10934</v>
      </c>
      <c r="C4117" s="449" t="s">
        <v>923</v>
      </c>
      <c r="D4117" s="450">
        <v>13.68</v>
      </c>
    </row>
    <row r="4118" spans="1:4" ht="13.5" x14ac:dyDescent="0.25">
      <c r="A4118" s="447">
        <v>89692</v>
      </c>
      <c r="B4118" s="448" t="s">
        <v>10935</v>
      </c>
      <c r="C4118" s="449" t="s">
        <v>923</v>
      </c>
      <c r="D4118" s="450">
        <v>98</v>
      </c>
    </row>
    <row r="4119" spans="1:4" ht="13.5" x14ac:dyDescent="0.25">
      <c r="A4119" s="447">
        <v>89693</v>
      </c>
      <c r="B4119" s="448" t="s">
        <v>10936</v>
      </c>
      <c r="C4119" s="449" t="s">
        <v>923</v>
      </c>
      <c r="D4119" s="450">
        <v>76.03</v>
      </c>
    </row>
    <row r="4120" spans="1:4" ht="13.5" x14ac:dyDescent="0.25">
      <c r="A4120" s="447">
        <v>89694</v>
      </c>
      <c r="B4120" s="448" t="s">
        <v>10937</v>
      </c>
      <c r="C4120" s="449" t="s">
        <v>923</v>
      </c>
      <c r="D4120" s="450">
        <v>20.32</v>
      </c>
    </row>
    <row r="4121" spans="1:4" ht="13.5" x14ac:dyDescent="0.25">
      <c r="A4121" s="447">
        <v>89695</v>
      </c>
      <c r="B4121" s="448" t="s">
        <v>10938</v>
      </c>
      <c r="C4121" s="449" t="s">
        <v>923</v>
      </c>
      <c r="D4121" s="450">
        <v>17.260000000000002</v>
      </c>
    </row>
    <row r="4122" spans="1:4" ht="13.5" x14ac:dyDescent="0.25">
      <c r="A4122" s="447">
        <v>89696</v>
      </c>
      <c r="B4122" s="448" t="s">
        <v>10939</v>
      </c>
      <c r="C4122" s="449" t="s">
        <v>923</v>
      </c>
      <c r="D4122" s="450">
        <v>81.23</v>
      </c>
    </row>
    <row r="4123" spans="1:4" ht="13.5" x14ac:dyDescent="0.25">
      <c r="A4123" s="447">
        <v>89697</v>
      </c>
      <c r="B4123" s="448" t="s">
        <v>10940</v>
      </c>
      <c r="C4123" s="449" t="s">
        <v>923</v>
      </c>
      <c r="D4123" s="450">
        <v>17.8</v>
      </c>
    </row>
    <row r="4124" spans="1:4" ht="13.5" x14ac:dyDescent="0.25">
      <c r="A4124" s="447">
        <v>89698</v>
      </c>
      <c r="B4124" s="448" t="s">
        <v>10941</v>
      </c>
      <c r="C4124" s="449" t="s">
        <v>923</v>
      </c>
      <c r="D4124" s="450">
        <v>255.01</v>
      </c>
    </row>
    <row r="4125" spans="1:4" ht="13.5" x14ac:dyDescent="0.25">
      <c r="A4125" s="447">
        <v>89699</v>
      </c>
      <c r="B4125" s="448" t="s">
        <v>10942</v>
      </c>
      <c r="C4125" s="449" t="s">
        <v>923</v>
      </c>
      <c r="D4125" s="450">
        <v>192.63</v>
      </c>
    </row>
    <row r="4126" spans="1:4" ht="13.5" x14ac:dyDescent="0.25">
      <c r="A4126" s="447">
        <v>89700</v>
      </c>
      <c r="B4126" s="448" t="s">
        <v>10943</v>
      </c>
      <c r="C4126" s="449" t="s">
        <v>923</v>
      </c>
      <c r="D4126" s="450">
        <v>23.2</v>
      </c>
    </row>
    <row r="4127" spans="1:4" ht="13.5" x14ac:dyDescent="0.25">
      <c r="A4127" s="447">
        <v>89701</v>
      </c>
      <c r="B4127" s="448" t="s">
        <v>10944</v>
      </c>
      <c r="C4127" s="449" t="s">
        <v>923</v>
      </c>
      <c r="D4127" s="450">
        <v>188.46</v>
      </c>
    </row>
    <row r="4128" spans="1:4" ht="13.5" x14ac:dyDescent="0.25">
      <c r="A4128" s="447">
        <v>89702</v>
      </c>
      <c r="B4128" s="448" t="s">
        <v>10945</v>
      </c>
      <c r="C4128" s="449" t="s">
        <v>923</v>
      </c>
      <c r="D4128" s="450">
        <v>22.15</v>
      </c>
    </row>
    <row r="4129" spans="1:4" ht="13.5" x14ac:dyDescent="0.25">
      <c r="A4129" s="447">
        <v>89703</v>
      </c>
      <c r="B4129" s="448" t="s">
        <v>20478</v>
      </c>
      <c r="C4129" s="449" t="s">
        <v>923</v>
      </c>
      <c r="D4129" s="450">
        <v>48.33</v>
      </c>
    </row>
    <row r="4130" spans="1:4" ht="13.5" x14ac:dyDescent="0.25">
      <c r="A4130" s="447">
        <v>89704</v>
      </c>
      <c r="B4130" s="448" t="s">
        <v>10946</v>
      </c>
      <c r="C4130" s="449" t="s">
        <v>923</v>
      </c>
      <c r="D4130" s="450">
        <v>145.72</v>
      </c>
    </row>
    <row r="4131" spans="1:4" ht="13.5" x14ac:dyDescent="0.25">
      <c r="A4131" s="447">
        <v>89705</v>
      </c>
      <c r="B4131" s="448" t="s">
        <v>10947</v>
      </c>
      <c r="C4131" s="449" t="s">
        <v>923</v>
      </c>
      <c r="D4131" s="450">
        <v>25.68</v>
      </c>
    </row>
    <row r="4132" spans="1:4" ht="13.5" x14ac:dyDescent="0.25">
      <c r="A4132" s="447">
        <v>89706</v>
      </c>
      <c r="B4132" s="448" t="s">
        <v>10948</v>
      </c>
      <c r="C4132" s="449" t="s">
        <v>923</v>
      </c>
      <c r="D4132" s="450">
        <v>56.88</v>
      </c>
    </row>
    <row r="4133" spans="1:4" ht="13.5" x14ac:dyDescent="0.25">
      <c r="A4133" s="447">
        <v>89718</v>
      </c>
      <c r="B4133" s="448" t="s">
        <v>10949</v>
      </c>
      <c r="C4133" s="449" t="s">
        <v>982</v>
      </c>
      <c r="D4133" s="450">
        <v>55.44</v>
      </c>
    </row>
    <row r="4134" spans="1:4" ht="13.5" x14ac:dyDescent="0.25">
      <c r="A4134" s="447">
        <v>89719</v>
      </c>
      <c r="B4134" s="448" t="s">
        <v>10950</v>
      </c>
      <c r="C4134" s="449" t="s">
        <v>923</v>
      </c>
      <c r="D4134" s="450">
        <v>13</v>
      </c>
    </row>
    <row r="4135" spans="1:4" ht="13.5" x14ac:dyDescent="0.25">
      <c r="A4135" s="447">
        <v>89720</v>
      </c>
      <c r="B4135" s="448" t="s">
        <v>10951</v>
      </c>
      <c r="C4135" s="449" t="s">
        <v>923</v>
      </c>
      <c r="D4135" s="450">
        <v>14.63</v>
      </c>
    </row>
    <row r="4136" spans="1:4" ht="13.5" x14ac:dyDescent="0.25">
      <c r="A4136" s="447">
        <v>89721</v>
      </c>
      <c r="B4136" s="448" t="s">
        <v>10952</v>
      </c>
      <c r="C4136" s="449" t="s">
        <v>923</v>
      </c>
      <c r="D4136" s="450">
        <v>15.93</v>
      </c>
    </row>
    <row r="4137" spans="1:4" ht="13.5" x14ac:dyDescent="0.25">
      <c r="A4137" s="447">
        <v>89723</v>
      </c>
      <c r="B4137" s="448" t="s">
        <v>10953</v>
      </c>
      <c r="C4137" s="449" t="s">
        <v>923</v>
      </c>
      <c r="D4137" s="450">
        <v>19.89</v>
      </c>
    </row>
    <row r="4138" spans="1:4" ht="13.5" x14ac:dyDescent="0.25">
      <c r="A4138" s="447">
        <v>89724</v>
      </c>
      <c r="B4138" s="448" t="s">
        <v>10954</v>
      </c>
      <c r="C4138" s="449" t="s">
        <v>923</v>
      </c>
      <c r="D4138" s="450">
        <v>9.9700000000000006</v>
      </c>
    </row>
    <row r="4139" spans="1:4" ht="13.5" x14ac:dyDescent="0.25">
      <c r="A4139" s="447">
        <v>89725</v>
      </c>
      <c r="B4139" s="448" t="s">
        <v>10955</v>
      </c>
      <c r="C4139" s="449" t="s">
        <v>923</v>
      </c>
      <c r="D4139" s="450">
        <v>19.22</v>
      </c>
    </row>
    <row r="4140" spans="1:4" ht="13.5" x14ac:dyDescent="0.25">
      <c r="A4140" s="447">
        <v>89726</v>
      </c>
      <c r="B4140" s="448" t="s">
        <v>10956</v>
      </c>
      <c r="C4140" s="449" t="s">
        <v>923</v>
      </c>
      <c r="D4140" s="450">
        <v>10.199999999999999</v>
      </c>
    </row>
    <row r="4141" spans="1:4" ht="13.5" x14ac:dyDescent="0.25">
      <c r="A4141" s="447">
        <v>89727</v>
      </c>
      <c r="B4141" s="448" t="s">
        <v>10957</v>
      </c>
      <c r="C4141" s="449" t="s">
        <v>923</v>
      </c>
      <c r="D4141" s="450">
        <v>24.29</v>
      </c>
    </row>
    <row r="4142" spans="1:4" ht="13.5" x14ac:dyDescent="0.25">
      <c r="A4142" s="447">
        <v>89728</v>
      </c>
      <c r="B4142" s="448" t="s">
        <v>10958</v>
      </c>
      <c r="C4142" s="449" t="s">
        <v>923</v>
      </c>
      <c r="D4142" s="450">
        <v>12.87</v>
      </c>
    </row>
    <row r="4143" spans="1:4" ht="13.5" x14ac:dyDescent="0.25">
      <c r="A4143" s="447">
        <v>89729</v>
      </c>
      <c r="B4143" s="448" t="s">
        <v>10959</v>
      </c>
      <c r="C4143" s="449" t="s">
        <v>923</v>
      </c>
      <c r="D4143" s="450">
        <v>29.57</v>
      </c>
    </row>
    <row r="4144" spans="1:4" ht="13.5" x14ac:dyDescent="0.25">
      <c r="A4144" s="447">
        <v>89730</v>
      </c>
      <c r="B4144" s="448" t="s">
        <v>10960</v>
      </c>
      <c r="C4144" s="449" t="s">
        <v>923</v>
      </c>
      <c r="D4144" s="450">
        <v>14.76</v>
      </c>
    </row>
    <row r="4145" spans="1:4" ht="13.5" x14ac:dyDescent="0.25">
      <c r="A4145" s="447">
        <v>89731</v>
      </c>
      <c r="B4145" s="448" t="s">
        <v>10961</v>
      </c>
      <c r="C4145" s="449" t="s">
        <v>923</v>
      </c>
      <c r="D4145" s="450">
        <v>14.38</v>
      </c>
    </row>
    <row r="4146" spans="1:4" ht="13.5" x14ac:dyDescent="0.25">
      <c r="A4146" s="447">
        <v>89732</v>
      </c>
      <c r="B4146" s="448" t="s">
        <v>10962</v>
      </c>
      <c r="C4146" s="449" t="s">
        <v>923</v>
      </c>
      <c r="D4146" s="450">
        <v>15.1</v>
      </c>
    </row>
    <row r="4147" spans="1:4" ht="13.5" x14ac:dyDescent="0.25">
      <c r="A4147" s="447">
        <v>89733</v>
      </c>
      <c r="B4147" s="448" t="s">
        <v>10963</v>
      </c>
      <c r="C4147" s="449" t="s">
        <v>923</v>
      </c>
      <c r="D4147" s="450">
        <v>22.78</v>
      </c>
    </row>
    <row r="4148" spans="1:4" ht="13.5" x14ac:dyDescent="0.25">
      <c r="A4148" s="447">
        <v>89734</v>
      </c>
      <c r="B4148" s="448" t="s">
        <v>10964</v>
      </c>
      <c r="C4148" s="449" t="s">
        <v>923</v>
      </c>
      <c r="D4148" s="450">
        <v>27.91</v>
      </c>
    </row>
    <row r="4149" spans="1:4" ht="13.5" x14ac:dyDescent="0.25">
      <c r="A4149" s="447">
        <v>89735</v>
      </c>
      <c r="B4149" s="448" t="s">
        <v>10965</v>
      </c>
      <c r="C4149" s="449" t="s">
        <v>923</v>
      </c>
      <c r="D4149" s="450">
        <v>24.95</v>
      </c>
    </row>
    <row r="4150" spans="1:4" ht="13.5" x14ac:dyDescent="0.25">
      <c r="A4150" s="447">
        <v>89736</v>
      </c>
      <c r="B4150" s="448" t="s">
        <v>10966</v>
      </c>
      <c r="C4150" s="449" t="s">
        <v>923</v>
      </c>
      <c r="D4150" s="450">
        <v>8.98</v>
      </c>
    </row>
    <row r="4151" spans="1:4" ht="13.5" x14ac:dyDescent="0.25">
      <c r="A4151" s="447">
        <v>89737</v>
      </c>
      <c r="B4151" s="448" t="s">
        <v>10967</v>
      </c>
      <c r="C4151" s="449" t="s">
        <v>923</v>
      </c>
      <c r="D4151" s="450">
        <v>21.75</v>
      </c>
    </row>
    <row r="4152" spans="1:4" ht="13.5" x14ac:dyDescent="0.25">
      <c r="A4152" s="447">
        <v>89738</v>
      </c>
      <c r="B4152" s="448" t="s">
        <v>1645</v>
      </c>
      <c r="C4152" s="449" t="s">
        <v>923</v>
      </c>
      <c r="D4152" s="450">
        <v>16.78</v>
      </c>
    </row>
    <row r="4153" spans="1:4" ht="13.5" x14ac:dyDescent="0.25">
      <c r="A4153" s="447">
        <v>89739</v>
      </c>
      <c r="B4153" s="448" t="s">
        <v>10968</v>
      </c>
      <c r="C4153" s="449" t="s">
        <v>923</v>
      </c>
      <c r="D4153" s="450">
        <v>22.72</v>
      </c>
    </row>
    <row r="4154" spans="1:4" ht="13.5" x14ac:dyDescent="0.25">
      <c r="A4154" s="447">
        <v>89740</v>
      </c>
      <c r="B4154" s="448" t="s">
        <v>10969</v>
      </c>
      <c r="C4154" s="449" t="s">
        <v>923</v>
      </c>
      <c r="D4154" s="450">
        <v>9.1300000000000008</v>
      </c>
    </row>
    <row r="4155" spans="1:4" ht="13.5" x14ac:dyDescent="0.25">
      <c r="A4155" s="447">
        <v>89741</v>
      </c>
      <c r="B4155" s="448" t="s">
        <v>10970</v>
      </c>
      <c r="C4155" s="449" t="s">
        <v>923</v>
      </c>
      <c r="D4155" s="450">
        <v>23.19</v>
      </c>
    </row>
    <row r="4156" spans="1:4" ht="13.5" x14ac:dyDescent="0.25">
      <c r="A4156" s="447">
        <v>89742</v>
      </c>
      <c r="B4156" s="448" t="s">
        <v>10971</v>
      </c>
      <c r="C4156" s="449" t="s">
        <v>923</v>
      </c>
      <c r="D4156" s="450">
        <v>38.72</v>
      </c>
    </row>
    <row r="4157" spans="1:4" ht="13.5" x14ac:dyDescent="0.25">
      <c r="A4157" s="447">
        <v>89743</v>
      </c>
      <c r="B4157" s="448" t="s">
        <v>10972</v>
      </c>
      <c r="C4157" s="449" t="s">
        <v>923</v>
      </c>
      <c r="D4157" s="450">
        <v>59.17</v>
      </c>
    </row>
    <row r="4158" spans="1:4" ht="13.5" x14ac:dyDescent="0.25">
      <c r="A4158" s="447">
        <v>89744</v>
      </c>
      <c r="B4158" s="448" t="s">
        <v>10973</v>
      </c>
      <c r="C4158" s="449" t="s">
        <v>923</v>
      </c>
      <c r="D4158" s="450">
        <v>26.44</v>
      </c>
    </row>
    <row r="4159" spans="1:4" ht="13.5" x14ac:dyDescent="0.25">
      <c r="A4159" s="447">
        <v>89746</v>
      </c>
      <c r="B4159" s="448" t="s">
        <v>10974</v>
      </c>
      <c r="C4159" s="449" t="s">
        <v>923</v>
      </c>
      <c r="D4159" s="450">
        <v>27.27</v>
      </c>
    </row>
    <row r="4160" spans="1:4" ht="13.5" x14ac:dyDescent="0.25">
      <c r="A4160" s="447">
        <v>89747</v>
      </c>
      <c r="B4160" s="448" t="s">
        <v>10975</v>
      </c>
      <c r="C4160" s="449" t="s">
        <v>923</v>
      </c>
      <c r="D4160" s="450">
        <v>29.77</v>
      </c>
    </row>
    <row r="4161" spans="1:4" ht="13.5" x14ac:dyDescent="0.25">
      <c r="A4161" s="447">
        <v>89748</v>
      </c>
      <c r="B4161" s="448" t="s">
        <v>10976</v>
      </c>
      <c r="C4161" s="449" t="s">
        <v>923</v>
      </c>
      <c r="D4161" s="450">
        <v>41.39</v>
      </c>
    </row>
    <row r="4162" spans="1:4" ht="13.5" x14ac:dyDescent="0.25">
      <c r="A4162" s="447">
        <v>89749</v>
      </c>
      <c r="B4162" s="448" t="s">
        <v>10977</v>
      </c>
      <c r="C4162" s="449" t="s">
        <v>923</v>
      </c>
      <c r="D4162" s="450">
        <v>16.71</v>
      </c>
    </row>
    <row r="4163" spans="1:4" ht="13.5" x14ac:dyDescent="0.25">
      <c r="A4163" s="447">
        <v>89750</v>
      </c>
      <c r="B4163" s="448" t="s">
        <v>10978</v>
      </c>
      <c r="C4163" s="449" t="s">
        <v>923</v>
      </c>
      <c r="D4163" s="450">
        <v>76.209999999999994</v>
      </c>
    </row>
    <row r="4164" spans="1:4" ht="13.5" x14ac:dyDescent="0.25">
      <c r="A4164" s="447">
        <v>89752</v>
      </c>
      <c r="B4164" s="448" t="s">
        <v>10979</v>
      </c>
      <c r="C4164" s="449" t="s">
        <v>923</v>
      </c>
      <c r="D4164" s="450">
        <v>7.36</v>
      </c>
    </row>
    <row r="4165" spans="1:4" ht="13.5" x14ac:dyDescent="0.25">
      <c r="A4165" s="447">
        <v>89753</v>
      </c>
      <c r="B4165" s="448" t="s">
        <v>10980</v>
      </c>
      <c r="C4165" s="449" t="s">
        <v>923</v>
      </c>
      <c r="D4165" s="450">
        <v>9.08</v>
      </c>
    </row>
    <row r="4166" spans="1:4" ht="13.5" x14ac:dyDescent="0.25">
      <c r="A4166" s="447">
        <v>89754</v>
      </c>
      <c r="B4166" s="448" t="s">
        <v>10981</v>
      </c>
      <c r="C4166" s="449" t="s">
        <v>923</v>
      </c>
      <c r="D4166" s="450">
        <v>20.25</v>
      </c>
    </row>
    <row r="4167" spans="1:4" ht="13.5" x14ac:dyDescent="0.25">
      <c r="A4167" s="447">
        <v>89755</v>
      </c>
      <c r="B4167" s="448" t="s">
        <v>10982</v>
      </c>
      <c r="C4167" s="449" t="s">
        <v>923</v>
      </c>
      <c r="D4167" s="450">
        <v>13.53</v>
      </c>
    </row>
    <row r="4168" spans="1:4" ht="13.5" x14ac:dyDescent="0.25">
      <c r="A4168" s="447">
        <v>89756</v>
      </c>
      <c r="B4168" s="448" t="s">
        <v>10983</v>
      </c>
      <c r="C4168" s="449" t="s">
        <v>923</v>
      </c>
      <c r="D4168" s="450">
        <v>23.24</v>
      </c>
    </row>
    <row r="4169" spans="1:4" ht="13.5" x14ac:dyDescent="0.25">
      <c r="A4169" s="447">
        <v>89757</v>
      </c>
      <c r="B4169" s="448" t="s">
        <v>10984</v>
      </c>
      <c r="C4169" s="449" t="s">
        <v>923</v>
      </c>
      <c r="D4169" s="450">
        <v>30.26</v>
      </c>
    </row>
    <row r="4170" spans="1:4" ht="13.5" x14ac:dyDescent="0.25">
      <c r="A4170" s="447">
        <v>89758</v>
      </c>
      <c r="B4170" s="448" t="s">
        <v>10985</v>
      </c>
      <c r="C4170" s="449" t="s">
        <v>923</v>
      </c>
      <c r="D4170" s="450">
        <v>37.090000000000003</v>
      </c>
    </row>
    <row r="4171" spans="1:4" ht="13.5" x14ac:dyDescent="0.25">
      <c r="A4171" s="447">
        <v>89759</v>
      </c>
      <c r="B4171" s="448" t="s">
        <v>10986</v>
      </c>
      <c r="C4171" s="449" t="s">
        <v>923</v>
      </c>
      <c r="D4171" s="450">
        <v>11.47</v>
      </c>
    </row>
    <row r="4172" spans="1:4" ht="13.5" x14ac:dyDescent="0.25">
      <c r="A4172" s="447">
        <v>89760</v>
      </c>
      <c r="B4172" s="448" t="s">
        <v>10987</v>
      </c>
      <c r="C4172" s="449" t="s">
        <v>923</v>
      </c>
      <c r="D4172" s="450">
        <v>21.88</v>
      </c>
    </row>
    <row r="4173" spans="1:4" ht="13.5" x14ac:dyDescent="0.25">
      <c r="A4173" s="447">
        <v>89761</v>
      </c>
      <c r="B4173" s="448" t="s">
        <v>10988</v>
      </c>
      <c r="C4173" s="449" t="s">
        <v>923</v>
      </c>
      <c r="D4173" s="450">
        <v>31.05</v>
      </c>
    </row>
    <row r="4174" spans="1:4" ht="13.5" x14ac:dyDescent="0.25">
      <c r="A4174" s="447">
        <v>89762</v>
      </c>
      <c r="B4174" s="448" t="s">
        <v>10989</v>
      </c>
      <c r="C4174" s="449" t="s">
        <v>923</v>
      </c>
      <c r="D4174" s="450">
        <v>44.16</v>
      </c>
    </row>
    <row r="4175" spans="1:4" ht="13.5" x14ac:dyDescent="0.25">
      <c r="A4175" s="447">
        <v>89763</v>
      </c>
      <c r="B4175" s="448" t="s">
        <v>10990</v>
      </c>
      <c r="C4175" s="449" t="s">
        <v>923</v>
      </c>
      <c r="D4175" s="450">
        <v>56.27</v>
      </c>
    </row>
    <row r="4176" spans="1:4" ht="13.5" x14ac:dyDescent="0.25">
      <c r="A4176" s="447">
        <v>89764</v>
      </c>
      <c r="B4176" s="448" t="s">
        <v>10991</v>
      </c>
      <c r="C4176" s="449" t="s">
        <v>923</v>
      </c>
      <c r="D4176" s="450">
        <v>37.299999999999997</v>
      </c>
    </row>
    <row r="4177" spans="1:4" ht="13.5" x14ac:dyDescent="0.25">
      <c r="A4177" s="447">
        <v>89765</v>
      </c>
      <c r="B4177" s="448" t="s">
        <v>10992</v>
      </c>
      <c r="C4177" s="449" t="s">
        <v>923</v>
      </c>
      <c r="D4177" s="450">
        <v>16.829999999999998</v>
      </c>
    </row>
    <row r="4178" spans="1:4" ht="13.5" x14ac:dyDescent="0.25">
      <c r="A4178" s="447">
        <v>89767</v>
      </c>
      <c r="B4178" s="448" t="s">
        <v>10993</v>
      </c>
      <c r="C4178" s="449" t="s">
        <v>923</v>
      </c>
      <c r="D4178" s="450">
        <v>21.18</v>
      </c>
    </row>
    <row r="4179" spans="1:4" ht="13.5" x14ac:dyDescent="0.25">
      <c r="A4179" s="447">
        <v>89768</v>
      </c>
      <c r="B4179" s="448" t="s">
        <v>10994</v>
      </c>
      <c r="C4179" s="449" t="s">
        <v>923</v>
      </c>
      <c r="D4179" s="450">
        <v>24.54</v>
      </c>
    </row>
    <row r="4180" spans="1:4" ht="13.5" x14ac:dyDescent="0.25">
      <c r="A4180" s="447">
        <v>89769</v>
      </c>
      <c r="B4180" s="448" t="s">
        <v>10995</v>
      </c>
      <c r="C4180" s="449" t="s">
        <v>923</v>
      </c>
      <c r="D4180" s="450">
        <v>55.53</v>
      </c>
    </row>
    <row r="4181" spans="1:4" ht="13.5" x14ac:dyDescent="0.25">
      <c r="A4181" s="447">
        <v>89772</v>
      </c>
      <c r="B4181" s="448" t="s">
        <v>10996</v>
      </c>
      <c r="C4181" s="449" t="s">
        <v>982</v>
      </c>
      <c r="D4181" s="450">
        <v>90.88</v>
      </c>
    </row>
    <row r="4182" spans="1:4" ht="13.5" x14ac:dyDescent="0.25">
      <c r="A4182" s="447">
        <v>89774</v>
      </c>
      <c r="B4182" s="448" t="s">
        <v>10997</v>
      </c>
      <c r="C4182" s="449" t="s">
        <v>923</v>
      </c>
      <c r="D4182" s="450">
        <v>14.97</v>
      </c>
    </row>
    <row r="4183" spans="1:4" ht="13.5" x14ac:dyDescent="0.25">
      <c r="A4183" s="447">
        <v>89776</v>
      </c>
      <c r="B4183" s="448" t="s">
        <v>10998</v>
      </c>
      <c r="C4183" s="449" t="s">
        <v>923</v>
      </c>
      <c r="D4183" s="450">
        <v>24.55</v>
      </c>
    </row>
    <row r="4184" spans="1:4" ht="13.5" x14ac:dyDescent="0.25">
      <c r="A4184" s="447">
        <v>89777</v>
      </c>
      <c r="B4184" s="448" t="s">
        <v>10999</v>
      </c>
      <c r="C4184" s="449" t="s">
        <v>923</v>
      </c>
      <c r="D4184" s="450">
        <v>25.61</v>
      </c>
    </row>
    <row r="4185" spans="1:4" ht="13.5" x14ac:dyDescent="0.25">
      <c r="A4185" s="447">
        <v>89778</v>
      </c>
      <c r="B4185" s="448" t="s">
        <v>11000</v>
      </c>
      <c r="C4185" s="449" t="s">
        <v>923</v>
      </c>
      <c r="D4185" s="450">
        <v>17.03</v>
      </c>
    </row>
    <row r="4186" spans="1:4" ht="13.5" x14ac:dyDescent="0.25">
      <c r="A4186" s="447">
        <v>89779</v>
      </c>
      <c r="B4186" s="448" t="s">
        <v>11001</v>
      </c>
      <c r="C4186" s="449" t="s">
        <v>923</v>
      </c>
      <c r="D4186" s="450">
        <v>33.369999999999997</v>
      </c>
    </row>
    <row r="4187" spans="1:4" ht="13.5" x14ac:dyDescent="0.25">
      <c r="A4187" s="447">
        <v>89780</v>
      </c>
      <c r="B4187" s="448" t="s">
        <v>11002</v>
      </c>
      <c r="C4187" s="449" t="s">
        <v>923</v>
      </c>
      <c r="D4187" s="450">
        <v>23.95</v>
      </c>
    </row>
    <row r="4188" spans="1:4" ht="13.5" x14ac:dyDescent="0.25">
      <c r="A4188" s="447">
        <v>89781</v>
      </c>
      <c r="B4188" s="448" t="s">
        <v>11003</v>
      </c>
      <c r="C4188" s="449" t="s">
        <v>923</v>
      </c>
      <c r="D4188" s="450">
        <v>36.39</v>
      </c>
    </row>
    <row r="4189" spans="1:4" ht="13.5" x14ac:dyDescent="0.25">
      <c r="A4189" s="447">
        <v>89782</v>
      </c>
      <c r="B4189" s="448" t="s">
        <v>11004</v>
      </c>
      <c r="C4189" s="449" t="s">
        <v>923</v>
      </c>
      <c r="D4189" s="450">
        <v>14.43</v>
      </c>
    </row>
    <row r="4190" spans="1:4" ht="13.5" x14ac:dyDescent="0.25">
      <c r="A4190" s="447">
        <v>89783</v>
      </c>
      <c r="B4190" s="448" t="s">
        <v>11005</v>
      </c>
      <c r="C4190" s="449" t="s">
        <v>923</v>
      </c>
      <c r="D4190" s="450">
        <v>14.53</v>
      </c>
    </row>
    <row r="4191" spans="1:4" ht="13.5" x14ac:dyDescent="0.25">
      <c r="A4191" s="447">
        <v>89784</v>
      </c>
      <c r="B4191" s="448" t="s">
        <v>11006</v>
      </c>
      <c r="C4191" s="449" t="s">
        <v>923</v>
      </c>
      <c r="D4191" s="450">
        <v>23.34</v>
      </c>
    </row>
    <row r="4192" spans="1:4" ht="13.5" x14ac:dyDescent="0.25">
      <c r="A4192" s="447">
        <v>89785</v>
      </c>
      <c r="B4192" s="448" t="s">
        <v>11007</v>
      </c>
      <c r="C4192" s="449" t="s">
        <v>923</v>
      </c>
      <c r="D4192" s="450">
        <v>25.68</v>
      </c>
    </row>
    <row r="4193" spans="1:4" ht="13.5" x14ac:dyDescent="0.25">
      <c r="A4193" s="447">
        <v>89786</v>
      </c>
      <c r="B4193" s="448" t="s">
        <v>11008</v>
      </c>
      <c r="C4193" s="449" t="s">
        <v>923</v>
      </c>
      <c r="D4193" s="450">
        <v>37.42</v>
      </c>
    </row>
    <row r="4194" spans="1:4" ht="13.5" x14ac:dyDescent="0.25">
      <c r="A4194" s="447">
        <v>89787</v>
      </c>
      <c r="B4194" s="448" t="s">
        <v>11009</v>
      </c>
      <c r="C4194" s="449" t="s">
        <v>923</v>
      </c>
      <c r="D4194" s="450">
        <v>35.979999999999997</v>
      </c>
    </row>
    <row r="4195" spans="1:4" ht="13.5" x14ac:dyDescent="0.25">
      <c r="A4195" s="447">
        <v>89788</v>
      </c>
      <c r="B4195" s="448" t="s">
        <v>11010</v>
      </c>
      <c r="C4195" s="449" t="s">
        <v>923</v>
      </c>
      <c r="D4195" s="450">
        <v>79.56</v>
      </c>
    </row>
    <row r="4196" spans="1:4" ht="13.5" x14ac:dyDescent="0.25">
      <c r="A4196" s="447">
        <v>89789</v>
      </c>
      <c r="B4196" s="448" t="s">
        <v>11011</v>
      </c>
      <c r="C4196" s="449" t="s">
        <v>923</v>
      </c>
      <c r="D4196" s="450">
        <v>67.41</v>
      </c>
    </row>
    <row r="4197" spans="1:4" ht="13.5" x14ac:dyDescent="0.25">
      <c r="A4197" s="447">
        <v>89790</v>
      </c>
      <c r="B4197" s="448" t="s">
        <v>11012</v>
      </c>
      <c r="C4197" s="449" t="s">
        <v>923</v>
      </c>
      <c r="D4197" s="450">
        <v>159.58000000000001</v>
      </c>
    </row>
    <row r="4198" spans="1:4" ht="13.5" x14ac:dyDescent="0.25">
      <c r="A4198" s="447">
        <v>89791</v>
      </c>
      <c r="B4198" s="448" t="s">
        <v>11013</v>
      </c>
      <c r="C4198" s="449" t="s">
        <v>923</v>
      </c>
      <c r="D4198" s="450">
        <v>154.09</v>
      </c>
    </row>
    <row r="4199" spans="1:4" ht="13.5" x14ac:dyDescent="0.25">
      <c r="A4199" s="447">
        <v>89792</v>
      </c>
      <c r="B4199" s="448" t="s">
        <v>11014</v>
      </c>
      <c r="C4199" s="449" t="s">
        <v>923</v>
      </c>
      <c r="D4199" s="450">
        <v>188.2</v>
      </c>
    </row>
    <row r="4200" spans="1:4" ht="13.5" x14ac:dyDescent="0.25">
      <c r="A4200" s="447">
        <v>89793</v>
      </c>
      <c r="B4200" s="448" t="s">
        <v>11015</v>
      </c>
      <c r="C4200" s="449" t="s">
        <v>923</v>
      </c>
      <c r="D4200" s="450">
        <v>222.39</v>
      </c>
    </row>
    <row r="4201" spans="1:4" ht="13.5" x14ac:dyDescent="0.25">
      <c r="A4201" s="447">
        <v>89794</v>
      </c>
      <c r="B4201" s="448" t="s">
        <v>11016</v>
      </c>
      <c r="C4201" s="449" t="s">
        <v>923</v>
      </c>
      <c r="D4201" s="450">
        <v>19.260000000000002</v>
      </c>
    </row>
    <row r="4202" spans="1:4" ht="13.5" x14ac:dyDescent="0.25">
      <c r="A4202" s="447">
        <v>89795</v>
      </c>
      <c r="B4202" s="448" t="s">
        <v>11017</v>
      </c>
      <c r="C4202" s="449" t="s">
        <v>923</v>
      </c>
      <c r="D4202" s="450">
        <v>39.479999999999997</v>
      </c>
    </row>
    <row r="4203" spans="1:4" ht="13.5" x14ac:dyDescent="0.25">
      <c r="A4203" s="447">
        <v>89796</v>
      </c>
      <c r="B4203" s="448" t="s">
        <v>11018</v>
      </c>
      <c r="C4203" s="449" t="s">
        <v>923</v>
      </c>
      <c r="D4203" s="450">
        <v>41.6</v>
      </c>
    </row>
    <row r="4204" spans="1:4" ht="13.5" x14ac:dyDescent="0.25">
      <c r="A4204" s="447">
        <v>89797</v>
      </c>
      <c r="B4204" s="448" t="s">
        <v>11019</v>
      </c>
      <c r="C4204" s="449" t="s">
        <v>923</v>
      </c>
      <c r="D4204" s="450">
        <v>49.59</v>
      </c>
    </row>
    <row r="4205" spans="1:4" ht="13.5" x14ac:dyDescent="0.25">
      <c r="A4205" s="447">
        <v>89801</v>
      </c>
      <c r="B4205" s="448" t="s">
        <v>11020</v>
      </c>
      <c r="C4205" s="449" t="s">
        <v>923</v>
      </c>
      <c r="D4205" s="450">
        <v>9.26</v>
      </c>
    </row>
    <row r="4206" spans="1:4" ht="13.5" x14ac:dyDescent="0.25">
      <c r="A4206" s="447">
        <v>89802</v>
      </c>
      <c r="B4206" s="448" t="s">
        <v>11021</v>
      </c>
      <c r="C4206" s="449" t="s">
        <v>923</v>
      </c>
      <c r="D4206" s="450">
        <v>9.98</v>
      </c>
    </row>
    <row r="4207" spans="1:4" ht="13.5" x14ac:dyDescent="0.25">
      <c r="A4207" s="447">
        <v>89803</v>
      </c>
      <c r="B4207" s="448" t="s">
        <v>11022</v>
      </c>
      <c r="C4207" s="449" t="s">
        <v>923</v>
      </c>
      <c r="D4207" s="450">
        <v>17.66</v>
      </c>
    </row>
    <row r="4208" spans="1:4" ht="13.5" x14ac:dyDescent="0.25">
      <c r="A4208" s="447">
        <v>89804</v>
      </c>
      <c r="B4208" s="448" t="s">
        <v>11023</v>
      </c>
      <c r="C4208" s="449" t="s">
        <v>923</v>
      </c>
      <c r="D4208" s="450">
        <v>19.829999999999998</v>
      </c>
    </row>
    <row r="4209" spans="1:4" ht="13.5" x14ac:dyDescent="0.25">
      <c r="A4209" s="447">
        <v>89805</v>
      </c>
      <c r="B4209" s="448" t="s">
        <v>11024</v>
      </c>
      <c r="C4209" s="449" t="s">
        <v>923</v>
      </c>
      <c r="D4209" s="450">
        <v>19.8</v>
      </c>
    </row>
    <row r="4210" spans="1:4" ht="13.5" x14ac:dyDescent="0.25">
      <c r="A4210" s="447">
        <v>89806</v>
      </c>
      <c r="B4210" s="448" t="s">
        <v>11025</v>
      </c>
      <c r="C4210" s="449" t="s">
        <v>923</v>
      </c>
      <c r="D4210" s="450">
        <v>20.77</v>
      </c>
    </row>
    <row r="4211" spans="1:4" ht="13.5" x14ac:dyDescent="0.25">
      <c r="A4211" s="447">
        <v>89807</v>
      </c>
      <c r="B4211" s="448" t="s">
        <v>11026</v>
      </c>
      <c r="C4211" s="449" t="s">
        <v>923</v>
      </c>
      <c r="D4211" s="450">
        <v>36.770000000000003</v>
      </c>
    </row>
    <row r="4212" spans="1:4" ht="13.5" x14ac:dyDescent="0.25">
      <c r="A4212" s="447">
        <v>89808</v>
      </c>
      <c r="B4212" s="448" t="s">
        <v>11027</v>
      </c>
      <c r="C4212" s="449" t="s">
        <v>923</v>
      </c>
      <c r="D4212" s="450">
        <v>57.22</v>
      </c>
    </row>
    <row r="4213" spans="1:4" ht="13.5" x14ac:dyDescent="0.25">
      <c r="A4213" s="447">
        <v>89809</v>
      </c>
      <c r="B4213" s="448" t="s">
        <v>11028</v>
      </c>
      <c r="C4213" s="449" t="s">
        <v>923</v>
      </c>
      <c r="D4213" s="450">
        <v>27.65</v>
      </c>
    </row>
    <row r="4214" spans="1:4" ht="13.5" x14ac:dyDescent="0.25">
      <c r="A4214" s="447">
        <v>89810</v>
      </c>
      <c r="B4214" s="448" t="s">
        <v>11029</v>
      </c>
      <c r="C4214" s="449" t="s">
        <v>923</v>
      </c>
      <c r="D4214" s="450">
        <v>28.48</v>
      </c>
    </row>
    <row r="4215" spans="1:4" ht="13.5" x14ac:dyDescent="0.25">
      <c r="A4215" s="447">
        <v>89811</v>
      </c>
      <c r="B4215" s="448" t="s">
        <v>11030</v>
      </c>
      <c r="C4215" s="449" t="s">
        <v>923</v>
      </c>
      <c r="D4215" s="450">
        <v>42.6</v>
      </c>
    </row>
    <row r="4216" spans="1:4" ht="13.5" x14ac:dyDescent="0.25">
      <c r="A4216" s="447">
        <v>89812</v>
      </c>
      <c r="B4216" s="448" t="s">
        <v>11031</v>
      </c>
      <c r="C4216" s="449" t="s">
        <v>923</v>
      </c>
      <c r="D4216" s="450">
        <v>77.42</v>
      </c>
    </row>
    <row r="4217" spans="1:4" ht="13.5" x14ac:dyDescent="0.25">
      <c r="A4217" s="447">
        <v>89813</v>
      </c>
      <c r="B4217" s="448" t="s">
        <v>11032</v>
      </c>
      <c r="C4217" s="449" t="s">
        <v>923</v>
      </c>
      <c r="D4217" s="450">
        <v>5.6</v>
      </c>
    </row>
    <row r="4218" spans="1:4" ht="13.5" x14ac:dyDescent="0.25">
      <c r="A4218" s="447">
        <v>89814</v>
      </c>
      <c r="B4218" s="448" t="s">
        <v>11033</v>
      </c>
      <c r="C4218" s="449" t="s">
        <v>923</v>
      </c>
      <c r="D4218" s="450">
        <v>16.850000000000001</v>
      </c>
    </row>
    <row r="4219" spans="1:4" ht="13.5" x14ac:dyDescent="0.25">
      <c r="A4219" s="447">
        <v>89815</v>
      </c>
      <c r="B4219" s="448" t="s">
        <v>11034</v>
      </c>
      <c r="C4219" s="449" t="s">
        <v>923</v>
      </c>
      <c r="D4219" s="450">
        <v>28.43</v>
      </c>
    </row>
    <row r="4220" spans="1:4" ht="13.5" x14ac:dyDescent="0.25">
      <c r="A4220" s="447">
        <v>89816</v>
      </c>
      <c r="B4220" s="448" t="s">
        <v>11035</v>
      </c>
      <c r="C4220" s="449" t="s">
        <v>923</v>
      </c>
      <c r="D4220" s="450">
        <v>41.54</v>
      </c>
    </row>
    <row r="4221" spans="1:4" ht="13.5" x14ac:dyDescent="0.25">
      <c r="A4221" s="447">
        <v>89817</v>
      </c>
      <c r="B4221" s="448" t="s">
        <v>11036</v>
      </c>
      <c r="C4221" s="449" t="s">
        <v>923</v>
      </c>
      <c r="D4221" s="450">
        <v>13.63</v>
      </c>
    </row>
    <row r="4222" spans="1:4" ht="13.5" x14ac:dyDescent="0.25">
      <c r="A4222" s="447">
        <v>89818</v>
      </c>
      <c r="B4222" s="448" t="s">
        <v>11037</v>
      </c>
      <c r="C4222" s="449" t="s">
        <v>923</v>
      </c>
      <c r="D4222" s="450">
        <v>53.71</v>
      </c>
    </row>
    <row r="4223" spans="1:4" ht="13.5" x14ac:dyDescent="0.25">
      <c r="A4223" s="447">
        <v>89819</v>
      </c>
      <c r="B4223" s="448" t="s">
        <v>11038</v>
      </c>
      <c r="C4223" s="449" t="s">
        <v>923</v>
      </c>
      <c r="D4223" s="450">
        <v>23.25</v>
      </c>
    </row>
    <row r="4224" spans="1:4" ht="13.5" x14ac:dyDescent="0.25">
      <c r="A4224" s="447">
        <v>89821</v>
      </c>
      <c r="B4224" s="448" t="s">
        <v>11039</v>
      </c>
      <c r="C4224" s="449" t="s">
        <v>923</v>
      </c>
      <c r="D4224" s="450">
        <v>17.84</v>
      </c>
    </row>
    <row r="4225" spans="1:4" ht="13.5" x14ac:dyDescent="0.25">
      <c r="A4225" s="447">
        <v>89822</v>
      </c>
      <c r="B4225" s="448" t="s">
        <v>11040</v>
      </c>
      <c r="C4225" s="449" t="s">
        <v>923</v>
      </c>
      <c r="D4225" s="450">
        <v>25.26</v>
      </c>
    </row>
    <row r="4226" spans="1:4" ht="13.5" x14ac:dyDescent="0.25">
      <c r="A4226" s="447">
        <v>89823</v>
      </c>
      <c r="B4226" s="448" t="s">
        <v>11041</v>
      </c>
      <c r="C4226" s="449" t="s">
        <v>923</v>
      </c>
      <c r="D4226" s="450">
        <v>34.18</v>
      </c>
    </row>
    <row r="4227" spans="1:4" ht="13.5" x14ac:dyDescent="0.25">
      <c r="A4227" s="447">
        <v>89824</v>
      </c>
      <c r="B4227" s="448" t="s">
        <v>11042</v>
      </c>
      <c r="C4227" s="449" t="s">
        <v>923</v>
      </c>
      <c r="D4227" s="450">
        <v>38.72</v>
      </c>
    </row>
    <row r="4228" spans="1:4" ht="13.5" x14ac:dyDescent="0.25">
      <c r="A4228" s="447">
        <v>89825</v>
      </c>
      <c r="B4228" s="448" t="s">
        <v>11043</v>
      </c>
      <c r="C4228" s="449" t="s">
        <v>923</v>
      </c>
      <c r="D4228" s="450">
        <v>16.52</v>
      </c>
    </row>
    <row r="4229" spans="1:4" ht="13.5" x14ac:dyDescent="0.25">
      <c r="A4229" s="447">
        <v>89826</v>
      </c>
      <c r="B4229" s="448" t="s">
        <v>11044</v>
      </c>
      <c r="C4229" s="449" t="s">
        <v>923</v>
      </c>
      <c r="D4229" s="450">
        <v>128.11000000000001</v>
      </c>
    </row>
    <row r="4230" spans="1:4" ht="13.5" x14ac:dyDescent="0.25">
      <c r="A4230" s="447">
        <v>89827</v>
      </c>
      <c r="B4230" s="448" t="s">
        <v>11045</v>
      </c>
      <c r="C4230" s="449" t="s">
        <v>923</v>
      </c>
      <c r="D4230" s="450">
        <v>18.86</v>
      </c>
    </row>
    <row r="4231" spans="1:4" ht="13.5" x14ac:dyDescent="0.25">
      <c r="A4231" s="447">
        <v>89828</v>
      </c>
      <c r="B4231" s="448" t="s">
        <v>11046</v>
      </c>
      <c r="C4231" s="449" t="s">
        <v>923</v>
      </c>
      <c r="D4231" s="450">
        <v>60.68</v>
      </c>
    </row>
    <row r="4232" spans="1:4" ht="13.5" x14ac:dyDescent="0.25">
      <c r="A4232" s="447">
        <v>89829</v>
      </c>
      <c r="B4232" s="448" t="s">
        <v>11047</v>
      </c>
      <c r="C4232" s="449" t="s">
        <v>923</v>
      </c>
      <c r="D4232" s="450">
        <v>34.81</v>
      </c>
    </row>
    <row r="4233" spans="1:4" ht="13.5" x14ac:dyDescent="0.25">
      <c r="A4233" s="447">
        <v>89830</v>
      </c>
      <c r="B4233" s="448" t="s">
        <v>11048</v>
      </c>
      <c r="C4233" s="449" t="s">
        <v>923</v>
      </c>
      <c r="D4233" s="450">
        <v>36.869999999999997</v>
      </c>
    </row>
    <row r="4234" spans="1:4" ht="13.5" x14ac:dyDescent="0.25">
      <c r="A4234" s="447">
        <v>89831</v>
      </c>
      <c r="B4234" s="448" t="s">
        <v>11049</v>
      </c>
      <c r="C4234" s="449" t="s">
        <v>923</v>
      </c>
      <c r="D4234" s="450">
        <v>64.97</v>
      </c>
    </row>
    <row r="4235" spans="1:4" ht="13.5" x14ac:dyDescent="0.25">
      <c r="A4235" s="447">
        <v>89832</v>
      </c>
      <c r="B4235" s="448" t="s">
        <v>11050</v>
      </c>
      <c r="C4235" s="449" t="s">
        <v>923</v>
      </c>
      <c r="D4235" s="450">
        <v>41.62</v>
      </c>
    </row>
    <row r="4236" spans="1:4" ht="13.5" x14ac:dyDescent="0.25">
      <c r="A4236" s="447">
        <v>89833</v>
      </c>
      <c r="B4236" s="448" t="s">
        <v>11051</v>
      </c>
      <c r="C4236" s="449" t="s">
        <v>923</v>
      </c>
      <c r="D4236" s="450">
        <v>43.21</v>
      </c>
    </row>
    <row r="4237" spans="1:4" ht="13.5" x14ac:dyDescent="0.25">
      <c r="A4237" s="447">
        <v>89834</v>
      </c>
      <c r="B4237" s="448" t="s">
        <v>11052</v>
      </c>
      <c r="C4237" s="449" t="s">
        <v>923</v>
      </c>
      <c r="D4237" s="450">
        <v>51.2</v>
      </c>
    </row>
    <row r="4238" spans="1:4" ht="13.5" x14ac:dyDescent="0.25">
      <c r="A4238" s="447">
        <v>89835</v>
      </c>
      <c r="B4238" s="448" t="s">
        <v>11053</v>
      </c>
      <c r="C4238" s="449" t="s">
        <v>923</v>
      </c>
      <c r="D4238" s="450">
        <v>43.85</v>
      </c>
    </row>
    <row r="4239" spans="1:4" ht="13.5" x14ac:dyDescent="0.25">
      <c r="A4239" s="447">
        <v>89836</v>
      </c>
      <c r="B4239" s="448" t="s">
        <v>11054</v>
      </c>
      <c r="C4239" s="449" t="s">
        <v>923</v>
      </c>
      <c r="D4239" s="450">
        <v>201.59</v>
      </c>
    </row>
    <row r="4240" spans="1:4" ht="13.5" x14ac:dyDescent="0.25">
      <c r="A4240" s="447">
        <v>89837</v>
      </c>
      <c r="B4240" s="448" t="s">
        <v>11055</v>
      </c>
      <c r="C4240" s="449" t="s">
        <v>923</v>
      </c>
      <c r="D4240" s="450">
        <v>134.88</v>
      </c>
    </row>
    <row r="4241" spans="1:4" ht="13.5" x14ac:dyDescent="0.25">
      <c r="A4241" s="447">
        <v>89838</v>
      </c>
      <c r="B4241" s="448" t="s">
        <v>11056</v>
      </c>
      <c r="C4241" s="449" t="s">
        <v>923</v>
      </c>
      <c r="D4241" s="450">
        <v>154.41999999999999</v>
      </c>
    </row>
    <row r="4242" spans="1:4" ht="13.5" x14ac:dyDescent="0.25">
      <c r="A4242" s="447">
        <v>89839</v>
      </c>
      <c r="B4242" s="448" t="s">
        <v>11057</v>
      </c>
      <c r="C4242" s="449" t="s">
        <v>923</v>
      </c>
      <c r="D4242" s="450">
        <v>175.26</v>
      </c>
    </row>
    <row r="4243" spans="1:4" ht="13.5" x14ac:dyDescent="0.25">
      <c r="A4243" s="447">
        <v>89840</v>
      </c>
      <c r="B4243" s="448" t="s">
        <v>11058</v>
      </c>
      <c r="C4243" s="449" t="s">
        <v>923</v>
      </c>
      <c r="D4243" s="450">
        <v>181.55</v>
      </c>
    </row>
    <row r="4244" spans="1:4" ht="13.5" x14ac:dyDescent="0.25">
      <c r="A4244" s="447">
        <v>89841</v>
      </c>
      <c r="B4244" s="448" t="s">
        <v>11059</v>
      </c>
      <c r="C4244" s="449" t="s">
        <v>923</v>
      </c>
      <c r="D4244" s="450">
        <v>266.08</v>
      </c>
    </row>
    <row r="4245" spans="1:4" ht="13.5" x14ac:dyDescent="0.25">
      <c r="A4245" s="447">
        <v>89842</v>
      </c>
      <c r="B4245" s="448" t="s">
        <v>11060</v>
      </c>
      <c r="C4245" s="449" t="s">
        <v>923</v>
      </c>
      <c r="D4245" s="450">
        <v>50.29</v>
      </c>
    </row>
    <row r="4246" spans="1:4" ht="13.5" x14ac:dyDescent="0.25">
      <c r="A4246" s="447">
        <v>89844</v>
      </c>
      <c r="B4246" s="448" t="s">
        <v>11061</v>
      </c>
      <c r="C4246" s="449" t="s">
        <v>923</v>
      </c>
      <c r="D4246" s="450">
        <v>63.37</v>
      </c>
    </row>
    <row r="4247" spans="1:4" ht="13.5" x14ac:dyDescent="0.25">
      <c r="A4247" s="447">
        <v>89845</v>
      </c>
      <c r="B4247" s="448" t="s">
        <v>11062</v>
      </c>
      <c r="C4247" s="449" t="s">
        <v>923</v>
      </c>
      <c r="D4247" s="450">
        <v>99.74</v>
      </c>
    </row>
    <row r="4248" spans="1:4" ht="13.5" x14ac:dyDescent="0.25">
      <c r="A4248" s="447">
        <v>89846</v>
      </c>
      <c r="B4248" s="448" t="s">
        <v>11063</v>
      </c>
      <c r="C4248" s="449" t="s">
        <v>923</v>
      </c>
      <c r="D4248" s="450">
        <v>214.63</v>
      </c>
    </row>
    <row r="4249" spans="1:4" ht="13.5" x14ac:dyDescent="0.25">
      <c r="A4249" s="447">
        <v>89847</v>
      </c>
      <c r="B4249" s="448" t="s">
        <v>11064</v>
      </c>
      <c r="C4249" s="449" t="s">
        <v>923</v>
      </c>
      <c r="D4249" s="450">
        <v>255.6</v>
      </c>
    </row>
    <row r="4250" spans="1:4" ht="13.5" x14ac:dyDescent="0.25">
      <c r="A4250" s="447">
        <v>89850</v>
      </c>
      <c r="B4250" s="448" t="s">
        <v>11065</v>
      </c>
      <c r="C4250" s="449" t="s">
        <v>923</v>
      </c>
      <c r="D4250" s="450">
        <v>30.62</v>
      </c>
    </row>
    <row r="4251" spans="1:4" ht="13.5" x14ac:dyDescent="0.25">
      <c r="A4251" s="447">
        <v>89851</v>
      </c>
      <c r="B4251" s="448" t="s">
        <v>11066</v>
      </c>
      <c r="C4251" s="449" t="s">
        <v>923</v>
      </c>
      <c r="D4251" s="450">
        <v>31.45</v>
      </c>
    </row>
    <row r="4252" spans="1:4" ht="13.5" x14ac:dyDescent="0.25">
      <c r="A4252" s="447">
        <v>89852</v>
      </c>
      <c r="B4252" s="448" t="s">
        <v>11067</v>
      </c>
      <c r="C4252" s="449" t="s">
        <v>923</v>
      </c>
      <c r="D4252" s="450">
        <v>45.57</v>
      </c>
    </row>
    <row r="4253" spans="1:4" ht="13.5" x14ac:dyDescent="0.25">
      <c r="A4253" s="447">
        <v>89853</v>
      </c>
      <c r="B4253" s="448" t="s">
        <v>11068</v>
      </c>
      <c r="C4253" s="449" t="s">
        <v>923</v>
      </c>
      <c r="D4253" s="450">
        <v>80.39</v>
      </c>
    </row>
    <row r="4254" spans="1:4" ht="13.5" x14ac:dyDescent="0.25">
      <c r="A4254" s="447">
        <v>89854</v>
      </c>
      <c r="B4254" s="448" t="s">
        <v>11069</v>
      </c>
      <c r="C4254" s="449" t="s">
        <v>923</v>
      </c>
      <c r="D4254" s="450">
        <v>102.49</v>
      </c>
    </row>
    <row r="4255" spans="1:4" ht="13.5" x14ac:dyDescent="0.25">
      <c r="A4255" s="447">
        <v>89855</v>
      </c>
      <c r="B4255" s="448" t="s">
        <v>11070</v>
      </c>
      <c r="C4255" s="449" t="s">
        <v>923</v>
      </c>
      <c r="D4255" s="450">
        <v>107.67</v>
      </c>
    </row>
    <row r="4256" spans="1:4" ht="13.5" x14ac:dyDescent="0.25">
      <c r="A4256" s="447">
        <v>89856</v>
      </c>
      <c r="B4256" s="448" t="s">
        <v>11071</v>
      </c>
      <c r="C4256" s="449" t="s">
        <v>923</v>
      </c>
      <c r="D4256" s="450">
        <v>19.829999999999998</v>
      </c>
    </row>
    <row r="4257" spans="1:4" ht="13.5" x14ac:dyDescent="0.25">
      <c r="A4257" s="447">
        <v>89857</v>
      </c>
      <c r="B4257" s="448" t="s">
        <v>11072</v>
      </c>
      <c r="C4257" s="449" t="s">
        <v>923</v>
      </c>
      <c r="D4257" s="450">
        <v>36.159999999999997</v>
      </c>
    </row>
    <row r="4258" spans="1:4" ht="13.5" x14ac:dyDescent="0.25">
      <c r="A4258" s="447">
        <v>89860</v>
      </c>
      <c r="B4258" s="448" t="s">
        <v>11073</v>
      </c>
      <c r="C4258" s="449" t="s">
        <v>923</v>
      </c>
      <c r="D4258" s="450">
        <v>47.17</v>
      </c>
    </row>
    <row r="4259" spans="1:4" ht="13.5" x14ac:dyDescent="0.25">
      <c r="A4259" s="447">
        <v>89861</v>
      </c>
      <c r="B4259" s="448" t="s">
        <v>11074</v>
      </c>
      <c r="C4259" s="449" t="s">
        <v>923</v>
      </c>
      <c r="D4259" s="450">
        <v>55.16</v>
      </c>
    </row>
    <row r="4260" spans="1:4" ht="13.5" x14ac:dyDescent="0.25">
      <c r="A4260" s="447">
        <v>89866</v>
      </c>
      <c r="B4260" s="448" t="s">
        <v>11075</v>
      </c>
      <c r="C4260" s="449" t="s">
        <v>923</v>
      </c>
      <c r="D4260" s="450">
        <v>7.21</v>
      </c>
    </row>
    <row r="4261" spans="1:4" ht="13.5" x14ac:dyDescent="0.25">
      <c r="A4261" s="447">
        <v>89867</v>
      </c>
      <c r="B4261" s="448" t="s">
        <v>11076</v>
      </c>
      <c r="C4261" s="449" t="s">
        <v>923</v>
      </c>
      <c r="D4261" s="450">
        <v>8.0500000000000007</v>
      </c>
    </row>
    <row r="4262" spans="1:4" ht="13.5" x14ac:dyDescent="0.25">
      <c r="A4262" s="447">
        <v>89868</v>
      </c>
      <c r="B4262" s="448" t="s">
        <v>11077</v>
      </c>
      <c r="C4262" s="449" t="s">
        <v>923</v>
      </c>
      <c r="D4262" s="450">
        <v>5.48</v>
      </c>
    </row>
    <row r="4263" spans="1:4" ht="13.5" x14ac:dyDescent="0.25">
      <c r="A4263" s="447">
        <v>89869</v>
      </c>
      <c r="B4263" s="448" t="s">
        <v>11078</v>
      </c>
      <c r="C4263" s="449" t="s">
        <v>923</v>
      </c>
      <c r="D4263" s="450">
        <v>10.02</v>
      </c>
    </row>
    <row r="4264" spans="1:4" ht="13.5" x14ac:dyDescent="0.25">
      <c r="A4264" s="447">
        <v>89979</v>
      </c>
      <c r="B4264" s="448" t="s">
        <v>11079</v>
      </c>
      <c r="C4264" s="449" t="s">
        <v>923</v>
      </c>
      <c r="D4264" s="450">
        <v>25.53</v>
      </c>
    </row>
    <row r="4265" spans="1:4" ht="13.5" x14ac:dyDescent="0.25">
      <c r="A4265" s="447">
        <v>89981</v>
      </c>
      <c r="B4265" s="448" t="s">
        <v>11080</v>
      </c>
      <c r="C4265" s="449" t="s">
        <v>923</v>
      </c>
      <c r="D4265" s="450">
        <v>22.56</v>
      </c>
    </row>
    <row r="4266" spans="1:4" ht="13.5" x14ac:dyDescent="0.25">
      <c r="A4266" s="447">
        <v>90373</v>
      </c>
      <c r="B4266" s="448" t="s">
        <v>11081</v>
      </c>
      <c r="C4266" s="449" t="s">
        <v>923</v>
      </c>
      <c r="D4266" s="450">
        <v>13.17</v>
      </c>
    </row>
    <row r="4267" spans="1:4" ht="13.5" x14ac:dyDescent="0.25">
      <c r="A4267" s="447">
        <v>90374</v>
      </c>
      <c r="B4267" s="448" t="s">
        <v>11082</v>
      </c>
      <c r="C4267" s="449" t="s">
        <v>923</v>
      </c>
      <c r="D4267" s="450">
        <v>22.58</v>
      </c>
    </row>
    <row r="4268" spans="1:4" ht="13.5" x14ac:dyDescent="0.25">
      <c r="A4268" s="447">
        <v>92287</v>
      </c>
      <c r="B4268" s="448" t="s">
        <v>11083</v>
      </c>
      <c r="C4268" s="449" t="s">
        <v>923</v>
      </c>
      <c r="D4268" s="450">
        <v>17.66</v>
      </c>
    </row>
    <row r="4269" spans="1:4" ht="13.5" x14ac:dyDescent="0.25">
      <c r="A4269" s="447">
        <v>92288</v>
      </c>
      <c r="B4269" s="448" t="s">
        <v>11084</v>
      </c>
      <c r="C4269" s="449" t="s">
        <v>923</v>
      </c>
      <c r="D4269" s="450">
        <v>27.88</v>
      </c>
    </row>
    <row r="4270" spans="1:4" ht="13.5" x14ac:dyDescent="0.25">
      <c r="A4270" s="447">
        <v>92289</v>
      </c>
      <c r="B4270" s="448" t="s">
        <v>11085</v>
      </c>
      <c r="C4270" s="449" t="s">
        <v>923</v>
      </c>
      <c r="D4270" s="450">
        <v>49.44</v>
      </c>
    </row>
    <row r="4271" spans="1:4" ht="13.5" x14ac:dyDescent="0.25">
      <c r="A4271" s="447">
        <v>92290</v>
      </c>
      <c r="B4271" s="448" t="s">
        <v>11086</v>
      </c>
      <c r="C4271" s="449" t="s">
        <v>923</v>
      </c>
      <c r="D4271" s="450">
        <v>74.94</v>
      </c>
    </row>
    <row r="4272" spans="1:4" ht="13.5" x14ac:dyDescent="0.25">
      <c r="A4272" s="447">
        <v>92291</v>
      </c>
      <c r="B4272" s="448" t="s">
        <v>11087</v>
      </c>
      <c r="C4272" s="449" t="s">
        <v>923</v>
      </c>
      <c r="D4272" s="450">
        <v>116.15</v>
      </c>
    </row>
    <row r="4273" spans="1:4" ht="13.5" x14ac:dyDescent="0.25">
      <c r="A4273" s="447">
        <v>92292</v>
      </c>
      <c r="B4273" s="448" t="s">
        <v>11088</v>
      </c>
      <c r="C4273" s="449" t="s">
        <v>923</v>
      </c>
      <c r="D4273" s="450">
        <v>360.16</v>
      </c>
    </row>
    <row r="4274" spans="1:4" ht="13.5" x14ac:dyDescent="0.25">
      <c r="A4274" s="447">
        <v>92293</v>
      </c>
      <c r="B4274" s="448" t="s">
        <v>11089</v>
      </c>
      <c r="C4274" s="449" t="s">
        <v>923</v>
      </c>
      <c r="D4274" s="450">
        <v>10.029999999999999</v>
      </c>
    </row>
    <row r="4275" spans="1:4" ht="13.5" x14ac:dyDescent="0.25">
      <c r="A4275" s="447">
        <v>92294</v>
      </c>
      <c r="B4275" s="448" t="s">
        <v>11090</v>
      </c>
      <c r="C4275" s="449" t="s">
        <v>923</v>
      </c>
      <c r="D4275" s="450">
        <v>17</v>
      </c>
    </row>
    <row r="4276" spans="1:4" ht="13.5" x14ac:dyDescent="0.25">
      <c r="A4276" s="447">
        <v>92295</v>
      </c>
      <c r="B4276" s="448" t="s">
        <v>11091</v>
      </c>
      <c r="C4276" s="449" t="s">
        <v>923</v>
      </c>
      <c r="D4276" s="450">
        <v>32.07</v>
      </c>
    </row>
    <row r="4277" spans="1:4" ht="13.5" x14ac:dyDescent="0.25">
      <c r="A4277" s="447">
        <v>92296</v>
      </c>
      <c r="B4277" s="448" t="s">
        <v>11092</v>
      </c>
      <c r="C4277" s="449" t="s">
        <v>923</v>
      </c>
      <c r="D4277" s="450">
        <v>42.51</v>
      </c>
    </row>
    <row r="4278" spans="1:4" ht="13.5" x14ac:dyDescent="0.25">
      <c r="A4278" s="447">
        <v>92297</v>
      </c>
      <c r="B4278" s="448" t="s">
        <v>11093</v>
      </c>
      <c r="C4278" s="449" t="s">
        <v>923</v>
      </c>
      <c r="D4278" s="450">
        <v>65.97</v>
      </c>
    </row>
    <row r="4279" spans="1:4" ht="13.5" x14ac:dyDescent="0.25">
      <c r="A4279" s="447">
        <v>92298</v>
      </c>
      <c r="B4279" s="448" t="s">
        <v>11094</v>
      </c>
      <c r="C4279" s="449" t="s">
        <v>923</v>
      </c>
      <c r="D4279" s="450">
        <v>185.53</v>
      </c>
    </row>
    <row r="4280" spans="1:4" ht="13.5" x14ac:dyDescent="0.25">
      <c r="A4280" s="447">
        <v>92299</v>
      </c>
      <c r="B4280" s="448" t="s">
        <v>11095</v>
      </c>
      <c r="C4280" s="449" t="s">
        <v>923</v>
      </c>
      <c r="D4280" s="450">
        <v>23.24</v>
      </c>
    </row>
    <row r="4281" spans="1:4" ht="13.5" x14ac:dyDescent="0.25">
      <c r="A4281" s="447">
        <v>92300</v>
      </c>
      <c r="B4281" s="448" t="s">
        <v>11096</v>
      </c>
      <c r="C4281" s="449" t="s">
        <v>923</v>
      </c>
      <c r="D4281" s="450">
        <v>35.43</v>
      </c>
    </row>
    <row r="4282" spans="1:4" ht="13.5" x14ac:dyDescent="0.25">
      <c r="A4282" s="447">
        <v>92301</v>
      </c>
      <c r="B4282" s="448" t="s">
        <v>11097</v>
      </c>
      <c r="C4282" s="449" t="s">
        <v>923</v>
      </c>
      <c r="D4282" s="450">
        <v>70.23</v>
      </c>
    </row>
    <row r="4283" spans="1:4" ht="13.5" x14ac:dyDescent="0.25">
      <c r="A4283" s="447">
        <v>92302</v>
      </c>
      <c r="B4283" s="448" t="s">
        <v>11098</v>
      </c>
      <c r="C4283" s="449" t="s">
        <v>923</v>
      </c>
      <c r="D4283" s="450">
        <v>92.81</v>
      </c>
    </row>
    <row r="4284" spans="1:4" ht="13.5" x14ac:dyDescent="0.25">
      <c r="A4284" s="447">
        <v>92303</v>
      </c>
      <c r="B4284" s="448" t="s">
        <v>11099</v>
      </c>
      <c r="C4284" s="449" t="s">
        <v>923</v>
      </c>
      <c r="D4284" s="450">
        <v>170.45</v>
      </c>
    </row>
    <row r="4285" spans="1:4" ht="13.5" x14ac:dyDescent="0.25">
      <c r="A4285" s="447">
        <v>92304</v>
      </c>
      <c r="B4285" s="448" t="s">
        <v>11100</v>
      </c>
      <c r="C4285" s="449" t="s">
        <v>923</v>
      </c>
      <c r="D4285" s="450">
        <v>442.85</v>
      </c>
    </row>
    <row r="4286" spans="1:4" ht="13.5" x14ac:dyDescent="0.25">
      <c r="A4286" s="447">
        <v>92311</v>
      </c>
      <c r="B4286" s="448" t="s">
        <v>11101</v>
      </c>
      <c r="C4286" s="449" t="s">
        <v>923</v>
      </c>
      <c r="D4286" s="450">
        <v>13.08</v>
      </c>
    </row>
    <row r="4287" spans="1:4" ht="13.5" x14ac:dyDescent="0.25">
      <c r="A4287" s="447">
        <v>92312</v>
      </c>
      <c r="B4287" s="448" t="s">
        <v>11102</v>
      </c>
      <c r="C4287" s="449" t="s">
        <v>923</v>
      </c>
      <c r="D4287" s="450">
        <v>21.83</v>
      </c>
    </row>
    <row r="4288" spans="1:4" ht="13.5" x14ac:dyDescent="0.25">
      <c r="A4288" s="447">
        <v>92313</v>
      </c>
      <c r="B4288" s="448" t="s">
        <v>11103</v>
      </c>
      <c r="C4288" s="449" t="s">
        <v>923</v>
      </c>
      <c r="D4288" s="450">
        <v>31.72</v>
      </c>
    </row>
    <row r="4289" spans="1:4" ht="13.5" x14ac:dyDescent="0.25">
      <c r="A4289" s="447">
        <v>92314</v>
      </c>
      <c r="B4289" s="448" t="s">
        <v>11104</v>
      </c>
      <c r="C4289" s="449" t="s">
        <v>923</v>
      </c>
      <c r="D4289" s="450">
        <v>8.76</v>
      </c>
    </row>
    <row r="4290" spans="1:4" ht="13.5" x14ac:dyDescent="0.25">
      <c r="A4290" s="447">
        <v>92315</v>
      </c>
      <c r="B4290" s="448" t="s">
        <v>11105</v>
      </c>
      <c r="C4290" s="449" t="s">
        <v>923</v>
      </c>
      <c r="D4290" s="450">
        <v>12.82</v>
      </c>
    </row>
    <row r="4291" spans="1:4" ht="13.5" x14ac:dyDescent="0.25">
      <c r="A4291" s="447">
        <v>92316</v>
      </c>
      <c r="B4291" s="448" t="s">
        <v>11106</v>
      </c>
      <c r="C4291" s="449" t="s">
        <v>923</v>
      </c>
      <c r="D4291" s="450">
        <v>19.57</v>
      </c>
    </row>
    <row r="4292" spans="1:4" ht="13.5" x14ac:dyDescent="0.25">
      <c r="A4292" s="447">
        <v>92317</v>
      </c>
      <c r="B4292" s="448" t="s">
        <v>11107</v>
      </c>
      <c r="C4292" s="449" t="s">
        <v>923</v>
      </c>
      <c r="D4292" s="450">
        <v>18.36</v>
      </c>
    </row>
    <row r="4293" spans="1:4" ht="13.5" x14ac:dyDescent="0.25">
      <c r="A4293" s="447">
        <v>92318</v>
      </c>
      <c r="B4293" s="448" t="s">
        <v>11108</v>
      </c>
      <c r="C4293" s="449" t="s">
        <v>923</v>
      </c>
      <c r="D4293" s="450">
        <v>28.81</v>
      </c>
    </row>
    <row r="4294" spans="1:4" ht="13.5" x14ac:dyDescent="0.25">
      <c r="A4294" s="447">
        <v>92319</v>
      </c>
      <c r="B4294" s="448" t="s">
        <v>11109</v>
      </c>
      <c r="C4294" s="449" t="s">
        <v>923</v>
      </c>
      <c r="D4294" s="450">
        <v>40.57</v>
      </c>
    </row>
    <row r="4295" spans="1:4" ht="13.5" x14ac:dyDescent="0.25">
      <c r="A4295" s="447">
        <v>92326</v>
      </c>
      <c r="B4295" s="448" t="s">
        <v>11110</v>
      </c>
      <c r="C4295" s="449" t="s">
        <v>923</v>
      </c>
      <c r="D4295" s="450">
        <v>13.78</v>
      </c>
    </row>
    <row r="4296" spans="1:4" ht="13.5" x14ac:dyDescent="0.25">
      <c r="A4296" s="447">
        <v>92327</v>
      </c>
      <c r="B4296" s="448" t="s">
        <v>11111</v>
      </c>
      <c r="C4296" s="449" t="s">
        <v>923</v>
      </c>
      <c r="D4296" s="450">
        <v>24.93</v>
      </c>
    </row>
    <row r="4297" spans="1:4" ht="13.5" x14ac:dyDescent="0.25">
      <c r="A4297" s="447">
        <v>92328</v>
      </c>
      <c r="B4297" s="448" t="s">
        <v>11112</v>
      </c>
      <c r="C4297" s="449" t="s">
        <v>923</v>
      </c>
      <c r="D4297" s="450">
        <v>37.24</v>
      </c>
    </row>
    <row r="4298" spans="1:4" ht="13.5" x14ac:dyDescent="0.25">
      <c r="A4298" s="447">
        <v>92329</v>
      </c>
      <c r="B4298" s="448" t="s">
        <v>11113</v>
      </c>
      <c r="C4298" s="449" t="s">
        <v>923</v>
      </c>
      <c r="D4298" s="450">
        <v>8.9499999999999993</v>
      </c>
    </row>
    <row r="4299" spans="1:4" ht="13.5" x14ac:dyDescent="0.25">
      <c r="A4299" s="447">
        <v>92330</v>
      </c>
      <c r="B4299" s="448" t="s">
        <v>11114</v>
      </c>
      <c r="C4299" s="449" t="s">
        <v>923</v>
      </c>
      <c r="D4299" s="450">
        <v>14.9</v>
      </c>
    </row>
    <row r="4300" spans="1:4" ht="13.5" x14ac:dyDescent="0.25">
      <c r="A4300" s="447">
        <v>92331</v>
      </c>
      <c r="B4300" s="448" t="s">
        <v>11115</v>
      </c>
      <c r="C4300" s="449" t="s">
        <v>923</v>
      </c>
      <c r="D4300" s="450">
        <v>23.28</v>
      </c>
    </row>
    <row r="4301" spans="1:4" ht="13.5" x14ac:dyDescent="0.25">
      <c r="A4301" s="447">
        <v>92332</v>
      </c>
      <c r="B4301" s="448" t="s">
        <v>11116</v>
      </c>
      <c r="C4301" s="449" t="s">
        <v>923</v>
      </c>
      <c r="D4301" s="450">
        <v>18.71</v>
      </c>
    </row>
    <row r="4302" spans="1:4" ht="13.5" x14ac:dyDescent="0.25">
      <c r="A4302" s="447">
        <v>92333</v>
      </c>
      <c r="B4302" s="448" t="s">
        <v>11117</v>
      </c>
      <c r="C4302" s="449" t="s">
        <v>923</v>
      </c>
      <c r="D4302" s="450">
        <v>32.94</v>
      </c>
    </row>
    <row r="4303" spans="1:4" ht="13.5" x14ac:dyDescent="0.25">
      <c r="A4303" s="447">
        <v>92334</v>
      </c>
      <c r="B4303" s="448" t="s">
        <v>11118</v>
      </c>
      <c r="C4303" s="449" t="s">
        <v>923</v>
      </c>
      <c r="D4303" s="450">
        <v>47.94</v>
      </c>
    </row>
    <row r="4304" spans="1:4" ht="13.5" x14ac:dyDescent="0.25">
      <c r="A4304" s="447">
        <v>92344</v>
      </c>
      <c r="B4304" s="448" t="s">
        <v>7691</v>
      </c>
      <c r="C4304" s="449" t="s">
        <v>923</v>
      </c>
      <c r="D4304" s="450">
        <v>67.63</v>
      </c>
    </row>
    <row r="4305" spans="1:4" ht="13.5" x14ac:dyDescent="0.25">
      <c r="A4305" s="447">
        <v>92345</v>
      </c>
      <c r="B4305" s="448" t="s">
        <v>7692</v>
      </c>
      <c r="C4305" s="449" t="s">
        <v>923</v>
      </c>
      <c r="D4305" s="450">
        <v>67.599999999999994</v>
      </c>
    </row>
    <row r="4306" spans="1:4" ht="13.5" x14ac:dyDescent="0.25">
      <c r="A4306" s="447">
        <v>92346</v>
      </c>
      <c r="B4306" s="448" t="s">
        <v>7693</v>
      </c>
      <c r="C4306" s="449" t="s">
        <v>923</v>
      </c>
      <c r="D4306" s="450">
        <v>89.23</v>
      </c>
    </row>
    <row r="4307" spans="1:4" ht="13.5" x14ac:dyDescent="0.25">
      <c r="A4307" s="447">
        <v>92347</v>
      </c>
      <c r="B4307" s="448" t="s">
        <v>7694</v>
      </c>
      <c r="C4307" s="449" t="s">
        <v>923</v>
      </c>
      <c r="D4307" s="450">
        <v>99.5</v>
      </c>
    </row>
    <row r="4308" spans="1:4" ht="13.5" x14ac:dyDescent="0.25">
      <c r="A4308" s="447">
        <v>92348</v>
      </c>
      <c r="B4308" s="448" t="s">
        <v>7695</v>
      </c>
      <c r="C4308" s="449" t="s">
        <v>923</v>
      </c>
      <c r="D4308" s="450">
        <v>125.83</v>
      </c>
    </row>
    <row r="4309" spans="1:4" ht="13.5" x14ac:dyDescent="0.25">
      <c r="A4309" s="447">
        <v>92349</v>
      </c>
      <c r="B4309" s="448" t="s">
        <v>7696</v>
      </c>
      <c r="C4309" s="449" t="s">
        <v>923</v>
      </c>
      <c r="D4309" s="450">
        <v>134.97</v>
      </c>
    </row>
    <row r="4310" spans="1:4" ht="13.5" x14ac:dyDescent="0.25">
      <c r="A4310" s="447">
        <v>92350</v>
      </c>
      <c r="B4310" s="448" t="s">
        <v>7697</v>
      </c>
      <c r="C4310" s="449" t="s">
        <v>923</v>
      </c>
      <c r="D4310" s="450">
        <v>100.54</v>
      </c>
    </row>
    <row r="4311" spans="1:4" ht="13.5" x14ac:dyDescent="0.25">
      <c r="A4311" s="447">
        <v>92351</v>
      </c>
      <c r="B4311" s="448" t="s">
        <v>7698</v>
      </c>
      <c r="C4311" s="449" t="s">
        <v>923</v>
      </c>
      <c r="D4311" s="450">
        <v>98.26</v>
      </c>
    </row>
    <row r="4312" spans="1:4" ht="13.5" x14ac:dyDescent="0.25">
      <c r="A4312" s="447">
        <v>92352</v>
      </c>
      <c r="B4312" s="448" t="s">
        <v>7699</v>
      </c>
      <c r="C4312" s="449" t="s">
        <v>923</v>
      </c>
      <c r="D4312" s="450">
        <v>153.54</v>
      </c>
    </row>
    <row r="4313" spans="1:4" ht="13.5" x14ac:dyDescent="0.25">
      <c r="A4313" s="447">
        <v>92353</v>
      </c>
      <c r="B4313" s="448" t="s">
        <v>7700</v>
      </c>
      <c r="C4313" s="449" t="s">
        <v>923</v>
      </c>
      <c r="D4313" s="450">
        <v>143.49</v>
      </c>
    </row>
    <row r="4314" spans="1:4" ht="13.5" x14ac:dyDescent="0.25">
      <c r="A4314" s="447">
        <v>92354</v>
      </c>
      <c r="B4314" s="448" t="s">
        <v>7701</v>
      </c>
      <c r="C4314" s="449" t="s">
        <v>923</v>
      </c>
      <c r="D4314" s="450">
        <v>204.45</v>
      </c>
    </row>
    <row r="4315" spans="1:4" ht="13.5" x14ac:dyDescent="0.25">
      <c r="A4315" s="447">
        <v>92355</v>
      </c>
      <c r="B4315" s="448" t="s">
        <v>7702</v>
      </c>
      <c r="C4315" s="449" t="s">
        <v>923</v>
      </c>
      <c r="D4315" s="450">
        <v>185.08</v>
      </c>
    </row>
    <row r="4316" spans="1:4" ht="13.5" x14ac:dyDescent="0.25">
      <c r="A4316" s="447">
        <v>92356</v>
      </c>
      <c r="B4316" s="448" t="s">
        <v>7703</v>
      </c>
      <c r="C4316" s="449" t="s">
        <v>923</v>
      </c>
      <c r="D4316" s="450">
        <v>130.97999999999999</v>
      </c>
    </row>
    <row r="4317" spans="1:4" ht="13.5" x14ac:dyDescent="0.25">
      <c r="A4317" s="447">
        <v>92357</v>
      </c>
      <c r="B4317" s="448" t="s">
        <v>7704</v>
      </c>
      <c r="C4317" s="449" t="s">
        <v>923</v>
      </c>
      <c r="D4317" s="450">
        <v>196.39</v>
      </c>
    </row>
    <row r="4318" spans="1:4" ht="13.5" x14ac:dyDescent="0.25">
      <c r="A4318" s="447">
        <v>92358</v>
      </c>
      <c r="B4318" s="448" t="s">
        <v>7705</v>
      </c>
      <c r="C4318" s="449" t="s">
        <v>923</v>
      </c>
      <c r="D4318" s="450">
        <v>244.92</v>
      </c>
    </row>
    <row r="4319" spans="1:4" ht="13.5" x14ac:dyDescent="0.25">
      <c r="A4319" s="447">
        <v>92369</v>
      </c>
      <c r="B4319" s="448" t="s">
        <v>7706</v>
      </c>
      <c r="C4319" s="449" t="s">
        <v>923</v>
      </c>
      <c r="D4319" s="450">
        <v>36.07</v>
      </c>
    </row>
    <row r="4320" spans="1:4" ht="13.5" x14ac:dyDescent="0.25">
      <c r="A4320" s="447">
        <v>92370</v>
      </c>
      <c r="B4320" s="448" t="s">
        <v>7707</v>
      </c>
      <c r="C4320" s="449" t="s">
        <v>923</v>
      </c>
      <c r="D4320" s="450">
        <v>37.92</v>
      </c>
    </row>
    <row r="4321" spans="1:4" ht="13.5" x14ac:dyDescent="0.25">
      <c r="A4321" s="447">
        <v>92371</v>
      </c>
      <c r="B4321" s="448" t="s">
        <v>7708</v>
      </c>
      <c r="C4321" s="449" t="s">
        <v>923</v>
      </c>
      <c r="D4321" s="450">
        <v>43.76</v>
      </c>
    </row>
    <row r="4322" spans="1:4" ht="13.5" x14ac:dyDescent="0.25">
      <c r="A4322" s="447">
        <v>92372</v>
      </c>
      <c r="B4322" s="448" t="s">
        <v>7709</v>
      </c>
      <c r="C4322" s="449" t="s">
        <v>923</v>
      </c>
      <c r="D4322" s="450">
        <v>45.48</v>
      </c>
    </row>
    <row r="4323" spans="1:4" ht="13.5" x14ac:dyDescent="0.25">
      <c r="A4323" s="447">
        <v>92373</v>
      </c>
      <c r="B4323" s="448" t="s">
        <v>7710</v>
      </c>
      <c r="C4323" s="449" t="s">
        <v>923</v>
      </c>
      <c r="D4323" s="450">
        <v>51.85</v>
      </c>
    </row>
    <row r="4324" spans="1:4" ht="13.5" x14ac:dyDescent="0.25">
      <c r="A4324" s="447">
        <v>92374</v>
      </c>
      <c r="B4324" s="448" t="s">
        <v>7711</v>
      </c>
      <c r="C4324" s="449" t="s">
        <v>923</v>
      </c>
      <c r="D4324" s="450">
        <v>52.18</v>
      </c>
    </row>
    <row r="4325" spans="1:4" ht="13.5" x14ac:dyDescent="0.25">
      <c r="A4325" s="447">
        <v>92375</v>
      </c>
      <c r="B4325" s="448" t="s">
        <v>7712</v>
      </c>
      <c r="C4325" s="449" t="s">
        <v>923</v>
      </c>
      <c r="D4325" s="450">
        <v>67.58</v>
      </c>
    </row>
    <row r="4326" spans="1:4" ht="13.5" x14ac:dyDescent="0.25">
      <c r="A4326" s="447">
        <v>92376</v>
      </c>
      <c r="B4326" s="448" t="s">
        <v>7713</v>
      </c>
      <c r="C4326" s="449" t="s">
        <v>923</v>
      </c>
      <c r="D4326" s="450">
        <v>67.55</v>
      </c>
    </row>
    <row r="4327" spans="1:4" ht="13.5" x14ac:dyDescent="0.25">
      <c r="A4327" s="447">
        <v>92377</v>
      </c>
      <c r="B4327" s="448" t="s">
        <v>7714</v>
      </c>
      <c r="C4327" s="449" t="s">
        <v>923</v>
      </c>
      <c r="D4327" s="450">
        <v>90.91</v>
      </c>
    </row>
    <row r="4328" spans="1:4" ht="13.5" x14ac:dyDescent="0.25">
      <c r="A4328" s="447">
        <v>92378</v>
      </c>
      <c r="B4328" s="448" t="s">
        <v>7715</v>
      </c>
      <c r="C4328" s="449" t="s">
        <v>923</v>
      </c>
      <c r="D4328" s="450">
        <v>101.18</v>
      </c>
    </row>
    <row r="4329" spans="1:4" ht="13.5" x14ac:dyDescent="0.25">
      <c r="A4329" s="447">
        <v>92379</v>
      </c>
      <c r="B4329" s="448" t="s">
        <v>7716</v>
      </c>
      <c r="C4329" s="449" t="s">
        <v>923</v>
      </c>
      <c r="D4329" s="450">
        <v>129.28</v>
      </c>
    </row>
    <row r="4330" spans="1:4" ht="13.5" x14ac:dyDescent="0.25">
      <c r="A4330" s="447">
        <v>92380</v>
      </c>
      <c r="B4330" s="448" t="s">
        <v>7717</v>
      </c>
      <c r="C4330" s="449" t="s">
        <v>923</v>
      </c>
      <c r="D4330" s="450">
        <v>138.41999999999999</v>
      </c>
    </row>
    <row r="4331" spans="1:4" ht="13.5" x14ac:dyDescent="0.25">
      <c r="A4331" s="447">
        <v>92381</v>
      </c>
      <c r="B4331" s="448" t="s">
        <v>7718</v>
      </c>
      <c r="C4331" s="449" t="s">
        <v>923</v>
      </c>
      <c r="D4331" s="450">
        <v>54.63</v>
      </c>
    </row>
    <row r="4332" spans="1:4" ht="13.5" x14ac:dyDescent="0.25">
      <c r="A4332" s="447">
        <v>92382</v>
      </c>
      <c r="B4332" s="448" t="s">
        <v>7719</v>
      </c>
      <c r="C4332" s="449" t="s">
        <v>923</v>
      </c>
      <c r="D4332" s="450">
        <v>52.18</v>
      </c>
    </row>
    <row r="4333" spans="1:4" ht="13.5" x14ac:dyDescent="0.25">
      <c r="A4333" s="447">
        <v>92383</v>
      </c>
      <c r="B4333" s="448" t="s">
        <v>7720</v>
      </c>
      <c r="C4333" s="449" t="s">
        <v>923</v>
      </c>
      <c r="D4333" s="450">
        <v>69.17</v>
      </c>
    </row>
    <row r="4334" spans="1:4" ht="13.5" x14ac:dyDescent="0.25">
      <c r="A4334" s="447">
        <v>92384</v>
      </c>
      <c r="B4334" s="448" t="s">
        <v>7721</v>
      </c>
      <c r="C4334" s="449" t="s">
        <v>923</v>
      </c>
      <c r="D4334" s="450">
        <v>64.290000000000006</v>
      </c>
    </row>
    <row r="4335" spans="1:4" ht="13.5" x14ac:dyDescent="0.25">
      <c r="A4335" s="447">
        <v>92385</v>
      </c>
      <c r="B4335" s="448" t="s">
        <v>7722</v>
      </c>
      <c r="C4335" s="449" t="s">
        <v>923</v>
      </c>
      <c r="D4335" s="450">
        <v>79.400000000000006</v>
      </c>
    </row>
    <row r="4336" spans="1:4" ht="13.5" x14ac:dyDescent="0.25">
      <c r="A4336" s="447">
        <v>92386</v>
      </c>
      <c r="B4336" s="448" t="s">
        <v>7723</v>
      </c>
      <c r="C4336" s="449" t="s">
        <v>923</v>
      </c>
      <c r="D4336" s="450">
        <v>76.040000000000006</v>
      </c>
    </row>
    <row r="4337" spans="1:4" ht="13.5" x14ac:dyDescent="0.25">
      <c r="A4337" s="447">
        <v>92387</v>
      </c>
      <c r="B4337" s="448" t="s">
        <v>7724</v>
      </c>
      <c r="C4337" s="449" t="s">
        <v>923</v>
      </c>
      <c r="D4337" s="450">
        <v>100.45</v>
      </c>
    </row>
    <row r="4338" spans="1:4" ht="13.5" x14ac:dyDescent="0.25">
      <c r="A4338" s="447">
        <v>92388</v>
      </c>
      <c r="B4338" s="448" t="s">
        <v>7725</v>
      </c>
      <c r="C4338" s="449" t="s">
        <v>923</v>
      </c>
      <c r="D4338" s="450">
        <v>98.17</v>
      </c>
    </row>
    <row r="4339" spans="1:4" ht="13.5" x14ac:dyDescent="0.25">
      <c r="A4339" s="447">
        <v>92389</v>
      </c>
      <c r="B4339" s="448" t="s">
        <v>7726</v>
      </c>
      <c r="C4339" s="449" t="s">
        <v>923</v>
      </c>
      <c r="D4339" s="450">
        <v>156.1</v>
      </c>
    </row>
    <row r="4340" spans="1:4" ht="13.5" x14ac:dyDescent="0.25">
      <c r="A4340" s="447">
        <v>92390</v>
      </c>
      <c r="B4340" s="448" t="s">
        <v>7727</v>
      </c>
      <c r="C4340" s="449" t="s">
        <v>923</v>
      </c>
      <c r="D4340" s="450">
        <v>146.05000000000001</v>
      </c>
    </row>
    <row r="4341" spans="1:4" ht="13.5" x14ac:dyDescent="0.25">
      <c r="A4341" s="447">
        <v>92635</v>
      </c>
      <c r="B4341" s="448" t="s">
        <v>7728</v>
      </c>
      <c r="C4341" s="449" t="s">
        <v>923</v>
      </c>
      <c r="D4341" s="450">
        <v>209.62</v>
      </c>
    </row>
    <row r="4342" spans="1:4" ht="13.5" x14ac:dyDescent="0.25">
      <c r="A4342" s="447">
        <v>92636</v>
      </c>
      <c r="B4342" s="448" t="s">
        <v>7729</v>
      </c>
      <c r="C4342" s="449" t="s">
        <v>923</v>
      </c>
      <c r="D4342" s="450">
        <v>190.25</v>
      </c>
    </row>
    <row r="4343" spans="1:4" ht="13.5" x14ac:dyDescent="0.25">
      <c r="A4343" s="447">
        <v>92637</v>
      </c>
      <c r="B4343" s="448" t="s">
        <v>7730</v>
      </c>
      <c r="C4343" s="449" t="s">
        <v>923</v>
      </c>
      <c r="D4343" s="450">
        <v>70.52</v>
      </c>
    </row>
    <row r="4344" spans="1:4" ht="13.5" x14ac:dyDescent="0.25">
      <c r="A4344" s="447">
        <v>92638</v>
      </c>
      <c r="B4344" s="448" t="s">
        <v>7731</v>
      </c>
      <c r="C4344" s="449" t="s">
        <v>923</v>
      </c>
      <c r="D4344" s="450">
        <v>86.34</v>
      </c>
    </row>
    <row r="4345" spans="1:4" ht="13.5" x14ac:dyDescent="0.25">
      <c r="A4345" s="447">
        <v>92639</v>
      </c>
      <c r="B4345" s="448" t="s">
        <v>7732</v>
      </c>
      <c r="C4345" s="449" t="s">
        <v>923</v>
      </c>
      <c r="D4345" s="450">
        <v>100.11</v>
      </c>
    </row>
    <row r="4346" spans="1:4" ht="13.5" x14ac:dyDescent="0.25">
      <c r="A4346" s="447">
        <v>92640</v>
      </c>
      <c r="B4346" s="448" t="s">
        <v>7733</v>
      </c>
      <c r="C4346" s="449" t="s">
        <v>923</v>
      </c>
      <c r="D4346" s="450">
        <v>130.82</v>
      </c>
    </row>
    <row r="4347" spans="1:4" ht="13.5" x14ac:dyDescent="0.25">
      <c r="A4347" s="447">
        <v>92642</v>
      </c>
      <c r="B4347" s="448" t="s">
        <v>7734</v>
      </c>
      <c r="C4347" s="449" t="s">
        <v>923</v>
      </c>
      <c r="D4347" s="450">
        <v>199.75</v>
      </c>
    </row>
    <row r="4348" spans="1:4" ht="13.5" x14ac:dyDescent="0.25">
      <c r="A4348" s="447">
        <v>92644</v>
      </c>
      <c r="B4348" s="448" t="s">
        <v>7735</v>
      </c>
      <c r="C4348" s="449" t="s">
        <v>923</v>
      </c>
      <c r="D4348" s="450">
        <v>251.83</v>
      </c>
    </row>
    <row r="4349" spans="1:4" ht="13.5" x14ac:dyDescent="0.25">
      <c r="A4349" s="447">
        <v>92657</v>
      </c>
      <c r="B4349" s="448" t="s">
        <v>7736</v>
      </c>
      <c r="C4349" s="449" t="s">
        <v>923</v>
      </c>
      <c r="D4349" s="450">
        <v>26.74</v>
      </c>
    </row>
    <row r="4350" spans="1:4" ht="13.5" x14ac:dyDescent="0.25">
      <c r="A4350" s="447">
        <v>92658</v>
      </c>
      <c r="B4350" s="448" t="s">
        <v>7737</v>
      </c>
      <c r="C4350" s="449" t="s">
        <v>923</v>
      </c>
      <c r="D4350" s="450">
        <v>28.59</v>
      </c>
    </row>
    <row r="4351" spans="1:4" ht="13.5" x14ac:dyDescent="0.25">
      <c r="A4351" s="447">
        <v>92659</v>
      </c>
      <c r="B4351" s="448" t="s">
        <v>7738</v>
      </c>
      <c r="C4351" s="449" t="s">
        <v>923</v>
      </c>
      <c r="D4351" s="450">
        <v>33.14</v>
      </c>
    </row>
    <row r="4352" spans="1:4" ht="13.5" x14ac:dyDescent="0.25">
      <c r="A4352" s="447">
        <v>92660</v>
      </c>
      <c r="B4352" s="448" t="s">
        <v>7739</v>
      </c>
      <c r="C4352" s="449" t="s">
        <v>923</v>
      </c>
      <c r="D4352" s="450">
        <v>34.86</v>
      </c>
    </row>
    <row r="4353" spans="1:4" ht="13.5" x14ac:dyDescent="0.25">
      <c r="A4353" s="447">
        <v>92661</v>
      </c>
      <c r="B4353" s="448" t="s">
        <v>7740</v>
      </c>
      <c r="C4353" s="449" t="s">
        <v>923</v>
      </c>
      <c r="D4353" s="450">
        <v>39.75</v>
      </c>
    </row>
    <row r="4354" spans="1:4" ht="13.5" x14ac:dyDescent="0.25">
      <c r="A4354" s="447">
        <v>92662</v>
      </c>
      <c r="B4354" s="448" t="s">
        <v>7741</v>
      </c>
      <c r="C4354" s="449" t="s">
        <v>923</v>
      </c>
      <c r="D4354" s="450">
        <v>40.08</v>
      </c>
    </row>
    <row r="4355" spans="1:4" ht="13.5" x14ac:dyDescent="0.25">
      <c r="A4355" s="447">
        <v>92663</v>
      </c>
      <c r="B4355" s="448" t="s">
        <v>7742</v>
      </c>
      <c r="C4355" s="449" t="s">
        <v>923</v>
      </c>
      <c r="D4355" s="450">
        <v>53.66</v>
      </c>
    </row>
    <row r="4356" spans="1:4" ht="13.5" x14ac:dyDescent="0.25">
      <c r="A4356" s="447">
        <v>92664</v>
      </c>
      <c r="B4356" s="448" t="s">
        <v>7743</v>
      </c>
      <c r="C4356" s="449" t="s">
        <v>923</v>
      </c>
      <c r="D4356" s="450">
        <v>53.63</v>
      </c>
    </row>
    <row r="4357" spans="1:4" ht="13.5" x14ac:dyDescent="0.25">
      <c r="A4357" s="447">
        <v>92665</v>
      </c>
      <c r="B4357" s="448" t="s">
        <v>7744</v>
      </c>
      <c r="C4357" s="449" t="s">
        <v>923</v>
      </c>
      <c r="D4357" s="450">
        <v>74.22</v>
      </c>
    </row>
    <row r="4358" spans="1:4" ht="13.5" x14ac:dyDescent="0.25">
      <c r="A4358" s="447">
        <v>92666</v>
      </c>
      <c r="B4358" s="448" t="s">
        <v>7745</v>
      </c>
      <c r="C4358" s="449" t="s">
        <v>923</v>
      </c>
      <c r="D4358" s="450">
        <v>84.49</v>
      </c>
    </row>
    <row r="4359" spans="1:4" ht="13.5" x14ac:dyDescent="0.25">
      <c r="A4359" s="447">
        <v>92667</v>
      </c>
      <c r="B4359" s="448" t="s">
        <v>7746</v>
      </c>
      <c r="C4359" s="449" t="s">
        <v>923</v>
      </c>
      <c r="D4359" s="450">
        <v>109.89</v>
      </c>
    </row>
    <row r="4360" spans="1:4" ht="13.5" x14ac:dyDescent="0.25">
      <c r="A4360" s="447">
        <v>92668</v>
      </c>
      <c r="B4360" s="448" t="s">
        <v>7747</v>
      </c>
      <c r="C4360" s="449" t="s">
        <v>923</v>
      </c>
      <c r="D4360" s="450">
        <v>119.03</v>
      </c>
    </row>
    <row r="4361" spans="1:4" ht="13.5" x14ac:dyDescent="0.25">
      <c r="A4361" s="447">
        <v>92669</v>
      </c>
      <c r="B4361" s="448" t="s">
        <v>7748</v>
      </c>
      <c r="C4361" s="449" t="s">
        <v>923</v>
      </c>
      <c r="D4361" s="450">
        <v>40.61</v>
      </c>
    </row>
    <row r="4362" spans="1:4" ht="13.5" x14ac:dyDescent="0.25">
      <c r="A4362" s="447">
        <v>92670</v>
      </c>
      <c r="B4362" s="448" t="s">
        <v>7749</v>
      </c>
      <c r="C4362" s="449" t="s">
        <v>923</v>
      </c>
      <c r="D4362" s="450">
        <v>38.159999999999997</v>
      </c>
    </row>
    <row r="4363" spans="1:4" ht="13.5" x14ac:dyDescent="0.25">
      <c r="A4363" s="447">
        <v>92671</v>
      </c>
      <c r="B4363" s="448" t="s">
        <v>7750</v>
      </c>
      <c r="C4363" s="449" t="s">
        <v>923</v>
      </c>
      <c r="D4363" s="450">
        <v>53.28</v>
      </c>
    </row>
    <row r="4364" spans="1:4" ht="13.5" x14ac:dyDescent="0.25">
      <c r="A4364" s="447">
        <v>92672</v>
      </c>
      <c r="B4364" s="448" t="s">
        <v>7751</v>
      </c>
      <c r="C4364" s="449" t="s">
        <v>923</v>
      </c>
      <c r="D4364" s="450">
        <v>48.4</v>
      </c>
    </row>
    <row r="4365" spans="1:4" ht="13.5" x14ac:dyDescent="0.25">
      <c r="A4365" s="447">
        <v>92673</v>
      </c>
      <c r="B4365" s="448" t="s">
        <v>7752</v>
      </c>
      <c r="C4365" s="449" t="s">
        <v>923</v>
      </c>
      <c r="D4365" s="450">
        <v>61.29</v>
      </c>
    </row>
    <row r="4366" spans="1:4" ht="13.5" x14ac:dyDescent="0.25">
      <c r="A4366" s="447">
        <v>92674</v>
      </c>
      <c r="B4366" s="448" t="s">
        <v>7753</v>
      </c>
      <c r="C4366" s="449" t="s">
        <v>923</v>
      </c>
      <c r="D4366" s="450">
        <v>57.93</v>
      </c>
    </row>
    <row r="4367" spans="1:4" ht="13.5" x14ac:dyDescent="0.25">
      <c r="A4367" s="447">
        <v>92675</v>
      </c>
      <c r="B4367" s="448" t="s">
        <v>7754</v>
      </c>
      <c r="C4367" s="449" t="s">
        <v>923</v>
      </c>
      <c r="D4367" s="450">
        <v>79.61</v>
      </c>
    </row>
    <row r="4368" spans="1:4" ht="13.5" x14ac:dyDescent="0.25">
      <c r="A4368" s="447">
        <v>92676</v>
      </c>
      <c r="B4368" s="448" t="s">
        <v>7755</v>
      </c>
      <c r="C4368" s="449" t="s">
        <v>923</v>
      </c>
      <c r="D4368" s="450">
        <v>77.33</v>
      </c>
    </row>
    <row r="4369" spans="1:4" ht="13.5" x14ac:dyDescent="0.25">
      <c r="A4369" s="447">
        <v>92677</v>
      </c>
      <c r="B4369" s="448" t="s">
        <v>7756</v>
      </c>
      <c r="C4369" s="449" t="s">
        <v>923</v>
      </c>
      <c r="D4369" s="450">
        <v>131.13</v>
      </c>
    </row>
    <row r="4370" spans="1:4" ht="13.5" x14ac:dyDescent="0.25">
      <c r="A4370" s="447">
        <v>92678</v>
      </c>
      <c r="B4370" s="448" t="s">
        <v>7757</v>
      </c>
      <c r="C4370" s="449" t="s">
        <v>923</v>
      </c>
      <c r="D4370" s="450">
        <v>121.08</v>
      </c>
    </row>
    <row r="4371" spans="1:4" ht="13.5" x14ac:dyDescent="0.25">
      <c r="A4371" s="447">
        <v>92679</v>
      </c>
      <c r="B4371" s="448" t="s">
        <v>7758</v>
      </c>
      <c r="C4371" s="449" t="s">
        <v>923</v>
      </c>
      <c r="D4371" s="450">
        <v>180.55</v>
      </c>
    </row>
    <row r="4372" spans="1:4" ht="13.5" x14ac:dyDescent="0.25">
      <c r="A4372" s="447">
        <v>92680</v>
      </c>
      <c r="B4372" s="448" t="s">
        <v>7759</v>
      </c>
      <c r="C4372" s="449" t="s">
        <v>923</v>
      </c>
      <c r="D4372" s="450">
        <v>161.18</v>
      </c>
    </row>
    <row r="4373" spans="1:4" ht="13.5" x14ac:dyDescent="0.25">
      <c r="A4373" s="447">
        <v>92681</v>
      </c>
      <c r="B4373" s="448" t="s">
        <v>7760</v>
      </c>
      <c r="C4373" s="449" t="s">
        <v>923</v>
      </c>
      <c r="D4373" s="450">
        <v>51.8</v>
      </c>
    </row>
    <row r="4374" spans="1:4" ht="13.5" x14ac:dyDescent="0.25">
      <c r="A4374" s="447">
        <v>92682</v>
      </c>
      <c r="B4374" s="448" t="s">
        <v>7761</v>
      </c>
      <c r="C4374" s="449" t="s">
        <v>923</v>
      </c>
      <c r="D4374" s="450">
        <v>65.06</v>
      </c>
    </row>
    <row r="4375" spans="1:4" ht="13.5" x14ac:dyDescent="0.25">
      <c r="A4375" s="447">
        <v>92683</v>
      </c>
      <c r="B4375" s="448" t="s">
        <v>7762</v>
      </c>
      <c r="C4375" s="449" t="s">
        <v>923</v>
      </c>
      <c r="D4375" s="450">
        <v>75.97</v>
      </c>
    </row>
    <row r="4376" spans="1:4" ht="13.5" x14ac:dyDescent="0.25">
      <c r="A4376" s="447">
        <v>92684</v>
      </c>
      <c r="B4376" s="448" t="s">
        <v>7763</v>
      </c>
      <c r="C4376" s="449" t="s">
        <v>923</v>
      </c>
      <c r="D4376" s="450">
        <v>103.04</v>
      </c>
    </row>
    <row r="4377" spans="1:4" ht="13.5" x14ac:dyDescent="0.25">
      <c r="A4377" s="447">
        <v>92685</v>
      </c>
      <c r="B4377" s="448" t="s">
        <v>7764</v>
      </c>
      <c r="C4377" s="449" t="s">
        <v>923</v>
      </c>
      <c r="D4377" s="450">
        <v>166.48</v>
      </c>
    </row>
    <row r="4378" spans="1:4" ht="13.5" x14ac:dyDescent="0.25">
      <c r="A4378" s="447">
        <v>92686</v>
      </c>
      <c r="B4378" s="448" t="s">
        <v>7765</v>
      </c>
      <c r="C4378" s="449" t="s">
        <v>923</v>
      </c>
      <c r="D4378" s="450">
        <v>213.04</v>
      </c>
    </row>
    <row r="4379" spans="1:4" ht="13.5" x14ac:dyDescent="0.25">
      <c r="A4379" s="447">
        <v>92692</v>
      </c>
      <c r="B4379" s="448" t="s">
        <v>7766</v>
      </c>
      <c r="C4379" s="449" t="s">
        <v>923</v>
      </c>
      <c r="D4379" s="450">
        <v>14.38</v>
      </c>
    </row>
    <row r="4380" spans="1:4" ht="13.5" x14ac:dyDescent="0.25">
      <c r="A4380" s="447">
        <v>92693</v>
      </c>
      <c r="B4380" s="448" t="s">
        <v>7767</v>
      </c>
      <c r="C4380" s="449" t="s">
        <v>923</v>
      </c>
      <c r="D4380" s="450">
        <v>14.79</v>
      </c>
    </row>
    <row r="4381" spans="1:4" ht="13.5" x14ac:dyDescent="0.25">
      <c r="A4381" s="447">
        <v>92694</v>
      </c>
      <c r="B4381" s="448" t="s">
        <v>7768</v>
      </c>
      <c r="C4381" s="449" t="s">
        <v>923</v>
      </c>
      <c r="D4381" s="450">
        <v>22.79</v>
      </c>
    </row>
    <row r="4382" spans="1:4" ht="13.5" x14ac:dyDescent="0.25">
      <c r="A4382" s="447">
        <v>92695</v>
      </c>
      <c r="B4382" s="448" t="s">
        <v>7769</v>
      </c>
      <c r="C4382" s="449" t="s">
        <v>923</v>
      </c>
      <c r="D4382" s="450">
        <v>23.2</v>
      </c>
    </row>
    <row r="4383" spans="1:4" ht="13.5" x14ac:dyDescent="0.25">
      <c r="A4383" s="447">
        <v>92696</v>
      </c>
      <c r="B4383" s="448" t="s">
        <v>7770</v>
      </c>
      <c r="C4383" s="449" t="s">
        <v>923</v>
      </c>
      <c r="D4383" s="450">
        <v>35.67</v>
      </c>
    </row>
    <row r="4384" spans="1:4" ht="13.5" x14ac:dyDescent="0.25">
      <c r="A4384" s="447">
        <v>92697</v>
      </c>
      <c r="B4384" s="448" t="s">
        <v>7771</v>
      </c>
      <c r="C4384" s="449" t="s">
        <v>923</v>
      </c>
      <c r="D4384" s="450">
        <v>37.520000000000003</v>
      </c>
    </row>
    <row r="4385" spans="1:4" ht="13.5" x14ac:dyDescent="0.25">
      <c r="A4385" s="447">
        <v>92698</v>
      </c>
      <c r="B4385" s="448" t="s">
        <v>7772</v>
      </c>
      <c r="C4385" s="449" t="s">
        <v>923</v>
      </c>
      <c r="D4385" s="450">
        <v>21.25</v>
      </c>
    </row>
    <row r="4386" spans="1:4" ht="13.5" x14ac:dyDescent="0.25">
      <c r="A4386" s="447">
        <v>92699</v>
      </c>
      <c r="B4386" s="448" t="s">
        <v>7773</v>
      </c>
      <c r="C4386" s="449" t="s">
        <v>923</v>
      </c>
      <c r="D4386" s="450">
        <v>19.920000000000002</v>
      </c>
    </row>
    <row r="4387" spans="1:4" ht="13.5" x14ac:dyDescent="0.25">
      <c r="A4387" s="447">
        <v>92700</v>
      </c>
      <c r="B4387" s="448" t="s">
        <v>7774</v>
      </c>
      <c r="C4387" s="449" t="s">
        <v>923</v>
      </c>
      <c r="D4387" s="450">
        <v>34.630000000000003</v>
      </c>
    </row>
    <row r="4388" spans="1:4" ht="13.5" x14ac:dyDescent="0.25">
      <c r="A4388" s="447">
        <v>92701</v>
      </c>
      <c r="B4388" s="448" t="s">
        <v>7775</v>
      </c>
      <c r="C4388" s="449" t="s">
        <v>923</v>
      </c>
      <c r="D4388" s="450">
        <v>32.64</v>
      </c>
    </row>
    <row r="4389" spans="1:4" ht="13.5" x14ac:dyDescent="0.25">
      <c r="A4389" s="447">
        <v>92702</v>
      </c>
      <c r="B4389" s="448" t="s">
        <v>7776</v>
      </c>
      <c r="C4389" s="449" t="s">
        <v>923</v>
      </c>
      <c r="D4389" s="450">
        <v>54.09</v>
      </c>
    </row>
    <row r="4390" spans="1:4" ht="13.5" x14ac:dyDescent="0.25">
      <c r="A4390" s="447">
        <v>92703</v>
      </c>
      <c r="B4390" s="448" t="s">
        <v>7777</v>
      </c>
      <c r="C4390" s="449" t="s">
        <v>923</v>
      </c>
      <c r="D4390" s="450">
        <v>51.64</v>
      </c>
    </row>
    <row r="4391" spans="1:4" ht="13.5" x14ac:dyDescent="0.25">
      <c r="A4391" s="447">
        <v>92704</v>
      </c>
      <c r="B4391" s="448" t="s">
        <v>7778</v>
      </c>
      <c r="C4391" s="449" t="s">
        <v>923</v>
      </c>
      <c r="D4391" s="450">
        <v>26.83</v>
      </c>
    </row>
    <row r="4392" spans="1:4" ht="13.5" x14ac:dyDescent="0.25">
      <c r="A4392" s="447">
        <v>92705</v>
      </c>
      <c r="B4392" s="448" t="s">
        <v>7779</v>
      </c>
      <c r="C4392" s="449" t="s">
        <v>923</v>
      </c>
      <c r="D4392" s="450">
        <v>43.11</v>
      </c>
    </row>
    <row r="4393" spans="1:4" ht="13.5" x14ac:dyDescent="0.25">
      <c r="A4393" s="447">
        <v>92706</v>
      </c>
      <c r="B4393" s="448" t="s">
        <v>7780</v>
      </c>
      <c r="C4393" s="449" t="s">
        <v>923</v>
      </c>
      <c r="D4393" s="450">
        <v>69.78</v>
      </c>
    </row>
    <row r="4394" spans="1:4" ht="13.5" x14ac:dyDescent="0.25">
      <c r="A4394" s="447">
        <v>92889</v>
      </c>
      <c r="B4394" s="448" t="s">
        <v>7781</v>
      </c>
      <c r="C4394" s="449" t="s">
        <v>923</v>
      </c>
      <c r="D4394" s="450">
        <v>134.29</v>
      </c>
    </row>
    <row r="4395" spans="1:4" ht="13.5" x14ac:dyDescent="0.25">
      <c r="A4395" s="447">
        <v>92890</v>
      </c>
      <c r="B4395" s="448" t="s">
        <v>7782</v>
      </c>
      <c r="C4395" s="449" t="s">
        <v>923</v>
      </c>
      <c r="D4395" s="450">
        <v>203.88</v>
      </c>
    </row>
    <row r="4396" spans="1:4" ht="13.5" x14ac:dyDescent="0.25">
      <c r="A4396" s="447">
        <v>92891</v>
      </c>
      <c r="B4396" s="448" t="s">
        <v>7783</v>
      </c>
      <c r="C4396" s="449" t="s">
        <v>923</v>
      </c>
      <c r="D4396" s="450">
        <v>299.27999999999997</v>
      </c>
    </row>
    <row r="4397" spans="1:4" ht="13.5" x14ac:dyDescent="0.25">
      <c r="A4397" s="447">
        <v>92892</v>
      </c>
      <c r="B4397" s="448" t="s">
        <v>7784</v>
      </c>
      <c r="C4397" s="449" t="s">
        <v>923</v>
      </c>
      <c r="D4397" s="450">
        <v>57.76</v>
      </c>
    </row>
    <row r="4398" spans="1:4" ht="13.5" x14ac:dyDescent="0.25">
      <c r="A4398" s="447">
        <v>92893</v>
      </c>
      <c r="B4398" s="448" t="s">
        <v>7785</v>
      </c>
      <c r="C4398" s="449" t="s">
        <v>923</v>
      </c>
      <c r="D4398" s="450">
        <v>82.38</v>
      </c>
    </row>
    <row r="4399" spans="1:4" ht="13.5" x14ac:dyDescent="0.25">
      <c r="A4399" s="447">
        <v>92894</v>
      </c>
      <c r="B4399" s="448" t="s">
        <v>7786</v>
      </c>
      <c r="C4399" s="449" t="s">
        <v>923</v>
      </c>
      <c r="D4399" s="450">
        <v>98.48</v>
      </c>
    </row>
    <row r="4400" spans="1:4" ht="13.5" x14ac:dyDescent="0.25">
      <c r="A4400" s="447">
        <v>92895</v>
      </c>
      <c r="B4400" s="448" t="s">
        <v>7787</v>
      </c>
      <c r="C4400" s="449" t="s">
        <v>923</v>
      </c>
      <c r="D4400" s="450">
        <v>134.24</v>
      </c>
    </row>
    <row r="4401" spans="1:4" ht="13.5" x14ac:dyDescent="0.25">
      <c r="A4401" s="447">
        <v>92896</v>
      </c>
      <c r="B4401" s="448" t="s">
        <v>7788</v>
      </c>
      <c r="C4401" s="449" t="s">
        <v>923</v>
      </c>
      <c r="D4401" s="450">
        <v>205.56</v>
      </c>
    </row>
    <row r="4402" spans="1:4" ht="13.5" x14ac:dyDescent="0.25">
      <c r="A4402" s="447">
        <v>92897</v>
      </c>
      <c r="B4402" s="448" t="s">
        <v>7789</v>
      </c>
      <c r="C4402" s="449" t="s">
        <v>923</v>
      </c>
      <c r="D4402" s="450">
        <v>302.73</v>
      </c>
    </row>
    <row r="4403" spans="1:4" ht="13.5" x14ac:dyDescent="0.25">
      <c r="A4403" s="447">
        <v>92898</v>
      </c>
      <c r="B4403" s="448" t="s">
        <v>7790</v>
      </c>
      <c r="C4403" s="449" t="s">
        <v>923</v>
      </c>
      <c r="D4403" s="450">
        <v>48.43</v>
      </c>
    </row>
    <row r="4404" spans="1:4" ht="13.5" x14ac:dyDescent="0.25">
      <c r="A4404" s="447">
        <v>92899</v>
      </c>
      <c r="B4404" s="448" t="s">
        <v>7791</v>
      </c>
      <c r="C4404" s="449" t="s">
        <v>923</v>
      </c>
      <c r="D4404" s="450">
        <v>71.760000000000005</v>
      </c>
    </row>
    <row r="4405" spans="1:4" ht="13.5" x14ac:dyDescent="0.25">
      <c r="A4405" s="447">
        <v>92900</v>
      </c>
      <c r="B4405" s="448" t="s">
        <v>7792</v>
      </c>
      <c r="C4405" s="449" t="s">
        <v>923</v>
      </c>
      <c r="D4405" s="450">
        <v>86.38</v>
      </c>
    </row>
    <row r="4406" spans="1:4" ht="13.5" x14ac:dyDescent="0.25">
      <c r="A4406" s="447">
        <v>92901</v>
      </c>
      <c r="B4406" s="448" t="s">
        <v>7793</v>
      </c>
      <c r="C4406" s="449" t="s">
        <v>923</v>
      </c>
      <c r="D4406" s="450">
        <v>120.32</v>
      </c>
    </row>
    <row r="4407" spans="1:4" ht="13.5" x14ac:dyDescent="0.25">
      <c r="A4407" s="447">
        <v>92902</v>
      </c>
      <c r="B4407" s="448" t="s">
        <v>7794</v>
      </c>
      <c r="C4407" s="449" t="s">
        <v>923</v>
      </c>
      <c r="D4407" s="450">
        <v>188.87</v>
      </c>
    </row>
    <row r="4408" spans="1:4" ht="13.5" x14ac:dyDescent="0.25">
      <c r="A4408" s="447">
        <v>92903</v>
      </c>
      <c r="B4408" s="448" t="s">
        <v>7795</v>
      </c>
      <c r="C4408" s="449" t="s">
        <v>923</v>
      </c>
      <c r="D4408" s="450">
        <v>283.33999999999997</v>
      </c>
    </row>
    <row r="4409" spans="1:4" ht="13.5" x14ac:dyDescent="0.25">
      <c r="A4409" s="447">
        <v>92904</v>
      </c>
      <c r="B4409" s="448" t="s">
        <v>7796</v>
      </c>
      <c r="C4409" s="449" t="s">
        <v>923</v>
      </c>
      <c r="D4409" s="450">
        <v>33.01</v>
      </c>
    </row>
    <row r="4410" spans="1:4" ht="13.5" x14ac:dyDescent="0.25">
      <c r="A4410" s="447">
        <v>92905</v>
      </c>
      <c r="B4410" s="448" t="s">
        <v>7797</v>
      </c>
      <c r="C4410" s="449" t="s">
        <v>923</v>
      </c>
      <c r="D4410" s="450">
        <v>47.1</v>
      </c>
    </row>
    <row r="4411" spans="1:4" ht="13.5" x14ac:dyDescent="0.25">
      <c r="A4411" s="447">
        <v>92906</v>
      </c>
      <c r="B4411" s="448" t="s">
        <v>7798</v>
      </c>
      <c r="C4411" s="449" t="s">
        <v>923</v>
      </c>
      <c r="D4411" s="450">
        <v>57.36</v>
      </c>
    </row>
    <row r="4412" spans="1:4" ht="13.5" x14ac:dyDescent="0.25">
      <c r="A4412" s="447">
        <v>92907</v>
      </c>
      <c r="B4412" s="448" t="s">
        <v>7799</v>
      </c>
      <c r="C4412" s="449" t="s">
        <v>923</v>
      </c>
      <c r="D4412" s="450">
        <v>71.48</v>
      </c>
    </row>
    <row r="4413" spans="1:4" ht="13.5" x14ac:dyDescent="0.25">
      <c r="A4413" s="447">
        <v>92908</v>
      </c>
      <c r="B4413" s="448" t="s">
        <v>7800</v>
      </c>
      <c r="C4413" s="449" t="s">
        <v>923</v>
      </c>
      <c r="D4413" s="450">
        <v>71.48</v>
      </c>
    </row>
    <row r="4414" spans="1:4" ht="13.5" x14ac:dyDescent="0.25">
      <c r="A4414" s="447">
        <v>92909</v>
      </c>
      <c r="B4414" s="448" t="s">
        <v>7801</v>
      </c>
      <c r="C4414" s="449" t="s">
        <v>923</v>
      </c>
      <c r="D4414" s="450">
        <v>71.48</v>
      </c>
    </row>
    <row r="4415" spans="1:4" ht="13.5" x14ac:dyDescent="0.25">
      <c r="A4415" s="447">
        <v>92910</v>
      </c>
      <c r="B4415" s="448" t="s">
        <v>7802</v>
      </c>
      <c r="C4415" s="449" t="s">
        <v>923</v>
      </c>
      <c r="D4415" s="450">
        <v>103.84</v>
      </c>
    </row>
    <row r="4416" spans="1:4" ht="13.5" x14ac:dyDescent="0.25">
      <c r="A4416" s="447">
        <v>92911</v>
      </c>
      <c r="B4416" s="448" t="s">
        <v>7803</v>
      </c>
      <c r="C4416" s="449" t="s">
        <v>923</v>
      </c>
      <c r="D4416" s="450">
        <v>103.84</v>
      </c>
    </row>
    <row r="4417" spans="1:4" ht="13.5" x14ac:dyDescent="0.25">
      <c r="A4417" s="447">
        <v>92912</v>
      </c>
      <c r="B4417" s="448" t="s">
        <v>7804</v>
      </c>
      <c r="C4417" s="449" t="s">
        <v>923</v>
      </c>
      <c r="D4417" s="450">
        <v>139.63999999999999</v>
      </c>
    </row>
    <row r="4418" spans="1:4" ht="13.5" x14ac:dyDescent="0.25">
      <c r="A4418" s="447">
        <v>92913</v>
      </c>
      <c r="B4418" s="448" t="s">
        <v>7805</v>
      </c>
      <c r="C4418" s="449" t="s">
        <v>923</v>
      </c>
      <c r="D4418" s="450">
        <v>142.54</v>
      </c>
    </row>
    <row r="4419" spans="1:4" ht="13.5" x14ac:dyDescent="0.25">
      <c r="A4419" s="447">
        <v>92914</v>
      </c>
      <c r="B4419" s="448" t="s">
        <v>7806</v>
      </c>
      <c r="C4419" s="449" t="s">
        <v>923</v>
      </c>
      <c r="D4419" s="450">
        <v>142.54</v>
      </c>
    </row>
    <row r="4420" spans="1:4" ht="13.5" x14ac:dyDescent="0.25">
      <c r="A4420" s="447">
        <v>92918</v>
      </c>
      <c r="B4420" s="448" t="s">
        <v>7807</v>
      </c>
      <c r="C4420" s="449" t="s">
        <v>923</v>
      </c>
      <c r="D4420" s="450">
        <v>37.76</v>
      </c>
    </row>
    <row r="4421" spans="1:4" ht="13.5" x14ac:dyDescent="0.25">
      <c r="A4421" s="447">
        <v>92920</v>
      </c>
      <c r="B4421" s="448" t="s">
        <v>7808</v>
      </c>
      <c r="C4421" s="449" t="s">
        <v>923</v>
      </c>
      <c r="D4421" s="450">
        <v>38.020000000000003</v>
      </c>
    </row>
    <row r="4422" spans="1:4" ht="13.5" x14ac:dyDescent="0.25">
      <c r="A4422" s="447">
        <v>92925</v>
      </c>
      <c r="B4422" s="448" t="s">
        <v>7809</v>
      </c>
      <c r="C4422" s="449" t="s">
        <v>923</v>
      </c>
      <c r="D4422" s="450">
        <v>46.86</v>
      </c>
    </row>
    <row r="4423" spans="1:4" ht="13.5" x14ac:dyDescent="0.25">
      <c r="A4423" s="447">
        <v>92926</v>
      </c>
      <c r="B4423" s="448" t="s">
        <v>7810</v>
      </c>
      <c r="C4423" s="449" t="s">
        <v>923</v>
      </c>
      <c r="D4423" s="450">
        <v>46.84</v>
      </c>
    </row>
    <row r="4424" spans="1:4" ht="13.5" x14ac:dyDescent="0.25">
      <c r="A4424" s="447">
        <v>92927</v>
      </c>
      <c r="B4424" s="448" t="s">
        <v>7811</v>
      </c>
      <c r="C4424" s="449" t="s">
        <v>923</v>
      </c>
      <c r="D4424" s="450">
        <v>46.84</v>
      </c>
    </row>
    <row r="4425" spans="1:4" ht="13.5" x14ac:dyDescent="0.25">
      <c r="A4425" s="447">
        <v>92928</v>
      </c>
      <c r="B4425" s="448" t="s">
        <v>7812</v>
      </c>
      <c r="C4425" s="449" t="s">
        <v>923</v>
      </c>
      <c r="D4425" s="450">
        <v>53.61</v>
      </c>
    </row>
    <row r="4426" spans="1:4" ht="13.5" x14ac:dyDescent="0.25">
      <c r="A4426" s="447">
        <v>92929</v>
      </c>
      <c r="B4426" s="448" t="s">
        <v>7813</v>
      </c>
      <c r="C4426" s="449" t="s">
        <v>923</v>
      </c>
      <c r="D4426" s="450">
        <v>53.61</v>
      </c>
    </row>
    <row r="4427" spans="1:4" ht="13.5" x14ac:dyDescent="0.25">
      <c r="A4427" s="447">
        <v>92930</v>
      </c>
      <c r="B4427" s="448" t="s">
        <v>7814</v>
      </c>
      <c r="C4427" s="449" t="s">
        <v>923</v>
      </c>
      <c r="D4427" s="450">
        <v>53.61</v>
      </c>
    </row>
    <row r="4428" spans="1:4" ht="13.5" x14ac:dyDescent="0.25">
      <c r="A4428" s="447">
        <v>92931</v>
      </c>
      <c r="B4428" s="448" t="s">
        <v>7815</v>
      </c>
      <c r="C4428" s="449" t="s">
        <v>923</v>
      </c>
      <c r="D4428" s="450">
        <v>71.430000000000007</v>
      </c>
    </row>
    <row r="4429" spans="1:4" ht="13.5" x14ac:dyDescent="0.25">
      <c r="A4429" s="447">
        <v>92932</v>
      </c>
      <c r="B4429" s="448" t="s">
        <v>7816</v>
      </c>
      <c r="C4429" s="449" t="s">
        <v>923</v>
      </c>
      <c r="D4429" s="450">
        <v>71.430000000000007</v>
      </c>
    </row>
    <row r="4430" spans="1:4" ht="13.5" x14ac:dyDescent="0.25">
      <c r="A4430" s="447">
        <v>92933</v>
      </c>
      <c r="B4430" s="448" t="s">
        <v>7817</v>
      </c>
      <c r="C4430" s="449" t="s">
        <v>923</v>
      </c>
      <c r="D4430" s="450">
        <v>71.430000000000007</v>
      </c>
    </row>
    <row r="4431" spans="1:4" ht="13.5" x14ac:dyDescent="0.25">
      <c r="A4431" s="447">
        <v>92934</v>
      </c>
      <c r="B4431" s="448" t="s">
        <v>7818</v>
      </c>
      <c r="C4431" s="449" t="s">
        <v>923</v>
      </c>
      <c r="D4431" s="450">
        <v>105.52</v>
      </c>
    </row>
    <row r="4432" spans="1:4" ht="13.5" x14ac:dyDescent="0.25">
      <c r="A4432" s="447">
        <v>92935</v>
      </c>
      <c r="B4432" s="448" t="s">
        <v>7819</v>
      </c>
      <c r="C4432" s="449" t="s">
        <v>923</v>
      </c>
      <c r="D4432" s="450">
        <v>105.52</v>
      </c>
    </row>
    <row r="4433" spans="1:4" ht="13.5" x14ac:dyDescent="0.25">
      <c r="A4433" s="447">
        <v>92936</v>
      </c>
      <c r="B4433" s="448" t="s">
        <v>7820</v>
      </c>
      <c r="C4433" s="449" t="s">
        <v>923</v>
      </c>
      <c r="D4433" s="450">
        <v>145.99</v>
      </c>
    </row>
    <row r="4434" spans="1:4" ht="13.5" x14ac:dyDescent="0.25">
      <c r="A4434" s="447">
        <v>92937</v>
      </c>
      <c r="B4434" s="448" t="s">
        <v>7821</v>
      </c>
      <c r="C4434" s="449" t="s">
        <v>923</v>
      </c>
      <c r="D4434" s="450">
        <v>145.99</v>
      </c>
    </row>
    <row r="4435" spans="1:4" ht="13.5" x14ac:dyDescent="0.25">
      <c r="A4435" s="447">
        <v>92938</v>
      </c>
      <c r="B4435" s="448" t="s">
        <v>7822</v>
      </c>
      <c r="C4435" s="449" t="s">
        <v>923</v>
      </c>
      <c r="D4435" s="450">
        <v>28.43</v>
      </c>
    </row>
    <row r="4436" spans="1:4" ht="13.5" x14ac:dyDescent="0.25">
      <c r="A4436" s="447">
        <v>92939</v>
      </c>
      <c r="B4436" s="448" t="s">
        <v>7823</v>
      </c>
      <c r="C4436" s="449" t="s">
        <v>923</v>
      </c>
      <c r="D4436" s="450">
        <v>28.69</v>
      </c>
    </row>
    <row r="4437" spans="1:4" ht="13.5" x14ac:dyDescent="0.25">
      <c r="A4437" s="447">
        <v>92940</v>
      </c>
      <c r="B4437" s="448" t="s">
        <v>7824</v>
      </c>
      <c r="C4437" s="449" t="s">
        <v>923</v>
      </c>
      <c r="D4437" s="450">
        <v>36.24</v>
      </c>
    </row>
    <row r="4438" spans="1:4" ht="13.5" x14ac:dyDescent="0.25">
      <c r="A4438" s="447">
        <v>92941</v>
      </c>
      <c r="B4438" s="448" t="s">
        <v>7825</v>
      </c>
      <c r="C4438" s="449" t="s">
        <v>923</v>
      </c>
      <c r="D4438" s="450">
        <v>36.22</v>
      </c>
    </row>
    <row r="4439" spans="1:4" ht="13.5" x14ac:dyDescent="0.25">
      <c r="A4439" s="447">
        <v>92942</v>
      </c>
      <c r="B4439" s="448" t="s">
        <v>7826</v>
      </c>
      <c r="C4439" s="449" t="s">
        <v>923</v>
      </c>
      <c r="D4439" s="450">
        <v>36.22</v>
      </c>
    </row>
    <row r="4440" spans="1:4" ht="13.5" x14ac:dyDescent="0.25">
      <c r="A4440" s="447">
        <v>92943</v>
      </c>
      <c r="B4440" s="448" t="s">
        <v>7827</v>
      </c>
      <c r="C4440" s="449" t="s">
        <v>923</v>
      </c>
      <c r="D4440" s="450">
        <v>41.51</v>
      </c>
    </row>
    <row r="4441" spans="1:4" ht="13.5" x14ac:dyDescent="0.25">
      <c r="A4441" s="447">
        <v>92944</v>
      </c>
      <c r="B4441" s="448" t="s">
        <v>7828</v>
      </c>
      <c r="C4441" s="449" t="s">
        <v>923</v>
      </c>
      <c r="D4441" s="450">
        <v>41.51</v>
      </c>
    </row>
    <row r="4442" spans="1:4" ht="13.5" x14ac:dyDescent="0.25">
      <c r="A4442" s="447">
        <v>92945</v>
      </c>
      <c r="B4442" s="448" t="s">
        <v>7829</v>
      </c>
      <c r="C4442" s="449" t="s">
        <v>923</v>
      </c>
      <c r="D4442" s="450">
        <v>41.51</v>
      </c>
    </row>
    <row r="4443" spans="1:4" ht="13.5" x14ac:dyDescent="0.25">
      <c r="A4443" s="447">
        <v>92946</v>
      </c>
      <c r="B4443" s="448" t="s">
        <v>7830</v>
      </c>
      <c r="C4443" s="449" t="s">
        <v>923</v>
      </c>
      <c r="D4443" s="450">
        <v>57.51</v>
      </c>
    </row>
    <row r="4444" spans="1:4" ht="13.5" x14ac:dyDescent="0.25">
      <c r="A4444" s="447">
        <v>92947</v>
      </c>
      <c r="B4444" s="448" t="s">
        <v>7831</v>
      </c>
      <c r="C4444" s="449" t="s">
        <v>923</v>
      </c>
      <c r="D4444" s="450">
        <v>57.51</v>
      </c>
    </row>
    <row r="4445" spans="1:4" ht="13.5" x14ac:dyDescent="0.25">
      <c r="A4445" s="447">
        <v>92948</v>
      </c>
      <c r="B4445" s="448" t="s">
        <v>7832</v>
      </c>
      <c r="C4445" s="449" t="s">
        <v>923</v>
      </c>
      <c r="D4445" s="450">
        <v>57.51</v>
      </c>
    </row>
    <row r="4446" spans="1:4" ht="13.5" x14ac:dyDescent="0.25">
      <c r="A4446" s="447">
        <v>92949</v>
      </c>
      <c r="B4446" s="448" t="s">
        <v>7833</v>
      </c>
      <c r="C4446" s="449" t="s">
        <v>923</v>
      </c>
      <c r="D4446" s="450">
        <v>88.83</v>
      </c>
    </row>
    <row r="4447" spans="1:4" ht="13.5" x14ac:dyDescent="0.25">
      <c r="A4447" s="447">
        <v>92950</v>
      </c>
      <c r="B4447" s="448" t="s">
        <v>7834</v>
      </c>
      <c r="C4447" s="449" t="s">
        <v>923</v>
      </c>
      <c r="D4447" s="450">
        <v>88.83</v>
      </c>
    </row>
    <row r="4448" spans="1:4" ht="13.5" x14ac:dyDescent="0.25">
      <c r="A4448" s="447">
        <v>92951</v>
      </c>
      <c r="B4448" s="448" t="s">
        <v>7835</v>
      </c>
      <c r="C4448" s="449" t="s">
        <v>923</v>
      </c>
      <c r="D4448" s="450">
        <v>126.6</v>
      </c>
    </row>
    <row r="4449" spans="1:4" ht="13.5" x14ac:dyDescent="0.25">
      <c r="A4449" s="447">
        <v>92952</v>
      </c>
      <c r="B4449" s="448" t="s">
        <v>7836</v>
      </c>
      <c r="C4449" s="449" t="s">
        <v>923</v>
      </c>
      <c r="D4449" s="450">
        <v>126.6</v>
      </c>
    </row>
    <row r="4450" spans="1:4" ht="13.5" x14ac:dyDescent="0.25">
      <c r="A4450" s="447">
        <v>92953</v>
      </c>
      <c r="B4450" s="448" t="s">
        <v>7837</v>
      </c>
      <c r="C4450" s="449" t="s">
        <v>923</v>
      </c>
      <c r="D4450" s="450">
        <v>24.53</v>
      </c>
    </row>
    <row r="4451" spans="1:4" ht="13.5" x14ac:dyDescent="0.25">
      <c r="A4451" s="447">
        <v>93050</v>
      </c>
      <c r="B4451" s="448" t="s">
        <v>11119</v>
      </c>
      <c r="C4451" s="449" t="s">
        <v>923</v>
      </c>
      <c r="D4451" s="450">
        <v>11.36</v>
      </c>
    </row>
    <row r="4452" spans="1:4" ht="13.5" x14ac:dyDescent="0.25">
      <c r="A4452" s="447">
        <v>93052</v>
      </c>
      <c r="B4452" s="448" t="s">
        <v>11120</v>
      </c>
      <c r="C4452" s="449" t="s">
        <v>923</v>
      </c>
      <c r="D4452" s="450">
        <v>523.91999999999996</v>
      </c>
    </row>
    <row r="4453" spans="1:4" ht="13.5" x14ac:dyDescent="0.25">
      <c r="A4453" s="447">
        <v>93054</v>
      </c>
      <c r="B4453" s="448" t="s">
        <v>11121</v>
      </c>
      <c r="C4453" s="449" t="s">
        <v>923</v>
      </c>
      <c r="D4453" s="450">
        <v>22.61</v>
      </c>
    </row>
    <row r="4454" spans="1:4" ht="13.5" x14ac:dyDescent="0.25">
      <c r="A4454" s="447">
        <v>93055</v>
      </c>
      <c r="B4454" s="448" t="s">
        <v>11122</v>
      </c>
      <c r="C4454" s="449" t="s">
        <v>923</v>
      </c>
      <c r="D4454" s="450">
        <v>45.31</v>
      </c>
    </row>
    <row r="4455" spans="1:4" ht="13.5" x14ac:dyDescent="0.25">
      <c r="A4455" s="447">
        <v>93056</v>
      </c>
      <c r="B4455" s="448" t="s">
        <v>11123</v>
      </c>
      <c r="C4455" s="449" t="s">
        <v>923</v>
      </c>
      <c r="D4455" s="450">
        <v>17</v>
      </c>
    </row>
    <row r="4456" spans="1:4" ht="13.5" x14ac:dyDescent="0.25">
      <c r="A4456" s="447">
        <v>93057</v>
      </c>
      <c r="B4456" s="448" t="s">
        <v>11124</v>
      </c>
      <c r="C4456" s="449" t="s">
        <v>923</v>
      </c>
      <c r="D4456" s="450">
        <v>14.12</v>
      </c>
    </row>
    <row r="4457" spans="1:4" ht="13.5" x14ac:dyDescent="0.25">
      <c r="A4457" s="447">
        <v>93058</v>
      </c>
      <c r="B4457" s="448" t="s">
        <v>11125</v>
      </c>
      <c r="C4457" s="449" t="s">
        <v>923</v>
      </c>
      <c r="D4457" s="450">
        <v>576.39</v>
      </c>
    </row>
    <row r="4458" spans="1:4" ht="13.5" x14ac:dyDescent="0.25">
      <c r="A4458" s="447">
        <v>93059</v>
      </c>
      <c r="B4458" s="448" t="s">
        <v>11126</v>
      </c>
      <c r="C4458" s="449" t="s">
        <v>923</v>
      </c>
      <c r="D4458" s="450">
        <v>29.52</v>
      </c>
    </row>
    <row r="4459" spans="1:4" ht="13.5" x14ac:dyDescent="0.25">
      <c r="A4459" s="447">
        <v>93060</v>
      </c>
      <c r="B4459" s="448" t="s">
        <v>11127</v>
      </c>
      <c r="C4459" s="449" t="s">
        <v>923</v>
      </c>
      <c r="D4459" s="450">
        <v>79.41</v>
      </c>
    </row>
    <row r="4460" spans="1:4" ht="13.5" x14ac:dyDescent="0.25">
      <c r="A4460" s="447">
        <v>93061</v>
      </c>
      <c r="B4460" s="448" t="s">
        <v>11128</v>
      </c>
      <c r="C4460" s="449" t="s">
        <v>923</v>
      </c>
      <c r="D4460" s="450">
        <v>32.200000000000003</v>
      </c>
    </row>
    <row r="4461" spans="1:4" ht="13.5" x14ac:dyDescent="0.25">
      <c r="A4461" s="447">
        <v>93062</v>
      </c>
      <c r="B4461" s="448" t="s">
        <v>11129</v>
      </c>
      <c r="C4461" s="449" t="s">
        <v>923</v>
      </c>
      <c r="D4461" s="450">
        <v>27.16</v>
      </c>
    </row>
    <row r="4462" spans="1:4" ht="13.5" x14ac:dyDescent="0.25">
      <c r="A4462" s="447">
        <v>93063</v>
      </c>
      <c r="B4462" s="448" t="s">
        <v>11130</v>
      </c>
      <c r="C4462" s="449" t="s">
        <v>923</v>
      </c>
      <c r="D4462" s="450">
        <v>660.5</v>
      </c>
    </row>
    <row r="4463" spans="1:4" ht="13.5" x14ac:dyDescent="0.25">
      <c r="A4463" s="447">
        <v>93064</v>
      </c>
      <c r="B4463" s="448" t="s">
        <v>11131</v>
      </c>
      <c r="C4463" s="449" t="s">
        <v>923</v>
      </c>
      <c r="D4463" s="450">
        <v>49.43</v>
      </c>
    </row>
    <row r="4464" spans="1:4" ht="13.5" x14ac:dyDescent="0.25">
      <c r="A4464" s="447">
        <v>93065</v>
      </c>
      <c r="B4464" s="448" t="s">
        <v>11132</v>
      </c>
      <c r="C4464" s="449" t="s">
        <v>923</v>
      </c>
      <c r="D4464" s="450">
        <v>44.39</v>
      </c>
    </row>
    <row r="4465" spans="1:4" ht="13.5" x14ac:dyDescent="0.25">
      <c r="A4465" s="447">
        <v>93066</v>
      </c>
      <c r="B4465" s="448" t="s">
        <v>11133</v>
      </c>
      <c r="C4465" s="449" t="s">
        <v>923</v>
      </c>
      <c r="D4465" s="450">
        <v>828.89</v>
      </c>
    </row>
    <row r="4466" spans="1:4" ht="13.5" x14ac:dyDescent="0.25">
      <c r="A4466" s="447">
        <v>93067</v>
      </c>
      <c r="B4466" s="448" t="s">
        <v>11134</v>
      </c>
      <c r="C4466" s="449" t="s">
        <v>923</v>
      </c>
      <c r="D4466" s="450">
        <v>73.5</v>
      </c>
    </row>
    <row r="4467" spans="1:4" ht="13.5" x14ac:dyDescent="0.25">
      <c r="A4467" s="447">
        <v>93068</v>
      </c>
      <c r="B4467" s="448" t="s">
        <v>11135</v>
      </c>
      <c r="C4467" s="449" t="s">
        <v>923</v>
      </c>
      <c r="D4467" s="450">
        <v>62.51</v>
      </c>
    </row>
    <row r="4468" spans="1:4" ht="13.5" x14ac:dyDescent="0.25">
      <c r="A4468" s="447">
        <v>93069</v>
      </c>
      <c r="B4468" s="448" t="s">
        <v>11136</v>
      </c>
      <c r="C4468" s="449" t="s">
        <v>923</v>
      </c>
      <c r="D4468" s="451">
        <v>1148.96</v>
      </c>
    </row>
    <row r="4469" spans="1:4" ht="13.5" x14ac:dyDescent="0.25">
      <c r="A4469" s="447">
        <v>93070</v>
      </c>
      <c r="B4469" s="448" t="s">
        <v>11137</v>
      </c>
      <c r="C4469" s="449" t="s">
        <v>923</v>
      </c>
      <c r="D4469" s="450">
        <v>185.53</v>
      </c>
    </row>
    <row r="4470" spans="1:4" ht="13.5" x14ac:dyDescent="0.25">
      <c r="A4470" s="447">
        <v>93071</v>
      </c>
      <c r="B4470" s="448" t="s">
        <v>11138</v>
      </c>
      <c r="C4470" s="449" t="s">
        <v>923</v>
      </c>
      <c r="D4470" s="450">
        <v>170.56</v>
      </c>
    </row>
    <row r="4471" spans="1:4" ht="13.5" x14ac:dyDescent="0.25">
      <c r="A4471" s="447">
        <v>93072</v>
      </c>
      <c r="B4471" s="448" t="s">
        <v>11139</v>
      </c>
      <c r="C4471" s="449" t="s">
        <v>923</v>
      </c>
      <c r="D4471" s="451">
        <v>1516.34</v>
      </c>
    </row>
    <row r="4472" spans="1:4" ht="13.5" x14ac:dyDescent="0.25">
      <c r="A4472" s="447">
        <v>93074</v>
      </c>
      <c r="B4472" s="448" t="s">
        <v>11140</v>
      </c>
      <c r="C4472" s="449" t="s">
        <v>923</v>
      </c>
      <c r="D4472" s="450">
        <v>13.5</v>
      </c>
    </row>
    <row r="4473" spans="1:4" ht="13.5" x14ac:dyDescent="0.25">
      <c r="A4473" s="447">
        <v>93075</v>
      </c>
      <c r="B4473" s="448" t="s">
        <v>11141</v>
      </c>
      <c r="C4473" s="449" t="s">
        <v>923</v>
      </c>
      <c r="D4473" s="450">
        <v>19.850000000000001</v>
      </c>
    </row>
    <row r="4474" spans="1:4" ht="13.5" x14ac:dyDescent="0.25">
      <c r="A4474" s="447">
        <v>93076</v>
      </c>
      <c r="B4474" s="448" t="s">
        <v>11142</v>
      </c>
      <c r="C4474" s="449" t="s">
        <v>923</v>
      </c>
      <c r="D4474" s="450">
        <v>21.54</v>
      </c>
    </row>
    <row r="4475" spans="1:4" ht="13.5" x14ac:dyDescent="0.25">
      <c r="A4475" s="447">
        <v>93077</v>
      </c>
      <c r="B4475" s="448" t="s">
        <v>11143</v>
      </c>
      <c r="C4475" s="449" t="s">
        <v>923</v>
      </c>
      <c r="D4475" s="450">
        <v>28.09</v>
      </c>
    </row>
    <row r="4476" spans="1:4" ht="13.5" x14ac:dyDescent="0.25">
      <c r="A4476" s="447">
        <v>93078</v>
      </c>
      <c r="B4476" s="448" t="s">
        <v>11144</v>
      </c>
      <c r="C4476" s="449" t="s">
        <v>923</v>
      </c>
      <c r="D4476" s="450">
        <v>31.61</v>
      </c>
    </row>
    <row r="4477" spans="1:4" ht="13.5" x14ac:dyDescent="0.25">
      <c r="A4477" s="447">
        <v>93079</v>
      </c>
      <c r="B4477" s="448" t="s">
        <v>11145</v>
      </c>
      <c r="C4477" s="449" t="s">
        <v>923</v>
      </c>
      <c r="D4477" s="450">
        <v>29.94</v>
      </c>
    </row>
    <row r="4478" spans="1:4" ht="13.5" x14ac:dyDescent="0.25">
      <c r="A4478" s="447">
        <v>93080</v>
      </c>
      <c r="B4478" s="448" t="s">
        <v>11146</v>
      </c>
      <c r="C4478" s="449" t="s">
        <v>923</v>
      </c>
      <c r="D4478" s="450">
        <v>8.7899999999999991</v>
      </c>
    </row>
    <row r="4479" spans="1:4" ht="13.5" x14ac:dyDescent="0.25">
      <c r="A4479" s="447">
        <v>93081</v>
      </c>
      <c r="B4479" s="448" t="s">
        <v>11147</v>
      </c>
      <c r="C4479" s="449" t="s">
        <v>923</v>
      </c>
      <c r="D4479" s="450">
        <v>18.71</v>
      </c>
    </row>
    <row r="4480" spans="1:4" ht="13.5" x14ac:dyDescent="0.25">
      <c r="A4480" s="447">
        <v>93082</v>
      </c>
      <c r="B4480" s="448" t="s">
        <v>11148</v>
      </c>
      <c r="C4480" s="449" t="s">
        <v>923</v>
      </c>
      <c r="D4480" s="450">
        <v>24.23</v>
      </c>
    </row>
    <row r="4481" spans="1:4" ht="13.5" x14ac:dyDescent="0.25">
      <c r="A4481" s="447">
        <v>93083</v>
      </c>
      <c r="B4481" s="448" t="s">
        <v>11149</v>
      </c>
      <c r="C4481" s="449" t="s">
        <v>923</v>
      </c>
      <c r="D4481" s="450">
        <v>453.68</v>
      </c>
    </row>
    <row r="4482" spans="1:4" ht="13.5" x14ac:dyDescent="0.25">
      <c r="A4482" s="447">
        <v>93084</v>
      </c>
      <c r="B4482" s="448" t="s">
        <v>11150</v>
      </c>
      <c r="C4482" s="449" t="s">
        <v>923</v>
      </c>
      <c r="D4482" s="450">
        <v>14.15</v>
      </c>
    </row>
    <row r="4483" spans="1:4" ht="13.5" x14ac:dyDescent="0.25">
      <c r="A4483" s="447">
        <v>93085</v>
      </c>
      <c r="B4483" s="448" t="s">
        <v>11151</v>
      </c>
      <c r="C4483" s="449" t="s">
        <v>923</v>
      </c>
      <c r="D4483" s="450">
        <v>15.2</v>
      </c>
    </row>
    <row r="4484" spans="1:4" ht="13.5" x14ac:dyDescent="0.25">
      <c r="A4484" s="447">
        <v>93086</v>
      </c>
      <c r="B4484" s="448" t="s">
        <v>11152</v>
      </c>
      <c r="C4484" s="449" t="s">
        <v>923</v>
      </c>
      <c r="D4484" s="450">
        <v>526.71</v>
      </c>
    </row>
    <row r="4485" spans="1:4" ht="13.5" x14ac:dyDescent="0.25">
      <c r="A4485" s="447">
        <v>93087</v>
      </c>
      <c r="B4485" s="448" t="s">
        <v>11153</v>
      </c>
      <c r="C4485" s="449" t="s">
        <v>923</v>
      </c>
      <c r="D4485" s="450">
        <v>19.62</v>
      </c>
    </row>
    <row r="4486" spans="1:4" ht="13.5" x14ac:dyDescent="0.25">
      <c r="A4486" s="447">
        <v>93088</v>
      </c>
      <c r="B4486" s="448" t="s">
        <v>11154</v>
      </c>
      <c r="C4486" s="449" t="s">
        <v>923</v>
      </c>
      <c r="D4486" s="450">
        <v>24.31</v>
      </c>
    </row>
    <row r="4487" spans="1:4" ht="13.5" x14ac:dyDescent="0.25">
      <c r="A4487" s="447">
        <v>93089</v>
      </c>
      <c r="B4487" s="448" t="s">
        <v>11155</v>
      </c>
      <c r="C4487" s="449" t="s">
        <v>923</v>
      </c>
      <c r="D4487" s="450">
        <v>48.1</v>
      </c>
    </row>
    <row r="4488" spans="1:4" ht="13.5" x14ac:dyDescent="0.25">
      <c r="A4488" s="447">
        <v>93090</v>
      </c>
      <c r="B4488" s="448" t="s">
        <v>11156</v>
      </c>
      <c r="C4488" s="449" t="s">
        <v>923</v>
      </c>
      <c r="D4488" s="450">
        <v>19.57</v>
      </c>
    </row>
    <row r="4489" spans="1:4" ht="13.5" x14ac:dyDescent="0.25">
      <c r="A4489" s="447">
        <v>93091</v>
      </c>
      <c r="B4489" s="448" t="s">
        <v>11157</v>
      </c>
      <c r="C4489" s="449" t="s">
        <v>923</v>
      </c>
      <c r="D4489" s="450">
        <v>16.809999999999999</v>
      </c>
    </row>
    <row r="4490" spans="1:4" ht="13.5" x14ac:dyDescent="0.25">
      <c r="A4490" s="447">
        <v>93092</v>
      </c>
      <c r="B4490" s="448" t="s">
        <v>11158</v>
      </c>
      <c r="C4490" s="449" t="s">
        <v>923</v>
      </c>
      <c r="D4490" s="450">
        <v>578.96</v>
      </c>
    </row>
    <row r="4491" spans="1:4" ht="13.5" x14ac:dyDescent="0.25">
      <c r="A4491" s="447">
        <v>93093</v>
      </c>
      <c r="B4491" s="448" t="s">
        <v>11159</v>
      </c>
      <c r="C4491" s="449" t="s">
        <v>923</v>
      </c>
      <c r="D4491" s="450">
        <v>30.79</v>
      </c>
    </row>
    <row r="4492" spans="1:4" ht="13.5" x14ac:dyDescent="0.25">
      <c r="A4492" s="447">
        <v>93094</v>
      </c>
      <c r="B4492" s="448" t="s">
        <v>11160</v>
      </c>
      <c r="C4492" s="449" t="s">
        <v>923</v>
      </c>
      <c r="D4492" s="450">
        <v>81.98</v>
      </c>
    </row>
    <row r="4493" spans="1:4" ht="13.5" x14ac:dyDescent="0.25">
      <c r="A4493" s="447">
        <v>93097</v>
      </c>
      <c r="B4493" s="448" t="s">
        <v>11161</v>
      </c>
      <c r="C4493" s="449" t="s">
        <v>923</v>
      </c>
      <c r="D4493" s="450">
        <v>13.77</v>
      </c>
    </row>
    <row r="4494" spans="1:4" ht="13.5" x14ac:dyDescent="0.25">
      <c r="A4494" s="447">
        <v>93098</v>
      </c>
      <c r="B4494" s="448" t="s">
        <v>11162</v>
      </c>
      <c r="C4494" s="449" t="s">
        <v>923</v>
      </c>
      <c r="D4494" s="450">
        <v>19.989999999999998</v>
      </c>
    </row>
    <row r="4495" spans="1:4" ht="13.5" x14ac:dyDescent="0.25">
      <c r="A4495" s="447">
        <v>93099</v>
      </c>
      <c r="B4495" s="448" t="s">
        <v>11163</v>
      </c>
      <c r="C4495" s="449" t="s">
        <v>923</v>
      </c>
      <c r="D4495" s="450">
        <v>24.64</v>
      </c>
    </row>
    <row r="4496" spans="1:4" ht="13.5" x14ac:dyDescent="0.25">
      <c r="A4496" s="447">
        <v>93100</v>
      </c>
      <c r="B4496" s="448" t="s">
        <v>11164</v>
      </c>
      <c r="C4496" s="449" t="s">
        <v>923</v>
      </c>
      <c r="D4496" s="450">
        <v>29.64</v>
      </c>
    </row>
    <row r="4497" spans="1:4" ht="13.5" x14ac:dyDescent="0.25">
      <c r="A4497" s="447">
        <v>93101</v>
      </c>
      <c r="B4497" s="448" t="s">
        <v>11165</v>
      </c>
      <c r="C4497" s="449" t="s">
        <v>923</v>
      </c>
      <c r="D4497" s="450">
        <v>33.17</v>
      </c>
    </row>
    <row r="4498" spans="1:4" ht="13.5" x14ac:dyDescent="0.25">
      <c r="A4498" s="447">
        <v>93102</v>
      </c>
      <c r="B4498" s="448" t="s">
        <v>11166</v>
      </c>
      <c r="C4498" s="449" t="s">
        <v>923</v>
      </c>
      <c r="D4498" s="450">
        <v>35.46</v>
      </c>
    </row>
    <row r="4499" spans="1:4" ht="13.5" x14ac:dyDescent="0.25">
      <c r="A4499" s="447">
        <v>93103</v>
      </c>
      <c r="B4499" s="448" t="s">
        <v>11167</v>
      </c>
      <c r="C4499" s="449" t="s">
        <v>923</v>
      </c>
      <c r="D4499" s="450">
        <v>8.98</v>
      </c>
    </row>
    <row r="4500" spans="1:4" ht="13.5" x14ac:dyDescent="0.25">
      <c r="A4500" s="447">
        <v>93104</v>
      </c>
      <c r="B4500" s="448" t="s">
        <v>11168</v>
      </c>
      <c r="C4500" s="449" t="s">
        <v>923</v>
      </c>
      <c r="D4500" s="450">
        <v>18.809999999999999</v>
      </c>
    </row>
    <row r="4501" spans="1:4" ht="13.5" x14ac:dyDescent="0.25">
      <c r="A4501" s="447">
        <v>93105</v>
      </c>
      <c r="B4501" s="448" t="s">
        <v>11169</v>
      </c>
      <c r="C4501" s="449" t="s">
        <v>923</v>
      </c>
      <c r="D4501" s="450">
        <v>24.42</v>
      </c>
    </row>
    <row r="4502" spans="1:4" ht="13.5" x14ac:dyDescent="0.25">
      <c r="A4502" s="447">
        <v>93106</v>
      </c>
      <c r="B4502" s="448" t="s">
        <v>11170</v>
      </c>
      <c r="C4502" s="449" t="s">
        <v>923</v>
      </c>
      <c r="D4502" s="450">
        <v>453.87</v>
      </c>
    </row>
    <row r="4503" spans="1:4" ht="13.5" x14ac:dyDescent="0.25">
      <c r="A4503" s="447">
        <v>93107</v>
      </c>
      <c r="B4503" s="448" t="s">
        <v>11171</v>
      </c>
      <c r="C4503" s="449" t="s">
        <v>923</v>
      </c>
      <c r="D4503" s="450">
        <v>16.23</v>
      </c>
    </row>
    <row r="4504" spans="1:4" ht="13.5" x14ac:dyDescent="0.25">
      <c r="A4504" s="447">
        <v>93108</v>
      </c>
      <c r="B4504" s="448" t="s">
        <v>11172</v>
      </c>
      <c r="C4504" s="449" t="s">
        <v>923</v>
      </c>
      <c r="D4504" s="450">
        <v>13.69</v>
      </c>
    </row>
    <row r="4505" spans="1:4" ht="13.5" x14ac:dyDescent="0.25">
      <c r="A4505" s="447">
        <v>93109</v>
      </c>
      <c r="B4505" s="448" t="s">
        <v>11173</v>
      </c>
      <c r="C4505" s="449" t="s">
        <v>923</v>
      </c>
      <c r="D4505" s="450">
        <v>528.79</v>
      </c>
    </row>
    <row r="4506" spans="1:4" ht="13.5" x14ac:dyDescent="0.25">
      <c r="A4506" s="447">
        <v>93110</v>
      </c>
      <c r="B4506" s="448" t="s">
        <v>11174</v>
      </c>
      <c r="C4506" s="449" t="s">
        <v>923</v>
      </c>
      <c r="D4506" s="450">
        <v>20.66</v>
      </c>
    </row>
    <row r="4507" spans="1:4" ht="13.5" x14ac:dyDescent="0.25">
      <c r="A4507" s="447">
        <v>93111</v>
      </c>
      <c r="B4507" s="448" t="s">
        <v>11175</v>
      </c>
      <c r="C4507" s="449" t="s">
        <v>923</v>
      </c>
      <c r="D4507" s="450">
        <v>25.04</v>
      </c>
    </row>
    <row r="4508" spans="1:4" ht="13.5" x14ac:dyDescent="0.25">
      <c r="A4508" s="447">
        <v>93112</v>
      </c>
      <c r="B4508" s="448" t="s">
        <v>11176</v>
      </c>
      <c r="C4508" s="449" t="s">
        <v>923</v>
      </c>
      <c r="D4508" s="450">
        <v>50.18</v>
      </c>
    </row>
    <row r="4509" spans="1:4" ht="13.5" x14ac:dyDescent="0.25">
      <c r="A4509" s="447">
        <v>93113</v>
      </c>
      <c r="B4509" s="448" t="s">
        <v>11177</v>
      </c>
      <c r="C4509" s="449" t="s">
        <v>923</v>
      </c>
      <c r="D4509" s="450">
        <v>23.28</v>
      </c>
    </row>
    <row r="4510" spans="1:4" ht="13.5" x14ac:dyDescent="0.25">
      <c r="A4510" s="447">
        <v>93114</v>
      </c>
      <c r="B4510" s="448" t="s">
        <v>11178</v>
      </c>
      <c r="C4510" s="449" t="s">
        <v>923</v>
      </c>
      <c r="D4510" s="450">
        <v>32.659999999999997</v>
      </c>
    </row>
    <row r="4511" spans="1:4" ht="13.5" x14ac:dyDescent="0.25">
      <c r="A4511" s="447">
        <v>93115</v>
      </c>
      <c r="B4511" s="448" t="s">
        <v>11179</v>
      </c>
      <c r="C4511" s="449" t="s">
        <v>923</v>
      </c>
      <c r="D4511" s="450">
        <v>85.69</v>
      </c>
    </row>
    <row r="4512" spans="1:4" ht="13.5" x14ac:dyDescent="0.25">
      <c r="A4512" s="447">
        <v>93116</v>
      </c>
      <c r="B4512" s="448" t="s">
        <v>11180</v>
      </c>
      <c r="C4512" s="449" t="s">
        <v>923</v>
      </c>
      <c r="D4512" s="450">
        <v>582.66999999999996</v>
      </c>
    </row>
    <row r="4513" spans="1:4" ht="13.5" x14ac:dyDescent="0.25">
      <c r="A4513" s="447">
        <v>93117</v>
      </c>
      <c r="B4513" s="448" t="s">
        <v>11181</v>
      </c>
      <c r="C4513" s="449" t="s">
        <v>923</v>
      </c>
      <c r="D4513" s="450">
        <v>58.53</v>
      </c>
    </row>
    <row r="4514" spans="1:4" ht="13.5" x14ac:dyDescent="0.25">
      <c r="A4514" s="447">
        <v>93118</v>
      </c>
      <c r="B4514" s="448" t="s">
        <v>11182</v>
      </c>
      <c r="C4514" s="449" t="s">
        <v>923</v>
      </c>
      <c r="D4514" s="450">
        <v>86.3</v>
      </c>
    </row>
    <row r="4515" spans="1:4" ht="13.5" x14ac:dyDescent="0.25">
      <c r="A4515" s="447">
        <v>93119</v>
      </c>
      <c r="B4515" s="448" t="s">
        <v>11183</v>
      </c>
      <c r="C4515" s="449" t="s">
        <v>923</v>
      </c>
      <c r="D4515" s="450">
        <v>17.37</v>
      </c>
    </row>
    <row r="4516" spans="1:4" ht="13.5" x14ac:dyDescent="0.25">
      <c r="A4516" s="447">
        <v>93120</v>
      </c>
      <c r="B4516" s="448" t="s">
        <v>11184</v>
      </c>
      <c r="C4516" s="449" t="s">
        <v>923</v>
      </c>
      <c r="D4516" s="450">
        <v>26.01</v>
      </c>
    </row>
    <row r="4517" spans="1:4" ht="13.5" x14ac:dyDescent="0.25">
      <c r="A4517" s="447">
        <v>93121</v>
      </c>
      <c r="B4517" s="448" t="s">
        <v>11185</v>
      </c>
      <c r="C4517" s="449" t="s">
        <v>923</v>
      </c>
      <c r="D4517" s="450">
        <v>29.53</v>
      </c>
    </row>
    <row r="4518" spans="1:4" ht="13.5" x14ac:dyDescent="0.25">
      <c r="A4518" s="447">
        <v>93122</v>
      </c>
      <c r="B4518" s="448" t="s">
        <v>11186</v>
      </c>
      <c r="C4518" s="449" t="s">
        <v>923</v>
      </c>
      <c r="D4518" s="450">
        <v>26.1</v>
      </c>
    </row>
    <row r="4519" spans="1:4" ht="13.5" x14ac:dyDescent="0.25">
      <c r="A4519" s="447">
        <v>93123</v>
      </c>
      <c r="B4519" s="448" t="s">
        <v>11187</v>
      </c>
      <c r="C4519" s="449" t="s">
        <v>923</v>
      </c>
      <c r="D4519" s="450">
        <v>58.2</v>
      </c>
    </row>
    <row r="4520" spans="1:4" ht="13.5" x14ac:dyDescent="0.25">
      <c r="A4520" s="447">
        <v>93124</v>
      </c>
      <c r="B4520" s="448" t="s">
        <v>11188</v>
      </c>
      <c r="C4520" s="449" t="s">
        <v>923</v>
      </c>
      <c r="D4520" s="450">
        <v>91.37</v>
      </c>
    </row>
    <row r="4521" spans="1:4" ht="13.5" x14ac:dyDescent="0.25">
      <c r="A4521" s="447">
        <v>93125</v>
      </c>
      <c r="B4521" s="448" t="s">
        <v>11189</v>
      </c>
      <c r="C4521" s="449" t="s">
        <v>923</v>
      </c>
      <c r="D4521" s="450">
        <v>134.36000000000001</v>
      </c>
    </row>
    <row r="4522" spans="1:4" ht="13.5" x14ac:dyDescent="0.25">
      <c r="A4522" s="447">
        <v>93126</v>
      </c>
      <c r="B4522" s="448" t="s">
        <v>11190</v>
      </c>
      <c r="C4522" s="449" t="s">
        <v>923</v>
      </c>
      <c r="D4522" s="450">
        <v>296.85000000000002</v>
      </c>
    </row>
    <row r="4523" spans="1:4" ht="13.5" x14ac:dyDescent="0.25">
      <c r="A4523" s="447">
        <v>93133</v>
      </c>
      <c r="B4523" s="448" t="s">
        <v>11191</v>
      </c>
      <c r="C4523" s="449" t="s">
        <v>923</v>
      </c>
      <c r="D4523" s="450">
        <v>19.7</v>
      </c>
    </row>
    <row r="4524" spans="1:4" ht="13.5" x14ac:dyDescent="0.25">
      <c r="A4524" s="447">
        <v>94465</v>
      </c>
      <c r="B4524" s="448" t="s">
        <v>20479</v>
      </c>
      <c r="C4524" s="449" t="s">
        <v>923</v>
      </c>
      <c r="D4524" s="450">
        <v>51.2</v>
      </c>
    </row>
    <row r="4525" spans="1:4" ht="13.5" x14ac:dyDescent="0.25">
      <c r="A4525" s="447">
        <v>94466</v>
      </c>
      <c r="B4525" s="448" t="s">
        <v>20480</v>
      </c>
      <c r="C4525" s="449" t="s">
        <v>923</v>
      </c>
      <c r="D4525" s="450">
        <v>51.23</v>
      </c>
    </row>
    <row r="4526" spans="1:4" ht="13.5" x14ac:dyDescent="0.25">
      <c r="A4526" s="447">
        <v>94467</v>
      </c>
      <c r="B4526" s="448" t="s">
        <v>20481</v>
      </c>
      <c r="C4526" s="449" t="s">
        <v>923</v>
      </c>
      <c r="D4526" s="450">
        <v>82.92</v>
      </c>
    </row>
    <row r="4527" spans="1:4" ht="13.5" x14ac:dyDescent="0.25">
      <c r="A4527" s="447">
        <v>94468</v>
      </c>
      <c r="B4527" s="448" t="s">
        <v>20482</v>
      </c>
      <c r="C4527" s="449" t="s">
        <v>923</v>
      </c>
      <c r="D4527" s="450">
        <v>72.650000000000006</v>
      </c>
    </row>
    <row r="4528" spans="1:4" ht="13.5" x14ac:dyDescent="0.25">
      <c r="A4528" s="447">
        <v>94469</v>
      </c>
      <c r="B4528" s="448" t="s">
        <v>20483</v>
      </c>
      <c r="C4528" s="449" t="s">
        <v>923</v>
      </c>
      <c r="D4528" s="450">
        <v>118.89</v>
      </c>
    </row>
    <row r="4529" spans="1:4" ht="13.5" x14ac:dyDescent="0.25">
      <c r="A4529" s="447">
        <v>94470</v>
      </c>
      <c r="B4529" s="448" t="s">
        <v>20484</v>
      </c>
      <c r="C4529" s="449" t="s">
        <v>923</v>
      </c>
      <c r="D4529" s="450">
        <v>109.75</v>
      </c>
    </row>
    <row r="4530" spans="1:4" ht="13.5" x14ac:dyDescent="0.25">
      <c r="A4530" s="447">
        <v>94471</v>
      </c>
      <c r="B4530" s="448" t="s">
        <v>20485</v>
      </c>
      <c r="C4530" s="449" t="s">
        <v>923</v>
      </c>
      <c r="D4530" s="450">
        <v>73.7</v>
      </c>
    </row>
    <row r="4531" spans="1:4" ht="13.5" x14ac:dyDescent="0.25">
      <c r="A4531" s="447">
        <v>94472</v>
      </c>
      <c r="B4531" s="448" t="s">
        <v>20486</v>
      </c>
      <c r="C4531" s="449" t="s">
        <v>923</v>
      </c>
      <c r="D4531" s="450">
        <v>75.98</v>
      </c>
    </row>
    <row r="4532" spans="1:4" ht="13.5" x14ac:dyDescent="0.25">
      <c r="A4532" s="447">
        <v>94473</v>
      </c>
      <c r="B4532" s="448" t="s">
        <v>20487</v>
      </c>
      <c r="C4532" s="449" t="s">
        <v>923</v>
      </c>
      <c r="D4532" s="450">
        <v>118.66</v>
      </c>
    </row>
    <row r="4533" spans="1:4" ht="13.5" x14ac:dyDescent="0.25">
      <c r="A4533" s="447">
        <v>94474</v>
      </c>
      <c r="B4533" s="448" t="s">
        <v>20488</v>
      </c>
      <c r="C4533" s="449" t="s">
        <v>923</v>
      </c>
      <c r="D4533" s="450">
        <v>128.71</v>
      </c>
    </row>
    <row r="4534" spans="1:4" ht="13.5" x14ac:dyDescent="0.25">
      <c r="A4534" s="447">
        <v>94475</v>
      </c>
      <c r="B4534" s="448" t="s">
        <v>20489</v>
      </c>
      <c r="C4534" s="449" t="s">
        <v>923</v>
      </c>
      <c r="D4534" s="450">
        <v>160.94</v>
      </c>
    </row>
    <row r="4535" spans="1:4" ht="13.5" x14ac:dyDescent="0.25">
      <c r="A4535" s="447">
        <v>94476</v>
      </c>
      <c r="B4535" s="448" t="s">
        <v>20490</v>
      </c>
      <c r="C4535" s="449" t="s">
        <v>923</v>
      </c>
      <c r="D4535" s="450">
        <v>180.31</v>
      </c>
    </row>
    <row r="4536" spans="1:4" ht="13.5" x14ac:dyDescent="0.25">
      <c r="A4536" s="447">
        <v>94477</v>
      </c>
      <c r="B4536" s="448" t="s">
        <v>20491</v>
      </c>
      <c r="C4536" s="449" t="s">
        <v>923</v>
      </c>
      <c r="D4536" s="450">
        <v>98.19</v>
      </c>
    </row>
    <row r="4537" spans="1:4" ht="13.5" x14ac:dyDescent="0.25">
      <c r="A4537" s="447">
        <v>94478</v>
      </c>
      <c r="B4537" s="448" t="s">
        <v>20492</v>
      </c>
      <c r="C4537" s="449" t="s">
        <v>923</v>
      </c>
      <c r="D4537" s="450">
        <v>163.25</v>
      </c>
    </row>
    <row r="4538" spans="1:4" ht="13.5" x14ac:dyDescent="0.25">
      <c r="A4538" s="447">
        <v>94479</v>
      </c>
      <c r="B4538" s="448" t="s">
        <v>20493</v>
      </c>
      <c r="C4538" s="449" t="s">
        <v>923</v>
      </c>
      <c r="D4538" s="450">
        <v>212.7</v>
      </c>
    </row>
    <row r="4539" spans="1:4" ht="13.5" x14ac:dyDescent="0.25">
      <c r="A4539" s="447">
        <v>94606</v>
      </c>
      <c r="B4539" s="448" t="s">
        <v>20494</v>
      </c>
      <c r="C4539" s="449" t="s">
        <v>923</v>
      </c>
      <c r="D4539" s="450">
        <v>78.64</v>
      </c>
    </row>
    <row r="4540" spans="1:4" ht="13.5" x14ac:dyDescent="0.25">
      <c r="A4540" s="447">
        <v>94608</v>
      </c>
      <c r="B4540" s="448" t="s">
        <v>20495</v>
      </c>
      <c r="C4540" s="449" t="s">
        <v>923</v>
      </c>
      <c r="D4540" s="450">
        <v>197.31</v>
      </c>
    </row>
    <row r="4541" spans="1:4" ht="13.5" x14ac:dyDescent="0.25">
      <c r="A4541" s="447">
        <v>94610</v>
      </c>
      <c r="B4541" s="448" t="s">
        <v>20496</v>
      </c>
      <c r="C4541" s="449" t="s">
        <v>923</v>
      </c>
      <c r="D4541" s="450">
        <v>288.7</v>
      </c>
    </row>
    <row r="4542" spans="1:4" ht="13.5" x14ac:dyDescent="0.25">
      <c r="A4542" s="447">
        <v>94612</v>
      </c>
      <c r="B4542" s="448" t="s">
        <v>20497</v>
      </c>
      <c r="C4542" s="449" t="s">
        <v>923</v>
      </c>
      <c r="D4542" s="450">
        <v>410.38</v>
      </c>
    </row>
    <row r="4543" spans="1:4" ht="13.5" x14ac:dyDescent="0.25">
      <c r="A4543" s="447">
        <v>94614</v>
      </c>
      <c r="B4543" s="448" t="s">
        <v>20498</v>
      </c>
      <c r="C4543" s="449" t="s">
        <v>923</v>
      </c>
      <c r="D4543" s="450">
        <v>134.19</v>
      </c>
    </row>
    <row r="4544" spans="1:4" ht="13.5" x14ac:dyDescent="0.25">
      <c r="A4544" s="447">
        <v>94615</v>
      </c>
      <c r="B4544" s="448" t="s">
        <v>20499</v>
      </c>
      <c r="C4544" s="449" t="s">
        <v>923</v>
      </c>
      <c r="D4544" s="450">
        <v>152.4</v>
      </c>
    </row>
    <row r="4545" spans="1:4" ht="13.5" x14ac:dyDescent="0.25">
      <c r="A4545" s="447">
        <v>94616</v>
      </c>
      <c r="B4545" s="448" t="s">
        <v>20500</v>
      </c>
      <c r="C4545" s="449" t="s">
        <v>923</v>
      </c>
      <c r="D4545" s="450">
        <v>376.61</v>
      </c>
    </row>
    <row r="4546" spans="1:4" ht="13.5" x14ac:dyDescent="0.25">
      <c r="A4546" s="447">
        <v>94617</v>
      </c>
      <c r="B4546" s="448" t="s">
        <v>20501</v>
      </c>
      <c r="C4546" s="449" t="s">
        <v>923</v>
      </c>
      <c r="D4546" s="450">
        <v>313.3</v>
      </c>
    </row>
    <row r="4547" spans="1:4" ht="13.5" x14ac:dyDescent="0.25">
      <c r="A4547" s="447">
        <v>94618</v>
      </c>
      <c r="B4547" s="448" t="s">
        <v>20502</v>
      </c>
      <c r="C4547" s="449" t="s">
        <v>923</v>
      </c>
      <c r="D4547" s="450">
        <v>366.04</v>
      </c>
    </row>
    <row r="4548" spans="1:4" ht="13.5" x14ac:dyDescent="0.25">
      <c r="A4548" s="447">
        <v>94620</v>
      </c>
      <c r="B4548" s="448" t="s">
        <v>20503</v>
      </c>
      <c r="C4548" s="449" t="s">
        <v>923</v>
      </c>
      <c r="D4548" s="450">
        <v>845.1</v>
      </c>
    </row>
    <row r="4549" spans="1:4" ht="13.5" x14ac:dyDescent="0.25">
      <c r="A4549" s="447">
        <v>94622</v>
      </c>
      <c r="B4549" s="448" t="s">
        <v>20504</v>
      </c>
      <c r="C4549" s="449" t="s">
        <v>923</v>
      </c>
      <c r="D4549" s="450">
        <v>195.79</v>
      </c>
    </row>
    <row r="4550" spans="1:4" ht="13.5" x14ac:dyDescent="0.25">
      <c r="A4550" s="447">
        <v>94623</v>
      </c>
      <c r="B4550" s="448" t="s">
        <v>20505</v>
      </c>
      <c r="C4550" s="449" t="s">
        <v>923</v>
      </c>
      <c r="D4550" s="450">
        <v>466.43</v>
      </c>
    </row>
    <row r="4551" spans="1:4" ht="13.5" x14ac:dyDescent="0.25">
      <c r="A4551" s="447">
        <v>94624</v>
      </c>
      <c r="B4551" s="448" t="s">
        <v>20506</v>
      </c>
      <c r="C4551" s="449" t="s">
        <v>923</v>
      </c>
      <c r="D4551" s="450">
        <v>702.7</v>
      </c>
    </row>
    <row r="4552" spans="1:4" ht="13.5" x14ac:dyDescent="0.25">
      <c r="A4552" s="447">
        <v>94625</v>
      </c>
      <c r="B4552" s="448" t="s">
        <v>20507</v>
      </c>
      <c r="C4552" s="449" t="s">
        <v>923</v>
      </c>
      <c r="D4552" s="451">
        <v>1472.16</v>
      </c>
    </row>
    <row r="4553" spans="1:4" ht="13.5" x14ac:dyDescent="0.25">
      <c r="A4553" s="447">
        <v>94656</v>
      </c>
      <c r="B4553" s="448" t="s">
        <v>20508</v>
      </c>
      <c r="C4553" s="449" t="s">
        <v>923</v>
      </c>
      <c r="D4553" s="450">
        <v>3.4</v>
      </c>
    </row>
    <row r="4554" spans="1:4" ht="13.5" x14ac:dyDescent="0.25">
      <c r="A4554" s="447">
        <v>94657</v>
      </c>
      <c r="B4554" s="448" t="s">
        <v>20509</v>
      </c>
      <c r="C4554" s="449" t="s">
        <v>923</v>
      </c>
      <c r="D4554" s="450">
        <v>3.75</v>
      </c>
    </row>
    <row r="4555" spans="1:4" ht="13.5" x14ac:dyDescent="0.25">
      <c r="A4555" s="447">
        <v>94658</v>
      </c>
      <c r="B4555" s="448" t="s">
        <v>20510</v>
      </c>
      <c r="C4555" s="449" t="s">
        <v>923</v>
      </c>
      <c r="D4555" s="450">
        <v>5.17</v>
      </c>
    </row>
    <row r="4556" spans="1:4" ht="13.5" x14ac:dyDescent="0.25">
      <c r="A4556" s="447">
        <v>94659</v>
      </c>
      <c r="B4556" s="448" t="s">
        <v>20511</v>
      </c>
      <c r="C4556" s="449" t="s">
        <v>923</v>
      </c>
      <c r="D4556" s="450">
        <v>5.95</v>
      </c>
    </row>
    <row r="4557" spans="1:4" ht="13.5" x14ac:dyDescent="0.25">
      <c r="A4557" s="447">
        <v>94660</v>
      </c>
      <c r="B4557" s="448" t="s">
        <v>20512</v>
      </c>
      <c r="C4557" s="449" t="s">
        <v>923</v>
      </c>
      <c r="D4557" s="450">
        <v>8.27</v>
      </c>
    </row>
    <row r="4558" spans="1:4" ht="13.5" x14ac:dyDescent="0.25">
      <c r="A4558" s="447">
        <v>94661</v>
      </c>
      <c r="B4558" s="448" t="s">
        <v>20513</v>
      </c>
      <c r="C4558" s="449" t="s">
        <v>923</v>
      </c>
      <c r="D4558" s="450">
        <v>9.58</v>
      </c>
    </row>
    <row r="4559" spans="1:4" ht="13.5" x14ac:dyDescent="0.25">
      <c r="A4559" s="447">
        <v>94662</v>
      </c>
      <c r="B4559" s="448" t="s">
        <v>20514</v>
      </c>
      <c r="C4559" s="449" t="s">
        <v>923</v>
      </c>
      <c r="D4559" s="450">
        <v>10.82</v>
      </c>
    </row>
    <row r="4560" spans="1:4" ht="13.5" x14ac:dyDescent="0.25">
      <c r="A4560" s="447">
        <v>94663</v>
      </c>
      <c r="B4560" s="448" t="s">
        <v>20515</v>
      </c>
      <c r="C4560" s="449" t="s">
        <v>923</v>
      </c>
      <c r="D4560" s="450">
        <v>11.83</v>
      </c>
    </row>
    <row r="4561" spans="1:4" ht="13.5" x14ac:dyDescent="0.25">
      <c r="A4561" s="447">
        <v>94664</v>
      </c>
      <c r="B4561" s="448" t="s">
        <v>20516</v>
      </c>
      <c r="C4561" s="449" t="s">
        <v>923</v>
      </c>
      <c r="D4561" s="450">
        <v>20.14</v>
      </c>
    </row>
    <row r="4562" spans="1:4" ht="13.5" x14ac:dyDescent="0.25">
      <c r="A4562" s="447">
        <v>94665</v>
      </c>
      <c r="B4562" s="448" t="s">
        <v>20517</v>
      </c>
      <c r="C4562" s="449" t="s">
        <v>923</v>
      </c>
      <c r="D4562" s="450">
        <v>23.99</v>
      </c>
    </row>
    <row r="4563" spans="1:4" ht="13.5" x14ac:dyDescent="0.25">
      <c r="A4563" s="447">
        <v>94666</v>
      </c>
      <c r="B4563" s="448" t="s">
        <v>20518</v>
      </c>
      <c r="C4563" s="449" t="s">
        <v>923</v>
      </c>
      <c r="D4563" s="450">
        <v>32.9</v>
      </c>
    </row>
    <row r="4564" spans="1:4" ht="13.5" x14ac:dyDescent="0.25">
      <c r="A4564" s="447">
        <v>94667</v>
      </c>
      <c r="B4564" s="448" t="s">
        <v>20519</v>
      </c>
      <c r="C4564" s="449" t="s">
        <v>923</v>
      </c>
      <c r="D4564" s="450">
        <v>35.270000000000003</v>
      </c>
    </row>
    <row r="4565" spans="1:4" ht="13.5" x14ac:dyDescent="0.25">
      <c r="A4565" s="447">
        <v>94668</v>
      </c>
      <c r="B4565" s="448" t="s">
        <v>20520</v>
      </c>
      <c r="C4565" s="449" t="s">
        <v>923</v>
      </c>
      <c r="D4565" s="450">
        <v>43.87</v>
      </c>
    </row>
    <row r="4566" spans="1:4" ht="13.5" x14ac:dyDescent="0.25">
      <c r="A4566" s="447">
        <v>94669</v>
      </c>
      <c r="B4566" s="448" t="s">
        <v>20521</v>
      </c>
      <c r="C4566" s="449" t="s">
        <v>923</v>
      </c>
      <c r="D4566" s="450">
        <v>65.209999999999994</v>
      </c>
    </row>
    <row r="4567" spans="1:4" ht="13.5" x14ac:dyDescent="0.25">
      <c r="A4567" s="447">
        <v>94670</v>
      </c>
      <c r="B4567" s="448" t="s">
        <v>20522</v>
      </c>
      <c r="C4567" s="449" t="s">
        <v>923</v>
      </c>
      <c r="D4567" s="450">
        <v>69.91</v>
      </c>
    </row>
    <row r="4568" spans="1:4" ht="13.5" x14ac:dyDescent="0.25">
      <c r="A4568" s="447">
        <v>94671</v>
      </c>
      <c r="B4568" s="448" t="s">
        <v>20523</v>
      </c>
      <c r="C4568" s="449" t="s">
        <v>923</v>
      </c>
      <c r="D4568" s="450">
        <v>107.56</v>
      </c>
    </row>
    <row r="4569" spans="1:4" ht="13.5" x14ac:dyDescent="0.25">
      <c r="A4569" s="447">
        <v>94672</v>
      </c>
      <c r="B4569" s="448" t="s">
        <v>20524</v>
      </c>
      <c r="C4569" s="449" t="s">
        <v>923</v>
      </c>
      <c r="D4569" s="450">
        <v>6.01</v>
      </c>
    </row>
    <row r="4570" spans="1:4" ht="13.5" x14ac:dyDescent="0.25">
      <c r="A4570" s="447">
        <v>94673</v>
      </c>
      <c r="B4570" s="448" t="s">
        <v>20525</v>
      </c>
      <c r="C4570" s="449" t="s">
        <v>923</v>
      </c>
      <c r="D4570" s="450">
        <v>7.03</v>
      </c>
    </row>
    <row r="4571" spans="1:4" ht="13.5" x14ac:dyDescent="0.25">
      <c r="A4571" s="447">
        <v>94674</v>
      </c>
      <c r="B4571" s="448" t="s">
        <v>20526</v>
      </c>
      <c r="C4571" s="449" t="s">
        <v>923</v>
      </c>
      <c r="D4571" s="450">
        <v>7.65</v>
      </c>
    </row>
    <row r="4572" spans="1:4" ht="13.5" x14ac:dyDescent="0.25">
      <c r="A4572" s="447">
        <v>94675</v>
      </c>
      <c r="B4572" s="448" t="s">
        <v>20527</v>
      </c>
      <c r="C4572" s="449" t="s">
        <v>923</v>
      </c>
      <c r="D4572" s="450">
        <v>12.02</v>
      </c>
    </row>
    <row r="4573" spans="1:4" ht="13.5" x14ac:dyDescent="0.25">
      <c r="A4573" s="447">
        <v>94676</v>
      </c>
      <c r="B4573" s="448" t="s">
        <v>20528</v>
      </c>
      <c r="C4573" s="449" t="s">
        <v>923</v>
      </c>
      <c r="D4573" s="450">
        <v>13.01</v>
      </c>
    </row>
    <row r="4574" spans="1:4" ht="13.5" x14ac:dyDescent="0.25">
      <c r="A4574" s="447">
        <v>94677</v>
      </c>
      <c r="B4574" s="448" t="s">
        <v>20529</v>
      </c>
      <c r="C4574" s="449" t="s">
        <v>923</v>
      </c>
      <c r="D4574" s="450">
        <v>19.649999999999999</v>
      </c>
    </row>
    <row r="4575" spans="1:4" ht="13.5" x14ac:dyDescent="0.25">
      <c r="A4575" s="447">
        <v>94678</v>
      </c>
      <c r="B4575" s="448" t="s">
        <v>20530</v>
      </c>
      <c r="C4575" s="449" t="s">
        <v>923</v>
      </c>
      <c r="D4575" s="450">
        <v>14.81</v>
      </c>
    </row>
    <row r="4576" spans="1:4" ht="13.5" x14ac:dyDescent="0.25">
      <c r="A4576" s="447">
        <v>94679</v>
      </c>
      <c r="B4576" s="448" t="s">
        <v>20531</v>
      </c>
      <c r="C4576" s="449" t="s">
        <v>923</v>
      </c>
      <c r="D4576" s="450">
        <v>23.53</v>
      </c>
    </row>
    <row r="4577" spans="1:4" ht="13.5" x14ac:dyDescent="0.25">
      <c r="A4577" s="447">
        <v>94680</v>
      </c>
      <c r="B4577" s="448" t="s">
        <v>20532</v>
      </c>
      <c r="C4577" s="449" t="s">
        <v>923</v>
      </c>
      <c r="D4577" s="450">
        <v>43.99</v>
      </c>
    </row>
    <row r="4578" spans="1:4" ht="13.5" x14ac:dyDescent="0.25">
      <c r="A4578" s="447">
        <v>94681</v>
      </c>
      <c r="B4578" s="448" t="s">
        <v>20533</v>
      </c>
      <c r="C4578" s="449" t="s">
        <v>923</v>
      </c>
      <c r="D4578" s="450">
        <v>49.57</v>
      </c>
    </row>
    <row r="4579" spans="1:4" ht="13.5" x14ac:dyDescent="0.25">
      <c r="A4579" s="447">
        <v>94682</v>
      </c>
      <c r="B4579" s="448" t="s">
        <v>20534</v>
      </c>
      <c r="C4579" s="449" t="s">
        <v>923</v>
      </c>
      <c r="D4579" s="450">
        <v>111.19</v>
      </c>
    </row>
    <row r="4580" spans="1:4" ht="13.5" x14ac:dyDescent="0.25">
      <c r="A4580" s="447">
        <v>94683</v>
      </c>
      <c r="B4580" s="448" t="s">
        <v>20535</v>
      </c>
      <c r="C4580" s="449" t="s">
        <v>923</v>
      </c>
      <c r="D4580" s="450">
        <v>75.42</v>
      </c>
    </row>
    <row r="4581" spans="1:4" ht="13.5" x14ac:dyDescent="0.25">
      <c r="A4581" s="447">
        <v>94684</v>
      </c>
      <c r="B4581" s="448" t="s">
        <v>20536</v>
      </c>
      <c r="C4581" s="449" t="s">
        <v>923</v>
      </c>
      <c r="D4581" s="450">
        <v>134.01</v>
      </c>
    </row>
    <row r="4582" spans="1:4" ht="13.5" x14ac:dyDescent="0.25">
      <c r="A4582" s="447">
        <v>94685</v>
      </c>
      <c r="B4582" s="448" t="s">
        <v>20537</v>
      </c>
      <c r="C4582" s="449" t="s">
        <v>923</v>
      </c>
      <c r="D4582" s="450">
        <v>96.08</v>
      </c>
    </row>
    <row r="4583" spans="1:4" ht="13.5" x14ac:dyDescent="0.25">
      <c r="A4583" s="447">
        <v>94686</v>
      </c>
      <c r="B4583" s="448" t="s">
        <v>20538</v>
      </c>
      <c r="C4583" s="449" t="s">
        <v>923</v>
      </c>
      <c r="D4583" s="450">
        <v>260.23</v>
      </c>
    </row>
    <row r="4584" spans="1:4" ht="13.5" x14ac:dyDescent="0.25">
      <c r="A4584" s="447">
        <v>94687</v>
      </c>
      <c r="B4584" s="448" t="s">
        <v>20539</v>
      </c>
      <c r="C4584" s="449" t="s">
        <v>923</v>
      </c>
      <c r="D4584" s="450">
        <v>235.06</v>
      </c>
    </row>
    <row r="4585" spans="1:4" ht="13.5" x14ac:dyDescent="0.25">
      <c r="A4585" s="447">
        <v>94688</v>
      </c>
      <c r="B4585" s="448" t="s">
        <v>20540</v>
      </c>
      <c r="C4585" s="449" t="s">
        <v>923</v>
      </c>
      <c r="D4585" s="450">
        <v>6.54</v>
      </c>
    </row>
    <row r="4586" spans="1:4" ht="13.5" x14ac:dyDescent="0.25">
      <c r="A4586" s="447">
        <v>94689</v>
      </c>
      <c r="B4586" s="448" t="s">
        <v>20541</v>
      </c>
      <c r="C4586" s="449" t="s">
        <v>923</v>
      </c>
      <c r="D4586" s="450">
        <v>9.41</v>
      </c>
    </row>
    <row r="4587" spans="1:4" ht="13.5" x14ac:dyDescent="0.25">
      <c r="A4587" s="447">
        <v>94690</v>
      </c>
      <c r="B4587" s="448" t="s">
        <v>20542</v>
      </c>
      <c r="C4587" s="449" t="s">
        <v>923</v>
      </c>
      <c r="D4587" s="450">
        <v>11.01</v>
      </c>
    </row>
    <row r="4588" spans="1:4" ht="13.5" x14ac:dyDescent="0.25">
      <c r="A4588" s="447">
        <v>94691</v>
      </c>
      <c r="B4588" s="448" t="s">
        <v>20543</v>
      </c>
      <c r="C4588" s="449" t="s">
        <v>923</v>
      </c>
      <c r="D4588" s="450">
        <v>13.51</v>
      </c>
    </row>
    <row r="4589" spans="1:4" ht="13.5" x14ac:dyDescent="0.25">
      <c r="A4589" s="447">
        <v>94692</v>
      </c>
      <c r="B4589" s="448" t="s">
        <v>20544</v>
      </c>
      <c r="C4589" s="449" t="s">
        <v>923</v>
      </c>
      <c r="D4589" s="450">
        <v>19.079999999999998</v>
      </c>
    </row>
    <row r="4590" spans="1:4" ht="13.5" x14ac:dyDescent="0.25">
      <c r="A4590" s="447">
        <v>94693</v>
      </c>
      <c r="B4590" s="448" t="s">
        <v>20545</v>
      </c>
      <c r="C4590" s="449" t="s">
        <v>923</v>
      </c>
      <c r="D4590" s="450">
        <v>17.690000000000001</v>
      </c>
    </row>
    <row r="4591" spans="1:4" ht="13.5" x14ac:dyDescent="0.25">
      <c r="A4591" s="447">
        <v>94694</v>
      </c>
      <c r="B4591" s="448" t="s">
        <v>20546</v>
      </c>
      <c r="C4591" s="449" t="s">
        <v>923</v>
      </c>
      <c r="D4591" s="450">
        <v>23.41</v>
      </c>
    </row>
    <row r="4592" spans="1:4" ht="13.5" x14ac:dyDescent="0.25">
      <c r="A4592" s="447">
        <v>94695</v>
      </c>
      <c r="B4592" s="448" t="s">
        <v>20547</v>
      </c>
      <c r="C4592" s="449" t="s">
        <v>923</v>
      </c>
      <c r="D4592" s="450">
        <v>31.25</v>
      </c>
    </row>
    <row r="4593" spans="1:4" ht="13.5" x14ac:dyDescent="0.25">
      <c r="A4593" s="447">
        <v>94696</v>
      </c>
      <c r="B4593" s="448" t="s">
        <v>20548</v>
      </c>
      <c r="C4593" s="449" t="s">
        <v>923</v>
      </c>
      <c r="D4593" s="450">
        <v>50.95</v>
      </c>
    </row>
    <row r="4594" spans="1:4" ht="13.5" x14ac:dyDescent="0.25">
      <c r="A4594" s="447">
        <v>94697</v>
      </c>
      <c r="B4594" s="448" t="s">
        <v>20549</v>
      </c>
      <c r="C4594" s="449" t="s">
        <v>923</v>
      </c>
      <c r="D4594" s="450">
        <v>87.98</v>
      </c>
    </row>
    <row r="4595" spans="1:4" ht="13.5" x14ac:dyDescent="0.25">
      <c r="A4595" s="447">
        <v>94698</v>
      </c>
      <c r="B4595" s="448" t="s">
        <v>20550</v>
      </c>
      <c r="C4595" s="449" t="s">
        <v>923</v>
      </c>
      <c r="D4595" s="450">
        <v>67.650000000000006</v>
      </c>
    </row>
    <row r="4596" spans="1:4" ht="13.5" x14ac:dyDescent="0.25">
      <c r="A4596" s="447">
        <v>94699</v>
      </c>
      <c r="B4596" s="448" t="s">
        <v>20551</v>
      </c>
      <c r="C4596" s="449" t="s">
        <v>923</v>
      </c>
      <c r="D4596" s="450">
        <v>116.89</v>
      </c>
    </row>
    <row r="4597" spans="1:4" ht="13.5" x14ac:dyDescent="0.25">
      <c r="A4597" s="447">
        <v>94700</v>
      </c>
      <c r="B4597" s="448" t="s">
        <v>20552</v>
      </c>
      <c r="C4597" s="449" t="s">
        <v>923</v>
      </c>
      <c r="D4597" s="450">
        <v>133.96</v>
      </c>
    </row>
    <row r="4598" spans="1:4" ht="13.5" x14ac:dyDescent="0.25">
      <c r="A4598" s="447">
        <v>94701</v>
      </c>
      <c r="B4598" s="448" t="s">
        <v>20553</v>
      </c>
      <c r="C4598" s="449" t="s">
        <v>923</v>
      </c>
      <c r="D4598" s="450">
        <v>231.25</v>
      </c>
    </row>
    <row r="4599" spans="1:4" ht="13.5" x14ac:dyDescent="0.25">
      <c r="A4599" s="447">
        <v>94702</v>
      </c>
      <c r="B4599" s="448" t="s">
        <v>20554</v>
      </c>
      <c r="C4599" s="449" t="s">
        <v>923</v>
      </c>
      <c r="D4599" s="450">
        <v>193.14</v>
      </c>
    </row>
    <row r="4600" spans="1:4" ht="13.5" x14ac:dyDescent="0.25">
      <c r="A4600" s="447">
        <v>94703</v>
      </c>
      <c r="B4600" s="448" t="s">
        <v>20555</v>
      </c>
      <c r="C4600" s="449" t="s">
        <v>923</v>
      </c>
      <c r="D4600" s="450">
        <v>20.420000000000002</v>
      </c>
    </row>
    <row r="4601" spans="1:4" ht="13.5" x14ac:dyDescent="0.25">
      <c r="A4601" s="447">
        <v>94704</v>
      </c>
      <c r="B4601" s="448" t="s">
        <v>20556</v>
      </c>
      <c r="C4601" s="449" t="s">
        <v>923</v>
      </c>
      <c r="D4601" s="450">
        <v>27.51</v>
      </c>
    </row>
    <row r="4602" spans="1:4" ht="13.5" x14ac:dyDescent="0.25">
      <c r="A4602" s="447">
        <v>94705</v>
      </c>
      <c r="B4602" s="448" t="s">
        <v>20557</v>
      </c>
      <c r="C4602" s="449" t="s">
        <v>923</v>
      </c>
      <c r="D4602" s="450">
        <v>37.880000000000003</v>
      </c>
    </row>
    <row r="4603" spans="1:4" ht="13.5" x14ac:dyDescent="0.25">
      <c r="A4603" s="447">
        <v>94706</v>
      </c>
      <c r="B4603" s="448" t="s">
        <v>20558</v>
      </c>
      <c r="C4603" s="449" t="s">
        <v>923</v>
      </c>
      <c r="D4603" s="450">
        <v>36.909999999999997</v>
      </c>
    </row>
    <row r="4604" spans="1:4" ht="13.5" x14ac:dyDescent="0.25">
      <c r="A4604" s="447">
        <v>94707</v>
      </c>
      <c r="B4604" s="448" t="s">
        <v>20559</v>
      </c>
      <c r="C4604" s="449" t="s">
        <v>923</v>
      </c>
      <c r="D4604" s="450">
        <v>58.82</v>
      </c>
    </row>
    <row r="4605" spans="1:4" ht="13.5" x14ac:dyDescent="0.25">
      <c r="A4605" s="447">
        <v>94713</v>
      </c>
      <c r="B4605" s="448" t="s">
        <v>20560</v>
      </c>
      <c r="C4605" s="449" t="s">
        <v>923</v>
      </c>
      <c r="D4605" s="450">
        <v>247.33</v>
      </c>
    </row>
    <row r="4606" spans="1:4" ht="13.5" x14ac:dyDescent="0.25">
      <c r="A4606" s="447">
        <v>94714</v>
      </c>
      <c r="B4606" s="448" t="s">
        <v>20561</v>
      </c>
      <c r="C4606" s="449" t="s">
        <v>923</v>
      </c>
      <c r="D4606" s="450">
        <v>347.85</v>
      </c>
    </row>
    <row r="4607" spans="1:4" ht="13.5" x14ac:dyDescent="0.25">
      <c r="A4607" s="447">
        <v>94715</v>
      </c>
      <c r="B4607" s="448" t="s">
        <v>20562</v>
      </c>
      <c r="C4607" s="449" t="s">
        <v>923</v>
      </c>
      <c r="D4607" s="450">
        <v>308.64</v>
      </c>
    </row>
    <row r="4608" spans="1:4" ht="13.5" x14ac:dyDescent="0.25">
      <c r="A4608" s="447">
        <v>94724</v>
      </c>
      <c r="B4608" s="448" t="s">
        <v>20563</v>
      </c>
      <c r="C4608" s="449" t="s">
        <v>923</v>
      </c>
      <c r="D4608" s="450">
        <v>25.63</v>
      </c>
    </row>
    <row r="4609" spans="1:4" ht="13.5" x14ac:dyDescent="0.25">
      <c r="A4609" s="447">
        <v>94725</v>
      </c>
      <c r="B4609" s="448" t="s">
        <v>20564</v>
      </c>
      <c r="C4609" s="449" t="s">
        <v>923</v>
      </c>
      <c r="D4609" s="450">
        <v>6.57</v>
      </c>
    </row>
    <row r="4610" spans="1:4" ht="13.5" x14ac:dyDescent="0.25">
      <c r="A4610" s="447">
        <v>94726</v>
      </c>
      <c r="B4610" s="448" t="s">
        <v>20565</v>
      </c>
      <c r="C4610" s="449" t="s">
        <v>923</v>
      </c>
      <c r="D4610" s="450">
        <v>33.01</v>
      </c>
    </row>
    <row r="4611" spans="1:4" ht="13.5" x14ac:dyDescent="0.25">
      <c r="A4611" s="447">
        <v>94727</v>
      </c>
      <c r="B4611" s="448" t="s">
        <v>20566</v>
      </c>
      <c r="C4611" s="449" t="s">
        <v>923</v>
      </c>
      <c r="D4611" s="450">
        <v>10.81</v>
      </c>
    </row>
    <row r="4612" spans="1:4" ht="13.5" x14ac:dyDescent="0.25">
      <c r="A4612" s="447">
        <v>94728</v>
      </c>
      <c r="B4612" s="448" t="s">
        <v>20567</v>
      </c>
      <c r="C4612" s="449" t="s">
        <v>923</v>
      </c>
      <c r="D4612" s="450">
        <v>51.61</v>
      </c>
    </row>
    <row r="4613" spans="1:4" ht="13.5" x14ac:dyDescent="0.25">
      <c r="A4613" s="447">
        <v>94729</v>
      </c>
      <c r="B4613" s="448" t="s">
        <v>20568</v>
      </c>
      <c r="C4613" s="449" t="s">
        <v>923</v>
      </c>
      <c r="D4613" s="450">
        <v>18.95</v>
      </c>
    </row>
    <row r="4614" spans="1:4" ht="13.5" x14ac:dyDescent="0.25">
      <c r="A4614" s="447">
        <v>94730</v>
      </c>
      <c r="B4614" s="448" t="s">
        <v>20569</v>
      </c>
      <c r="C4614" s="449" t="s">
        <v>923</v>
      </c>
      <c r="D4614" s="450">
        <v>63.28</v>
      </c>
    </row>
    <row r="4615" spans="1:4" ht="13.5" x14ac:dyDescent="0.25">
      <c r="A4615" s="447">
        <v>94731</v>
      </c>
      <c r="B4615" s="448" t="s">
        <v>20570</v>
      </c>
      <c r="C4615" s="449" t="s">
        <v>923</v>
      </c>
      <c r="D4615" s="450">
        <v>25.2</v>
      </c>
    </row>
    <row r="4616" spans="1:4" ht="13.5" x14ac:dyDescent="0.25">
      <c r="A4616" s="447">
        <v>94732</v>
      </c>
      <c r="B4616" s="448" t="s">
        <v>20571</v>
      </c>
      <c r="C4616" s="449" t="s">
        <v>923</v>
      </c>
      <c r="D4616" s="450">
        <v>101.63</v>
      </c>
    </row>
    <row r="4617" spans="1:4" ht="13.5" x14ac:dyDescent="0.25">
      <c r="A4617" s="447">
        <v>94733</v>
      </c>
      <c r="B4617" s="448" t="s">
        <v>20572</v>
      </c>
      <c r="C4617" s="449" t="s">
        <v>923</v>
      </c>
      <c r="D4617" s="450">
        <v>44.59</v>
      </c>
    </row>
    <row r="4618" spans="1:4" ht="13.5" x14ac:dyDescent="0.25">
      <c r="A4618" s="447">
        <v>94734</v>
      </c>
      <c r="B4618" s="448" t="s">
        <v>20573</v>
      </c>
      <c r="C4618" s="449" t="s">
        <v>923</v>
      </c>
      <c r="D4618" s="450">
        <v>372.08</v>
      </c>
    </row>
    <row r="4619" spans="1:4" ht="13.5" x14ac:dyDescent="0.25">
      <c r="A4619" s="447">
        <v>94736</v>
      </c>
      <c r="B4619" s="448" t="s">
        <v>20574</v>
      </c>
      <c r="C4619" s="449" t="s">
        <v>923</v>
      </c>
      <c r="D4619" s="450">
        <v>540.9</v>
      </c>
    </row>
    <row r="4620" spans="1:4" ht="13.5" x14ac:dyDescent="0.25">
      <c r="A4620" s="447">
        <v>94737</v>
      </c>
      <c r="B4620" s="448" t="s">
        <v>20575</v>
      </c>
      <c r="C4620" s="449" t="s">
        <v>923</v>
      </c>
      <c r="D4620" s="450">
        <v>186.86</v>
      </c>
    </row>
    <row r="4621" spans="1:4" ht="13.5" x14ac:dyDescent="0.25">
      <c r="A4621" s="447">
        <v>94738</v>
      </c>
      <c r="B4621" s="448" t="s">
        <v>20576</v>
      </c>
      <c r="C4621" s="449" t="s">
        <v>923</v>
      </c>
      <c r="D4621" s="451">
        <v>1631.03</v>
      </c>
    </row>
    <row r="4622" spans="1:4" ht="13.5" x14ac:dyDescent="0.25">
      <c r="A4622" s="447">
        <v>94739</v>
      </c>
      <c r="B4622" s="448" t="s">
        <v>20577</v>
      </c>
      <c r="C4622" s="449" t="s">
        <v>923</v>
      </c>
      <c r="D4622" s="450">
        <v>228.76</v>
      </c>
    </row>
    <row r="4623" spans="1:4" ht="13.5" x14ac:dyDescent="0.25">
      <c r="A4623" s="447">
        <v>94740</v>
      </c>
      <c r="B4623" s="448" t="s">
        <v>20578</v>
      </c>
      <c r="C4623" s="449" t="s">
        <v>923</v>
      </c>
      <c r="D4623" s="450">
        <v>9.3699999999999992</v>
      </c>
    </row>
    <row r="4624" spans="1:4" ht="13.5" x14ac:dyDescent="0.25">
      <c r="A4624" s="447">
        <v>94741</v>
      </c>
      <c r="B4624" s="448" t="s">
        <v>20579</v>
      </c>
      <c r="C4624" s="449" t="s">
        <v>923</v>
      </c>
      <c r="D4624" s="450">
        <v>12.3</v>
      </c>
    </row>
    <row r="4625" spans="1:4" ht="13.5" x14ac:dyDescent="0.25">
      <c r="A4625" s="447">
        <v>94742</v>
      </c>
      <c r="B4625" s="448" t="s">
        <v>20580</v>
      </c>
      <c r="C4625" s="449" t="s">
        <v>923</v>
      </c>
      <c r="D4625" s="450">
        <v>15.81</v>
      </c>
    </row>
    <row r="4626" spans="1:4" ht="13.5" x14ac:dyDescent="0.25">
      <c r="A4626" s="447">
        <v>94743</v>
      </c>
      <c r="B4626" s="448" t="s">
        <v>20581</v>
      </c>
      <c r="C4626" s="449" t="s">
        <v>923</v>
      </c>
      <c r="D4626" s="450">
        <v>20.21</v>
      </c>
    </row>
    <row r="4627" spans="1:4" ht="13.5" x14ac:dyDescent="0.25">
      <c r="A4627" s="447">
        <v>94744</v>
      </c>
      <c r="B4627" s="448" t="s">
        <v>20582</v>
      </c>
      <c r="C4627" s="449" t="s">
        <v>923</v>
      </c>
      <c r="D4627" s="450">
        <v>25.16</v>
      </c>
    </row>
    <row r="4628" spans="1:4" ht="13.5" x14ac:dyDescent="0.25">
      <c r="A4628" s="447">
        <v>94746</v>
      </c>
      <c r="B4628" s="448" t="s">
        <v>20583</v>
      </c>
      <c r="C4628" s="449" t="s">
        <v>923</v>
      </c>
      <c r="D4628" s="450">
        <v>36.299999999999997</v>
      </c>
    </row>
    <row r="4629" spans="1:4" ht="13.5" x14ac:dyDescent="0.25">
      <c r="A4629" s="447">
        <v>94748</v>
      </c>
      <c r="B4629" s="448" t="s">
        <v>20584</v>
      </c>
      <c r="C4629" s="449" t="s">
        <v>923</v>
      </c>
      <c r="D4629" s="450">
        <v>80.64</v>
      </c>
    </row>
    <row r="4630" spans="1:4" ht="13.5" x14ac:dyDescent="0.25">
      <c r="A4630" s="447">
        <v>94750</v>
      </c>
      <c r="B4630" s="448" t="s">
        <v>20585</v>
      </c>
      <c r="C4630" s="449" t="s">
        <v>923</v>
      </c>
      <c r="D4630" s="450">
        <v>163.76</v>
      </c>
    </row>
    <row r="4631" spans="1:4" ht="13.5" x14ac:dyDescent="0.25">
      <c r="A4631" s="447">
        <v>94752</v>
      </c>
      <c r="B4631" s="448" t="s">
        <v>20586</v>
      </c>
      <c r="C4631" s="449" t="s">
        <v>923</v>
      </c>
      <c r="D4631" s="450">
        <v>196.21</v>
      </c>
    </row>
    <row r="4632" spans="1:4" ht="13.5" x14ac:dyDescent="0.25">
      <c r="A4632" s="447">
        <v>94754</v>
      </c>
      <c r="B4632" s="448" t="s">
        <v>20587</v>
      </c>
      <c r="C4632" s="449" t="s">
        <v>923</v>
      </c>
      <c r="D4632" s="450">
        <v>280.51</v>
      </c>
    </row>
    <row r="4633" spans="1:4" ht="13.5" x14ac:dyDescent="0.25">
      <c r="A4633" s="447">
        <v>94756</v>
      </c>
      <c r="B4633" s="448" t="s">
        <v>20588</v>
      </c>
      <c r="C4633" s="449" t="s">
        <v>923</v>
      </c>
      <c r="D4633" s="450">
        <v>12</v>
      </c>
    </row>
    <row r="4634" spans="1:4" ht="13.5" x14ac:dyDescent="0.25">
      <c r="A4634" s="447">
        <v>94757</v>
      </c>
      <c r="B4634" s="448" t="s">
        <v>20589</v>
      </c>
      <c r="C4634" s="449" t="s">
        <v>923</v>
      </c>
      <c r="D4634" s="450">
        <v>19.100000000000001</v>
      </c>
    </row>
    <row r="4635" spans="1:4" ht="13.5" x14ac:dyDescent="0.25">
      <c r="A4635" s="447">
        <v>94758</v>
      </c>
      <c r="B4635" s="448" t="s">
        <v>20590</v>
      </c>
      <c r="C4635" s="449" t="s">
        <v>923</v>
      </c>
      <c r="D4635" s="450">
        <v>49.65</v>
      </c>
    </row>
    <row r="4636" spans="1:4" ht="13.5" x14ac:dyDescent="0.25">
      <c r="A4636" s="447">
        <v>94759</v>
      </c>
      <c r="B4636" s="448" t="s">
        <v>20591</v>
      </c>
      <c r="C4636" s="449" t="s">
        <v>923</v>
      </c>
      <c r="D4636" s="450">
        <v>63.26</v>
      </c>
    </row>
    <row r="4637" spans="1:4" ht="13.5" x14ac:dyDescent="0.25">
      <c r="A4637" s="447">
        <v>94760</v>
      </c>
      <c r="B4637" s="448" t="s">
        <v>20592</v>
      </c>
      <c r="C4637" s="449" t="s">
        <v>923</v>
      </c>
      <c r="D4637" s="450">
        <v>101.17</v>
      </c>
    </row>
    <row r="4638" spans="1:4" ht="13.5" x14ac:dyDescent="0.25">
      <c r="A4638" s="447">
        <v>94761</v>
      </c>
      <c r="B4638" s="448" t="s">
        <v>20593</v>
      </c>
      <c r="C4638" s="449" t="s">
        <v>923</v>
      </c>
      <c r="D4638" s="450">
        <v>220.19</v>
      </c>
    </row>
    <row r="4639" spans="1:4" ht="13.5" x14ac:dyDescent="0.25">
      <c r="A4639" s="447">
        <v>94762</v>
      </c>
      <c r="B4639" s="448" t="s">
        <v>20594</v>
      </c>
      <c r="C4639" s="449" t="s">
        <v>923</v>
      </c>
      <c r="D4639" s="450">
        <v>266.29000000000002</v>
      </c>
    </row>
    <row r="4640" spans="1:4" ht="13.5" x14ac:dyDescent="0.25">
      <c r="A4640" s="447">
        <v>94763</v>
      </c>
      <c r="B4640" s="448" t="s">
        <v>20595</v>
      </c>
      <c r="C4640" s="449" t="s">
        <v>923</v>
      </c>
      <c r="D4640" s="450">
        <v>348.76</v>
      </c>
    </row>
    <row r="4641" spans="1:4" ht="13.5" x14ac:dyDescent="0.25">
      <c r="A4641" s="447">
        <v>94764</v>
      </c>
      <c r="B4641" s="448" t="s">
        <v>20596</v>
      </c>
      <c r="C4641" s="449" t="s">
        <v>923</v>
      </c>
      <c r="D4641" s="450">
        <v>36.28</v>
      </c>
    </row>
    <row r="4642" spans="1:4" ht="13.5" x14ac:dyDescent="0.25">
      <c r="A4642" s="447">
        <v>94765</v>
      </c>
      <c r="B4642" s="448" t="s">
        <v>20597</v>
      </c>
      <c r="C4642" s="449" t="s">
        <v>923</v>
      </c>
      <c r="D4642" s="450">
        <v>39.979999999999997</v>
      </c>
    </row>
    <row r="4643" spans="1:4" ht="13.5" x14ac:dyDescent="0.25">
      <c r="A4643" s="447">
        <v>94766</v>
      </c>
      <c r="B4643" s="448" t="s">
        <v>20598</v>
      </c>
      <c r="C4643" s="449" t="s">
        <v>923</v>
      </c>
      <c r="D4643" s="450">
        <v>44.7</v>
      </c>
    </row>
    <row r="4644" spans="1:4" ht="13.5" x14ac:dyDescent="0.25">
      <c r="A4644" s="447">
        <v>94767</v>
      </c>
      <c r="B4644" s="448" t="s">
        <v>20599</v>
      </c>
      <c r="C4644" s="449" t="s">
        <v>923</v>
      </c>
      <c r="D4644" s="450">
        <v>66.53</v>
      </c>
    </row>
    <row r="4645" spans="1:4" ht="13.5" x14ac:dyDescent="0.25">
      <c r="A4645" s="447">
        <v>94768</v>
      </c>
      <c r="B4645" s="448" t="s">
        <v>20600</v>
      </c>
      <c r="C4645" s="449" t="s">
        <v>923</v>
      </c>
      <c r="D4645" s="450">
        <v>75.400000000000006</v>
      </c>
    </row>
    <row r="4646" spans="1:4" ht="13.5" x14ac:dyDescent="0.25">
      <c r="A4646" s="447">
        <v>94769</v>
      </c>
      <c r="B4646" s="448" t="s">
        <v>20601</v>
      </c>
      <c r="C4646" s="449" t="s">
        <v>923</v>
      </c>
      <c r="D4646" s="450">
        <v>100.86</v>
      </c>
    </row>
    <row r="4647" spans="1:4" ht="13.5" x14ac:dyDescent="0.25">
      <c r="A4647" s="447">
        <v>94783</v>
      </c>
      <c r="B4647" s="448" t="s">
        <v>20602</v>
      </c>
      <c r="C4647" s="449" t="s">
        <v>923</v>
      </c>
      <c r="D4647" s="450">
        <v>19.07</v>
      </c>
    </row>
    <row r="4648" spans="1:4" ht="13.5" x14ac:dyDescent="0.25">
      <c r="A4648" s="447">
        <v>94863</v>
      </c>
      <c r="B4648" s="448" t="s">
        <v>20603</v>
      </c>
      <c r="C4648" s="449" t="s">
        <v>923</v>
      </c>
      <c r="D4648" s="450">
        <v>157.19999999999999</v>
      </c>
    </row>
    <row r="4649" spans="1:4" ht="13.5" x14ac:dyDescent="0.25">
      <c r="A4649" s="447">
        <v>95237</v>
      </c>
      <c r="B4649" s="448" t="s">
        <v>11192</v>
      </c>
      <c r="C4649" s="449" t="s">
        <v>923</v>
      </c>
      <c r="D4649" s="450">
        <v>24.94</v>
      </c>
    </row>
    <row r="4650" spans="1:4" ht="13.5" x14ac:dyDescent="0.25">
      <c r="A4650" s="447">
        <v>95693</v>
      </c>
      <c r="B4650" s="448" t="s">
        <v>11193</v>
      </c>
      <c r="C4650" s="449" t="s">
        <v>923</v>
      </c>
      <c r="D4650" s="450">
        <v>49.72</v>
      </c>
    </row>
    <row r="4651" spans="1:4" ht="13.5" x14ac:dyDescent="0.25">
      <c r="A4651" s="447">
        <v>95694</v>
      </c>
      <c r="B4651" s="448" t="s">
        <v>11194</v>
      </c>
      <c r="C4651" s="449" t="s">
        <v>923</v>
      </c>
      <c r="D4651" s="450">
        <v>51.33</v>
      </c>
    </row>
    <row r="4652" spans="1:4" ht="13.5" x14ac:dyDescent="0.25">
      <c r="A4652" s="447">
        <v>95695</v>
      </c>
      <c r="B4652" s="448" t="s">
        <v>11195</v>
      </c>
      <c r="C4652" s="449" t="s">
        <v>923</v>
      </c>
      <c r="D4652" s="450">
        <v>58.44</v>
      </c>
    </row>
    <row r="4653" spans="1:4" ht="13.5" x14ac:dyDescent="0.25">
      <c r="A4653" s="447">
        <v>95696</v>
      </c>
      <c r="B4653" s="448" t="s">
        <v>7838</v>
      </c>
      <c r="C4653" s="449" t="s">
        <v>923</v>
      </c>
      <c r="D4653" s="450">
        <v>47.71</v>
      </c>
    </row>
    <row r="4654" spans="1:4" ht="13.5" x14ac:dyDescent="0.25">
      <c r="A4654" s="447">
        <v>96637</v>
      </c>
      <c r="B4654" s="448" t="s">
        <v>11196</v>
      </c>
      <c r="C4654" s="449" t="s">
        <v>923</v>
      </c>
      <c r="D4654" s="450">
        <v>15.31</v>
      </c>
    </row>
    <row r="4655" spans="1:4" ht="13.5" x14ac:dyDescent="0.25">
      <c r="A4655" s="447">
        <v>96638</v>
      </c>
      <c r="B4655" s="448" t="s">
        <v>11197</v>
      </c>
      <c r="C4655" s="449" t="s">
        <v>923</v>
      </c>
      <c r="D4655" s="450">
        <v>15.67</v>
      </c>
    </row>
    <row r="4656" spans="1:4" ht="13.5" x14ac:dyDescent="0.25">
      <c r="A4656" s="447">
        <v>96639</v>
      </c>
      <c r="B4656" s="448" t="s">
        <v>11198</v>
      </c>
      <c r="C4656" s="449" t="s">
        <v>923</v>
      </c>
      <c r="D4656" s="450">
        <v>10.65</v>
      </c>
    </row>
    <row r="4657" spans="1:4" ht="13.5" x14ac:dyDescent="0.25">
      <c r="A4657" s="447">
        <v>96640</v>
      </c>
      <c r="B4657" s="448" t="s">
        <v>11199</v>
      </c>
      <c r="C4657" s="449" t="s">
        <v>923</v>
      </c>
      <c r="D4657" s="450">
        <v>23.94</v>
      </c>
    </row>
    <row r="4658" spans="1:4" ht="13.5" x14ac:dyDescent="0.25">
      <c r="A4658" s="447">
        <v>96641</v>
      </c>
      <c r="B4658" s="448" t="s">
        <v>11200</v>
      </c>
      <c r="C4658" s="449" t="s">
        <v>923</v>
      </c>
      <c r="D4658" s="450">
        <v>16.100000000000001</v>
      </c>
    </row>
    <row r="4659" spans="1:4" ht="13.5" x14ac:dyDescent="0.25">
      <c r="A4659" s="447">
        <v>96642</v>
      </c>
      <c r="B4659" s="448" t="s">
        <v>11201</v>
      </c>
      <c r="C4659" s="449" t="s">
        <v>923</v>
      </c>
      <c r="D4659" s="450">
        <v>20.16</v>
      </c>
    </row>
    <row r="4660" spans="1:4" ht="13.5" x14ac:dyDescent="0.25">
      <c r="A4660" s="447">
        <v>96643</v>
      </c>
      <c r="B4660" s="448" t="s">
        <v>11202</v>
      </c>
      <c r="C4660" s="449" t="s">
        <v>923</v>
      </c>
      <c r="D4660" s="450">
        <v>42.07</v>
      </c>
    </row>
    <row r="4661" spans="1:4" ht="13.5" x14ac:dyDescent="0.25">
      <c r="A4661" s="447">
        <v>96650</v>
      </c>
      <c r="B4661" s="448" t="s">
        <v>11203</v>
      </c>
      <c r="C4661" s="449" t="s">
        <v>923</v>
      </c>
      <c r="D4661" s="450">
        <v>8.51</v>
      </c>
    </row>
    <row r="4662" spans="1:4" ht="13.5" x14ac:dyDescent="0.25">
      <c r="A4662" s="447">
        <v>96651</v>
      </c>
      <c r="B4662" s="448" t="s">
        <v>11204</v>
      </c>
      <c r="C4662" s="449" t="s">
        <v>923</v>
      </c>
      <c r="D4662" s="450">
        <v>8.8699999999999992</v>
      </c>
    </row>
    <row r="4663" spans="1:4" ht="13.5" x14ac:dyDescent="0.25">
      <c r="A4663" s="447">
        <v>96652</v>
      </c>
      <c r="B4663" s="448" t="s">
        <v>11205</v>
      </c>
      <c r="C4663" s="449" t="s">
        <v>923</v>
      </c>
      <c r="D4663" s="450">
        <v>10.050000000000001</v>
      </c>
    </row>
    <row r="4664" spans="1:4" ht="13.5" x14ac:dyDescent="0.25">
      <c r="A4664" s="447">
        <v>96653</v>
      </c>
      <c r="B4664" s="448" t="s">
        <v>11206</v>
      </c>
      <c r="C4664" s="449" t="s">
        <v>923</v>
      </c>
      <c r="D4664" s="450">
        <v>13.1</v>
      </c>
    </row>
    <row r="4665" spans="1:4" ht="13.5" x14ac:dyDescent="0.25">
      <c r="A4665" s="447">
        <v>96654</v>
      </c>
      <c r="B4665" s="448" t="s">
        <v>11207</v>
      </c>
      <c r="C4665" s="449" t="s">
        <v>923</v>
      </c>
      <c r="D4665" s="450">
        <v>14.89</v>
      </c>
    </row>
    <row r="4666" spans="1:4" ht="13.5" x14ac:dyDescent="0.25">
      <c r="A4666" s="447">
        <v>96655</v>
      </c>
      <c r="B4666" s="448" t="s">
        <v>11208</v>
      </c>
      <c r="C4666" s="449" t="s">
        <v>923</v>
      </c>
      <c r="D4666" s="450">
        <v>19.850000000000001</v>
      </c>
    </row>
    <row r="4667" spans="1:4" ht="13.5" x14ac:dyDescent="0.25">
      <c r="A4667" s="447">
        <v>96656</v>
      </c>
      <c r="B4667" s="448" t="s">
        <v>11209</v>
      </c>
      <c r="C4667" s="449" t="s">
        <v>923</v>
      </c>
      <c r="D4667" s="450">
        <v>6.11</v>
      </c>
    </row>
    <row r="4668" spans="1:4" ht="13.5" x14ac:dyDescent="0.25">
      <c r="A4668" s="447">
        <v>96657</v>
      </c>
      <c r="B4668" s="448" t="s">
        <v>11210</v>
      </c>
      <c r="C4668" s="449" t="s">
        <v>923</v>
      </c>
      <c r="D4668" s="450">
        <v>21.92</v>
      </c>
    </row>
    <row r="4669" spans="1:4" ht="13.5" x14ac:dyDescent="0.25">
      <c r="A4669" s="447">
        <v>96658</v>
      </c>
      <c r="B4669" s="448" t="s">
        <v>11211</v>
      </c>
      <c r="C4669" s="449" t="s">
        <v>923</v>
      </c>
      <c r="D4669" s="450">
        <v>14.08</v>
      </c>
    </row>
    <row r="4670" spans="1:4" ht="13.5" x14ac:dyDescent="0.25">
      <c r="A4670" s="447">
        <v>96659</v>
      </c>
      <c r="B4670" s="448" t="s">
        <v>11212</v>
      </c>
      <c r="C4670" s="449" t="s">
        <v>923</v>
      </c>
      <c r="D4670" s="450">
        <v>7.92</v>
      </c>
    </row>
    <row r="4671" spans="1:4" ht="13.5" x14ac:dyDescent="0.25">
      <c r="A4671" s="447">
        <v>96660</v>
      </c>
      <c r="B4671" s="448" t="s">
        <v>20604</v>
      </c>
      <c r="C4671" s="449" t="s">
        <v>923</v>
      </c>
      <c r="D4671" s="450">
        <v>29.7</v>
      </c>
    </row>
    <row r="4672" spans="1:4" ht="13.5" x14ac:dyDescent="0.25">
      <c r="A4672" s="447">
        <v>96661</v>
      </c>
      <c r="B4672" s="448" t="s">
        <v>20605</v>
      </c>
      <c r="C4672" s="449" t="s">
        <v>923</v>
      </c>
      <c r="D4672" s="450">
        <v>29.42</v>
      </c>
    </row>
    <row r="4673" spans="1:4" ht="13.5" x14ac:dyDescent="0.25">
      <c r="A4673" s="447">
        <v>96662</v>
      </c>
      <c r="B4673" s="448" t="s">
        <v>11213</v>
      </c>
      <c r="C4673" s="449" t="s">
        <v>923</v>
      </c>
      <c r="D4673" s="450">
        <v>8.7799999999999994</v>
      </c>
    </row>
    <row r="4674" spans="1:4" ht="13.5" x14ac:dyDescent="0.25">
      <c r="A4674" s="447">
        <v>96663</v>
      </c>
      <c r="B4674" s="448" t="s">
        <v>11214</v>
      </c>
      <c r="C4674" s="449" t="s">
        <v>923</v>
      </c>
      <c r="D4674" s="450">
        <v>14.76</v>
      </c>
    </row>
    <row r="4675" spans="1:4" ht="13.5" x14ac:dyDescent="0.25">
      <c r="A4675" s="447">
        <v>96664</v>
      </c>
      <c r="B4675" s="448" t="s">
        <v>11215</v>
      </c>
      <c r="C4675" s="449" t="s">
        <v>923</v>
      </c>
      <c r="D4675" s="450">
        <v>16.190000000000001</v>
      </c>
    </row>
    <row r="4676" spans="1:4" ht="13.5" x14ac:dyDescent="0.25">
      <c r="A4676" s="447">
        <v>96665</v>
      </c>
      <c r="B4676" s="448" t="s">
        <v>11216</v>
      </c>
      <c r="C4676" s="449" t="s">
        <v>923</v>
      </c>
      <c r="D4676" s="450">
        <v>11.09</v>
      </c>
    </row>
    <row r="4677" spans="1:4" ht="13.5" x14ac:dyDescent="0.25">
      <c r="A4677" s="447">
        <v>96666</v>
      </c>
      <c r="B4677" s="448" t="s">
        <v>11217</v>
      </c>
      <c r="C4677" s="449" t="s">
        <v>923</v>
      </c>
      <c r="D4677" s="450">
        <v>15.8</v>
      </c>
    </row>
    <row r="4678" spans="1:4" ht="13.5" x14ac:dyDescent="0.25">
      <c r="A4678" s="447">
        <v>96667</v>
      </c>
      <c r="B4678" s="448" t="s">
        <v>11218</v>
      </c>
      <c r="C4678" s="449" t="s">
        <v>923</v>
      </c>
      <c r="D4678" s="450">
        <v>22.15</v>
      </c>
    </row>
    <row r="4679" spans="1:4" ht="13.5" x14ac:dyDescent="0.25">
      <c r="A4679" s="447">
        <v>96684</v>
      </c>
      <c r="B4679" s="448" t="s">
        <v>11219</v>
      </c>
      <c r="C4679" s="449" t="s">
        <v>923</v>
      </c>
      <c r="D4679" s="450">
        <v>10.97</v>
      </c>
    </row>
    <row r="4680" spans="1:4" ht="13.5" x14ac:dyDescent="0.25">
      <c r="A4680" s="447">
        <v>96685</v>
      </c>
      <c r="B4680" s="448" t="s">
        <v>11220</v>
      </c>
      <c r="C4680" s="449" t="s">
        <v>923</v>
      </c>
      <c r="D4680" s="450">
        <v>11.33</v>
      </c>
    </row>
    <row r="4681" spans="1:4" ht="13.5" x14ac:dyDescent="0.25">
      <c r="A4681" s="447">
        <v>96686</v>
      </c>
      <c r="B4681" s="448" t="s">
        <v>11221</v>
      </c>
      <c r="C4681" s="449" t="s">
        <v>923</v>
      </c>
      <c r="D4681" s="450">
        <v>14.09</v>
      </c>
    </row>
    <row r="4682" spans="1:4" ht="13.5" x14ac:dyDescent="0.25">
      <c r="A4682" s="447">
        <v>96687</v>
      </c>
      <c r="B4682" s="448" t="s">
        <v>11222</v>
      </c>
      <c r="C4682" s="449" t="s">
        <v>923</v>
      </c>
      <c r="D4682" s="450">
        <v>17.14</v>
      </c>
    </row>
    <row r="4683" spans="1:4" ht="13.5" x14ac:dyDescent="0.25">
      <c r="A4683" s="447">
        <v>96688</v>
      </c>
      <c r="B4683" s="448" t="s">
        <v>11223</v>
      </c>
      <c r="C4683" s="449" t="s">
        <v>923</v>
      </c>
      <c r="D4683" s="450">
        <v>20.71</v>
      </c>
    </row>
    <row r="4684" spans="1:4" ht="13.5" x14ac:dyDescent="0.25">
      <c r="A4684" s="447">
        <v>96689</v>
      </c>
      <c r="B4684" s="448" t="s">
        <v>11224</v>
      </c>
      <c r="C4684" s="449" t="s">
        <v>923</v>
      </c>
      <c r="D4684" s="450">
        <v>25.67</v>
      </c>
    </row>
    <row r="4685" spans="1:4" ht="13.5" x14ac:dyDescent="0.25">
      <c r="A4685" s="447">
        <v>96690</v>
      </c>
      <c r="B4685" s="448" t="s">
        <v>11225</v>
      </c>
      <c r="C4685" s="449" t="s">
        <v>923</v>
      </c>
      <c r="D4685" s="450">
        <v>28.69</v>
      </c>
    </row>
    <row r="4686" spans="1:4" ht="13.5" x14ac:dyDescent="0.25">
      <c r="A4686" s="447">
        <v>96691</v>
      </c>
      <c r="B4686" s="448" t="s">
        <v>11226</v>
      </c>
      <c r="C4686" s="449" t="s">
        <v>923</v>
      </c>
      <c r="D4686" s="450">
        <v>36.54</v>
      </c>
    </row>
    <row r="4687" spans="1:4" ht="13.5" x14ac:dyDescent="0.25">
      <c r="A4687" s="447">
        <v>96692</v>
      </c>
      <c r="B4687" s="448" t="s">
        <v>11227</v>
      </c>
      <c r="C4687" s="449" t="s">
        <v>923</v>
      </c>
      <c r="D4687" s="450">
        <v>40.479999999999997</v>
      </c>
    </row>
    <row r="4688" spans="1:4" ht="13.5" x14ac:dyDescent="0.25">
      <c r="A4688" s="447">
        <v>96693</v>
      </c>
      <c r="B4688" s="448" t="s">
        <v>11228</v>
      </c>
      <c r="C4688" s="449" t="s">
        <v>923</v>
      </c>
      <c r="D4688" s="450">
        <v>54.5</v>
      </c>
    </row>
    <row r="4689" spans="1:4" ht="13.5" x14ac:dyDescent="0.25">
      <c r="A4689" s="447">
        <v>96694</v>
      </c>
      <c r="B4689" s="448" t="s">
        <v>11229</v>
      </c>
      <c r="C4689" s="449" t="s">
        <v>923</v>
      </c>
      <c r="D4689" s="450">
        <v>84.85</v>
      </c>
    </row>
    <row r="4690" spans="1:4" ht="13.5" x14ac:dyDescent="0.25">
      <c r="A4690" s="447">
        <v>96695</v>
      </c>
      <c r="B4690" s="448" t="s">
        <v>11230</v>
      </c>
      <c r="C4690" s="449" t="s">
        <v>923</v>
      </c>
      <c r="D4690" s="450">
        <v>93.4</v>
      </c>
    </row>
    <row r="4691" spans="1:4" ht="13.5" x14ac:dyDescent="0.25">
      <c r="A4691" s="447">
        <v>96696</v>
      </c>
      <c r="B4691" s="448" t="s">
        <v>11231</v>
      </c>
      <c r="C4691" s="449" t="s">
        <v>923</v>
      </c>
      <c r="D4691" s="450">
        <v>105.84</v>
      </c>
    </row>
    <row r="4692" spans="1:4" ht="13.5" x14ac:dyDescent="0.25">
      <c r="A4692" s="447">
        <v>96697</v>
      </c>
      <c r="B4692" s="448" t="s">
        <v>11232</v>
      </c>
      <c r="C4692" s="449" t="s">
        <v>923</v>
      </c>
      <c r="D4692" s="450">
        <v>310.69</v>
      </c>
    </row>
    <row r="4693" spans="1:4" ht="13.5" x14ac:dyDescent="0.25">
      <c r="A4693" s="447">
        <v>96698</v>
      </c>
      <c r="B4693" s="448" t="s">
        <v>11233</v>
      </c>
      <c r="C4693" s="449" t="s">
        <v>923</v>
      </c>
      <c r="D4693" s="450">
        <v>7.75</v>
      </c>
    </row>
    <row r="4694" spans="1:4" ht="13.5" x14ac:dyDescent="0.25">
      <c r="A4694" s="447">
        <v>96699</v>
      </c>
      <c r="B4694" s="448" t="s">
        <v>20606</v>
      </c>
      <c r="C4694" s="449" t="s">
        <v>923</v>
      </c>
      <c r="D4694" s="450">
        <v>23.56</v>
      </c>
    </row>
    <row r="4695" spans="1:4" ht="13.5" x14ac:dyDescent="0.25">
      <c r="A4695" s="447">
        <v>96700</v>
      </c>
      <c r="B4695" s="448" t="s">
        <v>20607</v>
      </c>
      <c r="C4695" s="449" t="s">
        <v>923</v>
      </c>
      <c r="D4695" s="450">
        <v>15.72</v>
      </c>
    </row>
    <row r="4696" spans="1:4" ht="13.5" x14ac:dyDescent="0.25">
      <c r="A4696" s="447">
        <v>96701</v>
      </c>
      <c r="B4696" s="448" t="s">
        <v>11234</v>
      </c>
      <c r="C4696" s="449" t="s">
        <v>923</v>
      </c>
      <c r="D4696" s="450">
        <v>10.6</v>
      </c>
    </row>
    <row r="4697" spans="1:4" ht="13.5" x14ac:dyDescent="0.25">
      <c r="A4697" s="447">
        <v>96702</v>
      </c>
      <c r="B4697" s="448" t="s">
        <v>11235</v>
      </c>
      <c r="C4697" s="449" t="s">
        <v>923</v>
      </c>
      <c r="D4697" s="450">
        <v>10.94</v>
      </c>
    </row>
    <row r="4698" spans="1:4" ht="13.5" x14ac:dyDescent="0.25">
      <c r="A4698" s="447">
        <v>96703</v>
      </c>
      <c r="B4698" s="448" t="s">
        <v>11236</v>
      </c>
      <c r="C4698" s="449" t="s">
        <v>923</v>
      </c>
      <c r="D4698" s="450">
        <v>18.66</v>
      </c>
    </row>
    <row r="4699" spans="1:4" ht="13.5" x14ac:dyDescent="0.25">
      <c r="A4699" s="447">
        <v>96704</v>
      </c>
      <c r="B4699" s="448" t="s">
        <v>11237</v>
      </c>
      <c r="C4699" s="449" t="s">
        <v>923</v>
      </c>
      <c r="D4699" s="450">
        <v>18.95</v>
      </c>
    </row>
    <row r="4700" spans="1:4" ht="13.5" x14ac:dyDescent="0.25">
      <c r="A4700" s="447">
        <v>96705</v>
      </c>
      <c r="B4700" s="448" t="s">
        <v>11238</v>
      </c>
      <c r="C4700" s="449" t="s">
        <v>923</v>
      </c>
      <c r="D4700" s="450">
        <v>22.63</v>
      </c>
    </row>
    <row r="4701" spans="1:4" ht="13.5" x14ac:dyDescent="0.25">
      <c r="A4701" s="447">
        <v>96706</v>
      </c>
      <c r="B4701" s="448" t="s">
        <v>11239</v>
      </c>
      <c r="C4701" s="449" t="s">
        <v>923</v>
      </c>
      <c r="D4701" s="450">
        <v>33.39</v>
      </c>
    </row>
    <row r="4702" spans="1:4" ht="13.5" x14ac:dyDescent="0.25">
      <c r="A4702" s="447">
        <v>96707</v>
      </c>
      <c r="B4702" s="448" t="s">
        <v>11240</v>
      </c>
      <c r="C4702" s="449" t="s">
        <v>923</v>
      </c>
      <c r="D4702" s="450">
        <v>53.38</v>
      </c>
    </row>
    <row r="4703" spans="1:4" ht="13.5" x14ac:dyDescent="0.25">
      <c r="A4703" s="447">
        <v>96708</v>
      </c>
      <c r="B4703" s="448" t="s">
        <v>11241</v>
      </c>
      <c r="C4703" s="449" t="s">
        <v>923</v>
      </c>
      <c r="D4703" s="450">
        <v>80.63</v>
      </c>
    </row>
    <row r="4704" spans="1:4" ht="13.5" x14ac:dyDescent="0.25">
      <c r="A4704" s="447">
        <v>96709</v>
      </c>
      <c r="B4704" s="448" t="s">
        <v>11242</v>
      </c>
      <c r="C4704" s="449" t="s">
        <v>923</v>
      </c>
      <c r="D4704" s="450">
        <v>102.84</v>
      </c>
    </row>
    <row r="4705" spans="1:4" ht="13.5" x14ac:dyDescent="0.25">
      <c r="A4705" s="447">
        <v>96710</v>
      </c>
      <c r="B4705" s="448" t="s">
        <v>11243</v>
      </c>
      <c r="C4705" s="449" t="s">
        <v>923</v>
      </c>
      <c r="D4705" s="450">
        <v>14.37</v>
      </c>
    </row>
    <row r="4706" spans="1:4" ht="13.5" x14ac:dyDescent="0.25">
      <c r="A4706" s="447">
        <v>96711</v>
      </c>
      <c r="B4706" s="448" t="s">
        <v>11244</v>
      </c>
      <c r="C4706" s="449" t="s">
        <v>923</v>
      </c>
      <c r="D4706" s="450">
        <v>21.17</v>
      </c>
    </row>
    <row r="4707" spans="1:4" ht="13.5" x14ac:dyDescent="0.25">
      <c r="A4707" s="447">
        <v>96712</v>
      </c>
      <c r="B4707" s="448" t="s">
        <v>11245</v>
      </c>
      <c r="C4707" s="449" t="s">
        <v>923</v>
      </c>
      <c r="D4707" s="450">
        <v>29.92</v>
      </c>
    </row>
    <row r="4708" spans="1:4" ht="13.5" x14ac:dyDescent="0.25">
      <c r="A4708" s="447">
        <v>96713</v>
      </c>
      <c r="B4708" s="448" t="s">
        <v>11246</v>
      </c>
      <c r="C4708" s="449" t="s">
        <v>923</v>
      </c>
      <c r="D4708" s="450">
        <v>45.55</v>
      </c>
    </row>
    <row r="4709" spans="1:4" ht="13.5" x14ac:dyDescent="0.25">
      <c r="A4709" s="447">
        <v>96714</v>
      </c>
      <c r="B4709" s="448" t="s">
        <v>11247</v>
      </c>
      <c r="C4709" s="449" t="s">
        <v>923</v>
      </c>
      <c r="D4709" s="450">
        <v>64.569999999999993</v>
      </c>
    </row>
    <row r="4710" spans="1:4" ht="13.5" x14ac:dyDescent="0.25">
      <c r="A4710" s="447">
        <v>96715</v>
      </c>
      <c r="B4710" s="448" t="s">
        <v>11248</v>
      </c>
      <c r="C4710" s="449" t="s">
        <v>923</v>
      </c>
      <c r="D4710" s="450">
        <v>114.08</v>
      </c>
    </row>
    <row r="4711" spans="1:4" ht="13.5" x14ac:dyDescent="0.25">
      <c r="A4711" s="447">
        <v>96716</v>
      </c>
      <c r="B4711" s="448" t="s">
        <v>11249</v>
      </c>
      <c r="C4711" s="449" t="s">
        <v>923</v>
      </c>
      <c r="D4711" s="450">
        <v>148.38</v>
      </c>
    </row>
    <row r="4712" spans="1:4" ht="13.5" x14ac:dyDescent="0.25">
      <c r="A4712" s="447">
        <v>96717</v>
      </c>
      <c r="B4712" s="448" t="s">
        <v>11250</v>
      </c>
      <c r="C4712" s="449" t="s">
        <v>923</v>
      </c>
      <c r="D4712" s="450">
        <v>283.48</v>
      </c>
    </row>
    <row r="4713" spans="1:4" ht="13.5" x14ac:dyDescent="0.25">
      <c r="A4713" s="447">
        <v>96736</v>
      </c>
      <c r="B4713" s="448" t="s">
        <v>20608</v>
      </c>
      <c r="C4713" s="449" t="s">
        <v>923</v>
      </c>
      <c r="D4713" s="450">
        <v>5.52</v>
      </c>
    </row>
    <row r="4714" spans="1:4" ht="13.5" x14ac:dyDescent="0.25">
      <c r="A4714" s="447">
        <v>96737</v>
      </c>
      <c r="B4714" s="448" t="s">
        <v>20609</v>
      </c>
      <c r="C4714" s="449" t="s">
        <v>923</v>
      </c>
      <c r="D4714" s="450">
        <v>5.67</v>
      </c>
    </row>
    <row r="4715" spans="1:4" ht="13.5" x14ac:dyDescent="0.25">
      <c r="A4715" s="447">
        <v>96738</v>
      </c>
      <c r="B4715" s="448" t="s">
        <v>20610</v>
      </c>
      <c r="C4715" s="449" t="s">
        <v>923</v>
      </c>
      <c r="D4715" s="450">
        <v>21.52</v>
      </c>
    </row>
    <row r="4716" spans="1:4" ht="13.5" x14ac:dyDescent="0.25">
      <c r="A4716" s="447">
        <v>96739</v>
      </c>
      <c r="B4716" s="448" t="s">
        <v>20611</v>
      </c>
      <c r="C4716" s="449" t="s">
        <v>923</v>
      </c>
      <c r="D4716" s="450">
        <v>7.84</v>
      </c>
    </row>
    <row r="4717" spans="1:4" ht="13.5" x14ac:dyDescent="0.25">
      <c r="A4717" s="447">
        <v>96740</v>
      </c>
      <c r="B4717" s="448" t="s">
        <v>20612</v>
      </c>
      <c r="C4717" s="449" t="s">
        <v>923</v>
      </c>
      <c r="D4717" s="450">
        <v>29.79</v>
      </c>
    </row>
    <row r="4718" spans="1:4" ht="13.5" x14ac:dyDescent="0.25">
      <c r="A4718" s="447">
        <v>96741</v>
      </c>
      <c r="B4718" s="448" t="s">
        <v>20613</v>
      </c>
      <c r="C4718" s="449" t="s">
        <v>923</v>
      </c>
      <c r="D4718" s="450">
        <v>15.3</v>
      </c>
    </row>
    <row r="4719" spans="1:4" ht="13.5" x14ac:dyDescent="0.25">
      <c r="A4719" s="447">
        <v>96742</v>
      </c>
      <c r="B4719" s="448" t="s">
        <v>20614</v>
      </c>
      <c r="C4719" s="449" t="s">
        <v>923</v>
      </c>
      <c r="D4719" s="450">
        <v>18.79</v>
      </c>
    </row>
    <row r="4720" spans="1:4" ht="13.5" x14ac:dyDescent="0.25">
      <c r="A4720" s="447">
        <v>96743</v>
      </c>
      <c r="B4720" s="448" t="s">
        <v>20615</v>
      </c>
      <c r="C4720" s="449" t="s">
        <v>923</v>
      </c>
      <c r="D4720" s="450">
        <v>29.35</v>
      </c>
    </row>
    <row r="4721" spans="1:4" ht="13.5" x14ac:dyDescent="0.25">
      <c r="A4721" s="447">
        <v>96744</v>
      </c>
      <c r="B4721" s="448" t="s">
        <v>20616</v>
      </c>
      <c r="C4721" s="449" t="s">
        <v>923</v>
      </c>
      <c r="D4721" s="450">
        <v>49.57</v>
      </c>
    </row>
    <row r="4722" spans="1:4" ht="13.5" x14ac:dyDescent="0.25">
      <c r="A4722" s="447">
        <v>96745</v>
      </c>
      <c r="B4722" s="448" t="s">
        <v>20617</v>
      </c>
      <c r="C4722" s="449" t="s">
        <v>923</v>
      </c>
      <c r="D4722" s="450">
        <v>77.75</v>
      </c>
    </row>
    <row r="4723" spans="1:4" ht="13.5" x14ac:dyDescent="0.25">
      <c r="A4723" s="447">
        <v>96746</v>
      </c>
      <c r="B4723" s="448" t="s">
        <v>20618</v>
      </c>
      <c r="C4723" s="449" t="s">
        <v>923</v>
      </c>
      <c r="D4723" s="450">
        <v>102.21</v>
      </c>
    </row>
    <row r="4724" spans="1:4" ht="13.5" x14ac:dyDescent="0.25">
      <c r="A4724" s="447">
        <v>96747</v>
      </c>
      <c r="B4724" s="448" t="s">
        <v>20619</v>
      </c>
      <c r="C4724" s="449" t="s">
        <v>923</v>
      </c>
      <c r="D4724" s="450">
        <v>6.76</v>
      </c>
    </row>
    <row r="4725" spans="1:4" ht="13.5" x14ac:dyDescent="0.25">
      <c r="A4725" s="447">
        <v>96748</v>
      </c>
      <c r="B4725" s="448" t="s">
        <v>20620</v>
      </c>
      <c r="C4725" s="449" t="s">
        <v>923</v>
      </c>
      <c r="D4725" s="450">
        <v>7.85</v>
      </c>
    </row>
    <row r="4726" spans="1:4" ht="13.5" x14ac:dyDescent="0.25">
      <c r="A4726" s="447">
        <v>96749</v>
      </c>
      <c r="B4726" s="448" t="s">
        <v>20621</v>
      </c>
      <c r="C4726" s="449" t="s">
        <v>923</v>
      </c>
      <c r="D4726" s="450">
        <v>9.9499999999999993</v>
      </c>
    </row>
    <row r="4727" spans="1:4" ht="13.5" x14ac:dyDescent="0.25">
      <c r="A4727" s="447">
        <v>96750</v>
      </c>
      <c r="B4727" s="448" t="s">
        <v>20622</v>
      </c>
      <c r="C4727" s="449" t="s">
        <v>923</v>
      </c>
      <c r="D4727" s="450">
        <v>15.67</v>
      </c>
    </row>
    <row r="4728" spans="1:4" ht="13.5" x14ac:dyDescent="0.25">
      <c r="A4728" s="447">
        <v>96751</v>
      </c>
      <c r="B4728" s="448" t="s">
        <v>20623</v>
      </c>
      <c r="C4728" s="449" t="s">
        <v>923</v>
      </c>
      <c r="D4728" s="450">
        <v>22.93</v>
      </c>
    </row>
    <row r="4729" spans="1:4" ht="13.5" x14ac:dyDescent="0.25">
      <c r="A4729" s="447">
        <v>96752</v>
      </c>
      <c r="B4729" s="448" t="s">
        <v>20624</v>
      </c>
      <c r="C4729" s="449" t="s">
        <v>923</v>
      </c>
      <c r="D4729" s="450">
        <v>34.42</v>
      </c>
    </row>
    <row r="4730" spans="1:4" ht="13.5" x14ac:dyDescent="0.25">
      <c r="A4730" s="447">
        <v>96753</v>
      </c>
      <c r="B4730" s="448" t="s">
        <v>20625</v>
      </c>
      <c r="C4730" s="449" t="s">
        <v>923</v>
      </c>
      <c r="D4730" s="450">
        <v>79.13</v>
      </c>
    </row>
    <row r="4731" spans="1:4" ht="13.5" x14ac:dyDescent="0.25">
      <c r="A4731" s="447">
        <v>96754</v>
      </c>
      <c r="B4731" s="448" t="s">
        <v>20626</v>
      </c>
      <c r="C4731" s="449" t="s">
        <v>923</v>
      </c>
      <c r="D4731" s="450">
        <v>101.52</v>
      </c>
    </row>
    <row r="4732" spans="1:4" ht="13.5" x14ac:dyDescent="0.25">
      <c r="A4732" s="447">
        <v>96755</v>
      </c>
      <c r="B4732" s="448" t="s">
        <v>20627</v>
      </c>
      <c r="C4732" s="449" t="s">
        <v>923</v>
      </c>
      <c r="D4732" s="450">
        <v>309.74</v>
      </c>
    </row>
    <row r="4733" spans="1:4" ht="13.5" x14ac:dyDescent="0.25">
      <c r="A4733" s="447">
        <v>96758</v>
      </c>
      <c r="B4733" s="448" t="s">
        <v>20628</v>
      </c>
      <c r="C4733" s="449" t="s">
        <v>923</v>
      </c>
      <c r="D4733" s="450">
        <v>15.66</v>
      </c>
    </row>
    <row r="4734" spans="1:4" ht="13.5" x14ac:dyDescent="0.25">
      <c r="A4734" s="447">
        <v>96759</v>
      </c>
      <c r="B4734" s="448" t="s">
        <v>20629</v>
      </c>
      <c r="C4734" s="449" t="s">
        <v>923</v>
      </c>
      <c r="D4734" s="450">
        <v>23.2</v>
      </c>
    </row>
    <row r="4735" spans="1:4" ht="13.5" x14ac:dyDescent="0.25">
      <c r="A4735" s="447">
        <v>96760</v>
      </c>
      <c r="B4735" s="448" t="s">
        <v>20630</v>
      </c>
      <c r="C4735" s="449" t="s">
        <v>923</v>
      </c>
      <c r="D4735" s="450">
        <v>37.86</v>
      </c>
    </row>
    <row r="4736" spans="1:4" ht="13.5" x14ac:dyDescent="0.25">
      <c r="A4736" s="447">
        <v>96761</v>
      </c>
      <c r="B4736" s="448" t="s">
        <v>20631</v>
      </c>
      <c r="C4736" s="449" t="s">
        <v>923</v>
      </c>
      <c r="D4736" s="450">
        <v>56.48</v>
      </c>
    </row>
    <row r="4737" spans="1:4" ht="13.5" x14ac:dyDescent="0.25">
      <c r="A4737" s="447">
        <v>96762</v>
      </c>
      <c r="B4737" s="448" t="s">
        <v>20632</v>
      </c>
      <c r="C4737" s="449" t="s">
        <v>923</v>
      </c>
      <c r="D4737" s="450">
        <v>106.48</v>
      </c>
    </row>
    <row r="4738" spans="1:4" ht="13.5" x14ac:dyDescent="0.25">
      <c r="A4738" s="447">
        <v>96763</v>
      </c>
      <c r="B4738" s="448" t="s">
        <v>20633</v>
      </c>
      <c r="C4738" s="449" t="s">
        <v>923</v>
      </c>
      <c r="D4738" s="450">
        <v>142.62</v>
      </c>
    </row>
    <row r="4739" spans="1:4" ht="13.5" x14ac:dyDescent="0.25">
      <c r="A4739" s="447">
        <v>96764</v>
      </c>
      <c r="B4739" s="448" t="s">
        <v>20634</v>
      </c>
      <c r="C4739" s="449" t="s">
        <v>923</v>
      </c>
      <c r="D4739" s="450">
        <v>282.22000000000003</v>
      </c>
    </row>
    <row r="4740" spans="1:4" ht="13.5" x14ac:dyDescent="0.25">
      <c r="A4740" s="447">
        <v>96802</v>
      </c>
      <c r="B4740" s="448" t="s">
        <v>12227</v>
      </c>
      <c r="C4740" s="449" t="s">
        <v>923</v>
      </c>
      <c r="D4740" s="450">
        <v>404.93</v>
      </c>
    </row>
    <row r="4741" spans="1:4" ht="13.5" x14ac:dyDescent="0.25">
      <c r="A4741" s="447">
        <v>96803</v>
      </c>
      <c r="B4741" s="448" t="s">
        <v>12228</v>
      </c>
      <c r="C4741" s="449" t="s">
        <v>923</v>
      </c>
      <c r="D4741" s="450">
        <v>73.209999999999994</v>
      </c>
    </row>
    <row r="4742" spans="1:4" ht="13.5" x14ac:dyDescent="0.25">
      <c r="A4742" s="447">
        <v>96804</v>
      </c>
      <c r="B4742" s="448" t="s">
        <v>12229</v>
      </c>
      <c r="C4742" s="449" t="s">
        <v>923</v>
      </c>
      <c r="D4742" s="450">
        <v>117.36</v>
      </c>
    </row>
    <row r="4743" spans="1:4" ht="13.5" x14ac:dyDescent="0.25">
      <c r="A4743" s="447">
        <v>96805</v>
      </c>
      <c r="B4743" s="448" t="s">
        <v>12230</v>
      </c>
      <c r="C4743" s="449" t="s">
        <v>923</v>
      </c>
      <c r="D4743" s="450">
        <v>208.6</v>
      </c>
    </row>
    <row r="4744" spans="1:4" ht="13.5" x14ac:dyDescent="0.25">
      <c r="A4744" s="447">
        <v>96806</v>
      </c>
      <c r="B4744" s="448" t="s">
        <v>12231</v>
      </c>
      <c r="C4744" s="449" t="s">
        <v>923</v>
      </c>
      <c r="D4744" s="450">
        <v>79.75</v>
      </c>
    </row>
    <row r="4745" spans="1:4" ht="13.5" x14ac:dyDescent="0.25">
      <c r="A4745" s="447">
        <v>96807</v>
      </c>
      <c r="B4745" s="448" t="s">
        <v>12232</v>
      </c>
      <c r="C4745" s="449" t="s">
        <v>923</v>
      </c>
      <c r="D4745" s="450">
        <v>127.7</v>
      </c>
    </row>
    <row r="4746" spans="1:4" ht="13.5" x14ac:dyDescent="0.25">
      <c r="A4746" s="447">
        <v>96808</v>
      </c>
      <c r="B4746" s="448" t="s">
        <v>12233</v>
      </c>
      <c r="C4746" s="449" t="s">
        <v>923</v>
      </c>
      <c r="D4746" s="450">
        <v>16.170000000000002</v>
      </c>
    </row>
    <row r="4747" spans="1:4" ht="13.5" x14ac:dyDescent="0.25">
      <c r="A4747" s="447">
        <v>96809</v>
      </c>
      <c r="B4747" s="448" t="s">
        <v>12234</v>
      </c>
      <c r="C4747" s="449" t="s">
        <v>923</v>
      </c>
      <c r="D4747" s="450">
        <v>17.88</v>
      </c>
    </row>
    <row r="4748" spans="1:4" ht="13.5" x14ac:dyDescent="0.25">
      <c r="A4748" s="447">
        <v>96810</v>
      </c>
      <c r="B4748" s="448" t="s">
        <v>12235</v>
      </c>
      <c r="C4748" s="449" t="s">
        <v>923</v>
      </c>
      <c r="D4748" s="450">
        <v>19.41</v>
      </c>
    </row>
    <row r="4749" spans="1:4" ht="13.5" x14ac:dyDescent="0.25">
      <c r="A4749" s="447">
        <v>96811</v>
      </c>
      <c r="B4749" s="448" t="s">
        <v>12236</v>
      </c>
      <c r="C4749" s="449" t="s">
        <v>923</v>
      </c>
      <c r="D4749" s="450">
        <v>20.46</v>
      </c>
    </row>
    <row r="4750" spans="1:4" ht="13.5" x14ac:dyDescent="0.25">
      <c r="A4750" s="447">
        <v>96812</v>
      </c>
      <c r="B4750" s="448" t="s">
        <v>12237</v>
      </c>
      <c r="C4750" s="449" t="s">
        <v>923</v>
      </c>
      <c r="D4750" s="450">
        <v>18.63</v>
      </c>
    </row>
    <row r="4751" spans="1:4" ht="13.5" x14ac:dyDescent="0.25">
      <c r="A4751" s="447">
        <v>96813</v>
      </c>
      <c r="B4751" s="448" t="s">
        <v>12238</v>
      </c>
      <c r="C4751" s="449" t="s">
        <v>923</v>
      </c>
      <c r="D4751" s="450">
        <v>21.25</v>
      </c>
    </row>
    <row r="4752" spans="1:4" ht="13.5" x14ac:dyDescent="0.25">
      <c r="A4752" s="447">
        <v>96814</v>
      </c>
      <c r="B4752" s="448" t="s">
        <v>12239</v>
      </c>
      <c r="C4752" s="449" t="s">
        <v>923</v>
      </c>
      <c r="D4752" s="450">
        <v>15.3</v>
      </c>
    </row>
    <row r="4753" spans="1:4" ht="13.5" x14ac:dyDescent="0.25">
      <c r="A4753" s="447">
        <v>96815</v>
      </c>
      <c r="B4753" s="448" t="s">
        <v>12240</v>
      </c>
      <c r="C4753" s="449" t="s">
        <v>923</v>
      </c>
      <c r="D4753" s="450">
        <v>31.92</v>
      </c>
    </row>
    <row r="4754" spans="1:4" ht="13.5" x14ac:dyDescent="0.25">
      <c r="A4754" s="447">
        <v>96816</v>
      </c>
      <c r="B4754" s="448" t="s">
        <v>12241</v>
      </c>
      <c r="C4754" s="449" t="s">
        <v>923</v>
      </c>
      <c r="D4754" s="450">
        <v>24.03</v>
      </c>
    </row>
    <row r="4755" spans="1:4" ht="13.5" x14ac:dyDescent="0.25">
      <c r="A4755" s="447">
        <v>96817</v>
      </c>
      <c r="B4755" s="448" t="s">
        <v>12242</v>
      </c>
      <c r="C4755" s="449" t="s">
        <v>923</v>
      </c>
      <c r="D4755" s="450">
        <v>32.17</v>
      </c>
    </row>
    <row r="4756" spans="1:4" ht="13.5" x14ac:dyDescent="0.25">
      <c r="A4756" s="447">
        <v>96818</v>
      </c>
      <c r="B4756" s="448" t="s">
        <v>12243</v>
      </c>
      <c r="C4756" s="449" t="s">
        <v>923</v>
      </c>
      <c r="D4756" s="450">
        <v>20.64</v>
      </c>
    </row>
    <row r="4757" spans="1:4" ht="13.5" x14ac:dyDescent="0.25">
      <c r="A4757" s="447">
        <v>96819</v>
      </c>
      <c r="B4757" s="448" t="s">
        <v>12244</v>
      </c>
      <c r="C4757" s="449" t="s">
        <v>923</v>
      </c>
      <c r="D4757" s="450">
        <v>22.13</v>
      </c>
    </row>
    <row r="4758" spans="1:4" ht="13.5" x14ac:dyDescent="0.25">
      <c r="A4758" s="447">
        <v>96820</v>
      </c>
      <c r="B4758" s="448" t="s">
        <v>12245</v>
      </c>
      <c r="C4758" s="449" t="s">
        <v>923</v>
      </c>
      <c r="D4758" s="450">
        <v>38.35</v>
      </c>
    </row>
    <row r="4759" spans="1:4" ht="13.5" x14ac:dyDescent="0.25">
      <c r="A4759" s="447">
        <v>96821</v>
      </c>
      <c r="B4759" s="448" t="s">
        <v>12246</v>
      </c>
      <c r="C4759" s="449" t="s">
        <v>923</v>
      </c>
      <c r="D4759" s="450">
        <v>35.83</v>
      </c>
    </row>
    <row r="4760" spans="1:4" ht="13.5" x14ac:dyDescent="0.25">
      <c r="A4760" s="447">
        <v>96822</v>
      </c>
      <c r="B4760" s="448" t="s">
        <v>12247</v>
      </c>
      <c r="C4760" s="449" t="s">
        <v>923</v>
      </c>
      <c r="D4760" s="450">
        <v>29.09</v>
      </c>
    </row>
    <row r="4761" spans="1:4" ht="13.5" x14ac:dyDescent="0.25">
      <c r="A4761" s="447">
        <v>96823</v>
      </c>
      <c r="B4761" s="448" t="s">
        <v>12248</v>
      </c>
      <c r="C4761" s="449" t="s">
        <v>923</v>
      </c>
      <c r="D4761" s="450">
        <v>10.77</v>
      </c>
    </row>
    <row r="4762" spans="1:4" ht="13.5" x14ac:dyDescent="0.25">
      <c r="A4762" s="447">
        <v>96824</v>
      </c>
      <c r="B4762" s="448" t="s">
        <v>12249</v>
      </c>
      <c r="C4762" s="449" t="s">
        <v>923</v>
      </c>
      <c r="D4762" s="450">
        <v>16.78</v>
      </c>
    </row>
    <row r="4763" spans="1:4" ht="13.5" x14ac:dyDescent="0.25">
      <c r="A4763" s="447">
        <v>96826</v>
      </c>
      <c r="B4763" s="448" t="s">
        <v>12250</v>
      </c>
      <c r="C4763" s="449" t="s">
        <v>923</v>
      </c>
      <c r="D4763" s="450">
        <v>12.49</v>
      </c>
    </row>
    <row r="4764" spans="1:4" ht="13.5" x14ac:dyDescent="0.25">
      <c r="A4764" s="447">
        <v>96827</v>
      </c>
      <c r="B4764" s="448" t="s">
        <v>12251</v>
      </c>
      <c r="C4764" s="449" t="s">
        <v>923</v>
      </c>
      <c r="D4764" s="450">
        <v>18.29</v>
      </c>
    </row>
    <row r="4765" spans="1:4" ht="13.5" x14ac:dyDescent="0.25">
      <c r="A4765" s="447">
        <v>96828</v>
      </c>
      <c r="B4765" s="448" t="s">
        <v>12252</v>
      </c>
      <c r="C4765" s="449" t="s">
        <v>923</v>
      </c>
      <c r="D4765" s="450">
        <v>22.6</v>
      </c>
    </row>
    <row r="4766" spans="1:4" ht="13.5" x14ac:dyDescent="0.25">
      <c r="A4766" s="447">
        <v>96829</v>
      </c>
      <c r="B4766" s="448" t="s">
        <v>12253</v>
      </c>
      <c r="C4766" s="449" t="s">
        <v>923</v>
      </c>
      <c r="D4766" s="450">
        <v>17.62</v>
      </c>
    </row>
    <row r="4767" spans="1:4" ht="13.5" x14ac:dyDescent="0.25">
      <c r="A4767" s="447">
        <v>96830</v>
      </c>
      <c r="B4767" s="448" t="s">
        <v>12254</v>
      </c>
      <c r="C4767" s="449" t="s">
        <v>923</v>
      </c>
      <c r="D4767" s="450">
        <v>19.78</v>
      </c>
    </row>
    <row r="4768" spans="1:4" ht="13.5" x14ac:dyDescent="0.25">
      <c r="A4768" s="447">
        <v>96832</v>
      </c>
      <c r="B4768" s="448" t="s">
        <v>12255</v>
      </c>
      <c r="C4768" s="449" t="s">
        <v>923</v>
      </c>
      <c r="D4768" s="450">
        <v>28.5</v>
      </c>
    </row>
    <row r="4769" spans="1:4" ht="13.5" x14ac:dyDescent="0.25">
      <c r="A4769" s="447">
        <v>96833</v>
      </c>
      <c r="B4769" s="448" t="s">
        <v>12256</v>
      </c>
      <c r="C4769" s="449" t="s">
        <v>923</v>
      </c>
      <c r="D4769" s="450">
        <v>22.51</v>
      </c>
    </row>
    <row r="4770" spans="1:4" ht="13.5" x14ac:dyDescent="0.25">
      <c r="A4770" s="447">
        <v>96834</v>
      </c>
      <c r="B4770" s="448" t="s">
        <v>12257</v>
      </c>
      <c r="C4770" s="449" t="s">
        <v>923</v>
      </c>
      <c r="D4770" s="450">
        <v>26.83</v>
      </c>
    </row>
    <row r="4771" spans="1:4" ht="13.5" x14ac:dyDescent="0.25">
      <c r="A4771" s="447">
        <v>96836</v>
      </c>
      <c r="B4771" s="448" t="s">
        <v>12258</v>
      </c>
      <c r="C4771" s="449" t="s">
        <v>923</v>
      </c>
      <c r="D4771" s="450">
        <v>32.24</v>
      </c>
    </row>
    <row r="4772" spans="1:4" ht="13.5" x14ac:dyDescent="0.25">
      <c r="A4772" s="447">
        <v>96837</v>
      </c>
      <c r="B4772" s="448" t="s">
        <v>12259</v>
      </c>
      <c r="C4772" s="449" t="s">
        <v>923</v>
      </c>
      <c r="D4772" s="450">
        <v>19.920000000000002</v>
      </c>
    </row>
    <row r="4773" spans="1:4" ht="13.5" x14ac:dyDescent="0.25">
      <c r="A4773" s="447">
        <v>96838</v>
      </c>
      <c r="B4773" s="448" t="s">
        <v>12260</v>
      </c>
      <c r="C4773" s="449" t="s">
        <v>923</v>
      </c>
      <c r="D4773" s="450">
        <v>23.93</v>
      </c>
    </row>
    <row r="4774" spans="1:4" ht="13.5" x14ac:dyDescent="0.25">
      <c r="A4774" s="447">
        <v>96839</v>
      </c>
      <c r="B4774" s="448" t="s">
        <v>12261</v>
      </c>
      <c r="C4774" s="449" t="s">
        <v>923</v>
      </c>
      <c r="D4774" s="450">
        <v>24.76</v>
      </c>
    </row>
    <row r="4775" spans="1:4" ht="13.5" x14ac:dyDescent="0.25">
      <c r="A4775" s="447">
        <v>96840</v>
      </c>
      <c r="B4775" s="448" t="s">
        <v>12262</v>
      </c>
      <c r="C4775" s="449" t="s">
        <v>923</v>
      </c>
      <c r="D4775" s="450">
        <v>24.05</v>
      </c>
    </row>
    <row r="4776" spans="1:4" ht="13.5" x14ac:dyDescent="0.25">
      <c r="A4776" s="447">
        <v>96841</v>
      </c>
      <c r="B4776" s="448" t="s">
        <v>12263</v>
      </c>
      <c r="C4776" s="449" t="s">
        <v>923</v>
      </c>
      <c r="D4776" s="450">
        <v>26.58</v>
      </c>
    </row>
    <row r="4777" spans="1:4" ht="13.5" x14ac:dyDescent="0.25">
      <c r="A4777" s="447">
        <v>96842</v>
      </c>
      <c r="B4777" s="448" t="s">
        <v>12264</v>
      </c>
      <c r="C4777" s="449" t="s">
        <v>923</v>
      </c>
      <c r="D4777" s="450">
        <v>30.47</v>
      </c>
    </row>
    <row r="4778" spans="1:4" ht="13.5" x14ac:dyDescent="0.25">
      <c r="A4778" s="447">
        <v>96843</v>
      </c>
      <c r="B4778" s="448" t="s">
        <v>12265</v>
      </c>
      <c r="C4778" s="449" t="s">
        <v>923</v>
      </c>
      <c r="D4778" s="450">
        <v>27.71</v>
      </c>
    </row>
    <row r="4779" spans="1:4" ht="13.5" x14ac:dyDescent="0.25">
      <c r="A4779" s="447">
        <v>96844</v>
      </c>
      <c r="B4779" s="448" t="s">
        <v>12266</v>
      </c>
      <c r="C4779" s="449" t="s">
        <v>923</v>
      </c>
      <c r="D4779" s="450">
        <v>31.92</v>
      </c>
    </row>
    <row r="4780" spans="1:4" ht="13.5" x14ac:dyDescent="0.25">
      <c r="A4780" s="447">
        <v>96845</v>
      </c>
      <c r="B4780" s="448" t="s">
        <v>12267</v>
      </c>
      <c r="C4780" s="449" t="s">
        <v>923</v>
      </c>
      <c r="D4780" s="450">
        <v>38.03</v>
      </c>
    </row>
    <row r="4781" spans="1:4" ht="13.5" x14ac:dyDescent="0.25">
      <c r="A4781" s="447">
        <v>96846</v>
      </c>
      <c r="B4781" s="448" t="s">
        <v>12268</v>
      </c>
      <c r="C4781" s="449" t="s">
        <v>923</v>
      </c>
      <c r="D4781" s="450">
        <v>35.590000000000003</v>
      </c>
    </row>
    <row r="4782" spans="1:4" ht="13.5" x14ac:dyDescent="0.25">
      <c r="A4782" s="447">
        <v>96847</v>
      </c>
      <c r="B4782" s="448" t="s">
        <v>12269</v>
      </c>
      <c r="C4782" s="449" t="s">
        <v>923</v>
      </c>
      <c r="D4782" s="450">
        <v>35.090000000000003</v>
      </c>
    </row>
    <row r="4783" spans="1:4" ht="13.5" x14ac:dyDescent="0.25">
      <c r="A4783" s="447">
        <v>96848</v>
      </c>
      <c r="B4783" s="448" t="s">
        <v>12270</v>
      </c>
      <c r="C4783" s="449" t="s">
        <v>923</v>
      </c>
      <c r="D4783" s="450">
        <v>50.54</v>
      </c>
    </row>
    <row r="4784" spans="1:4" ht="13.5" x14ac:dyDescent="0.25">
      <c r="A4784" s="447">
        <v>96849</v>
      </c>
      <c r="B4784" s="448" t="s">
        <v>12271</v>
      </c>
      <c r="C4784" s="449" t="s">
        <v>923</v>
      </c>
      <c r="D4784" s="450">
        <v>15.91</v>
      </c>
    </row>
    <row r="4785" spans="1:4" ht="13.5" x14ac:dyDescent="0.25">
      <c r="A4785" s="447">
        <v>96850</v>
      </c>
      <c r="B4785" s="448" t="s">
        <v>12272</v>
      </c>
      <c r="C4785" s="449" t="s">
        <v>923</v>
      </c>
      <c r="D4785" s="450">
        <v>22.34</v>
      </c>
    </row>
    <row r="4786" spans="1:4" ht="13.5" x14ac:dyDescent="0.25">
      <c r="A4786" s="447">
        <v>96852</v>
      </c>
      <c r="B4786" s="448" t="s">
        <v>12273</v>
      </c>
      <c r="C4786" s="449" t="s">
        <v>923</v>
      </c>
      <c r="D4786" s="450">
        <v>20.28</v>
      </c>
    </row>
    <row r="4787" spans="1:4" ht="13.5" x14ac:dyDescent="0.25">
      <c r="A4787" s="447">
        <v>96853</v>
      </c>
      <c r="B4787" s="448" t="s">
        <v>12274</v>
      </c>
      <c r="C4787" s="449" t="s">
        <v>923</v>
      </c>
      <c r="D4787" s="450">
        <v>24.02</v>
      </c>
    </row>
    <row r="4788" spans="1:4" ht="13.5" x14ac:dyDescent="0.25">
      <c r="A4788" s="447">
        <v>96854</v>
      </c>
      <c r="B4788" s="448" t="s">
        <v>12275</v>
      </c>
      <c r="C4788" s="449" t="s">
        <v>923</v>
      </c>
      <c r="D4788" s="450">
        <v>29.63</v>
      </c>
    </row>
    <row r="4789" spans="1:4" ht="13.5" x14ac:dyDescent="0.25">
      <c r="A4789" s="447">
        <v>96855</v>
      </c>
      <c r="B4789" s="448" t="s">
        <v>12276</v>
      </c>
      <c r="C4789" s="449" t="s">
        <v>923</v>
      </c>
      <c r="D4789" s="450">
        <v>31.93</v>
      </c>
    </row>
    <row r="4790" spans="1:4" ht="13.5" x14ac:dyDescent="0.25">
      <c r="A4790" s="447">
        <v>96856</v>
      </c>
      <c r="B4790" s="448" t="s">
        <v>12277</v>
      </c>
      <c r="C4790" s="449" t="s">
        <v>923</v>
      </c>
      <c r="D4790" s="450">
        <v>34.08</v>
      </c>
    </row>
    <row r="4791" spans="1:4" ht="13.5" x14ac:dyDescent="0.25">
      <c r="A4791" s="447">
        <v>96860</v>
      </c>
      <c r="B4791" s="448" t="s">
        <v>12278</v>
      </c>
      <c r="C4791" s="449" t="s">
        <v>923</v>
      </c>
      <c r="D4791" s="450">
        <v>28.52</v>
      </c>
    </row>
    <row r="4792" spans="1:4" ht="13.5" x14ac:dyDescent="0.25">
      <c r="A4792" s="447">
        <v>96861</v>
      </c>
      <c r="B4792" s="448" t="s">
        <v>20635</v>
      </c>
      <c r="C4792" s="449" t="s">
        <v>923</v>
      </c>
      <c r="D4792" s="450">
        <v>36.07</v>
      </c>
    </row>
    <row r="4793" spans="1:4" ht="13.5" x14ac:dyDescent="0.25">
      <c r="A4793" s="447">
        <v>96862</v>
      </c>
      <c r="B4793" s="448" t="s">
        <v>12279</v>
      </c>
      <c r="C4793" s="449" t="s">
        <v>923</v>
      </c>
      <c r="D4793" s="450">
        <v>35.08</v>
      </c>
    </row>
    <row r="4794" spans="1:4" ht="13.5" x14ac:dyDescent="0.25">
      <c r="A4794" s="447">
        <v>96863</v>
      </c>
      <c r="B4794" s="448" t="s">
        <v>12280</v>
      </c>
      <c r="C4794" s="449" t="s">
        <v>923</v>
      </c>
      <c r="D4794" s="450">
        <v>36.909999999999997</v>
      </c>
    </row>
    <row r="4795" spans="1:4" ht="13.5" x14ac:dyDescent="0.25">
      <c r="A4795" s="447">
        <v>96864</v>
      </c>
      <c r="B4795" s="448" t="s">
        <v>12281</v>
      </c>
      <c r="C4795" s="449" t="s">
        <v>923</v>
      </c>
      <c r="D4795" s="450">
        <v>49.69</v>
      </c>
    </row>
    <row r="4796" spans="1:4" ht="13.5" x14ac:dyDescent="0.25">
      <c r="A4796" s="447">
        <v>96865</v>
      </c>
      <c r="B4796" s="448" t="s">
        <v>12282</v>
      </c>
      <c r="C4796" s="449" t="s">
        <v>923</v>
      </c>
      <c r="D4796" s="450">
        <v>43.55</v>
      </c>
    </row>
    <row r="4797" spans="1:4" ht="13.5" x14ac:dyDescent="0.25">
      <c r="A4797" s="447">
        <v>96866</v>
      </c>
      <c r="B4797" s="448" t="s">
        <v>12283</v>
      </c>
      <c r="C4797" s="449" t="s">
        <v>923</v>
      </c>
      <c r="D4797" s="450">
        <v>64.709999999999994</v>
      </c>
    </row>
    <row r="4798" spans="1:4" ht="13.5" x14ac:dyDescent="0.25">
      <c r="A4798" s="447">
        <v>96868</v>
      </c>
      <c r="B4798" s="448" t="s">
        <v>12284</v>
      </c>
      <c r="C4798" s="449" t="s">
        <v>923</v>
      </c>
      <c r="D4798" s="450">
        <v>18.61</v>
      </c>
    </row>
    <row r="4799" spans="1:4" ht="13.5" x14ac:dyDescent="0.25">
      <c r="A4799" s="447">
        <v>96869</v>
      </c>
      <c r="B4799" s="448" t="s">
        <v>12285</v>
      </c>
      <c r="C4799" s="449" t="s">
        <v>923</v>
      </c>
      <c r="D4799" s="450">
        <v>28.64</v>
      </c>
    </row>
    <row r="4800" spans="1:4" ht="13.5" x14ac:dyDescent="0.25">
      <c r="A4800" s="447">
        <v>96870</v>
      </c>
      <c r="B4800" s="448" t="s">
        <v>12286</v>
      </c>
      <c r="C4800" s="449" t="s">
        <v>923</v>
      </c>
      <c r="D4800" s="450">
        <v>43.14</v>
      </c>
    </row>
    <row r="4801" spans="1:4" ht="13.5" x14ac:dyDescent="0.25">
      <c r="A4801" s="447">
        <v>96871</v>
      </c>
      <c r="B4801" s="448" t="s">
        <v>12287</v>
      </c>
      <c r="C4801" s="449" t="s">
        <v>923</v>
      </c>
      <c r="D4801" s="450">
        <v>49.27</v>
      </c>
    </row>
    <row r="4802" spans="1:4" ht="13.5" x14ac:dyDescent="0.25">
      <c r="A4802" s="447">
        <v>96872</v>
      </c>
      <c r="B4802" s="448" t="s">
        <v>12288</v>
      </c>
      <c r="C4802" s="449" t="s">
        <v>923</v>
      </c>
      <c r="D4802" s="450">
        <v>45.52</v>
      </c>
    </row>
    <row r="4803" spans="1:4" ht="13.5" x14ac:dyDescent="0.25">
      <c r="A4803" s="447">
        <v>96873</v>
      </c>
      <c r="B4803" s="448" t="s">
        <v>12289</v>
      </c>
      <c r="C4803" s="449" t="s">
        <v>923</v>
      </c>
      <c r="D4803" s="450">
        <v>60.79</v>
      </c>
    </row>
    <row r="4804" spans="1:4" ht="13.5" x14ac:dyDescent="0.25">
      <c r="A4804" s="447">
        <v>96874</v>
      </c>
      <c r="B4804" s="448" t="s">
        <v>12290</v>
      </c>
      <c r="C4804" s="449" t="s">
        <v>923</v>
      </c>
      <c r="D4804" s="450">
        <v>55.38</v>
      </c>
    </row>
    <row r="4805" spans="1:4" ht="13.5" x14ac:dyDescent="0.25">
      <c r="A4805" s="447">
        <v>96875</v>
      </c>
      <c r="B4805" s="448" t="s">
        <v>12291</v>
      </c>
      <c r="C4805" s="449" t="s">
        <v>923</v>
      </c>
      <c r="D4805" s="450">
        <v>72.849999999999994</v>
      </c>
    </row>
    <row r="4806" spans="1:4" ht="13.5" x14ac:dyDescent="0.25">
      <c r="A4806" s="447">
        <v>96876</v>
      </c>
      <c r="B4806" s="448" t="s">
        <v>12292</v>
      </c>
      <c r="C4806" s="449" t="s">
        <v>923</v>
      </c>
      <c r="D4806" s="450">
        <v>170.49</v>
      </c>
    </row>
    <row r="4807" spans="1:4" ht="13.5" x14ac:dyDescent="0.25">
      <c r="A4807" s="447">
        <v>96878</v>
      </c>
      <c r="B4807" s="448" t="s">
        <v>12293</v>
      </c>
      <c r="C4807" s="449" t="s">
        <v>923</v>
      </c>
      <c r="D4807" s="450">
        <v>191.43</v>
      </c>
    </row>
    <row r="4808" spans="1:4" ht="13.5" x14ac:dyDescent="0.25">
      <c r="A4808" s="447">
        <v>96879</v>
      </c>
      <c r="B4808" s="448" t="s">
        <v>12294</v>
      </c>
      <c r="C4808" s="449" t="s">
        <v>923</v>
      </c>
      <c r="D4808" s="450">
        <v>185.46</v>
      </c>
    </row>
    <row r="4809" spans="1:4" ht="13.5" x14ac:dyDescent="0.25">
      <c r="A4809" s="447">
        <v>96881</v>
      </c>
      <c r="B4809" s="448" t="s">
        <v>12295</v>
      </c>
      <c r="C4809" s="449" t="s">
        <v>923</v>
      </c>
      <c r="D4809" s="450">
        <v>220.02</v>
      </c>
    </row>
    <row r="4810" spans="1:4" ht="13.5" x14ac:dyDescent="0.25">
      <c r="A4810" s="447">
        <v>97430</v>
      </c>
      <c r="B4810" s="448" t="s">
        <v>7839</v>
      </c>
      <c r="C4810" s="449" t="s">
        <v>923</v>
      </c>
      <c r="D4810" s="450">
        <v>40.090000000000003</v>
      </c>
    </row>
    <row r="4811" spans="1:4" ht="13.5" x14ac:dyDescent="0.25">
      <c r="A4811" s="447">
        <v>97431</v>
      </c>
      <c r="B4811" s="448" t="s">
        <v>7840</v>
      </c>
      <c r="C4811" s="449" t="s">
        <v>923</v>
      </c>
      <c r="D4811" s="450">
        <v>44.76</v>
      </c>
    </row>
    <row r="4812" spans="1:4" ht="13.5" x14ac:dyDescent="0.25">
      <c r="A4812" s="447">
        <v>97432</v>
      </c>
      <c r="B4812" s="448" t="s">
        <v>7841</v>
      </c>
      <c r="C4812" s="449" t="s">
        <v>923</v>
      </c>
      <c r="D4812" s="450">
        <v>50.49</v>
      </c>
    </row>
    <row r="4813" spans="1:4" ht="13.5" x14ac:dyDescent="0.25">
      <c r="A4813" s="447">
        <v>97433</v>
      </c>
      <c r="B4813" s="448" t="s">
        <v>7842</v>
      </c>
      <c r="C4813" s="449" t="s">
        <v>923</v>
      </c>
      <c r="D4813" s="450">
        <v>90.86</v>
      </c>
    </row>
    <row r="4814" spans="1:4" ht="13.5" x14ac:dyDescent="0.25">
      <c r="A4814" s="447">
        <v>97434</v>
      </c>
      <c r="B4814" s="448" t="s">
        <v>7843</v>
      </c>
      <c r="C4814" s="449" t="s">
        <v>923</v>
      </c>
      <c r="D4814" s="450">
        <v>92.55</v>
      </c>
    </row>
    <row r="4815" spans="1:4" ht="13.5" x14ac:dyDescent="0.25">
      <c r="A4815" s="447">
        <v>97435</v>
      </c>
      <c r="B4815" s="448" t="s">
        <v>7844</v>
      </c>
      <c r="C4815" s="449" t="s">
        <v>923</v>
      </c>
      <c r="D4815" s="450">
        <v>106.27</v>
      </c>
    </row>
    <row r="4816" spans="1:4" ht="13.5" x14ac:dyDescent="0.25">
      <c r="A4816" s="447">
        <v>97436</v>
      </c>
      <c r="B4816" s="448" t="s">
        <v>7845</v>
      </c>
      <c r="C4816" s="449" t="s">
        <v>923</v>
      </c>
      <c r="D4816" s="450">
        <v>109.5</v>
      </c>
    </row>
    <row r="4817" spans="1:4" ht="13.5" x14ac:dyDescent="0.25">
      <c r="A4817" s="447">
        <v>97437</v>
      </c>
      <c r="B4817" s="448" t="s">
        <v>20636</v>
      </c>
      <c r="C4817" s="449" t="s">
        <v>923</v>
      </c>
      <c r="D4817" s="450">
        <v>121.58</v>
      </c>
    </row>
    <row r="4818" spans="1:4" ht="13.5" x14ac:dyDescent="0.25">
      <c r="A4818" s="447">
        <v>97438</v>
      </c>
      <c r="B4818" s="448" t="s">
        <v>7846</v>
      </c>
      <c r="C4818" s="449" t="s">
        <v>923</v>
      </c>
      <c r="D4818" s="450">
        <v>125.04</v>
      </c>
    </row>
    <row r="4819" spans="1:4" ht="13.5" x14ac:dyDescent="0.25">
      <c r="A4819" s="447">
        <v>97439</v>
      </c>
      <c r="B4819" s="448" t="s">
        <v>7847</v>
      </c>
      <c r="C4819" s="449" t="s">
        <v>923</v>
      </c>
      <c r="D4819" s="450">
        <v>137.27000000000001</v>
      </c>
    </row>
    <row r="4820" spans="1:4" ht="13.5" x14ac:dyDescent="0.25">
      <c r="A4820" s="447">
        <v>97440</v>
      </c>
      <c r="B4820" s="448" t="s">
        <v>7848</v>
      </c>
      <c r="C4820" s="449" t="s">
        <v>923</v>
      </c>
      <c r="D4820" s="450">
        <v>164.49</v>
      </c>
    </row>
    <row r="4821" spans="1:4" ht="13.5" x14ac:dyDescent="0.25">
      <c r="A4821" s="447">
        <v>97442</v>
      </c>
      <c r="B4821" s="448" t="s">
        <v>7849</v>
      </c>
      <c r="C4821" s="449" t="s">
        <v>923</v>
      </c>
      <c r="D4821" s="450">
        <v>181.74</v>
      </c>
    </row>
    <row r="4822" spans="1:4" ht="13.5" x14ac:dyDescent="0.25">
      <c r="A4822" s="447">
        <v>97443</v>
      </c>
      <c r="B4822" s="448" t="s">
        <v>7850</v>
      </c>
      <c r="C4822" s="449" t="s">
        <v>923</v>
      </c>
      <c r="D4822" s="450">
        <v>115.45</v>
      </c>
    </row>
    <row r="4823" spans="1:4" ht="13.5" x14ac:dyDescent="0.25">
      <c r="A4823" s="447">
        <v>97444</v>
      </c>
      <c r="B4823" s="448" t="s">
        <v>7851</v>
      </c>
      <c r="C4823" s="449" t="s">
        <v>923</v>
      </c>
      <c r="D4823" s="450">
        <v>135.84</v>
      </c>
    </row>
    <row r="4824" spans="1:4" ht="13.5" x14ac:dyDescent="0.25">
      <c r="A4824" s="447">
        <v>97446</v>
      </c>
      <c r="B4824" s="448" t="s">
        <v>7852</v>
      </c>
      <c r="C4824" s="449" t="s">
        <v>923</v>
      </c>
      <c r="D4824" s="450">
        <v>235.32</v>
      </c>
    </row>
    <row r="4825" spans="1:4" ht="13.5" x14ac:dyDescent="0.25">
      <c r="A4825" s="447">
        <v>97447</v>
      </c>
      <c r="B4825" s="448" t="s">
        <v>7853</v>
      </c>
      <c r="C4825" s="449" t="s">
        <v>923</v>
      </c>
      <c r="D4825" s="450">
        <v>235.32</v>
      </c>
    </row>
    <row r="4826" spans="1:4" ht="13.5" x14ac:dyDescent="0.25">
      <c r="A4826" s="447">
        <v>97449</v>
      </c>
      <c r="B4826" s="448" t="s">
        <v>7854</v>
      </c>
      <c r="C4826" s="449" t="s">
        <v>923</v>
      </c>
      <c r="D4826" s="450">
        <v>251</v>
      </c>
    </row>
    <row r="4827" spans="1:4" ht="13.5" x14ac:dyDescent="0.25">
      <c r="A4827" s="447">
        <v>97450</v>
      </c>
      <c r="B4827" s="448" t="s">
        <v>7855</v>
      </c>
      <c r="C4827" s="449" t="s">
        <v>923</v>
      </c>
      <c r="D4827" s="450">
        <v>306.52</v>
      </c>
    </row>
    <row r="4828" spans="1:4" ht="13.5" x14ac:dyDescent="0.25">
      <c r="A4828" s="447">
        <v>97452</v>
      </c>
      <c r="B4828" s="448" t="s">
        <v>7856</v>
      </c>
      <c r="C4828" s="449" t="s">
        <v>923</v>
      </c>
      <c r="D4828" s="450">
        <v>189.41</v>
      </c>
    </row>
    <row r="4829" spans="1:4" ht="13.5" x14ac:dyDescent="0.25">
      <c r="A4829" s="447">
        <v>97453</v>
      </c>
      <c r="B4829" s="448" t="s">
        <v>7857</v>
      </c>
      <c r="C4829" s="449" t="s">
        <v>923</v>
      </c>
      <c r="D4829" s="450">
        <v>201.05</v>
      </c>
    </row>
    <row r="4830" spans="1:4" ht="13.5" x14ac:dyDescent="0.25">
      <c r="A4830" s="447">
        <v>97454</v>
      </c>
      <c r="B4830" s="448" t="s">
        <v>7858</v>
      </c>
      <c r="C4830" s="449" t="s">
        <v>923</v>
      </c>
      <c r="D4830" s="450">
        <v>322.82</v>
      </c>
    </row>
    <row r="4831" spans="1:4" ht="13.5" x14ac:dyDescent="0.25">
      <c r="A4831" s="447">
        <v>97455</v>
      </c>
      <c r="B4831" s="448" t="s">
        <v>7859</v>
      </c>
      <c r="C4831" s="449" t="s">
        <v>923</v>
      </c>
      <c r="D4831" s="450">
        <v>341.43</v>
      </c>
    </row>
    <row r="4832" spans="1:4" ht="13.5" x14ac:dyDescent="0.25">
      <c r="A4832" s="447">
        <v>97456</v>
      </c>
      <c r="B4832" s="448" t="s">
        <v>7860</v>
      </c>
      <c r="C4832" s="449" t="s">
        <v>923</v>
      </c>
      <c r="D4832" s="450">
        <v>730.67</v>
      </c>
    </row>
    <row r="4833" spans="1:4" ht="13.5" x14ac:dyDescent="0.25">
      <c r="A4833" s="447">
        <v>97457</v>
      </c>
      <c r="B4833" s="448" t="s">
        <v>7861</v>
      </c>
      <c r="C4833" s="449" t="s">
        <v>923</v>
      </c>
      <c r="D4833" s="450">
        <v>647.17999999999995</v>
      </c>
    </row>
    <row r="4834" spans="1:4" ht="13.5" x14ac:dyDescent="0.25">
      <c r="A4834" s="447">
        <v>97458</v>
      </c>
      <c r="B4834" s="448" t="s">
        <v>7862</v>
      </c>
      <c r="C4834" s="449" t="s">
        <v>923</v>
      </c>
      <c r="D4834" s="450">
        <v>299.48</v>
      </c>
    </row>
    <row r="4835" spans="1:4" ht="13.5" x14ac:dyDescent="0.25">
      <c r="A4835" s="447">
        <v>97459</v>
      </c>
      <c r="B4835" s="448" t="s">
        <v>7863</v>
      </c>
      <c r="C4835" s="449" t="s">
        <v>923</v>
      </c>
      <c r="D4835" s="450">
        <v>514.29</v>
      </c>
    </row>
    <row r="4836" spans="1:4" ht="13.5" x14ac:dyDescent="0.25">
      <c r="A4836" s="447">
        <v>97460</v>
      </c>
      <c r="B4836" s="448" t="s">
        <v>7864</v>
      </c>
      <c r="C4836" s="449" t="s">
        <v>923</v>
      </c>
      <c r="D4836" s="450">
        <v>790.37</v>
      </c>
    </row>
    <row r="4837" spans="1:4" ht="13.5" x14ac:dyDescent="0.25">
      <c r="A4837" s="447">
        <v>97461</v>
      </c>
      <c r="B4837" s="448" t="s">
        <v>7865</v>
      </c>
      <c r="C4837" s="449" t="s">
        <v>923</v>
      </c>
      <c r="D4837" s="450">
        <v>36.53</v>
      </c>
    </row>
    <row r="4838" spans="1:4" ht="13.5" x14ac:dyDescent="0.25">
      <c r="A4838" s="447">
        <v>97462</v>
      </c>
      <c r="B4838" s="448" t="s">
        <v>7866</v>
      </c>
      <c r="C4838" s="449" t="s">
        <v>923</v>
      </c>
      <c r="D4838" s="450">
        <v>30.56</v>
      </c>
    </row>
    <row r="4839" spans="1:4" ht="13.5" x14ac:dyDescent="0.25">
      <c r="A4839" s="447">
        <v>97464</v>
      </c>
      <c r="B4839" s="448" t="s">
        <v>7867</v>
      </c>
      <c r="C4839" s="449" t="s">
        <v>923</v>
      </c>
      <c r="D4839" s="450">
        <v>52.58</v>
      </c>
    </row>
    <row r="4840" spans="1:4" ht="13.5" x14ac:dyDescent="0.25">
      <c r="A4840" s="447">
        <v>97465</v>
      </c>
      <c r="B4840" s="448" t="s">
        <v>7868</v>
      </c>
      <c r="C4840" s="449" t="s">
        <v>923</v>
      </c>
      <c r="D4840" s="450">
        <v>62.65</v>
      </c>
    </row>
    <row r="4841" spans="1:4" ht="13.5" x14ac:dyDescent="0.25">
      <c r="A4841" s="447">
        <v>97467</v>
      </c>
      <c r="B4841" s="448" t="s">
        <v>7869</v>
      </c>
      <c r="C4841" s="449" t="s">
        <v>923</v>
      </c>
      <c r="D4841" s="450">
        <v>66.69</v>
      </c>
    </row>
    <row r="4842" spans="1:4" ht="13.5" x14ac:dyDescent="0.25">
      <c r="A4842" s="447">
        <v>97468</v>
      </c>
      <c r="B4842" s="448" t="s">
        <v>7870</v>
      </c>
      <c r="C4842" s="449" t="s">
        <v>923</v>
      </c>
      <c r="D4842" s="450">
        <v>79.59</v>
      </c>
    </row>
    <row r="4843" spans="1:4" ht="13.5" x14ac:dyDescent="0.25">
      <c r="A4843" s="447">
        <v>97470</v>
      </c>
      <c r="B4843" s="448" t="s">
        <v>7871</v>
      </c>
      <c r="C4843" s="449" t="s">
        <v>923</v>
      </c>
      <c r="D4843" s="450">
        <v>98.44</v>
      </c>
    </row>
    <row r="4844" spans="1:4" ht="13.5" x14ac:dyDescent="0.25">
      <c r="A4844" s="447">
        <v>97471</v>
      </c>
      <c r="B4844" s="448" t="s">
        <v>7872</v>
      </c>
      <c r="C4844" s="449" t="s">
        <v>923</v>
      </c>
      <c r="D4844" s="450">
        <v>118.83</v>
      </c>
    </row>
    <row r="4845" spans="1:4" ht="13.5" x14ac:dyDescent="0.25">
      <c r="A4845" s="447">
        <v>97474</v>
      </c>
      <c r="B4845" s="448" t="s">
        <v>7873</v>
      </c>
      <c r="C4845" s="449" t="s">
        <v>923</v>
      </c>
      <c r="D4845" s="450">
        <v>180.01</v>
      </c>
    </row>
    <row r="4846" spans="1:4" ht="13.5" x14ac:dyDescent="0.25">
      <c r="A4846" s="447">
        <v>97475</v>
      </c>
      <c r="B4846" s="448" t="s">
        <v>7874</v>
      </c>
      <c r="C4846" s="449" t="s">
        <v>923</v>
      </c>
      <c r="D4846" s="450">
        <v>221.22</v>
      </c>
    </row>
    <row r="4847" spans="1:4" ht="13.5" x14ac:dyDescent="0.25">
      <c r="A4847" s="447">
        <v>97477</v>
      </c>
      <c r="B4847" s="448" t="s">
        <v>7875</v>
      </c>
      <c r="C4847" s="449" t="s">
        <v>923</v>
      </c>
      <c r="D4847" s="450">
        <v>239.8</v>
      </c>
    </row>
    <row r="4848" spans="1:4" ht="13.5" x14ac:dyDescent="0.25">
      <c r="A4848" s="447">
        <v>97478</v>
      </c>
      <c r="B4848" s="448" t="s">
        <v>7876</v>
      </c>
      <c r="C4848" s="449" t="s">
        <v>923</v>
      </c>
      <c r="D4848" s="450">
        <v>295.32</v>
      </c>
    </row>
    <row r="4849" spans="1:4" ht="13.5" x14ac:dyDescent="0.25">
      <c r="A4849" s="447">
        <v>97479</v>
      </c>
      <c r="B4849" s="448" t="s">
        <v>7877</v>
      </c>
      <c r="C4849" s="449" t="s">
        <v>923</v>
      </c>
      <c r="D4849" s="450">
        <v>58.67</v>
      </c>
    </row>
    <row r="4850" spans="1:4" ht="13.5" x14ac:dyDescent="0.25">
      <c r="A4850" s="447">
        <v>97480</v>
      </c>
      <c r="B4850" s="448" t="s">
        <v>7878</v>
      </c>
      <c r="C4850" s="449" t="s">
        <v>923</v>
      </c>
      <c r="D4850" s="450">
        <v>58.67</v>
      </c>
    </row>
    <row r="4851" spans="1:4" ht="13.5" x14ac:dyDescent="0.25">
      <c r="A4851" s="447">
        <v>97481</v>
      </c>
      <c r="B4851" s="448" t="s">
        <v>7879</v>
      </c>
      <c r="C4851" s="449" t="s">
        <v>923</v>
      </c>
      <c r="D4851" s="450">
        <v>84.98</v>
      </c>
    </row>
    <row r="4852" spans="1:4" ht="13.5" x14ac:dyDescent="0.25">
      <c r="A4852" s="447">
        <v>97482</v>
      </c>
      <c r="B4852" s="448" t="s">
        <v>7880</v>
      </c>
      <c r="C4852" s="449" t="s">
        <v>923</v>
      </c>
      <c r="D4852" s="450">
        <v>84.98</v>
      </c>
    </row>
    <row r="4853" spans="1:4" ht="13.5" x14ac:dyDescent="0.25">
      <c r="A4853" s="447">
        <v>97483</v>
      </c>
      <c r="B4853" s="448" t="s">
        <v>7881</v>
      </c>
      <c r="C4853" s="449" t="s">
        <v>923</v>
      </c>
      <c r="D4853" s="450">
        <v>118.9</v>
      </c>
    </row>
    <row r="4854" spans="1:4" ht="13.5" x14ac:dyDescent="0.25">
      <c r="A4854" s="447">
        <v>97484</v>
      </c>
      <c r="B4854" s="448" t="s">
        <v>7882</v>
      </c>
      <c r="C4854" s="449" t="s">
        <v>923</v>
      </c>
      <c r="D4854" s="450">
        <v>118.9</v>
      </c>
    </row>
    <row r="4855" spans="1:4" ht="13.5" x14ac:dyDescent="0.25">
      <c r="A4855" s="447">
        <v>97485</v>
      </c>
      <c r="B4855" s="448" t="s">
        <v>7883</v>
      </c>
      <c r="C4855" s="449" t="s">
        <v>923</v>
      </c>
      <c r="D4855" s="450">
        <v>163.95</v>
      </c>
    </row>
    <row r="4856" spans="1:4" ht="13.5" x14ac:dyDescent="0.25">
      <c r="A4856" s="447">
        <v>97486</v>
      </c>
      <c r="B4856" s="448" t="s">
        <v>7884</v>
      </c>
      <c r="C4856" s="449" t="s">
        <v>923</v>
      </c>
      <c r="D4856" s="450">
        <v>175.59</v>
      </c>
    </row>
    <row r="4857" spans="1:4" ht="13.5" x14ac:dyDescent="0.25">
      <c r="A4857" s="447">
        <v>97487</v>
      </c>
      <c r="B4857" s="448" t="s">
        <v>7885</v>
      </c>
      <c r="C4857" s="449" t="s">
        <v>923</v>
      </c>
      <c r="D4857" s="450">
        <v>301.70999999999998</v>
      </c>
    </row>
    <row r="4858" spans="1:4" ht="13.5" x14ac:dyDescent="0.25">
      <c r="A4858" s="447">
        <v>97488</v>
      </c>
      <c r="B4858" s="448" t="s">
        <v>7886</v>
      </c>
      <c r="C4858" s="449" t="s">
        <v>923</v>
      </c>
      <c r="D4858" s="450">
        <v>320.32</v>
      </c>
    </row>
    <row r="4859" spans="1:4" ht="13.5" x14ac:dyDescent="0.25">
      <c r="A4859" s="447">
        <v>97489</v>
      </c>
      <c r="B4859" s="448" t="s">
        <v>7887</v>
      </c>
      <c r="C4859" s="449" t="s">
        <v>923</v>
      </c>
      <c r="D4859" s="450">
        <v>713.82</v>
      </c>
    </row>
    <row r="4860" spans="1:4" ht="13.5" x14ac:dyDescent="0.25">
      <c r="A4860" s="447">
        <v>97490</v>
      </c>
      <c r="B4860" s="448" t="s">
        <v>7888</v>
      </c>
      <c r="C4860" s="449" t="s">
        <v>923</v>
      </c>
      <c r="D4860" s="450">
        <v>630.33000000000004</v>
      </c>
    </row>
    <row r="4861" spans="1:4" ht="13.5" x14ac:dyDescent="0.25">
      <c r="A4861" s="447">
        <v>97491</v>
      </c>
      <c r="B4861" s="448" t="s">
        <v>7889</v>
      </c>
      <c r="C4861" s="449" t="s">
        <v>923</v>
      </c>
      <c r="D4861" s="450">
        <v>90.63</v>
      </c>
    </row>
    <row r="4862" spans="1:4" ht="13.5" x14ac:dyDescent="0.25">
      <c r="A4862" s="447">
        <v>97492</v>
      </c>
      <c r="B4862" s="448" t="s">
        <v>7890</v>
      </c>
      <c r="C4862" s="449" t="s">
        <v>923</v>
      </c>
      <c r="D4862" s="450">
        <v>132.88999999999999</v>
      </c>
    </row>
    <row r="4863" spans="1:4" ht="13.5" x14ac:dyDescent="0.25">
      <c r="A4863" s="447">
        <v>97493</v>
      </c>
      <c r="B4863" s="448" t="s">
        <v>7891</v>
      </c>
      <c r="C4863" s="449" t="s">
        <v>923</v>
      </c>
      <c r="D4863" s="450">
        <v>171.29</v>
      </c>
    </row>
    <row r="4864" spans="1:4" ht="13.5" x14ac:dyDescent="0.25">
      <c r="A4864" s="447">
        <v>97494</v>
      </c>
      <c r="B4864" s="448" t="s">
        <v>7892</v>
      </c>
      <c r="C4864" s="449" t="s">
        <v>923</v>
      </c>
      <c r="D4864" s="450">
        <v>265.45999999999998</v>
      </c>
    </row>
    <row r="4865" spans="1:4" ht="13.5" x14ac:dyDescent="0.25">
      <c r="A4865" s="447">
        <v>97495</v>
      </c>
      <c r="B4865" s="448" t="s">
        <v>7893</v>
      </c>
      <c r="C4865" s="449" t="s">
        <v>923</v>
      </c>
      <c r="D4865" s="450">
        <v>486.08</v>
      </c>
    </row>
    <row r="4866" spans="1:4" ht="13.5" x14ac:dyDescent="0.25">
      <c r="A4866" s="447">
        <v>97496</v>
      </c>
      <c r="B4866" s="448" t="s">
        <v>7894</v>
      </c>
      <c r="C4866" s="449" t="s">
        <v>923</v>
      </c>
      <c r="D4866" s="450">
        <v>767.96</v>
      </c>
    </row>
    <row r="4867" spans="1:4" ht="13.5" x14ac:dyDescent="0.25">
      <c r="A4867" s="447">
        <v>97499</v>
      </c>
      <c r="B4867" s="448" t="s">
        <v>7895</v>
      </c>
      <c r="C4867" s="449" t="s">
        <v>923</v>
      </c>
      <c r="D4867" s="450">
        <v>33.79</v>
      </c>
    </row>
    <row r="4868" spans="1:4" ht="13.5" x14ac:dyDescent="0.25">
      <c r="A4868" s="447">
        <v>97500</v>
      </c>
      <c r="B4868" s="448" t="s">
        <v>7896</v>
      </c>
      <c r="C4868" s="449" t="s">
        <v>923</v>
      </c>
      <c r="D4868" s="450">
        <v>27.82</v>
      </c>
    </row>
    <row r="4869" spans="1:4" ht="13.5" x14ac:dyDescent="0.25">
      <c r="A4869" s="447">
        <v>97502</v>
      </c>
      <c r="B4869" s="448" t="s">
        <v>7897</v>
      </c>
      <c r="C4869" s="449" t="s">
        <v>923</v>
      </c>
      <c r="D4869" s="450">
        <v>47.5</v>
      </c>
    </row>
    <row r="4870" spans="1:4" ht="13.5" x14ac:dyDescent="0.25">
      <c r="A4870" s="447">
        <v>97503</v>
      </c>
      <c r="B4870" s="448" t="s">
        <v>7898</v>
      </c>
      <c r="C4870" s="449" t="s">
        <v>923</v>
      </c>
      <c r="D4870" s="450">
        <v>57.82</v>
      </c>
    </row>
    <row r="4871" spans="1:4" ht="13.5" x14ac:dyDescent="0.25">
      <c r="A4871" s="447">
        <v>97505</v>
      </c>
      <c r="B4871" s="448" t="s">
        <v>7899</v>
      </c>
      <c r="C4871" s="449" t="s">
        <v>923</v>
      </c>
      <c r="D4871" s="450">
        <v>59.51</v>
      </c>
    </row>
    <row r="4872" spans="1:4" ht="13.5" x14ac:dyDescent="0.25">
      <c r="A4872" s="447">
        <v>97506</v>
      </c>
      <c r="B4872" s="448" t="s">
        <v>7900</v>
      </c>
      <c r="C4872" s="449" t="s">
        <v>923</v>
      </c>
      <c r="D4872" s="450">
        <v>72.41</v>
      </c>
    </row>
    <row r="4873" spans="1:4" ht="13.5" x14ac:dyDescent="0.25">
      <c r="A4873" s="447">
        <v>97508</v>
      </c>
      <c r="B4873" s="448" t="s">
        <v>7901</v>
      </c>
      <c r="C4873" s="449" t="s">
        <v>923</v>
      </c>
      <c r="D4873" s="450">
        <v>88.28</v>
      </c>
    </row>
    <row r="4874" spans="1:4" ht="13.5" x14ac:dyDescent="0.25">
      <c r="A4874" s="447">
        <v>97509</v>
      </c>
      <c r="B4874" s="448" t="s">
        <v>7902</v>
      </c>
      <c r="C4874" s="449" t="s">
        <v>923</v>
      </c>
      <c r="D4874" s="450">
        <v>108.67</v>
      </c>
    </row>
    <row r="4875" spans="1:4" ht="13.5" x14ac:dyDescent="0.25">
      <c r="A4875" s="447">
        <v>97511</v>
      </c>
      <c r="B4875" s="448" t="s">
        <v>7903</v>
      </c>
      <c r="C4875" s="449" t="s">
        <v>923</v>
      </c>
      <c r="D4875" s="450">
        <v>165.42</v>
      </c>
    </row>
    <row r="4876" spans="1:4" ht="13.5" x14ac:dyDescent="0.25">
      <c r="A4876" s="447">
        <v>97512</v>
      </c>
      <c r="B4876" s="448" t="s">
        <v>7904</v>
      </c>
      <c r="C4876" s="449" t="s">
        <v>923</v>
      </c>
      <c r="D4876" s="450">
        <v>206.63</v>
      </c>
    </row>
    <row r="4877" spans="1:4" ht="13.5" x14ac:dyDescent="0.25">
      <c r="A4877" s="447">
        <v>97514</v>
      </c>
      <c r="B4877" s="448" t="s">
        <v>7905</v>
      </c>
      <c r="C4877" s="449" t="s">
        <v>923</v>
      </c>
      <c r="D4877" s="450">
        <v>220.63</v>
      </c>
    </row>
    <row r="4878" spans="1:4" ht="13.5" x14ac:dyDescent="0.25">
      <c r="A4878" s="447">
        <v>97515</v>
      </c>
      <c r="B4878" s="448" t="s">
        <v>7906</v>
      </c>
      <c r="C4878" s="449" t="s">
        <v>923</v>
      </c>
      <c r="D4878" s="450">
        <v>276.14999999999998</v>
      </c>
    </row>
    <row r="4879" spans="1:4" ht="13.5" x14ac:dyDescent="0.25">
      <c r="A4879" s="447">
        <v>97517</v>
      </c>
      <c r="B4879" s="448" t="s">
        <v>7907</v>
      </c>
      <c r="C4879" s="449" t="s">
        <v>923</v>
      </c>
      <c r="D4879" s="450">
        <v>54.56</v>
      </c>
    </row>
    <row r="4880" spans="1:4" ht="13.5" x14ac:dyDescent="0.25">
      <c r="A4880" s="447">
        <v>97518</v>
      </c>
      <c r="B4880" s="448" t="s">
        <v>7908</v>
      </c>
      <c r="C4880" s="449" t="s">
        <v>923</v>
      </c>
      <c r="D4880" s="450">
        <v>54.56</v>
      </c>
    </row>
    <row r="4881" spans="1:4" ht="13.5" x14ac:dyDescent="0.25">
      <c r="A4881" s="447">
        <v>97519</v>
      </c>
      <c r="B4881" s="448" t="s">
        <v>7909</v>
      </c>
      <c r="C4881" s="449" t="s">
        <v>923</v>
      </c>
      <c r="D4881" s="450">
        <v>77.73</v>
      </c>
    </row>
    <row r="4882" spans="1:4" ht="13.5" x14ac:dyDescent="0.25">
      <c r="A4882" s="447">
        <v>97520</v>
      </c>
      <c r="B4882" s="448" t="s">
        <v>7910</v>
      </c>
      <c r="C4882" s="449" t="s">
        <v>923</v>
      </c>
      <c r="D4882" s="450">
        <v>77.73</v>
      </c>
    </row>
    <row r="4883" spans="1:4" ht="13.5" x14ac:dyDescent="0.25">
      <c r="A4883" s="447">
        <v>97521</v>
      </c>
      <c r="B4883" s="448" t="s">
        <v>7911</v>
      </c>
      <c r="C4883" s="449" t="s">
        <v>923</v>
      </c>
      <c r="D4883" s="450">
        <v>108.1</v>
      </c>
    </row>
    <row r="4884" spans="1:4" ht="13.5" x14ac:dyDescent="0.25">
      <c r="A4884" s="447">
        <v>97522</v>
      </c>
      <c r="B4884" s="448" t="s">
        <v>7912</v>
      </c>
      <c r="C4884" s="449" t="s">
        <v>923</v>
      </c>
      <c r="D4884" s="450">
        <v>108.1</v>
      </c>
    </row>
    <row r="4885" spans="1:4" ht="13.5" x14ac:dyDescent="0.25">
      <c r="A4885" s="447">
        <v>97523</v>
      </c>
      <c r="B4885" s="448" t="s">
        <v>7913</v>
      </c>
      <c r="C4885" s="449" t="s">
        <v>923</v>
      </c>
      <c r="D4885" s="450">
        <v>148.71</v>
      </c>
    </row>
    <row r="4886" spans="1:4" ht="13.5" x14ac:dyDescent="0.25">
      <c r="A4886" s="447">
        <v>97524</v>
      </c>
      <c r="B4886" s="448" t="s">
        <v>7914</v>
      </c>
      <c r="C4886" s="449" t="s">
        <v>923</v>
      </c>
      <c r="D4886" s="450">
        <v>160.35</v>
      </c>
    </row>
    <row r="4887" spans="1:4" ht="13.5" x14ac:dyDescent="0.25">
      <c r="A4887" s="447">
        <v>97525</v>
      </c>
      <c r="B4887" s="448" t="s">
        <v>7915</v>
      </c>
      <c r="C4887" s="449" t="s">
        <v>923</v>
      </c>
      <c r="D4887" s="450">
        <v>279.69</v>
      </c>
    </row>
    <row r="4888" spans="1:4" ht="13.5" x14ac:dyDescent="0.25">
      <c r="A4888" s="447">
        <v>97526</v>
      </c>
      <c r="B4888" s="448" t="s">
        <v>7916</v>
      </c>
      <c r="C4888" s="449" t="s">
        <v>923</v>
      </c>
      <c r="D4888" s="450">
        <v>298.3</v>
      </c>
    </row>
    <row r="4889" spans="1:4" ht="13.5" x14ac:dyDescent="0.25">
      <c r="A4889" s="447">
        <v>97527</v>
      </c>
      <c r="B4889" s="448" t="s">
        <v>7917</v>
      </c>
      <c r="C4889" s="449" t="s">
        <v>923</v>
      </c>
      <c r="D4889" s="450">
        <v>685.13</v>
      </c>
    </row>
    <row r="4890" spans="1:4" ht="13.5" x14ac:dyDescent="0.25">
      <c r="A4890" s="447">
        <v>97528</v>
      </c>
      <c r="B4890" s="448" t="s">
        <v>7918</v>
      </c>
      <c r="C4890" s="449" t="s">
        <v>923</v>
      </c>
      <c r="D4890" s="450">
        <v>601.64</v>
      </c>
    </row>
    <row r="4891" spans="1:4" ht="13.5" x14ac:dyDescent="0.25">
      <c r="A4891" s="447">
        <v>97529</v>
      </c>
      <c r="B4891" s="448" t="s">
        <v>7919</v>
      </c>
      <c r="C4891" s="449" t="s">
        <v>923</v>
      </c>
      <c r="D4891" s="450">
        <v>85.22</v>
      </c>
    </row>
    <row r="4892" spans="1:4" ht="13.5" x14ac:dyDescent="0.25">
      <c r="A4892" s="447">
        <v>97530</v>
      </c>
      <c r="B4892" s="448" t="s">
        <v>7920</v>
      </c>
      <c r="C4892" s="449" t="s">
        <v>923</v>
      </c>
      <c r="D4892" s="450">
        <v>123.21</v>
      </c>
    </row>
    <row r="4893" spans="1:4" ht="13.5" x14ac:dyDescent="0.25">
      <c r="A4893" s="447">
        <v>97531</v>
      </c>
      <c r="B4893" s="448" t="s">
        <v>7921</v>
      </c>
      <c r="C4893" s="449" t="s">
        <v>923</v>
      </c>
      <c r="D4893" s="450">
        <v>156.86000000000001</v>
      </c>
    </row>
    <row r="4894" spans="1:4" ht="13.5" x14ac:dyDescent="0.25">
      <c r="A4894" s="447">
        <v>97532</v>
      </c>
      <c r="B4894" s="448" t="s">
        <v>7922</v>
      </c>
      <c r="C4894" s="449" t="s">
        <v>923</v>
      </c>
      <c r="D4894" s="450">
        <v>245.15</v>
      </c>
    </row>
    <row r="4895" spans="1:4" ht="13.5" x14ac:dyDescent="0.25">
      <c r="A4895" s="447">
        <v>97533</v>
      </c>
      <c r="B4895" s="448" t="s">
        <v>7923</v>
      </c>
      <c r="C4895" s="449" t="s">
        <v>923</v>
      </c>
      <c r="D4895" s="450">
        <v>461.1</v>
      </c>
    </row>
    <row r="4896" spans="1:4" ht="13.5" x14ac:dyDescent="0.25">
      <c r="A4896" s="447">
        <v>97534</v>
      </c>
      <c r="B4896" s="448" t="s">
        <v>7924</v>
      </c>
      <c r="C4896" s="449" t="s">
        <v>923</v>
      </c>
      <c r="D4896" s="450">
        <v>729.68</v>
      </c>
    </row>
    <row r="4897" spans="1:4" ht="13.5" x14ac:dyDescent="0.25">
      <c r="A4897" s="447">
        <v>97537</v>
      </c>
      <c r="B4897" s="448" t="s">
        <v>7925</v>
      </c>
      <c r="C4897" s="449" t="s">
        <v>923</v>
      </c>
      <c r="D4897" s="450">
        <v>25.26</v>
      </c>
    </row>
    <row r="4898" spans="1:4" ht="13.5" x14ac:dyDescent="0.25">
      <c r="A4898" s="447">
        <v>97540</v>
      </c>
      <c r="B4898" s="448" t="s">
        <v>7926</v>
      </c>
      <c r="C4898" s="449" t="s">
        <v>923</v>
      </c>
      <c r="D4898" s="450">
        <v>33.93</v>
      </c>
    </row>
    <row r="4899" spans="1:4" ht="13.5" x14ac:dyDescent="0.25">
      <c r="A4899" s="447">
        <v>97541</v>
      </c>
      <c r="B4899" s="448" t="s">
        <v>7927</v>
      </c>
      <c r="C4899" s="449" t="s">
        <v>923</v>
      </c>
      <c r="D4899" s="450">
        <v>28.97</v>
      </c>
    </row>
    <row r="4900" spans="1:4" ht="13.5" x14ac:dyDescent="0.25">
      <c r="A4900" s="447">
        <v>97543</v>
      </c>
      <c r="B4900" s="448" t="s">
        <v>7928</v>
      </c>
      <c r="C4900" s="449" t="s">
        <v>923</v>
      </c>
      <c r="D4900" s="450">
        <v>55.16</v>
      </c>
    </row>
    <row r="4901" spans="1:4" ht="13.5" x14ac:dyDescent="0.25">
      <c r="A4901" s="447">
        <v>97544</v>
      </c>
      <c r="B4901" s="448" t="s">
        <v>7929</v>
      </c>
      <c r="C4901" s="449" t="s">
        <v>923</v>
      </c>
      <c r="D4901" s="450">
        <v>49.19</v>
      </c>
    </row>
    <row r="4902" spans="1:4" ht="13.5" x14ac:dyDescent="0.25">
      <c r="A4902" s="447">
        <v>97546</v>
      </c>
      <c r="B4902" s="448" t="s">
        <v>7930</v>
      </c>
      <c r="C4902" s="449" t="s">
        <v>923</v>
      </c>
      <c r="D4902" s="450">
        <v>35.25</v>
      </c>
    </row>
    <row r="4903" spans="1:4" ht="13.5" x14ac:dyDescent="0.25">
      <c r="A4903" s="447">
        <v>97547</v>
      </c>
      <c r="B4903" s="448" t="s">
        <v>7931</v>
      </c>
      <c r="C4903" s="449" t="s">
        <v>923</v>
      </c>
      <c r="D4903" s="450">
        <v>35.25</v>
      </c>
    </row>
    <row r="4904" spans="1:4" ht="13.5" x14ac:dyDescent="0.25">
      <c r="A4904" s="447">
        <v>97548</v>
      </c>
      <c r="B4904" s="448" t="s">
        <v>7932</v>
      </c>
      <c r="C4904" s="449" t="s">
        <v>923</v>
      </c>
      <c r="D4904" s="450">
        <v>52.21</v>
      </c>
    </row>
    <row r="4905" spans="1:4" ht="13.5" x14ac:dyDescent="0.25">
      <c r="A4905" s="447">
        <v>97549</v>
      </c>
      <c r="B4905" s="448" t="s">
        <v>7933</v>
      </c>
      <c r="C4905" s="449" t="s">
        <v>923</v>
      </c>
      <c r="D4905" s="450">
        <v>52.21</v>
      </c>
    </row>
    <row r="4906" spans="1:4" ht="13.5" x14ac:dyDescent="0.25">
      <c r="A4906" s="447">
        <v>97550</v>
      </c>
      <c r="B4906" s="448" t="s">
        <v>7934</v>
      </c>
      <c r="C4906" s="449" t="s">
        <v>923</v>
      </c>
      <c r="D4906" s="450">
        <v>86.64</v>
      </c>
    </row>
    <row r="4907" spans="1:4" ht="13.5" x14ac:dyDescent="0.25">
      <c r="A4907" s="447">
        <v>97551</v>
      </c>
      <c r="B4907" s="448" t="s">
        <v>7935</v>
      </c>
      <c r="C4907" s="449" t="s">
        <v>923</v>
      </c>
      <c r="D4907" s="450">
        <v>86.64</v>
      </c>
    </row>
    <row r="4908" spans="1:4" ht="13.5" x14ac:dyDescent="0.25">
      <c r="A4908" s="447">
        <v>97552</v>
      </c>
      <c r="B4908" s="448" t="s">
        <v>7936</v>
      </c>
      <c r="C4908" s="449" t="s">
        <v>923</v>
      </c>
      <c r="D4908" s="450">
        <v>51.37</v>
      </c>
    </row>
    <row r="4909" spans="1:4" ht="13.5" x14ac:dyDescent="0.25">
      <c r="A4909" s="447">
        <v>97553</v>
      </c>
      <c r="B4909" s="448" t="s">
        <v>7937</v>
      </c>
      <c r="C4909" s="449" t="s">
        <v>923</v>
      </c>
      <c r="D4909" s="450">
        <v>73.98</v>
      </c>
    </row>
    <row r="4910" spans="1:4" ht="13.5" x14ac:dyDescent="0.25">
      <c r="A4910" s="447">
        <v>97554</v>
      </c>
      <c r="B4910" s="448" t="s">
        <v>7938</v>
      </c>
      <c r="C4910" s="449" t="s">
        <v>923</v>
      </c>
      <c r="D4910" s="450">
        <v>128.03</v>
      </c>
    </row>
    <row r="4911" spans="1:4" ht="13.5" x14ac:dyDescent="0.25">
      <c r="A4911" s="447">
        <v>98602</v>
      </c>
      <c r="B4911" s="448" t="s">
        <v>11251</v>
      </c>
      <c r="C4911" s="449" t="s">
        <v>923</v>
      </c>
      <c r="D4911" s="450">
        <v>18.23</v>
      </c>
    </row>
    <row r="4912" spans="1:4" ht="13.5" x14ac:dyDescent="0.25">
      <c r="A4912" s="447">
        <v>103805</v>
      </c>
      <c r="B4912" s="448" t="s">
        <v>11252</v>
      </c>
      <c r="C4912" s="449" t="s">
        <v>923</v>
      </c>
      <c r="D4912" s="450">
        <v>18.22</v>
      </c>
    </row>
    <row r="4913" spans="1:4" ht="13.5" x14ac:dyDescent="0.25">
      <c r="A4913" s="447">
        <v>103806</v>
      </c>
      <c r="B4913" s="448" t="s">
        <v>11253</v>
      </c>
      <c r="C4913" s="449" t="s">
        <v>923</v>
      </c>
      <c r="D4913" s="450">
        <v>18.190000000000001</v>
      </c>
    </row>
    <row r="4914" spans="1:4" ht="13.5" x14ac:dyDescent="0.25">
      <c r="A4914" s="447">
        <v>103807</v>
      </c>
      <c r="B4914" s="448" t="s">
        <v>20637</v>
      </c>
      <c r="C4914" s="449" t="s">
        <v>923</v>
      </c>
      <c r="D4914" s="450">
        <v>22.19</v>
      </c>
    </row>
    <row r="4915" spans="1:4" ht="13.5" x14ac:dyDescent="0.25">
      <c r="A4915" s="447">
        <v>103808</v>
      </c>
      <c r="B4915" s="448" t="s">
        <v>11254</v>
      </c>
      <c r="C4915" s="449" t="s">
        <v>923</v>
      </c>
      <c r="D4915" s="450">
        <v>34.1</v>
      </c>
    </row>
    <row r="4916" spans="1:4" ht="13.5" x14ac:dyDescent="0.25">
      <c r="A4916" s="447">
        <v>103809</v>
      </c>
      <c r="B4916" s="448" t="s">
        <v>11255</v>
      </c>
      <c r="C4916" s="449" t="s">
        <v>923</v>
      </c>
      <c r="D4916" s="450">
        <v>33.81</v>
      </c>
    </row>
    <row r="4917" spans="1:4" ht="13.5" x14ac:dyDescent="0.25">
      <c r="A4917" s="447">
        <v>103810</v>
      </c>
      <c r="B4917" s="448" t="s">
        <v>20638</v>
      </c>
      <c r="C4917" s="449" t="s">
        <v>923</v>
      </c>
      <c r="D4917" s="450">
        <v>34.229999999999997</v>
      </c>
    </row>
    <row r="4918" spans="1:4" ht="13.5" x14ac:dyDescent="0.25">
      <c r="A4918" s="447">
        <v>103811</v>
      </c>
      <c r="B4918" s="448" t="s">
        <v>20639</v>
      </c>
      <c r="C4918" s="449" t="s">
        <v>923</v>
      </c>
      <c r="D4918" s="450">
        <v>37.75</v>
      </c>
    </row>
    <row r="4919" spans="1:4" ht="13.5" x14ac:dyDescent="0.25">
      <c r="A4919" s="447">
        <v>103812</v>
      </c>
      <c r="B4919" s="448" t="s">
        <v>11256</v>
      </c>
      <c r="C4919" s="449" t="s">
        <v>923</v>
      </c>
      <c r="D4919" s="450">
        <v>50.47</v>
      </c>
    </row>
    <row r="4920" spans="1:4" ht="13.5" x14ac:dyDescent="0.25">
      <c r="A4920" s="447">
        <v>103813</v>
      </c>
      <c r="B4920" s="448" t="s">
        <v>11257</v>
      </c>
      <c r="C4920" s="449" t="s">
        <v>923</v>
      </c>
      <c r="D4920" s="450">
        <v>48.69</v>
      </c>
    </row>
    <row r="4921" spans="1:4" ht="13.5" x14ac:dyDescent="0.25">
      <c r="A4921" s="447">
        <v>103814</v>
      </c>
      <c r="B4921" s="448" t="s">
        <v>11258</v>
      </c>
      <c r="C4921" s="449" t="s">
        <v>923</v>
      </c>
      <c r="D4921" s="450">
        <v>11.93</v>
      </c>
    </row>
    <row r="4922" spans="1:4" ht="13.5" x14ac:dyDescent="0.25">
      <c r="A4922" s="447">
        <v>103815</v>
      </c>
      <c r="B4922" s="448" t="s">
        <v>11259</v>
      </c>
      <c r="C4922" s="449" t="s">
        <v>923</v>
      </c>
      <c r="D4922" s="450">
        <v>11.96</v>
      </c>
    </row>
    <row r="4923" spans="1:4" ht="13.5" x14ac:dyDescent="0.25">
      <c r="A4923" s="447">
        <v>103816</v>
      </c>
      <c r="B4923" s="448" t="s">
        <v>11260</v>
      </c>
      <c r="C4923" s="449" t="s">
        <v>923</v>
      </c>
      <c r="D4923" s="450">
        <v>27.4</v>
      </c>
    </row>
    <row r="4924" spans="1:4" ht="13.5" x14ac:dyDescent="0.25">
      <c r="A4924" s="447">
        <v>103817</v>
      </c>
      <c r="B4924" s="448" t="s">
        <v>11261</v>
      </c>
      <c r="C4924" s="449" t="s">
        <v>923</v>
      </c>
      <c r="D4924" s="450">
        <v>456.85</v>
      </c>
    </row>
    <row r="4925" spans="1:4" ht="13.5" x14ac:dyDescent="0.25">
      <c r="A4925" s="447">
        <v>103818</v>
      </c>
      <c r="B4925" s="448" t="s">
        <v>20640</v>
      </c>
      <c r="C4925" s="449" t="s">
        <v>923</v>
      </c>
      <c r="D4925" s="450">
        <v>20.3</v>
      </c>
    </row>
    <row r="4926" spans="1:4" ht="13.5" x14ac:dyDescent="0.25">
      <c r="A4926" s="447">
        <v>103819</v>
      </c>
      <c r="B4926" s="448" t="s">
        <v>11262</v>
      </c>
      <c r="C4926" s="449" t="s">
        <v>923</v>
      </c>
      <c r="D4926" s="450">
        <v>21.07</v>
      </c>
    </row>
    <row r="4927" spans="1:4" ht="13.5" x14ac:dyDescent="0.25">
      <c r="A4927" s="447">
        <v>103820</v>
      </c>
      <c r="B4927" s="448" t="s">
        <v>11263</v>
      </c>
      <c r="C4927" s="449" t="s">
        <v>923</v>
      </c>
      <c r="D4927" s="450">
        <v>22.4</v>
      </c>
    </row>
    <row r="4928" spans="1:4" ht="13.5" x14ac:dyDescent="0.25">
      <c r="A4928" s="447">
        <v>103821</v>
      </c>
      <c r="B4928" s="448" t="s">
        <v>11264</v>
      </c>
      <c r="C4928" s="449" t="s">
        <v>923</v>
      </c>
      <c r="D4928" s="450">
        <v>534.96</v>
      </c>
    </row>
    <row r="4929" spans="1:4" ht="13.5" x14ac:dyDescent="0.25">
      <c r="A4929" s="447">
        <v>103822</v>
      </c>
      <c r="B4929" s="448" t="s">
        <v>11265</v>
      </c>
      <c r="C4929" s="449" t="s">
        <v>923</v>
      </c>
      <c r="D4929" s="450">
        <v>56.35</v>
      </c>
    </row>
    <row r="4930" spans="1:4" ht="13.5" x14ac:dyDescent="0.25">
      <c r="A4930" s="447">
        <v>103823</v>
      </c>
      <c r="B4930" s="448" t="s">
        <v>11266</v>
      </c>
      <c r="C4930" s="449" t="s">
        <v>923</v>
      </c>
      <c r="D4930" s="450">
        <v>18.260000000000002</v>
      </c>
    </row>
    <row r="4931" spans="1:4" ht="13.5" x14ac:dyDescent="0.25">
      <c r="A4931" s="447">
        <v>103824</v>
      </c>
      <c r="B4931" s="448" t="s">
        <v>20641</v>
      </c>
      <c r="C4931" s="449" t="s">
        <v>923</v>
      </c>
      <c r="D4931" s="450">
        <v>23.75</v>
      </c>
    </row>
    <row r="4932" spans="1:4" ht="13.5" x14ac:dyDescent="0.25">
      <c r="A4932" s="447">
        <v>103825</v>
      </c>
      <c r="B4932" s="448" t="s">
        <v>20642</v>
      </c>
      <c r="C4932" s="449" t="s">
        <v>923</v>
      </c>
      <c r="D4932" s="450">
        <v>28.13</v>
      </c>
    </row>
    <row r="4933" spans="1:4" ht="13.5" x14ac:dyDescent="0.25">
      <c r="A4933" s="447">
        <v>103826</v>
      </c>
      <c r="B4933" s="448" t="s">
        <v>11267</v>
      </c>
      <c r="C4933" s="449" t="s">
        <v>923</v>
      </c>
      <c r="D4933" s="450">
        <v>31.7</v>
      </c>
    </row>
    <row r="4934" spans="1:4" ht="13.5" x14ac:dyDescent="0.25">
      <c r="A4934" s="447">
        <v>103827</v>
      </c>
      <c r="B4934" s="448" t="s">
        <v>11268</v>
      </c>
      <c r="C4934" s="449" t="s">
        <v>923</v>
      </c>
      <c r="D4934" s="450">
        <v>31.7</v>
      </c>
    </row>
    <row r="4935" spans="1:4" ht="13.5" x14ac:dyDescent="0.25">
      <c r="A4935" s="447">
        <v>103828</v>
      </c>
      <c r="B4935" s="448" t="s">
        <v>11269</v>
      </c>
      <c r="C4935" s="449" t="s">
        <v>923</v>
      </c>
      <c r="D4935" s="450">
        <v>94.11</v>
      </c>
    </row>
    <row r="4936" spans="1:4" ht="13.5" x14ac:dyDescent="0.25">
      <c r="A4936" s="447">
        <v>103829</v>
      </c>
      <c r="B4936" s="448" t="s">
        <v>11270</v>
      </c>
      <c r="C4936" s="449" t="s">
        <v>923</v>
      </c>
      <c r="D4936" s="450">
        <v>591.09</v>
      </c>
    </row>
    <row r="4937" spans="1:4" ht="13.5" x14ac:dyDescent="0.25">
      <c r="A4937" s="447">
        <v>103830</v>
      </c>
      <c r="B4937" s="448" t="s">
        <v>20643</v>
      </c>
      <c r="C4937" s="449" t="s">
        <v>923</v>
      </c>
      <c r="D4937" s="450">
        <v>36.880000000000003</v>
      </c>
    </row>
    <row r="4938" spans="1:4" ht="13.5" x14ac:dyDescent="0.25">
      <c r="A4938" s="447">
        <v>103831</v>
      </c>
      <c r="B4938" s="448" t="s">
        <v>11271</v>
      </c>
      <c r="C4938" s="449" t="s">
        <v>923</v>
      </c>
      <c r="D4938" s="450">
        <v>27.24</v>
      </c>
    </row>
    <row r="4939" spans="1:4" ht="13.5" x14ac:dyDescent="0.25">
      <c r="A4939" s="447">
        <v>103832</v>
      </c>
      <c r="B4939" s="448" t="s">
        <v>11272</v>
      </c>
      <c r="C4939" s="449" t="s">
        <v>923</v>
      </c>
      <c r="D4939" s="450">
        <v>24.63</v>
      </c>
    </row>
    <row r="4940" spans="1:4" ht="13.5" x14ac:dyDescent="0.25">
      <c r="A4940" s="447">
        <v>103833</v>
      </c>
      <c r="B4940" s="448" t="s">
        <v>11273</v>
      </c>
      <c r="C4940" s="449" t="s">
        <v>923</v>
      </c>
      <c r="D4940" s="450">
        <v>45.19</v>
      </c>
    </row>
    <row r="4941" spans="1:4" ht="13.5" x14ac:dyDescent="0.25">
      <c r="A4941" s="447">
        <v>103834</v>
      </c>
      <c r="B4941" s="448" t="s">
        <v>11274</v>
      </c>
      <c r="C4941" s="449" t="s">
        <v>923</v>
      </c>
      <c r="D4941" s="450">
        <v>65.63</v>
      </c>
    </row>
    <row r="4942" spans="1:4" ht="13.5" x14ac:dyDescent="0.25">
      <c r="A4942" s="447">
        <v>103838</v>
      </c>
      <c r="B4942" s="448" t="s">
        <v>11275</v>
      </c>
      <c r="C4942" s="449" t="s">
        <v>923</v>
      </c>
      <c r="D4942" s="450">
        <v>17.510000000000002</v>
      </c>
    </row>
    <row r="4943" spans="1:4" ht="13.5" x14ac:dyDescent="0.25">
      <c r="A4943" s="447">
        <v>103839</v>
      </c>
      <c r="B4943" s="448" t="s">
        <v>11276</v>
      </c>
      <c r="C4943" s="449" t="s">
        <v>923</v>
      </c>
      <c r="D4943" s="450">
        <v>17.48</v>
      </c>
    </row>
    <row r="4944" spans="1:4" ht="13.5" x14ac:dyDescent="0.25">
      <c r="A4944" s="447">
        <v>103840</v>
      </c>
      <c r="B4944" s="448" t="s">
        <v>20644</v>
      </c>
      <c r="C4944" s="449" t="s">
        <v>923</v>
      </c>
      <c r="D4944" s="450">
        <v>21.84</v>
      </c>
    </row>
    <row r="4945" spans="1:4" ht="13.5" x14ac:dyDescent="0.25">
      <c r="A4945" s="447">
        <v>103841</v>
      </c>
      <c r="B4945" s="448" t="s">
        <v>11277</v>
      </c>
      <c r="C4945" s="449" t="s">
        <v>923</v>
      </c>
      <c r="D4945" s="450">
        <v>28.48</v>
      </c>
    </row>
    <row r="4946" spans="1:4" ht="13.5" x14ac:dyDescent="0.25">
      <c r="A4946" s="447">
        <v>103842</v>
      </c>
      <c r="B4946" s="448" t="s">
        <v>11278</v>
      </c>
      <c r="C4946" s="449" t="s">
        <v>923</v>
      </c>
      <c r="D4946" s="450">
        <v>28.19</v>
      </c>
    </row>
    <row r="4947" spans="1:4" ht="13.5" x14ac:dyDescent="0.25">
      <c r="A4947" s="447">
        <v>103843</v>
      </c>
      <c r="B4947" s="448" t="s">
        <v>20645</v>
      </c>
      <c r="C4947" s="449" t="s">
        <v>923</v>
      </c>
      <c r="D4947" s="450">
        <v>31.42</v>
      </c>
    </row>
    <row r="4948" spans="1:4" ht="13.5" x14ac:dyDescent="0.25">
      <c r="A4948" s="447">
        <v>103844</v>
      </c>
      <c r="B4948" s="448" t="s">
        <v>20646</v>
      </c>
      <c r="C4948" s="449" t="s">
        <v>923</v>
      </c>
      <c r="D4948" s="450">
        <v>34.94</v>
      </c>
    </row>
    <row r="4949" spans="1:4" ht="13.5" x14ac:dyDescent="0.25">
      <c r="A4949" s="447">
        <v>103845</v>
      </c>
      <c r="B4949" s="448" t="s">
        <v>11279</v>
      </c>
      <c r="C4949" s="449" t="s">
        <v>923</v>
      </c>
      <c r="D4949" s="450">
        <v>40.659999999999997</v>
      </c>
    </row>
    <row r="4950" spans="1:4" ht="13.5" x14ac:dyDescent="0.25">
      <c r="A4950" s="447">
        <v>103846</v>
      </c>
      <c r="B4950" s="448" t="s">
        <v>11280</v>
      </c>
      <c r="C4950" s="449" t="s">
        <v>923</v>
      </c>
      <c r="D4950" s="450">
        <v>38.880000000000003</v>
      </c>
    </row>
    <row r="4951" spans="1:4" ht="13.5" x14ac:dyDescent="0.25">
      <c r="A4951" s="447">
        <v>103847</v>
      </c>
      <c r="B4951" s="448" t="s">
        <v>11281</v>
      </c>
      <c r="C4951" s="449" t="s">
        <v>923</v>
      </c>
      <c r="D4951" s="450">
        <v>11.45</v>
      </c>
    </row>
    <row r="4952" spans="1:4" ht="13.5" x14ac:dyDescent="0.25">
      <c r="A4952" s="447">
        <v>103848</v>
      </c>
      <c r="B4952" s="448" t="s">
        <v>11282</v>
      </c>
      <c r="C4952" s="449" t="s">
        <v>923</v>
      </c>
      <c r="D4952" s="450">
        <v>11.48</v>
      </c>
    </row>
    <row r="4953" spans="1:4" ht="13.5" x14ac:dyDescent="0.25">
      <c r="A4953" s="447">
        <v>103849</v>
      </c>
      <c r="B4953" s="448" t="s">
        <v>11283</v>
      </c>
      <c r="C4953" s="449" t="s">
        <v>923</v>
      </c>
      <c r="D4953" s="450">
        <v>26.92</v>
      </c>
    </row>
    <row r="4954" spans="1:4" ht="13.5" x14ac:dyDescent="0.25">
      <c r="A4954" s="447">
        <v>103850</v>
      </c>
      <c r="B4954" s="448" t="s">
        <v>11284</v>
      </c>
      <c r="C4954" s="449" t="s">
        <v>923</v>
      </c>
      <c r="D4954" s="450">
        <v>456.37</v>
      </c>
    </row>
    <row r="4955" spans="1:4" ht="13.5" x14ac:dyDescent="0.25">
      <c r="A4955" s="447">
        <v>103851</v>
      </c>
      <c r="B4955" s="448" t="s">
        <v>20647</v>
      </c>
      <c r="C4955" s="449" t="s">
        <v>923</v>
      </c>
      <c r="D4955" s="450">
        <v>20.059999999999999</v>
      </c>
    </row>
    <row r="4956" spans="1:4" ht="13.5" x14ac:dyDescent="0.25">
      <c r="A4956" s="447">
        <v>103852</v>
      </c>
      <c r="B4956" s="448" t="s">
        <v>11285</v>
      </c>
      <c r="C4956" s="449" t="s">
        <v>923</v>
      </c>
      <c r="D4956" s="450">
        <v>17.309999999999999</v>
      </c>
    </row>
    <row r="4957" spans="1:4" ht="13.5" x14ac:dyDescent="0.25">
      <c r="A4957" s="447">
        <v>103853</v>
      </c>
      <c r="B4957" s="448" t="s">
        <v>11286</v>
      </c>
      <c r="C4957" s="449" t="s">
        <v>923</v>
      </c>
      <c r="D4957" s="450">
        <v>18.64</v>
      </c>
    </row>
    <row r="4958" spans="1:4" ht="13.5" x14ac:dyDescent="0.25">
      <c r="A4958" s="447">
        <v>103854</v>
      </c>
      <c r="B4958" s="448" t="s">
        <v>11287</v>
      </c>
      <c r="C4958" s="449" t="s">
        <v>923</v>
      </c>
      <c r="D4958" s="450">
        <v>531.20000000000005</v>
      </c>
    </row>
    <row r="4959" spans="1:4" ht="13.5" x14ac:dyDescent="0.25">
      <c r="A4959" s="447">
        <v>103855</v>
      </c>
      <c r="B4959" s="448" t="s">
        <v>11288</v>
      </c>
      <c r="C4959" s="449" t="s">
        <v>923</v>
      </c>
      <c r="D4959" s="450">
        <v>52.59</v>
      </c>
    </row>
    <row r="4960" spans="1:4" ht="13.5" x14ac:dyDescent="0.25">
      <c r="A4960" s="447">
        <v>103856</v>
      </c>
      <c r="B4960" s="448" t="s">
        <v>11289</v>
      </c>
      <c r="C4960" s="449" t="s">
        <v>923</v>
      </c>
      <c r="D4960" s="450">
        <v>16.260000000000002</v>
      </c>
    </row>
    <row r="4961" spans="1:4" ht="13.5" x14ac:dyDescent="0.25">
      <c r="A4961" s="447">
        <v>103857</v>
      </c>
      <c r="B4961" s="448" t="s">
        <v>11290</v>
      </c>
      <c r="C4961" s="449" t="s">
        <v>923</v>
      </c>
      <c r="D4961" s="450">
        <v>21.87</v>
      </c>
    </row>
    <row r="4962" spans="1:4" ht="13.5" x14ac:dyDescent="0.25">
      <c r="A4962" s="447">
        <v>103858</v>
      </c>
      <c r="B4962" s="448" t="s">
        <v>11291</v>
      </c>
      <c r="C4962" s="449" t="s">
        <v>923</v>
      </c>
      <c r="D4962" s="450">
        <v>26.25</v>
      </c>
    </row>
    <row r="4963" spans="1:4" ht="13.5" x14ac:dyDescent="0.25">
      <c r="A4963" s="447">
        <v>103859</v>
      </c>
      <c r="B4963" s="448" t="s">
        <v>11292</v>
      </c>
      <c r="C4963" s="449" t="s">
        <v>923</v>
      </c>
      <c r="D4963" s="450">
        <v>25.58</v>
      </c>
    </row>
    <row r="4964" spans="1:4" ht="13.5" x14ac:dyDescent="0.25">
      <c r="A4964" s="447">
        <v>103860</v>
      </c>
      <c r="B4964" s="448" t="s">
        <v>11293</v>
      </c>
      <c r="C4964" s="449" t="s">
        <v>923</v>
      </c>
      <c r="D4964" s="450">
        <v>25.58</v>
      </c>
    </row>
    <row r="4965" spans="1:4" ht="13.5" x14ac:dyDescent="0.25">
      <c r="A4965" s="447">
        <v>103861</v>
      </c>
      <c r="B4965" s="448" t="s">
        <v>11294</v>
      </c>
      <c r="C4965" s="449" t="s">
        <v>923</v>
      </c>
      <c r="D4965" s="450">
        <v>87.99</v>
      </c>
    </row>
    <row r="4966" spans="1:4" ht="13.5" x14ac:dyDescent="0.25">
      <c r="A4966" s="447">
        <v>103862</v>
      </c>
      <c r="B4966" s="448" t="s">
        <v>11295</v>
      </c>
      <c r="C4966" s="449" t="s">
        <v>923</v>
      </c>
      <c r="D4966" s="450">
        <v>584.97</v>
      </c>
    </row>
    <row r="4967" spans="1:4" ht="13.5" x14ac:dyDescent="0.25">
      <c r="A4967" s="447">
        <v>103863</v>
      </c>
      <c r="B4967" s="448" t="s">
        <v>11296</v>
      </c>
      <c r="C4967" s="449" t="s">
        <v>923</v>
      </c>
      <c r="D4967" s="450">
        <v>33.799999999999997</v>
      </c>
    </row>
    <row r="4968" spans="1:4" ht="13.5" x14ac:dyDescent="0.25">
      <c r="A4968" s="447">
        <v>103864</v>
      </c>
      <c r="B4968" s="448" t="s">
        <v>11297</v>
      </c>
      <c r="C4968" s="449" t="s">
        <v>923</v>
      </c>
      <c r="D4968" s="450">
        <v>22.21</v>
      </c>
    </row>
    <row r="4969" spans="1:4" ht="13.5" x14ac:dyDescent="0.25">
      <c r="A4969" s="447">
        <v>103865</v>
      </c>
      <c r="B4969" s="448" t="s">
        <v>11298</v>
      </c>
      <c r="C4969" s="449" t="s">
        <v>923</v>
      </c>
      <c r="D4969" s="450">
        <v>23.67</v>
      </c>
    </row>
    <row r="4970" spans="1:4" ht="13.5" x14ac:dyDescent="0.25">
      <c r="A4970" s="447">
        <v>103866</v>
      </c>
      <c r="B4970" s="448" t="s">
        <v>11299</v>
      </c>
      <c r="C4970" s="449" t="s">
        <v>923</v>
      </c>
      <c r="D4970" s="450">
        <v>37.69</v>
      </c>
    </row>
    <row r="4971" spans="1:4" ht="13.5" x14ac:dyDescent="0.25">
      <c r="A4971" s="447">
        <v>103867</v>
      </c>
      <c r="B4971" s="448" t="s">
        <v>11300</v>
      </c>
      <c r="C4971" s="449" t="s">
        <v>923</v>
      </c>
      <c r="D4971" s="450">
        <v>52.51</v>
      </c>
    </row>
    <row r="4972" spans="1:4" ht="13.5" x14ac:dyDescent="0.25">
      <c r="A4972" s="447">
        <v>103874</v>
      </c>
      <c r="B4972" s="448" t="s">
        <v>11301</v>
      </c>
      <c r="C4972" s="449" t="s">
        <v>923</v>
      </c>
      <c r="D4972" s="450">
        <v>18.27</v>
      </c>
    </row>
    <row r="4973" spans="1:4" ht="13.5" x14ac:dyDescent="0.25">
      <c r="A4973" s="447">
        <v>103875</v>
      </c>
      <c r="B4973" s="448" t="s">
        <v>11302</v>
      </c>
      <c r="C4973" s="449" t="s">
        <v>923</v>
      </c>
      <c r="D4973" s="450">
        <v>18.239999999999998</v>
      </c>
    </row>
    <row r="4974" spans="1:4" ht="13.5" x14ac:dyDescent="0.25">
      <c r="A4974" s="447">
        <v>103876</v>
      </c>
      <c r="B4974" s="448" t="s">
        <v>11303</v>
      </c>
      <c r="C4974" s="449" t="s">
        <v>923</v>
      </c>
      <c r="D4974" s="450">
        <v>22.22</v>
      </c>
    </row>
    <row r="4975" spans="1:4" ht="13.5" x14ac:dyDescent="0.25">
      <c r="A4975" s="447">
        <v>103877</v>
      </c>
      <c r="B4975" s="448" t="s">
        <v>11304</v>
      </c>
      <c r="C4975" s="449" t="s">
        <v>923</v>
      </c>
      <c r="D4975" s="450">
        <v>27.63</v>
      </c>
    </row>
    <row r="4976" spans="1:4" ht="13.5" x14ac:dyDescent="0.25">
      <c r="A4976" s="447">
        <v>103878</v>
      </c>
      <c r="B4976" s="448" t="s">
        <v>11305</v>
      </c>
      <c r="C4976" s="449" t="s">
        <v>923</v>
      </c>
      <c r="D4976" s="450">
        <v>27.34</v>
      </c>
    </row>
    <row r="4977" spans="1:4" ht="13.5" x14ac:dyDescent="0.25">
      <c r="A4977" s="447">
        <v>103879</v>
      </c>
      <c r="B4977" s="448" t="s">
        <v>11306</v>
      </c>
      <c r="C4977" s="449" t="s">
        <v>923</v>
      </c>
      <c r="D4977" s="450">
        <v>31</v>
      </c>
    </row>
    <row r="4978" spans="1:4" ht="13.5" x14ac:dyDescent="0.25">
      <c r="A4978" s="447">
        <v>103880</v>
      </c>
      <c r="B4978" s="448" t="s">
        <v>11307</v>
      </c>
      <c r="C4978" s="449" t="s">
        <v>923</v>
      </c>
      <c r="D4978" s="450">
        <v>34.520000000000003</v>
      </c>
    </row>
    <row r="4979" spans="1:4" ht="13.5" x14ac:dyDescent="0.25">
      <c r="A4979" s="447">
        <v>103881</v>
      </c>
      <c r="B4979" s="448" t="s">
        <v>11308</v>
      </c>
      <c r="C4979" s="449" t="s">
        <v>923</v>
      </c>
      <c r="D4979" s="450">
        <v>38.450000000000003</v>
      </c>
    </row>
    <row r="4980" spans="1:4" ht="13.5" x14ac:dyDescent="0.25">
      <c r="A4980" s="447">
        <v>103882</v>
      </c>
      <c r="B4980" s="448" t="s">
        <v>11309</v>
      </c>
      <c r="C4980" s="449" t="s">
        <v>923</v>
      </c>
      <c r="D4980" s="450">
        <v>36.67</v>
      </c>
    </row>
    <row r="4981" spans="1:4" ht="13.5" x14ac:dyDescent="0.25">
      <c r="A4981" s="447">
        <v>103883</v>
      </c>
      <c r="B4981" s="448" t="s">
        <v>11310</v>
      </c>
      <c r="C4981" s="449" t="s">
        <v>923</v>
      </c>
      <c r="D4981" s="450">
        <v>11.94</v>
      </c>
    </row>
    <row r="4982" spans="1:4" ht="13.5" x14ac:dyDescent="0.25">
      <c r="A4982" s="447">
        <v>103884</v>
      </c>
      <c r="B4982" s="448" t="s">
        <v>11311</v>
      </c>
      <c r="C4982" s="449" t="s">
        <v>923</v>
      </c>
      <c r="D4982" s="450">
        <v>11.97</v>
      </c>
    </row>
    <row r="4983" spans="1:4" ht="13.5" x14ac:dyDescent="0.25">
      <c r="A4983" s="447">
        <v>103885</v>
      </c>
      <c r="B4983" s="448" t="s">
        <v>11312</v>
      </c>
      <c r="C4983" s="449" t="s">
        <v>923</v>
      </c>
      <c r="D4983" s="450">
        <v>27.41</v>
      </c>
    </row>
    <row r="4984" spans="1:4" ht="13.5" x14ac:dyDescent="0.25">
      <c r="A4984" s="447">
        <v>103886</v>
      </c>
      <c r="B4984" s="448" t="s">
        <v>11313</v>
      </c>
      <c r="C4984" s="449" t="s">
        <v>923</v>
      </c>
      <c r="D4984" s="450">
        <v>456.86</v>
      </c>
    </row>
    <row r="4985" spans="1:4" ht="13.5" x14ac:dyDescent="0.25">
      <c r="A4985" s="447">
        <v>103887</v>
      </c>
      <c r="B4985" s="448" t="s">
        <v>11314</v>
      </c>
      <c r="C4985" s="449" t="s">
        <v>923</v>
      </c>
      <c r="D4985" s="450">
        <v>20.3</v>
      </c>
    </row>
    <row r="4986" spans="1:4" ht="13.5" x14ac:dyDescent="0.25">
      <c r="A4986" s="447">
        <v>103888</v>
      </c>
      <c r="B4986" s="448" t="s">
        <v>11315</v>
      </c>
      <c r="C4986" s="449" t="s">
        <v>923</v>
      </c>
      <c r="D4986" s="450">
        <v>16.7</v>
      </c>
    </row>
    <row r="4987" spans="1:4" ht="13.5" x14ac:dyDescent="0.25">
      <c r="A4987" s="447">
        <v>103889</v>
      </c>
      <c r="B4987" s="448" t="s">
        <v>11316</v>
      </c>
      <c r="C4987" s="449" t="s">
        <v>923</v>
      </c>
      <c r="D4987" s="450">
        <v>18.03</v>
      </c>
    </row>
    <row r="4988" spans="1:4" ht="13.5" x14ac:dyDescent="0.25">
      <c r="A4988" s="447">
        <v>103890</v>
      </c>
      <c r="B4988" s="448" t="s">
        <v>11317</v>
      </c>
      <c r="C4988" s="449" t="s">
        <v>923</v>
      </c>
      <c r="D4988" s="450">
        <v>530.59</v>
      </c>
    </row>
    <row r="4989" spans="1:4" ht="13.5" x14ac:dyDescent="0.25">
      <c r="A4989" s="447">
        <v>103891</v>
      </c>
      <c r="B4989" s="448" t="s">
        <v>11318</v>
      </c>
      <c r="C4989" s="449" t="s">
        <v>923</v>
      </c>
      <c r="D4989" s="450">
        <v>51.98</v>
      </c>
    </row>
    <row r="4990" spans="1:4" ht="13.5" x14ac:dyDescent="0.25">
      <c r="A4990" s="447">
        <v>103892</v>
      </c>
      <c r="B4990" s="448" t="s">
        <v>11319</v>
      </c>
      <c r="C4990" s="449" t="s">
        <v>923</v>
      </c>
      <c r="D4990" s="450">
        <v>16.23</v>
      </c>
    </row>
    <row r="4991" spans="1:4" ht="13.5" x14ac:dyDescent="0.25">
      <c r="A4991" s="447">
        <v>103893</v>
      </c>
      <c r="B4991" s="448" t="s">
        <v>11320</v>
      </c>
      <c r="C4991" s="449" t="s">
        <v>923</v>
      </c>
      <c r="D4991" s="450">
        <v>21.56</v>
      </c>
    </row>
    <row r="4992" spans="1:4" ht="13.5" x14ac:dyDescent="0.25">
      <c r="A4992" s="447">
        <v>103894</v>
      </c>
      <c r="B4992" s="448" t="s">
        <v>11321</v>
      </c>
      <c r="C4992" s="449" t="s">
        <v>923</v>
      </c>
      <c r="D4992" s="450">
        <v>25.94</v>
      </c>
    </row>
    <row r="4993" spans="1:4" ht="13.5" x14ac:dyDescent="0.25">
      <c r="A4993" s="447">
        <v>103895</v>
      </c>
      <c r="B4993" s="448" t="s">
        <v>11322</v>
      </c>
      <c r="C4993" s="449" t="s">
        <v>923</v>
      </c>
      <c r="D4993" s="450">
        <v>24.06</v>
      </c>
    </row>
    <row r="4994" spans="1:4" ht="13.5" x14ac:dyDescent="0.25">
      <c r="A4994" s="447">
        <v>103896</v>
      </c>
      <c r="B4994" s="448" t="s">
        <v>11323</v>
      </c>
      <c r="C4994" s="449" t="s">
        <v>923</v>
      </c>
      <c r="D4994" s="450">
        <v>24.06</v>
      </c>
    </row>
    <row r="4995" spans="1:4" ht="13.5" x14ac:dyDescent="0.25">
      <c r="A4995" s="447">
        <v>103897</v>
      </c>
      <c r="B4995" s="448" t="s">
        <v>11324</v>
      </c>
      <c r="C4995" s="449" t="s">
        <v>923</v>
      </c>
      <c r="D4995" s="450">
        <v>86.47</v>
      </c>
    </row>
    <row r="4996" spans="1:4" ht="13.5" x14ac:dyDescent="0.25">
      <c r="A4996" s="447">
        <v>103898</v>
      </c>
      <c r="B4996" s="448" t="s">
        <v>11325</v>
      </c>
      <c r="C4996" s="449" t="s">
        <v>923</v>
      </c>
      <c r="D4996" s="450">
        <v>583.45000000000005</v>
      </c>
    </row>
    <row r="4997" spans="1:4" ht="13.5" x14ac:dyDescent="0.25">
      <c r="A4997" s="447">
        <v>103899</v>
      </c>
      <c r="B4997" s="448" t="s">
        <v>11326</v>
      </c>
      <c r="C4997" s="449" t="s">
        <v>923</v>
      </c>
      <c r="D4997" s="450">
        <v>33.049999999999997</v>
      </c>
    </row>
    <row r="4998" spans="1:4" ht="13.5" x14ac:dyDescent="0.25">
      <c r="A4998" s="447">
        <v>103900</v>
      </c>
      <c r="B4998" s="448" t="s">
        <v>11327</v>
      </c>
      <c r="C4998" s="449" t="s">
        <v>923</v>
      </c>
      <c r="D4998" s="450">
        <v>21</v>
      </c>
    </row>
    <row r="4999" spans="1:4" ht="13.5" x14ac:dyDescent="0.25">
      <c r="A4999" s="447">
        <v>103901</v>
      </c>
      <c r="B4999" s="448" t="s">
        <v>11328</v>
      </c>
      <c r="C4999" s="449" t="s">
        <v>923</v>
      </c>
      <c r="D4999" s="450">
        <v>24.68</v>
      </c>
    </row>
    <row r="5000" spans="1:4" ht="13.5" x14ac:dyDescent="0.25">
      <c r="A5000" s="447">
        <v>103902</v>
      </c>
      <c r="B5000" s="448" t="s">
        <v>11329</v>
      </c>
      <c r="C5000" s="449" t="s">
        <v>923</v>
      </c>
      <c r="D5000" s="450">
        <v>36.549999999999997</v>
      </c>
    </row>
    <row r="5001" spans="1:4" ht="13.5" x14ac:dyDescent="0.25">
      <c r="A5001" s="447">
        <v>103903</v>
      </c>
      <c r="B5001" s="448" t="s">
        <v>11330</v>
      </c>
      <c r="C5001" s="449" t="s">
        <v>923</v>
      </c>
      <c r="D5001" s="450">
        <v>49.54</v>
      </c>
    </row>
    <row r="5002" spans="1:4" ht="13.5" x14ac:dyDescent="0.25">
      <c r="A5002" s="447">
        <v>103947</v>
      </c>
      <c r="B5002" s="448" t="s">
        <v>11331</v>
      </c>
      <c r="C5002" s="449" t="s">
        <v>923</v>
      </c>
      <c r="D5002" s="450">
        <v>6.19</v>
      </c>
    </row>
    <row r="5003" spans="1:4" ht="13.5" x14ac:dyDescent="0.25">
      <c r="A5003" s="447">
        <v>103948</v>
      </c>
      <c r="B5003" s="448" t="s">
        <v>11332</v>
      </c>
      <c r="C5003" s="449" t="s">
        <v>923</v>
      </c>
      <c r="D5003" s="450">
        <v>7.73</v>
      </c>
    </row>
    <row r="5004" spans="1:4" ht="13.5" x14ac:dyDescent="0.25">
      <c r="A5004" s="447">
        <v>103949</v>
      </c>
      <c r="B5004" s="448" t="s">
        <v>11333</v>
      </c>
      <c r="C5004" s="449" t="s">
        <v>923</v>
      </c>
      <c r="D5004" s="450">
        <v>9.26</v>
      </c>
    </row>
    <row r="5005" spans="1:4" ht="13.5" x14ac:dyDescent="0.25">
      <c r="A5005" s="447">
        <v>103950</v>
      </c>
      <c r="B5005" s="448" t="s">
        <v>11334</v>
      </c>
      <c r="C5005" s="449" t="s">
        <v>923</v>
      </c>
      <c r="D5005" s="450">
        <v>10.84</v>
      </c>
    </row>
    <row r="5006" spans="1:4" ht="13.5" x14ac:dyDescent="0.25">
      <c r="A5006" s="447">
        <v>103951</v>
      </c>
      <c r="B5006" s="448" t="s">
        <v>11335</v>
      </c>
      <c r="C5006" s="449" t="s">
        <v>923</v>
      </c>
      <c r="D5006" s="450">
        <v>15.05</v>
      </c>
    </row>
    <row r="5007" spans="1:4" ht="13.5" x14ac:dyDescent="0.25">
      <c r="A5007" s="447">
        <v>103952</v>
      </c>
      <c r="B5007" s="448" t="s">
        <v>11336</v>
      </c>
      <c r="C5007" s="449" t="s">
        <v>923</v>
      </c>
      <c r="D5007" s="450">
        <v>5.69</v>
      </c>
    </row>
    <row r="5008" spans="1:4" ht="13.5" x14ac:dyDescent="0.25">
      <c r="A5008" s="447">
        <v>103953</v>
      </c>
      <c r="B5008" s="448" t="s">
        <v>11337</v>
      </c>
      <c r="C5008" s="449" t="s">
        <v>923</v>
      </c>
      <c r="D5008" s="450">
        <v>7.14</v>
      </c>
    </row>
    <row r="5009" spans="1:4" ht="13.5" x14ac:dyDescent="0.25">
      <c r="A5009" s="447">
        <v>103954</v>
      </c>
      <c r="B5009" s="448" t="s">
        <v>11338</v>
      </c>
      <c r="C5009" s="449" t="s">
        <v>923</v>
      </c>
      <c r="D5009" s="450">
        <v>8.69</v>
      </c>
    </row>
    <row r="5010" spans="1:4" ht="13.5" x14ac:dyDescent="0.25">
      <c r="A5010" s="447">
        <v>103955</v>
      </c>
      <c r="B5010" s="448" t="s">
        <v>11339</v>
      </c>
      <c r="C5010" s="449" t="s">
        <v>923</v>
      </c>
      <c r="D5010" s="450">
        <v>10.09</v>
      </c>
    </row>
    <row r="5011" spans="1:4" ht="13.5" x14ac:dyDescent="0.25">
      <c r="A5011" s="447">
        <v>103956</v>
      </c>
      <c r="B5011" s="448" t="s">
        <v>11340</v>
      </c>
      <c r="C5011" s="449" t="s">
        <v>923</v>
      </c>
      <c r="D5011" s="450">
        <v>14.16</v>
      </c>
    </row>
    <row r="5012" spans="1:4" ht="13.5" x14ac:dyDescent="0.25">
      <c r="A5012" s="447">
        <v>103957</v>
      </c>
      <c r="B5012" s="448" t="s">
        <v>11341</v>
      </c>
      <c r="C5012" s="449" t="s">
        <v>923</v>
      </c>
      <c r="D5012" s="450">
        <v>4.76</v>
      </c>
    </row>
    <row r="5013" spans="1:4" ht="13.5" x14ac:dyDescent="0.25">
      <c r="A5013" s="447">
        <v>103958</v>
      </c>
      <c r="B5013" s="448" t="s">
        <v>11342</v>
      </c>
      <c r="C5013" s="449" t="s">
        <v>923</v>
      </c>
      <c r="D5013" s="450">
        <v>9.85</v>
      </c>
    </row>
    <row r="5014" spans="1:4" ht="13.5" x14ac:dyDescent="0.25">
      <c r="A5014" s="447">
        <v>103959</v>
      </c>
      <c r="B5014" s="448" t="s">
        <v>11343</v>
      </c>
      <c r="C5014" s="449" t="s">
        <v>923</v>
      </c>
      <c r="D5014" s="450">
        <v>14.86</v>
      </c>
    </row>
    <row r="5015" spans="1:4" ht="13.5" x14ac:dyDescent="0.25">
      <c r="A5015" s="447">
        <v>103962</v>
      </c>
      <c r="B5015" s="448" t="s">
        <v>11344</v>
      </c>
      <c r="C5015" s="449" t="s">
        <v>923</v>
      </c>
      <c r="D5015" s="450">
        <v>6.41</v>
      </c>
    </row>
    <row r="5016" spans="1:4" ht="13.5" x14ac:dyDescent="0.25">
      <c r="A5016" s="447">
        <v>103964</v>
      </c>
      <c r="B5016" s="448" t="s">
        <v>11345</v>
      </c>
      <c r="C5016" s="449" t="s">
        <v>923</v>
      </c>
      <c r="D5016" s="450">
        <v>8.14</v>
      </c>
    </row>
    <row r="5017" spans="1:4" ht="13.5" x14ac:dyDescent="0.25">
      <c r="A5017" s="447">
        <v>103966</v>
      </c>
      <c r="B5017" s="448" t="s">
        <v>11346</v>
      </c>
      <c r="C5017" s="449" t="s">
        <v>923</v>
      </c>
      <c r="D5017" s="450">
        <v>9.58</v>
      </c>
    </row>
    <row r="5018" spans="1:4" ht="13.5" x14ac:dyDescent="0.25">
      <c r="A5018" s="447">
        <v>103967</v>
      </c>
      <c r="B5018" s="448" t="s">
        <v>11347</v>
      </c>
      <c r="C5018" s="449" t="s">
        <v>923</v>
      </c>
      <c r="D5018" s="450">
        <v>11.6</v>
      </c>
    </row>
    <row r="5019" spans="1:4" ht="13.5" x14ac:dyDescent="0.25">
      <c r="A5019" s="447">
        <v>103968</v>
      </c>
      <c r="B5019" s="448" t="s">
        <v>11348</v>
      </c>
      <c r="C5019" s="449" t="s">
        <v>923</v>
      </c>
      <c r="D5019" s="450">
        <v>16.809999999999999</v>
      </c>
    </row>
    <row r="5020" spans="1:4" ht="13.5" x14ac:dyDescent="0.25">
      <c r="A5020" s="447">
        <v>103969</v>
      </c>
      <c r="B5020" s="448" t="s">
        <v>11349</v>
      </c>
      <c r="C5020" s="449" t="s">
        <v>923</v>
      </c>
      <c r="D5020" s="450">
        <v>19.899999999999999</v>
      </c>
    </row>
    <row r="5021" spans="1:4" ht="13.5" x14ac:dyDescent="0.25">
      <c r="A5021" s="447">
        <v>103971</v>
      </c>
      <c r="B5021" s="448" t="s">
        <v>11350</v>
      </c>
      <c r="C5021" s="449" t="s">
        <v>923</v>
      </c>
      <c r="D5021" s="450">
        <v>25.35</v>
      </c>
    </row>
    <row r="5022" spans="1:4" ht="13.5" x14ac:dyDescent="0.25">
      <c r="A5022" s="447">
        <v>103972</v>
      </c>
      <c r="B5022" s="448" t="s">
        <v>11351</v>
      </c>
      <c r="C5022" s="449" t="s">
        <v>923</v>
      </c>
      <c r="D5022" s="450">
        <v>29.3</v>
      </c>
    </row>
    <row r="5023" spans="1:4" ht="13.5" x14ac:dyDescent="0.25">
      <c r="A5023" s="447">
        <v>103974</v>
      </c>
      <c r="B5023" s="448" t="s">
        <v>11352</v>
      </c>
      <c r="C5023" s="449" t="s">
        <v>923</v>
      </c>
      <c r="D5023" s="450">
        <v>10.61</v>
      </c>
    </row>
    <row r="5024" spans="1:4" ht="13.5" x14ac:dyDescent="0.25">
      <c r="A5024" s="447">
        <v>103975</v>
      </c>
      <c r="B5024" s="448" t="s">
        <v>11353</v>
      </c>
      <c r="C5024" s="449" t="s">
        <v>923</v>
      </c>
      <c r="D5024" s="450">
        <v>17.8</v>
      </c>
    </row>
    <row r="5025" spans="1:4" ht="13.5" x14ac:dyDescent="0.25">
      <c r="A5025" s="447">
        <v>103976</v>
      </c>
      <c r="B5025" s="448" t="s">
        <v>11354</v>
      </c>
      <c r="C5025" s="449" t="s">
        <v>923</v>
      </c>
      <c r="D5025" s="450">
        <v>25.93</v>
      </c>
    </row>
    <row r="5026" spans="1:4" ht="13.5" x14ac:dyDescent="0.25">
      <c r="A5026" s="447">
        <v>103980</v>
      </c>
      <c r="B5026" s="448" t="s">
        <v>11355</v>
      </c>
      <c r="C5026" s="449" t="s">
        <v>923</v>
      </c>
      <c r="D5026" s="450">
        <v>17.61</v>
      </c>
    </row>
    <row r="5027" spans="1:4" ht="13.5" x14ac:dyDescent="0.25">
      <c r="A5027" s="447">
        <v>103981</v>
      </c>
      <c r="B5027" s="448" t="s">
        <v>11356</v>
      </c>
      <c r="C5027" s="449" t="s">
        <v>923</v>
      </c>
      <c r="D5027" s="450">
        <v>17.68</v>
      </c>
    </row>
    <row r="5028" spans="1:4" ht="13.5" x14ac:dyDescent="0.25">
      <c r="A5028" s="447">
        <v>103982</v>
      </c>
      <c r="B5028" s="448" t="s">
        <v>11357</v>
      </c>
      <c r="C5028" s="449" t="s">
        <v>923</v>
      </c>
      <c r="D5028" s="450">
        <v>24.25</v>
      </c>
    </row>
    <row r="5029" spans="1:4" ht="13.5" x14ac:dyDescent="0.25">
      <c r="A5029" s="447">
        <v>103983</v>
      </c>
      <c r="B5029" s="448" t="s">
        <v>11358</v>
      </c>
      <c r="C5029" s="449" t="s">
        <v>923</v>
      </c>
      <c r="D5029" s="450">
        <v>17.09</v>
      </c>
    </row>
    <row r="5030" spans="1:4" ht="13.5" x14ac:dyDescent="0.25">
      <c r="A5030" s="447">
        <v>103984</v>
      </c>
      <c r="B5030" s="448" t="s">
        <v>11359</v>
      </c>
      <c r="C5030" s="449" t="s">
        <v>923</v>
      </c>
      <c r="D5030" s="450">
        <v>19.329999999999998</v>
      </c>
    </row>
    <row r="5031" spans="1:4" ht="13.5" x14ac:dyDescent="0.25">
      <c r="A5031" s="447">
        <v>103985</v>
      </c>
      <c r="B5031" s="448" t="s">
        <v>11360</v>
      </c>
      <c r="C5031" s="449" t="s">
        <v>923</v>
      </c>
      <c r="D5031" s="450">
        <v>22.03</v>
      </c>
    </row>
    <row r="5032" spans="1:4" ht="13.5" x14ac:dyDescent="0.25">
      <c r="A5032" s="447">
        <v>103986</v>
      </c>
      <c r="B5032" s="448" t="s">
        <v>11361</v>
      </c>
      <c r="C5032" s="449" t="s">
        <v>923</v>
      </c>
      <c r="D5032" s="450">
        <v>28.05</v>
      </c>
    </row>
    <row r="5033" spans="1:4" ht="13.5" x14ac:dyDescent="0.25">
      <c r="A5033" s="447">
        <v>103987</v>
      </c>
      <c r="B5033" s="448" t="s">
        <v>11362</v>
      </c>
      <c r="C5033" s="449" t="s">
        <v>923</v>
      </c>
      <c r="D5033" s="450">
        <v>23.97</v>
      </c>
    </row>
    <row r="5034" spans="1:4" ht="13.5" x14ac:dyDescent="0.25">
      <c r="A5034" s="447">
        <v>103988</v>
      </c>
      <c r="B5034" s="448" t="s">
        <v>11363</v>
      </c>
      <c r="C5034" s="449" t="s">
        <v>923</v>
      </c>
      <c r="D5034" s="450">
        <v>12.67</v>
      </c>
    </row>
    <row r="5035" spans="1:4" ht="13.5" x14ac:dyDescent="0.25">
      <c r="A5035" s="447">
        <v>103990</v>
      </c>
      <c r="B5035" s="448" t="s">
        <v>11364</v>
      </c>
      <c r="C5035" s="449" t="s">
        <v>923</v>
      </c>
      <c r="D5035" s="450">
        <v>36.1</v>
      </c>
    </row>
    <row r="5036" spans="1:4" ht="13.5" x14ac:dyDescent="0.25">
      <c r="A5036" s="447">
        <v>103991</v>
      </c>
      <c r="B5036" s="448" t="s">
        <v>20648</v>
      </c>
      <c r="C5036" s="449" t="s">
        <v>923</v>
      </c>
      <c r="D5036" s="450">
        <v>18.579999999999998</v>
      </c>
    </row>
    <row r="5037" spans="1:4" ht="13.5" x14ac:dyDescent="0.25">
      <c r="A5037" s="447">
        <v>103992</v>
      </c>
      <c r="B5037" s="448" t="s">
        <v>20649</v>
      </c>
      <c r="C5037" s="449" t="s">
        <v>923</v>
      </c>
      <c r="D5037" s="450">
        <v>11.4</v>
      </c>
    </row>
    <row r="5038" spans="1:4" ht="13.5" x14ac:dyDescent="0.25">
      <c r="A5038" s="447">
        <v>103993</v>
      </c>
      <c r="B5038" s="448" t="s">
        <v>11365</v>
      </c>
      <c r="C5038" s="449" t="s">
        <v>923</v>
      </c>
      <c r="D5038" s="450">
        <v>9.67</v>
      </c>
    </row>
    <row r="5039" spans="1:4" ht="13.5" x14ac:dyDescent="0.25">
      <c r="A5039" s="447">
        <v>103994</v>
      </c>
      <c r="B5039" s="448" t="s">
        <v>20650</v>
      </c>
      <c r="C5039" s="449" t="s">
        <v>923</v>
      </c>
      <c r="D5039" s="450">
        <v>14.18</v>
      </c>
    </row>
    <row r="5040" spans="1:4" ht="13.5" x14ac:dyDescent="0.25">
      <c r="A5040" s="447">
        <v>103995</v>
      </c>
      <c r="B5040" s="448" t="s">
        <v>11366</v>
      </c>
      <c r="C5040" s="449" t="s">
        <v>923</v>
      </c>
      <c r="D5040" s="450">
        <v>14.87</v>
      </c>
    </row>
    <row r="5041" spans="1:4" ht="13.5" x14ac:dyDescent="0.25">
      <c r="A5041" s="447">
        <v>103996</v>
      </c>
      <c r="B5041" s="448" t="s">
        <v>11367</v>
      </c>
      <c r="C5041" s="449" t="s">
        <v>923</v>
      </c>
      <c r="D5041" s="450">
        <v>41.09</v>
      </c>
    </row>
    <row r="5042" spans="1:4" ht="13.5" x14ac:dyDescent="0.25">
      <c r="A5042" s="447">
        <v>103997</v>
      </c>
      <c r="B5042" s="448" t="s">
        <v>11368</v>
      </c>
      <c r="C5042" s="449" t="s">
        <v>923</v>
      </c>
      <c r="D5042" s="450">
        <v>40.08</v>
      </c>
    </row>
    <row r="5043" spans="1:4" ht="13.5" x14ac:dyDescent="0.25">
      <c r="A5043" s="447">
        <v>103998</v>
      </c>
      <c r="B5043" s="448" t="s">
        <v>11369</v>
      </c>
      <c r="C5043" s="449" t="s">
        <v>923</v>
      </c>
      <c r="D5043" s="450">
        <v>14.56</v>
      </c>
    </row>
    <row r="5044" spans="1:4" ht="13.5" x14ac:dyDescent="0.25">
      <c r="A5044" s="447">
        <v>103999</v>
      </c>
      <c r="B5044" s="448" t="s">
        <v>11370</v>
      </c>
      <c r="C5044" s="449" t="s">
        <v>923</v>
      </c>
      <c r="D5044" s="450">
        <v>12.41</v>
      </c>
    </row>
    <row r="5045" spans="1:4" ht="13.5" x14ac:dyDescent="0.25">
      <c r="A5045" s="447">
        <v>104000</v>
      </c>
      <c r="B5045" s="448" t="s">
        <v>20651</v>
      </c>
      <c r="C5045" s="449" t="s">
        <v>923</v>
      </c>
      <c r="D5045" s="450">
        <v>28.6</v>
      </c>
    </row>
    <row r="5046" spans="1:4" ht="13.5" x14ac:dyDescent="0.25">
      <c r="A5046" s="447">
        <v>104001</v>
      </c>
      <c r="B5046" s="448" t="s">
        <v>20652</v>
      </c>
      <c r="C5046" s="449" t="s">
        <v>923</v>
      </c>
      <c r="D5046" s="450">
        <v>13.63</v>
      </c>
    </row>
    <row r="5047" spans="1:4" ht="13.5" x14ac:dyDescent="0.25">
      <c r="A5047" s="447">
        <v>104002</v>
      </c>
      <c r="B5047" s="448" t="s">
        <v>20653</v>
      </c>
      <c r="C5047" s="449" t="s">
        <v>923</v>
      </c>
      <c r="D5047" s="450">
        <v>17.55</v>
      </c>
    </row>
    <row r="5048" spans="1:4" ht="13.5" x14ac:dyDescent="0.25">
      <c r="A5048" s="447">
        <v>104003</v>
      </c>
      <c r="B5048" s="448" t="s">
        <v>11371</v>
      </c>
      <c r="C5048" s="449" t="s">
        <v>923</v>
      </c>
      <c r="D5048" s="450">
        <v>14.62</v>
      </c>
    </row>
    <row r="5049" spans="1:4" ht="13.5" x14ac:dyDescent="0.25">
      <c r="A5049" s="447">
        <v>104004</v>
      </c>
      <c r="B5049" s="448" t="s">
        <v>11372</v>
      </c>
      <c r="C5049" s="449" t="s">
        <v>923</v>
      </c>
      <c r="D5049" s="450">
        <v>29.44</v>
      </c>
    </row>
    <row r="5050" spans="1:4" ht="13.5" x14ac:dyDescent="0.25">
      <c r="A5050" s="447">
        <v>104005</v>
      </c>
      <c r="B5050" s="448" t="s">
        <v>11373</v>
      </c>
      <c r="C5050" s="449" t="s">
        <v>923</v>
      </c>
      <c r="D5050" s="450">
        <v>36.74</v>
      </c>
    </row>
    <row r="5051" spans="1:4" ht="13.5" x14ac:dyDescent="0.25">
      <c r="A5051" s="447">
        <v>104006</v>
      </c>
      <c r="B5051" s="448" t="s">
        <v>11374</v>
      </c>
      <c r="C5051" s="449" t="s">
        <v>923</v>
      </c>
      <c r="D5051" s="450">
        <v>25.16</v>
      </c>
    </row>
    <row r="5052" spans="1:4" ht="13.5" x14ac:dyDescent="0.25">
      <c r="A5052" s="447">
        <v>104007</v>
      </c>
      <c r="B5052" s="448" t="s">
        <v>11375</v>
      </c>
      <c r="C5052" s="449" t="s">
        <v>923</v>
      </c>
      <c r="D5052" s="450">
        <v>21.98</v>
      </c>
    </row>
    <row r="5053" spans="1:4" ht="13.5" x14ac:dyDescent="0.25">
      <c r="A5053" s="447">
        <v>104008</v>
      </c>
      <c r="B5053" s="448" t="s">
        <v>11376</v>
      </c>
      <c r="C5053" s="449" t="s">
        <v>923</v>
      </c>
      <c r="D5053" s="450">
        <v>31.91</v>
      </c>
    </row>
    <row r="5054" spans="1:4" ht="13.5" x14ac:dyDescent="0.25">
      <c r="A5054" s="447">
        <v>104009</v>
      </c>
      <c r="B5054" s="448" t="s">
        <v>11377</v>
      </c>
      <c r="C5054" s="449" t="s">
        <v>923</v>
      </c>
      <c r="D5054" s="450">
        <v>13.06</v>
      </c>
    </row>
    <row r="5055" spans="1:4" ht="13.5" x14ac:dyDescent="0.25">
      <c r="A5055" s="447">
        <v>104011</v>
      </c>
      <c r="B5055" s="448" t="s">
        <v>11378</v>
      </c>
      <c r="C5055" s="449" t="s">
        <v>923</v>
      </c>
      <c r="D5055" s="450">
        <v>25.23</v>
      </c>
    </row>
    <row r="5056" spans="1:4" ht="13.5" x14ac:dyDescent="0.25">
      <c r="A5056" s="447">
        <v>104012</v>
      </c>
      <c r="B5056" s="448" t="s">
        <v>11379</v>
      </c>
      <c r="C5056" s="449" t="s">
        <v>923</v>
      </c>
      <c r="D5056" s="450">
        <v>23.41</v>
      </c>
    </row>
    <row r="5057" spans="1:4" ht="13.5" x14ac:dyDescent="0.25">
      <c r="A5057" s="447">
        <v>104014</v>
      </c>
      <c r="B5057" s="448" t="s">
        <v>11380</v>
      </c>
      <c r="C5057" s="449" t="s">
        <v>923</v>
      </c>
      <c r="D5057" s="450">
        <v>10.74</v>
      </c>
    </row>
    <row r="5058" spans="1:4" ht="13.5" x14ac:dyDescent="0.25">
      <c r="A5058" s="447">
        <v>104015</v>
      </c>
      <c r="B5058" s="448" t="s">
        <v>11381</v>
      </c>
      <c r="C5058" s="449" t="s">
        <v>923</v>
      </c>
      <c r="D5058" s="450">
        <v>16.45</v>
      </c>
    </row>
    <row r="5059" spans="1:4" ht="13.5" x14ac:dyDescent="0.25">
      <c r="A5059" s="447">
        <v>104016</v>
      </c>
      <c r="B5059" s="448" t="s">
        <v>11382</v>
      </c>
      <c r="C5059" s="449" t="s">
        <v>923</v>
      </c>
      <c r="D5059" s="450">
        <v>22.11</v>
      </c>
    </row>
    <row r="5060" spans="1:4" ht="13.5" x14ac:dyDescent="0.25">
      <c r="A5060" s="447">
        <v>104017</v>
      </c>
      <c r="B5060" s="448" t="s">
        <v>11383</v>
      </c>
      <c r="C5060" s="449" t="s">
        <v>923</v>
      </c>
      <c r="D5060" s="450">
        <v>45.39</v>
      </c>
    </row>
    <row r="5061" spans="1:4" ht="13.5" x14ac:dyDescent="0.25">
      <c r="A5061" s="447">
        <v>104018</v>
      </c>
      <c r="B5061" s="448" t="s">
        <v>15209</v>
      </c>
      <c r="C5061" s="449" t="s">
        <v>923</v>
      </c>
      <c r="D5061" s="450">
        <v>21.06</v>
      </c>
    </row>
    <row r="5062" spans="1:4" ht="13.5" x14ac:dyDescent="0.25">
      <c r="A5062" s="447">
        <v>104019</v>
      </c>
      <c r="B5062" s="448" t="s">
        <v>11384</v>
      </c>
      <c r="C5062" s="449" t="s">
        <v>923</v>
      </c>
      <c r="D5062" s="450">
        <v>44.16</v>
      </c>
    </row>
    <row r="5063" spans="1:4" ht="13.5" x14ac:dyDescent="0.25">
      <c r="A5063" s="447">
        <v>104020</v>
      </c>
      <c r="B5063" s="448" t="s">
        <v>11385</v>
      </c>
      <c r="C5063" s="449" t="s">
        <v>923</v>
      </c>
      <c r="D5063" s="450">
        <v>55.82</v>
      </c>
    </row>
    <row r="5064" spans="1:4" ht="13.5" x14ac:dyDescent="0.25">
      <c r="A5064" s="447">
        <v>104022</v>
      </c>
      <c r="B5064" s="448" t="s">
        <v>20654</v>
      </c>
      <c r="C5064" s="449" t="s">
        <v>923</v>
      </c>
      <c r="D5064" s="450">
        <v>69.3</v>
      </c>
    </row>
    <row r="5065" spans="1:4" ht="13.5" x14ac:dyDescent="0.25">
      <c r="A5065" s="447">
        <v>104023</v>
      </c>
      <c r="B5065" s="448" t="s">
        <v>20655</v>
      </c>
      <c r="C5065" s="449" t="s">
        <v>923</v>
      </c>
      <c r="D5065" s="450">
        <v>40.840000000000003</v>
      </c>
    </row>
    <row r="5066" spans="1:4" ht="13.5" x14ac:dyDescent="0.25">
      <c r="A5066" s="447">
        <v>104024</v>
      </c>
      <c r="B5066" s="448" t="s">
        <v>20656</v>
      </c>
      <c r="C5066" s="449" t="s">
        <v>923</v>
      </c>
      <c r="D5066" s="450">
        <v>40.43</v>
      </c>
    </row>
    <row r="5067" spans="1:4" ht="13.5" x14ac:dyDescent="0.25">
      <c r="A5067" s="447">
        <v>104025</v>
      </c>
      <c r="B5067" s="448" t="s">
        <v>20657</v>
      </c>
      <c r="C5067" s="449" t="s">
        <v>923</v>
      </c>
      <c r="D5067" s="450">
        <v>28.23</v>
      </c>
    </row>
    <row r="5068" spans="1:4" ht="13.5" x14ac:dyDescent="0.25">
      <c r="A5068" s="447">
        <v>104026</v>
      </c>
      <c r="B5068" s="448" t="s">
        <v>20658</v>
      </c>
      <c r="C5068" s="449" t="s">
        <v>923</v>
      </c>
      <c r="D5068" s="450">
        <v>41.69</v>
      </c>
    </row>
    <row r="5069" spans="1:4" ht="13.5" x14ac:dyDescent="0.25">
      <c r="A5069" s="447">
        <v>104027</v>
      </c>
      <c r="B5069" s="448" t="s">
        <v>11386</v>
      </c>
      <c r="C5069" s="449" t="s">
        <v>923</v>
      </c>
      <c r="D5069" s="450">
        <v>63.65</v>
      </c>
    </row>
    <row r="5070" spans="1:4" ht="13.5" x14ac:dyDescent="0.25">
      <c r="A5070" s="447">
        <v>104028</v>
      </c>
      <c r="B5070" s="448" t="s">
        <v>20659</v>
      </c>
      <c r="C5070" s="449" t="s">
        <v>923</v>
      </c>
      <c r="D5070" s="450">
        <v>130.91</v>
      </c>
    </row>
    <row r="5071" spans="1:4" ht="13.5" x14ac:dyDescent="0.25">
      <c r="A5071" s="447">
        <v>104029</v>
      </c>
      <c r="B5071" s="448" t="s">
        <v>20660</v>
      </c>
      <c r="C5071" s="449" t="s">
        <v>923</v>
      </c>
      <c r="D5071" s="450">
        <v>67.77</v>
      </c>
    </row>
    <row r="5072" spans="1:4" ht="13.5" x14ac:dyDescent="0.25">
      <c r="A5072" s="447">
        <v>104030</v>
      </c>
      <c r="B5072" s="448" t="s">
        <v>11387</v>
      </c>
      <c r="C5072" s="449" t="s">
        <v>923</v>
      </c>
      <c r="D5072" s="450">
        <v>61.41</v>
      </c>
    </row>
    <row r="5073" spans="1:4" ht="13.5" x14ac:dyDescent="0.25">
      <c r="A5073" s="447">
        <v>104159</v>
      </c>
      <c r="B5073" s="448" t="s">
        <v>20661</v>
      </c>
      <c r="C5073" s="449" t="s">
        <v>923</v>
      </c>
      <c r="D5073" s="450">
        <v>38.75</v>
      </c>
    </row>
    <row r="5074" spans="1:4" ht="13.5" x14ac:dyDescent="0.25">
      <c r="A5074" s="447">
        <v>104167</v>
      </c>
      <c r="B5074" s="448" t="s">
        <v>11388</v>
      </c>
      <c r="C5074" s="449" t="s">
        <v>923</v>
      </c>
      <c r="D5074" s="450">
        <v>117.57</v>
      </c>
    </row>
    <row r="5075" spans="1:4" ht="13.5" x14ac:dyDescent="0.25">
      <c r="A5075" s="447">
        <v>104168</v>
      </c>
      <c r="B5075" s="448" t="s">
        <v>11389</v>
      </c>
      <c r="C5075" s="449" t="s">
        <v>923</v>
      </c>
      <c r="D5075" s="450">
        <v>114.45</v>
      </c>
    </row>
    <row r="5076" spans="1:4" ht="13.5" x14ac:dyDescent="0.25">
      <c r="A5076" s="447">
        <v>104169</v>
      </c>
      <c r="B5076" s="448" t="s">
        <v>11390</v>
      </c>
      <c r="C5076" s="449" t="s">
        <v>923</v>
      </c>
      <c r="D5076" s="450">
        <v>141.88999999999999</v>
      </c>
    </row>
    <row r="5077" spans="1:4" ht="13.5" x14ac:dyDescent="0.25">
      <c r="A5077" s="447">
        <v>104170</v>
      </c>
      <c r="B5077" s="448" t="s">
        <v>11391</v>
      </c>
      <c r="C5077" s="449" t="s">
        <v>923</v>
      </c>
      <c r="D5077" s="450">
        <v>66.709999999999994</v>
      </c>
    </row>
    <row r="5078" spans="1:4" ht="13.5" x14ac:dyDescent="0.25">
      <c r="A5078" s="447">
        <v>104171</v>
      </c>
      <c r="B5078" s="448" t="s">
        <v>11392</v>
      </c>
      <c r="C5078" s="449" t="s">
        <v>923</v>
      </c>
      <c r="D5078" s="450">
        <v>92.74</v>
      </c>
    </row>
    <row r="5079" spans="1:4" ht="13.5" x14ac:dyDescent="0.25">
      <c r="A5079" s="447">
        <v>104172</v>
      </c>
      <c r="B5079" s="448" t="s">
        <v>11393</v>
      </c>
      <c r="C5079" s="449" t="s">
        <v>923</v>
      </c>
      <c r="D5079" s="450">
        <v>265</v>
      </c>
    </row>
    <row r="5080" spans="1:4" ht="13.5" x14ac:dyDescent="0.25">
      <c r="A5080" s="447">
        <v>104173</v>
      </c>
      <c r="B5080" s="448" t="s">
        <v>11394</v>
      </c>
      <c r="C5080" s="449" t="s">
        <v>923</v>
      </c>
      <c r="D5080" s="450">
        <v>81.319999999999993</v>
      </c>
    </row>
    <row r="5081" spans="1:4" ht="13.5" x14ac:dyDescent="0.25">
      <c r="A5081" s="447">
        <v>104174</v>
      </c>
      <c r="B5081" s="448" t="s">
        <v>11395</v>
      </c>
      <c r="C5081" s="449" t="s">
        <v>923</v>
      </c>
      <c r="D5081" s="450">
        <v>181.65</v>
      </c>
    </row>
    <row r="5082" spans="1:4" ht="13.5" x14ac:dyDescent="0.25">
      <c r="A5082" s="447">
        <v>104175</v>
      </c>
      <c r="B5082" s="448" t="s">
        <v>11396</v>
      </c>
      <c r="C5082" s="449" t="s">
        <v>923</v>
      </c>
      <c r="D5082" s="450">
        <v>134.74</v>
      </c>
    </row>
    <row r="5083" spans="1:4" ht="13.5" x14ac:dyDescent="0.25">
      <c r="A5083" s="447">
        <v>104176</v>
      </c>
      <c r="B5083" s="448" t="s">
        <v>11397</v>
      </c>
      <c r="C5083" s="449" t="s">
        <v>923</v>
      </c>
      <c r="D5083" s="450">
        <v>241.11</v>
      </c>
    </row>
    <row r="5084" spans="1:4" ht="13.5" x14ac:dyDescent="0.25">
      <c r="A5084" s="447">
        <v>104177</v>
      </c>
      <c r="B5084" s="448" t="s">
        <v>11398</v>
      </c>
      <c r="C5084" s="449" t="s">
        <v>923</v>
      </c>
      <c r="D5084" s="450">
        <v>174.56</v>
      </c>
    </row>
    <row r="5085" spans="1:4" ht="13.5" x14ac:dyDescent="0.25">
      <c r="A5085" s="447">
        <v>104178</v>
      </c>
      <c r="B5085" s="448" t="s">
        <v>11399</v>
      </c>
      <c r="C5085" s="449" t="s">
        <v>923</v>
      </c>
      <c r="D5085" s="450">
        <v>20.81</v>
      </c>
    </row>
    <row r="5086" spans="1:4" ht="13.5" x14ac:dyDescent="0.25">
      <c r="A5086" s="447">
        <v>104179</v>
      </c>
      <c r="B5086" s="448" t="s">
        <v>11400</v>
      </c>
      <c r="C5086" s="449" t="s">
        <v>923</v>
      </c>
      <c r="D5086" s="450">
        <v>80.239999999999995</v>
      </c>
    </row>
    <row r="5087" spans="1:4" ht="13.5" x14ac:dyDescent="0.25">
      <c r="A5087" s="447">
        <v>104191</v>
      </c>
      <c r="B5087" s="448" t="s">
        <v>11401</v>
      </c>
      <c r="C5087" s="449" t="s">
        <v>923</v>
      </c>
      <c r="D5087" s="450">
        <v>9.8800000000000008</v>
      </c>
    </row>
    <row r="5088" spans="1:4" ht="13.5" x14ac:dyDescent="0.25">
      <c r="A5088" s="447">
        <v>104192</v>
      </c>
      <c r="B5088" s="448" t="s">
        <v>11402</v>
      </c>
      <c r="C5088" s="449" t="s">
        <v>923</v>
      </c>
      <c r="D5088" s="450">
        <v>27.23</v>
      </c>
    </row>
    <row r="5089" spans="1:4" ht="13.5" x14ac:dyDescent="0.25">
      <c r="A5089" s="447">
        <v>104193</v>
      </c>
      <c r="B5089" s="448" t="s">
        <v>11403</v>
      </c>
      <c r="C5089" s="449" t="s">
        <v>923</v>
      </c>
      <c r="D5089" s="450">
        <v>154.31</v>
      </c>
    </row>
    <row r="5090" spans="1:4" ht="13.5" x14ac:dyDescent="0.25">
      <c r="A5090" s="447">
        <v>104196</v>
      </c>
      <c r="B5090" s="448" t="s">
        <v>11404</v>
      </c>
      <c r="C5090" s="449" t="s">
        <v>923</v>
      </c>
      <c r="D5090" s="450">
        <v>14.9</v>
      </c>
    </row>
    <row r="5091" spans="1:4" ht="13.5" x14ac:dyDescent="0.25">
      <c r="A5091" s="447">
        <v>104197</v>
      </c>
      <c r="B5091" s="448" t="s">
        <v>11405</v>
      </c>
      <c r="C5091" s="449" t="s">
        <v>923</v>
      </c>
      <c r="D5091" s="450">
        <v>28.19</v>
      </c>
    </row>
    <row r="5092" spans="1:4" ht="13.5" x14ac:dyDescent="0.25">
      <c r="A5092" s="447">
        <v>104198</v>
      </c>
      <c r="B5092" s="448" t="s">
        <v>11406</v>
      </c>
      <c r="C5092" s="449" t="s">
        <v>923</v>
      </c>
      <c r="D5092" s="450">
        <v>7.4</v>
      </c>
    </row>
    <row r="5093" spans="1:4" ht="13.5" x14ac:dyDescent="0.25">
      <c r="A5093" s="447">
        <v>104199</v>
      </c>
      <c r="B5093" s="448" t="s">
        <v>11407</v>
      </c>
      <c r="C5093" s="449" t="s">
        <v>923</v>
      </c>
      <c r="D5093" s="450">
        <v>7.18</v>
      </c>
    </row>
    <row r="5094" spans="1:4" ht="13.5" x14ac:dyDescent="0.25">
      <c r="A5094" s="447">
        <v>104200</v>
      </c>
      <c r="B5094" s="448" t="s">
        <v>11408</v>
      </c>
      <c r="C5094" s="449" t="s">
        <v>923</v>
      </c>
      <c r="D5094" s="450">
        <v>5.81</v>
      </c>
    </row>
    <row r="5095" spans="1:4" ht="13.5" x14ac:dyDescent="0.25">
      <c r="A5095" s="447">
        <v>104201</v>
      </c>
      <c r="B5095" s="448" t="s">
        <v>11409</v>
      </c>
      <c r="C5095" s="449" t="s">
        <v>923</v>
      </c>
      <c r="D5095" s="450">
        <v>18.43</v>
      </c>
    </row>
    <row r="5096" spans="1:4" ht="13.5" x14ac:dyDescent="0.25">
      <c r="A5096" s="447">
        <v>104202</v>
      </c>
      <c r="B5096" s="448" t="s">
        <v>11410</v>
      </c>
      <c r="C5096" s="449" t="s">
        <v>923</v>
      </c>
      <c r="D5096" s="450">
        <v>10.59</v>
      </c>
    </row>
    <row r="5097" spans="1:4" ht="13.5" x14ac:dyDescent="0.25">
      <c r="A5097" s="447">
        <v>104317</v>
      </c>
      <c r="B5097" s="448" t="s">
        <v>11411</v>
      </c>
      <c r="C5097" s="449" t="s">
        <v>923</v>
      </c>
      <c r="D5097" s="450">
        <v>6.58</v>
      </c>
    </row>
    <row r="5098" spans="1:4" ht="13.5" x14ac:dyDescent="0.25">
      <c r="A5098" s="447">
        <v>104318</v>
      </c>
      <c r="B5098" s="448" t="s">
        <v>11412</v>
      </c>
      <c r="C5098" s="449" t="s">
        <v>923</v>
      </c>
      <c r="D5098" s="450">
        <v>7.17</v>
      </c>
    </row>
    <row r="5099" spans="1:4" ht="13.5" x14ac:dyDescent="0.25">
      <c r="A5099" s="447">
        <v>104319</v>
      </c>
      <c r="B5099" s="448" t="s">
        <v>11413</v>
      </c>
      <c r="C5099" s="449" t="s">
        <v>923</v>
      </c>
      <c r="D5099" s="450">
        <v>9.76</v>
      </c>
    </row>
    <row r="5100" spans="1:4" ht="13.5" x14ac:dyDescent="0.25">
      <c r="A5100" s="447">
        <v>104320</v>
      </c>
      <c r="B5100" s="448" t="s">
        <v>11414</v>
      </c>
      <c r="C5100" s="449" t="s">
        <v>923</v>
      </c>
      <c r="D5100" s="450">
        <v>11.62</v>
      </c>
    </row>
    <row r="5101" spans="1:4" ht="13.5" x14ac:dyDescent="0.25">
      <c r="A5101" s="447">
        <v>104321</v>
      </c>
      <c r="B5101" s="448" t="s">
        <v>11415</v>
      </c>
      <c r="C5101" s="449" t="s">
        <v>923</v>
      </c>
      <c r="D5101" s="450">
        <v>5.04</v>
      </c>
    </row>
    <row r="5102" spans="1:4" ht="13.5" x14ac:dyDescent="0.25">
      <c r="A5102" s="447">
        <v>104322</v>
      </c>
      <c r="B5102" s="448" t="s">
        <v>11416</v>
      </c>
      <c r="C5102" s="449" t="s">
        <v>923</v>
      </c>
      <c r="D5102" s="450">
        <v>7.35</v>
      </c>
    </row>
    <row r="5103" spans="1:4" ht="13.5" x14ac:dyDescent="0.25">
      <c r="A5103" s="447">
        <v>104323</v>
      </c>
      <c r="B5103" s="448" t="s">
        <v>11417</v>
      </c>
      <c r="C5103" s="449" t="s">
        <v>923</v>
      </c>
      <c r="D5103" s="450">
        <v>9.19</v>
      </c>
    </row>
    <row r="5104" spans="1:4" ht="13.5" x14ac:dyDescent="0.25">
      <c r="A5104" s="447">
        <v>104324</v>
      </c>
      <c r="B5104" s="448" t="s">
        <v>11418</v>
      </c>
      <c r="C5104" s="449" t="s">
        <v>923</v>
      </c>
      <c r="D5104" s="450">
        <v>13.83</v>
      </c>
    </row>
    <row r="5105" spans="1:4" ht="13.5" x14ac:dyDescent="0.25">
      <c r="A5105" s="447">
        <v>104341</v>
      </c>
      <c r="B5105" s="448" t="s">
        <v>11419</v>
      </c>
      <c r="C5105" s="449" t="s">
        <v>923</v>
      </c>
      <c r="D5105" s="450">
        <v>10.48</v>
      </c>
    </row>
    <row r="5106" spans="1:4" ht="13.5" x14ac:dyDescent="0.25">
      <c r="A5106" s="447">
        <v>104343</v>
      </c>
      <c r="B5106" s="448" t="s">
        <v>11420</v>
      </c>
      <c r="C5106" s="449" t="s">
        <v>923</v>
      </c>
      <c r="D5106" s="450">
        <v>32.79</v>
      </c>
    </row>
    <row r="5107" spans="1:4" ht="13.5" x14ac:dyDescent="0.25">
      <c r="A5107" s="447">
        <v>104344</v>
      </c>
      <c r="B5107" s="448" t="s">
        <v>11421</v>
      </c>
      <c r="C5107" s="449" t="s">
        <v>923</v>
      </c>
      <c r="D5107" s="450">
        <v>39.33</v>
      </c>
    </row>
    <row r="5108" spans="1:4" ht="13.5" x14ac:dyDescent="0.25">
      <c r="A5108" s="447">
        <v>104345</v>
      </c>
      <c r="B5108" s="448" t="s">
        <v>11422</v>
      </c>
      <c r="C5108" s="449" t="s">
        <v>923</v>
      </c>
      <c r="D5108" s="450">
        <v>41.39</v>
      </c>
    </row>
    <row r="5109" spans="1:4" ht="13.5" x14ac:dyDescent="0.25">
      <c r="A5109" s="447">
        <v>104346</v>
      </c>
      <c r="B5109" s="448" t="s">
        <v>11423</v>
      </c>
      <c r="C5109" s="449" t="s">
        <v>923</v>
      </c>
      <c r="D5109" s="450">
        <v>43.51</v>
      </c>
    </row>
    <row r="5110" spans="1:4" ht="13.5" x14ac:dyDescent="0.25">
      <c r="A5110" s="447">
        <v>104347</v>
      </c>
      <c r="B5110" s="448" t="s">
        <v>11424</v>
      </c>
      <c r="C5110" s="449" t="s">
        <v>923</v>
      </c>
      <c r="D5110" s="450">
        <v>46.17</v>
      </c>
    </row>
    <row r="5111" spans="1:4" ht="13.5" x14ac:dyDescent="0.25">
      <c r="A5111" s="447">
        <v>104348</v>
      </c>
      <c r="B5111" s="448" t="s">
        <v>11425</v>
      </c>
      <c r="C5111" s="449" t="s">
        <v>923</v>
      </c>
      <c r="D5111" s="450">
        <v>10.84</v>
      </c>
    </row>
    <row r="5112" spans="1:4" ht="13.5" x14ac:dyDescent="0.25">
      <c r="A5112" s="447">
        <v>104350</v>
      </c>
      <c r="B5112" s="448" t="s">
        <v>11426</v>
      </c>
      <c r="C5112" s="449" t="s">
        <v>923</v>
      </c>
      <c r="D5112" s="450">
        <v>28.78</v>
      </c>
    </row>
    <row r="5113" spans="1:4" ht="13.5" x14ac:dyDescent="0.25">
      <c r="A5113" s="447">
        <v>104351</v>
      </c>
      <c r="B5113" s="448" t="s">
        <v>11427</v>
      </c>
      <c r="C5113" s="449" t="s">
        <v>923</v>
      </c>
      <c r="D5113" s="450">
        <v>22.35</v>
      </c>
    </row>
    <row r="5114" spans="1:4" ht="13.5" x14ac:dyDescent="0.25">
      <c r="A5114" s="447">
        <v>104352</v>
      </c>
      <c r="B5114" s="448" t="s">
        <v>11428</v>
      </c>
      <c r="C5114" s="449" t="s">
        <v>923</v>
      </c>
      <c r="D5114" s="450">
        <v>38.130000000000003</v>
      </c>
    </row>
    <row r="5115" spans="1:4" ht="13.5" x14ac:dyDescent="0.25">
      <c r="A5115" s="447">
        <v>104353</v>
      </c>
      <c r="B5115" s="448" t="s">
        <v>11429</v>
      </c>
      <c r="C5115" s="449" t="s">
        <v>923</v>
      </c>
      <c r="D5115" s="450">
        <v>40.19</v>
      </c>
    </row>
    <row r="5116" spans="1:4" ht="13.5" x14ac:dyDescent="0.25">
      <c r="A5116" s="447">
        <v>104354</v>
      </c>
      <c r="B5116" s="448" t="s">
        <v>11430</v>
      </c>
      <c r="C5116" s="449" t="s">
        <v>923</v>
      </c>
      <c r="D5116" s="450">
        <v>43.73</v>
      </c>
    </row>
    <row r="5117" spans="1:4" ht="13.5" x14ac:dyDescent="0.25">
      <c r="A5117" s="447">
        <v>104355</v>
      </c>
      <c r="B5117" s="448" t="s">
        <v>11431</v>
      </c>
      <c r="C5117" s="449" t="s">
        <v>923</v>
      </c>
      <c r="D5117" s="450">
        <v>46.39</v>
      </c>
    </row>
    <row r="5118" spans="1:4" ht="13.5" x14ac:dyDescent="0.25">
      <c r="A5118" s="447">
        <v>104356</v>
      </c>
      <c r="B5118" s="448" t="s">
        <v>11432</v>
      </c>
      <c r="C5118" s="449" t="s">
        <v>923</v>
      </c>
      <c r="D5118" s="450">
        <v>29.58</v>
      </c>
    </row>
    <row r="5119" spans="1:4" ht="13.5" x14ac:dyDescent="0.25">
      <c r="A5119" s="447">
        <v>104357</v>
      </c>
      <c r="B5119" s="448" t="s">
        <v>11433</v>
      </c>
      <c r="C5119" s="449" t="s">
        <v>923</v>
      </c>
      <c r="D5119" s="450">
        <v>18.5</v>
      </c>
    </row>
    <row r="5120" spans="1:4" ht="13.5" x14ac:dyDescent="0.25">
      <c r="A5120" s="447">
        <v>104576</v>
      </c>
      <c r="B5120" s="448" t="s">
        <v>12296</v>
      </c>
      <c r="C5120" s="449" t="s">
        <v>923</v>
      </c>
      <c r="D5120" s="450">
        <v>15.3</v>
      </c>
    </row>
    <row r="5121" spans="1:4" ht="13.5" x14ac:dyDescent="0.25">
      <c r="A5121" s="447">
        <v>104577</v>
      </c>
      <c r="B5121" s="448" t="s">
        <v>12297</v>
      </c>
      <c r="C5121" s="449" t="s">
        <v>923</v>
      </c>
      <c r="D5121" s="450">
        <v>20.64</v>
      </c>
    </row>
    <row r="5122" spans="1:4" ht="13.5" x14ac:dyDescent="0.25">
      <c r="A5122" s="447">
        <v>104578</v>
      </c>
      <c r="B5122" s="448" t="s">
        <v>12298</v>
      </c>
      <c r="C5122" s="449" t="s">
        <v>923</v>
      </c>
      <c r="D5122" s="450">
        <v>22.13</v>
      </c>
    </row>
    <row r="5123" spans="1:4" ht="13.5" x14ac:dyDescent="0.25">
      <c r="A5123" s="447">
        <v>104579</v>
      </c>
      <c r="B5123" s="448" t="s">
        <v>12299</v>
      </c>
      <c r="C5123" s="449" t="s">
        <v>923</v>
      </c>
      <c r="D5123" s="450">
        <v>29.09</v>
      </c>
    </row>
    <row r="5124" spans="1:4" ht="13.5" x14ac:dyDescent="0.25">
      <c r="A5124" s="447">
        <v>104581</v>
      </c>
      <c r="B5124" s="448" t="s">
        <v>12300</v>
      </c>
      <c r="C5124" s="449" t="s">
        <v>923</v>
      </c>
      <c r="D5124" s="450">
        <v>13.97</v>
      </c>
    </row>
    <row r="5125" spans="1:4" ht="13.5" x14ac:dyDescent="0.25">
      <c r="A5125" s="447">
        <v>104582</v>
      </c>
      <c r="B5125" s="448" t="s">
        <v>12301</v>
      </c>
      <c r="C5125" s="449" t="s">
        <v>923</v>
      </c>
      <c r="D5125" s="450">
        <v>17.850000000000001</v>
      </c>
    </row>
    <row r="5126" spans="1:4" ht="13.5" x14ac:dyDescent="0.25">
      <c r="A5126" s="447">
        <v>104583</v>
      </c>
      <c r="B5126" s="448" t="s">
        <v>12302</v>
      </c>
      <c r="C5126" s="449" t="s">
        <v>923</v>
      </c>
      <c r="D5126" s="450">
        <v>28.79</v>
      </c>
    </row>
    <row r="5127" spans="1:4" ht="13.5" x14ac:dyDescent="0.25">
      <c r="A5127" s="447">
        <v>104584</v>
      </c>
      <c r="B5127" s="448" t="s">
        <v>12303</v>
      </c>
      <c r="C5127" s="449" t="s">
        <v>923</v>
      </c>
      <c r="D5127" s="450">
        <v>34.520000000000003</v>
      </c>
    </row>
    <row r="5128" spans="1:4" ht="13.5" x14ac:dyDescent="0.25">
      <c r="A5128" s="447">
        <v>105146</v>
      </c>
      <c r="B5128" s="448" t="s">
        <v>20662</v>
      </c>
      <c r="C5128" s="449" t="s">
        <v>923</v>
      </c>
      <c r="D5128" s="450">
        <v>20.78</v>
      </c>
    </row>
    <row r="5129" spans="1:4" ht="13.5" x14ac:dyDescent="0.25">
      <c r="A5129" s="447">
        <v>105147</v>
      </c>
      <c r="B5129" s="448" t="s">
        <v>20663</v>
      </c>
      <c r="C5129" s="449" t="s">
        <v>923</v>
      </c>
      <c r="D5129" s="450">
        <v>14.48</v>
      </c>
    </row>
    <row r="5130" spans="1:4" ht="13.5" x14ac:dyDescent="0.25">
      <c r="A5130" s="447">
        <v>105148</v>
      </c>
      <c r="B5130" s="448" t="s">
        <v>20664</v>
      </c>
      <c r="C5130" s="449" t="s">
        <v>923</v>
      </c>
      <c r="D5130" s="450">
        <v>20.73</v>
      </c>
    </row>
    <row r="5131" spans="1:4" ht="13.5" x14ac:dyDescent="0.25">
      <c r="A5131" s="447">
        <v>105149</v>
      </c>
      <c r="B5131" s="448" t="s">
        <v>20665</v>
      </c>
      <c r="C5131" s="449" t="s">
        <v>923</v>
      </c>
      <c r="D5131" s="450">
        <v>6.98</v>
      </c>
    </row>
    <row r="5132" spans="1:4" ht="13.5" x14ac:dyDescent="0.25">
      <c r="A5132" s="447">
        <v>105150</v>
      </c>
      <c r="B5132" s="448" t="s">
        <v>20666</v>
      </c>
      <c r="C5132" s="449" t="s">
        <v>923</v>
      </c>
      <c r="D5132" s="450">
        <v>8.2100000000000009</v>
      </c>
    </row>
    <row r="5133" spans="1:4" ht="13.5" x14ac:dyDescent="0.25">
      <c r="A5133" s="447">
        <v>105151</v>
      </c>
      <c r="B5133" s="448" t="s">
        <v>20667</v>
      </c>
      <c r="C5133" s="449" t="s">
        <v>923</v>
      </c>
      <c r="D5133" s="450">
        <v>20.63</v>
      </c>
    </row>
    <row r="5134" spans="1:4" ht="13.5" x14ac:dyDescent="0.25">
      <c r="A5134" s="447">
        <v>105152</v>
      </c>
      <c r="B5134" s="448" t="s">
        <v>20668</v>
      </c>
      <c r="C5134" s="449" t="s">
        <v>923</v>
      </c>
      <c r="D5134" s="450">
        <v>30.78</v>
      </c>
    </row>
    <row r="5135" spans="1:4" ht="13.5" x14ac:dyDescent="0.25">
      <c r="A5135" s="447">
        <v>105154</v>
      </c>
      <c r="B5135" s="448" t="s">
        <v>20669</v>
      </c>
      <c r="C5135" s="449" t="s">
        <v>923</v>
      </c>
      <c r="D5135" s="450">
        <v>6.46</v>
      </c>
    </row>
    <row r="5136" spans="1:4" ht="13.5" x14ac:dyDescent="0.25">
      <c r="A5136" s="447">
        <v>105155</v>
      </c>
      <c r="B5136" s="448" t="s">
        <v>20670</v>
      </c>
      <c r="C5136" s="449" t="s">
        <v>923</v>
      </c>
      <c r="D5136" s="450">
        <v>9.86</v>
      </c>
    </row>
    <row r="5137" spans="1:4" ht="13.5" x14ac:dyDescent="0.25">
      <c r="A5137" s="447">
        <v>105156</v>
      </c>
      <c r="B5137" s="448" t="s">
        <v>20671</v>
      </c>
      <c r="C5137" s="449" t="s">
        <v>923</v>
      </c>
      <c r="D5137" s="450">
        <v>12.49</v>
      </c>
    </row>
    <row r="5138" spans="1:4" ht="13.5" x14ac:dyDescent="0.25">
      <c r="A5138" s="447">
        <v>105157</v>
      </c>
      <c r="B5138" s="448" t="s">
        <v>20672</v>
      </c>
      <c r="C5138" s="449" t="s">
        <v>923</v>
      </c>
      <c r="D5138" s="450">
        <v>19.45</v>
      </c>
    </row>
    <row r="5139" spans="1:4" ht="13.5" x14ac:dyDescent="0.25">
      <c r="A5139" s="447">
        <v>105158</v>
      </c>
      <c r="B5139" s="448" t="s">
        <v>20673</v>
      </c>
      <c r="C5139" s="449" t="s">
        <v>923</v>
      </c>
      <c r="D5139" s="450">
        <v>28.85</v>
      </c>
    </row>
    <row r="5140" spans="1:4" ht="13.5" x14ac:dyDescent="0.25">
      <c r="A5140" s="447">
        <v>105159</v>
      </c>
      <c r="B5140" s="448" t="s">
        <v>20674</v>
      </c>
      <c r="C5140" s="449" t="s">
        <v>923</v>
      </c>
      <c r="D5140" s="450">
        <v>52.23</v>
      </c>
    </row>
    <row r="5141" spans="1:4" ht="13.5" x14ac:dyDescent="0.25">
      <c r="A5141" s="447">
        <v>105160</v>
      </c>
      <c r="B5141" s="448" t="s">
        <v>20675</v>
      </c>
      <c r="C5141" s="449" t="s">
        <v>923</v>
      </c>
      <c r="D5141" s="450">
        <v>64.36</v>
      </c>
    </row>
    <row r="5142" spans="1:4" ht="13.5" x14ac:dyDescent="0.25">
      <c r="A5142" s="447">
        <v>105161</v>
      </c>
      <c r="B5142" s="448" t="s">
        <v>20676</v>
      </c>
      <c r="C5142" s="449" t="s">
        <v>923</v>
      </c>
      <c r="D5142" s="450">
        <v>87.68</v>
      </c>
    </row>
    <row r="5143" spans="1:4" ht="13.5" x14ac:dyDescent="0.25">
      <c r="A5143" s="447">
        <v>105162</v>
      </c>
      <c r="B5143" s="448" t="s">
        <v>20677</v>
      </c>
      <c r="C5143" s="449" t="s">
        <v>923</v>
      </c>
      <c r="D5143" s="450">
        <v>149.99</v>
      </c>
    </row>
    <row r="5144" spans="1:4" ht="13.5" x14ac:dyDescent="0.25">
      <c r="A5144" s="447">
        <v>105163</v>
      </c>
      <c r="B5144" s="448" t="s">
        <v>20678</v>
      </c>
      <c r="C5144" s="449" t="s">
        <v>923</v>
      </c>
      <c r="D5144" s="450">
        <v>13</v>
      </c>
    </row>
    <row r="5145" spans="1:4" ht="13.5" x14ac:dyDescent="0.25">
      <c r="A5145" s="447">
        <v>105164</v>
      </c>
      <c r="B5145" s="448" t="s">
        <v>20679</v>
      </c>
      <c r="C5145" s="449" t="s">
        <v>923</v>
      </c>
      <c r="D5145" s="450">
        <v>10.029999999999999</v>
      </c>
    </row>
    <row r="5146" spans="1:4" ht="13.5" x14ac:dyDescent="0.25">
      <c r="A5146" s="447">
        <v>105165</v>
      </c>
      <c r="B5146" s="448" t="s">
        <v>20680</v>
      </c>
      <c r="C5146" s="449" t="s">
        <v>923</v>
      </c>
      <c r="D5146" s="450">
        <v>10.210000000000001</v>
      </c>
    </row>
    <row r="5147" spans="1:4" ht="13.5" x14ac:dyDescent="0.25">
      <c r="A5147" s="447">
        <v>105166</v>
      </c>
      <c r="B5147" s="448" t="s">
        <v>20681</v>
      </c>
      <c r="C5147" s="449" t="s">
        <v>923</v>
      </c>
      <c r="D5147" s="450">
        <v>35.89</v>
      </c>
    </row>
    <row r="5148" spans="1:4" ht="13.5" x14ac:dyDescent="0.25">
      <c r="A5148" s="447">
        <v>105167</v>
      </c>
      <c r="B5148" s="448" t="s">
        <v>20682</v>
      </c>
      <c r="C5148" s="449" t="s">
        <v>923</v>
      </c>
      <c r="D5148" s="450">
        <v>199.05</v>
      </c>
    </row>
    <row r="5149" spans="1:4" ht="13.5" x14ac:dyDescent="0.25">
      <c r="A5149" s="447">
        <v>105169</v>
      </c>
      <c r="B5149" s="448" t="s">
        <v>20683</v>
      </c>
      <c r="C5149" s="449" t="s">
        <v>923</v>
      </c>
      <c r="D5149" s="450">
        <v>84.91</v>
      </c>
    </row>
    <row r="5150" spans="1:4" ht="13.5" x14ac:dyDescent="0.25">
      <c r="A5150" s="447">
        <v>105170</v>
      </c>
      <c r="B5150" s="448" t="s">
        <v>20684</v>
      </c>
      <c r="C5150" s="449" t="s">
        <v>923</v>
      </c>
      <c r="D5150" s="450">
        <v>5.43</v>
      </c>
    </row>
    <row r="5151" spans="1:4" ht="13.5" x14ac:dyDescent="0.25">
      <c r="A5151" s="447">
        <v>105172</v>
      </c>
      <c r="B5151" s="448" t="s">
        <v>20685</v>
      </c>
      <c r="C5151" s="449" t="s">
        <v>923</v>
      </c>
      <c r="D5151" s="450">
        <v>85.04</v>
      </c>
    </row>
    <row r="5152" spans="1:4" ht="13.5" x14ac:dyDescent="0.25">
      <c r="A5152" s="447">
        <v>105173</v>
      </c>
      <c r="B5152" s="448" t="s">
        <v>20686</v>
      </c>
      <c r="C5152" s="449" t="s">
        <v>923</v>
      </c>
      <c r="D5152" s="450">
        <v>85.87</v>
      </c>
    </row>
    <row r="5153" spans="1:4" ht="13.5" x14ac:dyDescent="0.25">
      <c r="A5153" s="447">
        <v>105174</v>
      </c>
      <c r="B5153" s="448" t="s">
        <v>20687</v>
      </c>
      <c r="C5153" s="449" t="s">
        <v>923</v>
      </c>
      <c r="D5153" s="450">
        <v>124.76</v>
      </c>
    </row>
    <row r="5154" spans="1:4" ht="13.5" x14ac:dyDescent="0.25">
      <c r="A5154" s="447">
        <v>105175</v>
      </c>
      <c r="B5154" s="448" t="s">
        <v>20688</v>
      </c>
      <c r="C5154" s="449" t="s">
        <v>923</v>
      </c>
      <c r="D5154" s="450">
        <v>123.37</v>
      </c>
    </row>
    <row r="5155" spans="1:4" ht="13.5" x14ac:dyDescent="0.25">
      <c r="A5155" s="447">
        <v>105176</v>
      </c>
      <c r="B5155" s="448" t="s">
        <v>20689</v>
      </c>
      <c r="C5155" s="449" t="s">
        <v>923</v>
      </c>
      <c r="D5155" s="450">
        <v>156.6</v>
      </c>
    </row>
    <row r="5156" spans="1:4" ht="13.5" x14ac:dyDescent="0.25">
      <c r="A5156" s="447">
        <v>105177</v>
      </c>
      <c r="B5156" s="448" t="s">
        <v>20690</v>
      </c>
      <c r="C5156" s="449" t="s">
        <v>923</v>
      </c>
      <c r="D5156" s="450">
        <v>139.31</v>
      </c>
    </row>
    <row r="5157" spans="1:4" ht="13.5" x14ac:dyDescent="0.25">
      <c r="A5157" s="447">
        <v>105178</v>
      </c>
      <c r="B5157" s="448" t="s">
        <v>20691</v>
      </c>
      <c r="C5157" s="449" t="s">
        <v>923</v>
      </c>
      <c r="D5157" s="450">
        <v>133.58000000000001</v>
      </c>
    </row>
    <row r="5158" spans="1:4" ht="13.5" x14ac:dyDescent="0.25">
      <c r="A5158" s="447">
        <v>105179</v>
      </c>
      <c r="B5158" s="448" t="s">
        <v>20692</v>
      </c>
      <c r="C5158" s="449" t="s">
        <v>923</v>
      </c>
      <c r="D5158" s="450">
        <v>9.51</v>
      </c>
    </row>
    <row r="5159" spans="1:4" ht="13.5" x14ac:dyDescent="0.25">
      <c r="A5159" s="447">
        <v>105180</v>
      </c>
      <c r="B5159" s="448" t="s">
        <v>20693</v>
      </c>
      <c r="C5159" s="449" t="s">
        <v>923</v>
      </c>
      <c r="D5159" s="450">
        <v>13.08</v>
      </c>
    </row>
    <row r="5160" spans="1:4" ht="13.5" x14ac:dyDescent="0.25">
      <c r="A5160" s="447">
        <v>105181</v>
      </c>
      <c r="B5160" s="448" t="s">
        <v>20694</v>
      </c>
      <c r="C5160" s="449" t="s">
        <v>923</v>
      </c>
      <c r="D5160" s="450">
        <v>17.510000000000002</v>
      </c>
    </row>
    <row r="5161" spans="1:4" ht="13.5" x14ac:dyDescent="0.25">
      <c r="A5161" s="447">
        <v>105182</v>
      </c>
      <c r="B5161" s="448" t="s">
        <v>20695</v>
      </c>
      <c r="C5161" s="449" t="s">
        <v>923</v>
      </c>
      <c r="D5161" s="450">
        <v>42.1</v>
      </c>
    </row>
    <row r="5162" spans="1:4" ht="13.5" x14ac:dyDescent="0.25">
      <c r="A5162" s="447">
        <v>105183</v>
      </c>
      <c r="B5162" s="448" t="s">
        <v>20696</v>
      </c>
      <c r="C5162" s="449" t="s">
        <v>923</v>
      </c>
      <c r="D5162" s="450">
        <v>89.35</v>
      </c>
    </row>
    <row r="5163" spans="1:4" ht="13.5" x14ac:dyDescent="0.25">
      <c r="A5163" s="447">
        <v>105184</v>
      </c>
      <c r="B5163" s="448" t="s">
        <v>20697</v>
      </c>
      <c r="C5163" s="449" t="s">
        <v>923</v>
      </c>
      <c r="D5163" s="450">
        <v>110.62</v>
      </c>
    </row>
    <row r="5164" spans="1:4" ht="13.5" x14ac:dyDescent="0.25">
      <c r="A5164" s="447">
        <v>105189</v>
      </c>
      <c r="B5164" s="448" t="s">
        <v>20698</v>
      </c>
      <c r="C5164" s="449" t="s">
        <v>923</v>
      </c>
      <c r="D5164" s="450">
        <v>21.41</v>
      </c>
    </row>
    <row r="5165" spans="1:4" ht="13.5" x14ac:dyDescent="0.25">
      <c r="A5165" s="447">
        <v>105190</v>
      </c>
      <c r="B5165" s="448" t="s">
        <v>20699</v>
      </c>
      <c r="C5165" s="449" t="s">
        <v>923</v>
      </c>
      <c r="D5165" s="450">
        <v>26.98</v>
      </c>
    </row>
    <row r="5166" spans="1:4" ht="13.5" x14ac:dyDescent="0.25">
      <c r="A5166" s="447">
        <v>105193</v>
      </c>
      <c r="B5166" s="448" t="s">
        <v>20700</v>
      </c>
      <c r="C5166" s="449" t="s">
        <v>923</v>
      </c>
      <c r="D5166" s="450">
        <v>146.26</v>
      </c>
    </row>
    <row r="5167" spans="1:4" ht="13.5" x14ac:dyDescent="0.25">
      <c r="A5167" s="447">
        <v>105194</v>
      </c>
      <c r="B5167" s="448" t="s">
        <v>20701</v>
      </c>
      <c r="C5167" s="449" t="s">
        <v>923</v>
      </c>
      <c r="D5167" s="450">
        <v>82.25</v>
      </c>
    </row>
    <row r="5168" spans="1:4" ht="13.5" x14ac:dyDescent="0.25">
      <c r="A5168" s="447">
        <v>105195</v>
      </c>
      <c r="B5168" s="448" t="s">
        <v>20702</v>
      </c>
      <c r="C5168" s="449" t="s">
        <v>923</v>
      </c>
      <c r="D5168" s="450">
        <v>212.94</v>
      </c>
    </row>
    <row r="5169" spans="1:4" ht="13.5" x14ac:dyDescent="0.25">
      <c r="A5169" s="447">
        <v>105196</v>
      </c>
      <c r="B5169" s="448" t="s">
        <v>20703</v>
      </c>
      <c r="C5169" s="449" t="s">
        <v>923</v>
      </c>
      <c r="D5169" s="450">
        <v>227.94</v>
      </c>
    </row>
    <row r="5170" spans="1:4" ht="13.5" x14ac:dyDescent="0.25">
      <c r="A5170" s="447">
        <v>105197</v>
      </c>
      <c r="B5170" s="448" t="s">
        <v>20704</v>
      </c>
      <c r="C5170" s="449" t="s">
        <v>923</v>
      </c>
      <c r="D5170" s="450">
        <v>156.61000000000001</v>
      </c>
    </row>
    <row r="5171" spans="1:4" ht="13.5" x14ac:dyDescent="0.25">
      <c r="A5171" s="447">
        <v>105198</v>
      </c>
      <c r="B5171" s="448" t="s">
        <v>20705</v>
      </c>
      <c r="C5171" s="449" t="s">
        <v>923</v>
      </c>
      <c r="D5171" s="450">
        <v>323.85000000000002</v>
      </c>
    </row>
    <row r="5172" spans="1:4" ht="13.5" x14ac:dyDescent="0.25">
      <c r="A5172" s="447">
        <v>105199</v>
      </c>
      <c r="B5172" s="448" t="s">
        <v>20706</v>
      </c>
      <c r="C5172" s="449" t="s">
        <v>923</v>
      </c>
      <c r="D5172" s="450">
        <v>206.97</v>
      </c>
    </row>
    <row r="5173" spans="1:4" ht="13.5" x14ac:dyDescent="0.25">
      <c r="A5173" s="447">
        <v>105200</v>
      </c>
      <c r="B5173" s="448" t="s">
        <v>20707</v>
      </c>
      <c r="C5173" s="449" t="s">
        <v>923</v>
      </c>
      <c r="D5173" s="450">
        <v>123.14</v>
      </c>
    </row>
    <row r="5174" spans="1:4" ht="13.5" x14ac:dyDescent="0.25">
      <c r="A5174" s="447">
        <v>105201</v>
      </c>
      <c r="B5174" s="448" t="s">
        <v>20708</v>
      </c>
      <c r="C5174" s="449" t="s">
        <v>923</v>
      </c>
      <c r="D5174" s="450">
        <v>283.64</v>
      </c>
    </row>
    <row r="5175" spans="1:4" ht="13.5" x14ac:dyDescent="0.25">
      <c r="A5175" s="447">
        <v>105202</v>
      </c>
      <c r="B5175" s="448" t="s">
        <v>20709</v>
      </c>
      <c r="C5175" s="449" t="s">
        <v>923</v>
      </c>
      <c r="D5175" s="450">
        <v>257.13</v>
      </c>
    </row>
    <row r="5176" spans="1:4" ht="13.5" x14ac:dyDescent="0.25">
      <c r="A5176" s="447">
        <v>105203</v>
      </c>
      <c r="B5176" s="448" t="s">
        <v>20710</v>
      </c>
      <c r="C5176" s="449" t="s">
        <v>923</v>
      </c>
      <c r="D5176" s="450">
        <v>155.91999999999999</v>
      </c>
    </row>
    <row r="5177" spans="1:4" ht="13.5" x14ac:dyDescent="0.25">
      <c r="A5177" s="447">
        <v>105204</v>
      </c>
      <c r="B5177" s="448" t="s">
        <v>20711</v>
      </c>
      <c r="C5177" s="449" t="s">
        <v>923</v>
      </c>
      <c r="D5177" s="450">
        <v>342.35</v>
      </c>
    </row>
    <row r="5178" spans="1:4" ht="13.5" x14ac:dyDescent="0.25">
      <c r="A5178" s="447">
        <v>105205</v>
      </c>
      <c r="B5178" s="448" t="s">
        <v>20712</v>
      </c>
      <c r="C5178" s="449" t="s">
        <v>923</v>
      </c>
      <c r="D5178" s="450">
        <v>237.34</v>
      </c>
    </row>
    <row r="5179" spans="1:4" ht="13.5" x14ac:dyDescent="0.25">
      <c r="A5179" s="447">
        <v>105206</v>
      </c>
      <c r="B5179" s="448" t="s">
        <v>20713</v>
      </c>
      <c r="C5179" s="449" t="s">
        <v>923</v>
      </c>
      <c r="D5179" s="450">
        <v>148.47999999999999</v>
      </c>
    </row>
    <row r="5180" spans="1:4" ht="13.5" x14ac:dyDescent="0.25">
      <c r="A5180" s="447">
        <v>105207</v>
      </c>
      <c r="B5180" s="448" t="s">
        <v>20714</v>
      </c>
      <c r="C5180" s="449" t="s">
        <v>923</v>
      </c>
      <c r="D5180" s="450">
        <v>332.45</v>
      </c>
    </row>
    <row r="5181" spans="1:4" ht="13.5" x14ac:dyDescent="0.25">
      <c r="A5181" s="447">
        <v>105208</v>
      </c>
      <c r="B5181" s="448" t="s">
        <v>20715</v>
      </c>
      <c r="C5181" s="449" t="s">
        <v>923</v>
      </c>
      <c r="D5181" s="450">
        <v>313.45999999999998</v>
      </c>
    </row>
    <row r="5182" spans="1:4" ht="13.5" x14ac:dyDescent="0.25">
      <c r="A5182" s="447">
        <v>105209</v>
      </c>
      <c r="B5182" s="448" t="s">
        <v>20716</v>
      </c>
      <c r="C5182" s="449" t="s">
        <v>923</v>
      </c>
      <c r="D5182" s="450">
        <v>151.6</v>
      </c>
    </row>
    <row r="5183" spans="1:4" ht="13.5" x14ac:dyDescent="0.25">
      <c r="A5183" s="447">
        <v>105210</v>
      </c>
      <c r="B5183" s="448" t="s">
        <v>20717</v>
      </c>
      <c r="C5183" s="449" t="s">
        <v>923</v>
      </c>
      <c r="D5183" s="450">
        <v>404.84</v>
      </c>
    </row>
    <row r="5184" spans="1:4" ht="13.5" x14ac:dyDescent="0.25">
      <c r="A5184" s="447">
        <v>105211</v>
      </c>
      <c r="B5184" s="448" t="s">
        <v>20718</v>
      </c>
      <c r="C5184" s="449" t="s">
        <v>923</v>
      </c>
      <c r="D5184" s="450">
        <v>237.57</v>
      </c>
    </row>
    <row r="5185" spans="1:4" ht="13.5" x14ac:dyDescent="0.25">
      <c r="A5185" s="447">
        <v>105212</v>
      </c>
      <c r="B5185" s="448" t="s">
        <v>20719</v>
      </c>
      <c r="C5185" s="449" t="s">
        <v>923</v>
      </c>
      <c r="D5185" s="450">
        <v>235.75</v>
      </c>
    </row>
    <row r="5186" spans="1:4" ht="13.5" x14ac:dyDescent="0.25">
      <c r="A5186" s="447">
        <v>105213</v>
      </c>
      <c r="B5186" s="448" t="s">
        <v>20720</v>
      </c>
      <c r="C5186" s="449" t="s">
        <v>923</v>
      </c>
      <c r="D5186" s="450">
        <v>182.78</v>
      </c>
    </row>
    <row r="5187" spans="1:4" ht="13.5" x14ac:dyDescent="0.25">
      <c r="A5187" s="447">
        <v>105214</v>
      </c>
      <c r="B5187" s="448" t="s">
        <v>20721</v>
      </c>
      <c r="C5187" s="449" t="s">
        <v>923</v>
      </c>
      <c r="D5187" s="450">
        <v>40.53</v>
      </c>
    </row>
    <row r="5188" spans="1:4" ht="13.5" x14ac:dyDescent="0.25">
      <c r="A5188" s="447">
        <v>105215</v>
      </c>
      <c r="B5188" s="448" t="s">
        <v>20722</v>
      </c>
      <c r="C5188" s="449" t="s">
        <v>923</v>
      </c>
      <c r="D5188" s="450">
        <v>8.89</v>
      </c>
    </row>
    <row r="5189" spans="1:4" ht="13.5" x14ac:dyDescent="0.25">
      <c r="A5189" s="447">
        <v>105216</v>
      </c>
      <c r="B5189" s="448" t="s">
        <v>20723</v>
      </c>
      <c r="C5189" s="449" t="s">
        <v>923</v>
      </c>
      <c r="D5189" s="450">
        <v>34.47</v>
      </c>
    </row>
    <row r="5190" spans="1:4" ht="13.5" x14ac:dyDescent="0.25">
      <c r="A5190" s="447">
        <v>105217</v>
      </c>
      <c r="B5190" s="448" t="s">
        <v>20724</v>
      </c>
      <c r="C5190" s="449" t="s">
        <v>923</v>
      </c>
      <c r="D5190" s="450">
        <v>38.909999999999997</v>
      </c>
    </row>
    <row r="5191" spans="1:4" ht="13.5" x14ac:dyDescent="0.25">
      <c r="A5191" s="447">
        <v>105218</v>
      </c>
      <c r="B5191" s="448" t="s">
        <v>20725</v>
      </c>
      <c r="C5191" s="449" t="s">
        <v>923</v>
      </c>
      <c r="D5191" s="450">
        <v>67.66</v>
      </c>
    </row>
    <row r="5192" spans="1:4" ht="13.5" x14ac:dyDescent="0.25">
      <c r="A5192" s="447">
        <v>105219</v>
      </c>
      <c r="B5192" s="448" t="s">
        <v>20726</v>
      </c>
      <c r="C5192" s="449" t="s">
        <v>923</v>
      </c>
      <c r="D5192" s="450">
        <v>11</v>
      </c>
    </row>
    <row r="5193" spans="1:4" ht="13.5" x14ac:dyDescent="0.25">
      <c r="A5193" s="447">
        <v>105220</v>
      </c>
      <c r="B5193" s="448" t="s">
        <v>20727</v>
      </c>
      <c r="C5193" s="449" t="s">
        <v>923</v>
      </c>
      <c r="D5193" s="450">
        <v>15.14</v>
      </c>
    </row>
    <row r="5194" spans="1:4" ht="13.5" x14ac:dyDescent="0.25">
      <c r="A5194" s="447">
        <v>105221</v>
      </c>
      <c r="B5194" s="448" t="s">
        <v>20728</v>
      </c>
      <c r="C5194" s="449" t="s">
        <v>923</v>
      </c>
      <c r="D5194" s="450">
        <v>23.5</v>
      </c>
    </row>
    <row r="5195" spans="1:4" ht="13.5" x14ac:dyDescent="0.25">
      <c r="A5195" s="447">
        <v>105222</v>
      </c>
      <c r="B5195" s="448" t="s">
        <v>20729</v>
      </c>
      <c r="C5195" s="449" t="s">
        <v>923</v>
      </c>
      <c r="D5195" s="450">
        <v>68.489999999999995</v>
      </c>
    </row>
    <row r="5196" spans="1:4" ht="13.5" x14ac:dyDescent="0.25">
      <c r="A5196" s="447">
        <v>105223</v>
      </c>
      <c r="B5196" s="448" t="s">
        <v>20730</v>
      </c>
      <c r="C5196" s="449" t="s">
        <v>923</v>
      </c>
      <c r="D5196" s="450">
        <v>158.27000000000001</v>
      </c>
    </row>
    <row r="5197" spans="1:4" ht="13.5" x14ac:dyDescent="0.25">
      <c r="A5197" s="447">
        <v>105224</v>
      </c>
      <c r="B5197" s="448" t="s">
        <v>20731</v>
      </c>
      <c r="C5197" s="449" t="s">
        <v>923</v>
      </c>
      <c r="D5197" s="450">
        <v>230.4</v>
      </c>
    </row>
    <row r="5198" spans="1:4" ht="13.5" x14ac:dyDescent="0.25">
      <c r="A5198" s="447">
        <v>105225</v>
      </c>
      <c r="B5198" s="448" t="s">
        <v>20732</v>
      </c>
      <c r="C5198" s="449" t="s">
        <v>923</v>
      </c>
      <c r="D5198" s="450">
        <v>16.27</v>
      </c>
    </row>
    <row r="5199" spans="1:4" ht="13.5" x14ac:dyDescent="0.25">
      <c r="A5199" s="447">
        <v>105226</v>
      </c>
      <c r="B5199" s="448" t="s">
        <v>20733</v>
      </c>
      <c r="C5199" s="449" t="s">
        <v>923</v>
      </c>
      <c r="D5199" s="450">
        <v>38.909999999999997</v>
      </c>
    </row>
    <row r="5200" spans="1:4" ht="13.5" x14ac:dyDescent="0.25">
      <c r="A5200" s="447">
        <v>105227</v>
      </c>
      <c r="B5200" s="448" t="s">
        <v>20734</v>
      </c>
      <c r="C5200" s="449" t="s">
        <v>923</v>
      </c>
      <c r="D5200" s="450">
        <v>55.92</v>
      </c>
    </row>
    <row r="5201" spans="1:4" ht="13.5" x14ac:dyDescent="0.25">
      <c r="A5201" s="447">
        <v>105228</v>
      </c>
      <c r="B5201" s="448" t="s">
        <v>20735</v>
      </c>
      <c r="C5201" s="449" t="s">
        <v>923</v>
      </c>
      <c r="D5201" s="450">
        <v>11.63</v>
      </c>
    </row>
    <row r="5202" spans="1:4" ht="13.5" x14ac:dyDescent="0.25">
      <c r="A5202" s="447">
        <v>105229</v>
      </c>
      <c r="B5202" s="448" t="s">
        <v>20736</v>
      </c>
      <c r="C5202" s="449" t="s">
        <v>923</v>
      </c>
      <c r="D5202" s="450">
        <v>25.72</v>
      </c>
    </row>
    <row r="5203" spans="1:4" ht="13.5" x14ac:dyDescent="0.25">
      <c r="A5203" s="447">
        <v>105230</v>
      </c>
      <c r="B5203" s="448" t="s">
        <v>20737</v>
      </c>
      <c r="C5203" s="449" t="s">
        <v>923</v>
      </c>
      <c r="D5203" s="450">
        <v>7.25</v>
      </c>
    </row>
    <row r="5204" spans="1:4" ht="13.5" x14ac:dyDescent="0.25">
      <c r="A5204" s="447">
        <v>105231</v>
      </c>
      <c r="B5204" s="448" t="s">
        <v>20738</v>
      </c>
      <c r="C5204" s="449" t="s">
        <v>923</v>
      </c>
      <c r="D5204" s="450">
        <v>8.5299999999999994</v>
      </c>
    </row>
    <row r="5205" spans="1:4" ht="13.5" x14ac:dyDescent="0.25">
      <c r="A5205" s="447">
        <v>105232</v>
      </c>
      <c r="B5205" s="448" t="s">
        <v>20739</v>
      </c>
      <c r="C5205" s="449" t="s">
        <v>923</v>
      </c>
      <c r="D5205" s="450">
        <v>16.23</v>
      </c>
    </row>
    <row r="5206" spans="1:4" ht="13.5" x14ac:dyDescent="0.25">
      <c r="A5206" s="447">
        <v>105233</v>
      </c>
      <c r="B5206" s="448" t="s">
        <v>20740</v>
      </c>
      <c r="C5206" s="449" t="s">
        <v>923</v>
      </c>
      <c r="D5206" s="450">
        <v>7.86</v>
      </c>
    </row>
    <row r="5207" spans="1:4" ht="13.5" x14ac:dyDescent="0.25">
      <c r="A5207" s="447">
        <v>105234</v>
      </c>
      <c r="B5207" s="448" t="s">
        <v>20741</v>
      </c>
      <c r="C5207" s="449" t="s">
        <v>923</v>
      </c>
      <c r="D5207" s="450">
        <v>9.57</v>
      </c>
    </row>
    <row r="5208" spans="1:4" ht="13.5" x14ac:dyDescent="0.25">
      <c r="A5208" s="447">
        <v>97895</v>
      </c>
      <c r="B5208" s="448" t="s">
        <v>7939</v>
      </c>
      <c r="C5208" s="449" t="s">
        <v>923</v>
      </c>
      <c r="D5208" s="450">
        <v>200.25</v>
      </c>
    </row>
    <row r="5209" spans="1:4" ht="13.5" x14ac:dyDescent="0.25">
      <c r="A5209" s="447">
        <v>97896</v>
      </c>
      <c r="B5209" s="448" t="s">
        <v>7940</v>
      </c>
      <c r="C5209" s="449" t="s">
        <v>923</v>
      </c>
      <c r="D5209" s="450">
        <v>371.24</v>
      </c>
    </row>
    <row r="5210" spans="1:4" ht="13.5" x14ac:dyDescent="0.25">
      <c r="A5210" s="447">
        <v>97897</v>
      </c>
      <c r="B5210" s="448" t="s">
        <v>7941</v>
      </c>
      <c r="C5210" s="449" t="s">
        <v>923</v>
      </c>
      <c r="D5210" s="450">
        <v>481.45</v>
      </c>
    </row>
    <row r="5211" spans="1:4" ht="13.5" x14ac:dyDescent="0.25">
      <c r="A5211" s="447">
        <v>97898</v>
      </c>
      <c r="B5211" s="448" t="s">
        <v>7942</v>
      </c>
      <c r="C5211" s="449" t="s">
        <v>923</v>
      </c>
      <c r="D5211" s="450">
        <v>916.53</v>
      </c>
    </row>
    <row r="5212" spans="1:4" ht="13.5" x14ac:dyDescent="0.25">
      <c r="A5212" s="447">
        <v>97900</v>
      </c>
      <c r="B5212" s="448" t="s">
        <v>7943</v>
      </c>
      <c r="C5212" s="449" t="s">
        <v>923</v>
      </c>
      <c r="D5212" s="450">
        <v>183.98</v>
      </c>
    </row>
    <row r="5213" spans="1:4" ht="13.5" x14ac:dyDescent="0.25">
      <c r="A5213" s="447">
        <v>97901</v>
      </c>
      <c r="B5213" s="448" t="s">
        <v>7944</v>
      </c>
      <c r="C5213" s="449" t="s">
        <v>923</v>
      </c>
      <c r="D5213" s="450">
        <v>287.77</v>
      </c>
    </row>
    <row r="5214" spans="1:4" ht="13.5" x14ac:dyDescent="0.25">
      <c r="A5214" s="447">
        <v>97902</v>
      </c>
      <c r="B5214" s="448" t="s">
        <v>7945</v>
      </c>
      <c r="C5214" s="449" t="s">
        <v>923</v>
      </c>
      <c r="D5214" s="450">
        <v>555.85</v>
      </c>
    </row>
    <row r="5215" spans="1:4" ht="13.5" x14ac:dyDescent="0.25">
      <c r="A5215" s="447">
        <v>97903</v>
      </c>
      <c r="B5215" s="448" t="s">
        <v>7946</v>
      </c>
      <c r="C5215" s="449" t="s">
        <v>923</v>
      </c>
      <c r="D5215" s="450">
        <v>775.15</v>
      </c>
    </row>
    <row r="5216" spans="1:4" ht="13.5" x14ac:dyDescent="0.25">
      <c r="A5216" s="447">
        <v>97904</v>
      </c>
      <c r="B5216" s="448" t="s">
        <v>7947</v>
      </c>
      <c r="C5216" s="449" t="s">
        <v>923</v>
      </c>
      <c r="D5216" s="450">
        <v>912.06</v>
      </c>
    </row>
    <row r="5217" spans="1:4" ht="13.5" x14ac:dyDescent="0.25">
      <c r="A5217" s="447">
        <v>97905</v>
      </c>
      <c r="B5217" s="448" t="s">
        <v>7948</v>
      </c>
      <c r="C5217" s="449" t="s">
        <v>923</v>
      </c>
      <c r="D5217" s="450">
        <v>242.89</v>
      </c>
    </row>
    <row r="5218" spans="1:4" ht="13.5" x14ac:dyDescent="0.25">
      <c r="A5218" s="447">
        <v>97906</v>
      </c>
      <c r="B5218" s="448" t="s">
        <v>7949</v>
      </c>
      <c r="C5218" s="449" t="s">
        <v>923</v>
      </c>
      <c r="D5218" s="450">
        <v>450.03</v>
      </c>
    </row>
    <row r="5219" spans="1:4" ht="13.5" x14ac:dyDescent="0.25">
      <c r="A5219" s="447">
        <v>97907</v>
      </c>
      <c r="B5219" s="448" t="s">
        <v>7950</v>
      </c>
      <c r="C5219" s="449" t="s">
        <v>923</v>
      </c>
      <c r="D5219" s="450">
        <v>640.11</v>
      </c>
    </row>
    <row r="5220" spans="1:4" ht="13.5" x14ac:dyDescent="0.25">
      <c r="A5220" s="447">
        <v>97908</v>
      </c>
      <c r="B5220" s="448" t="s">
        <v>7951</v>
      </c>
      <c r="C5220" s="449" t="s">
        <v>923</v>
      </c>
      <c r="D5220" s="450">
        <v>752.27</v>
      </c>
    </row>
    <row r="5221" spans="1:4" ht="13.5" x14ac:dyDescent="0.25">
      <c r="A5221" s="447">
        <v>98102</v>
      </c>
      <c r="B5221" s="448" t="s">
        <v>7952</v>
      </c>
      <c r="C5221" s="449" t="s">
        <v>923</v>
      </c>
      <c r="D5221" s="450">
        <v>190.15</v>
      </c>
    </row>
    <row r="5222" spans="1:4" ht="13.5" x14ac:dyDescent="0.25">
      <c r="A5222" s="447">
        <v>98104</v>
      </c>
      <c r="B5222" s="448" t="s">
        <v>7953</v>
      </c>
      <c r="C5222" s="449" t="s">
        <v>923</v>
      </c>
      <c r="D5222" s="450">
        <v>356.74</v>
      </c>
    </row>
    <row r="5223" spans="1:4" ht="13.5" x14ac:dyDescent="0.25">
      <c r="A5223" s="447">
        <v>98105</v>
      </c>
      <c r="B5223" s="448" t="s">
        <v>7954</v>
      </c>
      <c r="C5223" s="449" t="s">
        <v>923</v>
      </c>
      <c r="D5223" s="450">
        <v>622.89</v>
      </c>
    </row>
    <row r="5224" spans="1:4" ht="13.5" x14ac:dyDescent="0.25">
      <c r="A5224" s="447">
        <v>98106</v>
      </c>
      <c r="B5224" s="448" t="s">
        <v>7955</v>
      </c>
      <c r="C5224" s="449" t="s">
        <v>923</v>
      </c>
      <c r="D5224" s="451">
        <v>1025.6099999999999</v>
      </c>
    </row>
    <row r="5225" spans="1:4" ht="13.5" x14ac:dyDescent="0.25">
      <c r="A5225" s="447">
        <v>98107</v>
      </c>
      <c r="B5225" s="448" t="s">
        <v>7956</v>
      </c>
      <c r="C5225" s="449" t="s">
        <v>923</v>
      </c>
      <c r="D5225" s="450">
        <v>274.98</v>
      </c>
    </row>
    <row r="5226" spans="1:4" ht="13.5" x14ac:dyDescent="0.25">
      <c r="A5226" s="447">
        <v>98108</v>
      </c>
      <c r="B5226" s="448" t="s">
        <v>7957</v>
      </c>
      <c r="C5226" s="449" t="s">
        <v>923</v>
      </c>
      <c r="D5226" s="450">
        <v>490.79</v>
      </c>
    </row>
    <row r="5227" spans="1:4" ht="13.5" x14ac:dyDescent="0.25">
      <c r="A5227" s="447">
        <v>99250</v>
      </c>
      <c r="B5227" s="448" t="s">
        <v>7958</v>
      </c>
      <c r="C5227" s="449" t="s">
        <v>923</v>
      </c>
      <c r="D5227" s="450">
        <v>179.89</v>
      </c>
    </row>
    <row r="5228" spans="1:4" ht="13.5" x14ac:dyDescent="0.25">
      <c r="A5228" s="447">
        <v>99251</v>
      </c>
      <c r="B5228" s="448" t="s">
        <v>7959</v>
      </c>
      <c r="C5228" s="449" t="s">
        <v>923</v>
      </c>
      <c r="D5228" s="450">
        <v>280.74</v>
      </c>
    </row>
    <row r="5229" spans="1:4" ht="13.5" x14ac:dyDescent="0.25">
      <c r="A5229" s="447">
        <v>99253</v>
      </c>
      <c r="B5229" s="448" t="s">
        <v>7960</v>
      </c>
      <c r="C5229" s="449" t="s">
        <v>923</v>
      </c>
      <c r="D5229" s="450">
        <v>540.07000000000005</v>
      </c>
    </row>
    <row r="5230" spans="1:4" ht="13.5" x14ac:dyDescent="0.25">
      <c r="A5230" s="447">
        <v>99255</v>
      </c>
      <c r="B5230" s="448" t="s">
        <v>7961</v>
      </c>
      <c r="C5230" s="449" t="s">
        <v>923</v>
      </c>
      <c r="D5230" s="450">
        <v>753.51</v>
      </c>
    </row>
    <row r="5231" spans="1:4" ht="13.5" x14ac:dyDescent="0.25">
      <c r="A5231" s="447">
        <v>99257</v>
      </c>
      <c r="B5231" s="448" t="s">
        <v>7962</v>
      </c>
      <c r="C5231" s="449" t="s">
        <v>923</v>
      </c>
      <c r="D5231" s="450">
        <v>884.08</v>
      </c>
    </row>
    <row r="5232" spans="1:4" ht="13.5" x14ac:dyDescent="0.25">
      <c r="A5232" s="447">
        <v>99258</v>
      </c>
      <c r="B5232" s="448" t="s">
        <v>7963</v>
      </c>
      <c r="C5232" s="449" t="s">
        <v>923</v>
      </c>
      <c r="D5232" s="450">
        <v>238.43</v>
      </c>
    </row>
    <row r="5233" spans="1:4" ht="13.5" x14ac:dyDescent="0.25">
      <c r="A5233" s="447">
        <v>99260</v>
      </c>
      <c r="B5233" s="448" t="s">
        <v>7964</v>
      </c>
      <c r="C5233" s="449" t="s">
        <v>923</v>
      </c>
      <c r="D5233" s="450">
        <v>440.09</v>
      </c>
    </row>
    <row r="5234" spans="1:4" ht="13.5" x14ac:dyDescent="0.25">
      <c r="A5234" s="447">
        <v>99262</v>
      </c>
      <c r="B5234" s="448" t="s">
        <v>7965</v>
      </c>
      <c r="C5234" s="449" t="s">
        <v>923</v>
      </c>
      <c r="D5234" s="450">
        <v>625.92999999999995</v>
      </c>
    </row>
    <row r="5235" spans="1:4" ht="13.5" x14ac:dyDescent="0.25">
      <c r="A5235" s="447">
        <v>99264</v>
      </c>
      <c r="B5235" s="448" t="s">
        <v>7966</v>
      </c>
      <c r="C5235" s="449" t="s">
        <v>923</v>
      </c>
      <c r="D5235" s="450">
        <v>733.11</v>
      </c>
    </row>
    <row r="5236" spans="1:4" ht="13.5" x14ac:dyDescent="0.25">
      <c r="A5236" s="447">
        <v>102587</v>
      </c>
      <c r="B5236" s="448" t="s">
        <v>7967</v>
      </c>
      <c r="C5236" s="449" t="s">
        <v>923</v>
      </c>
      <c r="D5236" s="450">
        <v>3.44</v>
      </c>
    </row>
    <row r="5237" spans="1:4" ht="13.5" x14ac:dyDescent="0.25">
      <c r="A5237" s="447">
        <v>102588</v>
      </c>
      <c r="B5237" s="448" t="s">
        <v>7968</v>
      </c>
      <c r="C5237" s="449" t="s">
        <v>923</v>
      </c>
      <c r="D5237" s="450">
        <v>4.99</v>
      </c>
    </row>
    <row r="5238" spans="1:4" ht="13.5" x14ac:dyDescent="0.25">
      <c r="A5238" s="447">
        <v>102589</v>
      </c>
      <c r="B5238" s="448" t="s">
        <v>7969</v>
      </c>
      <c r="C5238" s="449" t="s">
        <v>923</v>
      </c>
      <c r="D5238" s="450">
        <v>3.84</v>
      </c>
    </row>
    <row r="5239" spans="1:4" ht="13.5" x14ac:dyDescent="0.25">
      <c r="A5239" s="447">
        <v>102590</v>
      </c>
      <c r="B5239" s="448" t="s">
        <v>7970</v>
      </c>
      <c r="C5239" s="449" t="s">
        <v>923</v>
      </c>
      <c r="D5239" s="450">
        <v>5.37</v>
      </c>
    </row>
    <row r="5240" spans="1:4" ht="13.5" x14ac:dyDescent="0.25">
      <c r="A5240" s="447">
        <v>102591</v>
      </c>
      <c r="B5240" s="448" t="s">
        <v>7971</v>
      </c>
      <c r="C5240" s="449" t="s">
        <v>923</v>
      </c>
      <c r="D5240" s="450">
        <v>4.22</v>
      </c>
    </row>
    <row r="5241" spans="1:4" ht="13.5" x14ac:dyDescent="0.25">
      <c r="A5241" s="447">
        <v>102592</v>
      </c>
      <c r="B5241" s="448" t="s">
        <v>7972</v>
      </c>
      <c r="C5241" s="449" t="s">
        <v>923</v>
      </c>
      <c r="D5241" s="450">
        <v>5.76</v>
      </c>
    </row>
    <row r="5242" spans="1:4" ht="13.5" x14ac:dyDescent="0.25">
      <c r="A5242" s="447">
        <v>102593</v>
      </c>
      <c r="B5242" s="448" t="s">
        <v>7973</v>
      </c>
      <c r="C5242" s="449" t="s">
        <v>923</v>
      </c>
      <c r="D5242" s="450">
        <v>4.76</v>
      </c>
    </row>
    <row r="5243" spans="1:4" ht="13.5" x14ac:dyDescent="0.25">
      <c r="A5243" s="447">
        <v>102594</v>
      </c>
      <c r="B5243" s="448" t="s">
        <v>7974</v>
      </c>
      <c r="C5243" s="449" t="s">
        <v>923</v>
      </c>
      <c r="D5243" s="450">
        <v>6.31</v>
      </c>
    </row>
    <row r="5244" spans="1:4" ht="13.5" x14ac:dyDescent="0.25">
      <c r="A5244" s="447">
        <v>102595</v>
      </c>
      <c r="B5244" s="448" t="s">
        <v>7975</v>
      </c>
      <c r="C5244" s="449" t="s">
        <v>923</v>
      </c>
      <c r="D5244" s="450">
        <v>5.39</v>
      </c>
    </row>
    <row r="5245" spans="1:4" ht="13.5" x14ac:dyDescent="0.25">
      <c r="A5245" s="447">
        <v>102596</v>
      </c>
      <c r="B5245" s="448" t="s">
        <v>7976</v>
      </c>
      <c r="C5245" s="449" t="s">
        <v>923</v>
      </c>
      <c r="D5245" s="450">
        <v>6.93</v>
      </c>
    </row>
    <row r="5246" spans="1:4" ht="13.5" x14ac:dyDescent="0.25">
      <c r="A5246" s="447">
        <v>102597</v>
      </c>
      <c r="B5246" s="448" t="s">
        <v>7977</v>
      </c>
      <c r="C5246" s="449" t="s">
        <v>923</v>
      </c>
      <c r="D5246" s="450">
        <v>6.16</v>
      </c>
    </row>
    <row r="5247" spans="1:4" ht="13.5" x14ac:dyDescent="0.25">
      <c r="A5247" s="447">
        <v>102598</v>
      </c>
      <c r="B5247" s="448" t="s">
        <v>7978</v>
      </c>
      <c r="C5247" s="449" t="s">
        <v>923</v>
      </c>
      <c r="D5247" s="450">
        <v>7.7</v>
      </c>
    </row>
    <row r="5248" spans="1:4" ht="13.5" x14ac:dyDescent="0.25">
      <c r="A5248" s="447">
        <v>102599</v>
      </c>
      <c r="B5248" s="448" t="s">
        <v>7979</v>
      </c>
      <c r="C5248" s="449" t="s">
        <v>923</v>
      </c>
      <c r="D5248" s="450">
        <v>6.94</v>
      </c>
    </row>
    <row r="5249" spans="1:4" ht="13.5" x14ac:dyDescent="0.25">
      <c r="A5249" s="447">
        <v>102600</v>
      </c>
      <c r="B5249" s="448" t="s">
        <v>7980</v>
      </c>
      <c r="C5249" s="449" t="s">
        <v>923</v>
      </c>
      <c r="D5249" s="450">
        <v>8.49</v>
      </c>
    </row>
    <row r="5250" spans="1:4" ht="13.5" x14ac:dyDescent="0.25">
      <c r="A5250" s="447">
        <v>102601</v>
      </c>
      <c r="B5250" s="448" t="s">
        <v>7981</v>
      </c>
      <c r="C5250" s="449" t="s">
        <v>923</v>
      </c>
      <c r="D5250" s="450">
        <v>8.11</v>
      </c>
    </row>
    <row r="5251" spans="1:4" ht="13.5" x14ac:dyDescent="0.25">
      <c r="A5251" s="447">
        <v>102602</v>
      </c>
      <c r="B5251" s="448" t="s">
        <v>7982</v>
      </c>
      <c r="C5251" s="449" t="s">
        <v>923</v>
      </c>
      <c r="D5251" s="450">
        <v>9.65</v>
      </c>
    </row>
    <row r="5252" spans="1:4" ht="13.5" x14ac:dyDescent="0.25">
      <c r="A5252" s="447">
        <v>102603</v>
      </c>
      <c r="B5252" s="448" t="s">
        <v>7983</v>
      </c>
      <c r="C5252" s="449" t="s">
        <v>923</v>
      </c>
      <c r="D5252" s="450">
        <v>10.06</v>
      </c>
    </row>
    <row r="5253" spans="1:4" ht="13.5" x14ac:dyDescent="0.25">
      <c r="A5253" s="447">
        <v>102604</v>
      </c>
      <c r="B5253" s="448" t="s">
        <v>7984</v>
      </c>
      <c r="C5253" s="449" t="s">
        <v>923</v>
      </c>
      <c r="D5253" s="450">
        <v>11.59</v>
      </c>
    </row>
    <row r="5254" spans="1:4" ht="13.5" x14ac:dyDescent="0.25">
      <c r="A5254" s="447">
        <v>102605</v>
      </c>
      <c r="B5254" s="448" t="s">
        <v>7985</v>
      </c>
      <c r="C5254" s="449" t="s">
        <v>923</v>
      </c>
      <c r="D5254" s="450">
        <v>295.70999999999998</v>
      </c>
    </row>
    <row r="5255" spans="1:4" ht="13.5" x14ac:dyDescent="0.25">
      <c r="A5255" s="447">
        <v>102606</v>
      </c>
      <c r="B5255" s="448" t="s">
        <v>7986</v>
      </c>
      <c r="C5255" s="449" t="s">
        <v>923</v>
      </c>
      <c r="D5255" s="450">
        <v>455.78</v>
      </c>
    </row>
    <row r="5256" spans="1:4" ht="13.5" x14ac:dyDescent="0.25">
      <c r="A5256" s="447">
        <v>102607</v>
      </c>
      <c r="B5256" s="448" t="s">
        <v>7987</v>
      </c>
      <c r="C5256" s="449" t="s">
        <v>923</v>
      </c>
      <c r="D5256" s="450">
        <v>487.84</v>
      </c>
    </row>
    <row r="5257" spans="1:4" ht="13.5" x14ac:dyDescent="0.25">
      <c r="A5257" s="447">
        <v>102608</v>
      </c>
      <c r="B5257" s="448" t="s">
        <v>7988</v>
      </c>
      <c r="C5257" s="449" t="s">
        <v>923</v>
      </c>
      <c r="D5257" s="451">
        <v>1118.75</v>
      </c>
    </row>
    <row r="5258" spans="1:4" ht="13.5" x14ac:dyDescent="0.25">
      <c r="A5258" s="447">
        <v>102609</v>
      </c>
      <c r="B5258" s="448" t="s">
        <v>7989</v>
      </c>
      <c r="C5258" s="449" t="s">
        <v>923</v>
      </c>
      <c r="D5258" s="451">
        <v>1271.06</v>
      </c>
    </row>
    <row r="5259" spans="1:4" ht="13.5" x14ac:dyDescent="0.25">
      <c r="A5259" s="447">
        <v>102610</v>
      </c>
      <c r="B5259" s="448" t="s">
        <v>12304</v>
      </c>
      <c r="C5259" s="449" t="s">
        <v>923</v>
      </c>
      <c r="D5259" s="451">
        <v>2185.0100000000002</v>
      </c>
    </row>
    <row r="5260" spans="1:4" ht="13.5" x14ac:dyDescent="0.25">
      <c r="A5260" s="447">
        <v>102611</v>
      </c>
      <c r="B5260" s="448" t="s">
        <v>7990</v>
      </c>
      <c r="C5260" s="449" t="s">
        <v>923</v>
      </c>
      <c r="D5260" s="450">
        <v>491.51</v>
      </c>
    </row>
    <row r="5261" spans="1:4" ht="13.5" x14ac:dyDescent="0.25">
      <c r="A5261" s="447">
        <v>102612</v>
      </c>
      <c r="B5261" s="448" t="s">
        <v>12305</v>
      </c>
      <c r="C5261" s="449" t="s">
        <v>923</v>
      </c>
      <c r="D5261" s="450">
        <v>705.8</v>
      </c>
    </row>
    <row r="5262" spans="1:4" ht="13.5" x14ac:dyDescent="0.25">
      <c r="A5262" s="447">
        <v>102613</v>
      </c>
      <c r="B5262" s="448" t="s">
        <v>7991</v>
      </c>
      <c r="C5262" s="449" t="s">
        <v>923</v>
      </c>
      <c r="D5262" s="450">
        <v>684.06</v>
      </c>
    </row>
    <row r="5263" spans="1:4" ht="13.5" x14ac:dyDescent="0.25">
      <c r="A5263" s="447">
        <v>102614</v>
      </c>
      <c r="B5263" s="448" t="s">
        <v>7992</v>
      </c>
      <c r="C5263" s="449" t="s">
        <v>923</v>
      </c>
      <c r="D5263" s="451">
        <v>1051.99</v>
      </c>
    </row>
    <row r="5264" spans="1:4" ht="13.5" x14ac:dyDescent="0.25">
      <c r="A5264" s="447">
        <v>102615</v>
      </c>
      <c r="B5264" s="448" t="s">
        <v>7993</v>
      </c>
      <c r="C5264" s="449" t="s">
        <v>923</v>
      </c>
      <c r="D5264" s="451">
        <v>1320.25</v>
      </c>
    </row>
    <row r="5265" spans="1:4" ht="13.5" x14ac:dyDescent="0.25">
      <c r="A5265" s="447">
        <v>102616</v>
      </c>
      <c r="B5265" s="448" t="s">
        <v>12306</v>
      </c>
      <c r="C5265" s="449" t="s">
        <v>923</v>
      </c>
      <c r="D5265" s="451">
        <v>1954.53</v>
      </c>
    </row>
    <row r="5266" spans="1:4" ht="13.5" x14ac:dyDescent="0.25">
      <c r="A5266" s="447">
        <v>102617</v>
      </c>
      <c r="B5266" s="448" t="s">
        <v>7994</v>
      </c>
      <c r="C5266" s="449" t="s">
        <v>923</v>
      </c>
      <c r="D5266" s="451">
        <v>3595.74</v>
      </c>
    </row>
    <row r="5267" spans="1:4" ht="13.5" x14ac:dyDescent="0.25">
      <c r="A5267" s="447">
        <v>102618</v>
      </c>
      <c r="B5267" s="448" t="s">
        <v>12307</v>
      </c>
      <c r="C5267" s="449" t="s">
        <v>923</v>
      </c>
      <c r="D5267" s="451">
        <v>4329.32</v>
      </c>
    </row>
    <row r="5268" spans="1:4" ht="13.5" x14ac:dyDescent="0.25">
      <c r="A5268" s="447">
        <v>102619</v>
      </c>
      <c r="B5268" s="448" t="s">
        <v>7995</v>
      </c>
      <c r="C5268" s="449" t="s">
        <v>923</v>
      </c>
      <c r="D5268" s="451">
        <v>5817.62</v>
      </c>
    </row>
    <row r="5269" spans="1:4" ht="13.5" x14ac:dyDescent="0.25">
      <c r="A5269" s="447">
        <v>102620</v>
      </c>
      <c r="B5269" s="448" t="s">
        <v>12308</v>
      </c>
      <c r="C5269" s="449" t="s">
        <v>923</v>
      </c>
      <c r="D5269" s="451">
        <v>8459.68</v>
      </c>
    </row>
    <row r="5270" spans="1:4" ht="13.5" x14ac:dyDescent="0.25">
      <c r="A5270" s="447">
        <v>102621</v>
      </c>
      <c r="B5270" s="448" t="s">
        <v>12309</v>
      </c>
      <c r="C5270" s="449" t="s">
        <v>923</v>
      </c>
      <c r="D5270" s="451">
        <v>13012.64</v>
      </c>
    </row>
    <row r="5271" spans="1:4" ht="13.5" x14ac:dyDescent="0.25">
      <c r="A5271" s="447">
        <v>102622</v>
      </c>
      <c r="B5271" s="448" t="s">
        <v>7996</v>
      </c>
      <c r="C5271" s="449" t="s">
        <v>923</v>
      </c>
      <c r="D5271" s="450">
        <v>568.66</v>
      </c>
    </row>
    <row r="5272" spans="1:4" ht="13.5" x14ac:dyDescent="0.25">
      <c r="A5272" s="447">
        <v>102623</v>
      </c>
      <c r="B5272" s="448" t="s">
        <v>7997</v>
      </c>
      <c r="C5272" s="449" t="s">
        <v>923</v>
      </c>
      <c r="D5272" s="450">
        <v>806.87</v>
      </c>
    </row>
    <row r="5273" spans="1:4" ht="13.5" x14ac:dyDescent="0.25">
      <c r="A5273" s="447">
        <v>89482</v>
      </c>
      <c r="B5273" s="448" t="s">
        <v>11434</v>
      </c>
      <c r="C5273" s="449" t="s">
        <v>923</v>
      </c>
      <c r="D5273" s="450">
        <v>38.25</v>
      </c>
    </row>
    <row r="5274" spans="1:4" ht="13.5" x14ac:dyDescent="0.25">
      <c r="A5274" s="447">
        <v>89491</v>
      </c>
      <c r="B5274" s="448" t="s">
        <v>11435</v>
      </c>
      <c r="C5274" s="449" t="s">
        <v>923</v>
      </c>
      <c r="D5274" s="450">
        <v>96.34</v>
      </c>
    </row>
    <row r="5275" spans="1:4" ht="13.5" x14ac:dyDescent="0.25">
      <c r="A5275" s="447">
        <v>89495</v>
      </c>
      <c r="B5275" s="448" t="s">
        <v>11436</v>
      </c>
      <c r="C5275" s="449" t="s">
        <v>923</v>
      </c>
      <c r="D5275" s="450">
        <v>17.77</v>
      </c>
    </row>
    <row r="5276" spans="1:4" ht="13.5" x14ac:dyDescent="0.25">
      <c r="A5276" s="447">
        <v>89707</v>
      </c>
      <c r="B5276" s="448" t="s">
        <v>11437</v>
      </c>
      <c r="C5276" s="449" t="s">
        <v>923</v>
      </c>
      <c r="D5276" s="450">
        <v>47.22</v>
      </c>
    </row>
    <row r="5277" spans="1:4" ht="13.5" x14ac:dyDescent="0.25">
      <c r="A5277" s="447">
        <v>89708</v>
      </c>
      <c r="B5277" s="448" t="s">
        <v>11438</v>
      </c>
      <c r="C5277" s="449" t="s">
        <v>923</v>
      </c>
      <c r="D5277" s="450">
        <v>99.95</v>
      </c>
    </row>
    <row r="5278" spans="1:4" ht="13.5" x14ac:dyDescent="0.25">
      <c r="A5278" s="447">
        <v>89709</v>
      </c>
      <c r="B5278" s="448" t="s">
        <v>11439</v>
      </c>
      <c r="C5278" s="449" t="s">
        <v>923</v>
      </c>
      <c r="D5278" s="450">
        <v>20.48</v>
      </c>
    </row>
    <row r="5279" spans="1:4" ht="13.5" x14ac:dyDescent="0.25">
      <c r="A5279" s="447">
        <v>89710</v>
      </c>
      <c r="B5279" s="448" t="s">
        <v>11440</v>
      </c>
      <c r="C5279" s="449" t="s">
        <v>923</v>
      </c>
      <c r="D5279" s="450">
        <v>18.02</v>
      </c>
    </row>
    <row r="5280" spans="1:4" ht="13.5" x14ac:dyDescent="0.25">
      <c r="A5280" s="447">
        <v>104326</v>
      </c>
      <c r="B5280" s="448" t="s">
        <v>11441</v>
      </c>
      <c r="C5280" s="449" t="s">
        <v>923</v>
      </c>
      <c r="D5280" s="450">
        <v>19.54</v>
      </c>
    </row>
    <row r="5281" spans="1:4" ht="13.5" x14ac:dyDescent="0.25">
      <c r="A5281" s="447">
        <v>104327</v>
      </c>
      <c r="B5281" s="448" t="s">
        <v>11442</v>
      </c>
      <c r="C5281" s="449" t="s">
        <v>923</v>
      </c>
      <c r="D5281" s="450">
        <v>18.64</v>
      </c>
    </row>
    <row r="5282" spans="1:4" ht="13.5" x14ac:dyDescent="0.25">
      <c r="A5282" s="447">
        <v>104328</v>
      </c>
      <c r="B5282" s="448" t="s">
        <v>11443</v>
      </c>
      <c r="C5282" s="449" t="s">
        <v>923</v>
      </c>
      <c r="D5282" s="450">
        <v>68.290000000000006</v>
      </c>
    </row>
    <row r="5283" spans="1:4" ht="13.5" x14ac:dyDescent="0.25">
      <c r="A5283" s="447">
        <v>104329</v>
      </c>
      <c r="B5283" s="448" t="s">
        <v>11444</v>
      </c>
      <c r="C5283" s="449" t="s">
        <v>923</v>
      </c>
      <c r="D5283" s="450">
        <v>77.06</v>
      </c>
    </row>
    <row r="5284" spans="1:4" ht="13.5" x14ac:dyDescent="0.25">
      <c r="A5284" s="447">
        <v>86872</v>
      </c>
      <c r="B5284" s="448" t="s">
        <v>7998</v>
      </c>
      <c r="C5284" s="449" t="s">
        <v>923</v>
      </c>
      <c r="D5284" s="450">
        <v>736.92</v>
      </c>
    </row>
    <row r="5285" spans="1:4" ht="13.5" x14ac:dyDescent="0.25">
      <c r="A5285" s="447">
        <v>86874</v>
      </c>
      <c r="B5285" s="448" t="s">
        <v>7999</v>
      </c>
      <c r="C5285" s="449" t="s">
        <v>923</v>
      </c>
      <c r="D5285" s="450">
        <v>515.16</v>
      </c>
    </row>
    <row r="5286" spans="1:4" ht="13.5" x14ac:dyDescent="0.25">
      <c r="A5286" s="447">
        <v>86875</v>
      </c>
      <c r="B5286" s="448" t="s">
        <v>8000</v>
      </c>
      <c r="C5286" s="449" t="s">
        <v>923</v>
      </c>
      <c r="D5286" s="450">
        <v>491.21</v>
      </c>
    </row>
    <row r="5287" spans="1:4" ht="13.5" x14ac:dyDescent="0.25">
      <c r="A5287" s="447">
        <v>86876</v>
      </c>
      <c r="B5287" s="448" t="s">
        <v>8001</v>
      </c>
      <c r="C5287" s="449" t="s">
        <v>923</v>
      </c>
      <c r="D5287" s="450">
        <v>284.70999999999998</v>
      </c>
    </row>
    <row r="5288" spans="1:4" ht="13.5" x14ac:dyDescent="0.25">
      <c r="A5288" s="447">
        <v>86877</v>
      </c>
      <c r="B5288" s="448" t="s">
        <v>20742</v>
      </c>
      <c r="C5288" s="449" t="s">
        <v>923</v>
      </c>
      <c r="D5288" s="450">
        <v>82.78</v>
      </c>
    </row>
    <row r="5289" spans="1:4" ht="13.5" x14ac:dyDescent="0.25">
      <c r="A5289" s="447">
        <v>86878</v>
      </c>
      <c r="B5289" s="448" t="s">
        <v>20743</v>
      </c>
      <c r="C5289" s="449" t="s">
        <v>923</v>
      </c>
      <c r="D5289" s="450">
        <v>89.35</v>
      </c>
    </row>
    <row r="5290" spans="1:4" ht="13.5" x14ac:dyDescent="0.25">
      <c r="A5290" s="447">
        <v>86879</v>
      </c>
      <c r="B5290" s="448" t="s">
        <v>20744</v>
      </c>
      <c r="C5290" s="449" t="s">
        <v>923</v>
      </c>
      <c r="D5290" s="450">
        <v>10.01</v>
      </c>
    </row>
    <row r="5291" spans="1:4" ht="13.5" x14ac:dyDescent="0.25">
      <c r="A5291" s="447">
        <v>86880</v>
      </c>
      <c r="B5291" s="448" t="s">
        <v>20745</v>
      </c>
      <c r="C5291" s="449" t="s">
        <v>923</v>
      </c>
      <c r="D5291" s="450">
        <v>27.72</v>
      </c>
    </row>
    <row r="5292" spans="1:4" ht="13.5" x14ac:dyDescent="0.25">
      <c r="A5292" s="447">
        <v>86881</v>
      </c>
      <c r="B5292" s="448" t="s">
        <v>20746</v>
      </c>
      <c r="C5292" s="449" t="s">
        <v>923</v>
      </c>
      <c r="D5292" s="450">
        <v>253.23</v>
      </c>
    </row>
    <row r="5293" spans="1:4" ht="13.5" x14ac:dyDescent="0.25">
      <c r="A5293" s="447">
        <v>86882</v>
      </c>
      <c r="B5293" s="448" t="s">
        <v>20747</v>
      </c>
      <c r="C5293" s="449" t="s">
        <v>923</v>
      </c>
      <c r="D5293" s="450">
        <v>23.42</v>
      </c>
    </row>
    <row r="5294" spans="1:4" ht="13.5" x14ac:dyDescent="0.25">
      <c r="A5294" s="447">
        <v>86883</v>
      </c>
      <c r="B5294" s="448" t="s">
        <v>8002</v>
      </c>
      <c r="C5294" s="449" t="s">
        <v>923</v>
      </c>
      <c r="D5294" s="450">
        <v>12.7</v>
      </c>
    </row>
    <row r="5295" spans="1:4" ht="13.5" x14ac:dyDescent="0.25">
      <c r="A5295" s="447">
        <v>86884</v>
      </c>
      <c r="B5295" s="448" t="s">
        <v>20748</v>
      </c>
      <c r="C5295" s="449" t="s">
        <v>923</v>
      </c>
      <c r="D5295" s="450">
        <v>11.11</v>
      </c>
    </row>
    <row r="5296" spans="1:4" ht="13.5" x14ac:dyDescent="0.25">
      <c r="A5296" s="447">
        <v>86885</v>
      </c>
      <c r="B5296" s="448" t="s">
        <v>20749</v>
      </c>
      <c r="C5296" s="449" t="s">
        <v>923</v>
      </c>
      <c r="D5296" s="450">
        <v>12.65</v>
      </c>
    </row>
    <row r="5297" spans="1:4" ht="13.5" x14ac:dyDescent="0.25">
      <c r="A5297" s="447">
        <v>86886</v>
      </c>
      <c r="B5297" s="448" t="s">
        <v>8003</v>
      </c>
      <c r="C5297" s="449" t="s">
        <v>923</v>
      </c>
      <c r="D5297" s="450">
        <v>61.16</v>
      </c>
    </row>
    <row r="5298" spans="1:4" ht="13.5" x14ac:dyDescent="0.25">
      <c r="A5298" s="447">
        <v>86887</v>
      </c>
      <c r="B5298" s="448" t="s">
        <v>8004</v>
      </c>
      <c r="C5298" s="449" t="s">
        <v>923</v>
      </c>
      <c r="D5298" s="450">
        <v>66.45</v>
      </c>
    </row>
    <row r="5299" spans="1:4" ht="13.5" x14ac:dyDescent="0.25">
      <c r="A5299" s="447">
        <v>86888</v>
      </c>
      <c r="B5299" s="448" t="s">
        <v>8005</v>
      </c>
      <c r="C5299" s="449" t="s">
        <v>923</v>
      </c>
      <c r="D5299" s="450">
        <v>495.45</v>
      </c>
    </row>
    <row r="5300" spans="1:4" ht="13.5" x14ac:dyDescent="0.25">
      <c r="A5300" s="447">
        <v>86889</v>
      </c>
      <c r="B5300" s="448" t="s">
        <v>8006</v>
      </c>
      <c r="C5300" s="449" t="s">
        <v>923</v>
      </c>
      <c r="D5300" s="450">
        <v>599.55999999999995</v>
      </c>
    </row>
    <row r="5301" spans="1:4" ht="13.5" x14ac:dyDescent="0.25">
      <c r="A5301" s="447">
        <v>86893</v>
      </c>
      <c r="B5301" s="448" t="s">
        <v>8007</v>
      </c>
      <c r="C5301" s="449" t="s">
        <v>923</v>
      </c>
      <c r="D5301" s="450">
        <v>519.34</v>
      </c>
    </row>
    <row r="5302" spans="1:4" ht="13.5" x14ac:dyDescent="0.25">
      <c r="A5302" s="447">
        <v>86894</v>
      </c>
      <c r="B5302" s="448" t="s">
        <v>8008</v>
      </c>
      <c r="C5302" s="449" t="s">
        <v>923</v>
      </c>
      <c r="D5302" s="450">
        <v>265.07</v>
      </c>
    </row>
    <row r="5303" spans="1:4" ht="13.5" x14ac:dyDescent="0.25">
      <c r="A5303" s="447">
        <v>86895</v>
      </c>
      <c r="B5303" s="448" t="s">
        <v>8009</v>
      </c>
      <c r="C5303" s="449" t="s">
        <v>923</v>
      </c>
      <c r="D5303" s="450">
        <v>305.04000000000002</v>
      </c>
    </row>
    <row r="5304" spans="1:4" ht="13.5" x14ac:dyDescent="0.25">
      <c r="A5304" s="447">
        <v>86899</v>
      </c>
      <c r="B5304" s="448" t="s">
        <v>8010</v>
      </c>
      <c r="C5304" s="449" t="s">
        <v>923</v>
      </c>
      <c r="D5304" s="450">
        <v>274.94</v>
      </c>
    </row>
    <row r="5305" spans="1:4" ht="13.5" x14ac:dyDescent="0.25">
      <c r="A5305" s="447">
        <v>86900</v>
      </c>
      <c r="B5305" s="448" t="s">
        <v>8011</v>
      </c>
      <c r="C5305" s="449" t="s">
        <v>923</v>
      </c>
      <c r="D5305" s="450">
        <v>194.64</v>
      </c>
    </row>
    <row r="5306" spans="1:4" ht="13.5" x14ac:dyDescent="0.25">
      <c r="A5306" s="447">
        <v>86901</v>
      </c>
      <c r="B5306" s="448" t="s">
        <v>8012</v>
      </c>
      <c r="C5306" s="449" t="s">
        <v>923</v>
      </c>
      <c r="D5306" s="450">
        <v>148.11000000000001</v>
      </c>
    </row>
    <row r="5307" spans="1:4" ht="13.5" x14ac:dyDescent="0.25">
      <c r="A5307" s="447">
        <v>86902</v>
      </c>
      <c r="B5307" s="448" t="s">
        <v>8013</v>
      </c>
      <c r="C5307" s="449" t="s">
        <v>923</v>
      </c>
      <c r="D5307" s="450">
        <v>327.39</v>
      </c>
    </row>
    <row r="5308" spans="1:4" ht="13.5" x14ac:dyDescent="0.25">
      <c r="A5308" s="447">
        <v>86903</v>
      </c>
      <c r="B5308" s="448" t="s">
        <v>8014</v>
      </c>
      <c r="C5308" s="449" t="s">
        <v>923</v>
      </c>
      <c r="D5308" s="450">
        <v>368.66</v>
      </c>
    </row>
    <row r="5309" spans="1:4" ht="13.5" x14ac:dyDescent="0.25">
      <c r="A5309" s="447">
        <v>86904</v>
      </c>
      <c r="B5309" s="448" t="s">
        <v>8015</v>
      </c>
      <c r="C5309" s="449" t="s">
        <v>923</v>
      </c>
      <c r="D5309" s="450">
        <v>152.22</v>
      </c>
    </row>
    <row r="5310" spans="1:4" ht="13.5" x14ac:dyDescent="0.25">
      <c r="A5310" s="447">
        <v>86905</v>
      </c>
      <c r="B5310" s="448" t="s">
        <v>8016</v>
      </c>
      <c r="C5310" s="449" t="s">
        <v>923</v>
      </c>
      <c r="D5310" s="450">
        <v>419.61</v>
      </c>
    </row>
    <row r="5311" spans="1:4" ht="13.5" x14ac:dyDescent="0.25">
      <c r="A5311" s="447">
        <v>86906</v>
      </c>
      <c r="B5311" s="448" t="s">
        <v>20750</v>
      </c>
      <c r="C5311" s="449" t="s">
        <v>923</v>
      </c>
      <c r="D5311" s="450">
        <v>77.63</v>
      </c>
    </row>
    <row r="5312" spans="1:4" ht="13.5" x14ac:dyDescent="0.25">
      <c r="A5312" s="447">
        <v>86908</v>
      </c>
      <c r="B5312" s="448" t="s">
        <v>8017</v>
      </c>
      <c r="C5312" s="449" t="s">
        <v>923</v>
      </c>
      <c r="D5312" s="450">
        <v>502.41</v>
      </c>
    </row>
    <row r="5313" spans="1:4" ht="13.5" x14ac:dyDescent="0.25">
      <c r="A5313" s="447">
        <v>86909</v>
      </c>
      <c r="B5313" s="448" t="s">
        <v>20751</v>
      </c>
      <c r="C5313" s="449" t="s">
        <v>923</v>
      </c>
      <c r="D5313" s="450">
        <v>134.82</v>
      </c>
    </row>
    <row r="5314" spans="1:4" ht="13.5" x14ac:dyDescent="0.25">
      <c r="A5314" s="447">
        <v>86910</v>
      </c>
      <c r="B5314" s="448" t="s">
        <v>20752</v>
      </c>
      <c r="C5314" s="449" t="s">
        <v>923</v>
      </c>
      <c r="D5314" s="450">
        <v>132.69999999999999</v>
      </c>
    </row>
    <row r="5315" spans="1:4" ht="13.5" x14ac:dyDescent="0.25">
      <c r="A5315" s="447">
        <v>86911</v>
      </c>
      <c r="B5315" s="448" t="s">
        <v>20753</v>
      </c>
      <c r="C5315" s="449" t="s">
        <v>923</v>
      </c>
      <c r="D5315" s="450">
        <v>90.85</v>
      </c>
    </row>
    <row r="5316" spans="1:4" ht="13.5" x14ac:dyDescent="0.25">
      <c r="A5316" s="447">
        <v>86913</v>
      </c>
      <c r="B5316" s="448" t="s">
        <v>20754</v>
      </c>
      <c r="C5316" s="449" t="s">
        <v>923</v>
      </c>
      <c r="D5316" s="450">
        <v>56.92</v>
      </c>
    </row>
    <row r="5317" spans="1:4" ht="13.5" x14ac:dyDescent="0.25">
      <c r="A5317" s="447">
        <v>86914</v>
      </c>
      <c r="B5317" s="448" t="s">
        <v>20755</v>
      </c>
      <c r="C5317" s="449" t="s">
        <v>923</v>
      </c>
      <c r="D5317" s="450">
        <v>102.02</v>
      </c>
    </row>
    <row r="5318" spans="1:4" ht="13.5" x14ac:dyDescent="0.25">
      <c r="A5318" s="447">
        <v>86915</v>
      </c>
      <c r="B5318" s="448" t="s">
        <v>20756</v>
      </c>
      <c r="C5318" s="449" t="s">
        <v>923</v>
      </c>
      <c r="D5318" s="450">
        <v>148.57</v>
      </c>
    </row>
    <row r="5319" spans="1:4" ht="13.5" x14ac:dyDescent="0.25">
      <c r="A5319" s="447">
        <v>86916</v>
      </c>
      <c r="B5319" s="448" t="s">
        <v>20757</v>
      </c>
      <c r="C5319" s="449" t="s">
        <v>923</v>
      </c>
      <c r="D5319" s="450">
        <v>23.88</v>
      </c>
    </row>
    <row r="5320" spans="1:4" ht="13.5" x14ac:dyDescent="0.25">
      <c r="A5320" s="447">
        <v>86919</v>
      </c>
      <c r="B5320" s="448" t="s">
        <v>8018</v>
      </c>
      <c r="C5320" s="449" t="s">
        <v>923</v>
      </c>
      <c r="D5320" s="450">
        <v>934.42</v>
      </c>
    </row>
    <row r="5321" spans="1:4" ht="13.5" x14ac:dyDescent="0.25">
      <c r="A5321" s="447">
        <v>86920</v>
      </c>
      <c r="B5321" s="448" t="s">
        <v>8019</v>
      </c>
      <c r="C5321" s="449" t="s">
        <v>923</v>
      </c>
      <c r="D5321" s="450">
        <v>816.55</v>
      </c>
    </row>
    <row r="5322" spans="1:4" ht="13.5" x14ac:dyDescent="0.25">
      <c r="A5322" s="447">
        <v>86921</v>
      </c>
      <c r="B5322" s="448" t="s">
        <v>8020</v>
      </c>
      <c r="C5322" s="449" t="s">
        <v>923</v>
      </c>
      <c r="D5322" s="450">
        <v>783.51</v>
      </c>
    </row>
    <row r="5323" spans="1:4" ht="13.5" x14ac:dyDescent="0.25">
      <c r="A5323" s="447">
        <v>86922</v>
      </c>
      <c r="B5323" s="448" t="s">
        <v>8021</v>
      </c>
      <c r="C5323" s="449" t="s">
        <v>923</v>
      </c>
      <c r="D5323" s="450">
        <v>953.19</v>
      </c>
    </row>
    <row r="5324" spans="1:4" ht="13.5" x14ac:dyDescent="0.25">
      <c r="A5324" s="447">
        <v>86923</v>
      </c>
      <c r="B5324" s="448" t="s">
        <v>8022</v>
      </c>
      <c r="C5324" s="449" t="s">
        <v>923</v>
      </c>
      <c r="D5324" s="450">
        <v>605.51</v>
      </c>
    </row>
    <row r="5325" spans="1:4" ht="13.5" x14ac:dyDescent="0.25">
      <c r="A5325" s="447">
        <v>86924</v>
      </c>
      <c r="B5325" s="448" t="s">
        <v>8023</v>
      </c>
      <c r="C5325" s="449" t="s">
        <v>923</v>
      </c>
      <c r="D5325" s="450">
        <v>572.47</v>
      </c>
    </row>
    <row r="5326" spans="1:4" ht="13.5" x14ac:dyDescent="0.25">
      <c r="A5326" s="447">
        <v>86925</v>
      </c>
      <c r="B5326" s="448" t="s">
        <v>8024</v>
      </c>
      <c r="C5326" s="449" t="s">
        <v>923</v>
      </c>
      <c r="D5326" s="450">
        <v>570.84</v>
      </c>
    </row>
    <row r="5327" spans="1:4" ht="13.5" x14ac:dyDescent="0.25">
      <c r="A5327" s="447">
        <v>86926</v>
      </c>
      <c r="B5327" s="448" t="s">
        <v>8025</v>
      </c>
      <c r="C5327" s="449" t="s">
        <v>923</v>
      </c>
      <c r="D5327" s="450">
        <v>537.79999999999995</v>
      </c>
    </row>
    <row r="5328" spans="1:4" ht="13.5" x14ac:dyDescent="0.25">
      <c r="A5328" s="447">
        <v>86927</v>
      </c>
      <c r="B5328" s="448" t="s">
        <v>8026</v>
      </c>
      <c r="C5328" s="449" t="s">
        <v>923</v>
      </c>
      <c r="D5328" s="450">
        <v>375.06</v>
      </c>
    </row>
    <row r="5329" spans="1:4" ht="13.5" x14ac:dyDescent="0.25">
      <c r="A5329" s="447">
        <v>86928</v>
      </c>
      <c r="B5329" s="448" t="s">
        <v>8027</v>
      </c>
      <c r="C5329" s="449" t="s">
        <v>923</v>
      </c>
      <c r="D5329" s="450">
        <v>342.02</v>
      </c>
    </row>
    <row r="5330" spans="1:4" ht="13.5" x14ac:dyDescent="0.25">
      <c r="A5330" s="447">
        <v>86929</v>
      </c>
      <c r="B5330" s="448" t="s">
        <v>8028</v>
      </c>
      <c r="C5330" s="449" t="s">
        <v>923</v>
      </c>
      <c r="D5330" s="450">
        <v>364.34</v>
      </c>
    </row>
    <row r="5331" spans="1:4" ht="13.5" x14ac:dyDescent="0.25">
      <c r="A5331" s="447">
        <v>86930</v>
      </c>
      <c r="B5331" s="448" t="s">
        <v>8029</v>
      </c>
      <c r="C5331" s="449" t="s">
        <v>923</v>
      </c>
      <c r="D5331" s="450">
        <v>331.3</v>
      </c>
    </row>
    <row r="5332" spans="1:4" ht="13.5" x14ac:dyDescent="0.25">
      <c r="A5332" s="447">
        <v>86931</v>
      </c>
      <c r="B5332" s="448" t="s">
        <v>8030</v>
      </c>
      <c r="C5332" s="449" t="s">
        <v>923</v>
      </c>
      <c r="D5332" s="450">
        <v>508.1</v>
      </c>
    </row>
    <row r="5333" spans="1:4" ht="13.5" x14ac:dyDescent="0.25">
      <c r="A5333" s="447">
        <v>86932</v>
      </c>
      <c r="B5333" s="448" t="s">
        <v>8031</v>
      </c>
      <c r="C5333" s="449" t="s">
        <v>923</v>
      </c>
      <c r="D5333" s="450">
        <v>561.9</v>
      </c>
    </row>
    <row r="5334" spans="1:4" ht="13.5" x14ac:dyDescent="0.25">
      <c r="A5334" s="447">
        <v>86933</v>
      </c>
      <c r="B5334" s="448" t="s">
        <v>8032</v>
      </c>
      <c r="C5334" s="449" t="s">
        <v>923</v>
      </c>
      <c r="D5334" s="450">
        <v>407.06</v>
      </c>
    </row>
    <row r="5335" spans="1:4" ht="13.5" x14ac:dyDescent="0.25">
      <c r="A5335" s="447">
        <v>86934</v>
      </c>
      <c r="B5335" s="448" t="s">
        <v>8033</v>
      </c>
      <c r="C5335" s="449" t="s">
        <v>923</v>
      </c>
      <c r="D5335" s="450">
        <v>396.34</v>
      </c>
    </row>
    <row r="5336" spans="1:4" ht="13.5" x14ac:dyDescent="0.25">
      <c r="A5336" s="447">
        <v>86935</v>
      </c>
      <c r="B5336" s="448" t="s">
        <v>8034</v>
      </c>
      <c r="C5336" s="449" t="s">
        <v>923</v>
      </c>
      <c r="D5336" s="450">
        <v>296.69</v>
      </c>
    </row>
    <row r="5337" spans="1:4" ht="13.5" x14ac:dyDescent="0.25">
      <c r="A5337" s="447">
        <v>86936</v>
      </c>
      <c r="B5337" s="448" t="s">
        <v>8035</v>
      </c>
      <c r="C5337" s="449" t="s">
        <v>923</v>
      </c>
      <c r="D5337" s="450">
        <v>537.22</v>
      </c>
    </row>
    <row r="5338" spans="1:4" ht="13.5" x14ac:dyDescent="0.25">
      <c r="A5338" s="447">
        <v>86937</v>
      </c>
      <c r="B5338" s="448" t="s">
        <v>8036</v>
      </c>
      <c r="C5338" s="449" t="s">
        <v>923</v>
      </c>
      <c r="D5338" s="450">
        <v>243.59</v>
      </c>
    </row>
    <row r="5339" spans="1:4" ht="13.5" x14ac:dyDescent="0.25">
      <c r="A5339" s="447">
        <v>86938</v>
      </c>
      <c r="B5339" s="448" t="s">
        <v>8037</v>
      </c>
      <c r="C5339" s="449" t="s">
        <v>923</v>
      </c>
      <c r="D5339" s="450">
        <v>484.12</v>
      </c>
    </row>
    <row r="5340" spans="1:4" ht="13.5" x14ac:dyDescent="0.25">
      <c r="A5340" s="447">
        <v>86939</v>
      </c>
      <c r="B5340" s="448" t="s">
        <v>8038</v>
      </c>
      <c r="C5340" s="449" t="s">
        <v>923</v>
      </c>
      <c r="D5340" s="450">
        <v>438.84</v>
      </c>
    </row>
    <row r="5341" spans="1:4" ht="13.5" x14ac:dyDescent="0.25">
      <c r="A5341" s="447">
        <v>86940</v>
      </c>
      <c r="B5341" s="448" t="s">
        <v>8039</v>
      </c>
      <c r="C5341" s="449" t="s">
        <v>923</v>
      </c>
      <c r="D5341" s="451">
        <v>1257.18</v>
      </c>
    </row>
    <row r="5342" spans="1:4" ht="13.5" x14ac:dyDescent="0.25">
      <c r="A5342" s="447">
        <v>86941</v>
      </c>
      <c r="B5342" s="448" t="s">
        <v>8040</v>
      </c>
      <c r="C5342" s="449" t="s">
        <v>923</v>
      </c>
      <c r="D5342" s="450">
        <v>919.69</v>
      </c>
    </row>
    <row r="5343" spans="1:4" ht="13.5" x14ac:dyDescent="0.25">
      <c r="A5343" s="447">
        <v>86942</v>
      </c>
      <c r="B5343" s="448" t="s">
        <v>8041</v>
      </c>
      <c r="C5343" s="449" t="s">
        <v>923</v>
      </c>
      <c r="D5343" s="450">
        <v>274.39</v>
      </c>
    </row>
    <row r="5344" spans="1:4" ht="13.5" x14ac:dyDescent="0.25">
      <c r="A5344" s="447">
        <v>86943</v>
      </c>
      <c r="B5344" s="448" t="s">
        <v>8042</v>
      </c>
      <c r="C5344" s="449" t="s">
        <v>923</v>
      </c>
      <c r="D5344" s="450">
        <v>263.67</v>
      </c>
    </row>
    <row r="5345" spans="1:4" ht="13.5" x14ac:dyDescent="0.25">
      <c r="A5345" s="447">
        <v>86947</v>
      </c>
      <c r="B5345" s="448" t="s">
        <v>8043</v>
      </c>
      <c r="C5345" s="449" t="s">
        <v>923</v>
      </c>
      <c r="D5345" s="451">
        <v>1311.57</v>
      </c>
    </row>
    <row r="5346" spans="1:4" ht="13.5" x14ac:dyDescent="0.25">
      <c r="A5346" s="447">
        <v>93396</v>
      </c>
      <c r="B5346" s="448" t="s">
        <v>8044</v>
      </c>
      <c r="C5346" s="449" t="s">
        <v>923</v>
      </c>
      <c r="D5346" s="450">
        <v>637.37</v>
      </c>
    </row>
    <row r="5347" spans="1:4" ht="13.5" x14ac:dyDescent="0.25">
      <c r="A5347" s="447">
        <v>93441</v>
      </c>
      <c r="B5347" s="448" t="s">
        <v>20758</v>
      </c>
      <c r="C5347" s="449" t="s">
        <v>923</v>
      </c>
      <c r="D5347" s="450">
        <v>998.21</v>
      </c>
    </row>
    <row r="5348" spans="1:4" ht="13.5" x14ac:dyDescent="0.25">
      <c r="A5348" s="447">
        <v>93442</v>
      </c>
      <c r="B5348" s="448" t="s">
        <v>20759</v>
      </c>
      <c r="C5348" s="449" t="s">
        <v>923</v>
      </c>
      <c r="D5348" s="451">
        <v>1202.49</v>
      </c>
    </row>
    <row r="5349" spans="1:4" ht="13.5" x14ac:dyDescent="0.25">
      <c r="A5349" s="447">
        <v>95469</v>
      </c>
      <c r="B5349" s="448" t="s">
        <v>8045</v>
      </c>
      <c r="C5349" s="449" t="s">
        <v>923</v>
      </c>
      <c r="D5349" s="450">
        <v>303.47000000000003</v>
      </c>
    </row>
    <row r="5350" spans="1:4" ht="13.5" x14ac:dyDescent="0.25">
      <c r="A5350" s="447">
        <v>95470</v>
      </c>
      <c r="B5350" s="448" t="s">
        <v>20760</v>
      </c>
      <c r="C5350" s="449" t="s">
        <v>923</v>
      </c>
      <c r="D5350" s="450">
        <v>312.76</v>
      </c>
    </row>
    <row r="5351" spans="1:4" ht="13.5" x14ac:dyDescent="0.25">
      <c r="A5351" s="447">
        <v>95471</v>
      </c>
      <c r="B5351" s="448" t="s">
        <v>8046</v>
      </c>
      <c r="C5351" s="449" t="s">
        <v>923</v>
      </c>
      <c r="D5351" s="450">
        <v>776.13</v>
      </c>
    </row>
    <row r="5352" spans="1:4" ht="13.5" x14ac:dyDescent="0.25">
      <c r="A5352" s="447">
        <v>95472</v>
      </c>
      <c r="B5352" s="448" t="s">
        <v>8047</v>
      </c>
      <c r="C5352" s="449" t="s">
        <v>923</v>
      </c>
      <c r="D5352" s="450">
        <v>785.42</v>
      </c>
    </row>
    <row r="5353" spans="1:4" ht="13.5" x14ac:dyDescent="0.25">
      <c r="A5353" s="447">
        <v>95542</v>
      </c>
      <c r="B5353" s="448" t="s">
        <v>8048</v>
      </c>
      <c r="C5353" s="449" t="s">
        <v>923</v>
      </c>
      <c r="D5353" s="450">
        <v>34.15</v>
      </c>
    </row>
    <row r="5354" spans="1:4" ht="13.5" x14ac:dyDescent="0.25">
      <c r="A5354" s="447">
        <v>95543</v>
      </c>
      <c r="B5354" s="448" t="s">
        <v>8049</v>
      </c>
      <c r="C5354" s="449" t="s">
        <v>923</v>
      </c>
      <c r="D5354" s="450">
        <v>57.92</v>
      </c>
    </row>
    <row r="5355" spans="1:4" ht="13.5" x14ac:dyDescent="0.25">
      <c r="A5355" s="447">
        <v>95544</v>
      </c>
      <c r="B5355" s="448" t="s">
        <v>8050</v>
      </c>
      <c r="C5355" s="449" t="s">
        <v>923</v>
      </c>
      <c r="D5355" s="450">
        <v>41.4</v>
      </c>
    </row>
    <row r="5356" spans="1:4" ht="13.5" x14ac:dyDescent="0.25">
      <c r="A5356" s="447">
        <v>95545</v>
      </c>
      <c r="B5356" s="448" t="s">
        <v>8051</v>
      </c>
      <c r="C5356" s="449" t="s">
        <v>923</v>
      </c>
      <c r="D5356" s="450">
        <v>40.630000000000003</v>
      </c>
    </row>
    <row r="5357" spans="1:4" ht="13.5" x14ac:dyDescent="0.25">
      <c r="A5357" s="447">
        <v>95546</v>
      </c>
      <c r="B5357" s="448" t="s">
        <v>8052</v>
      </c>
      <c r="C5357" s="449" t="s">
        <v>923</v>
      </c>
      <c r="D5357" s="450">
        <v>143.08000000000001</v>
      </c>
    </row>
    <row r="5358" spans="1:4" ht="13.5" x14ac:dyDescent="0.25">
      <c r="A5358" s="447">
        <v>95547</v>
      </c>
      <c r="B5358" s="448" t="s">
        <v>8053</v>
      </c>
      <c r="C5358" s="449" t="s">
        <v>923</v>
      </c>
      <c r="D5358" s="450">
        <v>51.01</v>
      </c>
    </row>
    <row r="5359" spans="1:4" ht="13.5" x14ac:dyDescent="0.25">
      <c r="A5359" s="447">
        <v>100848</v>
      </c>
      <c r="B5359" s="448" t="s">
        <v>8054</v>
      </c>
      <c r="C5359" s="449" t="s">
        <v>923</v>
      </c>
      <c r="D5359" s="450">
        <v>558.65</v>
      </c>
    </row>
    <row r="5360" spans="1:4" ht="13.5" x14ac:dyDescent="0.25">
      <c r="A5360" s="447">
        <v>100849</v>
      </c>
      <c r="B5360" s="448" t="s">
        <v>8055</v>
      </c>
      <c r="C5360" s="449" t="s">
        <v>923</v>
      </c>
      <c r="D5360" s="450">
        <v>42.08</v>
      </c>
    </row>
    <row r="5361" spans="1:4" ht="13.5" x14ac:dyDescent="0.25">
      <c r="A5361" s="447">
        <v>100851</v>
      </c>
      <c r="B5361" s="448" t="s">
        <v>8056</v>
      </c>
      <c r="C5361" s="449" t="s">
        <v>923</v>
      </c>
      <c r="D5361" s="450">
        <v>83.7</v>
      </c>
    </row>
    <row r="5362" spans="1:4" ht="13.5" x14ac:dyDescent="0.25">
      <c r="A5362" s="447">
        <v>100852</v>
      </c>
      <c r="B5362" s="448" t="s">
        <v>8057</v>
      </c>
      <c r="C5362" s="449" t="s">
        <v>923</v>
      </c>
      <c r="D5362" s="450">
        <v>212.99</v>
      </c>
    </row>
    <row r="5363" spans="1:4" ht="13.5" x14ac:dyDescent="0.25">
      <c r="A5363" s="447">
        <v>100853</v>
      </c>
      <c r="B5363" s="448" t="s">
        <v>8058</v>
      </c>
      <c r="C5363" s="449" t="s">
        <v>923</v>
      </c>
      <c r="D5363" s="450">
        <v>356.62</v>
      </c>
    </row>
    <row r="5364" spans="1:4" ht="13.5" x14ac:dyDescent="0.25">
      <c r="A5364" s="447">
        <v>100854</v>
      </c>
      <c r="B5364" s="448" t="s">
        <v>8059</v>
      </c>
      <c r="C5364" s="449" t="s">
        <v>923</v>
      </c>
      <c r="D5364" s="451">
        <v>1858.45</v>
      </c>
    </row>
    <row r="5365" spans="1:4" ht="13.5" x14ac:dyDescent="0.25">
      <c r="A5365" s="447">
        <v>100856</v>
      </c>
      <c r="B5365" s="448" t="s">
        <v>20761</v>
      </c>
      <c r="C5365" s="449" t="s">
        <v>923</v>
      </c>
      <c r="D5365" s="450">
        <v>39.39</v>
      </c>
    </row>
    <row r="5366" spans="1:4" ht="13.5" x14ac:dyDescent="0.25">
      <c r="A5366" s="447">
        <v>100857</v>
      </c>
      <c r="B5366" s="448" t="s">
        <v>20762</v>
      </c>
      <c r="C5366" s="449" t="s">
        <v>923</v>
      </c>
      <c r="D5366" s="450">
        <v>544.67999999999995</v>
      </c>
    </row>
    <row r="5367" spans="1:4" ht="13.5" x14ac:dyDescent="0.25">
      <c r="A5367" s="447">
        <v>100858</v>
      </c>
      <c r="B5367" s="448" t="s">
        <v>20763</v>
      </c>
      <c r="C5367" s="449" t="s">
        <v>923</v>
      </c>
      <c r="D5367" s="450">
        <v>749.56</v>
      </c>
    </row>
    <row r="5368" spans="1:4" ht="13.5" x14ac:dyDescent="0.25">
      <c r="A5368" s="447">
        <v>100859</v>
      </c>
      <c r="B5368" s="448" t="s">
        <v>20764</v>
      </c>
      <c r="C5368" s="449" t="s">
        <v>923</v>
      </c>
      <c r="D5368" s="451">
        <v>1022.47</v>
      </c>
    </row>
    <row r="5369" spans="1:4" ht="13.5" x14ac:dyDescent="0.25">
      <c r="A5369" s="447">
        <v>100860</v>
      </c>
      <c r="B5369" s="448" t="s">
        <v>20765</v>
      </c>
      <c r="C5369" s="449" t="s">
        <v>923</v>
      </c>
      <c r="D5369" s="450">
        <v>100.19</v>
      </c>
    </row>
    <row r="5370" spans="1:4" ht="13.5" x14ac:dyDescent="0.25">
      <c r="A5370" s="447">
        <v>100861</v>
      </c>
      <c r="B5370" s="448" t="s">
        <v>8060</v>
      </c>
      <c r="C5370" s="449" t="s">
        <v>923</v>
      </c>
      <c r="D5370" s="450">
        <v>34.119999999999997</v>
      </c>
    </row>
    <row r="5371" spans="1:4" ht="13.5" x14ac:dyDescent="0.25">
      <c r="A5371" s="447">
        <v>100862</v>
      </c>
      <c r="B5371" s="448" t="s">
        <v>8061</v>
      </c>
      <c r="C5371" s="449" t="s">
        <v>923</v>
      </c>
      <c r="D5371" s="450">
        <v>37.22</v>
      </c>
    </row>
    <row r="5372" spans="1:4" ht="13.5" x14ac:dyDescent="0.25">
      <c r="A5372" s="447">
        <v>100863</v>
      </c>
      <c r="B5372" s="448" t="s">
        <v>8062</v>
      </c>
      <c r="C5372" s="449" t="s">
        <v>923</v>
      </c>
      <c r="D5372" s="450">
        <v>655.65</v>
      </c>
    </row>
    <row r="5373" spans="1:4" ht="13.5" x14ac:dyDescent="0.25">
      <c r="A5373" s="447">
        <v>100864</v>
      </c>
      <c r="B5373" s="448" t="s">
        <v>8063</v>
      </c>
      <c r="C5373" s="449" t="s">
        <v>923</v>
      </c>
      <c r="D5373" s="450">
        <v>718.74</v>
      </c>
    </row>
    <row r="5374" spans="1:4" ht="13.5" x14ac:dyDescent="0.25">
      <c r="A5374" s="447">
        <v>100865</v>
      </c>
      <c r="B5374" s="448" t="s">
        <v>8064</v>
      </c>
      <c r="C5374" s="449" t="s">
        <v>923</v>
      </c>
      <c r="D5374" s="450">
        <v>632.07000000000005</v>
      </c>
    </row>
    <row r="5375" spans="1:4" ht="13.5" x14ac:dyDescent="0.25">
      <c r="A5375" s="447">
        <v>100866</v>
      </c>
      <c r="B5375" s="448" t="s">
        <v>8065</v>
      </c>
      <c r="C5375" s="449" t="s">
        <v>923</v>
      </c>
      <c r="D5375" s="450">
        <v>340.35</v>
      </c>
    </row>
    <row r="5376" spans="1:4" ht="13.5" x14ac:dyDescent="0.25">
      <c r="A5376" s="447">
        <v>100867</v>
      </c>
      <c r="B5376" s="448" t="s">
        <v>8066</v>
      </c>
      <c r="C5376" s="449" t="s">
        <v>923</v>
      </c>
      <c r="D5376" s="450">
        <v>361.16</v>
      </c>
    </row>
    <row r="5377" spans="1:4" ht="13.5" x14ac:dyDescent="0.25">
      <c r="A5377" s="447">
        <v>100868</v>
      </c>
      <c r="B5377" s="448" t="s">
        <v>8067</v>
      </c>
      <c r="C5377" s="449" t="s">
        <v>923</v>
      </c>
      <c r="D5377" s="450">
        <v>375</v>
      </c>
    </row>
    <row r="5378" spans="1:4" ht="13.5" x14ac:dyDescent="0.25">
      <c r="A5378" s="447">
        <v>100869</v>
      </c>
      <c r="B5378" s="448" t="s">
        <v>8068</v>
      </c>
      <c r="C5378" s="449" t="s">
        <v>923</v>
      </c>
      <c r="D5378" s="450">
        <v>385.62</v>
      </c>
    </row>
    <row r="5379" spans="1:4" ht="13.5" x14ac:dyDescent="0.25">
      <c r="A5379" s="447">
        <v>100870</v>
      </c>
      <c r="B5379" s="448" t="s">
        <v>8069</v>
      </c>
      <c r="C5379" s="449" t="s">
        <v>923</v>
      </c>
      <c r="D5379" s="450">
        <v>307.83</v>
      </c>
    </row>
    <row r="5380" spans="1:4" ht="13.5" x14ac:dyDescent="0.25">
      <c r="A5380" s="447">
        <v>100871</v>
      </c>
      <c r="B5380" s="448" t="s">
        <v>8070</v>
      </c>
      <c r="C5380" s="449" t="s">
        <v>923</v>
      </c>
      <c r="D5380" s="450">
        <v>330.65</v>
      </c>
    </row>
    <row r="5381" spans="1:4" ht="13.5" x14ac:dyDescent="0.25">
      <c r="A5381" s="447">
        <v>100872</v>
      </c>
      <c r="B5381" s="448" t="s">
        <v>8071</v>
      </c>
      <c r="C5381" s="449" t="s">
        <v>923</v>
      </c>
      <c r="D5381" s="450">
        <v>345.22</v>
      </c>
    </row>
    <row r="5382" spans="1:4" ht="13.5" x14ac:dyDescent="0.25">
      <c r="A5382" s="447">
        <v>100873</v>
      </c>
      <c r="B5382" s="448" t="s">
        <v>8072</v>
      </c>
      <c r="C5382" s="449" t="s">
        <v>923</v>
      </c>
      <c r="D5382" s="450">
        <v>354.32</v>
      </c>
    </row>
    <row r="5383" spans="1:4" ht="13.5" x14ac:dyDescent="0.25">
      <c r="A5383" s="447">
        <v>100874</v>
      </c>
      <c r="B5383" s="448" t="s">
        <v>8073</v>
      </c>
      <c r="C5383" s="449" t="s">
        <v>923</v>
      </c>
      <c r="D5383" s="450">
        <v>340.35</v>
      </c>
    </row>
    <row r="5384" spans="1:4" ht="13.5" x14ac:dyDescent="0.25">
      <c r="A5384" s="447">
        <v>100875</v>
      </c>
      <c r="B5384" s="448" t="s">
        <v>8074</v>
      </c>
      <c r="C5384" s="449" t="s">
        <v>923</v>
      </c>
      <c r="D5384" s="451">
        <v>1167.68</v>
      </c>
    </row>
    <row r="5385" spans="1:4" ht="13.5" x14ac:dyDescent="0.25">
      <c r="A5385" s="447">
        <v>100878</v>
      </c>
      <c r="B5385" s="448" t="s">
        <v>8075</v>
      </c>
      <c r="C5385" s="449" t="s">
        <v>923</v>
      </c>
      <c r="D5385" s="450">
        <v>664.23</v>
      </c>
    </row>
    <row r="5386" spans="1:4" ht="13.5" x14ac:dyDescent="0.25">
      <c r="A5386" s="447">
        <v>98052</v>
      </c>
      <c r="B5386" s="448" t="s">
        <v>11445</v>
      </c>
      <c r="C5386" s="449" t="s">
        <v>923</v>
      </c>
      <c r="D5386" s="451">
        <v>2171.52</v>
      </c>
    </row>
    <row r="5387" spans="1:4" ht="13.5" x14ac:dyDescent="0.25">
      <c r="A5387" s="447">
        <v>98053</v>
      </c>
      <c r="B5387" s="448" t="s">
        <v>11446</v>
      </c>
      <c r="C5387" s="449" t="s">
        <v>923</v>
      </c>
      <c r="D5387" s="451">
        <v>2988.69</v>
      </c>
    </row>
    <row r="5388" spans="1:4" ht="13.5" x14ac:dyDescent="0.25">
      <c r="A5388" s="447">
        <v>98054</v>
      </c>
      <c r="B5388" s="448" t="s">
        <v>11447</v>
      </c>
      <c r="C5388" s="449" t="s">
        <v>923</v>
      </c>
      <c r="D5388" s="451">
        <v>4866.32</v>
      </c>
    </row>
    <row r="5389" spans="1:4" ht="13.5" x14ac:dyDescent="0.25">
      <c r="A5389" s="447">
        <v>98055</v>
      </c>
      <c r="B5389" s="448" t="s">
        <v>11448</v>
      </c>
      <c r="C5389" s="449" t="s">
        <v>923</v>
      </c>
      <c r="D5389" s="451">
        <v>6610.24</v>
      </c>
    </row>
    <row r="5390" spans="1:4" ht="13.5" x14ac:dyDescent="0.25">
      <c r="A5390" s="447">
        <v>98056</v>
      </c>
      <c r="B5390" s="448" t="s">
        <v>11449</v>
      </c>
      <c r="C5390" s="449" t="s">
        <v>923</v>
      </c>
      <c r="D5390" s="451">
        <v>7733.84</v>
      </c>
    </row>
    <row r="5391" spans="1:4" ht="13.5" x14ac:dyDescent="0.25">
      <c r="A5391" s="447">
        <v>98057</v>
      </c>
      <c r="B5391" s="448" t="s">
        <v>11450</v>
      </c>
      <c r="C5391" s="449" t="s">
        <v>923</v>
      </c>
      <c r="D5391" s="451">
        <v>9189.84</v>
      </c>
    </row>
    <row r="5392" spans="1:4" ht="13.5" x14ac:dyDescent="0.25">
      <c r="A5392" s="447">
        <v>98058</v>
      </c>
      <c r="B5392" s="448" t="s">
        <v>11451</v>
      </c>
      <c r="C5392" s="449" t="s">
        <v>923</v>
      </c>
      <c r="D5392" s="451">
        <v>1864.9</v>
      </c>
    </row>
    <row r="5393" spans="1:4" ht="13.5" x14ac:dyDescent="0.25">
      <c r="A5393" s="447">
        <v>98059</v>
      </c>
      <c r="B5393" s="448" t="s">
        <v>11452</v>
      </c>
      <c r="C5393" s="449" t="s">
        <v>923</v>
      </c>
      <c r="D5393" s="451">
        <v>4029.41</v>
      </c>
    </row>
    <row r="5394" spans="1:4" ht="13.5" x14ac:dyDescent="0.25">
      <c r="A5394" s="447">
        <v>98060</v>
      </c>
      <c r="B5394" s="448" t="s">
        <v>11453</v>
      </c>
      <c r="C5394" s="449" t="s">
        <v>923</v>
      </c>
      <c r="D5394" s="451">
        <v>5628.12</v>
      </c>
    </row>
    <row r="5395" spans="1:4" ht="13.5" x14ac:dyDescent="0.25">
      <c r="A5395" s="447">
        <v>98061</v>
      </c>
      <c r="B5395" s="448" t="s">
        <v>11454</v>
      </c>
      <c r="C5395" s="449" t="s">
        <v>923</v>
      </c>
      <c r="D5395" s="451">
        <v>7855.29</v>
      </c>
    </row>
    <row r="5396" spans="1:4" ht="13.5" x14ac:dyDescent="0.25">
      <c r="A5396" s="447">
        <v>98062</v>
      </c>
      <c r="B5396" s="448" t="s">
        <v>11455</v>
      </c>
      <c r="C5396" s="449" t="s">
        <v>923</v>
      </c>
      <c r="D5396" s="451">
        <v>3210.9</v>
      </c>
    </row>
    <row r="5397" spans="1:4" ht="13.5" x14ac:dyDescent="0.25">
      <c r="A5397" s="447">
        <v>98063</v>
      </c>
      <c r="B5397" s="448" t="s">
        <v>11456</v>
      </c>
      <c r="C5397" s="449" t="s">
        <v>923</v>
      </c>
      <c r="D5397" s="451">
        <v>4907.13</v>
      </c>
    </row>
    <row r="5398" spans="1:4" ht="13.5" x14ac:dyDescent="0.25">
      <c r="A5398" s="447">
        <v>98064</v>
      </c>
      <c r="B5398" s="448" t="s">
        <v>11457</v>
      </c>
      <c r="C5398" s="449" t="s">
        <v>923</v>
      </c>
      <c r="D5398" s="451">
        <v>5691.08</v>
      </c>
    </row>
    <row r="5399" spans="1:4" ht="13.5" x14ac:dyDescent="0.25">
      <c r="A5399" s="447">
        <v>98065</v>
      </c>
      <c r="B5399" s="448" t="s">
        <v>11458</v>
      </c>
      <c r="C5399" s="449" t="s">
        <v>923</v>
      </c>
      <c r="D5399" s="451">
        <v>7910.3</v>
      </c>
    </row>
    <row r="5400" spans="1:4" ht="13.5" x14ac:dyDescent="0.25">
      <c r="A5400" s="447">
        <v>98066</v>
      </c>
      <c r="B5400" s="448" t="s">
        <v>11459</v>
      </c>
      <c r="C5400" s="449" t="s">
        <v>923</v>
      </c>
      <c r="D5400" s="451">
        <v>4510.8900000000003</v>
      </c>
    </row>
    <row r="5401" spans="1:4" ht="13.5" x14ac:dyDescent="0.25">
      <c r="A5401" s="447">
        <v>98067</v>
      </c>
      <c r="B5401" s="448" t="s">
        <v>11460</v>
      </c>
      <c r="C5401" s="449" t="s">
        <v>923</v>
      </c>
      <c r="D5401" s="451">
        <v>6006.56</v>
      </c>
    </row>
    <row r="5402" spans="1:4" ht="13.5" x14ac:dyDescent="0.25">
      <c r="A5402" s="447">
        <v>98068</v>
      </c>
      <c r="B5402" s="448" t="s">
        <v>11461</v>
      </c>
      <c r="C5402" s="449" t="s">
        <v>923</v>
      </c>
      <c r="D5402" s="451">
        <v>8482.61</v>
      </c>
    </row>
    <row r="5403" spans="1:4" ht="13.5" x14ac:dyDescent="0.25">
      <c r="A5403" s="447">
        <v>98069</v>
      </c>
      <c r="B5403" s="448" t="s">
        <v>11462</v>
      </c>
      <c r="C5403" s="449" t="s">
        <v>923</v>
      </c>
      <c r="D5403" s="451">
        <v>11434.78</v>
      </c>
    </row>
    <row r="5404" spans="1:4" ht="13.5" x14ac:dyDescent="0.25">
      <c r="A5404" s="447">
        <v>98070</v>
      </c>
      <c r="B5404" s="448" t="s">
        <v>11463</v>
      </c>
      <c r="C5404" s="449" t="s">
        <v>923</v>
      </c>
      <c r="D5404" s="451">
        <v>13038.1</v>
      </c>
    </row>
    <row r="5405" spans="1:4" ht="13.5" x14ac:dyDescent="0.25">
      <c r="A5405" s="447">
        <v>98071</v>
      </c>
      <c r="B5405" s="448" t="s">
        <v>11464</v>
      </c>
      <c r="C5405" s="449" t="s">
        <v>923</v>
      </c>
      <c r="D5405" s="451">
        <v>14166.89</v>
      </c>
    </row>
    <row r="5406" spans="1:4" ht="13.5" x14ac:dyDescent="0.25">
      <c r="A5406" s="447">
        <v>98072</v>
      </c>
      <c r="B5406" s="448" t="s">
        <v>11465</v>
      </c>
      <c r="C5406" s="449" t="s">
        <v>923</v>
      </c>
      <c r="D5406" s="451">
        <v>3820.22</v>
      </c>
    </row>
    <row r="5407" spans="1:4" ht="13.5" x14ac:dyDescent="0.25">
      <c r="A5407" s="447">
        <v>98073</v>
      </c>
      <c r="B5407" s="448" t="s">
        <v>11466</v>
      </c>
      <c r="C5407" s="449" t="s">
        <v>923</v>
      </c>
      <c r="D5407" s="451">
        <v>6038.1</v>
      </c>
    </row>
    <row r="5408" spans="1:4" ht="13.5" x14ac:dyDescent="0.25">
      <c r="A5408" s="447">
        <v>98074</v>
      </c>
      <c r="B5408" s="448" t="s">
        <v>11467</v>
      </c>
      <c r="C5408" s="449" t="s">
        <v>923</v>
      </c>
      <c r="D5408" s="451">
        <v>9463.7800000000007</v>
      </c>
    </row>
    <row r="5409" spans="1:4" ht="13.5" x14ac:dyDescent="0.25">
      <c r="A5409" s="447">
        <v>98075</v>
      </c>
      <c r="B5409" s="448" t="s">
        <v>11468</v>
      </c>
      <c r="C5409" s="449" t="s">
        <v>923</v>
      </c>
      <c r="D5409" s="451">
        <v>12352.31</v>
      </c>
    </row>
    <row r="5410" spans="1:4" ht="13.5" x14ac:dyDescent="0.25">
      <c r="A5410" s="447">
        <v>98076</v>
      </c>
      <c r="B5410" s="448" t="s">
        <v>11469</v>
      </c>
      <c r="C5410" s="449" t="s">
        <v>923</v>
      </c>
      <c r="D5410" s="451">
        <v>14290.07</v>
      </c>
    </row>
    <row r="5411" spans="1:4" ht="13.5" x14ac:dyDescent="0.25">
      <c r="A5411" s="447">
        <v>98077</v>
      </c>
      <c r="B5411" s="448" t="s">
        <v>11470</v>
      </c>
      <c r="C5411" s="449" t="s">
        <v>923</v>
      </c>
      <c r="D5411" s="451">
        <v>16855.98</v>
      </c>
    </row>
    <row r="5412" spans="1:4" ht="13.5" x14ac:dyDescent="0.25">
      <c r="A5412" s="447">
        <v>98078</v>
      </c>
      <c r="B5412" s="448" t="s">
        <v>11471</v>
      </c>
      <c r="C5412" s="449" t="s">
        <v>923</v>
      </c>
      <c r="D5412" s="451">
        <v>4030.3</v>
      </c>
    </row>
    <row r="5413" spans="1:4" ht="13.5" x14ac:dyDescent="0.25">
      <c r="A5413" s="447">
        <v>98079</v>
      </c>
      <c r="B5413" s="448" t="s">
        <v>11472</v>
      </c>
      <c r="C5413" s="449" t="s">
        <v>923</v>
      </c>
      <c r="D5413" s="451">
        <v>7094.74</v>
      </c>
    </row>
    <row r="5414" spans="1:4" ht="13.5" x14ac:dyDescent="0.25">
      <c r="A5414" s="447">
        <v>98080</v>
      </c>
      <c r="B5414" s="448" t="s">
        <v>11473</v>
      </c>
      <c r="C5414" s="449" t="s">
        <v>923</v>
      </c>
      <c r="D5414" s="451">
        <v>9177.01</v>
      </c>
    </row>
    <row r="5415" spans="1:4" ht="13.5" x14ac:dyDescent="0.25">
      <c r="A5415" s="447">
        <v>98081</v>
      </c>
      <c r="B5415" s="448" t="s">
        <v>11474</v>
      </c>
      <c r="C5415" s="449" t="s">
        <v>923</v>
      </c>
      <c r="D5415" s="451">
        <v>13637.31</v>
      </c>
    </row>
    <row r="5416" spans="1:4" ht="13.5" x14ac:dyDescent="0.25">
      <c r="A5416" s="447">
        <v>98082</v>
      </c>
      <c r="B5416" s="448" t="s">
        <v>11475</v>
      </c>
      <c r="C5416" s="449" t="s">
        <v>923</v>
      </c>
      <c r="D5416" s="451">
        <v>3707.69</v>
      </c>
    </row>
    <row r="5417" spans="1:4" ht="13.5" x14ac:dyDescent="0.25">
      <c r="A5417" s="447">
        <v>98083</v>
      </c>
      <c r="B5417" s="448" t="s">
        <v>11476</v>
      </c>
      <c r="C5417" s="449" t="s">
        <v>923</v>
      </c>
      <c r="D5417" s="451">
        <v>4885.7</v>
      </c>
    </row>
    <row r="5418" spans="1:4" ht="13.5" x14ac:dyDescent="0.25">
      <c r="A5418" s="447">
        <v>98084</v>
      </c>
      <c r="B5418" s="448" t="s">
        <v>11477</v>
      </c>
      <c r="C5418" s="449" t="s">
        <v>923</v>
      </c>
      <c r="D5418" s="451">
        <v>6846.33</v>
      </c>
    </row>
    <row r="5419" spans="1:4" ht="13.5" x14ac:dyDescent="0.25">
      <c r="A5419" s="447">
        <v>98085</v>
      </c>
      <c r="B5419" s="448" t="s">
        <v>11478</v>
      </c>
      <c r="C5419" s="449" t="s">
        <v>923</v>
      </c>
      <c r="D5419" s="451">
        <v>9286.6</v>
      </c>
    </row>
    <row r="5420" spans="1:4" ht="13.5" x14ac:dyDescent="0.25">
      <c r="A5420" s="447">
        <v>98086</v>
      </c>
      <c r="B5420" s="448" t="s">
        <v>11479</v>
      </c>
      <c r="C5420" s="449" t="s">
        <v>923</v>
      </c>
      <c r="D5420" s="451">
        <v>10474.549999999999</v>
      </c>
    </row>
    <row r="5421" spans="1:4" ht="13.5" x14ac:dyDescent="0.25">
      <c r="A5421" s="447">
        <v>98087</v>
      </c>
      <c r="B5421" s="448" t="s">
        <v>11480</v>
      </c>
      <c r="C5421" s="449" t="s">
        <v>923</v>
      </c>
      <c r="D5421" s="451">
        <v>11163.8</v>
      </c>
    </row>
    <row r="5422" spans="1:4" ht="13.5" x14ac:dyDescent="0.25">
      <c r="A5422" s="447">
        <v>98088</v>
      </c>
      <c r="B5422" s="448" t="s">
        <v>11481</v>
      </c>
      <c r="C5422" s="449" t="s">
        <v>923</v>
      </c>
      <c r="D5422" s="451">
        <v>3219.51</v>
      </c>
    </row>
    <row r="5423" spans="1:4" ht="13.5" x14ac:dyDescent="0.25">
      <c r="A5423" s="447">
        <v>98089</v>
      </c>
      <c r="B5423" s="448" t="s">
        <v>11482</v>
      </c>
      <c r="C5423" s="449" t="s">
        <v>923</v>
      </c>
      <c r="D5423" s="451">
        <v>5112.72</v>
      </c>
    </row>
    <row r="5424" spans="1:4" ht="13.5" x14ac:dyDescent="0.25">
      <c r="A5424" s="447">
        <v>98090</v>
      </c>
      <c r="B5424" s="448" t="s">
        <v>11483</v>
      </c>
      <c r="C5424" s="449" t="s">
        <v>923</v>
      </c>
      <c r="D5424" s="451">
        <v>8066.4</v>
      </c>
    </row>
    <row r="5425" spans="1:4" ht="13.5" x14ac:dyDescent="0.25">
      <c r="A5425" s="447">
        <v>98091</v>
      </c>
      <c r="B5425" s="448" t="s">
        <v>11484</v>
      </c>
      <c r="C5425" s="449" t="s">
        <v>923</v>
      </c>
      <c r="D5425" s="451">
        <v>10556.34</v>
      </c>
    </row>
    <row r="5426" spans="1:4" ht="13.5" x14ac:dyDescent="0.25">
      <c r="A5426" s="447">
        <v>98092</v>
      </c>
      <c r="B5426" s="448" t="s">
        <v>11485</v>
      </c>
      <c r="C5426" s="449" t="s">
        <v>923</v>
      </c>
      <c r="D5426" s="451">
        <v>12281.04</v>
      </c>
    </row>
    <row r="5427" spans="1:4" ht="13.5" x14ac:dyDescent="0.25">
      <c r="A5427" s="447">
        <v>98093</v>
      </c>
      <c r="B5427" s="448" t="s">
        <v>11486</v>
      </c>
      <c r="C5427" s="449" t="s">
        <v>923</v>
      </c>
      <c r="D5427" s="451">
        <v>14510.17</v>
      </c>
    </row>
    <row r="5428" spans="1:4" ht="13.5" x14ac:dyDescent="0.25">
      <c r="A5428" s="447">
        <v>98094</v>
      </c>
      <c r="B5428" s="448" t="s">
        <v>11487</v>
      </c>
      <c r="C5428" s="449" t="s">
        <v>923</v>
      </c>
      <c r="D5428" s="451">
        <v>2664.06</v>
      </c>
    </row>
    <row r="5429" spans="1:4" ht="13.5" x14ac:dyDescent="0.25">
      <c r="A5429" s="447">
        <v>98099</v>
      </c>
      <c r="B5429" s="448" t="s">
        <v>11488</v>
      </c>
      <c r="C5429" s="449" t="s">
        <v>923</v>
      </c>
      <c r="D5429" s="451">
        <v>4562.5600000000004</v>
      </c>
    </row>
    <row r="5430" spans="1:4" ht="13.5" x14ac:dyDescent="0.25">
      <c r="A5430" s="447">
        <v>98100</v>
      </c>
      <c r="B5430" s="448" t="s">
        <v>11489</v>
      </c>
      <c r="C5430" s="449" t="s">
        <v>923</v>
      </c>
      <c r="D5430" s="451">
        <v>5997.03</v>
      </c>
    </row>
    <row r="5431" spans="1:4" ht="13.5" x14ac:dyDescent="0.25">
      <c r="A5431" s="447">
        <v>98101</v>
      </c>
      <c r="B5431" s="448" t="s">
        <v>11490</v>
      </c>
      <c r="C5431" s="449" t="s">
        <v>923</v>
      </c>
      <c r="D5431" s="451">
        <v>8879.02</v>
      </c>
    </row>
    <row r="5432" spans="1:4" ht="13.5" x14ac:dyDescent="0.25">
      <c r="A5432" s="447">
        <v>98109</v>
      </c>
      <c r="B5432" s="448" t="s">
        <v>8076</v>
      </c>
      <c r="C5432" s="449" t="s">
        <v>923</v>
      </c>
      <c r="D5432" s="450">
        <v>796.49</v>
      </c>
    </row>
    <row r="5433" spans="1:4" ht="13.5" x14ac:dyDescent="0.25">
      <c r="A5433" s="447">
        <v>98110</v>
      </c>
      <c r="B5433" s="448" t="s">
        <v>8077</v>
      </c>
      <c r="C5433" s="449" t="s">
        <v>923</v>
      </c>
      <c r="D5433" s="450">
        <v>376.53</v>
      </c>
    </row>
    <row r="5434" spans="1:4" ht="13.5" x14ac:dyDescent="0.25">
      <c r="A5434" s="447">
        <v>98111</v>
      </c>
      <c r="B5434" s="448" t="s">
        <v>8078</v>
      </c>
      <c r="C5434" s="449" t="s">
        <v>923</v>
      </c>
      <c r="D5434" s="450">
        <v>51.35</v>
      </c>
    </row>
    <row r="5435" spans="1:4" ht="13.5" x14ac:dyDescent="0.25">
      <c r="A5435" s="447">
        <v>98112</v>
      </c>
      <c r="B5435" s="448" t="s">
        <v>8079</v>
      </c>
      <c r="C5435" s="449" t="s">
        <v>923</v>
      </c>
      <c r="D5435" s="450">
        <v>95.12</v>
      </c>
    </row>
    <row r="5436" spans="1:4" ht="13.5" x14ac:dyDescent="0.25">
      <c r="A5436" s="447">
        <v>98114</v>
      </c>
      <c r="B5436" s="448" t="s">
        <v>8080</v>
      </c>
      <c r="C5436" s="449" t="s">
        <v>923</v>
      </c>
      <c r="D5436" s="450">
        <v>498.55</v>
      </c>
    </row>
    <row r="5437" spans="1:4" ht="13.5" x14ac:dyDescent="0.25">
      <c r="A5437" s="447">
        <v>98115</v>
      </c>
      <c r="B5437" s="448" t="s">
        <v>11491</v>
      </c>
      <c r="C5437" s="449" t="s">
        <v>923</v>
      </c>
      <c r="D5437" s="450">
        <v>98.58</v>
      </c>
    </row>
    <row r="5438" spans="1:4" ht="13.5" x14ac:dyDescent="0.25">
      <c r="A5438" s="447">
        <v>89349</v>
      </c>
      <c r="B5438" s="448" t="s">
        <v>8081</v>
      </c>
      <c r="C5438" s="449" t="s">
        <v>923</v>
      </c>
      <c r="D5438" s="450">
        <v>35.700000000000003</v>
      </c>
    </row>
    <row r="5439" spans="1:4" ht="13.5" x14ac:dyDescent="0.25">
      <c r="A5439" s="447">
        <v>89351</v>
      </c>
      <c r="B5439" s="448" t="s">
        <v>8082</v>
      </c>
      <c r="C5439" s="449" t="s">
        <v>923</v>
      </c>
      <c r="D5439" s="450">
        <v>43.84</v>
      </c>
    </row>
    <row r="5440" spans="1:4" ht="13.5" x14ac:dyDescent="0.25">
      <c r="A5440" s="447">
        <v>89352</v>
      </c>
      <c r="B5440" s="448" t="s">
        <v>8083</v>
      </c>
      <c r="C5440" s="449" t="s">
        <v>923</v>
      </c>
      <c r="D5440" s="450">
        <v>48.86</v>
      </c>
    </row>
    <row r="5441" spans="1:4" ht="13.5" x14ac:dyDescent="0.25">
      <c r="A5441" s="447">
        <v>89353</v>
      </c>
      <c r="B5441" s="448" t="s">
        <v>8084</v>
      </c>
      <c r="C5441" s="449" t="s">
        <v>923</v>
      </c>
      <c r="D5441" s="450">
        <v>53.27</v>
      </c>
    </row>
    <row r="5442" spans="1:4" ht="13.5" x14ac:dyDescent="0.25">
      <c r="A5442" s="447">
        <v>89354</v>
      </c>
      <c r="B5442" s="448" t="s">
        <v>8085</v>
      </c>
      <c r="C5442" s="449" t="s">
        <v>923</v>
      </c>
      <c r="D5442" s="450">
        <v>563.91</v>
      </c>
    </row>
    <row r="5443" spans="1:4" ht="13.5" x14ac:dyDescent="0.25">
      <c r="A5443" s="447">
        <v>89984</v>
      </c>
      <c r="B5443" s="448" t="s">
        <v>8086</v>
      </c>
      <c r="C5443" s="449" t="s">
        <v>923</v>
      </c>
      <c r="D5443" s="450">
        <v>115.27</v>
      </c>
    </row>
    <row r="5444" spans="1:4" ht="13.5" x14ac:dyDescent="0.25">
      <c r="A5444" s="447">
        <v>89985</v>
      </c>
      <c r="B5444" s="448" t="s">
        <v>8087</v>
      </c>
      <c r="C5444" s="449" t="s">
        <v>923</v>
      </c>
      <c r="D5444" s="450">
        <v>120.77</v>
      </c>
    </row>
    <row r="5445" spans="1:4" ht="13.5" x14ac:dyDescent="0.25">
      <c r="A5445" s="447">
        <v>89986</v>
      </c>
      <c r="B5445" s="448" t="s">
        <v>8088</v>
      </c>
      <c r="C5445" s="449" t="s">
        <v>923</v>
      </c>
      <c r="D5445" s="450">
        <v>112.25</v>
      </c>
    </row>
    <row r="5446" spans="1:4" ht="13.5" x14ac:dyDescent="0.25">
      <c r="A5446" s="447">
        <v>89987</v>
      </c>
      <c r="B5446" s="448" t="s">
        <v>8089</v>
      </c>
      <c r="C5446" s="449" t="s">
        <v>923</v>
      </c>
      <c r="D5446" s="450">
        <v>127.38</v>
      </c>
    </row>
    <row r="5447" spans="1:4" ht="13.5" x14ac:dyDescent="0.25">
      <c r="A5447" s="447">
        <v>90371</v>
      </c>
      <c r="B5447" s="448" t="s">
        <v>8090</v>
      </c>
      <c r="C5447" s="449" t="s">
        <v>923</v>
      </c>
      <c r="D5447" s="450">
        <v>20.62</v>
      </c>
    </row>
    <row r="5448" spans="1:4" ht="13.5" x14ac:dyDescent="0.25">
      <c r="A5448" s="447">
        <v>94489</v>
      </c>
      <c r="B5448" s="448" t="s">
        <v>8091</v>
      </c>
      <c r="C5448" s="449" t="s">
        <v>923</v>
      </c>
      <c r="D5448" s="450">
        <v>20.57</v>
      </c>
    </row>
    <row r="5449" spans="1:4" ht="13.5" x14ac:dyDescent="0.25">
      <c r="A5449" s="447">
        <v>94490</v>
      </c>
      <c r="B5449" s="448" t="s">
        <v>8092</v>
      </c>
      <c r="C5449" s="449" t="s">
        <v>923</v>
      </c>
      <c r="D5449" s="450">
        <v>29.52</v>
      </c>
    </row>
    <row r="5450" spans="1:4" ht="13.5" x14ac:dyDescent="0.25">
      <c r="A5450" s="447">
        <v>94491</v>
      </c>
      <c r="B5450" s="448" t="s">
        <v>8093</v>
      </c>
      <c r="C5450" s="449" t="s">
        <v>923</v>
      </c>
      <c r="D5450" s="450">
        <v>40.549999999999997</v>
      </c>
    </row>
    <row r="5451" spans="1:4" ht="13.5" x14ac:dyDescent="0.25">
      <c r="A5451" s="447">
        <v>94492</v>
      </c>
      <c r="B5451" s="448" t="s">
        <v>8094</v>
      </c>
      <c r="C5451" s="449" t="s">
        <v>923</v>
      </c>
      <c r="D5451" s="450">
        <v>41.61</v>
      </c>
    </row>
    <row r="5452" spans="1:4" ht="13.5" x14ac:dyDescent="0.25">
      <c r="A5452" s="447">
        <v>94493</v>
      </c>
      <c r="B5452" s="448" t="s">
        <v>8095</v>
      </c>
      <c r="C5452" s="449" t="s">
        <v>923</v>
      </c>
      <c r="D5452" s="450">
        <v>76.040000000000006</v>
      </c>
    </row>
    <row r="5453" spans="1:4" ht="13.5" x14ac:dyDescent="0.25">
      <c r="A5453" s="447">
        <v>94495</v>
      </c>
      <c r="B5453" s="448" t="s">
        <v>8096</v>
      </c>
      <c r="C5453" s="449" t="s">
        <v>923</v>
      </c>
      <c r="D5453" s="450">
        <v>82.78</v>
      </c>
    </row>
    <row r="5454" spans="1:4" ht="13.5" x14ac:dyDescent="0.25">
      <c r="A5454" s="447">
        <v>94496</v>
      </c>
      <c r="B5454" s="448" t="s">
        <v>8097</v>
      </c>
      <c r="C5454" s="449" t="s">
        <v>923</v>
      </c>
      <c r="D5454" s="450">
        <v>112.78</v>
      </c>
    </row>
    <row r="5455" spans="1:4" ht="13.5" x14ac:dyDescent="0.25">
      <c r="A5455" s="447">
        <v>94497</v>
      </c>
      <c r="B5455" s="448" t="s">
        <v>8098</v>
      </c>
      <c r="C5455" s="449" t="s">
        <v>923</v>
      </c>
      <c r="D5455" s="450">
        <v>142.75</v>
      </c>
    </row>
    <row r="5456" spans="1:4" ht="13.5" x14ac:dyDescent="0.25">
      <c r="A5456" s="447">
        <v>94498</v>
      </c>
      <c r="B5456" s="448" t="s">
        <v>8099</v>
      </c>
      <c r="C5456" s="449" t="s">
        <v>923</v>
      </c>
      <c r="D5456" s="450">
        <v>197.48</v>
      </c>
    </row>
    <row r="5457" spans="1:4" ht="13.5" x14ac:dyDescent="0.25">
      <c r="A5457" s="447">
        <v>94499</v>
      </c>
      <c r="B5457" s="448" t="s">
        <v>8100</v>
      </c>
      <c r="C5457" s="449" t="s">
        <v>923</v>
      </c>
      <c r="D5457" s="450">
        <v>396.92</v>
      </c>
    </row>
    <row r="5458" spans="1:4" ht="13.5" x14ac:dyDescent="0.25">
      <c r="A5458" s="447">
        <v>94500</v>
      </c>
      <c r="B5458" s="448" t="s">
        <v>8101</v>
      </c>
      <c r="C5458" s="449" t="s">
        <v>923</v>
      </c>
      <c r="D5458" s="450">
        <v>481.46</v>
      </c>
    </row>
    <row r="5459" spans="1:4" ht="13.5" x14ac:dyDescent="0.25">
      <c r="A5459" s="447">
        <v>94501</v>
      </c>
      <c r="B5459" s="448" t="s">
        <v>8102</v>
      </c>
      <c r="C5459" s="449" t="s">
        <v>923</v>
      </c>
      <c r="D5459" s="450">
        <v>979.85</v>
      </c>
    </row>
    <row r="5460" spans="1:4" ht="13.5" x14ac:dyDescent="0.25">
      <c r="A5460" s="447">
        <v>94792</v>
      </c>
      <c r="B5460" s="448" t="s">
        <v>8103</v>
      </c>
      <c r="C5460" s="449" t="s">
        <v>923</v>
      </c>
      <c r="D5460" s="450">
        <v>155.38</v>
      </c>
    </row>
    <row r="5461" spans="1:4" ht="13.5" x14ac:dyDescent="0.25">
      <c r="A5461" s="447">
        <v>94793</v>
      </c>
      <c r="B5461" s="448" t="s">
        <v>8104</v>
      </c>
      <c r="C5461" s="449" t="s">
        <v>923</v>
      </c>
      <c r="D5461" s="450">
        <v>213.65</v>
      </c>
    </row>
    <row r="5462" spans="1:4" ht="13.5" x14ac:dyDescent="0.25">
      <c r="A5462" s="447">
        <v>94794</v>
      </c>
      <c r="B5462" s="448" t="s">
        <v>8105</v>
      </c>
      <c r="C5462" s="449" t="s">
        <v>923</v>
      </c>
      <c r="D5462" s="450">
        <v>225.79</v>
      </c>
    </row>
    <row r="5463" spans="1:4" ht="13.5" x14ac:dyDescent="0.25">
      <c r="A5463" s="447">
        <v>94795</v>
      </c>
      <c r="B5463" s="448" t="s">
        <v>8106</v>
      </c>
      <c r="C5463" s="449" t="s">
        <v>923</v>
      </c>
      <c r="D5463" s="450">
        <v>32.51</v>
      </c>
    </row>
    <row r="5464" spans="1:4" ht="13.5" x14ac:dyDescent="0.25">
      <c r="A5464" s="447">
        <v>94796</v>
      </c>
      <c r="B5464" s="448" t="s">
        <v>8107</v>
      </c>
      <c r="C5464" s="449" t="s">
        <v>923</v>
      </c>
      <c r="D5464" s="450">
        <v>37.9</v>
      </c>
    </row>
    <row r="5465" spans="1:4" ht="13.5" x14ac:dyDescent="0.25">
      <c r="A5465" s="447">
        <v>94797</v>
      </c>
      <c r="B5465" s="448" t="s">
        <v>8108</v>
      </c>
      <c r="C5465" s="449" t="s">
        <v>923</v>
      </c>
      <c r="D5465" s="450">
        <v>76.709999999999994</v>
      </c>
    </row>
    <row r="5466" spans="1:4" ht="13.5" x14ac:dyDescent="0.25">
      <c r="A5466" s="447">
        <v>94798</v>
      </c>
      <c r="B5466" s="448" t="s">
        <v>8109</v>
      </c>
      <c r="C5466" s="449" t="s">
        <v>923</v>
      </c>
      <c r="D5466" s="450">
        <v>126.29</v>
      </c>
    </row>
    <row r="5467" spans="1:4" ht="13.5" x14ac:dyDescent="0.25">
      <c r="A5467" s="447">
        <v>94799</v>
      </c>
      <c r="B5467" s="448" t="s">
        <v>8110</v>
      </c>
      <c r="C5467" s="449" t="s">
        <v>923</v>
      </c>
      <c r="D5467" s="450">
        <v>155.37</v>
      </c>
    </row>
    <row r="5468" spans="1:4" ht="13.5" x14ac:dyDescent="0.25">
      <c r="A5468" s="447">
        <v>94800</v>
      </c>
      <c r="B5468" s="448" t="s">
        <v>8111</v>
      </c>
      <c r="C5468" s="449" t="s">
        <v>923</v>
      </c>
      <c r="D5468" s="450">
        <v>199.53</v>
      </c>
    </row>
    <row r="5469" spans="1:4" ht="13.5" x14ac:dyDescent="0.25">
      <c r="A5469" s="447">
        <v>95248</v>
      </c>
      <c r="B5469" s="448" t="s">
        <v>8112</v>
      </c>
      <c r="C5469" s="449" t="s">
        <v>923</v>
      </c>
      <c r="D5469" s="450">
        <v>71.42</v>
      </c>
    </row>
    <row r="5470" spans="1:4" ht="13.5" x14ac:dyDescent="0.25">
      <c r="A5470" s="447">
        <v>95249</v>
      </c>
      <c r="B5470" s="448" t="s">
        <v>8113</v>
      </c>
      <c r="C5470" s="449" t="s">
        <v>923</v>
      </c>
      <c r="D5470" s="450">
        <v>83.8</v>
      </c>
    </row>
    <row r="5471" spans="1:4" ht="13.5" x14ac:dyDescent="0.25">
      <c r="A5471" s="447">
        <v>95250</v>
      </c>
      <c r="B5471" s="448" t="s">
        <v>8114</v>
      </c>
      <c r="C5471" s="449" t="s">
        <v>923</v>
      </c>
      <c r="D5471" s="450">
        <v>113.1</v>
      </c>
    </row>
    <row r="5472" spans="1:4" ht="13.5" x14ac:dyDescent="0.25">
      <c r="A5472" s="447">
        <v>95251</v>
      </c>
      <c r="B5472" s="448" t="s">
        <v>8115</v>
      </c>
      <c r="C5472" s="449" t="s">
        <v>923</v>
      </c>
      <c r="D5472" s="450">
        <v>167.58</v>
      </c>
    </row>
    <row r="5473" spans="1:4" ht="13.5" x14ac:dyDescent="0.25">
      <c r="A5473" s="447">
        <v>95252</v>
      </c>
      <c r="B5473" s="448" t="s">
        <v>8116</v>
      </c>
      <c r="C5473" s="449" t="s">
        <v>923</v>
      </c>
      <c r="D5473" s="450">
        <v>202.89</v>
      </c>
    </row>
    <row r="5474" spans="1:4" ht="13.5" x14ac:dyDescent="0.25">
      <c r="A5474" s="447">
        <v>95253</v>
      </c>
      <c r="B5474" s="448" t="s">
        <v>8117</v>
      </c>
      <c r="C5474" s="449" t="s">
        <v>923</v>
      </c>
      <c r="D5474" s="450">
        <v>309.52999999999997</v>
      </c>
    </row>
    <row r="5475" spans="1:4" ht="13.5" x14ac:dyDescent="0.25">
      <c r="A5475" s="447">
        <v>99619</v>
      </c>
      <c r="B5475" s="448" t="s">
        <v>8118</v>
      </c>
      <c r="C5475" s="449" t="s">
        <v>923</v>
      </c>
      <c r="D5475" s="450">
        <v>107.41</v>
      </c>
    </row>
    <row r="5476" spans="1:4" ht="13.5" x14ac:dyDescent="0.25">
      <c r="A5476" s="447">
        <v>99620</v>
      </c>
      <c r="B5476" s="448" t="s">
        <v>8119</v>
      </c>
      <c r="C5476" s="449" t="s">
        <v>923</v>
      </c>
      <c r="D5476" s="450">
        <v>145.91</v>
      </c>
    </row>
    <row r="5477" spans="1:4" ht="13.5" x14ac:dyDescent="0.25">
      <c r="A5477" s="447">
        <v>99621</v>
      </c>
      <c r="B5477" s="448" t="s">
        <v>8120</v>
      </c>
      <c r="C5477" s="449" t="s">
        <v>923</v>
      </c>
      <c r="D5477" s="450">
        <v>217.39</v>
      </c>
    </row>
    <row r="5478" spans="1:4" ht="13.5" x14ac:dyDescent="0.25">
      <c r="A5478" s="447">
        <v>99622</v>
      </c>
      <c r="B5478" s="448" t="s">
        <v>8121</v>
      </c>
      <c r="C5478" s="449" t="s">
        <v>923</v>
      </c>
      <c r="D5478" s="450">
        <v>244.79</v>
      </c>
    </row>
    <row r="5479" spans="1:4" ht="13.5" x14ac:dyDescent="0.25">
      <c r="A5479" s="447">
        <v>99623</v>
      </c>
      <c r="B5479" s="448" t="s">
        <v>8122</v>
      </c>
      <c r="C5479" s="449" t="s">
        <v>923</v>
      </c>
      <c r="D5479" s="450">
        <v>341.49</v>
      </c>
    </row>
    <row r="5480" spans="1:4" ht="13.5" x14ac:dyDescent="0.25">
      <c r="A5480" s="447">
        <v>99624</v>
      </c>
      <c r="B5480" s="448" t="s">
        <v>8123</v>
      </c>
      <c r="C5480" s="449" t="s">
        <v>923</v>
      </c>
      <c r="D5480" s="450">
        <v>486.74</v>
      </c>
    </row>
    <row r="5481" spans="1:4" ht="13.5" x14ac:dyDescent="0.25">
      <c r="A5481" s="447">
        <v>99625</v>
      </c>
      <c r="B5481" s="448" t="s">
        <v>8124</v>
      </c>
      <c r="C5481" s="449" t="s">
        <v>923</v>
      </c>
      <c r="D5481" s="450">
        <v>669.31</v>
      </c>
    </row>
    <row r="5482" spans="1:4" ht="13.5" x14ac:dyDescent="0.25">
      <c r="A5482" s="447">
        <v>99626</v>
      </c>
      <c r="B5482" s="448" t="s">
        <v>8125</v>
      </c>
      <c r="C5482" s="449" t="s">
        <v>923</v>
      </c>
      <c r="D5482" s="451">
        <v>1030.03</v>
      </c>
    </row>
    <row r="5483" spans="1:4" ht="13.5" x14ac:dyDescent="0.25">
      <c r="A5483" s="447">
        <v>99627</v>
      </c>
      <c r="B5483" s="448" t="s">
        <v>8126</v>
      </c>
      <c r="C5483" s="449" t="s">
        <v>923</v>
      </c>
      <c r="D5483" s="450">
        <v>64.83</v>
      </c>
    </row>
    <row r="5484" spans="1:4" ht="13.5" x14ac:dyDescent="0.25">
      <c r="A5484" s="447">
        <v>99628</v>
      </c>
      <c r="B5484" s="448" t="s">
        <v>8127</v>
      </c>
      <c r="C5484" s="449" t="s">
        <v>923</v>
      </c>
      <c r="D5484" s="450">
        <v>70.87</v>
      </c>
    </row>
    <row r="5485" spans="1:4" ht="13.5" x14ac:dyDescent="0.25">
      <c r="A5485" s="447">
        <v>99629</v>
      </c>
      <c r="B5485" s="448" t="s">
        <v>8128</v>
      </c>
      <c r="C5485" s="449" t="s">
        <v>923</v>
      </c>
      <c r="D5485" s="450">
        <v>78.84</v>
      </c>
    </row>
    <row r="5486" spans="1:4" ht="13.5" x14ac:dyDescent="0.25">
      <c r="A5486" s="447">
        <v>99630</v>
      </c>
      <c r="B5486" s="448" t="s">
        <v>8129</v>
      </c>
      <c r="C5486" s="449" t="s">
        <v>923</v>
      </c>
      <c r="D5486" s="450">
        <v>117.21</v>
      </c>
    </row>
    <row r="5487" spans="1:4" ht="13.5" x14ac:dyDescent="0.25">
      <c r="A5487" s="447">
        <v>99631</v>
      </c>
      <c r="B5487" s="448" t="s">
        <v>8130</v>
      </c>
      <c r="C5487" s="449" t="s">
        <v>923</v>
      </c>
      <c r="D5487" s="450">
        <v>136.53</v>
      </c>
    </row>
    <row r="5488" spans="1:4" ht="13.5" x14ac:dyDescent="0.25">
      <c r="A5488" s="447">
        <v>99632</v>
      </c>
      <c r="B5488" s="448" t="s">
        <v>8131</v>
      </c>
      <c r="C5488" s="449" t="s">
        <v>923</v>
      </c>
      <c r="D5488" s="450">
        <v>196.72</v>
      </c>
    </row>
    <row r="5489" spans="1:4" ht="13.5" x14ac:dyDescent="0.25">
      <c r="A5489" s="447">
        <v>99633</v>
      </c>
      <c r="B5489" s="448" t="s">
        <v>8132</v>
      </c>
      <c r="C5489" s="449" t="s">
        <v>923</v>
      </c>
      <c r="D5489" s="450">
        <v>421.62</v>
      </c>
    </row>
    <row r="5490" spans="1:4" ht="13.5" x14ac:dyDescent="0.25">
      <c r="A5490" s="447">
        <v>99634</v>
      </c>
      <c r="B5490" s="448" t="s">
        <v>8133</v>
      </c>
      <c r="C5490" s="449" t="s">
        <v>923</v>
      </c>
      <c r="D5490" s="450">
        <v>718.39</v>
      </c>
    </row>
    <row r="5491" spans="1:4" ht="13.5" x14ac:dyDescent="0.25">
      <c r="A5491" s="447">
        <v>99635</v>
      </c>
      <c r="B5491" s="448" t="s">
        <v>8134</v>
      </c>
      <c r="C5491" s="449" t="s">
        <v>923</v>
      </c>
      <c r="D5491" s="450">
        <v>395.04</v>
      </c>
    </row>
    <row r="5492" spans="1:4" ht="13.5" x14ac:dyDescent="0.25">
      <c r="A5492" s="447">
        <v>103008</v>
      </c>
      <c r="B5492" s="448" t="s">
        <v>8135</v>
      </c>
      <c r="C5492" s="449" t="s">
        <v>923</v>
      </c>
      <c r="D5492" s="450">
        <v>87.68</v>
      </c>
    </row>
    <row r="5493" spans="1:4" ht="13.5" x14ac:dyDescent="0.25">
      <c r="A5493" s="447">
        <v>103009</v>
      </c>
      <c r="B5493" s="448" t="s">
        <v>8136</v>
      </c>
      <c r="C5493" s="449" t="s">
        <v>923</v>
      </c>
      <c r="D5493" s="450">
        <v>310.67</v>
      </c>
    </row>
    <row r="5494" spans="1:4" ht="13.5" x14ac:dyDescent="0.25">
      <c r="A5494" s="447">
        <v>103010</v>
      </c>
      <c r="B5494" s="448" t="s">
        <v>8137</v>
      </c>
      <c r="C5494" s="449" t="s">
        <v>923</v>
      </c>
      <c r="D5494" s="450">
        <v>66.489999999999995</v>
      </c>
    </row>
    <row r="5495" spans="1:4" ht="13.5" x14ac:dyDescent="0.25">
      <c r="A5495" s="447">
        <v>103011</v>
      </c>
      <c r="B5495" s="448" t="s">
        <v>8138</v>
      </c>
      <c r="C5495" s="449" t="s">
        <v>923</v>
      </c>
      <c r="D5495" s="450">
        <v>74.19</v>
      </c>
    </row>
    <row r="5496" spans="1:4" ht="13.5" x14ac:dyDescent="0.25">
      <c r="A5496" s="447">
        <v>103012</v>
      </c>
      <c r="B5496" s="448" t="s">
        <v>8139</v>
      </c>
      <c r="C5496" s="449" t="s">
        <v>923</v>
      </c>
      <c r="D5496" s="450">
        <v>116.91</v>
      </c>
    </row>
    <row r="5497" spans="1:4" ht="13.5" x14ac:dyDescent="0.25">
      <c r="A5497" s="447">
        <v>103013</v>
      </c>
      <c r="B5497" s="448" t="s">
        <v>8140</v>
      </c>
      <c r="C5497" s="449" t="s">
        <v>923</v>
      </c>
      <c r="D5497" s="450">
        <v>125.96</v>
      </c>
    </row>
    <row r="5498" spans="1:4" ht="13.5" x14ac:dyDescent="0.25">
      <c r="A5498" s="447">
        <v>103014</v>
      </c>
      <c r="B5498" s="448" t="s">
        <v>8141</v>
      </c>
      <c r="C5498" s="449" t="s">
        <v>923</v>
      </c>
      <c r="D5498" s="450">
        <v>189.31</v>
      </c>
    </row>
    <row r="5499" spans="1:4" ht="13.5" x14ac:dyDescent="0.25">
      <c r="A5499" s="447">
        <v>103015</v>
      </c>
      <c r="B5499" s="448" t="s">
        <v>8142</v>
      </c>
      <c r="C5499" s="449" t="s">
        <v>923</v>
      </c>
      <c r="D5499" s="450">
        <v>334.44</v>
      </c>
    </row>
    <row r="5500" spans="1:4" ht="13.5" x14ac:dyDescent="0.25">
      <c r="A5500" s="447">
        <v>103016</v>
      </c>
      <c r="B5500" s="448" t="s">
        <v>8143</v>
      </c>
      <c r="C5500" s="449" t="s">
        <v>923</v>
      </c>
      <c r="D5500" s="450">
        <v>457.11</v>
      </c>
    </row>
    <row r="5501" spans="1:4" ht="13.5" x14ac:dyDescent="0.25">
      <c r="A5501" s="447">
        <v>103017</v>
      </c>
      <c r="B5501" s="448" t="s">
        <v>8144</v>
      </c>
      <c r="C5501" s="449" t="s">
        <v>923</v>
      </c>
      <c r="D5501" s="450">
        <v>797.46</v>
      </c>
    </row>
    <row r="5502" spans="1:4" ht="13.5" x14ac:dyDescent="0.25">
      <c r="A5502" s="447">
        <v>103018</v>
      </c>
      <c r="B5502" s="448" t="s">
        <v>8145</v>
      </c>
      <c r="C5502" s="449" t="s">
        <v>923</v>
      </c>
      <c r="D5502" s="450">
        <v>322.66000000000003</v>
      </c>
    </row>
    <row r="5503" spans="1:4" ht="13.5" x14ac:dyDescent="0.25">
      <c r="A5503" s="447">
        <v>103019</v>
      </c>
      <c r="B5503" s="448" t="s">
        <v>8146</v>
      </c>
      <c r="C5503" s="449" t="s">
        <v>923</v>
      </c>
      <c r="D5503" s="450">
        <v>167.91</v>
      </c>
    </row>
    <row r="5504" spans="1:4" ht="13.5" x14ac:dyDescent="0.25">
      <c r="A5504" s="447">
        <v>103029</v>
      </c>
      <c r="B5504" s="448" t="s">
        <v>8147</v>
      </c>
      <c r="C5504" s="449" t="s">
        <v>923</v>
      </c>
      <c r="D5504" s="450">
        <v>61.14</v>
      </c>
    </row>
    <row r="5505" spans="1:4" ht="13.5" x14ac:dyDescent="0.25">
      <c r="A5505" s="447">
        <v>103036</v>
      </c>
      <c r="B5505" s="448" t="s">
        <v>8148</v>
      </c>
      <c r="C5505" s="449" t="s">
        <v>923</v>
      </c>
      <c r="D5505" s="450">
        <v>16.2</v>
      </c>
    </row>
    <row r="5506" spans="1:4" ht="13.5" x14ac:dyDescent="0.25">
      <c r="A5506" s="447">
        <v>103037</v>
      </c>
      <c r="B5506" s="448" t="s">
        <v>8149</v>
      </c>
      <c r="C5506" s="449" t="s">
        <v>923</v>
      </c>
      <c r="D5506" s="450">
        <v>32.04</v>
      </c>
    </row>
    <row r="5507" spans="1:4" ht="13.5" x14ac:dyDescent="0.25">
      <c r="A5507" s="447">
        <v>103038</v>
      </c>
      <c r="B5507" s="448" t="s">
        <v>8150</v>
      </c>
      <c r="C5507" s="449" t="s">
        <v>923</v>
      </c>
      <c r="D5507" s="450">
        <v>42.95</v>
      </c>
    </row>
    <row r="5508" spans="1:4" ht="13.5" x14ac:dyDescent="0.25">
      <c r="A5508" s="447">
        <v>103039</v>
      </c>
      <c r="B5508" s="448" t="s">
        <v>8151</v>
      </c>
      <c r="C5508" s="449" t="s">
        <v>923</v>
      </c>
      <c r="D5508" s="450">
        <v>47.64</v>
      </c>
    </row>
    <row r="5509" spans="1:4" ht="13.5" x14ac:dyDescent="0.25">
      <c r="A5509" s="447">
        <v>103040</v>
      </c>
      <c r="B5509" s="448" t="s">
        <v>8152</v>
      </c>
      <c r="C5509" s="449" t="s">
        <v>923</v>
      </c>
      <c r="D5509" s="450">
        <v>69.73</v>
      </c>
    </row>
    <row r="5510" spans="1:4" ht="13.5" x14ac:dyDescent="0.25">
      <c r="A5510" s="447">
        <v>103041</v>
      </c>
      <c r="B5510" s="448" t="s">
        <v>8153</v>
      </c>
      <c r="C5510" s="449" t="s">
        <v>923</v>
      </c>
      <c r="D5510" s="450">
        <v>13.76</v>
      </c>
    </row>
    <row r="5511" spans="1:4" ht="13.5" x14ac:dyDescent="0.25">
      <c r="A5511" s="447">
        <v>103042</v>
      </c>
      <c r="B5511" s="448" t="s">
        <v>8154</v>
      </c>
      <c r="C5511" s="449" t="s">
        <v>923</v>
      </c>
      <c r="D5511" s="450">
        <v>17.46</v>
      </c>
    </row>
    <row r="5512" spans="1:4" ht="13.5" x14ac:dyDescent="0.25">
      <c r="A5512" s="447">
        <v>103043</v>
      </c>
      <c r="B5512" s="448" t="s">
        <v>8155</v>
      </c>
      <c r="C5512" s="449" t="s">
        <v>923</v>
      </c>
      <c r="D5512" s="450">
        <v>15.65</v>
      </c>
    </row>
    <row r="5513" spans="1:4" ht="13.5" x14ac:dyDescent="0.25">
      <c r="A5513" s="447">
        <v>103044</v>
      </c>
      <c r="B5513" s="448" t="s">
        <v>8156</v>
      </c>
      <c r="C5513" s="449" t="s">
        <v>923</v>
      </c>
      <c r="D5513" s="450">
        <v>21.39</v>
      </c>
    </row>
    <row r="5514" spans="1:4" ht="13.5" x14ac:dyDescent="0.25">
      <c r="A5514" s="447">
        <v>103045</v>
      </c>
      <c r="B5514" s="448" t="s">
        <v>8157</v>
      </c>
      <c r="C5514" s="449" t="s">
        <v>923</v>
      </c>
      <c r="D5514" s="450">
        <v>7.55</v>
      </c>
    </row>
    <row r="5515" spans="1:4" ht="13.5" x14ac:dyDescent="0.25">
      <c r="A5515" s="447">
        <v>103046</v>
      </c>
      <c r="B5515" s="448" t="s">
        <v>8158</v>
      </c>
      <c r="C5515" s="449" t="s">
        <v>923</v>
      </c>
      <c r="D5515" s="450">
        <v>16.66</v>
      </c>
    </row>
    <row r="5516" spans="1:4" ht="13.5" x14ac:dyDescent="0.25">
      <c r="A5516" s="447">
        <v>103047</v>
      </c>
      <c r="B5516" s="448" t="s">
        <v>8159</v>
      </c>
      <c r="C5516" s="449" t="s">
        <v>923</v>
      </c>
      <c r="D5516" s="450">
        <v>17.13</v>
      </c>
    </row>
    <row r="5517" spans="1:4" ht="13.5" x14ac:dyDescent="0.25">
      <c r="A5517" s="447">
        <v>103048</v>
      </c>
      <c r="B5517" s="448" t="s">
        <v>8160</v>
      </c>
      <c r="C5517" s="449" t="s">
        <v>923</v>
      </c>
      <c r="D5517" s="450">
        <v>13.37</v>
      </c>
    </row>
    <row r="5518" spans="1:4" ht="13.5" x14ac:dyDescent="0.25">
      <c r="A5518" s="447">
        <v>103049</v>
      </c>
      <c r="B5518" s="448" t="s">
        <v>8161</v>
      </c>
      <c r="C5518" s="449" t="s">
        <v>923</v>
      </c>
      <c r="D5518" s="450">
        <v>14.31</v>
      </c>
    </row>
    <row r="5519" spans="1:4" ht="13.5" x14ac:dyDescent="0.25">
      <c r="A5519" s="447">
        <v>103050</v>
      </c>
      <c r="B5519" s="448" t="s">
        <v>8162</v>
      </c>
      <c r="C5519" s="449" t="s">
        <v>923</v>
      </c>
      <c r="D5519" s="450">
        <v>24.75</v>
      </c>
    </row>
    <row r="5520" spans="1:4" ht="13.5" x14ac:dyDescent="0.25">
      <c r="A5520" s="447">
        <v>103051</v>
      </c>
      <c r="B5520" s="448" t="s">
        <v>8163</v>
      </c>
      <c r="C5520" s="449" t="s">
        <v>923</v>
      </c>
      <c r="D5520" s="450">
        <v>29.85</v>
      </c>
    </row>
    <row r="5521" spans="1:4" ht="13.5" x14ac:dyDescent="0.25">
      <c r="A5521" s="447">
        <v>103052</v>
      </c>
      <c r="B5521" s="448" t="s">
        <v>8164</v>
      </c>
      <c r="C5521" s="449" t="s">
        <v>923</v>
      </c>
      <c r="D5521" s="450">
        <v>40.31</v>
      </c>
    </row>
    <row r="5522" spans="1:4" ht="13.5" x14ac:dyDescent="0.25">
      <c r="A5522" s="447">
        <v>95634</v>
      </c>
      <c r="B5522" s="448" t="s">
        <v>20766</v>
      </c>
      <c r="C5522" s="449" t="s">
        <v>923</v>
      </c>
      <c r="D5522" s="450">
        <v>215.26</v>
      </c>
    </row>
    <row r="5523" spans="1:4" ht="13.5" x14ac:dyDescent="0.25">
      <c r="A5523" s="447">
        <v>95635</v>
      </c>
      <c r="B5523" s="448" t="s">
        <v>20767</v>
      </c>
      <c r="C5523" s="449" t="s">
        <v>923</v>
      </c>
      <c r="D5523" s="450">
        <v>225.72</v>
      </c>
    </row>
    <row r="5524" spans="1:4" ht="13.5" x14ac:dyDescent="0.25">
      <c r="A5524" s="447">
        <v>95636</v>
      </c>
      <c r="B5524" s="448" t="s">
        <v>20768</v>
      </c>
      <c r="C5524" s="449" t="s">
        <v>923</v>
      </c>
      <c r="D5524" s="450">
        <v>414.35</v>
      </c>
    </row>
    <row r="5525" spans="1:4" ht="13.5" x14ac:dyDescent="0.25">
      <c r="A5525" s="447">
        <v>95637</v>
      </c>
      <c r="B5525" s="448" t="s">
        <v>20769</v>
      </c>
      <c r="C5525" s="449" t="s">
        <v>923</v>
      </c>
      <c r="D5525" s="450">
        <v>550.15</v>
      </c>
    </row>
    <row r="5526" spans="1:4" ht="13.5" x14ac:dyDescent="0.25">
      <c r="A5526" s="447">
        <v>95638</v>
      </c>
      <c r="B5526" s="448" t="s">
        <v>20770</v>
      </c>
      <c r="C5526" s="449" t="s">
        <v>923</v>
      </c>
      <c r="D5526" s="450">
        <v>679.97</v>
      </c>
    </row>
    <row r="5527" spans="1:4" ht="13.5" x14ac:dyDescent="0.25">
      <c r="A5527" s="447">
        <v>95639</v>
      </c>
      <c r="B5527" s="448" t="s">
        <v>20771</v>
      </c>
      <c r="C5527" s="449" t="s">
        <v>923</v>
      </c>
      <c r="D5527" s="450">
        <v>935.47</v>
      </c>
    </row>
    <row r="5528" spans="1:4" ht="13.5" x14ac:dyDescent="0.25">
      <c r="A5528" s="447">
        <v>95641</v>
      </c>
      <c r="B5528" s="448" t="s">
        <v>20772</v>
      </c>
      <c r="C5528" s="449" t="s">
        <v>923</v>
      </c>
      <c r="D5528" s="450">
        <v>327.54000000000002</v>
      </c>
    </row>
    <row r="5529" spans="1:4" ht="13.5" x14ac:dyDescent="0.25">
      <c r="A5529" s="447">
        <v>95642</v>
      </c>
      <c r="B5529" s="448" t="s">
        <v>20773</v>
      </c>
      <c r="C5529" s="449" t="s">
        <v>923</v>
      </c>
      <c r="D5529" s="450">
        <v>485.08</v>
      </c>
    </row>
    <row r="5530" spans="1:4" ht="13.5" x14ac:dyDescent="0.25">
      <c r="A5530" s="447">
        <v>95643</v>
      </c>
      <c r="B5530" s="448" t="s">
        <v>20774</v>
      </c>
      <c r="C5530" s="449" t="s">
        <v>923</v>
      </c>
      <c r="D5530" s="450">
        <v>635.36</v>
      </c>
    </row>
    <row r="5531" spans="1:4" ht="13.5" x14ac:dyDescent="0.25">
      <c r="A5531" s="447">
        <v>95644</v>
      </c>
      <c r="B5531" s="448" t="s">
        <v>20775</v>
      </c>
      <c r="C5531" s="449" t="s">
        <v>923</v>
      </c>
      <c r="D5531" s="450">
        <v>243.12</v>
      </c>
    </row>
    <row r="5532" spans="1:4" ht="13.5" x14ac:dyDescent="0.25">
      <c r="A5532" s="447">
        <v>95645</v>
      </c>
      <c r="B5532" s="448" t="s">
        <v>20776</v>
      </c>
      <c r="C5532" s="449" t="s">
        <v>923</v>
      </c>
      <c r="D5532" s="450">
        <v>448.08</v>
      </c>
    </row>
    <row r="5533" spans="1:4" ht="13.5" x14ac:dyDescent="0.25">
      <c r="A5533" s="447">
        <v>95646</v>
      </c>
      <c r="B5533" s="448" t="s">
        <v>20777</v>
      </c>
      <c r="C5533" s="449" t="s">
        <v>923</v>
      </c>
      <c r="D5533" s="450">
        <v>668.57</v>
      </c>
    </row>
    <row r="5534" spans="1:4" ht="13.5" x14ac:dyDescent="0.25">
      <c r="A5534" s="447">
        <v>95647</v>
      </c>
      <c r="B5534" s="448" t="s">
        <v>20778</v>
      </c>
      <c r="C5534" s="449" t="s">
        <v>923</v>
      </c>
      <c r="D5534" s="450">
        <v>877.9</v>
      </c>
    </row>
    <row r="5535" spans="1:4" ht="13.5" x14ac:dyDescent="0.25">
      <c r="A5535" s="447">
        <v>95648</v>
      </c>
      <c r="B5535" s="448" t="s">
        <v>20779</v>
      </c>
      <c r="C5535" s="449" t="s">
        <v>923</v>
      </c>
      <c r="D5535" s="450">
        <v>608.61</v>
      </c>
    </row>
    <row r="5536" spans="1:4" ht="13.5" x14ac:dyDescent="0.25">
      <c r="A5536" s="447">
        <v>95649</v>
      </c>
      <c r="B5536" s="448" t="s">
        <v>20780</v>
      </c>
      <c r="C5536" s="449" t="s">
        <v>923</v>
      </c>
      <c r="D5536" s="451">
        <v>1056.56</v>
      </c>
    </row>
    <row r="5537" spans="1:4" ht="13.5" x14ac:dyDescent="0.25">
      <c r="A5537" s="447">
        <v>95650</v>
      </c>
      <c r="B5537" s="448" t="s">
        <v>20781</v>
      </c>
      <c r="C5537" s="449" t="s">
        <v>923</v>
      </c>
      <c r="D5537" s="451">
        <v>1545.16</v>
      </c>
    </row>
    <row r="5538" spans="1:4" ht="13.5" x14ac:dyDescent="0.25">
      <c r="A5538" s="447">
        <v>95651</v>
      </c>
      <c r="B5538" s="448" t="s">
        <v>20782</v>
      </c>
      <c r="C5538" s="449" t="s">
        <v>923</v>
      </c>
      <c r="D5538" s="451">
        <v>2009.59</v>
      </c>
    </row>
    <row r="5539" spans="1:4" ht="13.5" x14ac:dyDescent="0.25">
      <c r="A5539" s="447">
        <v>95652</v>
      </c>
      <c r="B5539" s="448" t="s">
        <v>20783</v>
      </c>
      <c r="C5539" s="449" t="s">
        <v>923</v>
      </c>
      <c r="D5539" s="450">
        <v>756.01</v>
      </c>
    </row>
    <row r="5540" spans="1:4" ht="13.5" x14ac:dyDescent="0.25">
      <c r="A5540" s="447">
        <v>95653</v>
      </c>
      <c r="B5540" s="448" t="s">
        <v>20784</v>
      </c>
      <c r="C5540" s="449" t="s">
        <v>923</v>
      </c>
      <c r="D5540" s="451">
        <v>1349.54</v>
      </c>
    </row>
    <row r="5541" spans="1:4" ht="13.5" x14ac:dyDescent="0.25">
      <c r="A5541" s="447">
        <v>95654</v>
      </c>
      <c r="B5541" s="448" t="s">
        <v>20785</v>
      </c>
      <c r="C5541" s="449" t="s">
        <v>923</v>
      </c>
      <c r="D5541" s="451">
        <v>1989.28</v>
      </c>
    </row>
    <row r="5542" spans="1:4" ht="13.5" x14ac:dyDescent="0.25">
      <c r="A5542" s="447">
        <v>95655</v>
      </c>
      <c r="B5542" s="448" t="s">
        <v>20786</v>
      </c>
      <c r="C5542" s="449" t="s">
        <v>923</v>
      </c>
      <c r="D5542" s="451">
        <v>2598.0500000000002</v>
      </c>
    </row>
    <row r="5543" spans="1:4" ht="13.5" x14ac:dyDescent="0.25">
      <c r="A5543" s="447">
        <v>95657</v>
      </c>
      <c r="B5543" s="448" t="s">
        <v>20787</v>
      </c>
      <c r="C5543" s="449" t="s">
        <v>923</v>
      </c>
      <c r="D5543" s="450">
        <v>309.14</v>
      </c>
    </row>
    <row r="5544" spans="1:4" ht="13.5" x14ac:dyDescent="0.25">
      <c r="A5544" s="447">
        <v>95658</v>
      </c>
      <c r="B5544" s="448" t="s">
        <v>20788</v>
      </c>
      <c r="C5544" s="449" t="s">
        <v>923</v>
      </c>
      <c r="D5544" s="450">
        <v>565.34</v>
      </c>
    </row>
    <row r="5545" spans="1:4" ht="13.5" x14ac:dyDescent="0.25">
      <c r="A5545" s="447">
        <v>95659</v>
      </c>
      <c r="B5545" s="448" t="s">
        <v>20789</v>
      </c>
      <c r="C5545" s="449" t="s">
        <v>923</v>
      </c>
      <c r="D5545" s="450">
        <v>841.59</v>
      </c>
    </row>
    <row r="5546" spans="1:4" ht="13.5" x14ac:dyDescent="0.25">
      <c r="A5546" s="447">
        <v>95660</v>
      </c>
      <c r="B5546" s="448" t="s">
        <v>20790</v>
      </c>
      <c r="C5546" s="449" t="s">
        <v>923</v>
      </c>
      <c r="D5546" s="451">
        <v>1104.08</v>
      </c>
    </row>
    <row r="5547" spans="1:4" ht="13.5" x14ac:dyDescent="0.25">
      <c r="A5547" s="447">
        <v>95661</v>
      </c>
      <c r="B5547" s="448" t="s">
        <v>20791</v>
      </c>
      <c r="C5547" s="449" t="s">
        <v>923</v>
      </c>
      <c r="D5547" s="450">
        <v>388.15</v>
      </c>
    </row>
    <row r="5548" spans="1:4" ht="13.5" x14ac:dyDescent="0.25">
      <c r="A5548" s="447">
        <v>95662</v>
      </c>
      <c r="B5548" s="448" t="s">
        <v>20792</v>
      </c>
      <c r="C5548" s="449" t="s">
        <v>923</v>
      </c>
      <c r="D5548" s="450">
        <v>722.01</v>
      </c>
    </row>
    <row r="5549" spans="1:4" ht="13.5" x14ac:dyDescent="0.25">
      <c r="A5549" s="447">
        <v>95663</v>
      </c>
      <c r="B5549" s="448" t="s">
        <v>20793</v>
      </c>
      <c r="C5549" s="449" t="s">
        <v>923</v>
      </c>
      <c r="D5549" s="451">
        <v>1079.94</v>
      </c>
    </row>
    <row r="5550" spans="1:4" ht="13.5" x14ac:dyDescent="0.25">
      <c r="A5550" s="447">
        <v>95664</v>
      </c>
      <c r="B5550" s="448" t="s">
        <v>20794</v>
      </c>
      <c r="C5550" s="449" t="s">
        <v>923</v>
      </c>
      <c r="D5550" s="451">
        <v>1419.22</v>
      </c>
    </row>
    <row r="5551" spans="1:4" ht="13.5" x14ac:dyDescent="0.25">
      <c r="A5551" s="447">
        <v>95665</v>
      </c>
      <c r="B5551" s="448" t="s">
        <v>20795</v>
      </c>
      <c r="C5551" s="449" t="s">
        <v>923</v>
      </c>
      <c r="D5551" s="450">
        <v>340.45</v>
      </c>
    </row>
    <row r="5552" spans="1:4" ht="13.5" x14ac:dyDescent="0.25">
      <c r="A5552" s="447">
        <v>95666</v>
      </c>
      <c r="B5552" s="448" t="s">
        <v>20796</v>
      </c>
      <c r="C5552" s="449" t="s">
        <v>923</v>
      </c>
      <c r="D5552" s="450">
        <v>606.02</v>
      </c>
    </row>
    <row r="5553" spans="1:4" ht="13.5" x14ac:dyDescent="0.25">
      <c r="A5553" s="447">
        <v>95667</v>
      </c>
      <c r="B5553" s="448" t="s">
        <v>20797</v>
      </c>
      <c r="C5553" s="449" t="s">
        <v>923</v>
      </c>
      <c r="D5553" s="450">
        <v>897.96</v>
      </c>
    </row>
    <row r="5554" spans="1:4" ht="13.5" x14ac:dyDescent="0.25">
      <c r="A5554" s="447">
        <v>95668</v>
      </c>
      <c r="B5554" s="448" t="s">
        <v>20798</v>
      </c>
      <c r="C5554" s="449" t="s">
        <v>923</v>
      </c>
      <c r="D5554" s="451">
        <v>1174.24</v>
      </c>
    </row>
    <row r="5555" spans="1:4" ht="13.5" x14ac:dyDescent="0.25">
      <c r="A5555" s="447">
        <v>95669</v>
      </c>
      <c r="B5555" s="448" t="s">
        <v>20799</v>
      </c>
      <c r="C5555" s="449" t="s">
        <v>923</v>
      </c>
      <c r="D5555" s="450">
        <v>415.87</v>
      </c>
    </row>
    <row r="5556" spans="1:4" ht="13.5" x14ac:dyDescent="0.25">
      <c r="A5556" s="447">
        <v>95670</v>
      </c>
      <c r="B5556" s="448" t="s">
        <v>20800</v>
      </c>
      <c r="C5556" s="449" t="s">
        <v>923</v>
      </c>
      <c r="D5556" s="450">
        <v>755.73</v>
      </c>
    </row>
    <row r="5557" spans="1:4" ht="13.5" x14ac:dyDescent="0.25">
      <c r="A5557" s="447">
        <v>95671</v>
      </c>
      <c r="B5557" s="448" t="s">
        <v>20801</v>
      </c>
      <c r="C5557" s="449" t="s">
        <v>923</v>
      </c>
      <c r="D5557" s="451">
        <v>1125.3699999999999</v>
      </c>
    </row>
    <row r="5558" spans="1:4" ht="13.5" x14ac:dyDescent="0.25">
      <c r="A5558" s="447">
        <v>95672</v>
      </c>
      <c r="B5558" s="448" t="s">
        <v>20802</v>
      </c>
      <c r="C5558" s="449" t="s">
        <v>923</v>
      </c>
      <c r="D5558" s="451">
        <v>1475.21</v>
      </c>
    </row>
    <row r="5559" spans="1:4" ht="13.5" x14ac:dyDescent="0.25">
      <c r="A5559" s="447">
        <v>95673</v>
      </c>
      <c r="B5559" s="448" t="s">
        <v>20803</v>
      </c>
      <c r="C5559" s="449" t="s">
        <v>923</v>
      </c>
      <c r="D5559" s="450">
        <v>165.06</v>
      </c>
    </row>
    <row r="5560" spans="1:4" ht="13.5" x14ac:dyDescent="0.25">
      <c r="A5560" s="447">
        <v>95674</v>
      </c>
      <c r="B5560" s="448" t="s">
        <v>20804</v>
      </c>
      <c r="C5560" s="449" t="s">
        <v>923</v>
      </c>
      <c r="D5560" s="450">
        <v>175.61</v>
      </c>
    </row>
    <row r="5561" spans="1:4" ht="13.5" x14ac:dyDescent="0.25">
      <c r="A5561" s="447">
        <v>95675</v>
      </c>
      <c r="B5561" s="448" t="s">
        <v>20805</v>
      </c>
      <c r="C5561" s="449" t="s">
        <v>923</v>
      </c>
      <c r="D5561" s="450">
        <v>216.62</v>
      </c>
    </row>
    <row r="5562" spans="1:4" ht="13.5" x14ac:dyDescent="0.25">
      <c r="A5562" s="447">
        <v>95676</v>
      </c>
      <c r="B5562" s="448" t="s">
        <v>20806</v>
      </c>
      <c r="C5562" s="449" t="s">
        <v>923</v>
      </c>
      <c r="D5562" s="450">
        <v>141.13</v>
      </c>
    </row>
    <row r="5563" spans="1:4" ht="13.5" x14ac:dyDescent="0.25">
      <c r="A5563" s="447">
        <v>97741</v>
      </c>
      <c r="B5563" s="448" t="s">
        <v>20807</v>
      </c>
      <c r="C5563" s="449" t="s">
        <v>923</v>
      </c>
      <c r="D5563" s="450">
        <v>182.31</v>
      </c>
    </row>
    <row r="5564" spans="1:4" ht="13.5" x14ac:dyDescent="0.25">
      <c r="A5564" s="447">
        <v>104992</v>
      </c>
      <c r="B5564" s="448" t="s">
        <v>20808</v>
      </c>
      <c r="C5564" s="449" t="s">
        <v>923</v>
      </c>
      <c r="D5564" s="451">
        <v>1795.27</v>
      </c>
    </row>
    <row r="5565" spans="1:4" ht="13.5" x14ac:dyDescent="0.25">
      <c r="A5565" s="447">
        <v>104997</v>
      </c>
      <c r="B5565" s="448" t="s">
        <v>20809</v>
      </c>
      <c r="C5565" s="449" t="s">
        <v>923</v>
      </c>
      <c r="D5565" s="450">
        <v>581.29</v>
      </c>
    </row>
    <row r="5566" spans="1:4" ht="13.5" x14ac:dyDescent="0.25">
      <c r="A5566" s="447">
        <v>104998</v>
      </c>
      <c r="B5566" s="448" t="s">
        <v>20810</v>
      </c>
      <c r="C5566" s="449" t="s">
        <v>923</v>
      </c>
      <c r="D5566" s="450">
        <v>781.91</v>
      </c>
    </row>
    <row r="5567" spans="1:4" ht="13.5" x14ac:dyDescent="0.25">
      <c r="A5567" s="447">
        <v>105135</v>
      </c>
      <c r="B5567" s="448" t="s">
        <v>20811</v>
      </c>
      <c r="C5567" s="449" t="s">
        <v>923</v>
      </c>
      <c r="D5567" s="451">
        <v>1283.29</v>
      </c>
    </row>
    <row r="5568" spans="1:4" ht="13.5" x14ac:dyDescent="0.25">
      <c r="A5568" s="447">
        <v>90436</v>
      </c>
      <c r="B5568" s="448" t="s">
        <v>12581</v>
      </c>
      <c r="C5568" s="449" t="s">
        <v>923</v>
      </c>
      <c r="D5568" s="450">
        <v>14.66</v>
      </c>
    </row>
    <row r="5569" spans="1:4" ht="13.5" x14ac:dyDescent="0.25">
      <c r="A5569" s="447">
        <v>90437</v>
      </c>
      <c r="B5569" s="448" t="s">
        <v>12582</v>
      </c>
      <c r="C5569" s="449" t="s">
        <v>923</v>
      </c>
      <c r="D5569" s="450">
        <v>39.07</v>
      </c>
    </row>
    <row r="5570" spans="1:4" ht="13.5" x14ac:dyDescent="0.25">
      <c r="A5570" s="447">
        <v>90438</v>
      </c>
      <c r="B5570" s="448" t="s">
        <v>12583</v>
      </c>
      <c r="C5570" s="449" t="s">
        <v>923</v>
      </c>
      <c r="D5570" s="450">
        <v>57.07</v>
      </c>
    </row>
    <row r="5571" spans="1:4" ht="13.5" x14ac:dyDescent="0.25">
      <c r="A5571" s="447">
        <v>90439</v>
      </c>
      <c r="B5571" s="448" t="s">
        <v>12584</v>
      </c>
      <c r="C5571" s="449" t="s">
        <v>923</v>
      </c>
      <c r="D5571" s="450">
        <v>9.6300000000000008</v>
      </c>
    </row>
    <row r="5572" spans="1:4" ht="13.5" x14ac:dyDescent="0.25">
      <c r="A5572" s="447">
        <v>90440</v>
      </c>
      <c r="B5572" s="448" t="s">
        <v>12585</v>
      </c>
      <c r="C5572" s="449" t="s">
        <v>923</v>
      </c>
      <c r="D5572" s="450">
        <v>25.69</v>
      </c>
    </row>
    <row r="5573" spans="1:4" ht="13.5" x14ac:dyDescent="0.25">
      <c r="A5573" s="447">
        <v>90441</v>
      </c>
      <c r="B5573" s="448" t="s">
        <v>12586</v>
      </c>
      <c r="C5573" s="449" t="s">
        <v>923</v>
      </c>
      <c r="D5573" s="450">
        <v>37.54</v>
      </c>
    </row>
    <row r="5574" spans="1:4" ht="13.5" x14ac:dyDescent="0.25">
      <c r="A5574" s="447">
        <v>90443</v>
      </c>
      <c r="B5574" s="448" t="s">
        <v>12587</v>
      </c>
      <c r="C5574" s="449" t="s">
        <v>982</v>
      </c>
      <c r="D5574" s="450">
        <v>7.87</v>
      </c>
    </row>
    <row r="5575" spans="1:4" ht="13.5" x14ac:dyDescent="0.25">
      <c r="A5575" s="447">
        <v>90444</v>
      </c>
      <c r="B5575" s="448" t="s">
        <v>12588</v>
      </c>
      <c r="C5575" s="449" t="s">
        <v>982</v>
      </c>
      <c r="D5575" s="450">
        <v>13.27</v>
      </c>
    </row>
    <row r="5576" spans="1:4" ht="13.5" x14ac:dyDescent="0.25">
      <c r="A5576" s="447">
        <v>90445</v>
      </c>
      <c r="B5576" s="448" t="s">
        <v>12589</v>
      </c>
      <c r="C5576" s="449" t="s">
        <v>982</v>
      </c>
      <c r="D5576" s="450">
        <v>17.61</v>
      </c>
    </row>
    <row r="5577" spans="1:4" ht="13.5" x14ac:dyDescent="0.25">
      <c r="A5577" s="447">
        <v>90446</v>
      </c>
      <c r="B5577" s="448" t="s">
        <v>12590</v>
      </c>
      <c r="C5577" s="449" t="s">
        <v>982</v>
      </c>
      <c r="D5577" s="450">
        <v>23.38</v>
      </c>
    </row>
    <row r="5578" spans="1:4" ht="13.5" x14ac:dyDescent="0.25">
      <c r="A5578" s="447">
        <v>90447</v>
      </c>
      <c r="B5578" s="448" t="s">
        <v>12591</v>
      </c>
      <c r="C5578" s="449" t="s">
        <v>982</v>
      </c>
      <c r="D5578" s="450">
        <v>8.2100000000000009</v>
      </c>
    </row>
    <row r="5579" spans="1:4" ht="13.5" x14ac:dyDescent="0.25">
      <c r="A5579" s="447">
        <v>90451</v>
      </c>
      <c r="B5579" s="448" t="s">
        <v>12592</v>
      </c>
      <c r="C5579" s="449" t="s">
        <v>923</v>
      </c>
      <c r="D5579" s="450">
        <v>5.78</v>
      </c>
    </row>
    <row r="5580" spans="1:4" ht="13.5" x14ac:dyDescent="0.25">
      <c r="A5580" s="447">
        <v>90452</v>
      </c>
      <c r="B5580" s="448" t="s">
        <v>12593</v>
      </c>
      <c r="C5580" s="449" t="s">
        <v>923</v>
      </c>
      <c r="D5580" s="450">
        <v>18.21</v>
      </c>
    </row>
    <row r="5581" spans="1:4" ht="13.5" x14ac:dyDescent="0.25">
      <c r="A5581" s="447">
        <v>90453</v>
      </c>
      <c r="B5581" s="448" t="s">
        <v>12594</v>
      </c>
      <c r="C5581" s="449" t="s">
        <v>923</v>
      </c>
      <c r="D5581" s="450">
        <v>3.93</v>
      </c>
    </row>
    <row r="5582" spans="1:4" ht="13.5" x14ac:dyDescent="0.25">
      <c r="A5582" s="447">
        <v>90454</v>
      </c>
      <c r="B5582" s="448" t="s">
        <v>12595</v>
      </c>
      <c r="C5582" s="449" t="s">
        <v>923</v>
      </c>
      <c r="D5582" s="450">
        <v>6.28</v>
      </c>
    </row>
    <row r="5583" spans="1:4" ht="13.5" x14ac:dyDescent="0.25">
      <c r="A5583" s="447">
        <v>90455</v>
      </c>
      <c r="B5583" s="448" t="s">
        <v>12596</v>
      </c>
      <c r="C5583" s="449" t="s">
        <v>923</v>
      </c>
      <c r="D5583" s="450">
        <v>8.02</v>
      </c>
    </row>
    <row r="5584" spans="1:4" ht="13.5" x14ac:dyDescent="0.25">
      <c r="A5584" s="447">
        <v>90456</v>
      </c>
      <c r="B5584" s="448" t="s">
        <v>12597</v>
      </c>
      <c r="C5584" s="449" t="s">
        <v>923</v>
      </c>
      <c r="D5584" s="450">
        <v>5.44</v>
      </c>
    </row>
    <row r="5585" spans="1:4" ht="13.5" x14ac:dyDescent="0.25">
      <c r="A5585" s="447">
        <v>90457</v>
      </c>
      <c r="B5585" s="448" t="s">
        <v>12598</v>
      </c>
      <c r="C5585" s="449" t="s">
        <v>923</v>
      </c>
      <c r="D5585" s="450">
        <v>12.42</v>
      </c>
    </row>
    <row r="5586" spans="1:4" ht="13.5" x14ac:dyDescent="0.25">
      <c r="A5586" s="447">
        <v>90458</v>
      </c>
      <c r="B5586" s="448" t="s">
        <v>12599</v>
      </c>
      <c r="C5586" s="449" t="s">
        <v>923</v>
      </c>
      <c r="D5586" s="450">
        <v>35.43</v>
      </c>
    </row>
    <row r="5587" spans="1:4" ht="13.5" x14ac:dyDescent="0.25">
      <c r="A5587" s="447">
        <v>90459</v>
      </c>
      <c r="B5587" s="448" t="s">
        <v>12600</v>
      </c>
      <c r="C5587" s="449" t="s">
        <v>923</v>
      </c>
      <c r="D5587" s="450">
        <v>48.07</v>
      </c>
    </row>
    <row r="5588" spans="1:4" ht="13.5" x14ac:dyDescent="0.25">
      <c r="A5588" s="447">
        <v>90460</v>
      </c>
      <c r="B5588" s="448" t="s">
        <v>12601</v>
      </c>
      <c r="C5588" s="449" t="s">
        <v>982</v>
      </c>
      <c r="D5588" s="450">
        <v>25.77</v>
      </c>
    </row>
    <row r="5589" spans="1:4" ht="13.5" x14ac:dyDescent="0.25">
      <c r="A5589" s="447">
        <v>90461</v>
      </c>
      <c r="B5589" s="448" t="s">
        <v>12602</v>
      </c>
      <c r="C5589" s="449" t="s">
        <v>982</v>
      </c>
      <c r="D5589" s="450">
        <v>19.07</v>
      </c>
    </row>
    <row r="5590" spans="1:4" ht="13.5" x14ac:dyDescent="0.25">
      <c r="A5590" s="447">
        <v>90462</v>
      </c>
      <c r="B5590" s="448" t="s">
        <v>12603</v>
      </c>
      <c r="C5590" s="449" t="s">
        <v>982</v>
      </c>
      <c r="D5590" s="450">
        <v>4.5999999999999996</v>
      </c>
    </row>
    <row r="5591" spans="1:4" ht="13.5" x14ac:dyDescent="0.25">
      <c r="A5591" s="447">
        <v>90463</v>
      </c>
      <c r="B5591" s="448" t="s">
        <v>12604</v>
      </c>
      <c r="C5591" s="449" t="s">
        <v>982</v>
      </c>
      <c r="D5591" s="450">
        <v>3.86</v>
      </c>
    </row>
    <row r="5592" spans="1:4" ht="13.5" x14ac:dyDescent="0.25">
      <c r="A5592" s="447">
        <v>90466</v>
      </c>
      <c r="B5592" s="448" t="s">
        <v>12605</v>
      </c>
      <c r="C5592" s="449" t="s">
        <v>982</v>
      </c>
      <c r="D5592" s="450">
        <v>15.28</v>
      </c>
    </row>
    <row r="5593" spans="1:4" ht="13.5" x14ac:dyDescent="0.25">
      <c r="A5593" s="447">
        <v>90467</v>
      </c>
      <c r="B5593" s="448" t="s">
        <v>12606</v>
      </c>
      <c r="C5593" s="449" t="s">
        <v>982</v>
      </c>
      <c r="D5593" s="450">
        <v>22.98</v>
      </c>
    </row>
    <row r="5594" spans="1:4" ht="13.5" x14ac:dyDescent="0.25">
      <c r="A5594" s="447">
        <v>90468</v>
      </c>
      <c r="B5594" s="448" t="s">
        <v>12607</v>
      </c>
      <c r="C5594" s="449" t="s">
        <v>982</v>
      </c>
      <c r="D5594" s="450">
        <v>7.59</v>
      </c>
    </row>
    <row r="5595" spans="1:4" ht="13.5" x14ac:dyDescent="0.25">
      <c r="A5595" s="447">
        <v>90469</v>
      </c>
      <c r="B5595" s="448" t="s">
        <v>12608</v>
      </c>
      <c r="C5595" s="449" t="s">
        <v>982</v>
      </c>
      <c r="D5595" s="450">
        <v>11.54</v>
      </c>
    </row>
    <row r="5596" spans="1:4" ht="13.5" x14ac:dyDescent="0.25">
      <c r="A5596" s="447">
        <v>90470</v>
      </c>
      <c r="B5596" s="448" t="s">
        <v>12609</v>
      </c>
      <c r="C5596" s="449" t="s">
        <v>982</v>
      </c>
      <c r="D5596" s="450">
        <v>15.34</v>
      </c>
    </row>
    <row r="5597" spans="1:4" ht="13.5" x14ac:dyDescent="0.25">
      <c r="A5597" s="447">
        <v>91166</v>
      </c>
      <c r="B5597" s="448" t="s">
        <v>12610</v>
      </c>
      <c r="C5597" s="449" t="s">
        <v>982</v>
      </c>
      <c r="D5597" s="450">
        <v>4.2</v>
      </c>
    </row>
    <row r="5598" spans="1:4" ht="13.5" x14ac:dyDescent="0.25">
      <c r="A5598" s="447">
        <v>91167</v>
      </c>
      <c r="B5598" s="448" t="s">
        <v>20812</v>
      </c>
      <c r="C5598" s="449" t="s">
        <v>982</v>
      </c>
      <c r="D5598" s="450">
        <v>9.7200000000000006</v>
      </c>
    </row>
    <row r="5599" spans="1:4" ht="13.5" x14ac:dyDescent="0.25">
      <c r="A5599" s="447">
        <v>91170</v>
      </c>
      <c r="B5599" s="448" t="s">
        <v>20813</v>
      </c>
      <c r="C5599" s="449" t="s">
        <v>982</v>
      </c>
      <c r="D5599" s="450">
        <v>9.7200000000000006</v>
      </c>
    </row>
    <row r="5600" spans="1:4" ht="13.5" x14ac:dyDescent="0.25">
      <c r="A5600" s="447">
        <v>91171</v>
      </c>
      <c r="B5600" s="448" t="s">
        <v>20814</v>
      </c>
      <c r="C5600" s="449" t="s">
        <v>982</v>
      </c>
      <c r="D5600" s="450">
        <v>15.69</v>
      </c>
    </row>
    <row r="5601" spans="1:4" ht="13.5" x14ac:dyDescent="0.25">
      <c r="A5601" s="447">
        <v>91172</v>
      </c>
      <c r="B5601" s="448" t="s">
        <v>20815</v>
      </c>
      <c r="C5601" s="449" t="s">
        <v>982</v>
      </c>
      <c r="D5601" s="450">
        <v>18.059999999999999</v>
      </c>
    </row>
    <row r="5602" spans="1:4" ht="13.5" x14ac:dyDescent="0.25">
      <c r="A5602" s="447">
        <v>91173</v>
      </c>
      <c r="B5602" s="448" t="s">
        <v>20816</v>
      </c>
      <c r="C5602" s="449" t="s">
        <v>982</v>
      </c>
      <c r="D5602" s="450">
        <v>3.63</v>
      </c>
    </row>
    <row r="5603" spans="1:4" ht="13.5" x14ac:dyDescent="0.25">
      <c r="A5603" s="447">
        <v>91174</v>
      </c>
      <c r="B5603" s="448" t="s">
        <v>20817</v>
      </c>
      <c r="C5603" s="449" t="s">
        <v>982</v>
      </c>
      <c r="D5603" s="450">
        <v>6.26</v>
      </c>
    </row>
    <row r="5604" spans="1:4" ht="13.5" x14ac:dyDescent="0.25">
      <c r="A5604" s="447">
        <v>91175</v>
      </c>
      <c r="B5604" s="448" t="s">
        <v>20818</v>
      </c>
      <c r="C5604" s="449" t="s">
        <v>982</v>
      </c>
      <c r="D5604" s="450">
        <v>9.74</v>
      </c>
    </row>
    <row r="5605" spans="1:4" ht="13.5" x14ac:dyDescent="0.25">
      <c r="A5605" s="447">
        <v>91176</v>
      </c>
      <c r="B5605" s="448" t="s">
        <v>20819</v>
      </c>
      <c r="C5605" s="449" t="s">
        <v>982</v>
      </c>
      <c r="D5605" s="450">
        <v>16.12</v>
      </c>
    </row>
    <row r="5606" spans="1:4" ht="13.5" x14ac:dyDescent="0.25">
      <c r="A5606" s="447">
        <v>91179</v>
      </c>
      <c r="B5606" s="448" t="s">
        <v>12611</v>
      </c>
      <c r="C5606" s="449" t="s">
        <v>982</v>
      </c>
      <c r="D5606" s="450">
        <v>16.12</v>
      </c>
    </row>
    <row r="5607" spans="1:4" ht="13.5" x14ac:dyDescent="0.25">
      <c r="A5607" s="447">
        <v>91180</v>
      </c>
      <c r="B5607" s="448" t="s">
        <v>12612</v>
      </c>
      <c r="C5607" s="449" t="s">
        <v>982</v>
      </c>
      <c r="D5607" s="450">
        <v>21.43</v>
      </c>
    </row>
    <row r="5608" spans="1:4" ht="13.5" x14ac:dyDescent="0.25">
      <c r="A5608" s="447">
        <v>91181</v>
      </c>
      <c r="B5608" s="448" t="s">
        <v>12613</v>
      </c>
      <c r="C5608" s="449" t="s">
        <v>982</v>
      </c>
      <c r="D5608" s="450">
        <v>22.43</v>
      </c>
    </row>
    <row r="5609" spans="1:4" ht="13.5" x14ac:dyDescent="0.25">
      <c r="A5609" s="447">
        <v>91182</v>
      </c>
      <c r="B5609" s="448" t="s">
        <v>12614</v>
      </c>
      <c r="C5609" s="449" t="s">
        <v>982</v>
      </c>
      <c r="D5609" s="450">
        <v>25.81</v>
      </c>
    </row>
    <row r="5610" spans="1:4" ht="13.5" x14ac:dyDescent="0.25">
      <c r="A5610" s="447">
        <v>91185</v>
      </c>
      <c r="B5610" s="448" t="s">
        <v>12615</v>
      </c>
      <c r="C5610" s="449" t="s">
        <v>982</v>
      </c>
      <c r="D5610" s="450">
        <v>25.81</v>
      </c>
    </row>
    <row r="5611" spans="1:4" ht="13.5" x14ac:dyDescent="0.25">
      <c r="A5611" s="447">
        <v>91186</v>
      </c>
      <c r="B5611" s="448" t="s">
        <v>12616</v>
      </c>
      <c r="C5611" s="449" t="s">
        <v>982</v>
      </c>
      <c r="D5611" s="450">
        <v>28.55</v>
      </c>
    </row>
    <row r="5612" spans="1:4" ht="13.5" x14ac:dyDescent="0.25">
      <c r="A5612" s="447">
        <v>91187</v>
      </c>
      <c r="B5612" s="448" t="s">
        <v>12617</v>
      </c>
      <c r="C5612" s="449" t="s">
        <v>982</v>
      </c>
      <c r="D5612" s="450">
        <v>25.65</v>
      </c>
    </row>
    <row r="5613" spans="1:4" ht="13.5" x14ac:dyDescent="0.25">
      <c r="A5613" s="447">
        <v>91188</v>
      </c>
      <c r="B5613" s="448" t="s">
        <v>12618</v>
      </c>
      <c r="C5613" s="449" t="s">
        <v>923</v>
      </c>
      <c r="D5613" s="450">
        <v>13.03</v>
      </c>
    </row>
    <row r="5614" spans="1:4" ht="13.5" x14ac:dyDescent="0.25">
      <c r="A5614" s="447">
        <v>91189</v>
      </c>
      <c r="B5614" s="448" t="s">
        <v>12619</v>
      </c>
      <c r="C5614" s="449" t="s">
        <v>923</v>
      </c>
      <c r="D5614" s="450">
        <v>72.42</v>
      </c>
    </row>
    <row r="5615" spans="1:4" ht="13.5" x14ac:dyDescent="0.25">
      <c r="A5615" s="447">
        <v>91190</v>
      </c>
      <c r="B5615" s="448" t="s">
        <v>12620</v>
      </c>
      <c r="C5615" s="449" t="s">
        <v>923</v>
      </c>
      <c r="D5615" s="450">
        <v>10.56</v>
      </c>
    </row>
    <row r="5616" spans="1:4" ht="13.5" x14ac:dyDescent="0.25">
      <c r="A5616" s="447">
        <v>91191</v>
      </c>
      <c r="B5616" s="448" t="s">
        <v>12621</v>
      </c>
      <c r="C5616" s="449" t="s">
        <v>923</v>
      </c>
      <c r="D5616" s="450">
        <v>14.68</v>
      </c>
    </row>
    <row r="5617" spans="1:4" ht="13.5" x14ac:dyDescent="0.25">
      <c r="A5617" s="447">
        <v>91192</v>
      </c>
      <c r="B5617" s="448" t="s">
        <v>12622</v>
      </c>
      <c r="C5617" s="449" t="s">
        <v>923</v>
      </c>
      <c r="D5617" s="450">
        <v>22.06</v>
      </c>
    </row>
    <row r="5618" spans="1:4" ht="13.5" x14ac:dyDescent="0.25">
      <c r="A5618" s="447">
        <v>91222</v>
      </c>
      <c r="B5618" s="448" t="s">
        <v>12623</v>
      </c>
      <c r="C5618" s="449" t="s">
        <v>982</v>
      </c>
      <c r="D5618" s="450">
        <v>8.75</v>
      </c>
    </row>
    <row r="5619" spans="1:4" ht="13.5" x14ac:dyDescent="0.25">
      <c r="A5619" s="447">
        <v>94480</v>
      </c>
      <c r="B5619" s="448" t="s">
        <v>20820</v>
      </c>
      <c r="C5619" s="449" t="s">
        <v>923</v>
      </c>
      <c r="D5619" s="451">
        <v>2776.04</v>
      </c>
    </row>
    <row r="5620" spans="1:4" ht="13.5" x14ac:dyDescent="0.25">
      <c r="A5620" s="447">
        <v>94481</v>
      </c>
      <c r="B5620" s="448" t="s">
        <v>20821</v>
      </c>
      <c r="C5620" s="449" t="s">
        <v>923</v>
      </c>
      <c r="D5620" s="451">
        <v>1924.81</v>
      </c>
    </row>
    <row r="5621" spans="1:4" ht="13.5" x14ac:dyDescent="0.25">
      <c r="A5621" s="447">
        <v>94482</v>
      </c>
      <c r="B5621" s="448" t="s">
        <v>20822</v>
      </c>
      <c r="C5621" s="449" t="s">
        <v>923</v>
      </c>
      <c r="D5621" s="451">
        <v>1502.01</v>
      </c>
    </row>
    <row r="5622" spans="1:4" ht="13.5" x14ac:dyDescent="0.25">
      <c r="A5622" s="447">
        <v>94483</v>
      </c>
      <c r="B5622" s="448" t="s">
        <v>20823</v>
      </c>
      <c r="C5622" s="449" t="s">
        <v>923</v>
      </c>
      <c r="D5622" s="451">
        <v>1249.6400000000001</v>
      </c>
    </row>
    <row r="5623" spans="1:4" ht="13.5" x14ac:dyDescent="0.25">
      <c r="A5623" s="447">
        <v>95541</v>
      </c>
      <c r="B5623" s="448" t="s">
        <v>12624</v>
      </c>
      <c r="C5623" s="449" t="s">
        <v>923</v>
      </c>
      <c r="D5623" s="450">
        <v>24.49</v>
      </c>
    </row>
    <row r="5624" spans="1:4" ht="13.5" x14ac:dyDescent="0.25">
      <c r="A5624" s="447">
        <v>96559</v>
      </c>
      <c r="B5624" s="448" t="s">
        <v>12625</v>
      </c>
      <c r="C5624" s="449" t="s">
        <v>984</v>
      </c>
      <c r="D5624" s="450">
        <v>36.33</v>
      </c>
    </row>
    <row r="5625" spans="1:4" ht="13.5" x14ac:dyDescent="0.25">
      <c r="A5625" s="447">
        <v>96560</v>
      </c>
      <c r="B5625" s="448" t="s">
        <v>12626</v>
      </c>
      <c r="C5625" s="449" t="s">
        <v>984</v>
      </c>
      <c r="D5625" s="450">
        <v>34.159999999999997</v>
      </c>
    </row>
    <row r="5626" spans="1:4" ht="13.5" x14ac:dyDescent="0.25">
      <c r="A5626" s="447">
        <v>96562</v>
      </c>
      <c r="B5626" s="448" t="s">
        <v>12627</v>
      </c>
      <c r="C5626" s="449" t="s">
        <v>982</v>
      </c>
      <c r="D5626" s="450">
        <v>51.81</v>
      </c>
    </row>
    <row r="5627" spans="1:4" ht="13.5" x14ac:dyDescent="0.25">
      <c r="A5627" s="447">
        <v>96563</v>
      </c>
      <c r="B5627" s="448" t="s">
        <v>12628</v>
      </c>
      <c r="C5627" s="449" t="s">
        <v>982</v>
      </c>
      <c r="D5627" s="450">
        <v>58.14</v>
      </c>
    </row>
    <row r="5628" spans="1:4" ht="13.5" x14ac:dyDescent="0.25">
      <c r="A5628" s="447">
        <v>100128</v>
      </c>
      <c r="B5628" s="448" t="s">
        <v>11492</v>
      </c>
      <c r="C5628" s="449" t="s">
        <v>923</v>
      </c>
      <c r="D5628" s="451">
        <v>1559.31</v>
      </c>
    </row>
    <row r="5629" spans="1:4" ht="13.5" x14ac:dyDescent="0.25">
      <c r="A5629" s="447">
        <v>101802</v>
      </c>
      <c r="B5629" s="448" t="s">
        <v>8165</v>
      </c>
      <c r="C5629" s="449" t="s">
        <v>923</v>
      </c>
      <c r="D5629" s="451">
        <v>1725.98</v>
      </c>
    </row>
    <row r="5630" spans="1:4" ht="13.5" x14ac:dyDescent="0.25">
      <c r="A5630" s="447">
        <v>101803</v>
      </c>
      <c r="B5630" s="448" t="s">
        <v>8166</v>
      </c>
      <c r="C5630" s="449" t="s">
        <v>923</v>
      </c>
      <c r="D5630" s="451">
        <v>1097.8599999999999</v>
      </c>
    </row>
    <row r="5631" spans="1:4" ht="13.5" x14ac:dyDescent="0.25">
      <c r="A5631" s="447">
        <v>101804</v>
      </c>
      <c r="B5631" s="448" t="s">
        <v>8167</v>
      </c>
      <c r="C5631" s="449" t="s">
        <v>923</v>
      </c>
      <c r="D5631" s="451">
        <v>1378.12</v>
      </c>
    </row>
    <row r="5632" spans="1:4" ht="13.5" x14ac:dyDescent="0.25">
      <c r="A5632" s="447">
        <v>101805</v>
      </c>
      <c r="B5632" s="448" t="s">
        <v>8168</v>
      </c>
      <c r="C5632" s="449" t="s">
        <v>923</v>
      </c>
      <c r="D5632" s="451">
        <v>1753.19</v>
      </c>
    </row>
    <row r="5633" spans="1:4" ht="13.5" x14ac:dyDescent="0.25">
      <c r="A5633" s="447">
        <v>102111</v>
      </c>
      <c r="B5633" s="448" t="s">
        <v>8169</v>
      </c>
      <c r="C5633" s="449" t="s">
        <v>923</v>
      </c>
      <c r="D5633" s="451">
        <v>1358.28</v>
      </c>
    </row>
    <row r="5634" spans="1:4" ht="13.5" x14ac:dyDescent="0.25">
      <c r="A5634" s="447">
        <v>102112</v>
      </c>
      <c r="B5634" s="448" t="s">
        <v>8170</v>
      </c>
      <c r="C5634" s="449" t="s">
        <v>923</v>
      </c>
      <c r="D5634" s="450">
        <v>141.22999999999999</v>
      </c>
    </row>
    <row r="5635" spans="1:4" ht="13.5" x14ac:dyDescent="0.25">
      <c r="A5635" s="447">
        <v>102113</v>
      </c>
      <c r="B5635" s="448" t="s">
        <v>8171</v>
      </c>
      <c r="C5635" s="449" t="s">
        <v>923</v>
      </c>
      <c r="D5635" s="451">
        <v>2196.33</v>
      </c>
    </row>
    <row r="5636" spans="1:4" ht="13.5" x14ac:dyDescent="0.25">
      <c r="A5636" s="447">
        <v>102114</v>
      </c>
      <c r="B5636" s="448" t="s">
        <v>8172</v>
      </c>
      <c r="C5636" s="449" t="s">
        <v>923</v>
      </c>
      <c r="D5636" s="450">
        <v>144.78</v>
      </c>
    </row>
    <row r="5637" spans="1:4" ht="13.5" x14ac:dyDescent="0.25">
      <c r="A5637" s="447">
        <v>102115</v>
      </c>
      <c r="B5637" s="448" t="s">
        <v>8173</v>
      </c>
      <c r="C5637" s="449" t="s">
        <v>923</v>
      </c>
      <c r="D5637" s="451">
        <v>3852.36</v>
      </c>
    </row>
    <row r="5638" spans="1:4" ht="13.5" x14ac:dyDescent="0.25">
      <c r="A5638" s="447">
        <v>102116</v>
      </c>
      <c r="B5638" s="448" t="s">
        <v>8174</v>
      </c>
      <c r="C5638" s="449" t="s">
        <v>923</v>
      </c>
      <c r="D5638" s="451">
        <v>2348.36</v>
      </c>
    </row>
    <row r="5639" spans="1:4" ht="13.5" x14ac:dyDescent="0.25">
      <c r="A5639" s="447">
        <v>102117</v>
      </c>
      <c r="B5639" s="448" t="s">
        <v>8175</v>
      </c>
      <c r="C5639" s="449" t="s">
        <v>923</v>
      </c>
      <c r="D5639" s="450">
        <v>149.1</v>
      </c>
    </row>
    <row r="5640" spans="1:4" ht="13.5" x14ac:dyDescent="0.25">
      <c r="A5640" s="447">
        <v>102118</v>
      </c>
      <c r="B5640" s="448" t="s">
        <v>8176</v>
      </c>
      <c r="C5640" s="449" t="s">
        <v>923</v>
      </c>
      <c r="D5640" s="451">
        <v>3221.47</v>
      </c>
    </row>
    <row r="5641" spans="1:4" ht="13.5" x14ac:dyDescent="0.25">
      <c r="A5641" s="447">
        <v>102119</v>
      </c>
      <c r="B5641" s="448" t="s">
        <v>8177</v>
      </c>
      <c r="C5641" s="449" t="s">
        <v>923</v>
      </c>
      <c r="D5641" s="450">
        <v>152.82</v>
      </c>
    </row>
    <row r="5642" spans="1:4" ht="13.5" x14ac:dyDescent="0.25">
      <c r="A5642" s="447">
        <v>102121</v>
      </c>
      <c r="B5642" s="448" t="s">
        <v>8178</v>
      </c>
      <c r="C5642" s="449" t="s">
        <v>923</v>
      </c>
      <c r="D5642" s="450">
        <v>191.69</v>
      </c>
    </row>
    <row r="5643" spans="1:4" ht="13.5" x14ac:dyDescent="0.25">
      <c r="A5643" s="447">
        <v>102122</v>
      </c>
      <c r="B5643" s="448" t="s">
        <v>8179</v>
      </c>
      <c r="C5643" s="449" t="s">
        <v>923</v>
      </c>
      <c r="D5643" s="451">
        <v>11025.45</v>
      </c>
    </row>
    <row r="5644" spans="1:4" ht="13.5" x14ac:dyDescent="0.25">
      <c r="A5644" s="447">
        <v>102123</v>
      </c>
      <c r="B5644" s="448" t="s">
        <v>8180</v>
      </c>
      <c r="C5644" s="449" t="s">
        <v>923</v>
      </c>
      <c r="D5644" s="450">
        <v>202.76</v>
      </c>
    </row>
    <row r="5645" spans="1:4" ht="13.5" x14ac:dyDescent="0.25">
      <c r="A5645" s="447">
        <v>102136</v>
      </c>
      <c r="B5645" s="448" t="s">
        <v>8181</v>
      </c>
      <c r="C5645" s="449" t="s">
        <v>923</v>
      </c>
      <c r="D5645" s="450">
        <v>73.62</v>
      </c>
    </row>
    <row r="5646" spans="1:4" ht="13.5" x14ac:dyDescent="0.25">
      <c r="A5646" s="447">
        <v>102137</v>
      </c>
      <c r="B5646" s="448" t="s">
        <v>8182</v>
      </c>
      <c r="C5646" s="449" t="s">
        <v>923</v>
      </c>
      <c r="D5646" s="450">
        <v>89.48</v>
      </c>
    </row>
    <row r="5647" spans="1:4" ht="13.5" x14ac:dyDescent="0.25">
      <c r="A5647" s="447">
        <v>102138</v>
      </c>
      <c r="B5647" s="448" t="s">
        <v>8183</v>
      </c>
      <c r="C5647" s="449" t="s">
        <v>923</v>
      </c>
      <c r="D5647" s="450">
        <v>220.77</v>
      </c>
    </row>
    <row r="5648" spans="1:4" ht="13.5" x14ac:dyDescent="0.25">
      <c r="A5648" s="447">
        <v>103517</v>
      </c>
      <c r="B5648" s="448" t="s">
        <v>8184</v>
      </c>
      <c r="C5648" s="449" t="s">
        <v>923</v>
      </c>
      <c r="D5648" s="451">
        <v>2891.43</v>
      </c>
    </row>
    <row r="5649" spans="1:4" ht="13.5" x14ac:dyDescent="0.25">
      <c r="A5649" s="447">
        <v>103519</v>
      </c>
      <c r="B5649" s="448" t="s">
        <v>8185</v>
      </c>
      <c r="C5649" s="449" t="s">
        <v>923</v>
      </c>
      <c r="D5649" s="450">
        <v>10.82</v>
      </c>
    </row>
    <row r="5650" spans="1:4" ht="13.5" x14ac:dyDescent="0.25">
      <c r="A5650" s="447">
        <v>103520</v>
      </c>
      <c r="B5650" s="448" t="s">
        <v>8186</v>
      </c>
      <c r="C5650" s="449" t="s">
        <v>923</v>
      </c>
      <c r="D5650" s="451">
        <v>4743.1000000000004</v>
      </c>
    </row>
    <row r="5651" spans="1:4" ht="13.5" x14ac:dyDescent="0.25">
      <c r="A5651" s="447">
        <v>103521</v>
      </c>
      <c r="B5651" s="448" t="s">
        <v>8187</v>
      </c>
      <c r="C5651" s="449" t="s">
        <v>923</v>
      </c>
      <c r="D5651" s="451">
        <v>6298.41</v>
      </c>
    </row>
    <row r="5652" spans="1:4" ht="13.5" x14ac:dyDescent="0.25">
      <c r="A5652" s="447">
        <v>103522</v>
      </c>
      <c r="B5652" s="448" t="s">
        <v>8188</v>
      </c>
      <c r="C5652" s="449" t="s">
        <v>923</v>
      </c>
      <c r="D5652" s="451">
        <v>6496.07</v>
      </c>
    </row>
    <row r="5653" spans="1:4" ht="13.5" x14ac:dyDescent="0.25">
      <c r="A5653" s="447">
        <v>103523</v>
      </c>
      <c r="B5653" s="448" t="s">
        <v>8189</v>
      </c>
      <c r="C5653" s="449" t="s">
        <v>923</v>
      </c>
      <c r="D5653" s="451">
        <v>9699</v>
      </c>
    </row>
    <row r="5654" spans="1:4" ht="13.5" x14ac:dyDescent="0.25">
      <c r="A5654" s="447">
        <v>104767</v>
      </c>
      <c r="B5654" s="448" t="s">
        <v>12629</v>
      </c>
      <c r="C5654" s="449" t="s">
        <v>923</v>
      </c>
      <c r="D5654" s="450">
        <v>0.61</v>
      </c>
    </row>
    <row r="5655" spans="1:4" ht="13.5" x14ac:dyDescent="0.25">
      <c r="A5655" s="447">
        <v>104769</v>
      </c>
      <c r="B5655" s="448" t="s">
        <v>12630</v>
      </c>
      <c r="C5655" s="449" t="s">
        <v>923</v>
      </c>
      <c r="D5655" s="450">
        <v>1.65</v>
      </c>
    </row>
    <row r="5656" spans="1:4" ht="13.5" x14ac:dyDescent="0.25">
      <c r="A5656" s="447">
        <v>104771</v>
      </c>
      <c r="B5656" s="448" t="s">
        <v>12631</v>
      </c>
      <c r="C5656" s="449" t="s">
        <v>923</v>
      </c>
      <c r="D5656" s="450">
        <v>2.41</v>
      </c>
    </row>
    <row r="5657" spans="1:4" ht="13.5" x14ac:dyDescent="0.25">
      <c r="A5657" s="447">
        <v>104773</v>
      </c>
      <c r="B5657" s="448" t="s">
        <v>12632</v>
      </c>
      <c r="C5657" s="449" t="s">
        <v>923</v>
      </c>
      <c r="D5657" s="450">
        <v>2.17</v>
      </c>
    </row>
    <row r="5658" spans="1:4" ht="13.5" x14ac:dyDescent="0.25">
      <c r="A5658" s="447">
        <v>104775</v>
      </c>
      <c r="B5658" s="448" t="s">
        <v>12633</v>
      </c>
      <c r="C5658" s="449" t="s">
        <v>923</v>
      </c>
      <c r="D5658" s="450">
        <v>5.83</v>
      </c>
    </row>
    <row r="5659" spans="1:4" ht="13.5" x14ac:dyDescent="0.25">
      <c r="A5659" s="447">
        <v>104777</v>
      </c>
      <c r="B5659" s="448" t="s">
        <v>12634</v>
      </c>
      <c r="C5659" s="449" t="s">
        <v>923</v>
      </c>
      <c r="D5659" s="450">
        <v>8.52</v>
      </c>
    </row>
    <row r="5660" spans="1:4" ht="13.5" x14ac:dyDescent="0.25">
      <c r="A5660" s="447">
        <v>104779</v>
      </c>
      <c r="B5660" s="448" t="s">
        <v>12635</v>
      </c>
      <c r="C5660" s="449" t="s">
        <v>982</v>
      </c>
      <c r="D5660" s="450">
        <v>6.88</v>
      </c>
    </row>
    <row r="5661" spans="1:4" ht="13.5" x14ac:dyDescent="0.25">
      <c r="A5661" s="447">
        <v>104781</v>
      </c>
      <c r="B5661" s="448" t="s">
        <v>12636</v>
      </c>
      <c r="C5661" s="449" t="s">
        <v>982</v>
      </c>
      <c r="D5661" s="450">
        <v>7.94</v>
      </c>
    </row>
    <row r="5662" spans="1:4" ht="13.5" x14ac:dyDescent="0.25">
      <c r="A5662" s="447">
        <v>104782</v>
      </c>
      <c r="B5662" s="448" t="s">
        <v>12637</v>
      </c>
      <c r="C5662" s="449" t="s">
        <v>923</v>
      </c>
      <c r="D5662" s="450">
        <v>66.09</v>
      </c>
    </row>
    <row r="5663" spans="1:4" ht="13.5" x14ac:dyDescent="0.25">
      <c r="A5663" s="447">
        <v>104783</v>
      </c>
      <c r="B5663" s="448" t="s">
        <v>12638</v>
      </c>
      <c r="C5663" s="449" t="s">
        <v>923</v>
      </c>
      <c r="D5663" s="450">
        <v>4.97</v>
      </c>
    </row>
    <row r="5664" spans="1:4" ht="13.5" x14ac:dyDescent="0.25">
      <c r="A5664" s="447">
        <v>104784</v>
      </c>
      <c r="B5664" s="448" t="s">
        <v>12639</v>
      </c>
      <c r="C5664" s="449" t="s">
        <v>923</v>
      </c>
      <c r="D5664" s="450">
        <v>13.64</v>
      </c>
    </row>
    <row r="5665" spans="1:4" ht="13.5" x14ac:dyDescent="0.25">
      <c r="A5665" s="447">
        <v>104786</v>
      </c>
      <c r="B5665" s="448" t="s">
        <v>12640</v>
      </c>
      <c r="C5665" s="449" t="s">
        <v>982</v>
      </c>
      <c r="D5665" s="450">
        <v>6.41</v>
      </c>
    </row>
    <row r="5666" spans="1:4" ht="13.5" x14ac:dyDescent="0.25">
      <c r="A5666" s="447">
        <v>104787</v>
      </c>
      <c r="B5666" s="448" t="s">
        <v>12641</v>
      </c>
      <c r="C5666" s="449" t="s">
        <v>982</v>
      </c>
      <c r="D5666" s="450">
        <v>8.5</v>
      </c>
    </row>
    <row r="5667" spans="1:4" ht="13.5" x14ac:dyDescent="0.25">
      <c r="A5667" s="447">
        <v>104788</v>
      </c>
      <c r="B5667" s="448" t="s">
        <v>12642</v>
      </c>
      <c r="C5667" s="449" t="s">
        <v>982</v>
      </c>
      <c r="D5667" s="450">
        <v>11.29</v>
      </c>
    </row>
    <row r="5668" spans="1:4" ht="13.5" x14ac:dyDescent="0.25">
      <c r="A5668" s="447">
        <v>104031</v>
      </c>
      <c r="B5668" s="448" t="s">
        <v>11493</v>
      </c>
      <c r="C5668" s="449" t="s">
        <v>923</v>
      </c>
      <c r="D5668" s="450">
        <v>18.100000000000001</v>
      </c>
    </row>
    <row r="5669" spans="1:4" ht="13.5" x14ac:dyDescent="0.25">
      <c r="A5669" s="447">
        <v>104032</v>
      </c>
      <c r="B5669" s="448" t="s">
        <v>11494</v>
      </c>
      <c r="C5669" s="449" t="s">
        <v>923</v>
      </c>
      <c r="D5669" s="450">
        <v>22.78</v>
      </c>
    </row>
    <row r="5670" spans="1:4" ht="13.5" x14ac:dyDescent="0.25">
      <c r="A5670" s="447">
        <v>104033</v>
      </c>
      <c r="B5670" s="448" t="s">
        <v>11495</v>
      </c>
      <c r="C5670" s="449" t="s">
        <v>923</v>
      </c>
      <c r="D5670" s="450">
        <v>20.76</v>
      </c>
    </row>
    <row r="5671" spans="1:4" ht="13.5" x14ac:dyDescent="0.25">
      <c r="A5671" s="447">
        <v>104034</v>
      </c>
      <c r="B5671" s="448" t="s">
        <v>11496</v>
      </c>
      <c r="C5671" s="449" t="s">
        <v>923</v>
      </c>
      <c r="D5671" s="450">
        <v>27.11</v>
      </c>
    </row>
    <row r="5672" spans="1:4" ht="13.5" x14ac:dyDescent="0.25">
      <c r="A5672" s="447">
        <v>104035</v>
      </c>
      <c r="B5672" s="448" t="s">
        <v>11497</v>
      </c>
      <c r="C5672" s="449" t="s">
        <v>923</v>
      </c>
      <c r="D5672" s="450">
        <v>35.99</v>
      </c>
    </row>
    <row r="5673" spans="1:4" ht="13.5" x14ac:dyDescent="0.25">
      <c r="A5673" s="447">
        <v>104036</v>
      </c>
      <c r="B5673" s="448" t="s">
        <v>11498</v>
      </c>
      <c r="C5673" s="449" t="s">
        <v>923</v>
      </c>
      <c r="D5673" s="450">
        <v>37.130000000000003</v>
      </c>
    </row>
    <row r="5674" spans="1:4" ht="13.5" x14ac:dyDescent="0.25">
      <c r="A5674" s="447">
        <v>104039</v>
      </c>
      <c r="B5674" s="448" t="s">
        <v>11499</v>
      </c>
      <c r="C5674" s="449" t="s">
        <v>923</v>
      </c>
      <c r="D5674" s="450">
        <v>70.66</v>
      </c>
    </row>
    <row r="5675" spans="1:4" ht="13.5" x14ac:dyDescent="0.25">
      <c r="A5675" s="447">
        <v>104043</v>
      </c>
      <c r="B5675" s="448" t="s">
        <v>11500</v>
      </c>
      <c r="C5675" s="449" t="s">
        <v>923</v>
      </c>
      <c r="D5675" s="450">
        <v>8.0299999999999994</v>
      </c>
    </row>
    <row r="5676" spans="1:4" ht="13.5" x14ac:dyDescent="0.25">
      <c r="A5676" s="447">
        <v>104044</v>
      </c>
      <c r="B5676" s="448" t="s">
        <v>11501</v>
      </c>
      <c r="C5676" s="449" t="s">
        <v>923</v>
      </c>
      <c r="D5676" s="450">
        <v>8.52</v>
      </c>
    </row>
    <row r="5677" spans="1:4" ht="13.5" x14ac:dyDescent="0.25">
      <c r="A5677" s="447">
        <v>104045</v>
      </c>
      <c r="B5677" s="448" t="s">
        <v>11502</v>
      </c>
      <c r="C5677" s="449" t="s">
        <v>923</v>
      </c>
      <c r="D5677" s="450">
        <v>13.47</v>
      </c>
    </row>
    <row r="5678" spans="1:4" ht="13.5" x14ac:dyDescent="0.25">
      <c r="A5678" s="447">
        <v>104046</v>
      </c>
      <c r="B5678" s="448" t="s">
        <v>11503</v>
      </c>
      <c r="C5678" s="449" t="s">
        <v>923</v>
      </c>
      <c r="D5678" s="450">
        <v>7.66</v>
      </c>
    </row>
    <row r="5679" spans="1:4" ht="13.5" x14ac:dyDescent="0.25">
      <c r="A5679" s="447">
        <v>104047</v>
      </c>
      <c r="B5679" s="448" t="s">
        <v>11504</v>
      </c>
      <c r="C5679" s="449" t="s">
        <v>923</v>
      </c>
      <c r="D5679" s="450">
        <v>8.89</v>
      </c>
    </row>
    <row r="5680" spans="1:4" ht="13.5" x14ac:dyDescent="0.25">
      <c r="A5680" s="447">
        <v>104048</v>
      </c>
      <c r="B5680" s="448" t="s">
        <v>11505</v>
      </c>
      <c r="C5680" s="449" t="s">
        <v>923</v>
      </c>
      <c r="D5680" s="450">
        <v>13.14</v>
      </c>
    </row>
    <row r="5681" spans="1:4" ht="13.5" x14ac:dyDescent="0.25">
      <c r="A5681" s="447">
        <v>104049</v>
      </c>
      <c r="B5681" s="448" t="s">
        <v>11506</v>
      </c>
      <c r="C5681" s="449" t="s">
        <v>923</v>
      </c>
      <c r="D5681" s="450">
        <v>5.45</v>
      </c>
    </row>
    <row r="5682" spans="1:4" ht="13.5" x14ac:dyDescent="0.25">
      <c r="A5682" s="447">
        <v>104050</v>
      </c>
      <c r="B5682" s="448" t="s">
        <v>11507</v>
      </c>
      <c r="C5682" s="449" t="s">
        <v>923</v>
      </c>
      <c r="D5682" s="450">
        <v>8.27</v>
      </c>
    </row>
    <row r="5683" spans="1:4" ht="13.5" x14ac:dyDescent="0.25">
      <c r="A5683" s="447">
        <v>104051</v>
      </c>
      <c r="B5683" s="448" t="s">
        <v>11508</v>
      </c>
      <c r="C5683" s="449" t="s">
        <v>923</v>
      </c>
      <c r="D5683" s="450">
        <v>7.14</v>
      </c>
    </row>
    <row r="5684" spans="1:4" ht="13.5" x14ac:dyDescent="0.25">
      <c r="A5684" s="447">
        <v>104052</v>
      </c>
      <c r="B5684" s="448" t="s">
        <v>11509</v>
      </c>
      <c r="C5684" s="449" t="s">
        <v>923</v>
      </c>
      <c r="D5684" s="450">
        <v>10.02</v>
      </c>
    </row>
    <row r="5685" spans="1:4" ht="13.5" x14ac:dyDescent="0.25">
      <c r="A5685" s="447">
        <v>104053</v>
      </c>
      <c r="B5685" s="448" t="s">
        <v>11510</v>
      </c>
      <c r="C5685" s="449" t="s">
        <v>923</v>
      </c>
      <c r="D5685" s="450">
        <v>8.35</v>
      </c>
    </row>
    <row r="5686" spans="1:4" ht="13.5" x14ac:dyDescent="0.25">
      <c r="A5686" s="447">
        <v>104054</v>
      </c>
      <c r="B5686" s="448" t="s">
        <v>11511</v>
      </c>
      <c r="C5686" s="449" t="s">
        <v>923</v>
      </c>
      <c r="D5686" s="450">
        <v>16.71</v>
      </c>
    </row>
    <row r="5687" spans="1:4" ht="13.5" x14ac:dyDescent="0.25">
      <c r="A5687" s="447">
        <v>104055</v>
      </c>
      <c r="B5687" s="448" t="s">
        <v>11512</v>
      </c>
      <c r="C5687" s="449" t="s">
        <v>923</v>
      </c>
      <c r="D5687" s="450">
        <v>10.97</v>
      </c>
    </row>
    <row r="5688" spans="1:4" ht="13.5" x14ac:dyDescent="0.25">
      <c r="A5688" s="447">
        <v>104056</v>
      </c>
      <c r="B5688" s="448" t="s">
        <v>11513</v>
      </c>
      <c r="C5688" s="449" t="s">
        <v>923</v>
      </c>
      <c r="D5688" s="450">
        <v>16.09</v>
      </c>
    </row>
    <row r="5689" spans="1:4" ht="13.5" x14ac:dyDescent="0.25">
      <c r="A5689" s="447">
        <v>104058</v>
      </c>
      <c r="B5689" s="448" t="s">
        <v>11514</v>
      </c>
      <c r="C5689" s="449" t="s">
        <v>923</v>
      </c>
      <c r="D5689" s="450">
        <v>6.55</v>
      </c>
    </row>
    <row r="5690" spans="1:4" ht="13.5" x14ac:dyDescent="0.25">
      <c r="A5690" s="447">
        <v>104059</v>
      </c>
      <c r="B5690" s="448" t="s">
        <v>11515</v>
      </c>
      <c r="C5690" s="449" t="s">
        <v>923</v>
      </c>
      <c r="D5690" s="450">
        <v>10.57</v>
      </c>
    </row>
    <row r="5691" spans="1:4" ht="13.5" x14ac:dyDescent="0.25">
      <c r="A5691" s="447">
        <v>104060</v>
      </c>
      <c r="B5691" s="448" t="s">
        <v>11516</v>
      </c>
      <c r="C5691" s="449" t="s">
        <v>982</v>
      </c>
      <c r="D5691" s="450">
        <v>8.4499999999999993</v>
      </c>
    </row>
    <row r="5692" spans="1:4" ht="13.5" x14ac:dyDescent="0.25">
      <c r="A5692" s="447">
        <v>104061</v>
      </c>
      <c r="B5692" s="448" t="s">
        <v>11517</v>
      </c>
      <c r="C5692" s="449" t="s">
        <v>982</v>
      </c>
      <c r="D5692" s="450">
        <v>15.19</v>
      </c>
    </row>
    <row r="5693" spans="1:4" ht="13.5" x14ac:dyDescent="0.25">
      <c r="A5693" s="447">
        <v>104062</v>
      </c>
      <c r="B5693" s="448" t="s">
        <v>11518</v>
      </c>
      <c r="C5693" s="449" t="s">
        <v>923</v>
      </c>
      <c r="D5693" s="450">
        <v>70.19</v>
      </c>
    </row>
    <row r="5694" spans="1:4" ht="13.5" x14ac:dyDescent="0.25">
      <c r="A5694" s="447">
        <v>104063</v>
      </c>
      <c r="B5694" s="448" t="s">
        <v>11519</v>
      </c>
      <c r="C5694" s="449" t="s">
        <v>923</v>
      </c>
      <c r="D5694" s="450">
        <v>66.67</v>
      </c>
    </row>
    <row r="5695" spans="1:4" ht="13.5" x14ac:dyDescent="0.25">
      <c r="A5695" s="447">
        <v>104064</v>
      </c>
      <c r="B5695" s="448" t="s">
        <v>11520</v>
      </c>
      <c r="C5695" s="449" t="s">
        <v>923</v>
      </c>
      <c r="D5695" s="450">
        <v>171.54</v>
      </c>
    </row>
    <row r="5696" spans="1:4" ht="13.5" x14ac:dyDescent="0.25">
      <c r="A5696" s="447">
        <v>104065</v>
      </c>
      <c r="B5696" s="448" t="s">
        <v>11521</v>
      </c>
      <c r="C5696" s="449" t="s">
        <v>923</v>
      </c>
      <c r="D5696" s="450">
        <v>145.13999999999999</v>
      </c>
    </row>
    <row r="5697" spans="1:4" ht="13.5" x14ac:dyDescent="0.25">
      <c r="A5697" s="447">
        <v>104072</v>
      </c>
      <c r="B5697" s="448" t="s">
        <v>11522</v>
      </c>
      <c r="C5697" s="449" t="s">
        <v>923</v>
      </c>
      <c r="D5697" s="450">
        <v>266.49</v>
      </c>
    </row>
    <row r="5698" spans="1:4" ht="13.5" x14ac:dyDescent="0.25">
      <c r="A5698" s="447">
        <v>104076</v>
      </c>
      <c r="B5698" s="448" t="s">
        <v>11523</v>
      </c>
      <c r="C5698" s="449" t="s">
        <v>923</v>
      </c>
      <c r="D5698" s="450">
        <v>44.18</v>
      </c>
    </row>
    <row r="5699" spans="1:4" ht="13.5" x14ac:dyDescent="0.25">
      <c r="A5699" s="447">
        <v>104082</v>
      </c>
      <c r="B5699" s="448" t="s">
        <v>11524</v>
      </c>
      <c r="C5699" s="449" t="s">
        <v>923</v>
      </c>
      <c r="D5699" s="450">
        <v>28.81</v>
      </c>
    </row>
    <row r="5700" spans="1:4" ht="13.5" x14ac:dyDescent="0.25">
      <c r="A5700" s="447">
        <v>104083</v>
      </c>
      <c r="B5700" s="448" t="s">
        <v>11525</v>
      </c>
      <c r="C5700" s="449" t="s">
        <v>923</v>
      </c>
      <c r="D5700" s="450">
        <v>70.02</v>
      </c>
    </row>
    <row r="5701" spans="1:4" ht="13.5" x14ac:dyDescent="0.25">
      <c r="A5701" s="447">
        <v>104084</v>
      </c>
      <c r="B5701" s="448" t="s">
        <v>11526</v>
      </c>
      <c r="C5701" s="449" t="s">
        <v>923</v>
      </c>
      <c r="D5701" s="450">
        <v>79.98</v>
      </c>
    </row>
    <row r="5702" spans="1:4" ht="13.5" x14ac:dyDescent="0.25">
      <c r="A5702" s="447">
        <v>104085</v>
      </c>
      <c r="B5702" s="448" t="s">
        <v>11527</v>
      </c>
      <c r="C5702" s="449" t="s">
        <v>982</v>
      </c>
      <c r="D5702" s="450">
        <v>52.42</v>
      </c>
    </row>
    <row r="5703" spans="1:4" ht="13.5" x14ac:dyDescent="0.25">
      <c r="A5703" s="447">
        <v>104086</v>
      </c>
      <c r="B5703" s="448" t="s">
        <v>11528</v>
      </c>
      <c r="C5703" s="449" t="s">
        <v>982</v>
      </c>
      <c r="D5703" s="450">
        <v>94.21</v>
      </c>
    </row>
    <row r="5704" spans="1:4" ht="13.5" x14ac:dyDescent="0.25">
      <c r="A5704" s="447">
        <v>104947</v>
      </c>
      <c r="B5704" s="448" t="s">
        <v>20824</v>
      </c>
      <c r="C5704" s="449" t="s">
        <v>1643</v>
      </c>
      <c r="D5704" s="450">
        <v>12.41</v>
      </c>
    </row>
    <row r="5705" spans="1:4" ht="13.5" x14ac:dyDescent="0.25">
      <c r="A5705" s="447">
        <v>104948</v>
      </c>
      <c r="B5705" s="448" t="s">
        <v>20825</v>
      </c>
      <c r="C5705" s="449" t="s">
        <v>1643</v>
      </c>
      <c r="D5705" s="450">
        <v>5.15</v>
      </c>
    </row>
    <row r="5706" spans="1:4" ht="13.5" x14ac:dyDescent="0.25">
      <c r="A5706" s="447">
        <v>104949</v>
      </c>
      <c r="B5706" s="448" t="s">
        <v>20826</v>
      </c>
      <c r="C5706" s="449" t="s">
        <v>1643</v>
      </c>
      <c r="D5706" s="450">
        <v>9.59</v>
      </c>
    </row>
    <row r="5707" spans="1:4" ht="13.5" x14ac:dyDescent="0.25">
      <c r="A5707" s="447">
        <v>96520</v>
      </c>
      <c r="B5707" s="448" t="s">
        <v>20827</v>
      </c>
      <c r="C5707" s="449" t="s">
        <v>1643</v>
      </c>
      <c r="D5707" s="450">
        <v>92.43</v>
      </c>
    </row>
    <row r="5708" spans="1:4" ht="13.5" x14ac:dyDescent="0.25">
      <c r="A5708" s="447">
        <v>96521</v>
      </c>
      <c r="B5708" s="448" t="s">
        <v>20828</v>
      </c>
      <c r="C5708" s="449" t="s">
        <v>1643</v>
      </c>
      <c r="D5708" s="450">
        <v>42.94</v>
      </c>
    </row>
    <row r="5709" spans="1:4" ht="13.5" x14ac:dyDescent="0.25">
      <c r="A5709" s="447">
        <v>96522</v>
      </c>
      <c r="B5709" s="448" t="s">
        <v>20829</v>
      </c>
      <c r="C5709" s="449" t="s">
        <v>1643</v>
      </c>
      <c r="D5709" s="450">
        <v>138.01</v>
      </c>
    </row>
    <row r="5710" spans="1:4" ht="13.5" x14ac:dyDescent="0.25">
      <c r="A5710" s="447">
        <v>96523</v>
      </c>
      <c r="B5710" s="448" t="s">
        <v>20830</v>
      </c>
      <c r="C5710" s="449" t="s">
        <v>1643</v>
      </c>
      <c r="D5710" s="450">
        <v>90.99</v>
      </c>
    </row>
    <row r="5711" spans="1:4" ht="13.5" x14ac:dyDescent="0.25">
      <c r="A5711" s="447">
        <v>96524</v>
      </c>
      <c r="B5711" s="448" t="s">
        <v>20831</v>
      </c>
      <c r="C5711" s="449" t="s">
        <v>1643</v>
      </c>
      <c r="D5711" s="450">
        <v>150.11000000000001</v>
      </c>
    </row>
    <row r="5712" spans="1:4" ht="13.5" x14ac:dyDescent="0.25">
      <c r="A5712" s="447">
        <v>96525</v>
      </c>
      <c r="B5712" s="448" t="s">
        <v>20832</v>
      </c>
      <c r="C5712" s="449" t="s">
        <v>1643</v>
      </c>
      <c r="D5712" s="450">
        <v>55.15</v>
      </c>
    </row>
    <row r="5713" spans="1:4" ht="13.5" x14ac:dyDescent="0.25">
      <c r="A5713" s="447">
        <v>96526</v>
      </c>
      <c r="B5713" s="448" t="s">
        <v>20833</v>
      </c>
      <c r="C5713" s="449" t="s">
        <v>1643</v>
      </c>
      <c r="D5713" s="450">
        <v>198.03</v>
      </c>
    </row>
    <row r="5714" spans="1:4" ht="13.5" x14ac:dyDescent="0.25">
      <c r="A5714" s="447">
        <v>96527</v>
      </c>
      <c r="B5714" s="448" t="s">
        <v>20834</v>
      </c>
      <c r="C5714" s="449" t="s">
        <v>1643</v>
      </c>
      <c r="D5714" s="450">
        <v>100</v>
      </c>
    </row>
    <row r="5715" spans="1:4" ht="13.5" x14ac:dyDescent="0.25">
      <c r="A5715" s="447">
        <v>96528</v>
      </c>
      <c r="B5715" s="448" t="s">
        <v>20835</v>
      </c>
      <c r="C5715" s="449" t="s">
        <v>984</v>
      </c>
      <c r="D5715" s="450">
        <v>152.82</v>
      </c>
    </row>
    <row r="5716" spans="1:4" ht="13.5" x14ac:dyDescent="0.25">
      <c r="A5716" s="447">
        <v>101114</v>
      </c>
      <c r="B5716" s="448" t="s">
        <v>8190</v>
      </c>
      <c r="C5716" s="449" t="s">
        <v>1643</v>
      </c>
      <c r="D5716" s="450">
        <v>4.54</v>
      </c>
    </row>
    <row r="5717" spans="1:4" ht="13.5" x14ac:dyDescent="0.25">
      <c r="A5717" s="447">
        <v>101115</v>
      </c>
      <c r="B5717" s="448" t="s">
        <v>8191</v>
      </c>
      <c r="C5717" s="449" t="s">
        <v>1643</v>
      </c>
      <c r="D5717" s="450">
        <v>3.79</v>
      </c>
    </row>
    <row r="5718" spans="1:4" ht="13.5" x14ac:dyDescent="0.25">
      <c r="A5718" s="447">
        <v>101116</v>
      </c>
      <c r="B5718" s="448" t="s">
        <v>8192</v>
      </c>
      <c r="C5718" s="449" t="s">
        <v>1643</v>
      </c>
      <c r="D5718" s="450">
        <v>2.36</v>
      </c>
    </row>
    <row r="5719" spans="1:4" ht="13.5" x14ac:dyDescent="0.25">
      <c r="A5719" s="447">
        <v>101117</v>
      </c>
      <c r="B5719" s="448" t="s">
        <v>8193</v>
      </c>
      <c r="C5719" s="449" t="s">
        <v>1643</v>
      </c>
      <c r="D5719" s="450">
        <v>3.32</v>
      </c>
    </row>
    <row r="5720" spans="1:4" ht="13.5" x14ac:dyDescent="0.25">
      <c r="A5720" s="447">
        <v>101118</v>
      </c>
      <c r="B5720" s="448" t="s">
        <v>8194</v>
      </c>
      <c r="C5720" s="449" t="s">
        <v>1643</v>
      </c>
      <c r="D5720" s="450">
        <v>3.89</v>
      </c>
    </row>
    <row r="5721" spans="1:4" ht="13.5" x14ac:dyDescent="0.25">
      <c r="A5721" s="447">
        <v>101119</v>
      </c>
      <c r="B5721" s="448" t="s">
        <v>8195</v>
      </c>
      <c r="C5721" s="449" t="s">
        <v>1643</v>
      </c>
      <c r="D5721" s="450">
        <v>8.66</v>
      </c>
    </row>
    <row r="5722" spans="1:4" ht="13.5" x14ac:dyDescent="0.25">
      <c r="A5722" s="447">
        <v>101120</v>
      </c>
      <c r="B5722" s="448" t="s">
        <v>8196</v>
      </c>
      <c r="C5722" s="449" t="s">
        <v>1643</v>
      </c>
      <c r="D5722" s="450">
        <v>7.26</v>
      </c>
    </row>
    <row r="5723" spans="1:4" ht="13.5" x14ac:dyDescent="0.25">
      <c r="A5723" s="447">
        <v>101121</v>
      </c>
      <c r="B5723" s="448" t="s">
        <v>8197</v>
      </c>
      <c r="C5723" s="449" t="s">
        <v>1643</v>
      </c>
      <c r="D5723" s="450">
        <v>4.53</v>
      </c>
    </row>
    <row r="5724" spans="1:4" ht="13.5" x14ac:dyDescent="0.25">
      <c r="A5724" s="447">
        <v>101122</v>
      </c>
      <c r="B5724" s="448" t="s">
        <v>8198</v>
      </c>
      <c r="C5724" s="449" t="s">
        <v>1643</v>
      </c>
      <c r="D5724" s="450">
        <v>6.36</v>
      </c>
    </row>
    <row r="5725" spans="1:4" ht="13.5" x14ac:dyDescent="0.25">
      <c r="A5725" s="447">
        <v>101123</v>
      </c>
      <c r="B5725" s="448" t="s">
        <v>8199</v>
      </c>
      <c r="C5725" s="449" t="s">
        <v>1643</v>
      </c>
      <c r="D5725" s="450">
        <v>7.43</v>
      </c>
    </row>
    <row r="5726" spans="1:4" ht="13.5" x14ac:dyDescent="0.25">
      <c r="A5726" s="447">
        <v>101124</v>
      </c>
      <c r="B5726" s="448" t="s">
        <v>8200</v>
      </c>
      <c r="C5726" s="449" t="s">
        <v>1643</v>
      </c>
      <c r="D5726" s="450">
        <v>15.3</v>
      </c>
    </row>
    <row r="5727" spans="1:4" ht="13.5" x14ac:dyDescent="0.25">
      <c r="A5727" s="447">
        <v>101125</v>
      </c>
      <c r="B5727" s="448" t="s">
        <v>8201</v>
      </c>
      <c r="C5727" s="449" t="s">
        <v>1643</v>
      </c>
      <c r="D5727" s="450">
        <v>14.55</v>
      </c>
    </row>
    <row r="5728" spans="1:4" ht="13.5" x14ac:dyDescent="0.25">
      <c r="A5728" s="447">
        <v>101126</v>
      </c>
      <c r="B5728" s="448" t="s">
        <v>8202</v>
      </c>
      <c r="C5728" s="449" t="s">
        <v>1643</v>
      </c>
      <c r="D5728" s="450">
        <v>13.12</v>
      </c>
    </row>
    <row r="5729" spans="1:4" ht="13.5" x14ac:dyDescent="0.25">
      <c r="A5729" s="447">
        <v>101127</v>
      </c>
      <c r="B5729" s="448" t="s">
        <v>8203</v>
      </c>
      <c r="C5729" s="449" t="s">
        <v>1643</v>
      </c>
      <c r="D5729" s="450">
        <v>14.08</v>
      </c>
    </row>
    <row r="5730" spans="1:4" ht="13.5" x14ac:dyDescent="0.25">
      <c r="A5730" s="447">
        <v>101128</v>
      </c>
      <c r="B5730" s="448" t="s">
        <v>8204</v>
      </c>
      <c r="C5730" s="449" t="s">
        <v>1643</v>
      </c>
      <c r="D5730" s="450">
        <v>14.65</v>
      </c>
    </row>
    <row r="5731" spans="1:4" ht="13.5" x14ac:dyDescent="0.25">
      <c r="A5731" s="447">
        <v>101129</v>
      </c>
      <c r="B5731" s="448" t="s">
        <v>8205</v>
      </c>
      <c r="C5731" s="449" t="s">
        <v>1643</v>
      </c>
      <c r="D5731" s="450">
        <v>19.850000000000001</v>
      </c>
    </row>
    <row r="5732" spans="1:4" ht="13.5" x14ac:dyDescent="0.25">
      <c r="A5732" s="447">
        <v>101130</v>
      </c>
      <c r="B5732" s="448" t="s">
        <v>8206</v>
      </c>
      <c r="C5732" s="449" t="s">
        <v>1643</v>
      </c>
      <c r="D5732" s="450">
        <v>18.45</v>
      </c>
    </row>
    <row r="5733" spans="1:4" ht="13.5" x14ac:dyDescent="0.25">
      <c r="A5733" s="447">
        <v>101131</v>
      </c>
      <c r="B5733" s="448" t="s">
        <v>8207</v>
      </c>
      <c r="C5733" s="449" t="s">
        <v>1643</v>
      </c>
      <c r="D5733" s="450">
        <v>15.72</v>
      </c>
    </row>
    <row r="5734" spans="1:4" ht="13.5" x14ac:dyDescent="0.25">
      <c r="A5734" s="447">
        <v>101132</v>
      </c>
      <c r="B5734" s="448" t="s">
        <v>8208</v>
      </c>
      <c r="C5734" s="449" t="s">
        <v>1643</v>
      </c>
      <c r="D5734" s="450">
        <v>17.55</v>
      </c>
    </row>
    <row r="5735" spans="1:4" ht="13.5" x14ac:dyDescent="0.25">
      <c r="A5735" s="447">
        <v>101133</v>
      </c>
      <c r="B5735" s="448" t="s">
        <v>8209</v>
      </c>
      <c r="C5735" s="449" t="s">
        <v>1643</v>
      </c>
      <c r="D5735" s="450">
        <v>18.62</v>
      </c>
    </row>
    <row r="5736" spans="1:4" ht="13.5" x14ac:dyDescent="0.25">
      <c r="A5736" s="447">
        <v>101134</v>
      </c>
      <c r="B5736" s="448" t="s">
        <v>8210</v>
      </c>
      <c r="C5736" s="449" t="s">
        <v>1643</v>
      </c>
      <c r="D5736" s="450">
        <v>15.96</v>
      </c>
    </row>
    <row r="5737" spans="1:4" ht="13.5" x14ac:dyDescent="0.25">
      <c r="A5737" s="447">
        <v>101135</v>
      </c>
      <c r="B5737" s="448" t="s">
        <v>8211</v>
      </c>
      <c r="C5737" s="449" t="s">
        <v>1643</v>
      </c>
      <c r="D5737" s="450">
        <v>15.21</v>
      </c>
    </row>
    <row r="5738" spans="1:4" ht="13.5" x14ac:dyDescent="0.25">
      <c r="A5738" s="447">
        <v>101136</v>
      </c>
      <c r="B5738" s="448" t="s">
        <v>8212</v>
      </c>
      <c r="C5738" s="449" t="s">
        <v>1643</v>
      </c>
      <c r="D5738" s="450">
        <v>13.78</v>
      </c>
    </row>
    <row r="5739" spans="1:4" ht="13.5" x14ac:dyDescent="0.25">
      <c r="A5739" s="447">
        <v>101137</v>
      </c>
      <c r="B5739" s="448" t="s">
        <v>8213</v>
      </c>
      <c r="C5739" s="449" t="s">
        <v>1643</v>
      </c>
      <c r="D5739" s="450">
        <v>14.74</v>
      </c>
    </row>
    <row r="5740" spans="1:4" ht="13.5" x14ac:dyDescent="0.25">
      <c r="A5740" s="447">
        <v>101138</v>
      </c>
      <c r="B5740" s="448" t="s">
        <v>8214</v>
      </c>
      <c r="C5740" s="449" t="s">
        <v>1643</v>
      </c>
      <c r="D5740" s="450">
        <v>15.31</v>
      </c>
    </row>
    <row r="5741" spans="1:4" ht="13.5" x14ac:dyDescent="0.25">
      <c r="A5741" s="447">
        <v>101139</v>
      </c>
      <c r="B5741" s="448" t="s">
        <v>8215</v>
      </c>
      <c r="C5741" s="449" t="s">
        <v>1643</v>
      </c>
      <c r="D5741" s="450">
        <v>20.54</v>
      </c>
    </row>
    <row r="5742" spans="1:4" ht="13.5" x14ac:dyDescent="0.25">
      <c r="A5742" s="447">
        <v>101140</v>
      </c>
      <c r="B5742" s="448" t="s">
        <v>8216</v>
      </c>
      <c r="C5742" s="449" t="s">
        <v>1643</v>
      </c>
      <c r="D5742" s="450">
        <v>19.14</v>
      </c>
    </row>
    <row r="5743" spans="1:4" ht="13.5" x14ac:dyDescent="0.25">
      <c r="A5743" s="447">
        <v>101141</v>
      </c>
      <c r="B5743" s="448" t="s">
        <v>8217</v>
      </c>
      <c r="C5743" s="449" t="s">
        <v>1643</v>
      </c>
      <c r="D5743" s="450">
        <v>16.41</v>
      </c>
    </row>
    <row r="5744" spans="1:4" ht="13.5" x14ac:dyDescent="0.25">
      <c r="A5744" s="447">
        <v>101142</v>
      </c>
      <c r="B5744" s="448" t="s">
        <v>8218</v>
      </c>
      <c r="C5744" s="449" t="s">
        <v>1643</v>
      </c>
      <c r="D5744" s="450">
        <v>18.239999999999998</v>
      </c>
    </row>
    <row r="5745" spans="1:4" ht="13.5" x14ac:dyDescent="0.25">
      <c r="A5745" s="447">
        <v>101143</v>
      </c>
      <c r="B5745" s="448" t="s">
        <v>8219</v>
      </c>
      <c r="C5745" s="449" t="s">
        <v>1643</v>
      </c>
      <c r="D5745" s="450">
        <v>19.309999999999999</v>
      </c>
    </row>
    <row r="5746" spans="1:4" ht="13.5" x14ac:dyDescent="0.25">
      <c r="A5746" s="447">
        <v>101144</v>
      </c>
      <c r="B5746" s="448" t="s">
        <v>8220</v>
      </c>
      <c r="C5746" s="449" t="s">
        <v>1643</v>
      </c>
      <c r="D5746" s="450">
        <v>16.11</v>
      </c>
    </row>
    <row r="5747" spans="1:4" ht="13.5" x14ac:dyDescent="0.25">
      <c r="A5747" s="447">
        <v>101145</v>
      </c>
      <c r="B5747" s="448" t="s">
        <v>8221</v>
      </c>
      <c r="C5747" s="449" t="s">
        <v>1643</v>
      </c>
      <c r="D5747" s="450">
        <v>15.36</v>
      </c>
    </row>
    <row r="5748" spans="1:4" ht="13.5" x14ac:dyDescent="0.25">
      <c r="A5748" s="447">
        <v>101146</v>
      </c>
      <c r="B5748" s="448" t="s">
        <v>8222</v>
      </c>
      <c r="C5748" s="449" t="s">
        <v>1643</v>
      </c>
      <c r="D5748" s="450">
        <v>13.93</v>
      </c>
    </row>
    <row r="5749" spans="1:4" ht="13.5" x14ac:dyDescent="0.25">
      <c r="A5749" s="447">
        <v>101147</v>
      </c>
      <c r="B5749" s="448" t="s">
        <v>8223</v>
      </c>
      <c r="C5749" s="449" t="s">
        <v>1643</v>
      </c>
      <c r="D5749" s="450">
        <v>14.89</v>
      </c>
    </row>
    <row r="5750" spans="1:4" ht="13.5" x14ac:dyDescent="0.25">
      <c r="A5750" s="447">
        <v>101148</v>
      </c>
      <c r="B5750" s="448" t="s">
        <v>8224</v>
      </c>
      <c r="C5750" s="449" t="s">
        <v>1643</v>
      </c>
      <c r="D5750" s="450">
        <v>15.46</v>
      </c>
    </row>
    <row r="5751" spans="1:4" ht="13.5" x14ac:dyDescent="0.25">
      <c r="A5751" s="447">
        <v>101149</v>
      </c>
      <c r="B5751" s="448" t="s">
        <v>8225</v>
      </c>
      <c r="C5751" s="449" t="s">
        <v>1643</v>
      </c>
      <c r="D5751" s="450">
        <v>20.69</v>
      </c>
    </row>
    <row r="5752" spans="1:4" ht="13.5" x14ac:dyDescent="0.25">
      <c r="A5752" s="447">
        <v>101150</v>
      </c>
      <c r="B5752" s="448" t="s">
        <v>8226</v>
      </c>
      <c r="C5752" s="449" t="s">
        <v>1643</v>
      </c>
      <c r="D5752" s="450">
        <v>19.29</v>
      </c>
    </row>
    <row r="5753" spans="1:4" ht="13.5" x14ac:dyDescent="0.25">
      <c r="A5753" s="447">
        <v>101151</v>
      </c>
      <c r="B5753" s="448" t="s">
        <v>8227</v>
      </c>
      <c r="C5753" s="449" t="s">
        <v>1643</v>
      </c>
      <c r="D5753" s="450">
        <v>16.559999999999999</v>
      </c>
    </row>
    <row r="5754" spans="1:4" ht="13.5" x14ac:dyDescent="0.25">
      <c r="A5754" s="447">
        <v>101152</v>
      </c>
      <c r="B5754" s="448" t="s">
        <v>8228</v>
      </c>
      <c r="C5754" s="449" t="s">
        <v>1643</v>
      </c>
      <c r="D5754" s="450">
        <v>18.39</v>
      </c>
    </row>
    <row r="5755" spans="1:4" ht="13.5" x14ac:dyDescent="0.25">
      <c r="A5755" s="447">
        <v>101153</v>
      </c>
      <c r="B5755" s="448" t="s">
        <v>8229</v>
      </c>
      <c r="C5755" s="449" t="s">
        <v>1643</v>
      </c>
      <c r="D5755" s="450">
        <v>19.46</v>
      </c>
    </row>
    <row r="5756" spans="1:4" ht="13.5" x14ac:dyDescent="0.25">
      <c r="A5756" s="447">
        <v>101206</v>
      </c>
      <c r="B5756" s="448" t="s">
        <v>12310</v>
      </c>
      <c r="C5756" s="449" t="s">
        <v>1643</v>
      </c>
      <c r="D5756" s="450">
        <v>12.75</v>
      </c>
    </row>
    <row r="5757" spans="1:4" ht="13.5" x14ac:dyDescent="0.25">
      <c r="A5757" s="447">
        <v>101207</v>
      </c>
      <c r="B5757" s="448" t="s">
        <v>12311</v>
      </c>
      <c r="C5757" s="449" t="s">
        <v>1643</v>
      </c>
      <c r="D5757" s="450">
        <v>10.97</v>
      </c>
    </row>
    <row r="5758" spans="1:4" ht="13.5" x14ac:dyDescent="0.25">
      <c r="A5758" s="447">
        <v>101208</v>
      </c>
      <c r="B5758" s="448" t="s">
        <v>12312</v>
      </c>
      <c r="C5758" s="449" t="s">
        <v>1643</v>
      </c>
      <c r="D5758" s="450">
        <v>10.76</v>
      </c>
    </row>
    <row r="5759" spans="1:4" ht="13.5" x14ac:dyDescent="0.25">
      <c r="A5759" s="447">
        <v>101209</v>
      </c>
      <c r="B5759" s="448" t="s">
        <v>12313</v>
      </c>
      <c r="C5759" s="449" t="s">
        <v>1643</v>
      </c>
      <c r="D5759" s="450">
        <v>9.99</v>
      </c>
    </row>
    <row r="5760" spans="1:4" ht="13.5" x14ac:dyDescent="0.25">
      <c r="A5760" s="447">
        <v>101210</v>
      </c>
      <c r="B5760" s="448" t="s">
        <v>12314</v>
      </c>
      <c r="C5760" s="449" t="s">
        <v>1643</v>
      </c>
      <c r="D5760" s="450">
        <v>17.78</v>
      </c>
    </row>
    <row r="5761" spans="1:4" ht="13.5" x14ac:dyDescent="0.25">
      <c r="A5761" s="447">
        <v>101211</v>
      </c>
      <c r="B5761" s="448" t="s">
        <v>12315</v>
      </c>
      <c r="C5761" s="449" t="s">
        <v>1643</v>
      </c>
      <c r="D5761" s="450">
        <v>19.09</v>
      </c>
    </row>
    <row r="5762" spans="1:4" ht="13.5" x14ac:dyDescent="0.25">
      <c r="A5762" s="447">
        <v>101212</v>
      </c>
      <c r="B5762" s="448" t="s">
        <v>12316</v>
      </c>
      <c r="C5762" s="449" t="s">
        <v>1643</v>
      </c>
      <c r="D5762" s="450">
        <v>22.31</v>
      </c>
    </row>
    <row r="5763" spans="1:4" ht="13.5" x14ac:dyDescent="0.25">
      <c r="A5763" s="447">
        <v>101213</v>
      </c>
      <c r="B5763" s="448" t="s">
        <v>12317</v>
      </c>
      <c r="C5763" s="449" t="s">
        <v>1643</v>
      </c>
      <c r="D5763" s="450">
        <v>24.98</v>
      </c>
    </row>
    <row r="5764" spans="1:4" ht="13.5" x14ac:dyDescent="0.25">
      <c r="A5764" s="447">
        <v>101214</v>
      </c>
      <c r="B5764" s="448" t="s">
        <v>12318</v>
      </c>
      <c r="C5764" s="449" t="s">
        <v>1643</v>
      </c>
      <c r="D5764" s="450">
        <v>30.17</v>
      </c>
    </row>
    <row r="5765" spans="1:4" ht="13.5" x14ac:dyDescent="0.25">
      <c r="A5765" s="447">
        <v>101215</v>
      </c>
      <c r="B5765" s="448" t="s">
        <v>12319</v>
      </c>
      <c r="C5765" s="449" t="s">
        <v>1643</v>
      </c>
      <c r="D5765" s="450">
        <v>17.13</v>
      </c>
    </row>
    <row r="5766" spans="1:4" ht="13.5" x14ac:dyDescent="0.25">
      <c r="A5766" s="447">
        <v>101216</v>
      </c>
      <c r="B5766" s="448" t="s">
        <v>12320</v>
      </c>
      <c r="C5766" s="449" t="s">
        <v>1643</v>
      </c>
      <c r="D5766" s="450">
        <v>17.940000000000001</v>
      </c>
    </row>
    <row r="5767" spans="1:4" ht="13.5" x14ac:dyDescent="0.25">
      <c r="A5767" s="447">
        <v>101217</v>
      </c>
      <c r="B5767" s="448" t="s">
        <v>12321</v>
      </c>
      <c r="C5767" s="449" t="s">
        <v>1643</v>
      </c>
      <c r="D5767" s="450">
        <v>20.92</v>
      </c>
    </row>
    <row r="5768" spans="1:4" ht="13.5" x14ac:dyDescent="0.25">
      <c r="A5768" s="447">
        <v>101218</v>
      </c>
      <c r="B5768" s="448" t="s">
        <v>12322</v>
      </c>
      <c r="C5768" s="449" t="s">
        <v>1643</v>
      </c>
      <c r="D5768" s="450">
        <v>22.11</v>
      </c>
    </row>
    <row r="5769" spans="1:4" ht="13.5" x14ac:dyDescent="0.25">
      <c r="A5769" s="447">
        <v>101219</v>
      </c>
      <c r="B5769" s="448" t="s">
        <v>12323</v>
      </c>
      <c r="C5769" s="449" t="s">
        <v>1643</v>
      </c>
      <c r="D5769" s="450">
        <v>26.81</v>
      </c>
    </row>
    <row r="5770" spans="1:4" ht="13.5" x14ac:dyDescent="0.25">
      <c r="A5770" s="447">
        <v>101220</v>
      </c>
      <c r="B5770" s="448" t="s">
        <v>12324</v>
      </c>
      <c r="C5770" s="449" t="s">
        <v>1643</v>
      </c>
      <c r="D5770" s="450">
        <v>16.809999999999999</v>
      </c>
    </row>
    <row r="5771" spans="1:4" ht="13.5" x14ac:dyDescent="0.25">
      <c r="A5771" s="447">
        <v>101221</v>
      </c>
      <c r="B5771" s="448" t="s">
        <v>12325</v>
      </c>
      <c r="C5771" s="449" t="s">
        <v>1643</v>
      </c>
      <c r="D5771" s="450">
        <v>17.760000000000002</v>
      </c>
    </row>
    <row r="5772" spans="1:4" ht="13.5" x14ac:dyDescent="0.25">
      <c r="A5772" s="447">
        <v>101222</v>
      </c>
      <c r="B5772" s="448" t="s">
        <v>12326</v>
      </c>
      <c r="C5772" s="449" t="s">
        <v>1643</v>
      </c>
      <c r="D5772" s="450">
        <v>20.65</v>
      </c>
    </row>
    <row r="5773" spans="1:4" ht="13.5" x14ac:dyDescent="0.25">
      <c r="A5773" s="447">
        <v>101223</v>
      </c>
      <c r="B5773" s="448" t="s">
        <v>12327</v>
      </c>
      <c r="C5773" s="449" t="s">
        <v>1643</v>
      </c>
      <c r="D5773" s="450">
        <v>23.01</v>
      </c>
    </row>
    <row r="5774" spans="1:4" ht="13.5" x14ac:dyDescent="0.25">
      <c r="A5774" s="447">
        <v>101224</v>
      </c>
      <c r="B5774" s="448" t="s">
        <v>12328</v>
      </c>
      <c r="C5774" s="449" t="s">
        <v>1643</v>
      </c>
      <c r="D5774" s="450">
        <v>28.86</v>
      </c>
    </row>
    <row r="5775" spans="1:4" ht="13.5" x14ac:dyDescent="0.25">
      <c r="A5775" s="447">
        <v>101225</v>
      </c>
      <c r="B5775" s="448" t="s">
        <v>12329</v>
      </c>
      <c r="C5775" s="449" t="s">
        <v>1643</v>
      </c>
      <c r="D5775" s="450">
        <v>15.44</v>
      </c>
    </row>
    <row r="5776" spans="1:4" ht="13.5" x14ac:dyDescent="0.25">
      <c r="A5776" s="447">
        <v>101226</v>
      </c>
      <c r="B5776" s="448" t="s">
        <v>12330</v>
      </c>
      <c r="C5776" s="449" t="s">
        <v>1643</v>
      </c>
      <c r="D5776" s="450">
        <v>16.260000000000002</v>
      </c>
    </row>
    <row r="5777" spans="1:4" ht="13.5" x14ac:dyDescent="0.25">
      <c r="A5777" s="447">
        <v>101227</v>
      </c>
      <c r="B5777" s="448" t="s">
        <v>12331</v>
      </c>
      <c r="C5777" s="449" t="s">
        <v>1643</v>
      </c>
      <c r="D5777" s="450">
        <v>18.86</v>
      </c>
    </row>
    <row r="5778" spans="1:4" ht="13.5" x14ac:dyDescent="0.25">
      <c r="A5778" s="447">
        <v>101228</v>
      </c>
      <c r="B5778" s="448" t="s">
        <v>12332</v>
      </c>
      <c r="C5778" s="449" t="s">
        <v>1643</v>
      </c>
      <c r="D5778" s="450">
        <v>20.09</v>
      </c>
    </row>
    <row r="5779" spans="1:4" ht="13.5" x14ac:dyDescent="0.25">
      <c r="A5779" s="447">
        <v>101229</v>
      </c>
      <c r="B5779" s="448" t="s">
        <v>12333</v>
      </c>
      <c r="C5779" s="449" t="s">
        <v>1643</v>
      </c>
      <c r="D5779" s="450">
        <v>25.37</v>
      </c>
    </row>
    <row r="5780" spans="1:4" ht="13.5" x14ac:dyDescent="0.25">
      <c r="A5780" s="447">
        <v>101230</v>
      </c>
      <c r="B5780" s="448" t="s">
        <v>12334</v>
      </c>
      <c r="C5780" s="449" t="s">
        <v>1643</v>
      </c>
      <c r="D5780" s="450">
        <v>11.24</v>
      </c>
    </row>
    <row r="5781" spans="1:4" ht="13.5" x14ac:dyDescent="0.25">
      <c r="A5781" s="447">
        <v>101231</v>
      </c>
      <c r="B5781" s="448" t="s">
        <v>12335</v>
      </c>
      <c r="C5781" s="449" t="s">
        <v>1643</v>
      </c>
      <c r="D5781" s="450">
        <v>10.68</v>
      </c>
    </row>
    <row r="5782" spans="1:4" ht="13.5" x14ac:dyDescent="0.25">
      <c r="A5782" s="447">
        <v>101232</v>
      </c>
      <c r="B5782" s="448" t="s">
        <v>12336</v>
      </c>
      <c r="C5782" s="449" t="s">
        <v>1643</v>
      </c>
      <c r="D5782" s="450">
        <v>9.59</v>
      </c>
    </row>
    <row r="5783" spans="1:4" ht="13.5" x14ac:dyDescent="0.25">
      <c r="A5783" s="447">
        <v>101233</v>
      </c>
      <c r="B5783" s="448" t="s">
        <v>12337</v>
      </c>
      <c r="C5783" s="449" t="s">
        <v>1643</v>
      </c>
      <c r="D5783" s="450">
        <v>8.86</v>
      </c>
    </row>
    <row r="5784" spans="1:4" ht="13.5" x14ac:dyDescent="0.25">
      <c r="A5784" s="447">
        <v>101234</v>
      </c>
      <c r="B5784" s="448" t="s">
        <v>12338</v>
      </c>
      <c r="C5784" s="449" t="s">
        <v>1643</v>
      </c>
      <c r="D5784" s="450">
        <v>17.5</v>
      </c>
    </row>
    <row r="5785" spans="1:4" ht="13.5" x14ac:dyDescent="0.25">
      <c r="A5785" s="447">
        <v>101235</v>
      </c>
      <c r="B5785" s="448" t="s">
        <v>12339</v>
      </c>
      <c r="C5785" s="449" t="s">
        <v>1643</v>
      </c>
      <c r="D5785" s="450">
        <v>18.41</v>
      </c>
    </row>
    <row r="5786" spans="1:4" ht="13.5" x14ac:dyDescent="0.25">
      <c r="A5786" s="447">
        <v>101236</v>
      </c>
      <c r="B5786" s="448" t="s">
        <v>12340</v>
      </c>
      <c r="C5786" s="449" t="s">
        <v>1643</v>
      </c>
      <c r="D5786" s="450">
        <v>21.45</v>
      </c>
    </row>
    <row r="5787" spans="1:4" ht="13.5" x14ac:dyDescent="0.25">
      <c r="A5787" s="447">
        <v>101237</v>
      </c>
      <c r="B5787" s="448" t="s">
        <v>12341</v>
      </c>
      <c r="C5787" s="449" t="s">
        <v>1643</v>
      </c>
      <c r="D5787" s="450">
        <v>22.83</v>
      </c>
    </row>
    <row r="5788" spans="1:4" ht="13.5" x14ac:dyDescent="0.25">
      <c r="A5788" s="447">
        <v>101238</v>
      </c>
      <c r="B5788" s="448" t="s">
        <v>12342</v>
      </c>
      <c r="C5788" s="449" t="s">
        <v>1643</v>
      </c>
      <c r="D5788" s="450">
        <v>28.91</v>
      </c>
    </row>
    <row r="5789" spans="1:4" ht="13.5" x14ac:dyDescent="0.25">
      <c r="A5789" s="447">
        <v>101239</v>
      </c>
      <c r="B5789" s="448" t="s">
        <v>12343</v>
      </c>
      <c r="C5789" s="449" t="s">
        <v>1643</v>
      </c>
      <c r="D5789" s="450">
        <v>15.32</v>
      </c>
    </row>
    <row r="5790" spans="1:4" ht="13.5" x14ac:dyDescent="0.25">
      <c r="A5790" s="447">
        <v>101240</v>
      </c>
      <c r="B5790" s="448" t="s">
        <v>12344</v>
      </c>
      <c r="C5790" s="449" t="s">
        <v>1643</v>
      </c>
      <c r="D5790" s="450">
        <v>16.149999999999999</v>
      </c>
    </row>
    <row r="5791" spans="1:4" ht="13.5" x14ac:dyDescent="0.25">
      <c r="A5791" s="447">
        <v>101241</v>
      </c>
      <c r="B5791" s="448" t="s">
        <v>12345</v>
      </c>
      <c r="C5791" s="449" t="s">
        <v>1643</v>
      </c>
      <c r="D5791" s="450">
        <v>18.91</v>
      </c>
    </row>
    <row r="5792" spans="1:4" ht="13.5" x14ac:dyDescent="0.25">
      <c r="A5792" s="447">
        <v>101242</v>
      </c>
      <c r="B5792" s="448" t="s">
        <v>12346</v>
      </c>
      <c r="C5792" s="449" t="s">
        <v>1643</v>
      </c>
      <c r="D5792" s="450">
        <v>21.17</v>
      </c>
    </row>
    <row r="5793" spans="1:4" ht="13.5" x14ac:dyDescent="0.25">
      <c r="A5793" s="447">
        <v>101243</v>
      </c>
      <c r="B5793" s="448" t="s">
        <v>12347</v>
      </c>
      <c r="C5793" s="449" t="s">
        <v>1643</v>
      </c>
      <c r="D5793" s="450">
        <v>25.64</v>
      </c>
    </row>
    <row r="5794" spans="1:4" ht="13.5" x14ac:dyDescent="0.25">
      <c r="A5794" s="447">
        <v>101244</v>
      </c>
      <c r="B5794" s="448" t="s">
        <v>12348</v>
      </c>
      <c r="C5794" s="449" t="s">
        <v>1643</v>
      </c>
      <c r="D5794" s="450">
        <v>16.170000000000002</v>
      </c>
    </row>
    <row r="5795" spans="1:4" ht="13.5" x14ac:dyDescent="0.25">
      <c r="A5795" s="447">
        <v>101245</v>
      </c>
      <c r="B5795" s="448" t="s">
        <v>12349</v>
      </c>
      <c r="C5795" s="449" t="s">
        <v>1643</v>
      </c>
      <c r="D5795" s="450">
        <v>17.100000000000001</v>
      </c>
    </row>
    <row r="5796" spans="1:4" ht="13.5" x14ac:dyDescent="0.25">
      <c r="A5796" s="447">
        <v>101246</v>
      </c>
      <c r="B5796" s="448" t="s">
        <v>12350</v>
      </c>
      <c r="C5796" s="449" t="s">
        <v>1643</v>
      </c>
      <c r="D5796" s="450">
        <v>19.87</v>
      </c>
    </row>
    <row r="5797" spans="1:4" ht="13.5" x14ac:dyDescent="0.25">
      <c r="A5797" s="447">
        <v>101247</v>
      </c>
      <c r="B5797" s="448" t="s">
        <v>12351</v>
      </c>
      <c r="C5797" s="449" t="s">
        <v>1643</v>
      </c>
      <c r="D5797" s="450">
        <v>22.07</v>
      </c>
    </row>
    <row r="5798" spans="1:4" ht="13.5" x14ac:dyDescent="0.25">
      <c r="A5798" s="447">
        <v>101248</v>
      </c>
      <c r="B5798" s="448" t="s">
        <v>12352</v>
      </c>
      <c r="C5798" s="449" t="s">
        <v>1643</v>
      </c>
      <c r="D5798" s="450">
        <v>27.62</v>
      </c>
    </row>
    <row r="5799" spans="1:4" ht="13.5" x14ac:dyDescent="0.25">
      <c r="A5799" s="447">
        <v>101249</v>
      </c>
      <c r="B5799" s="448" t="s">
        <v>12353</v>
      </c>
      <c r="C5799" s="449" t="s">
        <v>1643</v>
      </c>
      <c r="D5799" s="450">
        <v>14.03</v>
      </c>
    </row>
    <row r="5800" spans="1:4" ht="13.5" x14ac:dyDescent="0.25">
      <c r="A5800" s="447">
        <v>101250</v>
      </c>
      <c r="B5800" s="448" t="s">
        <v>12354</v>
      </c>
      <c r="C5800" s="449" t="s">
        <v>1643</v>
      </c>
      <c r="D5800" s="450">
        <v>15.61</v>
      </c>
    </row>
    <row r="5801" spans="1:4" ht="13.5" x14ac:dyDescent="0.25">
      <c r="A5801" s="447">
        <v>101251</v>
      </c>
      <c r="B5801" s="448" t="s">
        <v>12355</v>
      </c>
      <c r="C5801" s="449" t="s">
        <v>1643</v>
      </c>
      <c r="D5801" s="450">
        <v>17.739999999999998</v>
      </c>
    </row>
    <row r="5802" spans="1:4" ht="13.5" x14ac:dyDescent="0.25">
      <c r="A5802" s="447">
        <v>101252</v>
      </c>
      <c r="B5802" s="448" t="s">
        <v>12356</v>
      </c>
      <c r="C5802" s="449" t="s">
        <v>1643</v>
      </c>
      <c r="D5802" s="450">
        <v>19.28</v>
      </c>
    </row>
    <row r="5803" spans="1:4" ht="13.5" x14ac:dyDescent="0.25">
      <c r="A5803" s="447">
        <v>101253</v>
      </c>
      <c r="B5803" s="448" t="s">
        <v>12357</v>
      </c>
      <c r="C5803" s="449" t="s">
        <v>1643</v>
      </c>
      <c r="D5803" s="450">
        <v>24.29</v>
      </c>
    </row>
    <row r="5804" spans="1:4" ht="13.5" x14ac:dyDescent="0.25">
      <c r="A5804" s="447">
        <v>101254</v>
      </c>
      <c r="B5804" s="448" t="s">
        <v>12358</v>
      </c>
      <c r="C5804" s="449" t="s">
        <v>1643</v>
      </c>
      <c r="D5804" s="450">
        <v>12.74</v>
      </c>
    </row>
    <row r="5805" spans="1:4" ht="13.5" x14ac:dyDescent="0.25">
      <c r="A5805" s="447">
        <v>101255</v>
      </c>
      <c r="B5805" s="448" t="s">
        <v>12359</v>
      </c>
      <c r="C5805" s="449" t="s">
        <v>1643</v>
      </c>
      <c r="D5805" s="450">
        <v>11.25</v>
      </c>
    </row>
    <row r="5806" spans="1:4" ht="13.5" x14ac:dyDescent="0.25">
      <c r="A5806" s="447">
        <v>101256</v>
      </c>
      <c r="B5806" s="448" t="s">
        <v>12360</v>
      </c>
      <c r="C5806" s="449" t="s">
        <v>1643</v>
      </c>
      <c r="D5806" s="450">
        <v>19.670000000000002</v>
      </c>
    </row>
    <row r="5807" spans="1:4" ht="13.5" x14ac:dyDescent="0.25">
      <c r="A5807" s="447">
        <v>101257</v>
      </c>
      <c r="B5807" s="448" t="s">
        <v>12361</v>
      </c>
      <c r="C5807" s="449" t="s">
        <v>1643</v>
      </c>
      <c r="D5807" s="450">
        <v>20.7</v>
      </c>
    </row>
    <row r="5808" spans="1:4" ht="13.5" x14ac:dyDescent="0.25">
      <c r="A5808" s="447">
        <v>101258</v>
      </c>
      <c r="B5808" s="448" t="s">
        <v>12362</v>
      </c>
      <c r="C5808" s="449" t="s">
        <v>1643</v>
      </c>
      <c r="D5808" s="450">
        <v>24.03</v>
      </c>
    </row>
    <row r="5809" spans="1:4" ht="13.5" x14ac:dyDescent="0.25">
      <c r="A5809" s="447">
        <v>101259</v>
      </c>
      <c r="B5809" s="448" t="s">
        <v>12363</v>
      </c>
      <c r="C5809" s="449" t="s">
        <v>1643</v>
      </c>
      <c r="D5809" s="450">
        <v>26.71</v>
      </c>
    </row>
    <row r="5810" spans="1:4" ht="13.5" x14ac:dyDescent="0.25">
      <c r="A5810" s="447">
        <v>101260</v>
      </c>
      <c r="B5810" s="448" t="s">
        <v>12364</v>
      </c>
      <c r="C5810" s="449" t="s">
        <v>1643</v>
      </c>
      <c r="D5810" s="450">
        <v>33.39</v>
      </c>
    </row>
    <row r="5811" spans="1:4" ht="13.5" x14ac:dyDescent="0.25">
      <c r="A5811" s="447">
        <v>101261</v>
      </c>
      <c r="B5811" s="448" t="s">
        <v>12365</v>
      </c>
      <c r="C5811" s="449" t="s">
        <v>1643</v>
      </c>
      <c r="D5811" s="450">
        <v>18.63</v>
      </c>
    </row>
    <row r="5812" spans="1:4" ht="13.5" x14ac:dyDescent="0.25">
      <c r="A5812" s="447">
        <v>101262</v>
      </c>
      <c r="B5812" s="448" t="s">
        <v>12366</v>
      </c>
      <c r="C5812" s="449" t="s">
        <v>1643</v>
      </c>
      <c r="D5812" s="450">
        <v>19.64</v>
      </c>
    </row>
    <row r="5813" spans="1:4" ht="13.5" x14ac:dyDescent="0.25">
      <c r="A5813" s="447">
        <v>101263</v>
      </c>
      <c r="B5813" s="448" t="s">
        <v>12367</v>
      </c>
      <c r="C5813" s="449" t="s">
        <v>1643</v>
      </c>
      <c r="D5813" s="450">
        <v>22.71</v>
      </c>
    </row>
    <row r="5814" spans="1:4" ht="13.5" x14ac:dyDescent="0.25">
      <c r="A5814" s="447">
        <v>101264</v>
      </c>
      <c r="B5814" s="448" t="s">
        <v>12368</v>
      </c>
      <c r="C5814" s="449" t="s">
        <v>1643</v>
      </c>
      <c r="D5814" s="450">
        <v>25.18</v>
      </c>
    </row>
    <row r="5815" spans="1:4" ht="13.5" x14ac:dyDescent="0.25">
      <c r="A5815" s="447">
        <v>101265</v>
      </c>
      <c r="B5815" s="448" t="s">
        <v>12369</v>
      </c>
      <c r="C5815" s="449" t="s">
        <v>1643</v>
      </c>
      <c r="D5815" s="450">
        <v>31.37</v>
      </c>
    </row>
    <row r="5816" spans="1:4" ht="13.5" x14ac:dyDescent="0.25">
      <c r="A5816" s="447">
        <v>101266</v>
      </c>
      <c r="B5816" s="448" t="s">
        <v>12370</v>
      </c>
      <c r="C5816" s="449" t="s">
        <v>1643</v>
      </c>
      <c r="D5816" s="450">
        <v>11.33</v>
      </c>
    </row>
    <row r="5817" spans="1:4" ht="13.5" x14ac:dyDescent="0.25">
      <c r="A5817" s="447">
        <v>101267</v>
      </c>
      <c r="B5817" s="448" t="s">
        <v>12371</v>
      </c>
      <c r="C5817" s="449" t="s">
        <v>1643</v>
      </c>
      <c r="D5817" s="450">
        <v>10.91</v>
      </c>
    </row>
    <row r="5818" spans="1:4" ht="13.5" x14ac:dyDescent="0.25">
      <c r="A5818" s="447">
        <v>101268</v>
      </c>
      <c r="B5818" s="448" t="s">
        <v>12372</v>
      </c>
      <c r="C5818" s="449" t="s">
        <v>1643</v>
      </c>
      <c r="D5818" s="450">
        <v>17.850000000000001</v>
      </c>
    </row>
    <row r="5819" spans="1:4" ht="13.5" x14ac:dyDescent="0.25">
      <c r="A5819" s="447">
        <v>101269</v>
      </c>
      <c r="B5819" s="448" t="s">
        <v>12373</v>
      </c>
      <c r="C5819" s="449" t="s">
        <v>1643</v>
      </c>
      <c r="D5819" s="450">
        <v>19.89</v>
      </c>
    </row>
    <row r="5820" spans="1:4" ht="13.5" x14ac:dyDescent="0.25">
      <c r="A5820" s="447">
        <v>101270</v>
      </c>
      <c r="B5820" s="448" t="s">
        <v>12374</v>
      </c>
      <c r="C5820" s="449" t="s">
        <v>1643</v>
      </c>
      <c r="D5820" s="450">
        <v>23.04</v>
      </c>
    </row>
    <row r="5821" spans="1:4" ht="13.5" x14ac:dyDescent="0.25">
      <c r="A5821" s="447">
        <v>101271</v>
      </c>
      <c r="B5821" s="448" t="s">
        <v>12375</v>
      </c>
      <c r="C5821" s="449" t="s">
        <v>1643</v>
      </c>
      <c r="D5821" s="450">
        <v>25.55</v>
      </c>
    </row>
    <row r="5822" spans="1:4" ht="13.5" x14ac:dyDescent="0.25">
      <c r="A5822" s="447">
        <v>101272</v>
      </c>
      <c r="B5822" s="448" t="s">
        <v>12376</v>
      </c>
      <c r="C5822" s="449" t="s">
        <v>1643</v>
      </c>
      <c r="D5822" s="450">
        <v>31.88</v>
      </c>
    </row>
    <row r="5823" spans="1:4" ht="13.5" x14ac:dyDescent="0.25">
      <c r="A5823" s="447">
        <v>101273</v>
      </c>
      <c r="B5823" s="448" t="s">
        <v>12377</v>
      </c>
      <c r="C5823" s="449" t="s">
        <v>1643</v>
      </c>
      <c r="D5823" s="450">
        <v>17.07</v>
      </c>
    </row>
    <row r="5824" spans="1:4" ht="13.5" x14ac:dyDescent="0.25">
      <c r="A5824" s="447">
        <v>101274</v>
      </c>
      <c r="B5824" s="448" t="s">
        <v>12378</v>
      </c>
      <c r="C5824" s="449" t="s">
        <v>1643</v>
      </c>
      <c r="D5824" s="450">
        <v>18.88</v>
      </c>
    </row>
    <row r="5825" spans="1:4" ht="13.5" x14ac:dyDescent="0.25">
      <c r="A5825" s="447">
        <v>101275</v>
      </c>
      <c r="B5825" s="448" t="s">
        <v>12379</v>
      </c>
      <c r="C5825" s="449" t="s">
        <v>1643</v>
      </c>
      <c r="D5825" s="450">
        <v>21.85</v>
      </c>
    </row>
    <row r="5826" spans="1:4" ht="13.5" x14ac:dyDescent="0.25">
      <c r="A5826" s="447">
        <v>101276</v>
      </c>
      <c r="B5826" s="448" t="s">
        <v>12380</v>
      </c>
      <c r="C5826" s="449" t="s">
        <v>1643</v>
      </c>
      <c r="D5826" s="450">
        <v>24.15</v>
      </c>
    </row>
    <row r="5827" spans="1:4" ht="13.5" x14ac:dyDescent="0.25">
      <c r="A5827" s="447">
        <v>101277</v>
      </c>
      <c r="B5827" s="448" t="s">
        <v>12381</v>
      </c>
      <c r="C5827" s="449" t="s">
        <v>1643</v>
      </c>
      <c r="D5827" s="450">
        <v>30.87</v>
      </c>
    </row>
    <row r="5828" spans="1:4" ht="13.5" x14ac:dyDescent="0.25">
      <c r="A5828" s="447">
        <v>102354</v>
      </c>
      <c r="B5828" s="448" t="s">
        <v>20836</v>
      </c>
      <c r="C5828" s="449" t="s">
        <v>1643</v>
      </c>
      <c r="D5828" s="450">
        <v>158.53</v>
      </c>
    </row>
    <row r="5829" spans="1:4" ht="13.5" x14ac:dyDescent="0.25">
      <c r="A5829" s="447">
        <v>102355</v>
      </c>
      <c r="B5829" s="448" t="s">
        <v>20837</v>
      </c>
      <c r="C5829" s="449" t="s">
        <v>1643</v>
      </c>
      <c r="D5829" s="450">
        <v>187.01</v>
      </c>
    </row>
    <row r="5830" spans="1:4" ht="13.5" x14ac:dyDescent="0.25">
      <c r="A5830" s="447">
        <v>102360</v>
      </c>
      <c r="B5830" s="448" t="s">
        <v>8230</v>
      </c>
      <c r="C5830" s="449" t="s">
        <v>1643</v>
      </c>
      <c r="D5830" s="450">
        <v>25.17</v>
      </c>
    </row>
    <row r="5831" spans="1:4" ht="13.5" x14ac:dyDescent="0.25">
      <c r="A5831" s="447">
        <v>102361</v>
      </c>
      <c r="B5831" s="448" t="s">
        <v>8231</v>
      </c>
      <c r="C5831" s="449" t="s">
        <v>1643</v>
      </c>
      <c r="D5831" s="450">
        <v>40.840000000000003</v>
      </c>
    </row>
    <row r="5832" spans="1:4" ht="13.5" x14ac:dyDescent="0.25">
      <c r="A5832" s="447">
        <v>90082</v>
      </c>
      <c r="B5832" s="448" t="s">
        <v>20838</v>
      </c>
      <c r="C5832" s="449" t="s">
        <v>1643</v>
      </c>
      <c r="D5832" s="450">
        <v>9.44</v>
      </c>
    </row>
    <row r="5833" spans="1:4" ht="13.5" x14ac:dyDescent="0.25">
      <c r="A5833" s="447">
        <v>90084</v>
      </c>
      <c r="B5833" s="448" t="s">
        <v>20839</v>
      </c>
      <c r="C5833" s="449" t="s">
        <v>1643</v>
      </c>
      <c r="D5833" s="450">
        <v>9.16</v>
      </c>
    </row>
    <row r="5834" spans="1:4" ht="13.5" x14ac:dyDescent="0.25">
      <c r="A5834" s="447">
        <v>90086</v>
      </c>
      <c r="B5834" s="448" t="s">
        <v>20840</v>
      </c>
      <c r="C5834" s="449" t="s">
        <v>1643</v>
      </c>
      <c r="D5834" s="450">
        <v>8.65</v>
      </c>
    </row>
    <row r="5835" spans="1:4" ht="13.5" x14ac:dyDescent="0.25">
      <c r="A5835" s="447">
        <v>90087</v>
      </c>
      <c r="B5835" s="448" t="s">
        <v>20841</v>
      </c>
      <c r="C5835" s="449" t="s">
        <v>1643</v>
      </c>
      <c r="D5835" s="450">
        <v>8.49</v>
      </c>
    </row>
    <row r="5836" spans="1:4" ht="13.5" x14ac:dyDescent="0.25">
      <c r="A5836" s="447">
        <v>90090</v>
      </c>
      <c r="B5836" s="448" t="s">
        <v>20842</v>
      </c>
      <c r="C5836" s="449" t="s">
        <v>1643</v>
      </c>
      <c r="D5836" s="450">
        <v>8.33</v>
      </c>
    </row>
    <row r="5837" spans="1:4" ht="13.5" x14ac:dyDescent="0.25">
      <c r="A5837" s="447">
        <v>90091</v>
      </c>
      <c r="B5837" s="448" t="s">
        <v>20843</v>
      </c>
      <c r="C5837" s="449" t="s">
        <v>1643</v>
      </c>
      <c r="D5837" s="450">
        <v>5.95</v>
      </c>
    </row>
    <row r="5838" spans="1:4" ht="13.5" x14ac:dyDescent="0.25">
      <c r="A5838" s="447">
        <v>90092</v>
      </c>
      <c r="B5838" s="448" t="s">
        <v>20844</v>
      </c>
      <c r="C5838" s="449" t="s">
        <v>1643</v>
      </c>
      <c r="D5838" s="450">
        <v>5.76</v>
      </c>
    </row>
    <row r="5839" spans="1:4" ht="13.5" x14ac:dyDescent="0.25">
      <c r="A5839" s="447">
        <v>90094</v>
      </c>
      <c r="B5839" s="448" t="s">
        <v>20845</v>
      </c>
      <c r="C5839" s="449" t="s">
        <v>1643</v>
      </c>
      <c r="D5839" s="450">
        <v>5.45</v>
      </c>
    </row>
    <row r="5840" spans="1:4" ht="13.5" x14ac:dyDescent="0.25">
      <c r="A5840" s="447">
        <v>90095</v>
      </c>
      <c r="B5840" s="448" t="s">
        <v>20846</v>
      </c>
      <c r="C5840" s="449" t="s">
        <v>1643</v>
      </c>
      <c r="D5840" s="450">
        <v>5.35</v>
      </c>
    </row>
    <row r="5841" spans="1:4" ht="13.5" x14ac:dyDescent="0.25">
      <c r="A5841" s="447">
        <v>90098</v>
      </c>
      <c r="B5841" s="448" t="s">
        <v>20847</v>
      </c>
      <c r="C5841" s="449" t="s">
        <v>1643</v>
      </c>
      <c r="D5841" s="450">
        <v>5.24</v>
      </c>
    </row>
    <row r="5842" spans="1:4" ht="13.5" x14ac:dyDescent="0.25">
      <c r="A5842" s="447">
        <v>90099</v>
      </c>
      <c r="B5842" s="448" t="s">
        <v>20848</v>
      </c>
      <c r="C5842" s="449" t="s">
        <v>1643</v>
      </c>
      <c r="D5842" s="450">
        <v>15.83</v>
      </c>
    </row>
    <row r="5843" spans="1:4" ht="13.5" x14ac:dyDescent="0.25">
      <c r="A5843" s="447">
        <v>90100</v>
      </c>
      <c r="B5843" s="448" t="s">
        <v>20849</v>
      </c>
      <c r="C5843" s="449" t="s">
        <v>1643</v>
      </c>
      <c r="D5843" s="450">
        <v>13.57</v>
      </c>
    </row>
    <row r="5844" spans="1:4" ht="13.5" x14ac:dyDescent="0.25">
      <c r="A5844" s="447">
        <v>90101</v>
      </c>
      <c r="B5844" s="448" t="s">
        <v>20850</v>
      </c>
      <c r="C5844" s="449" t="s">
        <v>1643</v>
      </c>
      <c r="D5844" s="450">
        <v>13.4</v>
      </c>
    </row>
    <row r="5845" spans="1:4" ht="13.5" x14ac:dyDescent="0.25">
      <c r="A5845" s="447">
        <v>90102</v>
      </c>
      <c r="B5845" s="448" t="s">
        <v>20851</v>
      </c>
      <c r="C5845" s="449" t="s">
        <v>1643</v>
      </c>
      <c r="D5845" s="450">
        <v>12.28</v>
      </c>
    </row>
    <row r="5846" spans="1:4" ht="13.5" x14ac:dyDescent="0.25">
      <c r="A5846" s="447">
        <v>90105</v>
      </c>
      <c r="B5846" s="448" t="s">
        <v>20852</v>
      </c>
      <c r="C5846" s="449" t="s">
        <v>1643</v>
      </c>
      <c r="D5846" s="450">
        <v>9.3699999999999992</v>
      </c>
    </row>
    <row r="5847" spans="1:4" ht="13.5" x14ac:dyDescent="0.25">
      <c r="A5847" s="447">
        <v>90106</v>
      </c>
      <c r="B5847" s="448" t="s">
        <v>20853</v>
      </c>
      <c r="C5847" s="449" t="s">
        <v>1643</v>
      </c>
      <c r="D5847" s="450">
        <v>8.5500000000000007</v>
      </c>
    </row>
    <row r="5848" spans="1:4" ht="13.5" x14ac:dyDescent="0.25">
      <c r="A5848" s="447">
        <v>90107</v>
      </c>
      <c r="B5848" s="448" t="s">
        <v>20854</v>
      </c>
      <c r="C5848" s="449" t="s">
        <v>1643</v>
      </c>
      <c r="D5848" s="450">
        <v>8.44</v>
      </c>
    </row>
    <row r="5849" spans="1:4" ht="13.5" x14ac:dyDescent="0.25">
      <c r="A5849" s="447">
        <v>90108</v>
      </c>
      <c r="B5849" s="448" t="s">
        <v>20855</v>
      </c>
      <c r="C5849" s="449" t="s">
        <v>1643</v>
      </c>
      <c r="D5849" s="450">
        <v>7.73</v>
      </c>
    </row>
    <row r="5850" spans="1:4" ht="13.5" x14ac:dyDescent="0.25">
      <c r="A5850" s="447">
        <v>93358</v>
      </c>
      <c r="B5850" s="448" t="s">
        <v>20856</v>
      </c>
      <c r="C5850" s="449" t="s">
        <v>1643</v>
      </c>
      <c r="D5850" s="450">
        <v>80.73</v>
      </c>
    </row>
    <row r="5851" spans="1:4" ht="13.5" x14ac:dyDescent="0.25">
      <c r="A5851" s="447">
        <v>102276</v>
      </c>
      <c r="B5851" s="448" t="s">
        <v>20857</v>
      </c>
      <c r="C5851" s="449" t="s">
        <v>1643</v>
      </c>
      <c r="D5851" s="450">
        <v>10.64</v>
      </c>
    </row>
    <row r="5852" spans="1:4" ht="13.5" x14ac:dyDescent="0.25">
      <c r="A5852" s="447">
        <v>102277</v>
      </c>
      <c r="B5852" s="448" t="s">
        <v>20858</v>
      </c>
      <c r="C5852" s="449" t="s">
        <v>1643</v>
      </c>
      <c r="D5852" s="450">
        <v>8.41</v>
      </c>
    </row>
    <row r="5853" spans="1:4" ht="13.5" x14ac:dyDescent="0.25">
      <c r="A5853" s="447">
        <v>102278</v>
      </c>
      <c r="B5853" s="448" t="s">
        <v>20859</v>
      </c>
      <c r="C5853" s="449" t="s">
        <v>1643</v>
      </c>
      <c r="D5853" s="450">
        <v>8.83</v>
      </c>
    </row>
    <row r="5854" spans="1:4" ht="13.5" x14ac:dyDescent="0.25">
      <c r="A5854" s="447">
        <v>102279</v>
      </c>
      <c r="B5854" s="448" t="s">
        <v>20860</v>
      </c>
      <c r="C5854" s="449" t="s">
        <v>1643</v>
      </c>
      <c r="D5854" s="450">
        <v>6.7</v>
      </c>
    </row>
    <row r="5855" spans="1:4" ht="13.5" x14ac:dyDescent="0.25">
      <c r="A5855" s="447">
        <v>102280</v>
      </c>
      <c r="B5855" s="448" t="s">
        <v>20861</v>
      </c>
      <c r="C5855" s="449" t="s">
        <v>1643</v>
      </c>
      <c r="D5855" s="450">
        <v>5.3</v>
      </c>
    </row>
    <row r="5856" spans="1:4" ht="13.5" x14ac:dyDescent="0.25">
      <c r="A5856" s="447">
        <v>102281</v>
      </c>
      <c r="B5856" s="448" t="s">
        <v>20862</v>
      </c>
      <c r="C5856" s="449" t="s">
        <v>1643</v>
      </c>
      <c r="D5856" s="450">
        <v>5.56</v>
      </c>
    </row>
    <row r="5857" spans="1:4" ht="13.5" x14ac:dyDescent="0.25">
      <c r="A5857" s="447">
        <v>102282</v>
      </c>
      <c r="B5857" s="448" t="s">
        <v>20863</v>
      </c>
      <c r="C5857" s="449" t="s">
        <v>1643</v>
      </c>
      <c r="D5857" s="450">
        <v>13.92</v>
      </c>
    </row>
    <row r="5858" spans="1:4" ht="13.5" x14ac:dyDescent="0.25">
      <c r="A5858" s="447">
        <v>102283</v>
      </c>
      <c r="B5858" s="448" t="s">
        <v>20864</v>
      </c>
      <c r="C5858" s="449" t="s">
        <v>1643</v>
      </c>
      <c r="D5858" s="450">
        <v>12.36</v>
      </c>
    </row>
    <row r="5859" spans="1:4" ht="13.5" x14ac:dyDescent="0.25">
      <c r="A5859" s="447">
        <v>102284</v>
      </c>
      <c r="B5859" s="448" t="s">
        <v>20865</v>
      </c>
      <c r="C5859" s="449" t="s">
        <v>1643</v>
      </c>
      <c r="D5859" s="450">
        <v>11.98</v>
      </c>
    </row>
    <row r="5860" spans="1:4" ht="13.5" x14ac:dyDescent="0.25">
      <c r="A5860" s="447">
        <v>102285</v>
      </c>
      <c r="B5860" s="448" t="s">
        <v>20866</v>
      </c>
      <c r="C5860" s="449" t="s">
        <v>1643</v>
      </c>
      <c r="D5860" s="450">
        <v>11.33</v>
      </c>
    </row>
    <row r="5861" spans="1:4" ht="13.5" x14ac:dyDescent="0.25">
      <c r="A5861" s="447">
        <v>102286</v>
      </c>
      <c r="B5861" s="448" t="s">
        <v>20867</v>
      </c>
      <c r="C5861" s="449" t="s">
        <v>1643</v>
      </c>
      <c r="D5861" s="450">
        <v>11.01</v>
      </c>
    </row>
    <row r="5862" spans="1:4" ht="13.5" x14ac:dyDescent="0.25">
      <c r="A5862" s="447">
        <v>102287</v>
      </c>
      <c r="B5862" s="448" t="s">
        <v>20868</v>
      </c>
      <c r="C5862" s="449" t="s">
        <v>1643</v>
      </c>
      <c r="D5862" s="450">
        <v>11.56</v>
      </c>
    </row>
    <row r="5863" spans="1:4" ht="13.5" x14ac:dyDescent="0.25">
      <c r="A5863" s="447">
        <v>102288</v>
      </c>
      <c r="B5863" s="448" t="s">
        <v>20869</v>
      </c>
      <c r="C5863" s="449" t="s">
        <v>1643</v>
      </c>
      <c r="D5863" s="450">
        <v>11.13</v>
      </c>
    </row>
    <row r="5864" spans="1:4" ht="13.5" x14ac:dyDescent="0.25">
      <c r="A5864" s="447">
        <v>102289</v>
      </c>
      <c r="B5864" s="448" t="s">
        <v>20870</v>
      </c>
      <c r="C5864" s="449" t="s">
        <v>1643</v>
      </c>
      <c r="D5864" s="450">
        <v>10.9</v>
      </c>
    </row>
    <row r="5865" spans="1:4" ht="13.5" x14ac:dyDescent="0.25">
      <c r="A5865" s="447">
        <v>102290</v>
      </c>
      <c r="B5865" s="448" t="s">
        <v>20871</v>
      </c>
      <c r="C5865" s="449" t="s">
        <v>1643</v>
      </c>
      <c r="D5865" s="450">
        <v>8.7799999999999994</v>
      </c>
    </row>
    <row r="5866" spans="1:4" ht="13.5" x14ac:dyDescent="0.25">
      <c r="A5866" s="447">
        <v>102291</v>
      </c>
      <c r="B5866" s="448" t="s">
        <v>20872</v>
      </c>
      <c r="C5866" s="449" t="s">
        <v>1643</v>
      </c>
      <c r="D5866" s="450">
        <v>7.78</v>
      </c>
    </row>
    <row r="5867" spans="1:4" ht="13.5" x14ac:dyDescent="0.25">
      <c r="A5867" s="447">
        <v>102292</v>
      </c>
      <c r="B5867" s="448" t="s">
        <v>20873</v>
      </c>
      <c r="C5867" s="449" t="s">
        <v>1643</v>
      </c>
      <c r="D5867" s="450">
        <v>7.55</v>
      </c>
    </row>
    <row r="5868" spans="1:4" ht="13.5" x14ac:dyDescent="0.25">
      <c r="A5868" s="447">
        <v>102293</v>
      </c>
      <c r="B5868" s="448" t="s">
        <v>20874</v>
      </c>
      <c r="C5868" s="449" t="s">
        <v>1643</v>
      </c>
      <c r="D5868" s="450">
        <v>7.14</v>
      </c>
    </row>
    <row r="5869" spans="1:4" ht="13.5" x14ac:dyDescent="0.25">
      <c r="A5869" s="447">
        <v>102294</v>
      </c>
      <c r="B5869" s="448" t="s">
        <v>20875</v>
      </c>
      <c r="C5869" s="449" t="s">
        <v>1643</v>
      </c>
      <c r="D5869" s="450">
        <v>6.94</v>
      </c>
    </row>
    <row r="5870" spans="1:4" ht="13.5" x14ac:dyDescent="0.25">
      <c r="A5870" s="447">
        <v>102295</v>
      </c>
      <c r="B5870" s="448" t="s">
        <v>20876</v>
      </c>
      <c r="C5870" s="449" t="s">
        <v>1643</v>
      </c>
      <c r="D5870" s="450">
        <v>7.28</v>
      </c>
    </row>
    <row r="5871" spans="1:4" ht="13.5" x14ac:dyDescent="0.25">
      <c r="A5871" s="447">
        <v>102296</v>
      </c>
      <c r="B5871" s="448" t="s">
        <v>20877</v>
      </c>
      <c r="C5871" s="449" t="s">
        <v>1643</v>
      </c>
      <c r="D5871" s="450">
        <v>7.01</v>
      </c>
    </row>
    <row r="5872" spans="1:4" ht="13.5" x14ac:dyDescent="0.25">
      <c r="A5872" s="447">
        <v>102297</v>
      </c>
      <c r="B5872" s="448" t="s">
        <v>20878</v>
      </c>
      <c r="C5872" s="449" t="s">
        <v>1643</v>
      </c>
      <c r="D5872" s="450">
        <v>6.86</v>
      </c>
    </row>
    <row r="5873" spans="1:4" ht="13.5" x14ac:dyDescent="0.25">
      <c r="A5873" s="447">
        <v>102298</v>
      </c>
      <c r="B5873" s="448" t="s">
        <v>20879</v>
      </c>
      <c r="C5873" s="449" t="s">
        <v>1643</v>
      </c>
      <c r="D5873" s="450">
        <v>20.71</v>
      </c>
    </row>
    <row r="5874" spans="1:4" ht="13.5" x14ac:dyDescent="0.25">
      <c r="A5874" s="447">
        <v>102299</v>
      </c>
      <c r="B5874" s="448" t="s">
        <v>20880</v>
      </c>
      <c r="C5874" s="449" t="s">
        <v>1643</v>
      </c>
      <c r="D5874" s="450">
        <v>17.760000000000002</v>
      </c>
    </row>
    <row r="5875" spans="1:4" ht="13.5" x14ac:dyDescent="0.25">
      <c r="A5875" s="447">
        <v>102300</v>
      </c>
      <c r="B5875" s="448" t="s">
        <v>20881</v>
      </c>
      <c r="C5875" s="449" t="s">
        <v>1643</v>
      </c>
      <c r="D5875" s="450">
        <v>17.55</v>
      </c>
    </row>
    <row r="5876" spans="1:4" ht="13.5" x14ac:dyDescent="0.25">
      <c r="A5876" s="447">
        <v>102301</v>
      </c>
      <c r="B5876" s="448" t="s">
        <v>20882</v>
      </c>
      <c r="C5876" s="449" t="s">
        <v>1643</v>
      </c>
      <c r="D5876" s="450">
        <v>16.059999999999999</v>
      </c>
    </row>
    <row r="5877" spans="1:4" ht="13.5" x14ac:dyDescent="0.25">
      <c r="A5877" s="447">
        <v>102302</v>
      </c>
      <c r="B5877" s="448" t="s">
        <v>20883</v>
      </c>
      <c r="C5877" s="449" t="s">
        <v>1643</v>
      </c>
      <c r="D5877" s="450">
        <v>13.05</v>
      </c>
    </row>
    <row r="5878" spans="1:4" ht="13.5" x14ac:dyDescent="0.25">
      <c r="A5878" s="447">
        <v>102303</v>
      </c>
      <c r="B5878" s="448" t="s">
        <v>20884</v>
      </c>
      <c r="C5878" s="449" t="s">
        <v>1643</v>
      </c>
      <c r="D5878" s="450">
        <v>11.18</v>
      </c>
    </row>
    <row r="5879" spans="1:4" ht="13.5" x14ac:dyDescent="0.25">
      <c r="A5879" s="447">
        <v>102304</v>
      </c>
      <c r="B5879" s="448" t="s">
        <v>20885</v>
      </c>
      <c r="C5879" s="449" t="s">
        <v>1643</v>
      </c>
      <c r="D5879" s="450">
        <v>11.05</v>
      </c>
    </row>
    <row r="5880" spans="1:4" ht="13.5" x14ac:dyDescent="0.25">
      <c r="A5880" s="447">
        <v>102305</v>
      </c>
      <c r="B5880" s="448" t="s">
        <v>20886</v>
      </c>
      <c r="C5880" s="449" t="s">
        <v>1643</v>
      </c>
      <c r="D5880" s="450">
        <v>10.119999999999999</v>
      </c>
    </row>
    <row r="5881" spans="1:4" ht="13.5" x14ac:dyDescent="0.25">
      <c r="A5881" s="447">
        <v>102306</v>
      </c>
      <c r="B5881" s="448" t="s">
        <v>20887</v>
      </c>
      <c r="C5881" s="449" t="s">
        <v>1643</v>
      </c>
      <c r="D5881" s="450">
        <v>13.3</v>
      </c>
    </row>
    <row r="5882" spans="1:4" ht="13.5" x14ac:dyDescent="0.25">
      <c r="A5882" s="447">
        <v>102307</v>
      </c>
      <c r="B5882" s="448" t="s">
        <v>20888</v>
      </c>
      <c r="C5882" s="449" t="s">
        <v>1643</v>
      </c>
      <c r="D5882" s="450">
        <v>11.81</v>
      </c>
    </row>
    <row r="5883" spans="1:4" ht="13.5" x14ac:dyDescent="0.25">
      <c r="A5883" s="447">
        <v>102308</v>
      </c>
      <c r="B5883" s="448" t="s">
        <v>20889</v>
      </c>
      <c r="C5883" s="449" t="s">
        <v>1643</v>
      </c>
      <c r="D5883" s="450">
        <v>11.45</v>
      </c>
    </row>
    <row r="5884" spans="1:4" ht="13.5" x14ac:dyDescent="0.25">
      <c r="A5884" s="447">
        <v>102309</v>
      </c>
      <c r="B5884" s="448" t="s">
        <v>20890</v>
      </c>
      <c r="C5884" s="449" t="s">
        <v>1643</v>
      </c>
      <c r="D5884" s="450">
        <v>10.83</v>
      </c>
    </row>
    <row r="5885" spans="1:4" ht="13.5" x14ac:dyDescent="0.25">
      <c r="A5885" s="447">
        <v>102310</v>
      </c>
      <c r="B5885" s="448" t="s">
        <v>20891</v>
      </c>
      <c r="C5885" s="449" t="s">
        <v>1643</v>
      </c>
      <c r="D5885" s="450">
        <v>10.51</v>
      </c>
    </row>
    <row r="5886" spans="1:4" ht="13.5" x14ac:dyDescent="0.25">
      <c r="A5886" s="447">
        <v>102311</v>
      </c>
      <c r="B5886" s="448" t="s">
        <v>20892</v>
      </c>
      <c r="C5886" s="449" t="s">
        <v>1643</v>
      </c>
      <c r="D5886" s="450">
        <v>11.05</v>
      </c>
    </row>
    <row r="5887" spans="1:4" ht="13.5" x14ac:dyDescent="0.25">
      <c r="A5887" s="447">
        <v>102312</v>
      </c>
      <c r="B5887" s="448" t="s">
        <v>20893</v>
      </c>
      <c r="C5887" s="449" t="s">
        <v>1643</v>
      </c>
      <c r="D5887" s="450">
        <v>10.63</v>
      </c>
    </row>
    <row r="5888" spans="1:4" ht="13.5" x14ac:dyDescent="0.25">
      <c r="A5888" s="447">
        <v>102313</v>
      </c>
      <c r="B5888" s="448" t="s">
        <v>20894</v>
      </c>
      <c r="C5888" s="449" t="s">
        <v>1643</v>
      </c>
      <c r="D5888" s="450">
        <v>10.41</v>
      </c>
    </row>
    <row r="5889" spans="1:4" ht="13.5" x14ac:dyDescent="0.25">
      <c r="A5889" s="447">
        <v>102314</v>
      </c>
      <c r="B5889" s="448" t="s">
        <v>20895</v>
      </c>
      <c r="C5889" s="449" t="s">
        <v>1643</v>
      </c>
      <c r="D5889" s="450">
        <v>8.3800000000000008</v>
      </c>
    </row>
    <row r="5890" spans="1:4" ht="13.5" x14ac:dyDescent="0.25">
      <c r="A5890" s="447">
        <v>102315</v>
      </c>
      <c r="B5890" s="448" t="s">
        <v>20896</v>
      </c>
      <c r="C5890" s="449" t="s">
        <v>1643</v>
      </c>
      <c r="D5890" s="450">
        <v>7.44</v>
      </c>
    </row>
    <row r="5891" spans="1:4" ht="13.5" x14ac:dyDescent="0.25">
      <c r="A5891" s="447">
        <v>102316</v>
      </c>
      <c r="B5891" s="448" t="s">
        <v>20897</v>
      </c>
      <c r="C5891" s="449" t="s">
        <v>1643</v>
      </c>
      <c r="D5891" s="450">
        <v>7.21</v>
      </c>
    </row>
    <row r="5892" spans="1:4" ht="13.5" x14ac:dyDescent="0.25">
      <c r="A5892" s="447">
        <v>102317</v>
      </c>
      <c r="B5892" s="448" t="s">
        <v>20898</v>
      </c>
      <c r="C5892" s="449" t="s">
        <v>1643</v>
      </c>
      <c r="D5892" s="450">
        <v>6.81</v>
      </c>
    </row>
    <row r="5893" spans="1:4" ht="13.5" x14ac:dyDescent="0.25">
      <c r="A5893" s="447">
        <v>102318</v>
      </c>
      <c r="B5893" s="448" t="s">
        <v>20899</v>
      </c>
      <c r="C5893" s="449" t="s">
        <v>1643</v>
      </c>
      <c r="D5893" s="450">
        <v>6.62</v>
      </c>
    </row>
    <row r="5894" spans="1:4" ht="13.5" x14ac:dyDescent="0.25">
      <c r="A5894" s="447">
        <v>102319</v>
      </c>
      <c r="B5894" s="448" t="s">
        <v>20900</v>
      </c>
      <c r="C5894" s="449" t="s">
        <v>1643</v>
      </c>
      <c r="D5894" s="450">
        <v>6.96</v>
      </c>
    </row>
    <row r="5895" spans="1:4" ht="13.5" x14ac:dyDescent="0.25">
      <c r="A5895" s="447">
        <v>102320</v>
      </c>
      <c r="B5895" s="448" t="s">
        <v>20901</v>
      </c>
      <c r="C5895" s="449" t="s">
        <v>1643</v>
      </c>
      <c r="D5895" s="450">
        <v>6.69</v>
      </c>
    </row>
    <row r="5896" spans="1:4" ht="13.5" x14ac:dyDescent="0.25">
      <c r="A5896" s="447">
        <v>102321</v>
      </c>
      <c r="B5896" s="448" t="s">
        <v>20902</v>
      </c>
      <c r="C5896" s="449" t="s">
        <v>1643</v>
      </c>
      <c r="D5896" s="450">
        <v>6.55</v>
      </c>
    </row>
    <row r="5897" spans="1:4" ht="13.5" x14ac:dyDescent="0.25">
      <c r="A5897" s="447">
        <v>102322</v>
      </c>
      <c r="B5897" s="448" t="s">
        <v>20903</v>
      </c>
      <c r="C5897" s="449" t="s">
        <v>1643</v>
      </c>
      <c r="D5897" s="450">
        <v>19.8</v>
      </c>
    </row>
    <row r="5898" spans="1:4" ht="13.5" x14ac:dyDescent="0.25">
      <c r="A5898" s="447">
        <v>102323</v>
      </c>
      <c r="B5898" s="448" t="s">
        <v>20904</v>
      </c>
      <c r="C5898" s="449" t="s">
        <v>1643</v>
      </c>
      <c r="D5898" s="450">
        <v>16.97</v>
      </c>
    </row>
    <row r="5899" spans="1:4" ht="13.5" x14ac:dyDescent="0.25">
      <c r="A5899" s="447">
        <v>102324</v>
      </c>
      <c r="B5899" s="448" t="s">
        <v>20905</v>
      </c>
      <c r="C5899" s="449" t="s">
        <v>1643</v>
      </c>
      <c r="D5899" s="450">
        <v>16.760000000000002</v>
      </c>
    </row>
    <row r="5900" spans="1:4" ht="13.5" x14ac:dyDescent="0.25">
      <c r="A5900" s="447">
        <v>102325</v>
      </c>
      <c r="B5900" s="448" t="s">
        <v>20906</v>
      </c>
      <c r="C5900" s="449" t="s">
        <v>1643</v>
      </c>
      <c r="D5900" s="450">
        <v>15.35</v>
      </c>
    </row>
    <row r="5901" spans="1:4" ht="13.5" x14ac:dyDescent="0.25">
      <c r="A5901" s="447">
        <v>102326</v>
      </c>
      <c r="B5901" s="448" t="s">
        <v>20907</v>
      </c>
      <c r="C5901" s="449" t="s">
        <v>1643</v>
      </c>
      <c r="D5901" s="450">
        <v>12.47</v>
      </c>
    </row>
    <row r="5902" spans="1:4" ht="13.5" x14ac:dyDescent="0.25">
      <c r="A5902" s="447">
        <v>102327</v>
      </c>
      <c r="B5902" s="448" t="s">
        <v>20908</v>
      </c>
      <c r="C5902" s="449" t="s">
        <v>1643</v>
      </c>
      <c r="D5902" s="450">
        <v>10.69</v>
      </c>
    </row>
    <row r="5903" spans="1:4" ht="13.5" x14ac:dyDescent="0.25">
      <c r="A5903" s="447">
        <v>102328</v>
      </c>
      <c r="B5903" s="448" t="s">
        <v>20909</v>
      </c>
      <c r="C5903" s="449" t="s">
        <v>1643</v>
      </c>
      <c r="D5903" s="450">
        <v>10.55</v>
      </c>
    </row>
    <row r="5904" spans="1:4" ht="13.5" x14ac:dyDescent="0.25">
      <c r="A5904" s="447">
        <v>102329</v>
      </c>
      <c r="B5904" s="448" t="s">
        <v>20910</v>
      </c>
      <c r="C5904" s="449" t="s">
        <v>1643</v>
      </c>
      <c r="D5904" s="450">
        <v>9.67</v>
      </c>
    </row>
    <row r="5905" spans="1:4" ht="13.5" x14ac:dyDescent="0.25">
      <c r="A5905" s="447">
        <v>94304</v>
      </c>
      <c r="B5905" s="448" t="s">
        <v>12382</v>
      </c>
      <c r="C5905" s="449" t="s">
        <v>1643</v>
      </c>
      <c r="D5905" s="450">
        <v>75.72</v>
      </c>
    </row>
    <row r="5906" spans="1:4" ht="13.5" x14ac:dyDescent="0.25">
      <c r="A5906" s="447">
        <v>94306</v>
      </c>
      <c r="B5906" s="448" t="s">
        <v>12383</v>
      </c>
      <c r="C5906" s="449" t="s">
        <v>1643</v>
      </c>
      <c r="D5906" s="450">
        <v>69.19</v>
      </c>
    </row>
    <row r="5907" spans="1:4" ht="13.5" x14ac:dyDescent="0.25">
      <c r="A5907" s="447">
        <v>94310</v>
      </c>
      <c r="B5907" s="448" t="s">
        <v>12384</v>
      </c>
      <c r="C5907" s="449" t="s">
        <v>1643</v>
      </c>
      <c r="D5907" s="450">
        <v>66.23</v>
      </c>
    </row>
    <row r="5908" spans="1:4" ht="13.5" x14ac:dyDescent="0.25">
      <c r="A5908" s="447">
        <v>94316</v>
      </c>
      <c r="B5908" s="448" t="s">
        <v>12385</v>
      </c>
      <c r="C5908" s="449" t="s">
        <v>1643</v>
      </c>
      <c r="D5908" s="450">
        <v>71.33</v>
      </c>
    </row>
    <row r="5909" spans="1:4" ht="13.5" x14ac:dyDescent="0.25">
      <c r="A5909" s="447">
        <v>94318</v>
      </c>
      <c r="B5909" s="448" t="s">
        <v>12386</v>
      </c>
      <c r="C5909" s="449" t="s">
        <v>1643</v>
      </c>
      <c r="D5909" s="450">
        <v>65.3</v>
      </c>
    </row>
    <row r="5910" spans="1:4" ht="13.5" x14ac:dyDescent="0.25">
      <c r="A5910" s="447">
        <v>94319</v>
      </c>
      <c r="B5910" s="448" t="s">
        <v>12387</v>
      </c>
      <c r="C5910" s="449" t="s">
        <v>1643</v>
      </c>
      <c r="D5910" s="450">
        <v>77.849999999999994</v>
      </c>
    </row>
    <row r="5911" spans="1:4" ht="13.5" x14ac:dyDescent="0.25">
      <c r="A5911" s="447">
        <v>94327</v>
      </c>
      <c r="B5911" s="448" t="s">
        <v>12388</v>
      </c>
      <c r="C5911" s="449" t="s">
        <v>1643</v>
      </c>
      <c r="D5911" s="450">
        <v>114.12</v>
      </c>
    </row>
    <row r="5912" spans="1:4" ht="13.5" x14ac:dyDescent="0.25">
      <c r="A5912" s="447">
        <v>94329</v>
      </c>
      <c r="B5912" s="448" t="s">
        <v>12389</v>
      </c>
      <c r="C5912" s="449" t="s">
        <v>1643</v>
      </c>
      <c r="D5912" s="450">
        <v>107.59</v>
      </c>
    </row>
    <row r="5913" spans="1:4" ht="13.5" x14ac:dyDescent="0.25">
      <c r="A5913" s="447">
        <v>94333</v>
      </c>
      <c r="B5913" s="448" t="s">
        <v>12390</v>
      </c>
      <c r="C5913" s="449" t="s">
        <v>1643</v>
      </c>
      <c r="D5913" s="450">
        <v>104.63</v>
      </c>
    </row>
    <row r="5914" spans="1:4" ht="13.5" x14ac:dyDescent="0.25">
      <c r="A5914" s="447">
        <v>94339</v>
      </c>
      <c r="B5914" s="448" t="s">
        <v>12391</v>
      </c>
      <c r="C5914" s="449" t="s">
        <v>1643</v>
      </c>
      <c r="D5914" s="450">
        <v>109.73</v>
      </c>
    </row>
    <row r="5915" spans="1:4" ht="13.5" x14ac:dyDescent="0.25">
      <c r="A5915" s="447">
        <v>94341</v>
      </c>
      <c r="B5915" s="448" t="s">
        <v>12392</v>
      </c>
      <c r="C5915" s="449" t="s">
        <v>1643</v>
      </c>
      <c r="D5915" s="450">
        <v>103.7</v>
      </c>
    </row>
    <row r="5916" spans="1:4" ht="13.5" x14ac:dyDescent="0.25">
      <c r="A5916" s="447">
        <v>94342</v>
      </c>
      <c r="B5916" s="448" t="s">
        <v>12393</v>
      </c>
      <c r="C5916" s="449" t="s">
        <v>1643</v>
      </c>
      <c r="D5916" s="450">
        <v>116.25</v>
      </c>
    </row>
    <row r="5917" spans="1:4" ht="13.5" x14ac:dyDescent="0.25">
      <c r="A5917" s="447">
        <v>96385</v>
      </c>
      <c r="B5917" s="448" t="s">
        <v>20911</v>
      </c>
      <c r="C5917" s="449" t="s">
        <v>1643</v>
      </c>
      <c r="D5917" s="450">
        <v>11.97</v>
      </c>
    </row>
    <row r="5918" spans="1:4" ht="13.5" x14ac:dyDescent="0.25">
      <c r="A5918" s="447">
        <v>96386</v>
      </c>
      <c r="B5918" s="448" t="s">
        <v>20912</v>
      </c>
      <c r="C5918" s="449" t="s">
        <v>1643</v>
      </c>
      <c r="D5918" s="450">
        <v>6.49</v>
      </c>
    </row>
    <row r="5919" spans="1:4" ht="13.5" x14ac:dyDescent="0.25">
      <c r="A5919" s="447">
        <v>105556</v>
      </c>
      <c r="B5919" s="448" t="s">
        <v>20913</v>
      </c>
      <c r="C5919" s="449" t="s">
        <v>1643</v>
      </c>
      <c r="D5919" s="450">
        <v>13.44</v>
      </c>
    </row>
    <row r="5920" spans="1:4" ht="13.5" x14ac:dyDescent="0.25">
      <c r="A5920" s="447">
        <v>105557</v>
      </c>
      <c r="B5920" s="448" t="s">
        <v>20914</v>
      </c>
      <c r="C5920" s="449" t="s">
        <v>1643</v>
      </c>
      <c r="D5920" s="450">
        <v>15.37</v>
      </c>
    </row>
    <row r="5921" spans="1:4" ht="13.5" x14ac:dyDescent="0.25">
      <c r="A5921" s="447">
        <v>105558</v>
      </c>
      <c r="B5921" s="448" t="s">
        <v>20915</v>
      </c>
      <c r="C5921" s="449" t="s">
        <v>1643</v>
      </c>
      <c r="D5921" s="450">
        <v>13.26</v>
      </c>
    </row>
    <row r="5922" spans="1:4" ht="13.5" x14ac:dyDescent="0.25">
      <c r="A5922" s="447">
        <v>105559</v>
      </c>
      <c r="B5922" s="448" t="s">
        <v>20916</v>
      </c>
      <c r="C5922" s="449" t="s">
        <v>1643</v>
      </c>
      <c r="D5922" s="450">
        <v>10.17</v>
      </c>
    </row>
    <row r="5923" spans="1:4" ht="13.5" x14ac:dyDescent="0.25">
      <c r="A5923" s="447">
        <v>105560</v>
      </c>
      <c r="B5923" s="448" t="s">
        <v>20917</v>
      </c>
      <c r="C5923" s="449" t="s">
        <v>1643</v>
      </c>
      <c r="D5923" s="450">
        <v>12.1</v>
      </c>
    </row>
    <row r="5924" spans="1:4" ht="13.5" x14ac:dyDescent="0.25">
      <c r="A5924" s="447">
        <v>105561</v>
      </c>
      <c r="B5924" s="448" t="s">
        <v>20918</v>
      </c>
      <c r="C5924" s="449" t="s">
        <v>1643</v>
      </c>
      <c r="D5924" s="450">
        <v>7.93</v>
      </c>
    </row>
    <row r="5925" spans="1:4" ht="13.5" x14ac:dyDescent="0.25">
      <c r="A5925" s="447">
        <v>105562</v>
      </c>
      <c r="B5925" s="448" t="s">
        <v>20919</v>
      </c>
      <c r="C5925" s="449" t="s">
        <v>1643</v>
      </c>
      <c r="D5925" s="450">
        <v>8.09</v>
      </c>
    </row>
    <row r="5926" spans="1:4" ht="13.5" x14ac:dyDescent="0.25">
      <c r="A5926" s="447">
        <v>105563</v>
      </c>
      <c r="B5926" s="448" t="s">
        <v>20920</v>
      </c>
      <c r="C5926" s="449" t="s">
        <v>1643</v>
      </c>
      <c r="D5926" s="450">
        <v>6.55</v>
      </c>
    </row>
    <row r="5927" spans="1:4" ht="13.5" x14ac:dyDescent="0.25">
      <c r="A5927" s="447">
        <v>105564</v>
      </c>
      <c r="B5927" s="448" t="s">
        <v>20921</v>
      </c>
      <c r="C5927" s="449" t="s">
        <v>1643</v>
      </c>
      <c r="D5927" s="450">
        <v>6.03</v>
      </c>
    </row>
    <row r="5928" spans="1:4" ht="13.5" x14ac:dyDescent="0.25">
      <c r="A5928" s="447">
        <v>105565</v>
      </c>
      <c r="B5928" s="448" t="s">
        <v>20922</v>
      </c>
      <c r="C5928" s="449" t="s">
        <v>1643</v>
      </c>
      <c r="D5928" s="450">
        <v>6.07</v>
      </c>
    </row>
    <row r="5929" spans="1:4" ht="13.5" x14ac:dyDescent="0.25">
      <c r="A5929" s="447">
        <v>93367</v>
      </c>
      <c r="B5929" s="448" t="s">
        <v>12394</v>
      </c>
      <c r="C5929" s="449" t="s">
        <v>1643</v>
      </c>
      <c r="D5929" s="450">
        <v>23.85</v>
      </c>
    </row>
    <row r="5930" spans="1:4" ht="13.5" x14ac:dyDescent="0.25">
      <c r="A5930" s="447">
        <v>93368</v>
      </c>
      <c r="B5930" s="448" t="s">
        <v>12395</v>
      </c>
      <c r="C5930" s="449" t="s">
        <v>1643</v>
      </c>
      <c r="D5930" s="450">
        <v>20.95</v>
      </c>
    </row>
    <row r="5931" spans="1:4" ht="13.5" x14ac:dyDescent="0.25">
      <c r="A5931" s="447">
        <v>93369</v>
      </c>
      <c r="B5931" s="448" t="s">
        <v>20923</v>
      </c>
      <c r="C5931" s="449" t="s">
        <v>1643</v>
      </c>
      <c r="D5931" s="450">
        <v>17.32</v>
      </c>
    </row>
    <row r="5932" spans="1:4" ht="13.5" x14ac:dyDescent="0.25">
      <c r="A5932" s="447">
        <v>93372</v>
      </c>
      <c r="B5932" s="448" t="s">
        <v>12396</v>
      </c>
      <c r="C5932" s="449" t="s">
        <v>1643</v>
      </c>
      <c r="D5932" s="450">
        <v>16.66</v>
      </c>
    </row>
    <row r="5933" spans="1:4" ht="13.5" x14ac:dyDescent="0.25">
      <c r="A5933" s="447">
        <v>93373</v>
      </c>
      <c r="B5933" s="448" t="s">
        <v>20924</v>
      </c>
      <c r="C5933" s="449" t="s">
        <v>1643</v>
      </c>
      <c r="D5933" s="450">
        <v>14.36</v>
      </c>
    </row>
    <row r="5934" spans="1:4" ht="13.5" x14ac:dyDescent="0.25">
      <c r="A5934" s="447">
        <v>93378</v>
      </c>
      <c r="B5934" s="448" t="s">
        <v>20925</v>
      </c>
      <c r="C5934" s="449" t="s">
        <v>1643</v>
      </c>
      <c r="D5934" s="450">
        <v>25.29</v>
      </c>
    </row>
    <row r="5935" spans="1:4" ht="13.5" x14ac:dyDescent="0.25">
      <c r="A5935" s="447">
        <v>93379</v>
      </c>
      <c r="B5935" s="448" t="s">
        <v>20926</v>
      </c>
      <c r="C5935" s="449" t="s">
        <v>1643</v>
      </c>
      <c r="D5935" s="450">
        <v>19.46</v>
      </c>
    </row>
    <row r="5936" spans="1:4" ht="13.5" x14ac:dyDescent="0.25">
      <c r="A5936" s="447">
        <v>93380</v>
      </c>
      <c r="B5936" s="448" t="s">
        <v>20927</v>
      </c>
      <c r="C5936" s="449" t="s">
        <v>1643</v>
      </c>
      <c r="D5936" s="450">
        <v>16.55</v>
      </c>
    </row>
    <row r="5937" spans="1:4" ht="13.5" x14ac:dyDescent="0.25">
      <c r="A5937" s="447">
        <v>93381</v>
      </c>
      <c r="B5937" s="448" t="s">
        <v>20928</v>
      </c>
      <c r="C5937" s="449" t="s">
        <v>1643</v>
      </c>
      <c r="D5937" s="450">
        <v>13.43</v>
      </c>
    </row>
    <row r="5938" spans="1:4" ht="13.5" x14ac:dyDescent="0.25">
      <c r="A5938" s="447">
        <v>93382</v>
      </c>
      <c r="B5938" s="448" t="s">
        <v>12397</v>
      </c>
      <c r="C5938" s="449" t="s">
        <v>1643</v>
      </c>
      <c r="D5938" s="450">
        <v>25.98</v>
      </c>
    </row>
    <row r="5939" spans="1:4" ht="13.5" x14ac:dyDescent="0.25">
      <c r="A5939" s="447">
        <v>104728</v>
      </c>
      <c r="B5939" s="448" t="s">
        <v>12398</v>
      </c>
      <c r="C5939" s="449" t="s">
        <v>1643</v>
      </c>
      <c r="D5939" s="450">
        <v>19.21</v>
      </c>
    </row>
    <row r="5940" spans="1:4" ht="13.5" x14ac:dyDescent="0.25">
      <c r="A5940" s="447">
        <v>104729</v>
      </c>
      <c r="B5940" s="448" t="s">
        <v>12399</v>
      </c>
      <c r="C5940" s="449" t="s">
        <v>1643</v>
      </c>
      <c r="D5940" s="450">
        <v>16.36</v>
      </c>
    </row>
    <row r="5941" spans="1:4" ht="13.5" x14ac:dyDescent="0.25">
      <c r="A5941" s="447">
        <v>104730</v>
      </c>
      <c r="B5941" s="448" t="s">
        <v>12400</v>
      </c>
      <c r="C5941" s="449" t="s">
        <v>1643</v>
      </c>
      <c r="D5941" s="450">
        <v>12.77</v>
      </c>
    </row>
    <row r="5942" spans="1:4" ht="13.5" x14ac:dyDescent="0.25">
      <c r="A5942" s="447">
        <v>104731</v>
      </c>
      <c r="B5942" s="448" t="s">
        <v>12401</v>
      </c>
      <c r="C5942" s="449" t="s">
        <v>1643</v>
      </c>
      <c r="D5942" s="450">
        <v>12.12</v>
      </c>
    </row>
    <row r="5943" spans="1:4" ht="13.5" x14ac:dyDescent="0.25">
      <c r="A5943" s="447">
        <v>104732</v>
      </c>
      <c r="B5943" s="448" t="s">
        <v>12402</v>
      </c>
      <c r="C5943" s="449" t="s">
        <v>1643</v>
      </c>
      <c r="D5943" s="450">
        <v>9.83</v>
      </c>
    </row>
    <row r="5944" spans="1:4" ht="13.5" x14ac:dyDescent="0.25">
      <c r="A5944" s="447">
        <v>104733</v>
      </c>
      <c r="B5944" s="448" t="s">
        <v>12403</v>
      </c>
      <c r="C5944" s="449" t="s">
        <v>1643</v>
      </c>
      <c r="D5944" s="450">
        <v>19.93</v>
      </c>
    </row>
    <row r="5945" spans="1:4" ht="13.5" x14ac:dyDescent="0.25">
      <c r="A5945" s="447">
        <v>104734</v>
      </c>
      <c r="B5945" s="448" t="s">
        <v>12404</v>
      </c>
      <c r="C5945" s="449" t="s">
        <v>1643</v>
      </c>
      <c r="D5945" s="450">
        <v>14.47</v>
      </c>
    </row>
    <row r="5946" spans="1:4" ht="13.5" x14ac:dyDescent="0.25">
      <c r="A5946" s="447">
        <v>104735</v>
      </c>
      <c r="B5946" s="448" t="s">
        <v>12405</v>
      </c>
      <c r="C5946" s="449" t="s">
        <v>1643</v>
      </c>
      <c r="D5946" s="450">
        <v>11.81</v>
      </c>
    </row>
    <row r="5947" spans="1:4" ht="13.5" x14ac:dyDescent="0.25">
      <c r="A5947" s="447">
        <v>104736</v>
      </c>
      <c r="B5947" s="448" t="s">
        <v>12406</v>
      </c>
      <c r="C5947" s="449" t="s">
        <v>1643</v>
      </c>
      <c r="D5947" s="450">
        <v>8.84</v>
      </c>
    </row>
    <row r="5948" spans="1:4" ht="13.5" x14ac:dyDescent="0.25">
      <c r="A5948" s="447">
        <v>104737</v>
      </c>
      <c r="B5948" s="448" t="s">
        <v>12407</v>
      </c>
      <c r="C5948" s="449" t="s">
        <v>1643</v>
      </c>
      <c r="D5948" s="450">
        <v>20.61</v>
      </c>
    </row>
    <row r="5949" spans="1:4" ht="13.5" x14ac:dyDescent="0.25">
      <c r="A5949" s="447">
        <v>104738</v>
      </c>
      <c r="B5949" s="448" t="s">
        <v>12408</v>
      </c>
      <c r="C5949" s="449" t="s">
        <v>1643</v>
      </c>
      <c r="D5949" s="450">
        <v>79.61</v>
      </c>
    </row>
    <row r="5950" spans="1:4" ht="13.5" x14ac:dyDescent="0.25">
      <c r="A5950" s="447">
        <v>104739</v>
      </c>
      <c r="B5950" s="448" t="s">
        <v>12409</v>
      </c>
      <c r="C5950" s="449" t="s">
        <v>1643</v>
      </c>
      <c r="D5950" s="450">
        <v>118.01</v>
      </c>
    </row>
    <row r="5951" spans="1:4" ht="13.5" x14ac:dyDescent="0.25">
      <c r="A5951" s="447">
        <v>104740</v>
      </c>
      <c r="B5951" s="448" t="s">
        <v>12410</v>
      </c>
      <c r="C5951" s="449" t="s">
        <v>1643</v>
      </c>
      <c r="D5951" s="450">
        <v>27.74</v>
      </c>
    </row>
    <row r="5952" spans="1:4" ht="13.5" x14ac:dyDescent="0.25">
      <c r="A5952" s="447">
        <v>104741</v>
      </c>
      <c r="B5952" s="448" t="s">
        <v>12411</v>
      </c>
      <c r="C5952" s="449" t="s">
        <v>1643</v>
      </c>
      <c r="D5952" s="450">
        <v>22.38</v>
      </c>
    </row>
    <row r="5953" spans="1:4" ht="13.5" x14ac:dyDescent="0.25">
      <c r="A5953" s="447">
        <v>104742</v>
      </c>
      <c r="B5953" s="448" t="s">
        <v>12412</v>
      </c>
      <c r="C5953" s="449" t="s">
        <v>984</v>
      </c>
      <c r="D5953" s="450">
        <v>8.16</v>
      </c>
    </row>
    <row r="5954" spans="1:4" ht="13.5" x14ac:dyDescent="0.25">
      <c r="A5954" s="447">
        <v>97916</v>
      </c>
      <c r="B5954" s="448" t="s">
        <v>8234</v>
      </c>
      <c r="C5954" s="449" t="s">
        <v>1646</v>
      </c>
      <c r="D5954" s="450">
        <v>2.4900000000000002</v>
      </c>
    </row>
    <row r="5955" spans="1:4" ht="13.5" x14ac:dyDescent="0.25">
      <c r="A5955" s="447">
        <v>97917</v>
      </c>
      <c r="B5955" s="448" t="s">
        <v>8235</v>
      </c>
      <c r="C5955" s="449" t="s">
        <v>1646</v>
      </c>
      <c r="D5955" s="450">
        <v>2.15</v>
      </c>
    </row>
    <row r="5956" spans="1:4" ht="13.5" x14ac:dyDescent="0.25">
      <c r="A5956" s="447">
        <v>97918</v>
      </c>
      <c r="B5956" s="448" t="s">
        <v>8236</v>
      </c>
      <c r="C5956" s="449" t="s">
        <v>1646</v>
      </c>
      <c r="D5956" s="450">
        <v>1.98</v>
      </c>
    </row>
    <row r="5957" spans="1:4" ht="13.5" x14ac:dyDescent="0.25">
      <c r="A5957" s="447">
        <v>97919</v>
      </c>
      <c r="B5957" s="448" t="s">
        <v>8237</v>
      </c>
      <c r="C5957" s="449" t="s">
        <v>1646</v>
      </c>
      <c r="D5957" s="450">
        <v>0.78</v>
      </c>
    </row>
    <row r="5958" spans="1:4" ht="13.5" x14ac:dyDescent="0.25">
      <c r="A5958" s="447">
        <v>101616</v>
      </c>
      <c r="B5958" s="448" t="s">
        <v>8238</v>
      </c>
      <c r="C5958" s="449" t="s">
        <v>984</v>
      </c>
      <c r="D5958" s="450">
        <v>6.26</v>
      </c>
    </row>
    <row r="5959" spans="1:4" ht="13.5" x14ac:dyDescent="0.25">
      <c r="A5959" s="447">
        <v>101617</v>
      </c>
      <c r="B5959" s="448" t="s">
        <v>8239</v>
      </c>
      <c r="C5959" s="449" t="s">
        <v>984</v>
      </c>
      <c r="D5959" s="450">
        <v>3.08</v>
      </c>
    </row>
    <row r="5960" spans="1:4" ht="13.5" x14ac:dyDescent="0.25">
      <c r="A5960" s="447">
        <v>101618</v>
      </c>
      <c r="B5960" s="448" t="s">
        <v>8240</v>
      </c>
      <c r="C5960" s="449" t="s">
        <v>1643</v>
      </c>
      <c r="D5960" s="450">
        <v>267.13</v>
      </c>
    </row>
    <row r="5961" spans="1:4" ht="13.5" x14ac:dyDescent="0.25">
      <c r="A5961" s="447">
        <v>101619</v>
      </c>
      <c r="B5961" s="448" t="s">
        <v>8241</v>
      </c>
      <c r="C5961" s="449" t="s">
        <v>1643</v>
      </c>
      <c r="D5961" s="450">
        <v>314.02999999999997</v>
      </c>
    </row>
    <row r="5962" spans="1:4" ht="13.5" x14ac:dyDescent="0.25">
      <c r="A5962" s="447">
        <v>101620</v>
      </c>
      <c r="B5962" s="448" t="s">
        <v>8242</v>
      </c>
      <c r="C5962" s="449" t="s">
        <v>1643</v>
      </c>
      <c r="D5962" s="450">
        <v>241.61</v>
      </c>
    </row>
    <row r="5963" spans="1:4" ht="13.5" x14ac:dyDescent="0.25">
      <c r="A5963" s="447">
        <v>101621</v>
      </c>
      <c r="B5963" s="448" t="s">
        <v>8243</v>
      </c>
      <c r="C5963" s="449" t="s">
        <v>1643</v>
      </c>
      <c r="D5963" s="450">
        <v>288.52</v>
      </c>
    </row>
    <row r="5964" spans="1:4" ht="13.5" x14ac:dyDescent="0.25">
      <c r="A5964" s="447">
        <v>101622</v>
      </c>
      <c r="B5964" s="448" t="s">
        <v>8244</v>
      </c>
      <c r="C5964" s="449" t="s">
        <v>1643</v>
      </c>
      <c r="D5964" s="450">
        <v>245.25</v>
      </c>
    </row>
    <row r="5965" spans="1:4" ht="13.5" x14ac:dyDescent="0.25">
      <c r="A5965" s="447">
        <v>101623</v>
      </c>
      <c r="B5965" s="448" t="s">
        <v>8245</v>
      </c>
      <c r="C5965" s="449" t="s">
        <v>1643</v>
      </c>
      <c r="D5965" s="450">
        <v>287.07</v>
      </c>
    </row>
    <row r="5966" spans="1:4" ht="13.5" x14ac:dyDescent="0.25">
      <c r="A5966" s="447">
        <v>101624</v>
      </c>
      <c r="B5966" s="448" t="s">
        <v>8246</v>
      </c>
      <c r="C5966" s="449" t="s">
        <v>1643</v>
      </c>
      <c r="D5966" s="450">
        <v>238.8</v>
      </c>
    </row>
    <row r="5967" spans="1:4" ht="13.5" x14ac:dyDescent="0.25">
      <c r="A5967" s="447">
        <v>101625</v>
      </c>
      <c r="B5967" s="448" t="s">
        <v>8247</v>
      </c>
      <c r="C5967" s="449" t="s">
        <v>1643</v>
      </c>
      <c r="D5967" s="450">
        <v>203.02</v>
      </c>
    </row>
    <row r="5968" spans="1:4" ht="13.5" x14ac:dyDescent="0.25">
      <c r="A5968" s="447">
        <v>101159</v>
      </c>
      <c r="B5968" s="448" t="s">
        <v>8248</v>
      </c>
      <c r="C5968" s="449" t="s">
        <v>984</v>
      </c>
      <c r="D5968" s="450">
        <v>131.30000000000001</v>
      </c>
    </row>
    <row r="5969" spans="1:4" ht="13.5" x14ac:dyDescent="0.25">
      <c r="A5969" s="447">
        <v>103322</v>
      </c>
      <c r="B5969" s="448" t="s">
        <v>8249</v>
      </c>
      <c r="C5969" s="449" t="s">
        <v>984</v>
      </c>
      <c r="D5969" s="450">
        <v>57.1</v>
      </c>
    </row>
    <row r="5970" spans="1:4" ht="13.5" x14ac:dyDescent="0.25">
      <c r="A5970" s="447">
        <v>103323</v>
      </c>
      <c r="B5970" s="448" t="s">
        <v>8250</v>
      </c>
      <c r="C5970" s="449" t="s">
        <v>984</v>
      </c>
      <c r="D5970" s="450">
        <v>58.14</v>
      </c>
    </row>
    <row r="5971" spans="1:4" ht="13.5" x14ac:dyDescent="0.25">
      <c r="A5971" s="447">
        <v>103324</v>
      </c>
      <c r="B5971" s="448" t="s">
        <v>8251</v>
      </c>
      <c r="C5971" s="449" t="s">
        <v>984</v>
      </c>
      <c r="D5971" s="450">
        <v>76.349999999999994</v>
      </c>
    </row>
    <row r="5972" spans="1:4" ht="13.5" x14ac:dyDescent="0.25">
      <c r="A5972" s="447">
        <v>103325</v>
      </c>
      <c r="B5972" s="448" t="s">
        <v>8252</v>
      </c>
      <c r="C5972" s="449" t="s">
        <v>984</v>
      </c>
      <c r="D5972" s="450">
        <v>77.53</v>
      </c>
    </row>
    <row r="5973" spans="1:4" ht="13.5" x14ac:dyDescent="0.25">
      <c r="A5973" s="447">
        <v>103326</v>
      </c>
      <c r="B5973" s="448" t="s">
        <v>8253</v>
      </c>
      <c r="C5973" s="449" t="s">
        <v>984</v>
      </c>
      <c r="D5973" s="450">
        <v>89.98</v>
      </c>
    </row>
    <row r="5974" spans="1:4" ht="13.5" x14ac:dyDescent="0.25">
      <c r="A5974" s="447">
        <v>103327</v>
      </c>
      <c r="B5974" s="448" t="s">
        <v>8254</v>
      </c>
      <c r="C5974" s="449" t="s">
        <v>984</v>
      </c>
      <c r="D5974" s="450">
        <v>91.36</v>
      </c>
    </row>
    <row r="5975" spans="1:4" ht="13.5" x14ac:dyDescent="0.25">
      <c r="A5975" s="447">
        <v>103328</v>
      </c>
      <c r="B5975" s="448" t="s">
        <v>8255</v>
      </c>
      <c r="C5975" s="449" t="s">
        <v>984</v>
      </c>
      <c r="D5975" s="450">
        <v>91.27</v>
      </c>
    </row>
    <row r="5976" spans="1:4" ht="13.5" x14ac:dyDescent="0.25">
      <c r="A5976" s="447">
        <v>103329</v>
      </c>
      <c r="B5976" s="448" t="s">
        <v>8256</v>
      </c>
      <c r="C5976" s="449" t="s">
        <v>984</v>
      </c>
      <c r="D5976" s="450">
        <v>92.18</v>
      </c>
    </row>
    <row r="5977" spans="1:4" ht="13.5" x14ac:dyDescent="0.25">
      <c r="A5977" s="447">
        <v>103330</v>
      </c>
      <c r="B5977" s="448" t="s">
        <v>8257</v>
      </c>
      <c r="C5977" s="449" t="s">
        <v>984</v>
      </c>
      <c r="D5977" s="450">
        <v>79.849999999999994</v>
      </c>
    </row>
    <row r="5978" spans="1:4" ht="13.5" x14ac:dyDescent="0.25">
      <c r="A5978" s="447">
        <v>103331</v>
      </c>
      <c r="B5978" s="448" t="s">
        <v>8258</v>
      </c>
      <c r="C5978" s="449" t="s">
        <v>984</v>
      </c>
      <c r="D5978" s="450">
        <v>80.83</v>
      </c>
    </row>
    <row r="5979" spans="1:4" ht="13.5" x14ac:dyDescent="0.25">
      <c r="A5979" s="447">
        <v>103332</v>
      </c>
      <c r="B5979" s="448" t="s">
        <v>8259</v>
      </c>
      <c r="C5979" s="449" t="s">
        <v>984</v>
      </c>
      <c r="D5979" s="450">
        <v>116.4</v>
      </c>
    </row>
    <row r="5980" spans="1:4" ht="13.5" x14ac:dyDescent="0.25">
      <c r="A5980" s="447">
        <v>103333</v>
      </c>
      <c r="B5980" s="448" t="s">
        <v>8260</v>
      </c>
      <c r="C5980" s="449" t="s">
        <v>984</v>
      </c>
      <c r="D5980" s="450">
        <v>117.45</v>
      </c>
    </row>
    <row r="5981" spans="1:4" ht="13.5" x14ac:dyDescent="0.25">
      <c r="A5981" s="447">
        <v>103334</v>
      </c>
      <c r="B5981" s="448" t="s">
        <v>8261</v>
      </c>
      <c r="C5981" s="449" t="s">
        <v>984</v>
      </c>
      <c r="D5981" s="450">
        <v>140.46</v>
      </c>
    </row>
    <row r="5982" spans="1:4" ht="13.5" x14ac:dyDescent="0.25">
      <c r="A5982" s="447">
        <v>103335</v>
      </c>
      <c r="B5982" s="448" t="s">
        <v>8262</v>
      </c>
      <c r="C5982" s="449" t="s">
        <v>984</v>
      </c>
      <c r="D5982" s="450">
        <v>142.29</v>
      </c>
    </row>
    <row r="5983" spans="1:4" ht="13.5" x14ac:dyDescent="0.25">
      <c r="A5983" s="447">
        <v>103344</v>
      </c>
      <c r="B5983" s="448" t="s">
        <v>20929</v>
      </c>
      <c r="C5983" s="449" t="s">
        <v>984</v>
      </c>
      <c r="D5983" s="450">
        <v>79.84</v>
      </c>
    </row>
    <row r="5984" spans="1:4" ht="13.5" x14ac:dyDescent="0.25">
      <c r="A5984" s="447">
        <v>103345</v>
      </c>
      <c r="B5984" s="448" t="s">
        <v>20930</v>
      </c>
      <c r="C5984" s="449" t="s">
        <v>984</v>
      </c>
      <c r="D5984" s="450">
        <v>81.06</v>
      </c>
    </row>
    <row r="5985" spans="1:4" ht="13.5" x14ac:dyDescent="0.25">
      <c r="A5985" s="447">
        <v>103346</v>
      </c>
      <c r="B5985" s="448" t="s">
        <v>20931</v>
      </c>
      <c r="C5985" s="449" t="s">
        <v>984</v>
      </c>
      <c r="D5985" s="450">
        <v>88.63</v>
      </c>
    </row>
    <row r="5986" spans="1:4" ht="13.5" x14ac:dyDescent="0.25">
      <c r="A5986" s="447">
        <v>103347</v>
      </c>
      <c r="B5986" s="448" t="s">
        <v>20932</v>
      </c>
      <c r="C5986" s="449" t="s">
        <v>984</v>
      </c>
      <c r="D5986" s="450">
        <v>89.93</v>
      </c>
    </row>
    <row r="5987" spans="1:4" ht="13.5" x14ac:dyDescent="0.25">
      <c r="A5987" s="447">
        <v>103348</v>
      </c>
      <c r="B5987" s="448" t="s">
        <v>20933</v>
      </c>
      <c r="C5987" s="449" t="s">
        <v>984</v>
      </c>
      <c r="D5987" s="450">
        <v>67.459999999999994</v>
      </c>
    </row>
    <row r="5988" spans="1:4" ht="13.5" x14ac:dyDescent="0.25">
      <c r="A5988" s="447">
        <v>103349</v>
      </c>
      <c r="B5988" s="448" t="s">
        <v>20934</v>
      </c>
      <c r="C5988" s="449" t="s">
        <v>984</v>
      </c>
      <c r="D5988" s="450">
        <v>68.569999999999993</v>
      </c>
    </row>
    <row r="5989" spans="1:4" ht="13.5" x14ac:dyDescent="0.25">
      <c r="A5989" s="447">
        <v>103350</v>
      </c>
      <c r="B5989" s="448" t="s">
        <v>8263</v>
      </c>
      <c r="C5989" s="449" t="s">
        <v>984</v>
      </c>
      <c r="D5989" s="450">
        <v>169.36</v>
      </c>
    </row>
    <row r="5990" spans="1:4" ht="13.5" x14ac:dyDescent="0.25">
      <c r="A5990" s="447">
        <v>103351</v>
      </c>
      <c r="B5990" s="448" t="s">
        <v>8264</v>
      </c>
      <c r="C5990" s="449" t="s">
        <v>984</v>
      </c>
      <c r="D5990" s="450">
        <v>170.7</v>
      </c>
    </row>
    <row r="5991" spans="1:4" ht="13.5" x14ac:dyDescent="0.25">
      <c r="A5991" s="447">
        <v>103352</v>
      </c>
      <c r="B5991" s="448" t="s">
        <v>20935</v>
      </c>
      <c r="C5991" s="449" t="s">
        <v>984</v>
      </c>
      <c r="D5991" s="450">
        <v>99.81</v>
      </c>
    </row>
    <row r="5992" spans="1:4" ht="13.5" x14ac:dyDescent="0.25">
      <c r="A5992" s="447">
        <v>103353</v>
      </c>
      <c r="B5992" s="448" t="s">
        <v>20936</v>
      </c>
      <c r="C5992" s="449" t="s">
        <v>984</v>
      </c>
      <c r="D5992" s="450">
        <v>100.78</v>
      </c>
    </row>
    <row r="5993" spans="1:4" ht="13.5" x14ac:dyDescent="0.25">
      <c r="A5993" s="447">
        <v>103354</v>
      </c>
      <c r="B5993" s="448" t="s">
        <v>20937</v>
      </c>
      <c r="C5993" s="449" t="s">
        <v>984</v>
      </c>
      <c r="D5993" s="450">
        <v>86.4</v>
      </c>
    </row>
    <row r="5994" spans="1:4" ht="13.5" x14ac:dyDescent="0.25">
      <c r="A5994" s="447">
        <v>103355</v>
      </c>
      <c r="B5994" s="448" t="s">
        <v>20938</v>
      </c>
      <c r="C5994" s="449" t="s">
        <v>984</v>
      </c>
      <c r="D5994" s="450">
        <v>87.44</v>
      </c>
    </row>
    <row r="5995" spans="1:4" ht="13.5" x14ac:dyDescent="0.25">
      <c r="A5995" s="447">
        <v>103356</v>
      </c>
      <c r="B5995" s="448" t="s">
        <v>8265</v>
      </c>
      <c r="C5995" s="449" t="s">
        <v>984</v>
      </c>
      <c r="D5995" s="450">
        <v>59.03</v>
      </c>
    </row>
    <row r="5996" spans="1:4" ht="13.5" x14ac:dyDescent="0.25">
      <c r="A5996" s="447">
        <v>103357</v>
      </c>
      <c r="B5996" s="448" t="s">
        <v>8266</v>
      </c>
      <c r="C5996" s="449" t="s">
        <v>984</v>
      </c>
      <c r="D5996" s="450">
        <v>59.8</v>
      </c>
    </row>
    <row r="5997" spans="1:4" ht="13.5" x14ac:dyDescent="0.25">
      <c r="A5997" s="447">
        <v>103358</v>
      </c>
      <c r="B5997" s="448" t="s">
        <v>20939</v>
      </c>
      <c r="C5997" s="449" t="s">
        <v>984</v>
      </c>
      <c r="D5997" s="450">
        <v>67.64</v>
      </c>
    </row>
    <row r="5998" spans="1:4" ht="13.5" x14ac:dyDescent="0.25">
      <c r="A5998" s="447">
        <v>103359</v>
      </c>
      <c r="B5998" s="448" t="s">
        <v>20940</v>
      </c>
      <c r="C5998" s="449" t="s">
        <v>984</v>
      </c>
      <c r="D5998" s="450">
        <v>68.47</v>
      </c>
    </row>
    <row r="5999" spans="1:4" ht="13.5" x14ac:dyDescent="0.25">
      <c r="A5999" s="447">
        <v>103360</v>
      </c>
      <c r="B5999" s="448" t="s">
        <v>20941</v>
      </c>
      <c r="C5999" s="449" t="s">
        <v>984</v>
      </c>
      <c r="D5999" s="450">
        <v>79.05</v>
      </c>
    </row>
    <row r="6000" spans="1:4" ht="13.5" x14ac:dyDescent="0.25">
      <c r="A6000" s="447">
        <v>103361</v>
      </c>
      <c r="B6000" s="448" t="s">
        <v>20942</v>
      </c>
      <c r="C6000" s="449" t="s">
        <v>984</v>
      </c>
      <c r="D6000" s="450">
        <v>80.099999999999994</v>
      </c>
    </row>
    <row r="6001" spans="1:4" ht="13.5" x14ac:dyDescent="0.25">
      <c r="A6001" s="447">
        <v>103362</v>
      </c>
      <c r="B6001" s="448" t="s">
        <v>20943</v>
      </c>
      <c r="C6001" s="449" t="s">
        <v>984</v>
      </c>
      <c r="D6001" s="450">
        <v>96.02</v>
      </c>
    </row>
    <row r="6002" spans="1:4" ht="13.5" x14ac:dyDescent="0.25">
      <c r="A6002" s="447">
        <v>103363</v>
      </c>
      <c r="B6002" s="448" t="s">
        <v>20944</v>
      </c>
      <c r="C6002" s="449" t="s">
        <v>984</v>
      </c>
      <c r="D6002" s="450">
        <v>97.2</v>
      </c>
    </row>
    <row r="6003" spans="1:4" ht="13.5" x14ac:dyDescent="0.25">
      <c r="A6003" s="447">
        <v>103364</v>
      </c>
      <c r="B6003" s="448" t="s">
        <v>20945</v>
      </c>
      <c r="C6003" s="449" t="s">
        <v>984</v>
      </c>
      <c r="D6003" s="450">
        <v>49.52</v>
      </c>
    </row>
    <row r="6004" spans="1:4" ht="13.5" x14ac:dyDescent="0.25">
      <c r="A6004" s="447">
        <v>103365</v>
      </c>
      <c r="B6004" s="448" t="s">
        <v>20946</v>
      </c>
      <c r="C6004" s="449" t="s">
        <v>984</v>
      </c>
      <c r="D6004" s="450">
        <v>49.77</v>
      </c>
    </row>
    <row r="6005" spans="1:4" ht="13.5" x14ac:dyDescent="0.25">
      <c r="A6005" s="447">
        <v>103366</v>
      </c>
      <c r="B6005" s="448" t="s">
        <v>20947</v>
      </c>
      <c r="C6005" s="449" t="s">
        <v>984</v>
      </c>
      <c r="D6005" s="450">
        <v>59.24</v>
      </c>
    </row>
    <row r="6006" spans="1:4" ht="13.5" x14ac:dyDescent="0.25">
      <c r="A6006" s="447">
        <v>103367</v>
      </c>
      <c r="B6006" s="448" t="s">
        <v>20948</v>
      </c>
      <c r="C6006" s="449" t="s">
        <v>984</v>
      </c>
      <c r="D6006" s="450">
        <v>59.99</v>
      </c>
    </row>
    <row r="6007" spans="1:4" ht="13.5" x14ac:dyDescent="0.25">
      <c r="A6007" s="447">
        <v>103368</v>
      </c>
      <c r="B6007" s="448" t="s">
        <v>20949</v>
      </c>
      <c r="C6007" s="449" t="s">
        <v>984</v>
      </c>
      <c r="D6007" s="450">
        <v>67.09</v>
      </c>
    </row>
    <row r="6008" spans="1:4" ht="13.5" x14ac:dyDescent="0.25">
      <c r="A6008" s="447">
        <v>103369</v>
      </c>
      <c r="B6008" s="448" t="s">
        <v>20950</v>
      </c>
      <c r="C6008" s="449" t="s">
        <v>984</v>
      </c>
      <c r="D6008" s="450">
        <v>68.040000000000006</v>
      </c>
    </row>
    <row r="6009" spans="1:4" ht="13.5" x14ac:dyDescent="0.25">
      <c r="A6009" s="447">
        <v>103370</v>
      </c>
      <c r="B6009" s="448" t="s">
        <v>20951</v>
      </c>
      <c r="C6009" s="449" t="s">
        <v>984</v>
      </c>
      <c r="D6009" s="450">
        <v>84.86</v>
      </c>
    </row>
    <row r="6010" spans="1:4" ht="13.5" x14ac:dyDescent="0.25">
      <c r="A6010" s="447">
        <v>103371</v>
      </c>
      <c r="B6010" s="448" t="s">
        <v>20952</v>
      </c>
      <c r="C6010" s="449" t="s">
        <v>984</v>
      </c>
      <c r="D6010" s="450">
        <v>85.93</v>
      </c>
    </row>
    <row r="6011" spans="1:4" ht="13.5" x14ac:dyDescent="0.25">
      <c r="A6011" s="447">
        <v>89282</v>
      </c>
      <c r="B6011" s="448" t="s">
        <v>12413</v>
      </c>
      <c r="C6011" s="449" t="s">
        <v>984</v>
      </c>
      <c r="D6011" s="450">
        <v>68.83</v>
      </c>
    </row>
    <row r="6012" spans="1:4" ht="13.5" x14ac:dyDescent="0.25">
      <c r="A6012" s="447">
        <v>89283</v>
      </c>
      <c r="B6012" s="448" t="s">
        <v>12414</v>
      </c>
      <c r="C6012" s="449" t="s">
        <v>984</v>
      </c>
      <c r="D6012" s="450">
        <v>70</v>
      </c>
    </row>
    <row r="6013" spans="1:4" ht="13.5" x14ac:dyDescent="0.25">
      <c r="A6013" s="447">
        <v>89290</v>
      </c>
      <c r="B6013" s="448" t="s">
        <v>12415</v>
      </c>
      <c r="C6013" s="449" t="s">
        <v>984</v>
      </c>
      <c r="D6013" s="450">
        <v>76.790000000000006</v>
      </c>
    </row>
    <row r="6014" spans="1:4" ht="13.5" x14ac:dyDescent="0.25">
      <c r="A6014" s="447">
        <v>89291</v>
      </c>
      <c r="B6014" s="448" t="s">
        <v>12416</v>
      </c>
      <c r="C6014" s="449" t="s">
        <v>984</v>
      </c>
      <c r="D6014" s="450">
        <v>78.08</v>
      </c>
    </row>
    <row r="6015" spans="1:4" ht="13.5" x14ac:dyDescent="0.25">
      <c r="A6015" s="447">
        <v>89298</v>
      </c>
      <c r="B6015" s="448" t="s">
        <v>12417</v>
      </c>
      <c r="C6015" s="449" t="s">
        <v>984</v>
      </c>
      <c r="D6015" s="450">
        <v>80.23</v>
      </c>
    </row>
    <row r="6016" spans="1:4" ht="13.5" x14ac:dyDescent="0.25">
      <c r="A6016" s="447">
        <v>89299</v>
      </c>
      <c r="B6016" s="448" t="s">
        <v>12418</v>
      </c>
      <c r="C6016" s="449" t="s">
        <v>984</v>
      </c>
      <c r="D6016" s="450">
        <v>81.790000000000006</v>
      </c>
    </row>
    <row r="6017" spans="1:4" ht="13.5" x14ac:dyDescent="0.25">
      <c r="A6017" s="447">
        <v>89306</v>
      </c>
      <c r="B6017" s="448" t="s">
        <v>12419</v>
      </c>
      <c r="C6017" s="449" t="s">
        <v>984</v>
      </c>
      <c r="D6017" s="450">
        <v>92.89</v>
      </c>
    </row>
    <row r="6018" spans="1:4" ht="13.5" x14ac:dyDescent="0.25">
      <c r="A6018" s="447">
        <v>89307</v>
      </c>
      <c r="B6018" s="448" t="s">
        <v>12420</v>
      </c>
      <c r="C6018" s="449" t="s">
        <v>984</v>
      </c>
      <c r="D6018" s="450">
        <v>94.62</v>
      </c>
    </row>
    <row r="6019" spans="1:4" ht="13.5" x14ac:dyDescent="0.25">
      <c r="A6019" s="447">
        <v>101157</v>
      </c>
      <c r="B6019" s="448" t="s">
        <v>8267</v>
      </c>
      <c r="C6019" s="449" t="s">
        <v>984</v>
      </c>
      <c r="D6019" s="450">
        <v>63.79</v>
      </c>
    </row>
    <row r="6020" spans="1:4" ht="13.5" x14ac:dyDescent="0.25">
      <c r="A6020" s="447">
        <v>101158</v>
      </c>
      <c r="B6020" s="448" t="s">
        <v>8268</v>
      </c>
      <c r="C6020" s="449" t="s">
        <v>984</v>
      </c>
      <c r="D6020" s="450">
        <v>83.45</v>
      </c>
    </row>
    <row r="6021" spans="1:4" ht="13.5" x14ac:dyDescent="0.25">
      <c r="A6021" s="447">
        <v>101162</v>
      </c>
      <c r="B6021" s="448" t="s">
        <v>8269</v>
      </c>
      <c r="C6021" s="449" t="s">
        <v>984</v>
      </c>
      <c r="D6021" s="450">
        <v>149.72999999999999</v>
      </c>
    </row>
    <row r="6022" spans="1:4" ht="13.5" x14ac:dyDescent="0.25">
      <c r="A6022" s="447">
        <v>103316</v>
      </c>
      <c r="B6022" s="448" t="s">
        <v>8270</v>
      </c>
      <c r="C6022" s="449" t="s">
        <v>984</v>
      </c>
      <c r="D6022" s="450">
        <v>76.92</v>
      </c>
    </row>
    <row r="6023" spans="1:4" ht="13.5" x14ac:dyDescent="0.25">
      <c r="A6023" s="447">
        <v>103317</v>
      </c>
      <c r="B6023" s="448" t="s">
        <v>8271</v>
      </c>
      <c r="C6023" s="449" t="s">
        <v>984</v>
      </c>
      <c r="D6023" s="450">
        <v>77.790000000000006</v>
      </c>
    </row>
    <row r="6024" spans="1:4" ht="13.5" x14ac:dyDescent="0.25">
      <c r="A6024" s="447">
        <v>103318</v>
      </c>
      <c r="B6024" s="448" t="s">
        <v>8272</v>
      </c>
      <c r="C6024" s="449" t="s">
        <v>984</v>
      </c>
      <c r="D6024" s="450">
        <v>99.78</v>
      </c>
    </row>
    <row r="6025" spans="1:4" ht="13.5" x14ac:dyDescent="0.25">
      <c r="A6025" s="447">
        <v>103319</v>
      </c>
      <c r="B6025" s="448" t="s">
        <v>8273</v>
      </c>
      <c r="C6025" s="449" t="s">
        <v>984</v>
      </c>
      <c r="D6025" s="450">
        <v>100.8</v>
      </c>
    </row>
    <row r="6026" spans="1:4" ht="13.5" x14ac:dyDescent="0.25">
      <c r="A6026" s="447">
        <v>103320</v>
      </c>
      <c r="B6026" s="448" t="s">
        <v>8274</v>
      </c>
      <c r="C6026" s="449" t="s">
        <v>984</v>
      </c>
      <c r="D6026" s="450">
        <v>120.16</v>
      </c>
    </row>
    <row r="6027" spans="1:4" ht="13.5" x14ac:dyDescent="0.25">
      <c r="A6027" s="447">
        <v>103321</v>
      </c>
      <c r="B6027" s="448" t="s">
        <v>8275</v>
      </c>
      <c r="C6027" s="449" t="s">
        <v>984</v>
      </c>
      <c r="D6027" s="450">
        <v>121.44</v>
      </c>
    </row>
    <row r="6028" spans="1:4" ht="13.5" x14ac:dyDescent="0.25">
      <c r="A6028" s="447">
        <v>103336</v>
      </c>
      <c r="B6028" s="448" t="s">
        <v>8276</v>
      </c>
      <c r="C6028" s="449" t="s">
        <v>984</v>
      </c>
      <c r="D6028" s="450">
        <v>86.19</v>
      </c>
    </row>
    <row r="6029" spans="1:4" ht="13.5" x14ac:dyDescent="0.25">
      <c r="A6029" s="447">
        <v>103337</v>
      </c>
      <c r="B6029" s="448" t="s">
        <v>8277</v>
      </c>
      <c r="C6029" s="449" t="s">
        <v>984</v>
      </c>
      <c r="D6029" s="450">
        <v>87.06</v>
      </c>
    </row>
    <row r="6030" spans="1:4" ht="13.5" x14ac:dyDescent="0.25">
      <c r="A6030" s="447">
        <v>103338</v>
      </c>
      <c r="B6030" s="448" t="s">
        <v>8278</v>
      </c>
      <c r="C6030" s="449" t="s">
        <v>984</v>
      </c>
      <c r="D6030" s="450">
        <v>113.32</v>
      </c>
    </row>
    <row r="6031" spans="1:4" ht="13.5" x14ac:dyDescent="0.25">
      <c r="A6031" s="447">
        <v>103339</v>
      </c>
      <c r="B6031" s="448" t="s">
        <v>8279</v>
      </c>
      <c r="C6031" s="449" t="s">
        <v>984</v>
      </c>
      <c r="D6031" s="450">
        <v>114.34</v>
      </c>
    </row>
    <row r="6032" spans="1:4" ht="13.5" x14ac:dyDescent="0.25">
      <c r="A6032" s="447">
        <v>103340</v>
      </c>
      <c r="B6032" s="448" t="s">
        <v>8280</v>
      </c>
      <c r="C6032" s="449" t="s">
        <v>984</v>
      </c>
      <c r="D6032" s="450">
        <v>137.29</v>
      </c>
    </row>
    <row r="6033" spans="1:4" ht="13.5" x14ac:dyDescent="0.25">
      <c r="A6033" s="447">
        <v>103341</v>
      </c>
      <c r="B6033" s="448" t="s">
        <v>8281</v>
      </c>
      <c r="C6033" s="449" t="s">
        <v>984</v>
      </c>
      <c r="D6033" s="450">
        <v>138.57</v>
      </c>
    </row>
    <row r="6034" spans="1:4" ht="13.5" x14ac:dyDescent="0.25">
      <c r="A6034" s="447">
        <v>103342</v>
      </c>
      <c r="B6034" s="448" t="s">
        <v>8282</v>
      </c>
      <c r="C6034" s="449" t="s">
        <v>984</v>
      </c>
      <c r="D6034" s="450">
        <v>116.62</v>
      </c>
    </row>
    <row r="6035" spans="1:4" ht="13.5" x14ac:dyDescent="0.25">
      <c r="A6035" s="447">
        <v>103343</v>
      </c>
      <c r="B6035" s="448" t="s">
        <v>8283</v>
      </c>
      <c r="C6035" s="449" t="s">
        <v>984</v>
      </c>
      <c r="D6035" s="450">
        <v>117.75</v>
      </c>
    </row>
    <row r="6036" spans="1:4" ht="13.5" x14ac:dyDescent="0.25">
      <c r="A6036" s="447">
        <v>89453</v>
      </c>
      <c r="B6036" s="448" t="s">
        <v>11529</v>
      </c>
      <c r="C6036" s="449" t="s">
        <v>984</v>
      </c>
      <c r="D6036" s="450">
        <v>87.79</v>
      </c>
    </row>
    <row r="6037" spans="1:4" ht="13.5" x14ac:dyDescent="0.25">
      <c r="A6037" s="447">
        <v>89455</v>
      </c>
      <c r="B6037" s="448" t="s">
        <v>11530</v>
      </c>
      <c r="C6037" s="449" t="s">
        <v>984</v>
      </c>
      <c r="D6037" s="450">
        <v>106.72</v>
      </c>
    </row>
    <row r="6038" spans="1:4" ht="13.5" x14ac:dyDescent="0.25">
      <c r="A6038" s="447">
        <v>89462</v>
      </c>
      <c r="B6038" s="448" t="s">
        <v>11531</v>
      </c>
      <c r="C6038" s="449" t="s">
        <v>984</v>
      </c>
      <c r="D6038" s="450">
        <v>115.17</v>
      </c>
    </row>
    <row r="6039" spans="1:4" ht="13.5" x14ac:dyDescent="0.25">
      <c r="A6039" s="447">
        <v>89464</v>
      </c>
      <c r="B6039" s="448" t="s">
        <v>12421</v>
      </c>
      <c r="C6039" s="449" t="s">
        <v>984</v>
      </c>
      <c r="D6039" s="450">
        <v>135.80000000000001</v>
      </c>
    </row>
    <row r="6040" spans="1:4" ht="13.5" x14ac:dyDescent="0.25">
      <c r="A6040" s="447">
        <v>89470</v>
      </c>
      <c r="B6040" s="448" t="s">
        <v>11532</v>
      </c>
      <c r="C6040" s="449" t="s">
        <v>984</v>
      </c>
      <c r="D6040" s="450">
        <v>99.26</v>
      </c>
    </row>
    <row r="6041" spans="1:4" ht="13.5" x14ac:dyDescent="0.25">
      <c r="A6041" s="447">
        <v>89472</v>
      </c>
      <c r="B6041" s="448" t="s">
        <v>11533</v>
      </c>
      <c r="C6041" s="449" t="s">
        <v>984</v>
      </c>
      <c r="D6041" s="450">
        <v>119.21</v>
      </c>
    </row>
    <row r="6042" spans="1:4" ht="13.5" x14ac:dyDescent="0.25">
      <c r="A6042" s="447">
        <v>89478</v>
      </c>
      <c r="B6042" s="448" t="s">
        <v>11534</v>
      </c>
      <c r="C6042" s="449" t="s">
        <v>984</v>
      </c>
      <c r="D6042" s="450">
        <v>133.84</v>
      </c>
    </row>
    <row r="6043" spans="1:4" ht="13.5" x14ac:dyDescent="0.25">
      <c r="A6043" s="447">
        <v>89480</v>
      </c>
      <c r="B6043" s="448" t="s">
        <v>11535</v>
      </c>
      <c r="C6043" s="449" t="s">
        <v>984</v>
      </c>
      <c r="D6043" s="450">
        <v>155.5</v>
      </c>
    </row>
    <row r="6044" spans="1:4" ht="13.5" x14ac:dyDescent="0.25">
      <c r="A6044" s="447">
        <v>101161</v>
      </c>
      <c r="B6044" s="448" t="s">
        <v>8284</v>
      </c>
      <c r="C6044" s="449" t="s">
        <v>984</v>
      </c>
      <c r="D6044" s="450">
        <v>227.95</v>
      </c>
    </row>
    <row r="6045" spans="1:4" ht="13.5" x14ac:dyDescent="0.25">
      <c r="A6045" s="447">
        <v>101163</v>
      </c>
      <c r="B6045" s="448" t="s">
        <v>8285</v>
      </c>
      <c r="C6045" s="449" t="s">
        <v>984</v>
      </c>
      <c r="D6045" s="450">
        <v>591.66</v>
      </c>
    </row>
    <row r="6046" spans="1:4" ht="13.5" x14ac:dyDescent="0.25">
      <c r="A6046" s="447">
        <v>101164</v>
      </c>
      <c r="B6046" s="448" t="s">
        <v>8286</v>
      </c>
      <c r="C6046" s="449" t="s">
        <v>984</v>
      </c>
      <c r="D6046" s="450">
        <v>601.1</v>
      </c>
    </row>
    <row r="6047" spans="1:4" ht="13.5" x14ac:dyDescent="0.25">
      <c r="A6047" s="447">
        <v>96358</v>
      </c>
      <c r="B6047" s="448" t="s">
        <v>12422</v>
      </c>
      <c r="C6047" s="449" t="s">
        <v>984</v>
      </c>
      <c r="D6047" s="450">
        <v>93.24</v>
      </c>
    </row>
    <row r="6048" spans="1:4" ht="13.5" x14ac:dyDescent="0.25">
      <c r="A6048" s="447">
        <v>96359</v>
      </c>
      <c r="B6048" s="448" t="s">
        <v>12423</v>
      </c>
      <c r="C6048" s="449" t="s">
        <v>984</v>
      </c>
      <c r="D6048" s="450">
        <v>104.25</v>
      </c>
    </row>
    <row r="6049" spans="1:4" ht="13.5" x14ac:dyDescent="0.25">
      <c r="A6049" s="447">
        <v>96360</v>
      </c>
      <c r="B6049" s="448" t="s">
        <v>12424</v>
      </c>
      <c r="C6049" s="449" t="s">
        <v>984</v>
      </c>
      <c r="D6049" s="450">
        <v>121.5</v>
      </c>
    </row>
    <row r="6050" spans="1:4" ht="13.5" x14ac:dyDescent="0.25">
      <c r="A6050" s="447">
        <v>96361</v>
      </c>
      <c r="B6050" s="448" t="s">
        <v>12425</v>
      </c>
      <c r="C6050" s="449" t="s">
        <v>984</v>
      </c>
      <c r="D6050" s="450">
        <v>142.44999999999999</v>
      </c>
    </row>
    <row r="6051" spans="1:4" ht="13.5" x14ac:dyDescent="0.25">
      <c r="A6051" s="447">
        <v>96362</v>
      </c>
      <c r="B6051" s="448" t="s">
        <v>12426</v>
      </c>
      <c r="C6051" s="449" t="s">
        <v>984</v>
      </c>
      <c r="D6051" s="450">
        <v>120.98</v>
      </c>
    </row>
    <row r="6052" spans="1:4" ht="13.5" x14ac:dyDescent="0.25">
      <c r="A6052" s="447">
        <v>96363</v>
      </c>
      <c r="B6052" s="448" t="s">
        <v>12427</v>
      </c>
      <c r="C6052" s="449" t="s">
        <v>984</v>
      </c>
      <c r="D6052" s="450">
        <v>132.57</v>
      </c>
    </row>
    <row r="6053" spans="1:4" ht="13.5" x14ac:dyDescent="0.25">
      <c r="A6053" s="447">
        <v>96364</v>
      </c>
      <c r="B6053" s="448" t="s">
        <v>12428</v>
      </c>
      <c r="C6053" s="449" t="s">
        <v>984</v>
      </c>
      <c r="D6053" s="450">
        <v>149.25</v>
      </c>
    </row>
    <row r="6054" spans="1:4" ht="13.5" x14ac:dyDescent="0.25">
      <c r="A6054" s="447">
        <v>96365</v>
      </c>
      <c r="B6054" s="448" t="s">
        <v>12429</v>
      </c>
      <c r="C6054" s="449" t="s">
        <v>984</v>
      </c>
      <c r="D6054" s="450">
        <v>170.78</v>
      </c>
    </row>
    <row r="6055" spans="1:4" ht="13.5" x14ac:dyDescent="0.25">
      <c r="A6055" s="447">
        <v>96366</v>
      </c>
      <c r="B6055" s="448" t="s">
        <v>12430</v>
      </c>
      <c r="C6055" s="449" t="s">
        <v>984</v>
      </c>
      <c r="D6055" s="450">
        <v>148.72999999999999</v>
      </c>
    </row>
    <row r="6056" spans="1:4" ht="13.5" x14ac:dyDescent="0.25">
      <c r="A6056" s="447">
        <v>96367</v>
      </c>
      <c r="B6056" s="448" t="s">
        <v>12431</v>
      </c>
      <c r="C6056" s="449" t="s">
        <v>984</v>
      </c>
      <c r="D6056" s="450">
        <v>160.87</v>
      </c>
    </row>
    <row r="6057" spans="1:4" ht="13.5" x14ac:dyDescent="0.25">
      <c r="A6057" s="447">
        <v>96368</v>
      </c>
      <c r="B6057" s="448" t="s">
        <v>12432</v>
      </c>
      <c r="C6057" s="449" t="s">
        <v>984</v>
      </c>
      <c r="D6057" s="450">
        <v>177.01</v>
      </c>
    </row>
    <row r="6058" spans="1:4" ht="13.5" x14ac:dyDescent="0.25">
      <c r="A6058" s="447">
        <v>96369</v>
      </c>
      <c r="B6058" s="448" t="s">
        <v>12433</v>
      </c>
      <c r="C6058" s="449" t="s">
        <v>984</v>
      </c>
      <c r="D6058" s="450">
        <v>199.08</v>
      </c>
    </row>
    <row r="6059" spans="1:4" ht="13.5" x14ac:dyDescent="0.25">
      <c r="A6059" s="447">
        <v>96370</v>
      </c>
      <c r="B6059" s="448" t="s">
        <v>12434</v>
      </c>
      <c r="C6059" s="449" t="s">
        <v>984</v>
      </c>
      <c r="D6059" s="450">
        <v>61.93</v>
      </c>
    </row>
    <row r="6060" spans="1:4" ht="13.5" x14ac:dyDescent="0.25">
      <c r="A6060" s="447">
        <v>96371</v>
      </c>
      <c r="B6060" s="448" t="s">
        <v>12435</v>
      </c>
      <c r="C6060" s="449" t="s">
        <v>984</v>
      </c>
      <c r="D6060" s="450">
        <v>72.37</v>
      </c>
    </row>
    <row r="6061" spans="1:4" ht="13.5" x14ac:dyDescent="0.25">
      <c r="A6061" s="447">
        <v>96373</v>
      </c>
      <c r="B6061" s="448" t="s">
        <v>12436</v>
      </c>
      <c r="C6061" s="449" t="s">
        <v>982</v>
      </c>
      <c r="D6061" s="450">
        <v>11.27</v>
      </c>
    </row>
    <row r="6062" spans="1:4" ht="13.5" x14ac:dyDescent="0.25">
      <c r="A6062" s="447">
        <v>96374</v>
      </c>
      <c r="B6062" s="448" t="s">
        <v>12437</v>
      </c>
      <c r="C6062" s="449" t="s">
        <v>982</v>
      </c>
      <c r="D6062" s="450">
        <v>38.75</v>
      </c>
    </row>
    <row r="6063" spans="1:4" ht="13.5" x14ac:dyDescent="0.25">
      <c r="A6063" s="447">
        <v>102235</v>
      </c>
      <c r="B6063" s="448" t="s">
        <v>12438</v>
      </c>
      <c r="C6063" s="449" t="s">
        <v>984</v>
      </c>
      <c r="D6063" s="450">
        <v>305.02</v>
      </c>
    </row>
    <row r="6064" spans="1:4" ht="13.5" x14ac:dyDescent="0.25">
      <c r="A6064" s="447">
        <v>102253</v>
      </c>
      <c r="B6064" s="448" t="s">
        <v>8287</v>
      </c>
      <c r="C6064" s="449" t="s">
        <v>984</v>
      </c>
      <c r="D6064" s="450">
        <v>674.72</v>
      </c>
    </row>
    <row r="6065" spans="1:4" ht="13.5" x14ac:dyDescent="0.25">
      <c r="A6065" s="447">
        <v>102254</v>
      </c>
      <c r="B6065" s="448" t="s">
        <v>8288</v>
      </c>
      <c r="C6065" s="449" t="s">
        <v>984</v>
      </c>
      <c r="D6065" s="450">
        <v>646.96</v>
      </c>
    </row>
    <row r="6066" spans="1:4" ht="13.5" x14ac:dyDescent="0.25">
      <c r="A6066" s="447">
        <v>102255</v>
      </c>
      <c r="B6066" s="448" t="s">
        <v>8289</v>
      </c>
      <c r="C6066" s="449" t="s">
        <v>984</v>
      </c>
      <c r="D6066" s="450">
        <v>723.65</v>
      </c>
    </row>
    <row r="6067" spans="1:4" ht="13.5" x14ac:dyDescent="0.25">
      <c r="A6067" s="447">
        <v>102256</v>
      </c>
      <c r="B6067" s="448" t="s">
        <v>8290</v>
      </c>
      <c r="C6067" s="449" t="s">
        <v>984</v>
      </c>
      <c r="D6067" s="450">
        <v>697.21</v>
      </c>
    </row>
    <row r="6068" spans="1:4" ht="13.5" x14ac:dyDescent="0.25">
      <c r="A6068" s="447">
        <v>102257</v>
      </c>
      <c r="B6068" s="448" t="s">
        <v>8291</v>
      </c>
      <c r="C6068" s="449" t="s">
        <v>984</v>
      </c>
      <c r="D6068" s="450">
        <v>298.04000000000002</v>
      </c>
    </row>
    <row r="6069" spans="1:4" ht="13.5" x14ac:dyDescent="0.25">
      <c r="A6069" s="447">
        <v>102258</v>
      </c>
      <c r="B6069" s="448" t="s">
        <v>8292</v>
      </c>
      <c r="C6069" s="449" t="s">
        <v>984</v>
      </c>
      <c r="D6069" s="450">
        <v>356.37</v>
      </c>
    </row>
    <row r="6070" spans="1:4" ht="13.5" x14ac:dyDescent="0.25">
      <c r="A6070" s="447">
        <v>104718</v>
      </c>
      <c r="B6070" s="448" t="s">
        <v>12439</v>
      </c>
      <c r="C6070" s="449" t="s">
        <v>984</v>
      </c>
      <c r="D6070" s="450">
        <v>123.87</v>
      </c>
    </row>
    <row r="6071" spans="1:4" ht="13.5" x14ac:dyDescent="0.25">
      <c r="A6071" s="447">
        <v>104719</v>
      </c>
      <c r="B6071" s="448" t="s">
        <v>12440</v>
      </c>
      <c r="C6071" s="449" t="s">
        <v>984</v>
      </c>
      <c r="D6071" s="450">
        <v>178.78</v>
      </c>
    </row>
    <row r="6072" spans="1:4" ht="13.5" x14ac:dyDescent="0.25">
      <c r="A6072" s="447">
        <v>104720</v>
      </c>
      <c r="B6072" s="448" t="s">
        <v>12441</v>
      </c>
      <c r="C6072" s="449" t="s">
        <v>984</v>
      </c>
      <c r="D6072" s="450">
        <v>153.30000000000001</v>
      </c>
    </row>
    <row r="6073" spans="1:4" ht="13.5" x14ac:dyDescent="0.25">
      <c r="A6073" s="447">
        <v>104721</v>
      </c>
      <c r="B6073" s="448" t="s">
        <v>12442</v>
      </c>
      <c r="C6073" s="449" t="s">
        <v>984</v>
      </c>
      <c r="D6073" s="450">
        <v>208.21</v>
      </c>
    </row>
    <row r="6074" spans="1:4" ht="13.5" x14ac:dyDescent="0.25">
      <c r="A6074" s="447">
        <v>104722</v>
      </c>
      <c r="B6074" s="448" t="s">
        <v>12443</v>
      </c>
      <c r="C6074" s="449" t="s">
        <v>984</v>
      </c>
      <c r="D6074" s="450">
        <v>182.74</v>
      </c>
    </row>
    <row r="6075" spans="1:4" ht="13.5" x14ac:dyDescent="0.25">
      <c r="A6075" s="447">
        <v>104723</v>
      </c>
      <c r="B6075" s="448" t="s">
        <v>12444</v>
      </c>
      <c r="C6075" s="449" t="s">
        <v>984</v>
      </c>
      <c r="D6075" s="450">
        <v>237.65</v>
      </c>
    </row>
    <row r="6076" spans="1:4" ht="13.5" x14ac:dyDescent="0.25">
      <c r="A6076" s="447">
        <v>104724</v>
      </c>
      <c r="B6076" s="448" t="s">
        <v>12445</v>
      </c>
      <c r="C6076" s="449" t="s">
        <v>984</v>
      </c>
      <c r="D6076" s="450">
        <v>90.84</v>
      </c>
    </row>
    <row r="6077" spans="1:4" ht="13.5" x14ac:dyDescent="0.25">
      <c r="A6077" s="447">
        <v>101154</v>
      </c>
      <c r="B6077" s="448" t="s">
        <v>8293</v>
      </c>
      <c r="C6077" s="449" t="s">
        <v>984</v>
      </c>
      <c r="D6077" s="450">
        <v>131.55000000000001</v>
      </c>
    </row>
    <row r="6078" spans="1:4" ht="13.5" x14ac:dyDescent="0.25">
      <c r="A6078" s="447">
        <v>101155</v>
      </c>
      <c r="B6078" s="448" t="s">
        <v>8294</v>
      </c>
      <c r="C6078" s="449" t="s">
        <v>984</v>
      </c>
      <c r="D6078" s="450">
        <v>184.76</v>
      </c>
    </row>
    <row r="6079" spans="1:4" ht="13.5" x14ac:dyDescent="0.25">
      <c r="A6079" s="447">
        <v>101156</v>
      </c>
      <c r="B6079" s="448" t="s">
        <v>8295</v>
      </c>
      <c r="C6079" s="449" t="s">
        <v>984</v>
      </c>
      <c r="D6079" s="450">
        <v>271.62</v>
      </c>
    </row>
    <row r="6080" spans="1:4" ht="13.5" x14ac:dyDescent="0.25">
      <c r="A6080" s="447">
        <v>101814</v>
      </c>
      <c r="B6080" s="448" t="s">
        <v>8296</v>
      </c>
      <c r="C6080" s="449" t="s">
        <v>984</v>
      </c>
      <c r="D6080" s="450">
        <v>49.06</v>
      </c>
    </row>
    <row r="6081" spans="1:4" ht="13.5" x14ac:dyDescent="0.25">
      <c r="A6081" s="447">
        <v>101816</v>
      </c>
      <c r="B6081" s="448" t="s">
        <v>8297</v>
      </c>
      <c r="C6081" s="449" t="s">
        <v>984</v>
      </c>
      <c r="D6081" s="450">
        <v>74.180000000000007</v>
      </c>
    </row>
    <row r="6082" spans="1:4" ht="13.5" x14ac:dyDescent="0.25">
      <c r="A6082" s="447">
        <v>101817</v>
      </c>
      <c r="B6082" s="448" t="s">
        <v>8298</v>
      </c>
      <c r="C6082" s="449" t="s">
        <v>984</v>
      </c>
      <c r="D6082" s="450">
        <v>52.44</v>
      </c>
    </row>
    <row r="6083" spans="1:4" ht="13.5" x14ac:dyDescent="0.25">
      <c r="A6083" s="447">
        <v>101819</v>
      </c>
      <c r="B6083" s="448" t="s">
        <v>8299</v>
      </c>
      <c r="C6083" s="449" t="s">
        <v>984</v>
      </c>
      <c r="D6083" s="450">
        <v>66.319999999999993</v>
      </c>
    </row>
    <row r="6084" spans="1:4" ht="13.5" x14ac:dyDescent="0.25">
      <c r="A6084" s="447">
        <v>101820</v>
      </c>
      <c r="B6084" s="448" t="s">
        <v>8300</v>
      </c>
      <c r="C6084" s="449" t="s">
        <v>984</v>
      </c>
      <c r="D6084" s="450">
        <v>41.55</v>
      </c>
    </row>
    <row r="6085" spans="1:4" ht="13.5" x14ac:dyDescent="0.25">
      <c r="A6085" s="447">
        <v>101822</v>
      </c>
      <c r="B6085" s="448" t="s">
        <v>8301</v>
      </c>
      <c r="C6085" s="449" t="s">
        <v>1643</v>
      </c>
      <c r="D6085" s="450">
        <v>123.76</v>
      </c>
    </row>
    <row r="6086" spans="1:4" ht="13.5" x14ac:dyDescent="0.25">
      <c r="A6086" s="447">
        <v>101823</v>
      </c>
      <c r="B6086" s="448" t="s">
        <v>8302</v>
      </c>
      <c r="C6086" s="449" t="s">
        <v>1643</v>
      </c>
      <c r="D6086" s="450">
        <v>160.37</v>
      </c>
    </row>
    <row r="6087" spans="1:4" ht="13.5" x14ac:dyDescent="0.25">
      <c r="A6087" s="447">
        <v>101824</v>
      </c>
      <c r="B6087" s="448" t="s">
        <v>8303</v>
      </c>
      <c r="C6087" s="449" t="s">
        <v>1643</v>
      </c>
      <c r="D6087" s="450">
        <v>194.45</v>
      </c>
    </row>
    <row r="6088" spans="1:4" ht="13.5" x14ac:dyDescent="0.25">
      <c r="A6088" s="447">
        <v>101825</v>
      </c>
      <c r="B6088" s="448" t="s">
        <v>8304</v>
      </c>
      <c r="C6088" s="449" t="s">
        <v>1643</v>
      </c>
      <c r="D6088" s="450">
        <v>227.62</v>
      </c>
    </row>
    <row r="6089" spans="1:4" ht="13.5" x14ac:dyDescent="0.25">
      <c r="A6089" s="447">
        <v>101826</v>
      </c>
      <c r="B6089" s="448" t="s">
        <v>8305</v>
      </c>
      <c r="C6089" s="449" t="s">
        <v>1643</v>
      </c>
      <c r="D6089" s="450">
        <v>260.35000000000002</v>
      </c>
    </row>
    <row r="6090" spans="1:4" ht="13.5" x14ac:dyDescent="0.25">
      <c r="A6090" s="447">
        <v>101827</v>
      </c>
      <c r="B6090" s="448" t="s">
        <v>8306</v>
      </c>
      <c r="C6090" s="449" t="s">
        <v>1643</v>
      </c>
      <c r="D6090" s="450">
        <v>229.12</v>
      </c>
    </row>
    <row r="6091" spans="1:4" ht="13.5" x14ac:dyDescent="0.25">
      <c r="A6091" s="447">
        <v>101828</v>
      </c>
      <c r="B6091" s="448" t="s">
        <v>8307</v>
      </c>
      <c r="C6091" s="449" t="s">
        <v>1643</v>
      </c>
      <c r="D6091" s="450">
        <v>211.57</v>
      </c>
    </row>
    <row r="6092" spans="1:4" ht="13.5" x14ac:dyDescent="0.25">
      <c r="A6092" s="447">
        <v>101829</v>
      </c>
      <c r="B6092" s="448" t="s">
        <v>8308</v>
      </c>
      <c r="C6092" s="449" t="s">
        <v>1643</v>
      </c>
      <c r="D6092" s="450">
        <v>295.60000000000002</v>
      </c>
    </row>
    <row r="6093" spans="1:4" ht="13.5" x14ac:dyDescent="0.25">
      <c r="A6093" s="447">
        <v>101830</v>
      </c>
      <c r="B6093" s="448" t="s">
        <v>8309</v>
      </c>
      <c r="C6093" s="449" t="s">
        <v>1643</v>
      </c>
      <c r="D6093" s="450">
        <v>326.66000000000003</v>
      </c>
    </row>
    <row r="6094" spans="1:4" ht="13.5" x14ac:dyDescent="0.25">
      <c r="A6094" s="447">
        <v>101831</v>
      </c>
      <c r="B6094" s="448" t="s">
        <v>8310</v>
      </c>
      <c r="C6094" s="449" t="s">
        <v>1643</v>
      </c>
      <c r="D6094" s="450">
        <v>357.29</v>
      </c>
    </row>
    <row r="6095" spans="1:4" ht="13.5" x14ac:dyDescent="0.25">
      <c r="A6095" s="447">
        <v>101832</v>
      </c>
      <c r="B6095" s="448" t="s">
        <v>8311</v>
      </c>
      <c r="C6095" s="449" t="s">
        <v>1643</v>
      </c>
      <c r="D6095" s="450">
        <v>278.75</v>
      </c>
    </row>
    <row r="6096" spans="1:4" ht="13.5" x14ac:dyDescent="0.25">
      <c r="A6096" s="447">
        <v>101833</v>
      </c>
      <c r="B6096" s="448" t="s">
        <v>8312</v>
      </c>
      <c r="C6096" s="449" t="s">
        <v>1643</v>
      </c>
      <c r="D6096" s="450">
        <v>310.14999999999998</v>
      </c>
    </row>
    <row r="6097" spans="1:4" ht="13.5" x14ac:dyDescent="0.25">
      <c r="A6097" s="447">
        <v>101834</v>
      </c>
      <c r="B6097" s="448" t="s">
        <v>8313</v>
      </c>
      <c r="C6097" s="449" t="s">
        <v>1643</v>
      </c>
      <c r="D6097" s="450">
        <v>341.13</v>
      </c>
    </row>
    <row r="6098" spans="1:4" ht="13.5" x14ac:dyDescent="0.25">
      <c r="A6098" s="447">
        <v>101835</v>
      </c>
      <c r="B6098" s="448" t="s">
        <v>8314</v>
      </c>
      <c r="C6098" s="449" t="s">
        <v>1643</v>
      </c>
      <c r="D6098" s="450">
        <v>324.95</v>
      </c>
    </row>
    <row r="6099" spans="1:4" ht="13.5" x14ac:dyDescent="0.25">
      <c r="A6099" s="447">
        <v>101836</v>
      </c>
      <c r="B6099" s="448" t="s">
        <v>8315</v>
      </c>
      <c r="C6099" s="449" t="s">
        <v>1643</v>
      </c>
      <c r="D6099" s="450">
        <v>27.42</v>
      </c>
    </row>
    <row r="6100" spans="1:4" ht="13.5" x14ac:dyDescent="0.25">
      <c r="A6100" s="447">
        <v>101837</v>
      </c>
      <c r="B6100" s="448" t="s">
        <v>8316</v>
      </c>
      <c r="C6100" s="449" t="s">
        <v>1643</v>
      </c>
      <c r="D6100" s="450">
        <v>64.03</v>
      </c>
    </row>
    <row r="6101" spans="1:4" ht="13.5" x14ac:dyDescent="0.25">
      <c r="A6101" s="447">
        <v>101838</v>
      </c>
      <c r="B6101" s="448" t="s">
        <v>8317</v>
      </c>
      <c r="C6101" s="449" t="s">
        <v>1643</v>
      </c>
      <c r="D6101" s="450">
        <v>98.11</v>
      </c>
    </row>
    <row r="6102" spans="1:4" ht="13.5" x14ac:dyDescent="0.25">
      <c r="A6102" s="447">
        <v>101839</v>
      </c>
      <c r="B6102" s="448" t="s">
        <v>8318</v>
      </c>
      <c r="C6102" s="449" t="s">
        <v>1643</v>
      </c>
      <c r="D6102" s="450">
        <v>131.27000000000001</v>
      </c>
    </row>
    <row r="6103" spans="1:4" ht="13.5" x14ac:dyDescent="0.25">
      <c r="A6103" s="447">
        <v>101840</v>
      </c>
      <c r="B6103" s="448" t="s">
        <v>8319</v>
      </c>
      <c r="C6103" s="449" t="s">
        <v>1643</v>
      </c>
      <c r="D6103" s="450">
        <v>218.73</v>
      </c>
    </row>
    <row r="6104" spans="1:4" ht="13.5" x14ac:dyDescent="0.25">
      <c r="A6104" s="447">
        <v>101841</v>
      </c>
      <c r="B6104" s="448" t="s">
        <v>8320</v>
      </c>
      <c r="C6104" s="449" t="s">
        <v>1643</v>
      </c>
      <c r="D6104" s="450">
        <v>132.78</v>
      </c>
    </row>
    <row r="6105" spans="1:4" ht="13.5" x14ac:dyDescent="0.25">
      <c r="A6105" s="447">
        <v>101842</v>
      </c>
      <c r="B6105" s="448" t="s">
        <v>8321</v>
      </c>
      <c r="C6105" s="449" t="s">
        <v>1643</v>
      </c>
      <c r="D6105" s="450">
        <v>115.23</v>
      </c>
    </row>
    <row r="6106" spans="1:4" ht="13.5" x14ac:dyDescent="0.25">
      <c r="A6106" s="447">
        <v>101843</v>
      </c>
      <c r="B6106" s="448" t="s">
        <v>8322</v>
      </c>
      <c r="C6106" s="449" t="s">
        <v>1643</v>
      </c>
      <c r="D6106" s="450">
        <v>199.26</v>
      </c>
    </row>
    <row r="6107" spans="1:4" ht="13.5" x14ac:dyDescent="0.25">
      <c r="A6107" s="447">
        <v>101844</v>
      </c>
      <c r="B6107" s="448" t="s">
        <v>8323</v>
      </c>
      <c r="C6107" s="449" t="s">
        <v>1643</v>
      </c>
      <c r="D6107" s="450">
        <v>230.32</v>
      </c>
    </row>
    <row r="6108" spans="1:4" ht="13.5" x14ac:dyDescent="0.25">
      <c r="A6108" s="447">
        <v>101845</v>
      </c>
      <c r="B6108" s="448" t="s">
        <v>8324</v>
      </c>
      <c r="C6108" s="449" t="s">
        <v>1643</v>
      </c>
      <c r="D6108" s="450">
        <v>260.95</v>
      </c>
    </row>
    <row r="6109" spans="1:4" ht="13.5" x14ac:dyDescent="0.25">
      <c r="A6109" s="447">
        <v>101846</v>
      </c>
      <c r="B6109" s="448" t="s">
        <v>8325</v>
      </c>
      <c r="C6109" s="449" t="s">
        <v>1643</v>
      </c>
      <c r="D6109" s="450">
        <v>182.41</v>
      </c>
    </row>
    <row r="6110" spans="1:4" ht="13.5" x14ac:dyDescent="0.25">
      <c r="A6110" s="447">
        <v>101847</v>
      </c>
      <c r="B6110" s="448" t="s">
        <v>8326</v>
      </c>
      <c r="C6110" s="449" t="s">
        <v>1643</v>
      </c>
      <c r="D6110" s="450">
        <v>213.81</v>
      </c>
    </row>
    <row r="6111" spans="1:4" ht="13.5" x14ac:dyDescent="0.25">
      <c r="A6111" s="447">
        <v>101848</v>
      </c>
      <c r="B6111" s="448" t="s">
        <v>8327</v>
      </c>
      <c r="C6111" s="449" t="s">
        <v>1643</v>
      </c>
      <c r="D6111" s="450">
        <v>244.79</v>
      </c>
    </row>
    <row r="6112" spans="1:4" ht="13.5" x14ac:dyDescent="0.25">
      <c r="A6112" s="447">
        <v>101849</v>
      </c>
      <c r="B6112" s="448" t="s">
        <v>8328</v>
      </c>
      <c r="C6112" s="449" t="s">
        <v>1643</v>
      </c>
      <c r="D6112" s="450">
        <v>228.61</v>
      </c>
    </row>
    <row r="6113" spans="1:4" ht="13.5" x14ac:dyDescent="0.25">
      <c r="A6113" s="447">
        <v>101850</v>
      </c>
      <c r="B6113" s="448" t="s">
        <v>8329</v>
      </c>
      <c r="C6113" s="449" t="s">
        <v>984</v>
      </c>
      <c r="D6113" s="450">
        <v>60.54</v>
      </c>
    </row>
    <row r="6114" spans="1:4" ht="13.5" x14ac:dyDescent="0.25">
      <c r="A6114" s="447">
        <v>101852</v>
      </c>
      <c r="B6114" s="448" t="s">
        <v>8330</v>
      </c>
      <c r="C6114" s="449" t="s">
        <v>984</v>
      </c>
      <c r="D6114" s="450">
        <v>74.75</v>
      </c>
    </row>
    <row r="6115" spans="1:4" ht="13.5" x14ac:dyDescent="0.25">
      <c r="A6115" s="447">
        <v>101853</v>
      </c>
      <c r="B6115" s="448" t="s">
        <v>8331</v>
      </c>
      <c r="C6115" s="449" t="s">
        <v>984</v>
      </c>
      <c r="D6115" s="450">
        <v>55.49</v>
      </c>
    </row>
    <row r="6116" spans="1:4" ht="13.5" x14ac:dyDescent="0.25">
      <c r="A6116" s="447">
        <v>101855</v>
      </c>
      <c r="B6116" s="448" t="s">
        <v>8332</v>
      </c>
      <c r="C6116" s="449" t="s">
        <v>984</v>
      </c>
      <c r="D6116" s="450">
        <v>80.83</v>
      </c>
    </row>
    <row r="6117" spans="1:4" ht="13.5" x14ac:dyDescent="0.25">
      <c r="A6117" s="447">
        <v>101856</v>
      </c>
      <c r="B6117" s="448" t="s">
        <v>8333</v>
      </c>
      <c r="C6117" s="449" t="s">
        <v>984</v>
      </c>
      <c r="D6117" s="450">
        <v>26.72</v>
      </c>
    </row>
    <row r="6118" spans="1:4" ht="13.5" x14ac:dyDescent="0.25">
      <c r="A6118" s="447">
        <v>101857</v>
      </c>
      <c r="B6118" s="448" t="s">
        <v>8334</v>
      </c>
      <c r="C6118" s="449" t="s">
        <v>984</v>
      </c>
      <c r="D6118" s="450">
        <v>32.6</v>
      </c>
    </row>
    <row r="6119" spans="1:4" ht="13.5" x14ac:dyDescent="0.25">
      <c r="A6119" s="447">
        <v>101858</v>
      </c>
      <c r="B6119" s="448" t="s">
        <v>8335</v>
      </c>
      <c r="C6119" s="449" t="s">
        <v>984</v>
      </c>
      <c r="D6119" s="450">
        <v>27.22</v>
      </c>
    </row>
    <row r="6120" spans="1:4" ht="13.5" x14ac:dyDescent="0.25">
      <c r="A6120" s="447">
        <v>101859</v>
      </c>
      <c r="B6120" s="448" t="s">
        <v>8336</v>
      </c>
      <c r="C6120" s="449" t="s">
        <v>984</v>
      </c>
      <c r="D6120" s="450">
        <v>29.73</v>
      </c>
    </row>
    <row r="6121" spans="1:4" ht="13.5" x14ac:dyDescent="0.25">
      <c r="A6121" s="447">
        <v>101860</v>
      </c>
      <c r="B6121" s="448" t="s">
        <v>8337</v>
      </c>
      <c r="C6121" s="449" t="s">
        <v>984</v>
      </c>
      <c r="D6121" s="450">
        <v>33.71</v>
      </c>
    </row>
    <row r="6122" spans="1:4" ht="13.5" x14ac:dyDescent="0.25">
      <c r="A6122" s="447">
        <v>101861</v>
      </c>
      <c r="B6122" s="448" t="s">
        <v>8338</v>
      </c>
      <c r="C6122" s="449" t="s">
        <v>984</v>
      </c>
      <c r="D6122" s="450">
        <v>31.74</v>
      </c>
    </row>
    <row r="6123" spans="1:4" ht="13.5" x14ac:dyDescent="0.25">
      <c r="A6123" s="447">
        <v>101862</v>
      </c>
      <c r="B6123" s="448" t="s">
        <v>8339</v>
      </c>
      <c r="C6123" s="449" t="s">
        <v>984</v>
      </c>
      <c r="D6123" s="450">
        <v>34.31</v>
      </c>
    </row>
    <row r="6124" spans="1:4" ht="13.5" x14ac:dyDescent="0.25">
      <c r="A6124" s="447">
        <v>101863</v>
      </c>
      <c r="B6124" s="448" t="s">
        <v>8340</v>
      </c>
      <c r="C6124" s="449" t="s">
        <v>984</v>
      </c>
      <c r="D6124" s="450">
        <v>27.57</v>
      </c>
    </row>
    <row r="6125" spans="1:4" ht="13.5" x14ac:dyDescent="0.25">
      <c r="A6125" s="447">
        <v>101864</v>
      </c>
      <c r="B6125" s="448" t="s">
        <v>8341</v>
      </c>
      <c r="C6125" s="449" t="s">
        <v>984</v>
      </c>
      <c r="D6125" s="450">
        <v>31.54</v>
      </c>
    </row>
    <row r="6126" spans="1:4" ht="13.5" x14ac:dyDescent="0.25">
      <c r="A6126" s="447">
        <v>101865</v>
      </c>
      <c r="B6126" s="448" t="s">
        <v>8342</v>
      </c>
      <c r="C6126" s="449" t="s">
        <v>984</v>
      </c>
      <c r="D6126" s="450">
        <v>35.51</v>
      </c>
    </row>
    <row r="6127" spans="1:4" ht="13.5" x14ac:dyDescent="0.25">
      <c r="A6127" s="447">
        <v>101866</v>
      </c>
      <c r="B6127" s="448" t="s">
        <v>8343</v>
      </c>
      <c r="C6127" s="449" t="s">
        <v>984</v>
      </c>
      <c r="D6127" s="450">
        <v>31.93</v>
      </c>
    </row>
    <row r="6128" spans="1:4" ht="13.5" x14ac:dyDescent="0.25">
      <c r="A6128" s="447">
        <v>101867</v>
      </c>
      <c r="B6128" s="448" t="s">
        <v>8344</v>
      </c>
      <c r="C6128" s="449" t="s">
        <v>984</v>
      </c>
      <c r="D6128" s="450">
        <v>35.9</v>
      </c>
    </row>
    <row r="6129" spans="1:4" ht="13.5" x14ac:dyDescent="0.25">
      <c r="A6129" s="447">
        <v>101868</v>
      </c>
      <c r="B6129" s="448" t="s">
        <v>8345</v>
      </c>
      <c r="C6129" s="449" t="s">
        <v>984</v>
      </c>
      <c r="D6129" s="450">
        <v>29.16</v>
      </c>
    </row>
    <row r="6130" spans="1:4" ht="13.5" x14ac:dyDescent="0.25">
      <c r="A6130" s="447">
        <v>101869</v>
      </c>
      <c r="B6130" s="448" t="s">
        <v>8346</v>
      </c>
      <c r="C6130" s="449" t="s">
        <v>984</v>
      </c>
      <c r="D6130" s="450">
        <v>33.14</v>
      </c>
    </row>
    <row r="6131" spans="1:4" ht="13.5" x14ac:dyDescent="0.25">
      <c r="A6131" s="447">
        <v>101870</v>
      </c>
      <c r="B6131" s="448" t="s">
        <v>8347</v>
      </c>
      <c r="C6131" s="449" t="s">
        <v>984</v>
      </c>
      <c r="D6131" s="450">
        <v>37.1</v>
      </c>
    </row>
    <row r="6132" spans="1:4" ht="13.5" x14ac:dyDescent="0.25">
      <c r="A6132" s="447">
        <v>102098</v>
      </c>
      <c r="B6132" s="448" t="s">
        <v>8348</v>
      </c>
      <c r="C6132" s="449" t="s">
        <v>1643</v>
      </c>
      <c r="D6132" s="451">
        <v>2316.13</v>
      </c>
    </row>
    <row r="6133" spans="1:4" ht="13.5" x14ac:dyDescent="0.25">
      <c r="A6133" s="447">
        <v>102988</v>
      </c>
      <c r="B6133" s="448" t="s">
        <v>8349</v>
      </c>
      <c r="C6133" s="449" t="s">
        <v>984</v>
      </c>
      <c r="D6133" s="450">
        <v>54.67</v>
      </c>
    </row>
    <row r="6134" spans="1:4" ht="13.5" x14ac:dyDescent="0.25">
      <c r="A6134" s="447">
        <v>100576</v>
      </c>
      <c r="B6134" s="448" t="s">
        <v>20953</v>
      </c>
      <c r="C6134" s="449" t="s">
        <v>984</v>
      </c>
      <c r="D6134" s="450">
        <v>2.0099999999999998</v>
      </c>
    </row>
    <row r="6135" spans="1:4" ht="13.5" x14ac:dyDescent="0.25">
      <c r="A6135" s="447">
        <v>100577</v>
      </c>
      <c r="B6135" s="448" t="s">
        <v>20954</v>
      </c>
      <c r="C6135" s="449" t="s">
        <v>984</v>
      </c>
      <c r="D6135" s="450">
        <v>0.47</v>
      </c>
    </row>
    <row r="6136" spans="1:4" ht="13.5" x14ac:dyDescent="0.25">
      <c r="A6136" s="447">
        <v>105597</v>
      </c>
      <c r="B6136" s="448" t="s">
        <v>20955</v>
      </c>
      <c r="C6136" s="449" t="s">
        <v>984</v>
      </c>
      <c r="D6136" s="450">
        <v>3.77</v>
      </c>
    </row>
    <row r="6137" spans="1:4" ht="13.5" x14ac:dyDescent="0.25">
      <c r="A6137" s="447">
        <v>105598</v>
      </c>
      <c r="B6137" s="448" t="s">
        <v>20956</v>
      </c>
      <c r="C6137" s="449" t="s">
        <v>984</v>
      </c>
      <c r="D6137" s="450">
        <v>1.88</v>
      </c>
    </row>
    <row r="6138" spans="1:4" ht="13.5" x14ac:dyDescent="0.25">
      <c r="A6138" s="447">
        <v>96388</v>
      </c>
      <c r="B6138" s="448" t="s">
        <v>20957</v>
      </c>
      <c r="C6138" s="449" t="s">
        <v>1643</v>
      </c>
      <c r="D6138" s="450">
        <v>8.7899999999999991</v>
      </c>
    </row>
    <row r="6139" spans="1:4" ht="13.5" x14ac:dyDescent="0.25">
      <c r="A6139" s="447">
        <v>96389</v>
      </c>
      <c r="B6139" s="448" t="s">
        <v>20958</v>
      </c>
      <c r="C6139" s="449" t="s">
        <v>1643</v>
      </c>
      <c r="D6139" s="450">
        <v>49.83</v>
      </c>
    </row>
    <row r="6140" spans="1:4" ht="13.5" x14ac:dyDescent="0.25">
      <c r="A6140" s="447">
        <v>96390</v>
      </c>
      <c r="B6140" s="448" t="s">
        <v>20959</v>
      </c>
      <c r="C6140" s="449" t="s">
        <v>1643</v>
      </c>
      <c r="D6140" s="450">
        <v>83.91</v>
      </c>
    </row>
    <row r="6141" spans="1:4" ht="13.5" x14ac:dyDescent="0.25">
      <c r="A6141" s="447">
        <v>96391</v>
      </c>
      <c r="B6141" s="448" t="s">
        <v>20960</v>
      </c>
      <c r="C6141" s="449" t="s">
        <v>1643</v>
      </c>
      <c r="D6141" s="450">
        <v>117.08</v>
      </c>
    </row>
    <row r="6142" spans="1:4" ht="13.5" x14ac:dyDescent="0.25">
      <c r="A6142" s="447">
        <v>96392</v>
      </c>
      <c r="B6142" s="448" t="s">
        <v>20961</v>
      </c>
      <c r="C6142" s="449" t="s">
        <v>1643</v>
      </c>
      <c r="D6142" s="450">
        <v>149.81</v>
      </c>
    </row>
    <row r="6143" spans="1:4" ht="13.5" x14ac:dyDescent="0.25">
      <c r="A6143" s="447">
        <v>96396</v>
      </c>
      <c r="B6143" s="448" t="s">
        <v>20962</v>
      </c>
      <c r="C6143" s="449" t="s">
        <v>1643</v>
      </c>
      <c r="D6143" s="450">
        <v>214.84</v>
      </c>
    </row>
    <row r="6144" spans="1:4" ht="13.5" x14ac:dyDescent="0.25">
      <c r="A6144" s="447">
        <v>96397</v>
      </c>
      <c r="B6144" s="448" t="s">
        <v>20963</v>
      </c>
      <c r="C6144" s="449" t="s">
        <v>1643</v>
      </c>
      <c r="D6144" s="450">
        <v>279.56</v>
      </c>
    </row>
    <row r="6145" spans="1:4" ht="13.5" x14ac:dyDescent="0.25">
      <c r="A6145" s="447">
        <v>96398</v>
      </c>
      <c r="B6145" s="448" t="s">
        <v>20964</v>
      </c>
      <c r="C6145" s="449" t="s">
        <v>1643</v>
      </c>
      <c r="D6145" s="450">
        <v>365.44</v>
      </c>
    </row>
    <row r="6146" spans="1:4" ht="13.5" x14ac:dyDescent="0.25">
      <c r="A6146" s="447">
        <v>96399</v>
      </c>
      <c r="B6146" s="448" t="s">
        <v>20965</v>
      </c>
      <c r="C6146" s="449" t="s">
        <v>1643</v>
      </c>
      <c r="D6146" s="450">
        <v>148.52000000000001</v>
      </c>
    </row>
    <row r="6147" spans="1:4" ht="13.5" x14ac:dyDescent="0.25">
      <c r="A6147" s="447">
        <v>96400</v>
      </c>
      <c r="B6147" s="448" t="s">
        <v>20966</v>
      </c>
      <c r="C6147" s="449" t="s">
        <v>1643</v>
      </c>
      <c r="D6147" s="450">
        <v>193.82</v>
      </c>
    </row>
    <row r="6148" spans="1:4" ht="13.5" x14ac:dyDescent="0.25">
      <c r="A6148" s="447">
        <v>100564</v>
      </c>
      <c r="B6148" s="448" t="s">
        <v>20967</v>
      </c>
      <c r="C6148" s="449" t="s">
        <v>1643</v>
      </c>
      <c r="D6148" s="450">
        <v>129</v>
      </c>
    </row>
    <row r="6149" spans="1:4" ht="13.5" x14ac:dyDescent="0.25">
      <c r="A6149" s="447">
        <v>100565</v>
      </c>
      <c r="B6149" s="448" t="s">
        <v>20968</v>
      </c>
      <c r="C6149" s="449" t="s">
        <v>1643</v>
      </c>
      <c r="D6149" s="450">
        <v>111.44</v>
      </c>
    </row>
    <row r="6150" spans="1:4" ht="13.5" x14ac:dyDescent="0.25">
      <c r="A6150" s="447">
        <v>100566</v>
      </c>
      <c r="B6150" s="448" t="s">
        <v>20969</v>
      </c>
      <c r="C6150" s="449" t="s">
        <v>1643</v>
      </c>
      <c r="D6150" s="450">
        <v>195.39</v>
      </c>
    </row>
    <row r="6151" spans="1:4" ht="13.5" x14ac:dyDescent="0.25">
      <c r="A6151" s="447">
        <v>100567</v>
      </c>
      <c r="B6151" s="448" t="s">
        <v>20970</v>
      </c>
      <c r="C6151" s="449" t="s">
        <v>1643</v>
      </c>
      <c r="D6151" s="450">
        <v>226.45</v>
      </c>
    </row>
    <row r="6152" spans="1:4" ht="13.5" x14ac:dyDescent="0.25">
      <c r="A6152" s="447">
        <v>100568</v>
      </c>
      <c r="B6152" s="448" t="s">
        <v>20971</v>
      </c>
      <c r="C6152" s="449" t="s">
        <v>1643</v>
      </c>
      <c r="D6152" s="450">
        <v>257.08</v>
      </c>
    </row>
    <row r="6153" spans="1:4" ht="13.5" x14ac:dyDescent="0.25">
      <c r="A6153" s="447">
        <v>100569</v>
      </c>
      <c r="B6153" s="448" t="s">
        <v>20972</v>
      </c>
      <c r="C6153" s="449" t="s">
        <v>1643</v>
      </c>
      <c r="D6153" s="450">
        <v>178.53</v>
      </c>
    </row>
    <row r="6154" spans="1:4" ht="13.5" x14ac:dyDescent="0.25">
      <c r="A6154" s="447">
        <v>100570</v>
      </c>
      <c r="B6154" s="448" t="s">
        <v>20973</v>
      </c>
      <c r="C6154" s="449" t="s">
        <v>1643</v>
      </c>
      <c r="D6154" s="450">
        <v>209.94</v>
      </c>
    </row>
    <row r="6155" spans="1:4" ht="13.5" x14ac:dyDescent="0.25">
      <c r="A6155" s="447">
        <v>100571</v>
      </c>
      <c r="B6155" s="448" t="s">
        <v>20974</v>
      </c>
      <c r="C6155" s="449" t="s">
        <v>1643</v>
      </c>
      <c r="D6155" s="450">
        <v>240.92</v>
      </c>
    </row>
    <row r="6156" spans="1:4" ht="13.5" x14ac:dyDescent="0.25">
      <c r="A6156" s="447">
        <v>100572</v>
      </c>
      <c r="B6156" s="448" t="s">
        <v>20975</v>
      </c>
      <c r="C6156" s="449" t="s">
        <v>1643</v>
      </c>
      <c r="D6156" s="450">
        <v>134.16999999999999</v>
      </c>
    </row>
    <row r="6157" spans="1:4" ht="13.5" x14ac:dyDescent="0.25">
      <c r="A6157" s="447">
        <v>100573</v>
      </c>
      <c r="B6157" s="448" t="s">
        <v>20976</v>
      </c>
      <c r="C6157" s="449" t="s">
        <v>1643</v>
      </c>
      <c r="D6157" s="450">
        <v>116.61</v>
      </c>
    </row>
    <row r="6158" spans="1:4" ht="13.5" x14ac:dyDescent="0.25">
      <c r="A6158" s="447">
        <v>100574</v>
      </c>
      <c r="B6158" s="448" t="s">
        <v>20977</v>
      </c>
      <c r="C6158" s="449" t="s">
        <v>1643</v>
      </c>
      <c r="D6158" s="450">
        <v>1.41</v>
      </c>
    </row>
    <row r="6159" spans="1:4" ht="13.5" x14ac:dyDescent="0.25">
      <c r="A6159" s="447">
        <v>100575</v>
      </c>
      <c r="B6159" s="448" t="s">
        <v>20978</v>
      </c>
      <c r="C6159" s="449" t="s">
        <v>984</v>
      </c>
      <c r="D6159" s="450">
        <v>1.85</v>
      </c>
    </row>
    <row r="6160" spans="1:4" ht="13.5" x14ac:dyDescent="0.25">
      <c r="A6160" s="447">
        <v>101767</v>
      </c>
      <c r="B6160" s="448" t="s">
        <v>20979</v>
      </c>
      <c r="C6160" s="449" t="s">
        <v>1643</v>
      </c>
      <c r="D6160" s="450">
        <v>29.13</v>
      </c>
    </row>
    <row r="6161" spans="1:4" ht="13.5" x14ac:dyDescent="0.25">
      <c r="A6161" s="447">
        <v>101768</v>
      </c>
      <c r="B6161" s="448" t="s">
        <v>20980</v>
      </c>
      <c r="C6161" s="449" t="s">
        <v>1643</v>
      </c>
      <c r="D6161" s="450">
        <v>25.48</v>
      </c>
    </row>
    <row r="6162" spans="1:4" ht="13.5" x14ac:dyDescent="0.25">
      <c r="A6162" s="447">
        <v>105566</v>
      </c>
      <c r="B6162" s="448" t="s">
        <v>20981</v>
      </c>
      <c r="C6162" s="449" t="s">
        <v>1643</v>
      </c>
      <c r="D6162" s="450">
        <v>10.98</v>
      </c>
    </row>
    <row r="6163" spans="1:4" ht="13.5" x14ac:dyDescent="0.25">
      <c r="A6163" s="447">
        <v>105567</v>
      </c>
      <c r="B6163" s="448" t="s">
        <v>20982</v>
      </c>
      <c r="C6163" s="449" t="s">
        <v>1643</v>
      </c>
      <c r="D6163" s="450">
        <v>14.54</v>
      </c>
    </row>
    <row r="6164" spans="1:4" ht="13.5" x14ac:dyDescent="0.25">
      <c r="A6164" s="447">
        <v>105568</v>
      </c>
      <c r="B6164" s="448" t="s">
        <v>20983</v>
      </c>
      <c r="C6164" s="449" t="s">
        <v>1643</v>
      </c>
      <c r="D6164" s="450">
        <v>11.58</v>
      </c>
    </row>
    <row r="6165" spans="1:4" ht="13.5" x14ac:dyDescent="0.25">
      <c r="A6165" s="447">
        <v>105569</v>
      </c>
      <c r="B6165" s="448" t="s">
        <v>20984</v>
      </c>
      <c r="C6165" s="449" t="s">
        <v>1643</v>
      </c>
      <c r="D6165" s="450">
        <v>7.29</v>
      </c>
    </row>
    <row r="6166" spans="1:4" ht="13.5" x14ac:dyDescent="0.25">
      <c r="A6166" s="447">
        <v>105570</v>
      </c>
      <c r="B6166" s="448" t="s">
        <v>20985</v>
      </c>
      <c r="C6166" s="449" t="s">
        <v>1643</v>
      </c>
      <c r="D6166" s="450">
        <v>9.5500000000000007</v>
      </c>
    </row>
    <row r="6167" spans="1:4" ht="13.5" x14ac:dyDescent="0.25">
      <c r="A6167" s="447">
        <v>105571</v>
      </c>
      <c r="B6167" s="448" t="s">
        <v>20986</v>
      </c>
      <c r="C6167" s="449" t="s">
        <v>1643</v>
      </c>
      <c r="D6167" s="450">
        <v>55.41</v>
      </c>
    </row>
    <row r="6168" spans="1:4" ht="13.5" x14ac:dyDescent="0.25">
      <c r="A6168" s="447">
        <v>105572</v>
      </c>
      <c r="B6168" s="448" t="s">
        <v>20987</v>
      </c>
      <c r="C6168" s="449" t="s">
        <v>1643</v>
      </c>
      <c r="D6168" s="450">
        <v>62.02</v>
      </c>
    </row>
    <row r="6169" spans="1:4" ht="13.5" x14ac:dyDescent="0.25">
      <c r="A6169" s="447">
        <v>105573</v>
      </c>
      <c r="B6169" s="448" t="s">
        <v>20988</v>
      </c>
      <c r="C6169" s="449" t="s">
        <v>1643</v>
      </c>
      <c r="D6169" s="450">
        <v>96.1</v>
      </c>
    </row>
    <row r="6170" spans="1:4" ht="13.5" x14ac:dyDescent="0.25">
      <c r="A6170" s="447">
        <v>105574</v>
      </c>
      <c r="B6170" s="448" t="s">
        <v>20989</v>
      </c>
      <c r="C6170" s="449" t="s">
        <v>1643</v>
      </c>
      <c r="D6170" s="450">
        <v>54.24</v>
      </c>
    </row>
    <row r="6171" spans="1:4" ht="13.5" x14ac:dyDescent="0.25">
      <c r="A6171" s="447">
        <v>105575</v>
      </c>
      <c r="B6171" s="448" t="s">
        <v>20990</v>
      </c>
      <c r="C6171" s="449" t="s">
        <v>1643</v>
      </c>
      <c r="D6171" s="450">
        <v>48.93</v>
      </c>
    </row>
    <row r="6172" spans="1:4" ht="13.5" x14ac:dyDescent="0.25">
      <c r="A6172" s="447">
        <v>105576</v>
      </c>
      <c r="B6172" s="448" t="s">
        <v>20991</v>
      </c>
      <c r="C6172" s="449" t="s">
        <v>1643</v>
      </c>
      <c r="D6172" s="450">
        <v>53.13</v>
      </c>
    </row>
    <row r="6173" spans="1:4" ht="13.5" x14ac:dyDescent="0.25">
      <c r="A6173" s="447">
        <v>105577</v>
      </c>
      <c r="B6173" s="448" t="s">
        <v>20992</v>
      </c>
      <c r="C6173" s="449" t="s">
        <v>1643</v>
      </c>
      <c r="D6173" s="450">
        <v>147.52000000000001</v>
      </c>
    </row>
    <row r="6174" spans="1:4" ht="13.5" x14ac:dyDescent="0.25">
      <c r="A6174" s="447">
        <v>105578</v>
      </c>
      <c r="B6174" s="448" t="s">
        <v>20993</v>
      </c>
      <c r="C6174" s="449" t="s">
        <v>1643</v>
      </c>
      <c r="D6174" s="450">
        <v>137.82</v>
      </c>
    </row>
    <row r="6175" spans="1:4" ht="13.5" x14ac:dyDescent="0.25">
      <c r="A6175" s="447">
        <v>105579</v>
      </c>
      <c r="B6175" s="448" t="s">
        <v>20994</v>
      </c>
      <c r="C6175" s="449" t="s">
        <v>1643</v>
      </c>
      <c r="D6175" s="450">
        <v>129.96</v>
      </c>
    </row>
    <row r="6176" spans="1:4" ht="13.5" x14ac:dyDescent="0.25">
      <c r="A6176" s="447">
        <v>105580</v>
      </c>
      <c r="B6176" s="448" t="s">
        <v>20995</v>
      </c>
      <c r="C6176" s="449" t="s">
        <v>1643</v>
      </c>
      <c r="D6176" s="450">
        <v>120.26</v>
      </c>
    </row>
    <row r="6177" spans="1:4" ht="13.5" x14ac:dyDescent="0.25">
      <c r="A6177" s="447">
        <v>105581</v>
      </c>
      <c r="B6177" s="448" t="s">
        <v>20996</v>
      </c>
      <c r="C6177" s="449" t="s">
        <v>1643</v>
      </c>
      <c r="D6177" s="450">
        <v>107.94</v>
      </c>
    </row>
    <row r="6178" spans="1:4" ht="13.5" x14ac:dyDescent="0.25">
      <c r="A6178" s="447">
        <v>105582</v>
      </c>
      <c r="B6178" s="448" t="s">
        <v>20997</v>
      </c>
      <c r="C6178" s="449" t="s">
        <v>1643</v>
      </c>
      <c r="D6178" s="450">
        <v>115.4</v>
      </c>
    </row>
    <row r="6179" spans="1:4" ht="13.5" x14ac:dyDescent="0.25">
      <c r="A6179" s="447">
        <v>105585</v>
      </c>
      <c r="B6179" s="448" t="s">
        <v>20998</v>
      </c>
      <c r="C6179" s="449" t="s">
        <v>1643</v>
      </c>
      <c r="D6179" s="450">
        <v>143.68</v>
      </c>
    </row>
    <row r="6180" spans="1:4" ht="13.5" x14ac:dyDescent="0.25">
      <c r="A6180" s="447">
        <v>105586</v>
      </c>
      <c r="B6180" s="448" t="s">
        <v>20999</v>
      </c>
      <c r="C6180" s="449" t="s">
        <v>1643</v>
      </c>
      <c r="D6180" s="450">
        <v>158.63</v>
      </c>
    </row>
    <row r="6181" spans="1:4" ht="13.5" x14ac:dyDescent="0.25">
      <c r="A6181" s="447">
        <v>105587</v>
      </c>
      <c r="B6181" s="448" t="s">
        <v>21000</v>
      </c>
      <c r="C6181" s="449" t="s">
        <v>1643</v>
      </c>
      <c r="D6181" s="450">
        <v>145.25</v>
      </c>
    </row>
    <row r="6182" spans="1:4" ht="13.5" x14ac:dyDescent="0.25">
      <c r="A6182" s="447">
        <v>105588</v>
      </c>
      <c r="B6182" s="448" t="s">
        <v>21001</v>
      </c>
      <c r="C6182" s="449" t="s">
        <v>1643</v>
      </c>
      <c r="D6182" s="450">
        <v>133.22</v>
      </c>
    </row>
    <row r="6183" spans="1:4" ht="13.5" x14ac:dyDescent="0.25">
      <c r="A6183" s="447">
        <v>105589</v>
      </c>
      <c r="B6183" s="448" t="s">
        <v>21002</v>
      </c>
      <c r="C6183" s="449" t="s">
        <v>1643</v>
      </c>
      <c r="D6183" s="450">
        <v>144.01</v>
      </c>
    </row>
    <row r="6184" spans="1:4" ht="13.5" x14ac:dyDescent="0.25">
      <c r="A6184" s="447">
        <v>105592</v>
      </c>
      <c r="B6184" s="448" t="s">
        <v>21003</v>
      </c>
      <c r="C6184" s="449" t="s">
        <v>1643</v>
      </c>
      <c r="D6184" s="450">
        <v>126.12</v>
      </c>
    </row>
    <row r="6185" spans="1:4" ht="13.5" x14ac:dyDescent="0.25">
      <c r="A6185" s="447">
        <v>105593</v>
      </c>
      <c r="B6185" s="448" t="s">
        <v>21004</v>
      </c>
      <c r="C6185" s="449" t="s">
        <v>1643</v>
      </c>
      <c r="D6185" s="450">
        <v>141.07</v>
      </c>
    </row>
    <row r="6186" spans="1:4" ht="13.5" x14ac:dyDescent="0.25">
      <c r="A6186" s="447">
        <v>105594</v>
      </c>
      <c r="B6186" s="448" t="s">
        <v>21005</v>
      </c>
      <c r="C6186" s="449" t="s">
        <v>1643</v>
      </c>
      <c r="D6186" s="450">
        <v>127.69</v>
      </c>
    </row>
    <row r="6187" spans="1:4" ht="13.5" x14ac:dyDescent="0.25">
      <c r="A6187" s="447">
        <v>105595</v>
      </c>
      <c r="B6187" s="448" t="s">
        <v>21006</v>
      </c>
      <c r="C6187" s="449" t="s">
        <v>1643</v>
      </c>
      <c r="D6187" s="450">
        <v>115.66</v>
      </c>
    </row>
    <row r="6188" spans="1:4" ht="13.5" x14ac:dyDescent="0.25">
      <c r="A6188" s="447">
        <v>105596</v>
      </c>
      <c r="B6188" s="448" t="s">
        <v>21007</v>
      </c>
      <c r="C6188" s="449" t="s">
        <v>1643</v>
      </c>
      <c r="D6188" s="450">
        <v>126.45</v>
      </c>
    </row>
    <row r="6189" spans="1:4" ht="13.5" x14ac:dyDescent="0.25">
      <c r="A6189" s="447">
        <v>105623</v>
      </c>
      <c r="B6189" s="448" t="s">
        <v>21008</v>
      </c>
      <c r="C6189" s="449" t="s">
        <v>1643</v>
      </c>
      <c r="D6189" s="450">
        <v>89.49</v>
      </c>
    </row>
    <row r="6190" spans="1:4" ht="13.5" x14ac:dyDescent="0.25">
      <c r="A6190" s="447">
        <v>105624</v>
      </c>
      <c r="B6190" s="448" t="s">
        <v>21009</v>
      </c>
      <c r="C6190" s="449" t="s">
        <v>1643</v>
      </c>
      <c r="D6190" s="450">
        <v>122.66</v>
      </c>
    </row>
    <row r="6191" spans="1:4" ht="13.5" x14ac:dyDescent="0.25">
      <c r="A6191" s="447">
        <v>105625</v>
      </c>
      <c r="B6191" s="448" t="s">
        <v>21010</v>
      </c>
      <c r="C6191" s="449" t="s">
        <v>1643</v>
      </c>
      <c r="D6191" s="450">
        <v>155.38999999999999</v>
      </c>
    </row>
    <row r="6192" spans="1:4" ht="13.5" x14ac:dyDescent="0.25">
      <c r="A6192" s="447">
        <v>105626</v>
      </c>
      <c r="B6192" s="448" t="s">
        <v>21011</v>
      </c>
      <c r="C6192" s="449" t="s">
        <v>1643</v>
      </c>
      <c r="D6192" s="450">
        <v>129.27000000000001</v>
      </c>
    </row>
    <row r="6193" spans="1:4" ht="13.5" x14ac:dyDescent="0.25">
      <c r="A6193" s="447">
        <v>105627</v>
      </c>
      <c r="B6193" s="448" t="s">
        <v>21012</v>
      </c>
      <c r="C6193" s="449" t="s">
        <v>1643</v>
      </c>
      <c r="D6193" s="450">
        <v>162</v>
      </c>
    </row>
    <row r="6194" spans="1:4" ht="13.5" x14ac:dyDescent="0.25">
      <c r="A6194" s="447">
        <v>105628</v>
      </c>
      <c r="B6194" s="448" t="s">
        <v>21013</v>
      </c>
      <c r="C6194" s="449" t="s">
        <v>1643</v>
      </c>
      <c r="D6194" s="450">
        <v>88.32</v>
      </c>
    </row>
    <row r="6195" spans="1:4" ht="13.5" x14ac:dyDescent="0.25">
      <c r="A6195" s="447">
        <v>105629</v>
      </c>
      <c r="B6195" s="448" t="s">
        <v>21014</v>
      </c>
      <c r="C6195" s="449" t="s">
        <v>1643</v>
      </c>
      <c r="D6195" s="450">
        <v>121.49</v>
      </c>
    </row>
    <row r="6196" spans="1:4" ht="13.5" x14ac:dyDescent="0.25">
      <c r="A6196" s="447">
        <v>105630</v>
      </c>
      <c r="B6196" s="448" t="s">
        <v>21015</v>
      </c>
      <c r="C6196" s="449" t="s">
        <v>1643</v>
      </c>
      <c r="D6196" s="450">
        <v>154.22</v>
      </c>
    </row>
    <row r="6197" spans="1:4" ht="13.5" x14ac:dyDescent="0.25">
      <c r="A6197" s="447">
        <v>105631</v>
      </c>
      <c r="B6197" s="448" t="s">
        <v>21016</v>
      </c>
      <c r="C6197" s="449" t="s">
        <v>1643</v>
      </c>
      <c r="D6197" s="450">
        <v>83.01</v>
      </c>
    </row>
    <row r="6198" spans="1:4" ht="13.5" x14ac:dyDescent="0.25">
      <c r="A6198" s="447">
        <v>105632</v>
      </c>
      <c r="B6198" s="448" t="s">
        <v>21017</v>
      </c>
      <c r="C6198" s="449" t="s">
        <v>1643</v>
      </c>
      <c r="D6198" s="450">
        <v>116.18</v>
      </c>
    </row>
    <row r="6199" spans="1:4" ht="13.5" x14ac:dyDescent="0.25">
      <c r="A6199" s="447">
        <v>105633</v>
      </c>
      <c r="B6199" s="448" t="s">
        <v>21018</v>
      </c>
      <c r="C6199" s="449" t="s">
        <v>1643</v>
      </c>
      <c r="D6199" s="450">
        <v>148.91</v>
      </c>
    </row>
    <row r="6200" spans="1:4" ht="13.5" x14ac:dyDescent="0.25">
      <c r="A6200" s="447">
        <v>105634</v>
      </c>
      <c r="B6200" s="448" t="s">
        <v>21019</v>
      </c>
      <c r="C6200" s="449" t="s">
        <v>1643</v>
      </c>
      <c r="D6200" s="450">
        <v>87.21</v>
      </c>
    </row>
    <row r="6201" spans="1:4" ht="13.5" x14ac:dyDescent="0.25">
      <c r="A6201" s="447">
        <v>105635</v>
      </c>
      <c r="B6201" s="448" t="s">
        <v>21020</v>
      </c>
      <c r="C6201" s="449" t="s">
        <v>1643</v>
      </c>
      <c r="D6201" s="450">
        <v>120.38</v>
      </c>
    </row>
    <row r="6202" spans="1:4" ht="13.5" x14ac:dyDescent="0.25">
      <c r="A6202" s="447">
        <v>105636</v>
      </c>
      <c r="B6202" s="448" t="s">
        <v>21021</v>
      </c>
      <c r="C6202" s="449" t="s">
        <v>1643</v>
      </c>
      <c r="D6202" s="450">
        <v>153.11000000000001</v>
      </c>
    </row>
    <row r="6203" spans="1:4" ht="13.5" x14ac:dyDescent="0.25">
      <c r="A6203" s="447">
        <v>105657</v>
      </c>
      <c r="B6203" s="448" t="s">
        <v>21022</v>
      </c>
      <c r="C6203" s="449" t="s">
        <v>1643</v>
      </c>
      <c r="D6203" s="450">
        <v>202.32</v>
      </c>
    </row>
    <row r="6204" spans="1:4" ht="13.5" x14ac:dyDescent="0.25">
      <c r="A6204" s="447">
        <v>105658</v>
      </c>
      <c r="B6204" s="448" t="s">
        <v>21023</v>
      </c>
      <c r="C6204" s="449" t="s">
        <v>1643</v>
      </c>
      <c r="D6204" s="450">
        <v>233.38</v>
      </c>
    </row>
    <row r="6205" spans="1:4" ht="13.5" x14ac:dyDescent="0.25">
      <c r="A6205" s="447">
        <v>105659</v>
      </c>
      <c r="B6205" s="448" t="s">
        <v>21024</v>
      </c>
      <c r="C6205" s="449" t="s">
        <v>1643</v>
      </c>
      <c r="D6205" s="450">
        <v>264.01</v>
      </c>
    </row>
    <row r="6206" spans="1:4" ht="13.5" x14ac:dyDescent="0.25">
      <c r="A6206" s="447">
        <v>105660</v>
      </c>
      <c r="B6206" s="448" t="s">
        <v>21025</v>
      </c>
      <c r="C6206" s="449" t="s">
        <v>1643</v>
      </c>
      <c r="D6206" s="450">
        <v>213.9</v>
      </c>
    </row>
    <row r="6207" spans="1:4" ht="13.5" x14ac:dyDescent="0.25">
      <c r="A6207" s="447">
        <v>105661</v>
      </c>
      <c r="B6207" s="448" t="s">
        <v>21026</v>
      </c>
      <c r="C6207" s="449" t="s">
        <v>1643</v>
      </c>
      <c r="D6207" s="450">
        <v>244.96</v>
      </c>
    </row>
    <row r="6208" spans="1:4" ht="13.5" x14ac:dyDescent="0.25">
      <c r="A6208" s="447">
        <v>105662</v>
      </c>
      <c r="B6208" s="448" t="s">
        <v>21027</v>
      </c>
      <c r="C6208" s="449" t="s">
        <v>1643</v>
      </c>
      <c r="D6208" s="450">
        <v>275.58999999999997</v>
      </c>
    </row>
    <row r="6209" spans="1:4" ht="13.5" x14ac:dyDescent="0.25">
      <c r="A6209" s="447">
        <v>105663</v>
      </c>
      <c r="B6209" s="448" t="s">
        <v>21028</v>
      </c>
      <c r="C6209" s="449" t="s">
        <v>1643</v>
      </c>
      <c r="D6209" s="450">
        <v>204.21</v>
      </c>
    </row>
    <row r="6210" spans="1:4" ht="13.5" x14ac:dyDescent="0.25">
      <c r="A6210" s="447">
        <v>105664</v>
      </c>
      <c r="B6210" s="448" t="s">
        <v>21029</v>
      </c>
      <c r="C6210" s="449" t="s">
        <v>1643</v>
      </c>
      <c r="D6210" s="450">
        <v>235.27</v>
      </c>
    </row>
    <row r="6211" spans="1:4" ht="13.5" x14ac:dyDescent="0.25">
      <c r="A6211" s="447">
        <v>105665</v>
      </c>
      <c r="B6211" s="448" t="s">
        <v>21030</v>
      </c>
      <c r="C6211" s="449" t="s">
        <v>1643</v>
      </c>
      <c r="D6211" s="450">
        <v>265.89999999999998</v>
      </c>
    </row>
    <row r="6212" spans="1:4" ht="13.5" x14ac:dyDescent="0.25">
      <c r="A6212" s="447">
        <v>105666</v>
      </c>
      <c r="B6212" s="448" t="s">
        <v>21031</v>
      </c>
      <c r="C6212" s="449" t="s">
        <v>1643</v>
      </c>
      <c r="D6212" s="450">
        <v>191.89</v>
      </c>
    </row>
    <row r="6213" spans="1:4" ht="13.5" x14ac:dyDescent="0.25">
      <c r="A6213" s="447">
        <v>105667</v>
      </c>
      <c r="B6213" s="448" t="s">
        <v>21032</v>
      </c>
      <c r="C6213" s="449" t="s">
        <v>1643</v>
      </c>
      <c r="D6213" s="450">
        <v>222.95</v>
      </c>
    </row>
    <row r="6214" spans="1:4" ht="13.5" x14ac:dyDescent="0.25">
      <c r="A6214" s="447">
        <v>105668</v>
      </c>
      <c r="B6214" s="448" t="s">
        <v>21033</v>
      </c>
      <c r="C6214" s="449" t="s">
        <v>1643</v>
      </c>
      <c r="D6214" s="450">
        <v>253.58</v>
      </c>
    </row>
    <row r="6215" spans="1:4" ht="13.5" x14ac:dyDescent="0.25">
      <c r="A6215" s="447">
        <v>105669</v>
      </c>
      <c r="B6215" s="448" t="s">
        <v>21034</v>
      </c>
      <c r="C6215" s="449" t="s">
        <v>1643</v>
      </c>
      <c r="D6215" s="450">
        <v>199.35</v>
      </c>
    </row>
    <row r="6216" spans="1:4" ht="13.5" x14ac:dyDescent="0.25">
      <c r="A6216" s="447">
        <v>105670</v>
      </c>
      <c r="B6216" s="448" t="s">
        <v>21035</v>
      </c>
      <c r="C6216" s="449" t="s">
        <v>1643</v>
      </c>
      <c r="D6216" s="450">
        <v>230.41</v>
      </c>
    </row>
    <row r="6217" spans="1:4" ht="13.5" x14ac:dyDescent="0.25">
      <c r="A6217" s="447">
        <v>105671</v>
      </c>
      <c r="B6217" s="448" t="s">
        <v>21036</v>
      </c>
      <c r="C6217" s="449" t="s">
        <v>1643</v>
      </c>
      <c r="D6217" s="450">
        <v>261.04000000000002</v>
      </c>
    </row>
    <row r="6218" spans="1:4" ht="13.5" x14ac:dyDescent="0.25">
      <c r="A6218" s="447">
        <v>105690</v>
      </c>
      <c r="B6218" s="448" t="s">
        <v>21037</v>
      </c>
      <c r="C6218" s="449" t="s">
        <v>1643</v>
      </c>
      <c r="D6218" s="450">
        <v>185.46</v>
      </c>
    </row>
    <row r="6219" spans="1:4" ht="13.5" x14ac:dyDescent="0.25">
      <c r="A6219" s="447">
        <v>105691</v>
      </c>
      <c r="B6219" s="448" t="s">
        <v>21038</v>
      </c>
      <c r="C6219" s="449" t="s">
        <v>1643</v>
      </c>
      <c r="D6219" s="450">
        <v>216.87</v>
      </c>
    </row>
    <row r="6220" spans="1:4" ht="13.5" x14ac:dyDescent="0.25">
      <c r="A6220" s="447">
        <v>105692</v>
      </c>
      <c r="B6220" s="448" t="s">
        <v>21039</v>
      </c>
      <c r="C6220" s="449" t="s">
        <v>1643</v>
      </c>
      <c r="D6220" s="450">
        <v>247.85</v>
      </c>
    </row>
    <row r="6221" spans="1:4" ht="13.5" x14ac:dyDescent="0.25">
      <c r="A6221" s="447">
        <v>105693</v>
      </c>
      <c r="B6221" s="448" t="s">
        <v>21040</v>
      </c>
      <c r="C6221" s="449" t="s">
        <v>1643</v>
      </c>
      <c r="D6221" s="450">
        <v>197.04</v>
      </c>
    </row>
    <row r="6222" spans="1:4" ht="13.5" x14ac:dyDescent="0.25">
      <c r="A6222" s="447">
        <v>105694</v>
      </c>
      <c r="B6222" s="448" t="s">
        <v>21041</v>
      </c>
      <c r="C6222" s="449" t="s">
        <v>1643</v>
      </c>
      <c r="D6222" s="450">
        <v>228.45</v>
      </c>
    </row>
    <row r="6223" spans="1:4" ht="13.5" x14ac:dyDescent="0.25">
      <c r="A6223" s="447">
        <v>105695</v>
      </c>
      <c r="B6223" s="448" t="s">
        <v>21042</v>
      </c>
      <c r="C6223" s="449" t="s">
        <v>1643</v>
      </c>
      <c r="D6223" s="450">
        <v>259.43</v>
      </c>
    </row>
    <row r="6224" spans="1:4" ht="13.5" x14ac:dyDescent="0.25">
      <c r="A6224" s="447">
        <v>105696</v>
      </c>
      <c r="B6224" s="448" t="s">
        <v>21043</v>
      </c>
      <c r="C6224" s="449" t="s">
        <v>1643</v>
      </c>
      <c r="D6224" s="450">
        <v>187.35</v>
      </c>
    </row>
    <row r="6225" spans="1:4" ht="13.5" x14ac:dyDescent="0.25">
      <c r="A6225" s="447">
        <v>105697</v>
      </c>
      <c r="B6225" s="448" t="s">
        <v>21044</v>
      </c>
      <c r="C6225" s="449" t="s">
        <v>1643</v>
      </c>
      <c r="D6225" s="450">
        <v>218.76</v>
      </c>
    </row>
    <row r="6226" spans="1:4" ht="13.5" x14ac:dyDescent="0.25">
      <c r="A6226" s="447">
        <v>105698</v>
      </c>
      <c r="B6226" s="448" t="s">
        <v>21045</v>
      </c>
      <c r="C6226" s="449" t="s">
        <v>1643</v>
      </c>
      <c r="D6226" s="450">
        <v>249.74</v>
      </c>
    </row>
    <row r="6227" spans="1:4" ht="13.5" x14ac:dyDescent="0.25">
      <c r="A6227" s="447">
        <v>105699</v>
      </c>
      <c r="B6227" s="448" t="s">
        <v>21046</v>
      </c>
      <c r="C6227" s="449" t="s">
        <v>1643</v>
      </c>
      <c r="D6227" s="450">
        <v>175.03</v>
      </c>
    </row>
    <row r="6228" spans="1:4" ht="13.5" x14ac:dyDescent="0.25">
      <c r="A6228" s="447">
        <v>105700</v>
      </c>
      <c r="B6228" s="448" t="s">
        <v>21047</v>
      </c>
      <c r="C6228" s="449" t="s">
        <v>1643</v>
      </c>
      <c r="D6228" s="450">
        <v>206.44</v>
      </c>
    </row>
    <row r="6229" spans="1:4" ht="13.5" x14ac:dyDescent="0.25">
      <c r="A6229" s="447">
        <v>105701</v>
      </c>
      <c r="B6229" s="448" t="s">
        <v>21048</v>
      </c>
      <c r="C6229" s="449" t="s">
        <v>1643</v>
      </c>
      <c r="D6229" s="450">
        <v>237.42</v>
      </c>
    </row>
    <row r="6230" spans="1:4" ht="13.5" x14ac:dyDescent="0.25">
      <c r="A6230" s="447">
        <v>105702</v>
      </c>
      <c r="B6230" s="448" t="s">
        <v>21049</v>
      </c>
      <c r="C6230" s="449" t="s">
        <v>1643</v>
      </c>
      <c r="D6230" s="450">
        <v>182.49</v>
      </c>
    </row>
    <row r="6231" spans="1:4" ht="13.5" x14ac:dyDescent="0.25">
      <c r="A6231" s="447">
        <v>105703</v>
      </c>
      <c r="B6231" s="448" t="s">
        <v>21050</v>
      </c>
      <c r="C6231" s="449" t="s">
        <v>1643</v>
      </c>
      <c r="D6231" s="450">
        <v>213.9</v>
      </c>
    </row>
    <row r="6232" spans="1:4" ht="13.5" x14ac:dyDescent="0.25">
      <c r="A6232" s="447">
        <v>105704</v>
      </c>
      <c r="B6232" s="448" t="s">
        <v>21051</v>
      </c>
      <c r="C6232" s="449" t="s">
        <v>1643</v>
      </c>
      <c r="D6232" s="450">
        <v>244.88</v>
      </c>
    </row>
    <row r="6233" spans="1:4" ht="13.5" x14ac:dyDescent="0.25">
      <c r="A6233" s="447">
        <v>105710</v>
      </c>
      <c r="B6233" s="448" t="s">
        <v>21052</v>
      </c>
      <c r="C6233" s="449" t="s">
        <v>1643</v>
      </c>
      <c r="D6233" s="450">
        <v>135.93</v>
      </c>
    </row>
    <row r="6234" spans="1:4" ht="13.5" x14ac:dyDescent="0.25">
      <c r="A6234" s="447">
        <v>105711</v>
      </c>
      <c r="B6234" s="448" t="s">
        <v>21053</v>
      </c>
      <c r="C6234" s="449" t="s">
        <v>1643</v>
      </c>
      <c r="D6234" s="450">
        <v>125.5</v>
      </c>
    </row>
    <row r="6235" spans="1:4" ht="13.5" x14ac:dyDescent="0.25">
      <c r="A6235" s="447">
        <v>105712</v>
      </c>
      <c r="B6235" s="448" t="s">
        <v>21054</v>
      </c>
      <c r="C6235" s="449" t="s">
        <v>1643</v>
      </c>
      <c r="D6235" s="450">
        <v>132.96</v>
      </c>
    </row>
    <row r="6236" spans="1:4" ht="13.5" x14ac:dyDescent="0.25">
      <c r="A6236" s="447">
        <v>105718</v>
      </c>
      <c r="B6236" s="448" t="s">
        <v>21055</v>
      </c>
      <c r="C6236" s="449" t="s">
        <v>1643</v>
      </c>
      <c r="D6236" s="450">
        <v>118.37</v>
      </c>
    </row>
    <row r="6237" spans="1:4" ht="13.5" x14ac:dyDescent="0.25">
      <c r="A6237" s="447">
        <v>105727</v>
      </c>
      <c r="B6237" s="448" t="s">
        <v>21056</v>
      </c>
      <c r="C6237" s="449" t="s">
        <v>1643</v>
      </c>
      <c r="D6237" s="450">
        <v>218.18</v>
      </c>
    </row>
    <row r="6238" spans="1:4" ht="13.5" x14ac:dyDescent="0.25">
      <c r="A6238" s="447">
        <v>105728</v>
      </c>
      <c r="B6238" s="448" t="s">
        <v>21057</v>
      </c>
      <c r="C6238" s="449" t="s">
        <v>1643</v>
      </c>
      <c r="D6238" s="450">
        <v>224.34</v>
      </c>
    </row>
    <row r="6239" spans="1:4" ht="13.5" x14ac:dyDescent="0.25">
      <c r="A6239" s="447">
        <v>105729</v>
      </c>
      <c r="B6239" s="448" t="s">
        <v>21058</v>
      </c>
      <c r="C6239" s="449" t="s">
        <v>1643</v>
      </c>
      <c r="D6239" s="450">
        <v>219.78</v>
      </c>
    </row>
    <row r="6240" spans="1:4" ht="13.5" x14ac:dyDescent="0.25">
      <c r="A6240" s="447">
        <v>105730</v>
      </c>
      <c r="B6240" s="448" t="s">
        <v>21059</v>
      </c>
      <c r="C6240" s="449" t="s">
        <v>1643</v>
      </c>
      <c r="D6240" s="450">
        <v>213.15</v>
      </c>
    </row>
    <row r="6241" spans="1:4" ht="13.5" x14ac:dyDescent="0.25">
      <c r="A6241" s="447">
        <v>105731</v>
      </c>
      <c r="B6241" s="448" t="s">
        <v>21060</v>
      </c>
      <c r="C6241" s="449" t="s">
        <v>1643</v>
      </c>
      <c r="D6241" s="450">
        <v>217.47</v>
      </c>
    </row>
    <row r="6242" spans="1:4" ht="13.5" x14ac:dyDescent="0.25">
      <c r="A6242" s="447">
        <v>105732</v>
      </c>
      <c r="B6242" s="448" t="s">
        <v>21061</v>
      </c>
      <c r="C6242" s="449" t="s">
        <v>1643</v>
      </c>
      <c r="D6242" s="450">
        <v>283.89</v>
      </c>
    </row>
    <row r="6243" spans="1:4" ht="13.5" x14ac:dyDescent="0.25">
      <c r="A6243" s="447">
        <v>105733</v>
      </c>
      <c r="B6243" s="448" t="s">
        <v>21062</v>
      </c>
      <c r="C6243" s="449" t="s">
        <v>1643</v>
      </c>
      <c r="D6243" s="450">
        <v>291.3</v>
      </c>
    </row>
    <row r="6244" spans="1:4" ht="13.5" x14ac:dyDescent="0.25">
      <c r="A6244" s="447">
        <v>105734</v>
      </c>
      <c r="B6244" s="448" t="s">
        <v>21063</v>
      </c>
      <c r="C6244" s="449" t="s">
        <v>1643</v>
      </c>
      <c r="D6244" s="450">
        <v>285.31</v>
      </c>
    </row>
    <row r="6245" spans="1:4" ht="13.5" x14ac:dyDescent="0.25">
      <c r="A6245" s="447">
        <v>105735</v>
      </c>
      <c r="B6245" s="448" t="s">
        <v>21064</v>
      </c>
      <c r="C6245" s="449" t="s">
        <v>1643</v>
      </c>
      <c r="D6245" s="450">
        <v>277.36</v>
      </c>
    </row>
    <row r="6246" spans="1:4" ht="13.5" x14ac:dyDescent="0.25">
      <c r="A6246" s="447">
        <v>105736</v>
      </c>
      <c r="B6246" s="448" t="s">
        <v>21065</v>
      </c>
      <c r="C6246" s="449" t="s">
        <v>1643</v>
      </c>
      <c r="D6246" s="450">
        <v>282.3</v>
      </c>
    </row>
    <row r="6247" spans="1:4" ht="13.5" x14ac:dyDescent="0.25">
      <c r="A6247" s="447">
        <v>105737</v>
      </c>
      <c r="B6247" s="448" t="s">
        <v>21066</v>
      </c>
      <c r="C6247" s="449" t="s">
        <v>1643</v>
      </c>
      <c r="D6247" s="450">
        <v>368.68</v>
      </c>
    </row>
    <row r="6248" spans="1:4" ht="13.5" x14ac:dyDescent="0.25">
      <c r="A6248" s="447">
        <v>105738</v>
      </c>
      <c r="B6248" s="448" t="s">
        <v>21067</v>
      </c>
      <c r="C6248" s="449" t="s">
        <v>1643</v>
      </c>
      <c r="D6248" s="450">
        <v>374.85</v>
      </c>
    </row>
    <row r="6249" spans="1:4" ht="13.5" x14ac:dyDescent="0.25">
      <c r="A6249" s="447">
        <v>105739</v>
      </c>
      <c r="B6249" s="448" t="s">
        <v>21068</v>
      </c>
      <c r="C6249" s="449" t="s">
        <v>1643</v>
      </c>
      <c r="D6249" s="450">
        <v>370.38</v>
      </c>
    </row>
    <row r="6250" spans="1:4" ht="13.5" x14ac:dyDescent="0.25">
      <c r="A6250" s="447">
        <v>105740</v>
      </c>
      <c r="B6250" s="448" t="s">
        <v>21069</v>
      </c>
      <c r="C6250" s="449" t="s">
        <v>1643</v>
      </c>
      <c r="D6250" s="450">
        <v>363.7</v>
      </c>
    </row>
    <row r="6251" spans="1:4" ht="13.5" x14ac:dyDescent="0.25">
      <c r="A6251" s="447">
        <v>105741</v>
      </c>
      <c r="B6251" s="448" t="s">
        <v>21070</v>
      </c>
      <c r="C6251" s="449" t="s">
        <v>1643</v>
      </c>
      <c r="D6251" s="450">
        <v>368.03</v>
      </c>
    </row>
    <row r="6252" spans="1:4" ht="13.5" x14ac:dyDescent="0.25">
      <c r="A6252" s="447">
        <v>105742</v>
      </c>
      <c r="B6252" s="448" t="s">
        <v>21071</v>
      </c>
      <c r="C6252" s="449" t="s">
        <v>1643</v>
      </c>
      <c r="D6252" s="450">
        <v>150.07</v>
      </c>
    </row>
    <row r="6253" spans="1:4" ht="13.5" x14ac:dyDescent="0.25">
      <c r="A6253" s="447">
        <v>105743</v>
      </c>
      <c r="B6253" s="448" t="s">
        <v>21072</v>
      </c>
      <c r="C6253" s="449" t="s">
        <v>1643</v>
      </c>
      <c r="D6253" s="450">
        <v>156.91</v>
      </c>
    </row>
    <row r="6254" spans="1:4" ht="13.5" x14ac:dyDescent="0.25">
      <c r="A6254" s="447">
        <v>105744</v>
      </c>
      <c r="B6254" s="448" t="s">
        <v>21073</v>
      </c>
      <c r="C6254" s="449" t="s">
        <v>1643</v>
      </c>
      <c r="D6254" s="450">
        <v>154.72</v>
      </c>
    </row>
    <row r="6255" spans="1:4" ht="13.5" x14ac:dyDescent="0.25">
      <c r="A6255" s="447">
        <v>105745</v>
      </c>
      <c r="B6255" s="448" t="s">
        <v>21074</v>
      </c>
      <c r="C6255" s="449" t="s">
        <v>1643</v>
      </c>
      <c r="D6255" s="450">
        <v>146.91999999999999</v>
      </c>
    </row>
    <row r="6256" spans="1:4" ht="13.5" x14ac:dyDescent="0.25">
      <c r="A6256" s="447">
        <v>105746</v>
      </c>
      <c r="B6256" s="448" t="s">
        <v>21075</v>
      </c>
      <c r="C6256" s="449" t="s">
        <v>1643</v>
      </c>
      <c r="D6256" s="450">
        <v>152.49</v>
      </c>
    </row>
    <row r="6257" spans="1:4" ht="13.5" x14ac:dyDescent="0.25">
      <c r="A6257" s="447">
        <v>105747</v>
      </c>
      <c r="B6257" s="448" t="s">
        <v>21076</v>
      </c>
      <c r="C6257" s="449" t="s">
        <v>1643</v>
      </c>
      <c r="D6257" s="450">
        <v>145.33000000000001</v>
      </c>
    </row>
    <row r="6258" spans="1:4" ht="13.5" x14ac:dyDescent="0.25">
      <c r="A6258" s="447">
        <v>105748</v>
      </c>
      <c r="B6258" s="448" t="s">
        <v>21077</v>
      </c>
      <c r="C6258" s="449" t="s">
        <v>1643</v>
      </c>
      <c r="D6258" s="450">
        <v>150.27000000000001</v>
      </c>
    </row>
    <row r="6259" spans="1:4" ht="13.5" x14ac:dyDescent="0.25">
      <c r="A6259" s="447">
        <v>105749</v>
      </c>
      <c r="B6259" s="448" t="s">
        <v>21078</v>
      </c>
      <c r="C6259" s="449" t="s">
        <v>1643</v>
      </c>
      <c r="D6259" s="450">
        <v>195.62</v>
      </c>
    </row>
    <row r="6260" spans="1:4" ht="13.5" x14ac:dyDescent="0.25">
      <c r="A6260" s="447">
        <v>105750</v>
      </c>
      <c r="B6260" s="448" t="s">
        <v>21079</v>
      </c>
      <c r="C6260" s="449" t="s">
        <v>1643</v>
      </c>
      <c r="D6260" s="450">
        <v>205.58</v>
      </c>
    </row>
    <row r="6261" spans="1:4" ht="13.5" x14ac:dyDescent="0.25">
      <c r="A6261" s="447">
        <v>105751</v>
      </c>
      <c r="B6261" s="448" t="s">
        <v>21080</v>
      </c>
      <c r="C6261" s="449" t="s">
        <v>1643</v>
      </c>
      <c r="D6261" s="450">
        <v>203.24</v>
      </c>
    </row>
    <row r="6262" spans="1:4" ht="13.5" x14ac:dyDescent="0.25">
      <c r="A6262" s="447">
        <v>105752</v>
      </c>
      <c r="B6262" s="448" t="s">
        <v>21081</v>
      </c>
      <c r="C6262" s="449" t="s">
        <v>1643</v>
      </c>
      <c r="D6262" s="450">
        <v>192.26</v>
      </c>
    </row>
    <row r="6263" spans="1:4" ht="13.5" x14ac:dyDescent="0.25">
      <c r="A6263" s="447">
        <v>105753</v>
      </c>
      <c r="B6263" s="448" t="s">
        <v>21082</v>
      </c>
      <c r="C6263" s="449" t="s">
        <v>1643</v>
      </c>
      <c r="D6263" s="450">
        <v>201.15</v>
      </c>
    </row>
    <row r="6264" spans="1:4" ht="13.5" x14ac:dyDescent="0.25">
      <c r="A6264" s="447">
        <v>105754</v>
      </c>
      <c r="B6264" s="448" t="s">
        <v>21083</v>
      </c>
      <c r="C6264" s="449" t="s">
        <v>1643</v>
      </c>
      <c r="D6264" s="450">
        <v>190.78</v>
      </c>
    </row>
    <row r="6265" spans="1:4" ht="13.5" x14ac:dyDescent="0.25">
      <c r="A6265" s="447">
        <v>105755</v>
      </c>
      <c r="B6265" s="448" t="s">
        <v>21084</v>
      </c>
      <c r="C6265" s="449" t="s">
        <v>1643</v>
      </c>
      <c r="D6265" s="450">
        <v>199.11</v>
      </c>
    </row>
    <row r="6266" spans="1:4" ht="13.5" x14ac:dyDescent="0.25">
      <c r="A6266" s="447">
        <v>92391</v>
      </c>
      <c r="B6266" s="448" t="s">
        <v>11536</v>
      </c>
      <c r="C6266" s="449" t="s">
        <v>984</v>
      </c>
      <c r="D6266" s="450">
        <v>68.489999999999995</v>
      </c>
    </row>
    <row r="6267" spans="1:4" ht="13.5" x14ac:dyDescent="0.25">
      <c r="A6267" s="447">
        <v>92392</v>
      </c>
      <c r="B6267" s="448" t="s">
        <v>11537</v>
      </c>
      <c r="C6267" s="449" t="s">
        <v>984</v>
      </c>
      <c r="D6267" s="450">
        <v>140.02000000000001</v>
      </c>
    </row>
    <row r="6268" spans="1:4" ht="13.5" x14ac:dyDescent="0.25">
      <c r="A6268" s="447">
        <v>92393</v>
      </c>
      <c r="B6268" s="448" t="s">
        <v>11538</v>
      </c>
      <c r="C6268" s="449" t="s">
        <v>984</v>
      </c>
      <c r="D6268" s="450">
        <v>67.5</v>
      </c>
    </row>
    <row r="6269" spans="1:4" ht="13.5" x14ac:dyDescent="0.25">
      <c r="A6269" s="447">
        <v>92394</v>
      </c>
      <c r="B6269" s="448" t="s">
        <v>11539</v>
      </c>
      <c r="C6269" s="449" t="s">
        <v>984</v>
      </c>
      <c r="D6269" s="450">
        <v>83.43</v>
      </c>
    </row>
    <row r="6270" spans="1:4" ht="13.5" x14ac:dyDescent="0.25">
      <c r="A6270" s="447">
        <v>92395</v>
      </c>
      <c r="B6270" s="448" t="s">
        <v>11540</v>
      </c>
      <c r="C6270" s="449" t="s">
        <v>984</v>
      </c>
      <c r="D6270" s="450">
        <v>99.67</v>
      </c>
    </row>
    <row r="6271" spans="1:4" ht="13.5" x14ac:dyDescent="0.25">
      <c r="A6271" s="447">
        <v>92396</v>
      </c>
      <c r="B6271" s="448" t="s">
        <v>11541</v>
      </c>
      <c r="C6271" s="449" t="s">
        <v>984</v>
      </c>
      <c r="D6271" s="450">
        <v>79.97</v>
      </c>
    </row>
    <row r="6272" spans="1:4" ht="13.5" x14ac:dyDescent="0.25">
      <c r="A6272" s="447">
        <v>92397</v>
      </c>
      <c r="B6272" s="448" t="s">
        <v>11542</v>
      </c>
      <c r="C6272" s="449" t="s">
        <v>984</v>
      </c>
      <c r="D6272" s="450">
        <v>70.849999999999994</v>
      </c>
    </row>
    <row r="6273" spans="1:4" ht="13.5" x14ac:dyDescent="0.25">
      <c r="A6273" s="447">
        <v>92398</v>
      </c>
      <c r="B6273" s="448" t="s">
        <v>11543</v>
      </c>
      <c r="C6273" s="449" t="s">
        <v>984</v>
      </c>
      <c r="D6273" s="450">
        <v>87.6</v>
      </c>
    </row>
    <row r="6274" spans="1:4" ht="13.5" x14ac:dyDescent="0.25">
      <c r="A6274" s="447">
        <v>92400</v>
      </c>
      <c r="B6274" s="448" t="s">
        <v>11544</v>
      </c>
      <c r="C6274" s="449" t="s">
        <v>984</v>
      </c>
      <c r="D6274" s="450">
        <v>102.39</v>
      </c>
    </row>
    <row r="6275" spans="1:4" ht="13.5" x14ac:dyDescent="0.25">
      <c r="A6275" s="447">
        <v>92402</v>
      </c>
      <c r="B6275" s="448" t="s">
        <v>11545</v>
      </c>
      <c r="C6275" s="449" t="s">
        <v>984</v>
      </c>
      <c r="D6275" s="450">
        <v>78.13</v>
      </c>
    </row>
    <row r="6276" spans="1:4" ht="13.5" x14ac:dyDescent="0.25">
      <c r="A6276" s="447">
        <v>92403</v>
      </c>
      <c r="B6276" s="448" t="s">
        <v>11546</v>
      </c>
      <c r="C6276" s="449" t="s">
        <v>984</v>
      </c>
      <c r="D6276" s="450">
        <v>68.69</v>
      </c>
    </row>
    <row r="6277" spans="1:4" ht="13.5" x14ac:dyDescent="0.25">
      <c r="A6277" s="447">
        <v>92404</v>
      </c>
      <c r="B6277" s="448" t="s">
        <v>11547</v>
      </c>
      <c r="C6277" s="449" t="s">
        <v>984</v>
      </c>
      <c r="D6277" s="450">
        <v>85.44</v>
      </c>
    </row>
    <row r="6278" spans="1:4" ht="13.5" x14ac:dyDescent="0.25">
      <c r="A6278" s="447">
        <v>92406</v>
      </c>
      <c r="B6278" s="448" t="s">
        <v>11548</v>
      </c>
      <c r="C6278" s="449" t="s">
        <v>984</v>
      </c>
      <c r="D6278" s="450">
        <v>101.99</v>
      </c>
    </row>
    <row r="6279" spans="1:4" ht="13.5" x14ac:dyDescent="0.25">
      <c r="A6279" s="447">
        <v>93679</v>
      </c>
      <c r="B6279" s="448" t="s">
        <v>11549</v>
      </c>
      <c r="C6279" s="449" t="s">
        <v>984</v>
      </c>
      <c r="D6279" s="450">
        <v>88.68</v>
      </c>
    </row>
    <row r="6280" spans="1:4" ht="13.5" x14ac:dyDescent="0.25">
      <c r="A6280" s="447">
        <v>93680</v>
      </c>
      <c r="B6280" s="448" t="s">
        <v>11550</v>
      </c>
      <c r="C6280" s="449" t="s">
        <v>984</v>
      </c>
      <c r="D6280" s="450">
        <v>79.349999999999994</v>
      </c>
    </row>
    <row r="6281" spans="1:4" ht="13.5" x14ac:dyDescent="0.25">
      <c r="A6281" s="447">
        <v>93681</v>
      </c>
      <c r="B6281" s="448" t="s">
        <v>11551</v>
      </c>
      <c r="C6281" s="449" t="s">
        <v>984</v>
      </c>
      <c r="D6281" s="450">
        <v>94.4</v>
      </c>
    </row>
    <row r="6282" spans="1:4" ht="13.5" x14ac:dyDescent="0.25">
      <c r="A6282" s="447">
        <v>97104</v>
      </c>
      <c r="B6282" s="448" t="s">
        <v>11552</v>
      </c>
      <c r="C6282" s="449" t="s">
        <v>984</v>
      </c>
      <c r="D6282" s="450">
        <v>142.49</v>
      </c>
    </row>
    <row r="6283" spans="1:4" ht="13.5" x14ac:dyDescent="0.25">
      <c r="A6283" s="447">
        <v>97105</v>
      </c>
      <c r="B6283" s="448" t="s">
        <v>11553</v>
      </c>
      <c r="C6283" s="449" t="s">
        <v>984</v>
      </c>
      <c r="D6283" s="450">
        <v>161.72999999999999</v>
      </c>
    </row>
    <row r="6284" spans="1:4" ht="13.5" x14ac:dyDescent="0.25">
      <c r="A6284" s="447">
        <v>97106</v>
      </c>
      <c r="B6284" s="448" t="s">
        <v>11554</v>
      </c>
      <c r="C6284" s="449" t="s">
        <v>984</v>
      </c>
      <c r="D6284" s="450">
        <v>179.9</v>
      </c>
    </row>
    <row r="6285" spans="1:4" ht="13.5" x14ac:dyDescent="0.25">
      <c r="A6285" s="447">
        <v>97107</v>
      </c>
      <c r="B6285" s="448" t="s">
        <v>11555</v>
      </c>
      <c r="C6285" s="449" t="s">
        <v>984</v>
      </c>
      <c r="D6285" s="450">
        <v>205.14</v>
      </c>
    </row>
    <row r="6286" spans="1:4" ht="13.5" x14ac:dyDescent="0.25">
      <c r="A6286" s="447">
        <v>97108</v>
      </c>
      <c r="B6286" s="448" t="s">
        <v>11556</v>
      </c>
      <c r="C6286" s="449" t="s">
        <v>984</v>
      </c>
      <c r="D6286" s="450">
        <v>233.01</v>
      </c>
    </row>
    <row r="6287" spans="1:4" ht="13.5" x14ac:dyDescent="0.25">
      <c r="A6287" s="447">
        <v>97109</v>
      </c>
      <c r="B6287" s="448" t="s">
        <v>11557</v>
      </c>
      <c r="C6287" s="449" t="s">
        <v>984</v>
      </c>
      <c r="D6287" s="450">
        <v>257.26</v>
      </c>
    </row>
    <row r="6288" spans="1:4" ht="13.5" x14ac:dyDescent="0.25">
      <c r="A6288" s="447">
        <v>97111</v>
      </c>
      <c r="B6288" s="448" t="s">
        <v>11558</v>
      </c>
      <c r="C6288" s="449" t="s">
        <v>984</v>
      </c>
      <c r="D6288" s="450">
        <v>272.48</v>
      </c>
    </row>
    <row r="6289" spans="1:4" ht="13.5" x14ac:dyDescent="0.25">
      <c r="A6289" s="447">
        <v>97112</v>
      </c>
      <c r="B6289" s="448" t="s">
        <v>11559</v>
      </c>
      <c r="C6289" s="449" t="s">
        <v>984</v>
      </c>
      <c r="D6289" s="450">
        <v>239.94</v>
      </c>
    </row>
    <row r="6290" spans="1:4" ht="13.5" x14ac:dyDescent="0.25">
      <c r="A6290" s="447">
        <v>97113</v>
      </c>
      <c r="B6290" s="448" t="s">
        <v>11560</v>
      </c>
      <c r="C6290" s="449" t="s">
        <v>984</v>
      </c>
      <c r="D6290" s="450">
        <v>2.4700000000000002</v>
      </c>
    </row>
    <row r="6291" spans="1:4" ht="13.5" x14ac:dyDescent="0.25">
      <c r="A6291" s="447">
        <v>97114</v>
      </c>
      <c r="B6291" s="448" t="s">
        <v>11561</v>
      </c>
      <c r="C6291" s="449" t="s">
        <v>982</v>
      </c>
      <c r="D6291" s="450">
        <v>0.38</v>
      </c>
    </row>
    <row r="6292" spans="1:4" ht="13.5" x14ac:dyDescent="0.25">
      <c r="A6292" s="447">
        <v>97115</v>
      </c>
      <c r="B6292" s="448" t="s">
        <v>11562</v>
      </c>
      <c r="C6292" s="449" t="s">
        <v>983</v>
      </c>
      <c r="D6292" s="450">
        <v>56.6</v>
      </c>
    </row>
    <row r="6293" spans="1:4" ht="13.5" x14ac:dyDescent="0.25">
      <c r="A6293" s="447">
        <v>97116</v>
      </c>
      <c r="B6293" s="448" t="s">
        <v>21085</v>
      </c>
      <c r="C6293" s="449" t="s">
        <v>983</v>
      </c>
      <c r="D6293" s="450">
        <v>23.11</v>
      </c>
    </row>
    <row r="6294" spans="1:4" ht="13.5" x14ac:dyDescent="0.25">
      <c r="A6294" s="447">
        <v>97117</v>
      </c>
      <c r="B6294" s="448" t="s">
        <v>21086</v>
      </c>
      <c r="C6294" s="449" t="s">
        <v>983</v>
      </c>
      <c r="D6294" s="450">
        <v>19.989999999999998</v>
      </c>
    </row>
    <row r="6295" spans="1:4" ht="13.5" x14ac:dyDescent="0.25">
      <c r="A6295" s="447">
        <v>97118</v>
      </c>
      <c r="B6295" s="448" t="s">
        <v>21087</v>
      </c>
      <c r="C6295" s="449" t="s">
        <v>983</v>
      </c>
      <c r="D6295" s="450">
        <v>16.48</v>
      </c>
    </row>
    <row r="6296" spans="1:4" ht="13.5" x14ac:dyDescent="0.25">
      <c r="A6296" s="447">
        <v>97119</v>
      </c>
      <c r="B6296" s="448" t="s">
        <v>21088</v>
      </c>
      <c r="C6296" s="449" t="s">
        <v>983</v>
      </c>
      <c r="D6296" s="450">
        <v>14.74</v>
      </c>
    </row>
    <row r="6297" spans="1:4" ht="13.5" x14ac:dyDescent="0.25">
      <c r="A6297" s="447">
        <v>97120</v>
      </c>
      <c r="B6297" s="448" t="s">
        <v>21089</v>
      </c>
      <c r="C6297" s="449" t="s">
        <v>983</v>
      </c>
      <c r="D6297" s="450">
        <v>9.48</v>
      </c>
    </row>
    <row r="6298" spans="1:4" ht="13.5" x14ac:dyDescent="0.25">
      <c r="A6298" s="447">
        <v>101167</v>
      </c>
      <c r="B6298" s="448" t="s">
        <v>8350</v>
      </c>
      <c r="C6298" s="449" t="s">
        <v>984</v>
      </c>
      <c r="D6298" s="450">
        <v>195.99</v>
      </c>
    </row>
    <row r="6299" spans="1:4" ht="13.5" x14ac:dyDescent="0.25">
      <c r="A6299" s="447">
        <v>101169</v>
      </c>
      <c r="B6299" s="448" t="s">
        <v>8351</v>
      </c>
      <c r="C6299" s="449" t="s">
        <v>984</v>
      </c>
      <c r="D6299" s="450">
        <v>210.24</v>
      </c>
    </row>
    <row r="6300" spans="1:4" ht="13.5" x14ac:dyDescent="0.25">
      <c r="A6300" s="447">
        <v>101170</v>
      </c>
      <c r="B6300" s="448" t="s">
        <v>8352</v>
      </c>
      <c r="C6300" s="449" t="s">
        <v>984</v>
      </c>
      <c r="D6300" s="450">
        <v>53.64</v>
      </c>
    </row>
    <row r="6301" spans="1:4" ht="13.5" x14ac:dyDescent="0.25">
      <c r="A6301" s="447">
        <v>101172</v>
      </c>
      <c r="B6301" s="448" t="s">
        <v>8353</v>
      </c>
      <c r="C6301" s="449" t="s">
        <v>984</v>
      </c>
      <c r="D6301" s="450">
        <v>79.12</v>
      </c>
    </row>
    <row r="6302" spans="1:4" ht="13.5" x14ac:dyDescent="0.25">
      <c r="A6302" s="447">
        <v>103904</v>
      </c>
      <c r="B6302" s="448" t="s">
        <v>11563</v>
      </c>
      <c r="C6302" s="449" t="s">
        <v>984</v>
      </c>
      <c r="D6302" s="450">
        <v>138.35</v>
      </c>
    </row>
    <row r="6303" spans="1:4" ht="13.5" x14ac:dyDescent="0.25">
      <c r="A6303" s="447">
        <v>103905</v>
      </c>
      <c r="B6303" s="448" t="s">
        <v>11564</v>
      </c>
      <c r="C6303" s="449" t="s">
        <v>984</v>
      </c>
      <c r="D6303" s="450">
        <v>146.34</v>
      </c>
    </row>
    <row r="6304" spans="1:4" ht="13.5" x14ac:dyDescent="0.25">
      <c r="A6304" s="447">
        <v>103906</v>
      </c>
      <c r="B6304" s="448" t="s">
        <v>11565</v>
      </c>
      <c r="C6304" s="449" t="s">
        <v>984</v>
      </c>
      <c r="D6304" s="450">
        <v>175</v>
      </c>
    </row>
    <row r="6305" spans="1:4" ht="13.5" x14ac:dyDescent="0.25">
      <c r="A6305" s="447">
        <v>103907</v>
      </c>
      <c r="B6305" s="448" t="s">
        <v>11566</v>
      </c>
      <c r="C6305" s="449" t="s">
        <v>984</v>
      </c>
      <c r="D6305" s="450">
        <v>154.54</v>
      </c>
    </row>
    <row r="6306" spans="1:4" ht="13.5" x14ac:dyDescent="0.25">
      <c r="A6306" s="447">
        <v>103908</v>
      </c>
      <c r="B6306" s="448" t="s">
        <v>11567</v>
      </c>
      <c r="C6306" s="449" t="s">
        <v>984</v>
      </c>
      <c r="D6306" s="450">
        <v>174.38</v>
      </c>
    </row>
    <row r="6307" spans="1:4" ht="13.5" x14ac:dyDescent="0.25">
      <c r="A6307" s="447">
        <v>103909</v>
      </c>
      <c r="B6307" s="448" t="s">
        <v>11568</v>
      </c>
      <c r="C6307" s="449" t="s">
        <v>984</v>
      </c>
      <c r="D6307" s="450">
        <v>198.93</v>
      </c>
    </row>
    <row r="6308" spans="1:4" ht="13.5" x14ac:dyDescent="0.25">
      <c r="A6308" s="447">
        <v>103911</v>
      </c>
      <c r="B6308" s="448" t="s">
        <v>11569</v>
      </c>
      <c r="C6308" s="449" t="s">
        <v>984</v>
      </c>
      <c r="D6308" s="450">
        <v>226.11</v>
      </c>
    </row>
    <row r="6309" spans="1:4" ht="13.5" x14ac:dyDescent="0.25">
      <c r="A6309" s="447">
        <v>103912</v>
      </c>
      <c r="B6309" s="448" t="s">
        <v>11570</v>
      </c>
      <c r="C6309" s="449" t="s">
        <v>984</v>
      </c>
      <c r="D6309" s="450">
        <v>249.67</v>
      </c>
    </row>
    <row r="6310" spans="1:4" ht="13.5" x14ac:dyDescent="0.25">
      <c r="A6310" s="447">
        <v>103913</v>
      </c>
      <c r="B6310" s="448" t="s">
        <v>11571</v>
      </c>
      <c r="C6310" s="449" t="s">
        <v>984</v>
      </c>
      <c r="D6310" s="450">
        <v>131.96</v>
      </c>
    </row>
    <row r="6311" spans="1:4" ht="13.5" x14ac:dyDescent="0.25">
      <c r="A6311" s="447">
        <v>103914</v>
      </c>
      <c r="B6311" s="448" t="s">
        <v>11572</v>
      </c>
      <c r="C6311" s="449" t="s">
        <v>984</v>
      </c>
      <c r="D6311" s="450">
        <v>153.56</v>
      </c>
    </row>
    <row r="6312" spans="1:4" ht="13.5" x14ac:dyDescent="0.25">
      <c r="A6312" s="447">
        <v>103915</v>
      </c>
      <c r="B6312" s="448" t="s">
        <v>11573</v>
      </c>
      <c r="C6312" s="449" t="s">
        <v>984</v>
      </c>
      <c r="D6312" s="450">
        <v>167.71</v>
      </c>
    </row>
    <row r="6313" spans="1:4" ht="13.5" x14ac:dyDescent="0.25">
      <c r="A6313" s="447">
        <v>103916</v>
      </c>
      <c r="B6313" s="448" t="s">
        <v>11574</v>
      </c>
      <c r="C6313" s="449" t="s">
        <v>984</v>
      </c>
      <c r="D6313" s="450">
        <v>192.29</v>
      </c>
    </row>
    <row r="6314" spans="1:4" ht="13.5" x14ac:dyDescent="0.25">
      <c r="A6314" s="447">
        <v>103917</v>
      </c>
      <c r="B6314" s="448" t="s">
        <v>11575</v>
      </c>
      <c r="C6314" s="449" t="s">
        <v>984</v>
      </c>
      <c r="D6314" s="450">
        <v>221.45</v>
      </c>
    </row>
    <row r="6315" spans="1:4" ht="13.5" x14ac:dyDescent="0.25">
      <c r="A6315" s="447">
        <v>103918</v>
      </c>
      <c r="B6315" s="448" t="s">
        <v>11576</v>
      </c>
      <c r="C6315" s="449" t="s">
        <v>984</v>
      </c>
      <c r="D6315" s="450">
        <v>234.74</v>
      </c>
    </row>
    <row r="6316" spans="1:4" ht="13.5" x14ac:dyDescent="0.25">
      <c r="A6316" s="447">
        <v>104432</v>
      </c>
      <c r="B6316" s="448" t="s">
        <v>11577</v>
      </c>
      <c r="C6316" s="449" t="s">
        <v>984</v>
      </c>
      <c r="D6316" s="450">
        <v>83.96</v>
      </c>
    </row>
    <row r="6317" spans="1:4" ht="13.5" x14ac:dyDescent="0.25">
      <c r="A6317" s="447">
        <v>104433</v>
      </c>
      <c r="B6317" s="448" t="s">
        <v>11578</v>
      </c>
      <c r="C6317" s="449" t="s">
        <v>984</v>
      </c>
      <c r="D6317" s="450">
        <v>73.77</v>
      </c>
    </row>
    <row r="6318" spans="1:4" ht="13.5" x14ac:dyDescent="0.25">
      <c r="A6318" s="447">
        <v>103689</v>
      </c>
      <c r="B6318" s="448" t="s">
        <v>12446</v>
      </c>
      <c r="C6318" s="449" t="s">
        <v>984</v>
      </c>
      <c r="D6318" s="450">
        <v>490.25</v>
      </c>
    </row>
    <row r="6319" spans="1:4" ht="13.5" x14ac:dyDescent="0.25">
      <c r="A6319" s="447">
        <v>103694</v>
      </c>
      <c r="B6319" s="448" t="s">
        <v>11579</v>
      </c>
      <c r="C6319" s="449" t="s">
        <v>923</v>
      </c>
      <c r="D6319" s="450">
        <v>108.91</v>
      </c>
    </row>
    <row r="6320" spans="1:4" ht="13.5" x14ac:dyDescent="0.25">
      <c r="A6320" s="447">
        <v>103695</v>
      </c>
      <c r="B6320" s="448" t="s">
        <v>11580</v>
      </c>
      <c r="C6320" s="449" t="s">
        <v>923</v>
      </c>
      <c r="D6320" s="450">
        <v>97.66</v>
      </c>
    </row>
    <row r="6321" spans="1:4" ht="13.5" x14ac:dyDescent="0.25">
      <c r="A6321" s="447">
        <v>103696</v>
      </c>
      <c r="B6321" s="448" t="s">
        <v>11581</v>
      </c>
      <c r="C6321" s="449" t="s">
        <v>923</v>
      </c>
      <c r="D6321" s="450">
        <v>135.74</v>
      </c>
    </row>
    <row r="6322" spans="1:4" ht="13.5" x14ac:dyDescent="0.25">
      <c r="A6322" s="447">
        <v>103697</v>
      </c>
      <c r="B6322" s="448" t="s">
        <v>11582</v>
      </c>
      <c r="C6322" s="449" t="s">
        <v>923</v>
      </c>
      <c r="D6322" s="450">
        <v>124.49</v>
      </c>
    </row>
    <row r="6323" spans="1:4" ht="13.5" x14ac:dyDescent="0.25">
      <c r="A6323" s="447">
        <v>95995</v>
      </c>
      <c r="B6323" s="448" t="s">
        <v>8354</v>
      </c>
      <c r="C6323" s="449" t="s">
        <v>1643</v>
      </c>
      <c r="D6323" s="451">
        <v>1851.8</v>
      </c>
    </row>
    <row r="6324" spans="1:4" ht="13.5" x14ac:dyDescent="0.25">
      <c r="A6324" s="447">
        <v>95996</v>
      </c>
      <c r="B6324" s="448" t="s">
        <v>8355</v>
      </c>
      <c r="C6324" s="449" t="s">
        <v>1643</v>
      </c>
      <c r="D6324" s="451">
        <v>1604.88</v>
      </c>
    </row>
    <row r="6325" spans="1:4" ht="13.5" x14ac:dyDescent="0.25">
      <c r="A6325" s="447">
        <v>96001</v>
      </c>
      <c r="B6325" s="448" t="s">
        <v>8356</v>
      </c>
      <c r="C6325" s="449" t="s">
        <v>984</v>
      </c>
      <c r="D6325" s="450">
        <v>7.59</v>
      </c>
    </row>
    <row r="6326" spans="1:4" ht="13.5" x14ac:dyDescent="0.25">
      <c r="A6326" s="447">
        <v>96393</v>
      </c>
      <c r="B6326" s="448" t="s">
        <v>8357</v>
      </c>
      <c r="C6326" s="449" t="s">
        <v>1643</v>
      </c>
      <c r="D6326" s="450">
        <v>201.19</v>
      </c>
    </row>
    <row r="6327" spans="1:4" ht="13.5" x14ac:dyDescent="0.25">
      <c r="A6327" s="447">
        <v>96394</v>
      </c>
      <c r="B6327" s="448" t="s">
        <v>8358</v>
      </c>
      <c r="C6327" s="449" t="s">
        <v>1643</v>
      </c>
      <c r="D6327" s="450">
        <v>263.93</v>
      </c>
    </row>
    <row r="6328" spans="1:4" ht="13.5" x14ac:dyDescent="0.25">
      <c r="A6328" s="447">
        <v>96395</v>
      </c>
      <c r="B6328" s="448" t="s">
        <v>8359</v>
      </c>
      <c r="C6328" s="449" t="s">
        <v>1643</v>
      </c>
      <c r="D6328" s="450">
        <v>351.79</v>
      </c>
    </row>
    <row r="6329" spans="1:4" ht="13.5" x14ac:dyDescent="0.25">
      <c r="A6329" s="447">
        <v>88411</v>
      </c>
      <c r="B6329" s="371" t="s">
        <v>21090</v>
      </c>
      <c r="C6329" s="449" t="s">
        <v>984</v>
      </c>
      <c r="D6329" s="450">
        <v>5.2</v>
      </c>
    </row>
    <row r="6330" spans="1:4" ht="13.5" x14ac:dyDescent="0.25">
      <c r="A6330" s="447">
        <v>88412</v>
      </c>
      <c r="B6330" s="448" t="s">
        <v>21091</v>
      </c>
      <c r="C6330" s="449" t="s">
        <v>984</v>
      </c>
      <c r="D6330" s="450">
        <v>4.3099999999999996</v>
      </c>
    </row>
    <row r="6331" spans="1:4" s="456" customFormat="1" ht="30.75" customHeight="1" x14ac:dyDescent="0.25">
      <c r="A6331" s="452">
        <v>88413</v>
      </c>
      <c r="B6331" s="453" t="s">
        <v>21092</v>
      </c>
      <c r="C6331" s="454" t="s">
        <v>984</v>
      </c>
      <c r="D6331" s="455">
        <v>6.26</v>
      </c>
    </row>
    <row r="6332" spans="1:4" s="456" customFormat="1" ht="30.75" customHeight="1" x14ac:dyDescent="0.25">
      <c r="A6332" s="452">
        <v>88414</v>
      </c>
      <c r="B6332" s="453" t="s">
        <v>21093</v>
      </c>
      <c r="C6332" s="454" t="s">
        <v>984</v>
      </c>
      <c r="D6332" s="455">
        <v>7.46</v>
      </c>
    </row>
    <row r="6333" spans="1:4" s="456" customFormat="1" ht="30.75" customHeight="1" x14ac:dyDescent="0.25">
      <c r="A6333" s="452">
        <v>88415</v>
      </c>
      <c r="B6333" s="453" t="s">
        <v>21094</v>
      </c>
      <c r="C6333" s="454" t="s">
        <v>984</v>
      </c>
      <c r="D6333" s="455">
        <v>5.25</v>
      </c>
    </row>
    <row r="6334" spans="1:4" s="456" customFormat="1" ht="30.75" customHeight="1" x14ac:dyDescent="0.25">
      <c r="A6334" s="452">
        <v>88416</v>
      </c>
      <c r="B6334" s="453" t="s">
        <v>21095</v>
      </c>
      <c r="C6334" s="454" t="s">
        <v>984</v>
      </c>
      <c r="D6334" s="455">
        <v>21.96</v>
      </c>
    </row>
    <row r="6335" spans="1:4" s="456" customFormat="1" ht="45" customHeight="1" x14ac:dyDescent="0.25">
      <c r="A6335" s="452">
        <v>88417</v>
      </c>
      <c r="B6335" s="453" t="s">
        <v>21096</v>
      </c>
      <c r="C6335" s="454" t="s">
        <v>984</v>
      </c>
      <c r="D6335" s="455">
        <v>18.72</v>
      </c>
    </row>
    <row r="6336" spans="1:4" s="456" customFormat="1" ht="30.75" customHeight="1" x14ac:dyDescent="0.25">
      <c r="A6336" s="452">
        <v>88420</v>
      </c>
      <c r="B6336" s="453" t="s">
        <v>21097</v>
      </c>
      <c r="C6336" s="454" t="s">
        <v>984</v>
      </c>
      <c r="D6336" s="455">
        <v>24.89</v>
      </c>
    </row>
    <row r="6337" spans="1:4" s="456" customFormat="1" ht="30.75" customHeight="1" x14ac:dyDescent="0.25">
      <c r="A6337" s="452">
        <v>88421</v>
      </c>
      <c r="B6337" s="453" t="s">
        <v>21098</v>
      </c>
      <c r="C6337" s="454" t="s">
        <v>984</v>
      </c>
      <c r="D6337" s="455">
        <v>30.07</v>
      </c>
    </row>
    <row r="6338" spans="1:4" s="456" customFormat="1" ht="30.75" customHeight="1" x14ac:dyDescent="0.25">
      <c r="A6338" s="452">
        <v>88423</v>
      </c>
      <c r="B6338" s="453" t="s">
        <v>21099</v>
      </c>
      <c r="C6338" s="454" t="s">
        <v>984</v>
      </c>
      <c r="D6338" s="455">
        <v>21.92</v>
      </c>
    </row>
    <row r="6339" spans="1:4" s="456" customFormat="1" ht="30.75" customHeight="1" x14ac:dyDescent="0.25">
      <c r="A6339" s="452">
        <v>88424</v>
      </c>
      <c r="B6339" s="453" t="s">
        <v>21100</v>
      </c>
      <c r="C6339" s="454" t="s">
        <v>984</v>
      </c>
      <c r="D6339" s="455">
        <v>25.45</v>
      </c>
    </row>
    <row r="6340" spans="1:4" s="456" customFormat="1" ht="30.75" customHeight="1" x14ac:dyDescent="0.25">
      <c r="A6340" s="452">
        <v>88426</v>
      </c>
      <c r="B6340" s="453" t="s">
        <v>21101</v>
      </c>
      <c r="C6340" s="454" t="s">
        <v>984</v>
      </c>
      <c r="D6340" s="455">
        <v>20.6</v>
      </c>
    </row>
    <row r="6341" spans="1:4" s="456" customFormat="1" ht="30.75" customHeight="1" x14ac:dyDescent="0.25">
      <c r="A6341" s="452">
        <v>88428</v>
      </c>
      <c r="B6341" s="453" t="s">
        <v>21102</v>
      </c>
      <c r="C6341" s="454" t="s">
        <v>984</v>
      </c>
      <c r="D6341" s="455">
        <v>31.59</v>
      </c>
    </row>
    <row r="6342" spans="1:4" s="456" customFormat="1" ht="30.75" customHeight="1" x14ac:dyDescent="0.25">
      <c r="A6342" s="452">
        <v>88429</v>
      </c>
      <c r="B6342" s="453" t="s">
        <v>21103</v>
      </c>
      <c r="C6342" s="454" t="s">
        <v>984</v>
      </c>
      <c r="D6342" s="455">
        <v>37.869999999999997</v>
      </c>
    </row>
    <row r="6343" spans="1:4" s="456" customFormat="1" ht="30.75" customHeight="1" x14ac:dyDescent="0.25">
      <c r="A6343" s="452">
        <v>88431</v>
      </c>
      <c r="B6343" s="453" t="s">
        <v>21104</v>
      </c>
      <c r="C6343" s="454" t="s">
        <v>984</v>
      </c>
      <c r="D6343" s="455">
        <v>25.86</v>
      </c>
    </row>
    <row r="6344" spans="1:4" s="456" customFormat="1" ht="30.75" customHeight="1" x14ac:dyDescent="0.25">
      <c r="A6344" s="452">
        <v>88432</v>
      </c>
      <c r="B6344" s="453" t="s">
        <v>21105</v>
      </c>
      <c r="C6344" s="454" t="s">
        <v>984</v>
      </c>
      <c r="D6344" s="455">
        <v>32.159999999999997</v>
      </c>
    </row>
    <row r="6345" spans="1:4" s="456" customFormat="1" ht="30.75" customHeight="1" x14ac:dyDescent="0.25">
      <c r="A6345" s="452">
        <v>88484</v>
      </c>
      <c r="B6345" s="453" t="s">
        <v>12447</v>
      </c>
      <c r="C6345" s="454" t="s">
        <v>984</v>
      </c>
      <c r="D6345" s="455">
        <v>5.29</v>
      </c>
    </row>
    <row r="6346" spans="1:4" s="456" customFormat="1" ht="30.75" customHeight="1" x14ac:dyDescent="0.25">
      <c r="A6346" s="452">
        <v>88485</v>
      </c>
      <c r="B6346" s="453" t="s">
        <v>12448</v>
      </c>
      <c r="C6346" s="454" t="s">
        <v>984</v>
      </c>
      <c r="D6346" s="455">
        <v>4.34</v>
      </c>
    </row>
    <row r="6347" spans="1:4" s="393" customFormat="1" ht="40.5" customHeight="1" x14ac:dyDescent="0.2">
      <c r="A6347" s="457">
        <v>88488</v>
      </c>
      <c r="B6347" s="458" t="s">
        <v>12449</v>
      </c>
      <c r="C6347" s="459" t="s">
        <v>984</v>
      </c>
      <c r="D6347" s="460">
        <v>15.42</v>
      </c>
    </row>
    <row r="6348" spans="1:4" s="393" customFormat="1" ht="40.5" customHeight="1" x14ac:dyDescent="0.2">
      <c r="A6348" s="457">
        <v>88489</v>
      </c>
      <c r="B6348" s="458" t="s">
        <v>12450</v>
      </c>
      <c r="C6348" s="459" t="s">
        <v>984</v>
      </c>
      <c r="D6348" s="460">
        <v>13.1</v>
      </c>
    </row>
    <row r="6349" spans="1:4" s="393" customFormat="1" ht="40.5" customHeight="1" x14ac:dyDescent="0.2">
      <c r="A6349" s="457">
        <v>88494</v>
      </c>
      <c r="B6349" s="458" t="s">
        <v>12451</v>
      </c>
      <c r="C6349" s="459" t="s">
        <v>984</v>
      </c>
      <c r="D6349" s="460">
        <v>21.24</v>
      </c>
    </row>
    <row r="6350" spans="1:4" s="393" customFormat="1" ht="40.5" customHeight="1" x14ac:dyDescent="0.2">
      <c r="A6350" s="457">
        <v>88495</v>
      </c>
      <c r="B6350" s="458" t="s">
        <v>12452</v>
      </c>
      <c r="C6350" s="459" t="s">
        <v>984</v>
      </c>
      <c r="D6350" s="460">
        <v>11.79</v>
      </c>
    </row>
    <row r="6351" spans="1:4" s="393" customFormat="1" ht="40.5" customHeight="1" x14ac:dyDescent="0.2">
      <c r="A6351" s="457">
        <v>88496</v>
      </c>
      <c r="B6351" s="458" t="s">
        <v>12453</v>
      </c>
      <c r="C6351" s="459" t="s">
        <v>984</v>
      </c>
      <c r="D6351" s="460">
        <v>32.26</v>
      </c>
    </row>
    <row r="6352" spans="1:4" s="393" customFormat="1" ht="40.5" customHeight="1" x14ac:dyDescent="0.2">
      <c r="A6352" s="457">
        <v>88497</v>
      </c>
      <c r="B6352" s="458" t="s">
        <v>12454</v>
      </c>
      <c r="C6352" s="459" t="s">
        <v>984</v>
      </c>
      <c r="D6352" s="460">
        <v>18.38</v>
      </c>
    </row>
    <row r="6353" spans="1:4" s="393" customFormat="1" ht="40.5" customHeight="1" x14ac:dyDescent="0.2">
      <c r="A6353" s="457">
        <v>95305</v>
      </c>
      <c r="B6353" s="458" t="s">
        <v>12455</v>
      </c>
      <c r="C6353" s="459" t="s">
        <v>984</v>
      </c>
      <c r="D6353" s="460">
        <v>13.88</v>
      </c>
    </row>
    <row r="6354" spans="1:4" s="393" customFormat="1" ht="40.5" customHeight="1" x14ac:dyDescent="0.2">
      <c r="A6354" s="457">
        <v>95306</v>
      </c>
      <c r="B6354" s="458" t="s">
        <v>12456</v>
      </c>
      <c r="C6354" s="459" t="s">
        <v>984</v>
      </c>
      <c r="D6354" s="460">
        <v>16.079999999999998</v>
      </c>
    </row>
    <row r="6355" spans="1:4" s="393" customFormat="1" ht="40.5" customHeight="1" x14ac:dyDescent="0.2">
      <c r="A6355" s="457">
        <v>95622</v>
      </c>
      <c r="B6355" s="458" t="s">
        <v>21106</v>
      </c>
      <c r="C6355" s="459" t="s">
        <v>984</v>
      </c>
      <c r="D6355" s="460">
        <v>15.06</v>
      </c>
    </row>
    <row r="6356" spans="1:4" s="393" customFormat="1" ht="40.5" customHeight="1" x14ac:dyDescent="0.2">
      <c r="A6356" s="457">
        <v>95623</v>
      </c>
      <c r="B6356" s="458" t="s">
        <v>21107</v>
      </c>
      <c r="C6356" s="459" t="s">
        <v>984</v>
      </c>
      <c r="D6356" s="460">
        <v>10.67</v>
      </c>
    </row>
    <row r="6357" spans="1:4" s="393" customFormat="1" ht="40.5" customHeight="1" x14ac:dyDescent="0.2">
      <c r="A6357" s="457">
        <v>95624</v>
      </c>
      <c r="B6357" s="458" t="s">
        <v>21108</v>
      </c>
      <c r="C6357" s="459" t="s">
        <v>984</v>
      </c>
      <c r="D6357" s="460">
        <v>22.47</v>
      </c>
    </row>
    <row r="6358" spans="1:4" s="393" customFormat="1" ht="40.5" customHeight="1" x14ac:dyDescent="0.2">
      <c r="A6358" s="457">
        <v>95625</v>
      </c>
      <c r="B6358" s="458" t="s">
        <v>21109</v>
      </c>
      <c r="C6358" s="459" t="s">
        <v>984</v>
      </c>
      <c r="D6358" s="460">
        <v>26.59</v>
      </c>
    </row>
    <row r="6359" spans="1:4" s="393" customFormat="1" ht="40.5" customHeight="1" x14ac:dyDescent="0.2">
      <c r="A6359" s="457">
        <v>95626</v>
      </c>
      <c r="B6359" s="458" t="s">
        <v>21110</v>
      </c>
      <c r="C6359" s="459" t="s">
        <v>984</v>
      </c>
      <c r="D6359" s="460">
        <v>15.9</v>
      </c>
    </row>
    <row r="6360" spans="1:4" s="393" customFormat="1" ht="40.5" customHeight="1" x14ac:dyDescent="0.2">
      <c r="A6360" s="457">
        <v>96126</v>
      </c>
      <c r="B6360" s="458" t="s">
        <v>21111</v>
      </c>
      <c r="C6360" s="459" t="s">
        <v>984</v>
      </c>
      <c r="D6360" s="460">
        <v>18.07</v>
      </c>
    </row>
    <row r="6361" spans="1:4" s="393" customFormat="1" ht="40.5" customHeight="1" x14ac:dyDescent="0.2">
      <c r="A6361" s="457">
        <v>96127</v>
      </c>
      <c r="B6361" s="458" t="s">
        <v>21112</v>
      </c>
      <c r="C6361" s="459" t="s">
        <v>984</v>
      </c>
      <c r="D6361" s="460">
        <v>11.77</v>
      </c>
    </row>
    <row r="6362" spans="1:4" s="393" customFormat="1" ht="40.5" customHeight="1" x14ac:dyDescent="0.2">
      <c r="A6362" s="457">
        <v>96128</v>
      </c>
      <c r="B6362" s="458" t="s">
        <v>21113</v>
      </c>
      <c r="C6362" s="459" t="s">
        <v>984</v>
      </c>
      <c r="D6362" s="460">
        <v>29.55</v>
      </c>
    </row>
    <row r="6363" spans="1:4" s="393" customFormat="1" ht="40.5" customHeight="1" x14ac:dyDescent="0.2">
      <c r="A6363" s="457">
        <v>96129</v>
      </c>
      <c r="B6363" s="458" t="s">
        <v>21114</v>
      </c>
      <c r="C6363" s="459" t="s">
        <v>984</v>
      </c>
      <c r="D6363" s="460">
        <v>34.770000000000003</v>
      </c>
    </row>
    <row r="6364" spans="1:4" s="393" customFormat="1" ht="40.5" customHeight="1" x14ac:dyDescent="0.2">
      <c r="A6364" s="457">
        <v>96130</v>
      </c>
      <c r="B6364" s="458" t="s">
        <v>21115</v>
      </c>
      <c r="C6364" s="459" t="s">
        <v>984</v>
      </c>
      <c r="D6364" s="460">
        <v>19.5</v>
      </c>
    </row>
    <row r="6365" spans="1:4" s="393" customFormat="1" ht="40.5" customHeight="1" x14ac:dyDescent="0.2">
      <c r="A6365" s="457">
        <v>96131</v>
      </c>
      <c r="B6365" s="458" t="s">
        <v>21116</v>
      </c>
      <c r="C6365" s="459" t="s">
        <v>984</v>
      </c>
      <c r="D6365" s="460">
        <v>28.57</v>
      </c>
    </row>
    <row r="6366" spans="1:4" s="393" customFormat="1" ht="40.5" customHeight="1" x14ac:dyDescent="0.2">
      <c r="A6366" s="457">
        <v>96132</v>
      </c>
      <c r="B6366" s="458" t="s">
        <v>21117</v>
      </c>
      <c r="C6366" s="459" t="s">
        <v>984</v>
      </c>
      <c r="D6366" s="460">
        <v>19.18</v>
      </c>
    </row>
    <row r="6367" spans="1:4" s="393" customFormat="1" ht="40.5" customHeight="1" x14ac:dyDescent="0.2">
      <c r="A6367" s="457">
        <v>96133</v>
      </c>
      <c r="B6367" s="458" t="s">
        <v>21118</v>
      </c>
      <c r="C6367" s="459" t="s">
        <v>984</v>
      </c>
      <c r="D6367" s="460">
        <v>45.28</v>
      </c>
    </row>
    <row r="6368" spans="1:4" s="393" customFormat="1" ht="40.5" customHeight="1" x14ac:dyDescent="0.2">
      <c r="A6368" s="457">
        <v>96134</v>
      </c>
      <c r="B6368" s="458" t="s">
        <v>21119</v>
      </c>
      <c r="C6368" s="459" t="s">
        <v>984</v>
      </c>
      <c r="D6368" s="460">
        <v>53.37</v>
      </c>
    </row>
    <row r="6369" spans="1:4" s="393" customFormat="1" ht="40.5" customHeight="1" x14ac:dyDescent="0.2">
      <c r="A6369" s="457">
        <v>96135</v>
      </c>
      <c r="B6369" s="458" t="s">
        <v>21120</v>
      </c>
      <c r="C6369" s="459" t="s">
        <v>984</v>
      </c>
      <c r="D6369" s="460">
        <v>30.58</v>
      </c>
    </row>
    <row r="6370" spans="1:4" s="393" customFormat="1" ht="40.5" customHeight="1" x14ac:dyDescent="0.2">
      <c r="A6370" s="457">
        <v>104639</v>
      </c>
      <c r="B6370" s="458" t="s">
        <v>12457</v>
      </c>
      <c r="C6370" s="459" t="s">
        <v>984</v>
      </c>
      <c r="D6370" s="460">
        <v>11.76</v>
      </c>
    </row>
    <row r="6371" spans="1:4" s="393" customFormat="1" ht="40.5" customHeight="1" x14ac:dyDescent="0.2">
      <c r="A6371" s="457">
        <v>104640</v>
      </c>
      <c r="B6371" s="458" t="s">
        <v>12458</v>
      </c>
      <c r="C6371" s="459" t="s">
        <v>984</v>
      </c>
      <c r="D6371" s="460">
        <v>13.11</v>
      </c>
    </row>
    <row r="6372" spans="1:4" s="393" customFormat="1" ht="40.5" customHeight="1" x14ac:dyDescent="0.2">
      <c r="A6372" s="457">
        <v>104641</v>
      </c>
      <c r="B6372" s="458" t="s">
        <v>12459</v>
      </c>
      <c r="C6372" s="459" t="s">
        <v>984</v>
      </c>
      <c r="D6372" s="460">
        <v>9.44</v>
      </c>
    </row>
    <row r="6373" spans="1:4" s="393" customFormat="1" ht="40.5" customHeight="1" x14ac:dyDescent="0.2">
      <c r="A6373" s="457">
        <v>104642</v>
      </c>
      <c r="B6373" s="458" t="s">
        <v>12460</v>
      </c>
      <c r="C6373" s="459" t="s">
        <v>984</v>
      </c>
      <c r="D6373" s="460">
        <v>10.79</v>
      </c>
    </row>
    <row r="6374" spans="1:4" s="393" customFormat="1" ht="40.5" customHeight="1" x14ac:dyDescent="0.2">
      <c r="A6374" s="457">
        <v>102193</v>
      </c>
      <c r="B6374" s="458" t="s">
        <v>8360</v>
      </c>
      <c r="C6374" s="459" t="s">
        <v>984</v>
      </c>
      <c r="D6374" s="460">
        <v>2.12</v>
      </c>
    </row>
    <row r="6375" spans="1:4" s="393" customFormat="1" ht="40.5" customHeight="1" x14ac:dyDescent="0.2">
      <c r="A6375" s="457">
        <v>102194</v>
      </c>
      <c r="B6375" s="458" t="s">
        <v>8361</v>
      </c>
      <c r="C6375" s="459" t="s">
        <v>984</v>
      </c>
      <c r="D6375" s="460">
        <v>8.3699999999999992</v>
      </c>
    </row>
    <row r="6376" spans="1:4" s="393" customFormat="1" ht="40.5" customHeight="1" x14ac:dyDescent="0.2">
      <c r="A6376" s="457">
        <v>102197</v>
      </c>
      <c r="B6376" s="458" t="s">
        <v>8362</v>
      </c>
      <c r="C6376" s="459" t="s">
        <v>984</v>
      </c>
      <c r="D6376" s="460">
        <v>28.39</v>
      </c>
    </row>
    <row r="6377" spans="1:4" s="393" customFormat="1" ht="40.5" customHeight="1" x14ac:dyDescent="0.2">
      <c r="A6377" s="457">
        <v>102200</v>
      </c>
      <c r="B6377" s="458" t="s">
        <v>8363</v>
      </c>
      <c r="C6377" s="459" t="s">
        <v>984</v>
      </c>
      <c r="D6377" s="460">
        <v>21.8</v>
      </c>
    </row>
    <row r="6378" spans="1:4" s="393" customFormat="1" ht="40.5" customHeight="1" x14ac:dyDescent="0.2">
      <c r="A6378" s="457">
        <v>102201</v>
      </c>
      <c r="B6378" s="458" t="s">
        <v>8364</v>
      </c>
      <c r="C6378" s="459" t="s">
        <v>984</v>
      </c>
      <c r="D6378" s="460">
        <v>19.84</v>
      </c>
    </row>
    <row r="6379" spans="1:4" s="393" customFormat="1" ht="40.5" customHeight="1" x14ac:dyDescent="0.2">
      <c r="A6379" s="457">
        <v>102202</v>
      </c>
      <c r="B6379" s="458" t="s">
        <v>8365</v>
      </c>
      <c r="C6379" s="459" t="s">
        <v>984</v>
      </c>
      <c r="D6379" s="460">
        <v>54.01</v>
      </c>
    </row>
    <row r="6380" spans="1:4" s="393" customFormat="1" ht="40.5" customHeight="1" x14ac:dyDescent="0.2">
      <c r="A6380" s="457">
        <v>102203</v>
      </c>
      <c r="B6380" s="458" t="s">
        <v>8366</v>
      </c>
      <c r="C6380" s="459" t="s">
        <v>984</v>
      </c>
      <c r="D6380" s="460">
        <v>10.81</v>
      </c>
    </row>
    <row r="6381" spans="1:4" s="393" customFormat="1" ht="40.5" customHeight="1" x14ac:dyDescent="0.2">
      <c r="A6381" s="457">
        <v>102204</v>
      </c>
      <c r="B6381" s="458" t="s">
        <v>8367</v>
      </c>
      <c r="C6381" s="459" t="s">
        <v>984</v>
      </c>
      <c r="D6381" s="460">
        <v>11.17</v>
      </c>
    </row>
    <row r="6382" spans="1:4" s="393" customFormat="1" ht="40.5" customHeight="1" x14ac:dyDescent="0.2">
      <c r="A6382" s="457">
        <v>102205</v>
      </c>
      <c r="B6382" s="458" t="s">
        <v>8368</v>
      </c>
      <c r="C6382" s="459" t="s">
        <v>984</v>
      </c>
      <c r="D6382" s="460">
        <v>10.02</v>
      </c>
    </row>
    <row r="6383" spans="1:4" s="393" customFormat="1" ht="40.5" customHeight="1" x14ac:dyDescent="0.2">
      <c r="A6383" s="457">
        <v>102207</v>
      </c>
      <c r="B6383" s="458" t="s">
        <v>8369</v>
      </c>
      <c r="C6383" s="459" t="s">
        <v>984</v>
      </c>
      <c r="D6383" s="460">
        <v>9.34</v>
      </c>
    </row>
    <row r="6384" spans="1:4" s="393" customFormat="1" ht="40.5" customHeight="1" x14ac:dyDescent="0.2">
      <c r="A6384" s="457">
        <v>102208</v>
      </c>
      <c r="B6384" s="458" t="s">
        <v>8370</v>
      </c>
      <c r="C6384" s="459" t="s">
        <v>984</v>
      </c>
      <c r="D6384" s="460">
        <v>8.84</v>
      </c>
    </row>
    <row r="6385" spans="1:4" s="393" customFormat="1" ht="39.75" customHeight="1" x14ac:dyDescent="0.2">
      <c r="A6385" s="457">
        <v>102209</v>
      </c>
      <c r="B6385" s="458" t="s">
        <v>8371</v>
      </c>
      <c r="C6385" s="459" t="s">
        <v>984</v>
      </c>
      <c r="D6385" s="460">
        <v>9.15</v>
      </c>
    </row>
    <row r="6386" spans="1:4" s="393" customFormat="1" ht="39.75" customHeight="1" x14ac:dyDescent="0.2">
      <c r="A6386" s="457">
        <v>102210</v>
      </c>
      <c r="B6386" s="458" t="s">
        <v>8372</v>
      </c>
      <c r="C6386" s="459" t="s">
        <v>984</v>
      </c>
      <c r="D6386" s="460">
        <v>8.68</v>
      </c>
    </row>
    <row r="6387" spans="1:4" s="393" customFormat="1" ht="39.75" customHeight="1" x14ac:dyDescent="0.2">
      <c r="A6387" s="457">
        <v>102213</v>
      </c>
      <c r="B6387" s="458" t="s">
        <v>8373</v>
      </c>
      <c r="C6387" s="459" t="s">
        <v>984</v>
      </c>
      <c r="D6387" s="460">
        <v>21.65</v>
      </c>
    </row>
    <row r="6388" spans="1:4" s="393" customFormat="1" ht="39.75" customHeight="1" x14ac:dyDescent="0.2">
      <c r="A6388" s="457">
        <v>102214</v>
      </c>
      <c r="B6388" s="458" t="s">
        <v>8374</v>
      </c>
      <c r="C6388" s="459" t="s">
        <v>984</v>
      </c>
      <c r="D6388" s="460">
        <v>22.36</v>
      </c>
    </row>
    <row r="6389" spans="1:4" s="393" customFormat="1" ht="39.75" customHeight="1" x14ac:dyDescent="0.2">
      <c r="A6389" s="457">
        <v>102215</v>
      </c>
      <c r="B6389" s="458" t="s">
        <v>8375</v>
      </c>
      <c r="C6389" s="459" t="s">
        <v>984</v>
      </c>
      <c r="D6389" s="460">
        <v>20.05</v>
      </c>
    </row>
    <row r="6390" spans="1:4" s="393" customFormat="1" ht="39.75" customHeight="1" x14ac:dyDescent="0.2">
      <c r="A6390" s="457">
        <v>102217</v>
      </c>
      <c r="B6390" s="458" t="s">
        <v>8376</v>
      </c>
      <c r="C6390" s="459" t="s">
        <v>984</v>
      </c>
      <c r="D6390" s="460">
        <v>18.690000000000001</v>
      </c>
    </row>
    <row r="6391" spans="1:4" s="393" customFormat="1" ht="39.75" customHeight="1" x14ac:dyDescent="0.2">
      <c r="A6391" s="457">
        <v>102218</v>
      </c>
      <c r="B6391" s="458" t="s">
        <v>8377</v>
      </c>
      <c r="C6391" s="459" t="s">
        <v>984</v>
      </c>
      <c r="D6391" s="460">
        <v>17.690000000000001</v>
      </c>
    </row>
    <row r="6392" spans="1:4" s="393" customFormat="1" ht="39.75" customHeight="1" x14ac:dyDescent="0.2">
      <c r="A6392" s="457">
        <v>102219</v>
      </c>
      <c r="B6392" s="458" t="s">
        <v>8378</v>
      </c>
      <c r="C6392" s="459" t="s">
        <v>984</v>
      </c>
      <c r="D6392" s="460">
        <v>18.32</v>
      </c>
    </row>
    <row r="6393" spans="1:4" s="393" customFormat="1" ht="39.75" customHeight="1" x14ac:dyDescent="0.2">
      <c r="A6393" s="457">
        <v>102220</v>
      </c>
      <c r="B6393" s="458" t="s">
        <v>8379</v>
      </c>
      <c r="C6393" s="459" t="s">
        <v>984</v>
      </c>
      <c r="D6393" s="460">
        <v>17.37</v>
      </c>
    </row>
    <row r="6394" spans="1:4" s="393" customFormat="1" ht="39.75" customHeight="1" x14ac:dyDescent="0.2">
      <c r="A6394" s="457">
        <v>102223</v>
      </c>
      <c r="B6394" s="458" t="s">
        <v>8380</v>
      </c>
      <c r="C6394" s="459" t="s">
        <v>984</v>
      </c>
      <c r="D6394" s="460">
        <v>32.479999999999997</v>
      </c>
    </row>
    <row r="6395" spans="1:4" ht="13.5" x14ac:dyDescent="0.25">
      <c r="A6395" s="447">
        <v>102224</v>
      </c>
      <c r="B6395" s="448" t="s">
        <v>8381</v>
      </c>
      <c r="C6395" s="449" t="s">
        <v>984</v>
      </c>
      <c r="D6395" s="450">
        <v>33.54</v>
      </c>
    </row>
    <row r="6396" spans="1:4" ht="13.5" x14ac:dyDescent="0.25">
      <c r="A6396" s="447">
        <v>102225</v>
      </c>
      <c r="B6396" s="448" t="s">
        <v>8382</v>
      </c>
      <c r="C6396" s="449" t="s">
        <v>984</v>
      </c>
      <c r="D6396" s="450">
        <v>30.08</v>
      </c>
    </row>
    <row r="6397" spans="1:4" ht="13.5" x14ac:dyDescent="0.25">
      <c r="A6397" s="447">
        <v>102227</v>
      </c>
      <c r="B6397" s="448" t="s">
        <v>8383</v>
      </c>
      <c r="C6397" s="449" t="s">
        <v>984</v>
      </c>
      <c r="D6397" s="450">
        <v>28.05</v>
      </c>
    </row>
    <row r="6398" spans="1:4" ht="13.5" x14ac:dyDescent="0.25">
      <c r="A6398" s="447">
        <v>102228</v>
      </c>
      <c r="B6398" s="448" t="s">
        <v>8384</v>
      </c>
      <c r="C6398" s="449" t="s">
        <v>984</v>
      </c>
      <c r="D6398" s="450">
        <v>26.56</v>
      </c>
    </row>
    <row r="6399" spans="1:4" ht="13.5" x14ac:dyDescent="0.25">
      <c r="A6399" s="447">
        <v>102229</v>
      </c>
      <c r="B6399" s="448" t="s">
        <v>8385</v>
      </c>
      <c r="C6399" s="449" t="s">
        <v>984</v>
      </c>
      <c r="D6399" s="450">
        <v>27.49</v>
      </c>
    </row>
    <row r="6400" spans="1:4" ht="13.5" x14ac:dyDescent="0.25">
      <c r="A6400" s="447">
        <v>102230</v>
      </c>
      <c r="B6400" s="448" t="s">
        <v>8386</v>
      </c>
      <c r="C6400" s="449" t="s">
        <v>984</v>
      </c>
      <c r="D6400" s="450">
        <v>26.08</v>
      </c>
    </row>
    <row r="6401" spans="1:4" ht="13.5" x14ac:dyDescent="0.25">
      <c r="A6401" s="447">
        <v>102233</v>
      </c>
      <c r="B6401" s="448" t="s">
        <v>8387</v>
      </c>
      <c r="C6401" s="449" t="s">
        <v>984</v>
      </c>
      <c r="D6401" s="450">
        <v>11.12</v>
      </c>
    </row>
    <row r="6402" spans="1:4" ht="13.5" x14ac:dyDescent="0.25">
      <c r="A6402" s="447">
        <v>102234</v>
      </c>
      <c r="B6402" s="448" t="s">
        <v>8388</v>
      </c>
      <c r="C6402" s="449" t="s">
        <v>984</v>
      </c>
      <c r="D6402" s="450">
        <v>22.23</v>
      </c>
    </row>
    <row r="6403" spans="1:4" ht="13.5" x14ac:dyDescent="0.25">
      <c r="A6403" s="447">
        <v>100716</v>
      </c>
      <c r="B6403" s="448" t="s">
        <v>8389</v>
      </c>
      <c r="C6403" s="449" t="s">
        <v>984</v>
      </c>
      <c r="D6403" s="450">
        <v>26.94</v>
      </c>
    </row>
    <row r="6404" spans="1:4" ht="13.5" x14ac:dyDescent="0.25">
      <c r="A6404" s="447">
        <v>100717</v>
      </c>
      <c r="B6404" s="448" t="s">
        <v>8390</v>
      </c>
      <c r="C6404" s="449" t="s">
        <v>984</v>
      </c>
      <c r="D6404" s="450">
        <v>10</v>
      </c>
    </row>
    <row r="6405" spans="1:4" ht="13.5" x14ac:dyDescent="0.25">
      <c r="A6405" s="447">
        <v>100718</v>
      </c>
      <c r="B6405" s="448" t="s">
        <v>8391</v>
      </c>
      <c r="C6405" s="449" t="s">
        <v>982</v>
      </c>
      <c r="D6405" s="450">
        <v>1.44</v>
      </c>
    </row>
    <row r="6406" spans="1:4" ht="13.5" x14ac:dyDescent="0.25">
      <c r="A6406" s="447">
        <v>100719</v>
      </c>
      <c r="B6406" s="448" t="s">
        <v>11583</v>
      </c>
      <c r="C6406" s="449" t="s">
        <v>984</v>
      </c>
      <c r="D6406" s="450">
        <v>13.04</v>
      </c>
    </row>
    <row r="6407" spans="1:4" ht="13.5" x14ac:dyDescent="0.25">
      <c r="A6407" s="447">
        <v>100720</v>
      </c>
      <c r="B6407" s="448" t="s">
        <v>8392</v>
      </c>
      <c r="C6407" s="449" t="s">
        <v>984</v>
      </c>
      <c r="D6407" s="450">
        <v>11.92</v>
      </c>
    </row>
    <row r="6408" spans="1:4" ht="13.5" x14ac:dyDescent="0.25">
      <c r="A6408" s="447">
        <v>100721</v>
      </c>
      <c r="B6408" s="448" t="s">
        <v>11584</v>
      </c>
      <c r="C6408" s="449" t="s">
        <v>984</v>
      </c>
      <c r="D6408" s="450">
        <v>27.69</v>
      </c>
    </row>
    <row r="6409" spans="1:4" ht="13.5" x14ac:dyDescent="0.25">
      <c r="A6409" s="447">
        <v>100722</v>
      </c>
      <c r="B6409" s="448" t="s">
        <v>8393</v>
      </c>
      <c r="C6409" s="449" t="s">
        <v>984</v>
      </c>
      <c r="D6409" s="450">
        <v>25.83</v>
      </c>
    </row>
    <row r="6410" spans="1:4" ht="13.5" x14ac:dyDescent="0.25">
      <c r="A6410" s="447">
        <v>100723</v>
      </c>
      <c r="B6410" s="448" t="s">
        <v>11585</v>
      </c>
      <c r="C6410" s="449" t="s">
        <v>984</v>
      </c>
      <c r="D6410" s="450">
        <v>14.02</v>
      </c>
    </row>
    <row r="6411" spans="1:4" ht="13.5" x14ac:dyDescent="0.25">
      <c r="A6411" s="447">
        <v>100724</v>
      </c>
      <c r="B6411" s="448" t="s">
        <v>8394</v>
      </c>
      <c r="C6411" s="449" t="s">
        <v>984</v>
      </c>
      <c r="D6411" s="450">
        <v>15.81</v>
      </c>
    </row>
    <row r="6412" spans="1:4" ht="13.5" x14ac:dyDescent="0.25">
      <c r="A6412" s="447">
        <v>100725</v>
      </c>
      <c r="B6412" s="448" t="s">
        <v>11586</v>
      </c>
      <c r="C6412" s="449" t="s">
        <v>984</v>
      </c>
      <c r="D6412" s="450">
        <v>28.01</v>
      </c>
    </row>
    <row r="6413" spans="1:4" ht="13.5" x14ac:dyDescent="0.25">
      <c r="A6413" s="447">
        <v>100726</v>
      </c>
      <c r="B6413" s="448" t="s">
        <v>8395</v>
      </c>
      <c r="C6413" s="449" t="s">
        <v>984</v>
      </c>
      <c r="D6413" s="450">
        <v>29.61</v>
      </c>
    </row>
    <row r="6414" spans="1:4" ht="13.5" x14ac:dyDescent="0.25">
      <c r="A6414" s="447">
        <v>100727</v>
      </c>
      <c r="B6414" s="448" t="s">
        <v>11587</v>
      </c>
      <c r="C6414" s="449" t="s">
        <v>984</v>
      </c>
      <c r="D6414" s="450">
        <v>31.97</v>
      </c>
    </row>
    <row r="6415" spans="1:4" ht="13.5" x14ac:dyDescent="0.25">
      <c r="A6415" s="447">
        <v>100728</v>
      </c>
      <c r="B6415" s="448" t="s">
        <v>8396</v>
      </c>
      <c r="C6415" s="449" t="s">
        <v>984</v>
      </c>
      <c r="D6415" s="450">
        <v>27.88</v>
      </c>
    </row>
    <row r="6416" spans="1:4" ht="13.5" x14ac:dyDescent="0.25">
      <c r="A6416" s="447">
        <v>100729</v>
      </c>
      <c r="B6416" s="448" t="s">
        <v>11588</v>
      </c>
      <c r="C6416" s="449" t="s">
        <v>984</v>
      </c>
      <c r="D6416" s="450">
        <v>24.34</v>
      </c>
    </row>
    <row r="6417" spans="1:4" ht="13.5" x14ac:dyDescent="0.25">
      <c r="A6417" s="447">
        <v>100730</v>
      </c>
      <c r="B6417" s="448" t="s">
        <v>8397</v>
      </c>
      <c r="C6417" s="449" t="s">
        <v>984</v>
      </c>
      <c r="D6417" s="450">
        <v>27.52</v>
      </c>
    </row>
    <row r="6418" spans="1:4" ht="13.5" x14ac:dyDescent="0.25">
      <c r="A6418" s="447">
        <v>100733</v>
      </c>
      <c r="B6418" s="448" t="s">
        <v>11589</v>
      </c>
      <c r="C6418" s="449" t="s">
        <v>984</v>
      </c>
      <c r="D6418" s="450">
        <v>13.26</v>
      </c>
    </row>
    <row r="6419" spans="1:4" ht="13.5" x14ac:dyDescent="0.25">
      <c r="A6419" s="447">
        <v>100734</v>
      </c>
      <c r="B6419" s="448" t="s">
        <v>8398</v>
      </c>
      <c r="C6419" s="449" t="s">
        <v>984</v>
      </c>
      <c r="D6419" s="450">
        <v>16.66</v>
      </c>
    </row>
    <row r="6420" spans="1:4" ht="13.5" x14ac:dyDescent="0.25">
      <c r="A6420" s="447">
        <v>100735</v>
      </c>
      <c r="B6420" s="448" t="s">
        <v>11590</v>
      </c>
      <c r="C6420" s="449" t="s">
        <v>984</v>
      </c>
      <c r="D6420" s="450">
        <v>11.78</v>
      </c>
    </row>
    <row r="6421" spans="1:4" ht="13.5" x14ac:dyDescent="0.25">
      <c r="A6421" s="447">
        <v>100736</v>
      </c>
      <c r="B6421" s="448" t="s">
        <v>8399</v>
      </c>
      <c r="C6421" s="449" t="s">
        <v>984</v>
      </c>
      <c r="D6421" s="450">
        <v>15.4</v>
      </c>
    </row>
    <row r="6422" spans="1:4" ht="13.5" x14ac:dyDescent="0.25">
      <c r="A6422" s="447">
        <v>100739</v>
      </c>
      <c r="B6422" s="448" t="s">
        <v>11591</v>
      </c>
      <c r="C6422" s="449" t="s">
        <v>984</v>
      </c>
      <c r="D6422" s="450">
        <v>12.84</v>
      </c>
    </row>
    <row r="6423" spans="1:4" ht="13.5" x14ac:dyDescent="0.25">
      <c r="A6423" s="447">
        <v>100740</v>
      </c>
      <c r="B6423" s="448" t="s">
        <v>8400</v>
      </c>
      <c r="C6423" s="449" t="s">
        <v>984</v>
      </c>
      <c r="D6423" s="450">
        <v>12.6</v>
      </c>
    </row>
    <row r="6424" spans="1:4" ht="13.5" x14ac:dyDescent="0.25">
      <c r="A6424" s="447">
        <v>100741</v>
      </c>
      <c r="B6424" s="448" t="s">
        <v>11592</v>
      </c>
      <c r="C6424" s="449" t="s">
        <v>984</v>
      </c>
      <c r="D6424" s="450">
        <v>27.25</v>
      </c>
    </row>
    <row r="6425" spans="1:4" ht="13.5" x14ac:dyDescent="0.25">
      <c r="A6425" s="447">
        <v>100742</v>
      </c>
      <c r="B6425" s="448" t="s">
        <v>8401</v>
      </c>
      <c r="C6425" s="449" t="s">
        <v>984</v>
      </c>
      <c r="D6425" s="450">
        <v>26.48</v>
      </c>
    </row>
    <row r="6426" spans="1:4" ht="13.5" x14ac:dyDescent="0.25">
      <c r="A6426" s="447">
        <v>100743</v>
      </c>
      <c r="B6426" s="448" t="s">
        <v>11593</v>
      </c>
      <c r="C6426" s="449" t="s">
        <v>984</v>
      </c>
      <c r="D6426" s="450">
        <v>12.55</v>
      </c>
    </row>
    <row r="6427" spans="1:4" ht="13.5" x14ac:dyDescent="0.25">
      <c r="A6427" s="447">
        <v>100744</v>
      </c>
      <c r="B6427" s="448" t="s">
        <v>8402</v>
      </c>
      <c r="C6427" s="449" t="s">
        <v>984</v>
      </c>
      <c r="D6427" s="450">
        <v>12.41</v>
      </c>
    </row>
    <row r="6428" spans="1:4" s="393" customFormat="1" ht="25.5" customHeight="1" x14ac:dyDescent="0.2">
      <c r="A6428" s="457">
        <v>100745</v>
      </c>
      <c r="B6428" s="458" t="s">
        <v>11594</v>
      </c>
      <c r="C6428" s="459" t="s">
        <v>984</v>
      </c>
      <c r="D6428" s="460">
        <v>26.94</v>
      </c>
    </row>
    <row r="6429" spans="1:4" s="393" customFormat="1" ht="25.5" customHeight="1" x14ac:dyDescent="0.2">
      <c r="A6429" s="457">
        <v>100746</v>
      </c>
      <c r="B6429" s="458" t="s">
        <v>8403</v>
      </c>
      <c r="C6429" s="459" t="s">
        <v>984</v>
      </c>
      <c r="D6429" s="460">
        <v>26.29</v>
      </c>
    </row>
    <row r="6430" spans="1:4" s="393" customFormat="1" ht="25.5" customHeight="1" x14ac:dyDescent="0.2">
      <c r="A6430" s="457">
        <v>100747</v>
      </c>
      <c r="B6430" s="458" t="s">
        <v>11595</v>
      </c>
      <c r="C6430" s="459" t="s">
        <v>984</v>
      </c>
      <c r="D6430" s="460">
        <v>12.67</v>
      </c>
    </row>
    <row r="6431" spans="1:4" s="393" customFormat="1" ht="25.5" customHeight="1" x14ac:dyDescent="0.2">
      <c r="A6431" s="457">
        <v>100748</v>
      </c>
      <c r="B6431" s="458" t="s">
        <v>8404</v>
      </c>
      <c r="C6431" s="459" t="s">
        <v>984</v>
      </c>
      <c r="D6431" s="460">
        <v>12.49</v>
      </c>
    </row>
    <row r="6432" spans="1:4" s="393" customFormat="1" ht="25.5" customHeight="1" x14ac:dyDescent="0.2">
      <c r="A6432" s="457">
        <v>100749</v>
      </c>
      <c r="B6432" s="458" t="s">
        <v>11596</v>
      </c>
      <c r="C6432" s="459" t="s">
        <v>984</v>
      </c>
      <c r="D6432" s="460">
        <v>27.07</v>
      </c>
    </row>
    <row r="6433" spans="1:4" s="393" customFormat="1" ht="25.5" customHeight="1" x14ac:dyDescent="0.2">
      <c r="A6433" s="457">
        <v>100750</v>
      </c>
      <c r="B6433" s="458" t="s">
        <v>8405</v>
      </c>
      <c r="C6433" s="459" t="s">
        <v>984</v>
      </c>
      <c r="D6433" s="460">
        <v>26.37</v>
      </c>
    </row>
    <row r="6434" spans="1:4" s="393" customFormat="1" ht="25.5" customHeight="1" x14ac:dyDescent="0.2">
      <c r="A6434" s="457">
        <v>100751</v>
      </c>
      <c r="B6434" s="458" t="s">
        <v>11597</v>
      </c>
      <c r="C6434" s="459" t="s">
        <v>984</v>
      </c>
      <c r="D6434" s="460">
        <v>48.68</v>
      </c>
    </row>
    <row r="6435" spans="1:4" s="393" customFormat="1" ht="25.5" customHeight="1" x14ac:dyDescent="0.2">
      <c r="A6435" s="457">
        <v>100752</v>
      </c>
      <c r="B6435" s="458" t="s">
        <v>8406</v>
      </c>
      <c r="C6435" s="459" t="s">
        <v>984</v>
      </c>
      <c r="D6435" s="460">
        <v>55.06</v>
      </c>
    </row>
    <row r="6436" spans="1:4" s="393" customFormat="1" ht="25.5" customHeight="1" x14ac:dyDescent="0.2">
      <c r="A6436" s="457">
        <v>100753</v>
      </c>
      <c r="B6436" s="458" t="s">
        <v>11598</v>
      </c>
      <c r="C6436" s="459" t="s">
        <v>984</v>
      </c>
      <c r="D6436" s="460">
        <v>23.59</v>
      </c>
    </row>
    <row r="6437" spans="1:4" s="393" customFormat="1" ht="25.5" customHeight="1" x14ac:dyDescent="0.2">
      <c r="A6437" s="457">
        <v>100754</v>
      </c>
      <c r="B6437" s="458" t="s">
        <v>8407</v>
      </c>
      <c r="C6437" s="459" t="s">
        <v>984</v>
      </c>
      <c r="D6437" s="460">
        <v>30.81</v>
      </c>
    </row>
    <row r="6438" spans="1:4" s="393" customFormat="1" ht="25.5" customHeight="1" x14ac:dyDescent="0.2">
      <c r="A6438" s="457">
        <v>100757</v>
      </c>
      <c r="B6438" s="458" t="s">
        <v>11599</v>
      </c>
      <c r="C6438" s="459" t="s">
        <v>984</v>
      </c>
      <c r="D6438" s="460">
        <v>54.5</v>
      </c>
    </row>
    <row r="6439" spans="1:4" s="393" customFormat="1" ht="25.5" customHeight="1" x14ac:dyDescent="0.2">
      <c r="A6439" s="457">
        <v>100758</v>
      </c>
      <c r="B6439" s="458" t="s">
        <v>8408</v>
      </c>
      <c r="C6439" s="459" t="s">
        <v>984</v>
      </c>
      <c r="D6439" s="460">
        <v>52.99</v>
      </c>
    </row>
    <row r="6440" spans="1:4" s="393" customFormat="1" ht="25.5" customHeight="1" x14ac:dyDescent="0.2">
      <c r="A6440" s="457">
        <v>100759</v>
      </c>
      <c r="B6440" s="458" t="s">
        <v>11600</v>
      </c>
      <c r="C6440" s="459" t="s">
        <v>984</v>
      </c>
      <c r="D6440" s="460">
        <v>53.88</v>
      </c>
    </row>
    <row r="6441" spans="1:4" s="393" customFormat="1" ht="25.5" customHeight="1" x14ac:dyDescent="0.2">
      <c r="A6441" s="457">
        <v>100760</v>
      </c>
      <c r="B6441" s="458" t="s">
        <v>8409</v>
      </c>
      <c r="C6441" s="459" t="s">
        <v>984</v>
      </c>
      <c r="D6441" s="460">
        <v>52.6</v>
      </c>
    </row>
    <row r="6442" spans="1:4" s="393" customFormat="1" ht="25.5" customHeight="1" x14ac:dyDescent="0.2">
      <c r="A6442" s="457">
        <v>100761</v>
      </c>
      <c r="B6442" s="458" t="s">
        <v>11601</v>
      </c>
      <c r="C6442" s="459" t="s">
        <v>984</v>
      </c>
      <c r="D6442" s="460">
        <v>54.14</v>
      </c>
    </row>
    <row r="6443" spans="1:4" s="393" customFormat="1" ht="25.5" customHeight="1" x14ac:dyDescent="0.2">
      <c r="A6443" s="457">
        <v>100762</v>
      </c>
      <c r="B6443" s="458" t="s">
        <v>8410</v>
      </c>
      <c r="C6443" s="459" t="s">
        <v>984</v>
      </c>
      <c r="D6443" s="460">
        <v>52.76</v>
      </c>
    </row>
    <row r="6444" spans="1:4" s="393" customFormat="1" ht="25.5" customHeight="1" x14ac:dyDescent="0.2">
      <c r="A6444" s="457">
        <v>102488</v>
      </c>
      <c r="B6444" s="458" t="s">
        <v>8411</v>
      </c>
      <c r="C6444" s="459" t="s">
        <v>984</v>
      </c>
      <c r="D6444" s="460">
        <v>3.6</v>
      </c>
    </row>
    <row r="6445" spans="1:4" s="393" customFormat="1" ht="25.5" customHeight="1" x14ac:dyDescent="0.2">
      <c r="A6445" s="457">
        <v>102489</v>
      </c>
      <c r="B6445" s="458" t="s">
        <v>8412</v>
      </c>
      <c r="C6445" s="459" t="s">
        <v>984</v>
      </c>
      <c r="D6445" s="460">
        <v>26.32</v>
      </c>
    </row>
    <row r="6446" spans="1:4" s="393" customFormat="1" ht="25.5" customHeight="1" x14ac:dyDescent="0.2">
      <c r="A6446" s="457">
        <v>102491</v>
      </c>
      <c r="B6446" s="458" t="s">
        <v>8413</v>
      </c>
      <c r="C6446" s="459" t="s">
        <v>984</v>
      </c>
      <c r="D6446" s="460">
        <v>21.4</v>
      </c>
    </row>
    <row r="6447" spans="1:4" s="393" customFormat="1" ht="25.5" customHeight="1" x14ac:dyDescent="0.2">
      <c r="A6447" s="457">
        <v>102492</v>
      </c>
      <c r="B6447" s="458" t="s">
        <v>8414</v>
      </c>
      <c r="C6447" s="459" t="s">
        <v>984</v>
      </c>
      <c r="D6447" s="460">
        <v>27.09</v>
      </c>
    </row>
    <row r="6448" spans="1:4" s="393" customFormat="1" ht="25.5" customHeight="1" x14ac:dyDescent="0.2">
      <c r="A6448" s="457">
        <v>102494</v>
      </c>
      <c r="B6448" s="458" t="s">
        <v>8415</v>
      </c>
      <c r="C6448" s="459" t="s">
        <v>984</v>
      </c>
      <c r="D6448" s="460">
        <v>74.08</v>
      </c>
    </row>
    <row r="6449" spans="1:4" s="393" customFormat="1" ht="25.5" customHeight="1" x14ac:dyDescent="0.2">
      <c r="A6449" s="457">
        <v>102496</v>
      </c>
      <c r="B6449" s="458" t="s">
        <v>8416</v>
      </c>
      <c r="C6449" s="459" t="s">
        <v>982</v>
      </c>
      <c r="D6449" s="460">
        <v>15.02</v>
      </c>
    </row>
    <row r="6450" spans="1:4" s="393" customFormat="1" ht="25.5" customHeight="1" x14ac:dyDescent="0.2">
      <c r="A6450" s="457">
        <v>102497</v>
      </c>
      <c r="B6450" s="458" t="s">
        <v>8417</v>
      </c>
      <c r="C6450" s="459" t="s">
        <v>982</v>
      </c>
      <c r="D6450" s="460">
        <v>5.1100000000000003</v>
      </c>
    </row>
    <row r="6451" spans="1:4" s="393" customFormat="1" ht="25.5" customHeight="1" x14ac:dyDescent="0.2">
      <c r="A6451" s="457">
        <v>102498</v>
      </c>
      <c r="B6451" s="458" t="s">
        <v>8418</v>
      </c>
      <c r="C6451" s="459" t="s">
        <v>982</v>
      </c>
      <c r="D6451" s="460">
        <v>1.61</v>
      </c>
    </row>
    <row r="6452" spans="1:4" s="393" customFormat="1" ht="25.5" customHeight="1" x14ac:dyDescent="0.2">
      <c r="A6452" s="457">
        <v>102499</v>
      </c>
      <c r="B6452" s="458" t="s">
        <v>8419</v>
      </c>
      <c r="C6452" s="459" t="s">
        <v>984</v>
      </c>
      <c r="D6452" s="460">
        <v>3.95</v>
      </c>
    </row>
    <row r="6453" spans="1:4" s="393" customFormat="1" ht="25.5" customHeight="1" x14ac:dyDescent="0.2">
      <c r="A6453" s="457">
        <v>102500</v>
      </c>
      <c r="B6453" s="458" t="s">
        <v>8420</v>
      </c>
      <c r="C6453" s="459" t="s">
        <v>982</v>
      </c>
      <c r="D6453" s="460">
        <v>4.51</v>
      </c>
    </row>
    <row r="6454" spans="1:4" s="393" customFormat="1" ht="25.5" customHeight="1" x14ac:dyDescent="0.2">
      <c r="A6454" s="457">
        <v>102501</v>
      </c>
      <c r="B6454" s="458" t="s">
        <v>8421</v>
      </c>
      <c r="C6454" s="459" t="s">
        <v>984</v>
      </c>
      <c r="D6454" s="460">
        <v>25.57</v>
      </c>
    </row>
    <row r="6455" spans="1:4" s="393" customFormat="1" ht="25.5" customHeight="1" x14ac:dyDescent="0.2">
      <c r="A6455" s="457">
        <v>102504</v>
      </c>
      <c r="B6455" s="458" t="s">
        <v>8422</v>
      </c>
      <c r="C6455" s="459" t="s">
        <v>982</v>
      </c>
      <c r="D6455" s="460">
        <v>10.01</v>
      </c>
    </row>
    <row r="6456" spans="1:4" s="393" customFormat="1" ht="25.5" customHeight="1" x14ac:dyDescent="0.2">
      <c r="A6456" s="457">
        <v>102505</v>
      </c>
      <c r="B6456" s="458" t="s">
        <v>8423</v>
      </c>
      <c r="C6456" s="459" t="s">
        <v>982</v>
      </c>
      <c r="D6456" s="460">
        <v>10.58</v>
      </c>
    </row>
    <row r="6457" spans="1:4" s="393" customFormat="1" ht="25.5" customHeight="1" x14ac:dyDescent="0.2">
      <c r="A6457" s="457">
        <v>102506</v>
      </c>
      <c r="B6457" s="458" t="s">
        <v>8424</v>
      </c>
      <c r="C6457" s="459" t="s">
        <v>982</v>
      </c>
      <c r="D6457" s="460">
        <v>11.28</v>
      </c>
    </row>
    <row r="6458" spans="1:4" s="393" customFormat="1" ht="25.5" customHeight="1" x14ac:dyDescent="0.2">
      <c r="A6458" s="457">
        <v>102507</v>
      </c>
      <c r="B6458" s="458" t="s">
        <v>8425</v>
      </c>
      <c r="C6458" s="459" t="s">
        <v>982</v>
      </c>
      <c r="D6458" s="460">
        <v>7.04</v>
      </c>
    </row>
    <row r="6459" spans="1:4" s="393" customFormat="1" ht="25.5" customHeight="1" x14ac:dyDescent="0.2">
      <c r="A6459" s="457">
        <v>102508</v>
      </c>
      <c r="B6459" s="458" t="s">
        <v>8426</v>
      </c>
      <c r="C6459" s="459" t="s">
        <v>984</v>
      </c>
      <c r="D6459" s="460">
        <v>51.43</v>
      </c>
    </row>
    <row r="6460" spans="1:4" s="393" customFormat="1" ht="25.5" customHeight="1" x14ac:dyDescent="0.2">
      <c r="A6460" s="457">
        <v>102509</v>
      </c>
      <c r="B6460" s="458" t="s">
        <v>8427</v>
      </c>
      <c r="C6460" s="459" t="s">
        <v>984</v>
      </c>
      <c r="D6460" s="460">
        <v>32.99</v>
      </c>
    </row>
    <row r="6461" spans="1:4" s="393" customFormat="1" ht="25.5" customHeight="1" x14ac:dyDescent="0.2">
      <c r="A6461" s="457">
        <v>102512</v>
      </c>
      <c r="B6461" s="458" t="s">
        <v>8428</v>
      </c>
      <c r="C6461" s="459" t="s">
        <v>982</v>
      </c>
      <c r="D6461" s="460">
        <v>6.4</v>
      </c>
    </row>
    <row r="6462" spans="1:4" s="393" customFormat="1" ht="25.5" customHeight="1" x14ac:dyDescent="0.2">
      <c r="A6462" s="457">
        <v>102513</v>
      </c>
      <c r="B6462" s="458" t="s">
        <v>8429</v>
      </c>
      <c r="C6462" s="459" t="s">
        <v>984</v>
      </c>
      <c r="D6462" s="460">
        <v>48.19</v>
      </c>
    </row>
    <row r="6463" spans="1:4" s="393" customFormat="1" ht="25.5" customHeight="1" x14ac:dyDescent="0.2">
      <c r="A6463" s="457">
        <v>102520</v>
      </c>
      <c r="B6463" s="458" t="s">
        <v>8430</v>
      </c>
      <c r="C6463" s="459" t="s">
        <v>984</v>
      </c>
      <c r="D6463" s="460">
        <v>83.19</v>
      </c>
    </row>
    <row r="6464" spans="1:4" s="393" customFormat="1" ht="25.5" customHeight="1" x14ac:dyDescent="0.2">
      <c r="A6464" s="457">
        <v>101749</v>
      </c>
      <c r="B6464" s="458" t="s">
        <v>8431</v>
      </c>
      <c r="C6464" s="459" t="s">
        <v>984</v>
      </c>
      <c r="D6464" s="460">
        <v>58.88</v>
      </c>
    </row>
    <row r="6465" spans="1:4" s="393" customFormat="1" ht="25.5" customHeight="1" x14ac:dyDescent="0.2">
      <c r="A6465" s="457">
        <v>101750</v>
      </c>
      <c r="B6465" s="458" t="s">
        <v>8432</v>
      </c>
      <c r="C6465" s="459" t="s">
        <v>984</v>
      </c>
      <c r="D6465" s="460">
        <v>56.36</v>
      </c>
    </row>
    <row r="6466" spans="1:4" s="393" customFormat="1" ht="25.5" customHeight="1" x14ac:dyDescent="0.2">
      <c r="A6466" s="457">
        <v>101729</v>
      </c>
      <c r="B6466" s="458" t="s">
        <v>8433</v>
      </c>
      <c r="C6466" s="459" t="s">
        <v>984</v>
      </c>
      <c r="D6466" s="460">
        <v>273.56</v>
      </c>
    </row>
    <row r="6467" spans="1:4" s="393" customFormat="1" ht="25.5" customHeight="1" x14ac:dyDescent="0.2">
      <c r="A6467" s="457">
        <v>101746</v>
      </c>
      <c r="B6467" s="458" t="s">
        <v>8434</v>
      </c>
      <c r="C6467" s="459" t="s">
        <v>984</v>
      </c>
      <c r="D6467" s="460">
        <v>424.25</v>
      </c>
    </row>
    <row r="6468" spans="1:4" s="393" customFormat="1" ht="25.5" customHeight="1" x14ac:dyDescent="0.2">
      <c r="A6468" s="457">
        <v>101751</v>
      </c>
      <c r="B6468" s="458" t="s">
        <v>8435</v>
      </c>
      <c r="C6468" s="459" t="s">
        <v>984</v>
      </c>
      <c r="D6468" s="460">
        <v>280.06</v>
      </c>
    </row>
    <row r="6469" spans="1:4" s="393" customFormat="1" ht="25.5" customHeight="1" x14ac:dyDescent="0.2">
      <c r="A6469" s="457">
        <v>87246</v>
      </c>
      <c r="B6469" s="458" t="s">
        <v>21121</v>
      </c>
      <c r="C6469" s="459" t="s">
        <v>984</v>
      </c>
      <c r="D6469" s="460">
        <v>65.45</v>
      </c>
    </row>
    <row r="6470" spans="1:4" s="393" customFormat="1" ht="25.5" customHeight="1" x14ac:dyDescent="0.2">
      <c r="A6470" s="457">
        <v>87247</v>
      </c>
      <c r="B6470" s="458" t="s">
        <v>21122</v>
      </c>
      <c r="C6470" s="459" t="s">
        <v>984</v>
      </c>
      <c r="D6470" s="460">
        <v>58.13</v>
      </c>
    </row>
    <row r="6471" spans="1:4" s="393" customFormat="1" ht="25.5" customHeight="1" x14ac:dyDescent="0.2">
      <c r="A6471" s="457">
        <v>87248</v>
      </c>
      <c r="B6471" s="458" t="s">
        <v>21123</v>
      </c>
      <c r="C6471" s="459" t="s">
        <v>984</v>
      </c>
      <c r="D6471" s="460">
        <v>50.4</v>
      </c>
    </row>
    <row r="6472" spans="1:4" s="393" customFormat="1" ht="25.5" customHeight="1" x14ac:dyDescent="0.2">
      <c r="A6472" s="457">
        <v>87249</v>
      </c>
      <c r="B6472" s="458" t="s">
        <v>21124</v>
      </c>
      <c r="C6472" s="459" t="s">
        <v>984</v>
      </c>
      <c r="D6472" s="460">
        <v>70.39</v>
      </c>
    </row>
    <row r="6473" spans="1:4" s="393" customFormat="1" ht="25.5" customHeight="1" x14ac:dyDescent="0.2">
      <c r="A6473" s="457">
        <v>87250</v>
      </c>
      <c r="B6473" s="458" t="s">
        <v>21125</v>
      </c>
      <c r="C6473" s="459" t="s">
        <v>984</v>
      </c>
      <c r="D6473" s="460">
        <v>59.53</v>
      </c>
    </row>
    <row r="6474" spans="1:4" s="393" customFormat="1" ht="25.5" customHeight="1" x14ac:dyDescent="0.2">
      <c r="A6474" s="457">
        <v>87251</v>
      </c>
      <c r="B6474" s="458" t="s">
        <v>21126</v>
      </c>
      <c r="C6474" s="459" t="s">
        <v>984</v>
      </c>
      <c r="D6474" s="460">
        <v>50.67</v>
      </c>
    </row>
    <row r="6475" spans="1:4" s="393" customFormat="1" ht="25.5" customHeight="1" x14ac:dyDescent="0.2">
      <c r="A6475" s="457">
        <v>87255</v>
      </c>
      <c r="B6475" s="458" t="s">
        <v>21127</v>
      </c>
      <c r="C6475" s="459" t="s">
        <v>984</v>
      </c>
      <c r="D6475" s="460">
        <v>82.08</v>
      </c>
    </row>
    <row r="6476" spans="1:4" s="393" customFormat="1" ht="25.5" customHeight="1" x14ac:dyDescent="0.2">
      <c r="A6476" s="457">
        <v>87256</v>
      </c>
      <c r="B6476" s="458" t="s">
        <v>21128</v>
      </c>
      <c r="C6476" s="459" t="s">
        <v>984</v>
      </c>
      <c r="D6476" s="460">
        <v>70.16</v>
      </c>
    </row>
    <row r="6477" spans="1:4" s="393" customFormat="1" ht="25.5" customHeight="1" x14ac:dyDescent="0.2">
      <c r="A6477" s="457">
        <v>87257</v>
      </c>
      <c r="B6477" s="458" t="s">
        <v>21129</v>
      </c>
      <c r="C6477" s="459" t="s">
        <v>984</v>
      </c>
      <c r="D6477" s="460">
        <v>60.23</v>
      </c>
    </row>
    <row r="6478" spans="1:4" s="393" customFormat="1" ht="25.5" customHeight="1" x14ac:dyDescent="0.2">
      <c r="A6478" s="457">
        <v>87261</v>
      </c>
      <c r="B6478" s="458" t="s">
        <v>12461</v>
      </c>
      <c r="C6478" s="459" t="s">
        <v>984</v>
      </c>
      <c r="D6478" s="460">
        <v>131.99</v>
      </c>
    </row>
    <row r="6479" spans="1:4" s="393" customFormat="1" ht="25.5" customHeight="1" x14ac:dyDescent="0.2">
      <c r="A6479" s="457">
        <v>87262</v>
      </c>
      <c r="B6479" s="458" t="s">
        <v>12462</v>
      </c>
      <c r="C6479" s="459" t="s">
        <v>984</v>
      </c>
      <c r="D6479" s="460">
        <v>118.9</v>
      </c>
    </row>
    <row r="6480" spans="1:4" s="393" customFormat="1" ht="25.5" customHeight="1" x14ac:dyDescent="0.2">
      <c r="A6480" s="457">
        <v>87263</v>
      </c>
      <c r="B6480" s="458" t="s">
        <v>12463</v>
      </c>
      <c r="C6480" s="459" t="s">
        <v>984</v>
      </c>
      <c r="D6480" s="460">
        <v>108.53</v>
      </c>
    </row>
    <row r="6481" spans="1:4" s="393" customFormat="1" ht="25.5" customHeight="1" x14ac:dyDescent="0.2">
      <c r="A6481" s="457">
        <v>104593</v>
      </c>
      <c r="B6481" s="458" t="s">
        <v>21130</v>
      </c>
      <c r="C6481" s="459" t="s">
        <v>984</v>
      </c>
      <c r="D6481" s="460">
        <v>85.61</v>
      </c>
    </row>
    <row r="6482" spans="1:4" s="393" customFormat="1" ht="25.5" customHeight="1" x14ac:dyDescent="0.2">
      <c r="A6482" s="457">
        <v>104594</v>
      </c>
      <c r="B6482" s="458" t="s">
        <v>21131</v>
      </c>
      <c r="C6482" s="459" t="s">
        <v>984</v>
      </c>
      <c r="D6482" s="460">
        <v>72.319999999999993</v>
      </c>
    </row>
    <row r="6483" spans="1:4" s="393" customFormat="1" ht="25.5" customHeight="1" x14ac:dyDescent="0.2">
      <c r="A6483" s="457">
        <v>104595</v>
      </c>
      <c r="B6483" s="458" t="s">
        <v>21132</v>
      </c>
      <c r="C6483" s="459" t="s">
        <v>984</v>
      </c>
      <c r="D6483" s="460">
        <v>60.69</v>
      </c>
    </row>
    <row r="6484" spans="1:4" s="393" customFormat="1" ht="25.5" customHeight="1" x14ac:dyDescent="0.2">
      <c r="A6484" s="457">
        <v>104596</v>
      </c>
      <c r="B6484" s="458" t="s">
        <v>12464</v>
      </c>
      <c r="C6484" s="459" t="s">
        <v>984</v>
      </c>
      <c r="D6484" s="460">
        <v>136.08000000000001</v>
      </c>
    </row>
    <row r="6485" spans="1:4" s="393" customFormat="1" ht="25.5" customHeight="1" x14ac:dyDescent="0.2">
      <c r="A6485" s="457">
        <v>104597</v>
      </c>
      <c r="B6485" s="458" t="s">
        <v>12465</v>
      </c>
      <c r="C6485" s="459" t="s">
        <v>984</v>
      </c>
      <c r="D6485" s="460">
        <v>121.4</v>
      </c>
    </row>
    <row r="6486" spans="1:4" s="393" customFormat="1" ht="25.5" customHeight="1" x14ac:dyDescent="0.2">
      <c r="A6486" s="457">
        <v>104598</v>
      </c>
      <c r="B6486" s="458" t="s">
        <v>12466</v>
      </c>
      <c r="C6486" s="459" t="s">
        <v>984</v>
      </c>
      <c r="D6486" s="460">
        <v>109.09</v>
      </c>
    </row>
    <row r="6487" spans="1:4" s="393" customFormat="1" ht="25.5" customHeight="1" x14ac:dyDescent="0.2">
      <c r="A6487" s="457">
        <v>104599</v>
      </c>
      <c r="B6487" s="458" t="s">
        <v>21133</v>
      </c>
      <c r="C6487" s="459" t="s">
        <v>984</v>
      </c>
      <c r="D6487" s="460">
        <v>78.959999999999994</v>
      </c>
    </row>
    <row r="6488" spans="1:4" s="393" customFormat="1" ht="25.5" customHeight="1" x14ac:dyDescent="0.2">
      <c r="A6488" s="457">
        <v>104601</v>
      </c>
      <c r="B6488" s="458" t="s">
        <v>21134</v>
      </c>
      <c r="C6488" s="459" t="s">
        <v>984</v>
      </c>
      <c r="D6488" s="460">
        <v>63.23</v>
      </c>
    </row>
    <row r="6489" spans="1:4" s="393" customFormat="1" ht="25.5" customHeight="1" x14ac:dyDescent="0.2">
      <c r="A6489" s="457">
        <v>104603</v>
      </c>
      <c r="B6489" s="458" t="s">
        <v>21135</v>
      </c>
      <c r="C6489" s="459" t="s">
        <v>984</v>
      </c>
      <c r="D6489" s="460">
        <v>52.92</v>
      </c>
    </row>
    <row r="6490" spans="1:4" ht="13.5" x14ac:dyDescent="0.25">
      <c r="A6490" s="447">
        <v>104605</v>
      </c>
      <c r="B6490" s="448" t="s">
        <v>21136</v>
      </c>
      <c r="C6490" s="449" t="s">
        <v>984</v>
      </c>
      <c r="D6490" s="450">
        <v>98.96</v>
      </c>
    </row>
    <row r="6491" spans="1:4" ht="13.5" x14ac:dyDescent="0.25">
      <c r="A6491" s="447">
        <v>104606</v>
      </c>
      <c r="B6491" s="448" t="s">
        <v>21137</v>
      </c>
      <c r="C6491" s="449" t="s">
        <v>984</v>
      </c>
      <c r="D6491" s="450">
        <v>67.62</v>
      </c>
    </row>
    <row r="6492" spans="1:4" ht="13.5" x14ac:dyDescent="0.25">
      <c r="A6492" s="447">
        <v>104607</v>
      </c>
      <c r="B6492" s="448" t="s">
        <v>21138</v>
      </c>
      <c r="C6492" s="449" t="s">
        <v>984</v>
      </c>
      <c r="D6492" s="450">
        <v>54.28</v>
      </c>
    </row>
    <row r="6493" spans="1:4" ht="13.5" x14ac:dyDescent="0.25">
      <c r="A6493" s="447">
        <v>98671</v>
      </c>
      <c r="B6493" s="448" t="s">
        <v>8436</v>
      </c>
      <c r="C6493" s="449" t="s">
        <v>984</v>
      </c>
      <c r="D6493" s="450">
        <v>339.19</v>
      </c>
    </row>
    <row r="6494" spans="1:4" ht="13.5" x14ac:dyDescent="0.25">
      <c r="A6494" s="447">
        <v>98672</v>
      </c>
      <c r="B6494" s="448" t="s">
        <v>8437</v>
      </c>
      <c r="C6494" s="449" t="s">
        <v>984</v>
      </c>
      <c r="D6494" s="450">
        <v>442.93</v>
      </c>
    </row>
    <row r="6495" spans="1:4" ht="13.5" x14ac:dyDescent="0.25">
      <c r="A6495" s="447">
        <v>98678</v>
      </c>
      <c r="B6495" s="448" t="s">
        <v>8438</v>
      </c>
      <c r="C6495" s="449" t="s">
        <v>984</v>
      </c>
      <c r="D6495" s="450">
        <v>389.49</v>
      </c>
    </row>
    <row r="6496" spans="1:4" ht="13.5" x14ac:dyDescent="0.25">
      <c r="A6496" s="447">
        <v>98679</v>
      </c>
      <c r="B6496" s="448" t="s">
        <v>8439</v>
      </c>
      <c r="C6496" s="449" t="s">
        <v>984</v>
      </c>
      <c r="D6496" s="450">
        <v>40.659999999999997</v>
      </c>
    </row>
    <row r="6497" spans="1:4" ht="13.5" x14ac:dyDescent="0.25">
      <c r="A6497" s="447">
        <v>98680</v>
      </c>
      <c r="B6497" s="448" t="s">
        <v>8440</v>
      </c>
      <c r="C6497" s="449" t="s">
        <v>984</v>
      </c>
      <c r="D6497" s="450">
        <v>50.69</v>
      </c>
    </row>
    <row r="6498" spans="1:4" ht="13.5" x14ac:dyDescent="0.25">
      <c r="A6498" s="447">
        <v>98681</v>
      </c>
      <c r="B6498" s="448" t="s">
        <v>8441</v>
      </c>
      <c r="C6498" s="449" t="s">
        <v>984</v>
      </c>
      <c r="D6498" s="450">
        <v>38.130000000000003</v>
      </c>
    </row>
    <row r="6499" spans="1:4" ht="13.5" x14ac:dyDescent="0.25">
      <c r="A6499" s="447">
        <v>98682</v>
      </c>
      <c r="B6499" s="448" t="s">
        <v>8442</v>
      </c>
      <c r="C6499" s="449" t="s">
        <v>984</v>
      </c>
      <c r="D6499" s="450">
        <v>48.16</v>
      </c>
    </row>
    <row r="6500" spans="1:4" s="393" customFormat="1" ht="29.25" customHeight="1" x14ac:dyDescent="0.2">
      <c r="A6500" s="457">
        <v>98685</v>
      </c>
      <c r="B6500" s="458" t="s">
        <v>8443</v>
      </c>
      <c r="C6500" s="459" t="s">
        <v>982</v>
      </c>
      <c r="D6500" s="460">
        <v>62.41</v>
      </c>
    </row>
    <row r="6501" spans="1:4" s="393" customFormat="1" ht="29.25" customHeight="1" x14ac:dyDescent="0.2">
      <c r="A6501" s="457">
        <v>98686</v>
      </c>
      <c r="B6501" s="458" t="s">
        <v>8444</v>
      </c>
      <c r="C6501" s="459" t="s">
        <v>982</v>
      </c>
      <c r="D6501" s="460">
        <v>41.84</v>
      </c>
    </row>
    <row r="6502" spans="1:4" ht="13.5" x14ac:dyDescent="0.25">
      <c r="A6502" s="447">
        <v>98688</v>
      </c>
      <c r="B6502" s="448" t="s">
        <v>8445</v>
      </c>
      <c r="C6502" s="449" t="s">
        <v>982</v>
      </c>
      <c r="D6502" s="450">
        <v>74.040000000000006</v>
      </c>
    </row>
    <row r="6503" spans="1:4" ht="13.5" x14ac:dyDescent="0.25">
      <c r="A6503" s="447">
        <v>98689</v>
      </c>
      <c r="B6503" s="448" t="s">
        <v>8446</v>
      </c>
      <c r="C6503" s="449" t="s">
        <v>982</v>
      </c>
      <c r="D6503" s="450">
        <v>90.04</v>
      </c>
    </row>
    <row r="6504" spans="1:4" ht="13.5" x14ac:dyDescent="0.25">
      <c r="A6504" s="447">
        <v>101090</v>
      </c>
      <c r="B6504" s="448" t="s">
        <v>8447</v>
      </c>
      <c r="C6504" s="449" t="s">
        <v>984</v>
      </c>
      <c r="D6504" s="450">
        <v>229.99</v>
      </c>
    </row>
    <row r="6505" spans="1:4" ht="13.5" x14ac:dyDescent="0.25">
      <c r="A6505" s="447">
        <v>101091</v>
      </c>
      <c r="B6505" s="448" t="s">
        <v>8448</v>
      </c>
      <c r="C6505" s="449" t="s">
        <v>984</v>
      </c>
      <c r="D6505" s="450">
        <v>127.51</v>
      </c>
    </row>
    <row r="6506" spans="1:4" ht="13.5" x14ac:dyDescent="0.25">
      <c r="A6506" s="447">
        <v>101725</v>
      </c>
      <c r="B6506" s="448" t="s">
        <v>8449</v>
      </c>
      <c r="C6506" s="449" t="s">
        <v>984</v>
      </c>
      <c r="D6506" s="450">
        <v>266.95</v>
      </c>
    </row>
    <row r="6507" spans="1:4" ht="13.5" x14ac:dyDescent="0.25">
      <c r="A6507" s="447">
        <v>101726</v>
      </c>
      <c r="B6507" s="448" t="s">
        <v>8450</v>
      </c>
      <c r="C6507" s="449" t="s">
        <v>984</v>
      </c>
      <c r="D6507" s="450">
        <v>171.08</v>
      </c>
    </row>
    <row r="6508" spans="1:4" ht="13.5" x14ac:dyDescent="0.25">
      <c r="A6508" s="447">
        <v>101731</v>
      </c>
      <c r="B6508" s="448" t="s">
        <v>8451</v>
      </c>
      <c r="C6508" s="449" t="s">
        <v>984</v>
      </c>
      <c r="D6508" s="450">
        <v>345.57</v>
      </c>
    </row>
    <row r="6509" spans="1:4" ht="13.5" x14ac:dyDescent="0.25">
      <c r="A6509" s="447">
        <v>101732</v>
      </c>
      <c r="B6509" s="448" t="s">
        <v>8452</v>
      </c>
      <c r="C6509" s="449" t="s">
        <v>984</v>
      </c>
      <c r="D6509" s="450">
        <v>103.1</v>
      </c>
    </row>
    <row r="6510" spans="1:4" s="393" customFormat="1" ht="27.75" customHeight="1" x14ac:dyDescent="0.2">
      <c r="A6510" s="457">
        <v>101094</v>
      </c>
      <c r="B6510" s="458" t="s">
        <v>11602</v>
      </c>
      <c r="C6510" s="459" t="s">
        <v>982</v>
      </c>
      <c r="D6510" s="460">
        <v>160.08000000000001</v>
      </c>
    </row>
    <row r="6511" spans="1:4" s="393" customFormat="1" ht="27.75" customHeight="1" x14ac:dyDescent="0.2">
      <c r="A6511" s="457">
        <v>101727</v>
      </c>
      <c r="B6511" s="458" t="s">
        <v>8453</v>
      </c>
      <c r="C6511" s="459" t="s">
        <v>984</v>
      </c>
      <c r="D6511" s="460">
        <v>188.4</v>
      </c>
    </row>
    <row r="6512" spans="1:4" ht="13.5" x14ac:dyDescent="0.25">
      <c r="A6512" s="447">
        <v>101733</v>
      </c>
      <c r="B6512" s="448" t="s">
        <v>8454</v>
      </c>
      <c r="C6512" s="449" t="s">
        <v>984</v>
      </c>
      <c r="D6512" s="450">
        <v>259.02999999999997</v>
      </c>
    </row>
    <row r="6513" spans="1:4" ht="13.5" x14ac:dyDescent="0.25">
      <c r="A6513" s="447">
        <v>101734</v>
      </c>
      <c r="B6513" s="448" t="s">
        <v>8455</v>
      </c>
      <c r="C6513" s="449" t="s">
        <v>984</v>
      </c>
      <c r="D6513" s="450">
        <v>390.94</v>
      </c>
    </row>
    <row r="6514" spans="1:4" ht="13.5" x14ac:dyDescent="0.25">
      <c r="A6514" s="447">
        <v>101735</v>
      </c>
      <c r="B6514" s="448" t="s">
        <v>8456</v>
      </c>
      <c r="C6514" s="449" t="s">
        <v>984</v>
      </c>
      <c r="D6514" s="450">
        <v>400.51</v>
      </c>
    </row>
    <row r="6515" spans="1:4" ht="13.5" x14ac:dyDescent="0.25">
      <c r="A6515" s="447">
        <v>101736</v>
      </c>
      <c r="B6515" s="448" t="s">
        <v>8457</v>
      </c>
      <c r="C6515" s="449" t="s">
        <v>984</v>
      </c>
      <c r="D6515" s="450">
        <v>105.92</v>
      </c>
    </row>
    <row r="6516" spans="1:4" ht="13.5" x14ac:dyDescent="0.25">
      <c r="A6516" s="447">
        <v>101737</v>
      </c>
      <c r="B6516" s="448" t="s">
        <v>8458</v>
      </c>
      <c r="C6516" s="449" t="s">
        <v>984</v>
      </c>
      <c r="D6516" s="450">
        <v>124.85</v>
      </c>
    </row>
    <row r="6517" spans="1:4" ht="13.5" x14ac:dyDescent="0.25">
      <c r="A6517" s="447">
        <v>101748</v>
      </c>
      <c r="B6517" s="448" t="s">
        <v>8459</v>
      </c>
      <c r="C6517" s="449" t="s">
        <v>984</v>
      </c>
      <c r="D6517" s="450">
        <v>3.59</v>
      </c>
    </row>
    <row r="6518" spans="1:4" ht="13.5" x14ac:dyDescent="0.25">
      <c r="A6518" s="447">
        <v>104162</v>
      </c>
      <c r="B6518" s="448" t="s">
        <v>11603</v>
      </c>
      <c r="C6518" s="449" t="s">
        <v>984</v>
      </c>
      <c r="D6518" s="450">
        <v>98</v>
      </c>
    </row>
    <row r="6519" spans="1:4" ht="13.5" x14ac:dyDescent="0.25">
      <c r="A6519" s="447">
        <v>101092</v>
      </c>
      <c r="B6519" s="448" t="s">
        <v>8460</v>
      </c>
      <c r="C6519" s="449" t="s">
        <v>984</v>
      </c>
      <c r="D6519" s="450">
        <v>350.53</v>
      </c>
    </row>
    <row r="6520" spans="1:4" ht="13.5" x14ac:dyDescent="0.25">
      <c r="A6520" s="447">
        <v>101093</v>
      </c>
      <c r="B6520" s="448" t="s">
        <v>8461</v>
      </c>
      <c r="C6520" s="449" t="s">
        <v>984</v>
      </c>
      <c r="D6520" s="450">
        <v>454.27</v>
      </c>
    </row>
    <row r="6521" spans="1:4" ht="13.5" x14ac:dyDescent="0.25">
      <c r="A6521" s="447">
        <v>98695</v>
      </c>
      <c r="B6521" s="448" t="s">
        <v>8462</v>
      </c>
      <c r="C6521" s="449" t="s">
        <v>982</v>
      </c>
      <c r="D6521" s="450">
        <v>82.08</v>
      </c>
    </row>
    <row r="6522" spans="1:4" ht="13.5" x14ac:dyDescent="0.25">
      <c r="A6522" s="447">
        <v>98697</v>
      </c>
      <c r="B6522" s="448" t="s">
        <v>8463</v>
      </c>
      <c r="C6522" s="449" t="s">
        <v>982</v>
      </c>
      <c r="D6522" s="450">
        <v>53.66</v>
      </c>
    </row>
    <row r="6523" spans="1:4" ht="13.5" x14ac:dyDescent="0.25">
      <c r="A6523" s="447">
        <v>101738</v>
      </c>
      <c r="B6523" s="448" t="s">
        <v>8464</v>
      </c>
      <c r="C6523" s="449" t="s">
        <v>982</v>
      </c>
      <c r="D6523" s="450">
        <v>37</v>
      </c>
    </row>
    <row r="6524" spans="1:4" ht="13.5" x14ac:dyDescent="0.25">
      <c r="A6524" s="447">
        <v>101739</v>
      </c>
      <c r="B6524" s="448" t="s">
        <v>8465</v>
      </c>
      <c r="C6524" s="449" t="s">
        <v>982</v>
      </c>
      <c r="D6524" s="450">
        <v>40.24</v>
      </c>
    </row>
    <row r="6525" spans="1:4" ht="13.5" x14ac:dyDescent="0.25">
      <c r="A6525" s="447">
        <v>88648</v>
      </c>
      <c r="B6525" s="448" t="s">
        <v>21139</v>
      </c>
      <c r="C6525" s="449" t="s">
        <v>982</v>
      </c>
      <c r="D6525" s="450">
        <v>7.4</v>
      </c>
    </row>
    <row r="6526" spans="1:4" ht="13.5" x14ac:dyDescent="0.25">
      <c r="A6526" s="447">
        <v>88649</v>
      </c>
      <c r="B6526" s="448" t="s">
        <v>21140</v>
      </c>
      <c r="C6526" s="449" t="s">
        <v>982</v>
      </c>
      <c r="D6526" s="450">
        <v>8.3800000000000008</v>
      </c>
    </row>
    <row r="6527" spans="1:4" ht="13.5" x14ac:dyDescent="0.25">
      <c r="A6527" s="447">
        <v>88650</v>
      </c>
      <c r="B6527" s="448" t="s">
        <v>21141</v>
      </c>
      <c r="C6527" s="449" t="s">
        <v>982</v>
      </c>
      <c r="D6527" s="450">
        <v>11.39</v>
      </c>
    </row>
    <row r="6528" spans="1:4" ht="13.5" x14ac:dyDescent="0.25">
      <c r="A6528" s="447">
        <v>101740</v>
      </c>
      <c r="B6528" s="448" t="s">
        <v>8466</v>
      </c>
      <c r="C6528" s="449" t="s">
        <v>982</v>
      </c>
      <c r="D6528" s="450">
        <v>50.82</v>
      </c>
    </row>
    <row r="6529" spans="1:4" ht="13.5" x14ac:dyDescent="0.25">
      <c r="A6529" s="447">
        <v>101741</v>
      </c>
      <c r="B6529" s="448" t="s">
        <v>8467</v>
      </c>
      <c r="C6529" s="449" t="s">
        <v>982</v>
      </c>
      <c r="D6529" s="450">
        <v>23.63</v>
      </c>
    </row>
    <row r="6530" spans="1:4" ht="13.5" x14ac:dyDescent="0.25">
      <c r="A6530" s="447">
        <v>94990</v>
      </c>
      <c r="B6530" s="448" t="s">
        <v>11604</v>
      </c>
      <c r="C6530" s="449" t="s">
        <v>1643</v>
      </c>
      <c r="D6530" s="450">
        <v>804.03</v>
      </c>
    </row>
    <row r="6531" spans="1:4" ht="13.5" x14ac:dyDescent="0.25">
      <c r="A6531" s="447">
        <v>94991</v>
      </c>
      <c r="B6531" s="448" t="s">
        <v>12467</v>
      </c>
      <c r="C6531" s="449" t="s">
        <v>1643</v>
      </c>
      <c r="D6531" s="450">
        <v>788.22</v>
      </c>
    </row>
    <row r="6532" spans="1:4" ht="13.5" x14ac:dyDescent="0.25">
      <c r="A6532" s="447">
        <v>94992</v>
      </c>
      <c r="B6532" s="448" t="s">
        <v>11605</v>
      </c>
      <c r="C6532" s="449" t="s">
        <v>984</v>
      </c>
      <c r="D6532" s="450">
        <v>84.37</v>
      </c>
    </row>
    <row r="6533" spans="1:4" ht="13.5" x14ac:dyDescent="0.25">
      <c r="A6533" s="447">
        <v>94993</v>
      </c>
      <c r="B6533" s="448" t="s">
        <v>11606</v>
      </c>
      <c r="C6533" s="449" t="s">
        <v>984</v>
      </c>
      <c r="D6533" s="450">
        <v>83.42</v>
      </c>
    </row>
    <row r="6534" spans="1:4" ht="13.5" x14ac:dyDescent="0.25">
      <c r="A6534" s="447">
        <v>94994</v>
      </c>
      <c r="B6534" s="448" t="s">
        <v>11607</v>
      </c>
      <c r="C6534" s="449" t="s">
        <v>984</v>
      </c>
      <c r="D6534" s="450">
        <v>100.83</v>
      </c>
    </row>
    <row r="6535" spans="1:4" ht="13.5" x14ac:dyDescent="0.25">
      <c r="A6535" s="447">
        <v>94995</v>
      </c>
      <c r="B6535" s="448" t="s">
        <v>11608</v>
      </c>
      <c r="C6535" s="449" t="s">
        <v>984</v>
      </c>
      <c r="D6535" s="450">
        <v>99.57</v>
      </c>
    </row>
    <row r="6536" spans="1:4" ht="13.5" x14ac:dyDescent="0.25">
      <c r="A6536" s="447">
        <v>101747</v>
      </c>
      <c r="B6536" s="448" t="s">
        <v>8468</v>
      </c>
      <c r="C6536" s="449" t="s">
        <v>984</v>
      </c>
      <c r="D6536" s="450">
        <v>80.53</v>
      </c>
    </row>
    <row r="6537" spans="1:4" ht="13.5" x14ac:dyDescent="0.25">
      <c r="A6537" s="447">
        <v>104626</v>
      </c>
      <c r="B6537" s="448" t="s">
        <v>12468</v>
      </c>
      <c r="C6537" s="449" t="s">
        <v>1643</v>
      </c>
      <c r="D6537" s="450">
        <v>807.31</v>
      </c>
    </row>
    <row r="6538" spans="1:4" ht="13.5" x14ac:dyDescent="0.25">
      <c r="A6538" s="447">
        <v>104658</v>
      </c>
      <c r="B6538" s="448" t="s">
        <v>21142</v>
      </c>
      <c r="C6538" s="449" t="s">
        <v>984</v>
      </c>
      <c r="D6538" s="450">
        <v>147.66</v>
      </c>
    </row>
    <row r="6539" spans="1:4" ht="13.5" x14ac:dyDescent="0.25">
      <c r="A6539" s="447">
        <v>87620</v>
      </c>
      <c r="B6539" s="448" t="s">
        <v>8469</v>
      </c>
      <c r="C6539" s="449" t="s">
        <v>984</v>
      </c>
      <c r="D6539" s="450">
        <v>31.87</v>
      </c>
    </row>
    <row r="6540" spans="1:4" ht="13.5" x14ac:dyDescent="0.25">
      <c r="A6540" s="447">
        <v>87622</v>
      </c>
      <c r="B6540" s="448" t="s">
        <v>8470</v>
      </c>
      <c r="C6540" s="449" t="s">
        <v>984</v>
      </c>
      <c r="D6540" s="450">
        <v>34.74</v>
      </c>
    </row>
    <row r="6541" spans="1:4" ht="13.5" x14ac:dyDescent="0.25">
      <c r="A6541" s="447">
        <v>87623</v>
      </c>
      <c r="B6541" s="448" t="s">
        <v>8471</v>
      </c>
      <c r="C6541" s="449" t="s">
        <v>984</v>
      </c>
      <c r="D6541" s="450">
        <v>67.27</v>
      </c>
    </row>
    <row r="6542" spans="1:4" ht="13.5" x14ac:dyDescent="0.25">
      <c r="A6542" s="447">
        <v>87624</v>
      </c>
      <c r="B6542" s="448" t="s">
        <v>15210</v>
      </c>
      <c r="C6542" s="449" t="s">
        <v>984</v>
      </c>
      <c r="D6542" s="450">
        <v>73.17</v>
      </c>
    </row>
    <row r="6543" spans="1:4" ht="13.5" x14ac:dyDescent="0.25">
      <c r="A6543" s="447">
        <v>87630</v>
      </c>
      <c r="B6543" s="448" t="s">
        <v>8472</v>
      </c>
      <c r="C6543" s="449" t="s">
        <v>984</v>
      </c>
      <c r="D6543" s="450">
        <v>40.98</v>
      </c>
    </row>
    <row r="6544" spans="1:4" ht="13.5" x14ac:dyDescent="0.25">
      <c r="A6544" s="447">
        <v>87632</v>
      </c>
      <c r="B6544" s="448" t="s">
        <v>8473</v>
      </c>
      <c r="C6544" s="449" t="s">
        <v>984</v>
      </c>
      <c r="D6544" s="450">
        <v>44.96</v>
      </c>
    </row>
    <row r="6545" spans="1:4" ht="13.5" x14ac:dyDescent="0.25">
      <c r="A6545" s="447">
        <v>87633</v>
      </c>
      <c r="B6545" s="448" t="s">
        <v>8474</v>
      </c>
      <c r="C6545" s="449" t="s">
        <v>984</v>
      </c>
      <c r="D6545" s="450">
        <v>90.2</v>
      </c>
    </row>
    <row r="6546" spans="1:4" ht="13.5" x14ac:dyDescent="0.25">
      <c r="A6546" s="447">
        <v>87634</v>
      </c>
      <c r="B6546" s="448" t="s">
        <v>8475</v>
      </c>
      <c r="C6546" s="449" t="s">
        <v>984</v>
      </c>
      <c r="D6546" s="450">
        <v>98.39</v>
      </c>
    </row>
    <row r="6547" spans="1:4" ht="13.5" x14ac:dyDescent="0.25">
      <c r="A6547" s="447">
        <v>87640</v>
      </c>
      <c r="B6547" s="448" t="s">
        <v>8476</v>
      </c>
      <c r="C6547" s="449" t="s">
        <v>984</v>
      </c>
      <c r="D6547" s="450">
        <v>48.44</v>
      </c>
    </row>
    <row r="6548" spans="1:4" ht="13.5" x14ac:dyDescent="0.25">
      <c r="A6548" s="447">
        <v>87642</v>
      </c>
      <c r="B6548" s="448" t="s">
        <v>8477</v>
      </c>
      <c r="C6548" s="449" t="s">
        <v>984</v>
      </c>
      <c r="D6548" s="450">
        <v>53.34</v>
      </c>
    </row>
    <row r="6549" spans="1:4" ht="13.5" x14ac:dyDescent="0.25">
      <c r="A6549" s="447">
        <v>87643</v>
      </c>
      <c r="B6549" s="448" t="s">
        <v>8478</v>
      </c>
      <c r="C6549" s="449" t="s">
        <v>984</v>
      </c>
      <c r="D6549" s="450">
        <v>108.96</v>
      </c>
    </row>
    <row r="6550" spans="1:4" ht="13.5" x14ac:dyDescent="0.25">
      <c r="A6550" s="447">
        <v>87644</v>
      </c>
      <c r="B6550" s="448" t="s">
        <v>8479</v>
      </c>
      <c r="C6550" s="449" t="s">
        <v>984</v>
      </c>
      <c r="D6550" s="450">
        <v>119.04</v>
      </c>
    </row>
    <row r="6551" spans="1:4" ht="13.5" x14ac:dyDescent="0.25">
      <c r="A6551" s="447">
        <v>87680</v>
      </c>
      <c r="B6551" s="448" t="s">
        <v>8480</v>
      </c>
      <c r="C6551" s="449" t="s">
        <v>984</v>
      </c>
      <c r="D6551" s="450">
        <v>44.14</v>
      </c>
    </row>
    <row r="6552" spans="1:4" ht="13.5" x14ac:dyDescent="0.25">
      <c r="A6552" s="447">
        <v>87682</v>
      </c>
      <c r="B6552" s="448" t="s">
        <v>8481</v>
      </c>
      <c r="C6552" s="449" t="s">
        <v>984</v>
      </c>
      <c r="D6552" s="450">
        <v>49.04</v>
      </c>
    </row>
    <row r="6553" spans="1:4" ht="13.5" x14ac:dyDescent="0.25">
      <c r="A6553" s="447">
        <v>87683</v>
      </c>
      <c r="B6553" s="448" t="s">
        <v>8482</v>
      </c>
      <c r="C6553" s="449" t="s">
        <v>984</v>
      </c>
      <c r="D6553" s="450">
        <v>104.66</v>
      </c>
    </row>
    <row r="6554" spans="1:4" ht="13.5" x14ac:dyDescent="0.25">
      <c r="A6554" s="447">
        <v>87684</v>
      </c>
      <c r="B6554" s="448" t="s">
        <v>8483</v>
      </c>
      <c r="C6554" s="449" t="s">
        <v>984</v>
      </c>
      <c r="D6554" s="450">
        <v>114.74</v>
      </c>
    </row>
    <row r="6555" spans="1:4" ht="13.5" x14ac:dyDescent="0.25">
      <c r="A6555" s="447">
        <v>87690</v>
      </c>
      <c r="B6555" s="448" t="s">
        <v>8484</v>
      </c>
      <c r="C6555" s="449" t="s">
        <v>984</v>
      </c>
      <c r="D6555" s="450">
        <v>50.57</v>
      </c>
    </row>
    <row r="6556" spans="1:4" ht="13.5" x14ac:dyDescent="0.25">
      <c r="A6556" s="447">
        <v>87692</v>
      </c>
      <c r="B6556" s="448" t="s">
        <v>8485</v>
      </c>
      <c r="C6556" s="449" t="s">
        <v>984</v>
      </c>
      <c r="D6556" s="450">
        <v>56.18</v>
      </c>
    </row>
    <row r="6557" spans="1:4" ht="13.5" x14ac:dyDescent="0.25">
      <c r="A6557" s="447">
        <v>87693</v>
      </c>
      <c r="B6557" s="448" t="s">
        <v>8486</v>
      </c>
      <c r="C6557" s="449" t="s">
        <v>984</v>
      </c>
      <c r="D6557" s="450">
        <v>119.89</v>
      </c>
    </row>
    <row r="6558" spans="1:4" ht="13.5" x14ac:dyDescent="0.25">
      <c r="A6558" s="447">
        <v>87694</v>
      </c>
      <c r="B6558" s="448" t="s">
        <v>8487</v>
      </c>
      <c r="C6558" s="449" t="s">
        <v>984</v>
      </c>
      <c r="D6558" s="450">
        <v>131.43</v>
      </c>
    </row>
    <row r="6559" spans="1:4" ht="13.5" x14ac:dyDescent="0.25">
      <c r="A6559" s="447">
        <v>87700</v>
      </c>
      <c r="B6559" s="448" t="s">
        <v>8488</v>
      </c>
      <c r="C6559" s="449" t="s">
        <v>984</v>
      </c>
      <c r="D6559" s="450">
        <v>54.64</v>
      </c>
    </row>
    <row r="6560" spans="1:4" ht="13.5" x14ac:dyDescent="0.25">
      <c r="A6560" s="447">
        <v>87702</v>
      </c>
      <c r="B6560" s="448" t="s">
        <v>8489</v>
      </c>
      <c r="C6560" s="449" t="s">
        <v>984</v>
      </c>
      <c r="D6560" s="450">
        <v>60.75</v>
      </c>
    </row>
    <row r="6561" spans="1:4" ht="13.5" x14ac:dyDescent="0.25">
      <c r="A6561" s="447">
        <v>87703</v>
      </c>
      <c r="B6561" s="448" t="s">
        <v>8490</v>
      </c>
      <c r="C6561" s="449" t="s">
        <v>984</v>
      </c>
      <c r="D6561" s="450">
        <v>130.12</v>
      </c>
    </row>
    <row r="6562" spans="1:4" ht="13.5" x14ac:dyDescent="0.25">
      <c r="A6562" s="447">
        <v>87704</v>
      </c>
      <c r="B6562" s="448" t="s">
        <v>8491</v>
      </c>
      <c r="C6562" s="449" t="s">
        <v>984</v>
      </c>
      <c r="D6562" s="450">
        <v>142.69</v>
      </c>
    </row>
    <row r="6563" spans="1:4" ht="13.5" x14ac:dyDescent="0.25">
      <c r="A6563" s="447">
        <v>87735</v>
      </c>
      <c r="B6563" s="448" t="s">
        <v>8492</v>
      </c>
      <c r="C6563" s="449" t="s">
        <v>984</v>
      </c>
      <c r="D6563" s="450">
        <v>43.96</v>
      </c>
    </row>
    <row r="6564" spans="1:4" ht="13.5" x14ac:dyDescent="0.25">
      <c r="A6564" s="447">
        <v>87737</v>
      </c>
      <c r="B6564" s="448" t="s">
        <v>8493</v>
      </c>
      <c r="C6564" s="449" t="s">
        <v>984</v>
      </c>
      <c r="D6564" s="450">
        <v>46.83</v>
      </c>
    </row>
    <row r="6565" spans="1:4" ht="13.5" x14ac:dyDescent="0.25">
      <c r="A6565" s="447">
        <v>87738</v>
      </c>
      <c r="B6565" s="448" t="s">
        <v>8494</v>
      </c>
      <c r="C6565" s="449" t="s">
        <v>984</v>
      </c>
      <c r="D6565" s="450">
        <v>79.36</v>
      </c>
    </row>
    <row r="6566" spans="1:4" ht="13.5" x14ac:dyDescent="0.25">
      <c r="A6566" s="447">
        <v>87739</v>
      </c>
      <c r="B6566" s="448" t="s">
        <v>8495</v>
      </c>
      <c r="C6566" s="449" t="s">
        <v>984</v>
      </c>
      <c r="D6566" s="450">
        <v>85.26</v>
      </c>
    </row>
    <row r="6567" spans="1:4" ht="13.5" x14ac:dyDescent="0.25">
      <c r="A6567" s="447">
        <v>87745</v>
      </c>
      <c r="B6567" s="448" t="s">
        <v>8496</v>
      </c>
      <c r="C6567" s="449" t="s">
        <v>984</v>
      </c>
      <c r="D6567" s="450">
        <v>53.08</v>
      </c>
    </row>
    <row r="6568" spans="1:4" ht="13.5" x14ac:dyDescent="0.25">
      <c r="A6568" s="447">
        <v>87747</v>
      </c>
      <c r="B6568" s="448" t="s">
        <v>8497</v>
      </c>
      <c r="C6568" s="449" t="s">
        <v>984</v>
      </c>
      <c r="D6568" s="450">
        <v>57.06</v>
      </c>
    </row>
    <row r="6569" spans="1:4" ht="13.5" x14ac:dyDescent="0.25">
      <c r="A6569" s="447">
        <v>87748</v>
      </c>
      <c r="B6569" s="448" t="s">
        <v>8498</v>
      </c>
      <c r="C6569" s="449" t="s">
        <v>984</v>
      </c>
      <c r="D6569" s="450">
        <v>102.3</v>
      </c>
    </row>
    <row r="6570" spans="1:4" ht="13.5" x14ac:dyDescent="0.25">
      <c r="A6570" s="447">
        <v>87749</v>
      </c>
      <c r="B6570" s="448" t="s">
        <v>8499</v>
      </c>
      <c r="C6570" s="449" t="s">
        <v>984</v>
      </c>
      <c r="D6570" s="450">
        <v>110.49</v>
      </c>
    </row>
    <row r="6571" spans="1:4" ht="13.5" x14ac:dyDescent="0.25">
      <c r="A6571" s="447">
        <v>87755</v>
      </c>
      <c r="B6571" s="448" t="s">
        <v>8500</v>
      </c>
      <c r="C6571" s="449" t="s">
        <v>984</v>
      </c>
      <c r="D6571" s="450">
        <v>51.12</v>
      </c>
    </row>
    <row r="6572" spans="1:4" ht="13.5" x14ac:dyDescent="0.25">
      <c r="A6572" s="447">
        <v>87757</v>
      </c>
      <c r="B6572" s="448" t="s">
        <v>8501</v>
      </c>
      <c r="C6572" s="449" t="s">
        <v>984</v>
      </c>
      <c r="D6572" s="450">
        <v>55.1</v>
      </c>
    </row>
    <row r="6573" spans="1:4" ht="13.5" x14ac:dyDescent="0.25">
      <c r="A6573" s="447">
        <v>87758</v>
      </c>
      <c r="B6573" s="448" t="s">
        <v>8502</v>
      </c>
      <c r="C6573" s="449" t="s">
        <v>984</v>
      </c>
      <c r="D6573" s="450">
        <v>100.34</v>
      </c>
    </row>
    <row r="6574" spans="1:4" ht="13.5" x14ac:dyDescent="0.25">
      <c r="A6574" s="447">
        <v>87759</v>
      </c>
      <c r="B6574" s="448" t="s">
        <v>8503</v>
      </c>
      <c r="C6574" s="449" t="s">
        <v>984</v>
      </c>
      <c r="D6574" s="450">
        <v>108.53</v>
      </c>
    </row>
    <row r="6575" spans="1:4" ht="13.5" x14ac:dyDescent="0.25">
      <c r="A6575" s="447">
        <v>87765</v>
      </c>
      <c r="B6575" s="448" t="s">
        <v>8504</v>
      </c>
      <c r="C6575" s="449" t="s">
        <v>984</v>
      </c>
      <c r="D6575" s="450">
        <v>58.63</v>
      </c>
    </row>
    <row r="6576" spans="1:4" ht="13.5" x14ac:dyDescent="0.25">
      <c r="A6576" s="447">
        <v>87767</v>
      </c>
      <c r="B6576" s="448" t="s">
        <v>8505</v>
      </c>
      <c r="C6576" s="449" t="s">
        <v>984</v>
      </c>
      <c r="D6576" s="450">
        <v>63.53</v>
      </c>
    </row>
    <row r="6577" spans="1:4" ht="13.5" x14ac:dyDescent="0.25">
      <c r="A6577" s="447">
        <v>87768</v>
      </c>
      <c r="B6577" s="448" t="s">
        <v>8506</v>
      </c>
      <c r="C6577" s="449" t="s">
        <v>984</v>
      </c>
      <c r="D6577" s="450">
        <v>119.15</v>
      </c>
    </row>
    <row r="6578" spans="1:4" ht="13.5" x14ac:dyDescent="0.25">
      <c r="A6578" s="447">
        <v>87769</v>
      </c>
      <c r="B6578" s="448" t="s">
        <v>8507</v>
      </c>
      <c r="C6578" s="449" t="s">
        <v>984</v>
      </c>
      <c r="D6578" s="450">
        <v>129.22999999999999</v>
      </c>
    </row>
    <row r="6579" spans="1:4" ht="13.5" x14ac:dyDescent="0.25">
      <c r="A6579" s="447">
        <v>88470</v>
      </c>
      <c r="B6579" s="448" t="s">
        <v>8508</v>
      </c>
      <c r="C6579" s="449" t="s">
        <v>984</v>
      </c>
      <c r="D6579" s="450">
        <v>28.98</v>
      </c>
    </row>
    <row r="6580" spans="1:4" ht="13.5" x14ac:dyDescent="0.25">
      <c r="A6580" s="447">
        <v>88471</v>
      </c>
      <c r="B6580" s="448" t="s">
        <v>8509</v>
      </c>
      <c r="C6580" s="449" t="s">
        <v>984</v>
      </c>
      <c r="D6580" s="450">
        <v>36.21</v>
      </c>
    </row>
    <row r="6581" spans="1:4" ht="13.5" x14ac:dyDescent="0.25">
      <c r="A6581" s="447">
        <v>88472</v>
      </c>
      <c r="B6581" s="448" t="s">
        <v>8510</v>
      </c>
      <c r="C6581" s="449" t="s">
        <v>984</v>
      </c>
      <c r="D6581" s="450">
        <v>41.96</v>
      </c>
    </row>
    <row r="6582" spans="1:4" ht="13.5" x14ac:dyDescent="0.25">
      <c r="A6582" s="447">
        <v>88476</v>
      </c>
      <c r="B6582" s="448" t="s">
        <v>8511</v>
      </c>
      <c r="C6582" s="449" t="s">
        <v>984</v>
      </c>
      <c r="D6582" s="450">
        <v>23.66</v>
      </c>
    </row>
    <row r="6583" spans="1:4" ht="13.5" x14ac:dyDescent="0.25">
      <c r="A6583" s="447">
        <v>88477</v>
      </c>
      <c r="B6583" s="448" t="s">
        <v>8512</v>
      </c>
      <c r="C6583" s="449" t="s">
        <v>984</v>
      </c>
      <c r="D6583" s="450">
        <v>32.67</v>
      </c>
    </row>
    <row r="6584" spans="1:4" ht="13.5" x14ac:dyDescent="0.25">
      <c r="A6584" s="447">
        <v>88478</v>
      </c>
      <c r="B6584" s="448" t="s">
        <v>8513</v>
      </c>
      <c r="C6584" s="449" t="s">
        <v>984</v>
      </c>
      <c r="D6584" s="450">
        <v>40.119999999999997</v>
      </c>
    </row>
    <row r="6585" spans="1:4" ht="13.5" x14ac:dyDescent="0.25">
      <c r="A6585" s="447">
        <v>90930</v>
      </c>
      <c r="B6585" s="448" t="s">
        <v>8514</v>
      </c>
      <c r="C6585" s="449" t="s">
        <v>984</v>
      </c>
      <c r="D6585" s="450">
        <v>78.91</v>
      </c>
    </row>
    <row r="6586" spans="1:4" ht="13.5" x14ac:dyDescent="0.25">
      <c r="A6586" s="447">
        <v>90932</v>
      </c>
      <c r="B6586" s="448" t="s">
        <v>8515</v>
      </c>
      <c r="C6586" s="449" t="s">
        <v>984</v>
      </c>
      <c r="D6586" s="450">
        <v>84.52</v>
      </c>
    </row>
    <row r="6587" spans="1:4" ht="13.5" x14ac:dyDescent="0.25">
      <c r="A6587" s="447">
        <v>90933</v>
      </c>
      <c r="B6587" s="448" t="s">
        <v>8516</v>
      </c>
      <c r="C6587" s="449" t="s">
        <v>984</v>
      </c>
      <c r="D6587" s="450">
        <v>148.22999999999999</v>
      </c>
    </row>
    <row r="6588" spans="1:4" ht="13.5" x14ac:dyDescent="0.25">
      <c r="A6588" s="447">
        <v>90934</v>
      </c>
      <c r="B6588" s="448" t="s">
        <v>8517</v>
      </c>
      <c r="C6588" s="449" t="s">
        <v>984</v>
      </c>
      <c r="D6588" s="450">
        <v>159.77000000000001</v>
      </c>
    </row>
    <row r="6589" spans="1:4" ht="13.5" x14ac:dyDescent="0.25">
      <c r="A6589" s="447">
        <v>90940</v>
      </c>
      <c r="B6589" s="448" t="s">
        <v>8518</v>
      </c>
      <c r="C6589" s="449" t="s">
        <v>984</v>
      </c>
      <c r="D6589" s="450">
        <v>84.28</v>
      </c>
    </row>
    <row r="6590" spans="1:4" ht="13.5" x14ac:dyDescent="0.25">
      <c r="A6590" s="447">
        <v>90942</v>
      </c>
      <c r="B6590" s="448" t="s">
        <v>8519</v>
      </c>
      <c r="C6590" s="449" t="s">
        <v>984</v>
      </c>
      <c r="D6590" s="450">
        <v>90.39</v>
      </c>
    </row>
    <row r="6591" spans="1:4" ht="13.5" x14ac:dyDescent="0.25">
      <c r="A6591" s="447">
        <v>90943</v>
      </c>
      <c r="B6591" s="448" t="s">
        <v>8520</v>
      </c>
      <c r="C6591" s="449" t="s">
        <v>984</v>
      </c>
      <c r="D6591" s="450">
        <v>159.76</v>
      </c>
    </row>
    <row r="6592" spans="1:4" ht="13.5" x14ac:dyDescent="0.25">
      <c r="A6592" s="447">
        <v>90944</v>
      </c>
      <c r="B6592" s="448" t="s">
        <v>8521</v>
      </c>
      <c r="C6592" s="449" t="s">
        <v>984</v>
      </c>
      <c r="D6592" s="450">
        <v>172.33</v>
      </c>
    </row>
    <row r="6593" spans="1:4" ht="13.5" x14ac:dyDescent="0.25">
      <c r="A6593" s="447">
        <v>90950</v>
      </c>
      <c r="B6593" s="448" t="s">
        <v>8522</v>
      </c>
      <c r="C6593" s="449" t="s">
        <v>984</v>
      </c>
      <c r="D6593" s="450">
        <v>94.1</v>
      </c>
    </row>
    <row r="6594" spans="1:4" ht="13.5" x14ac:dyDescent="0.25">
      <c r="A6594" s="447">
        <v>90952</v>
      </c>
      <c r="B6594" s="448" t="s">
        <v>8523</v>
      </c>
      <c r="C6594" s="449" t="s">
        <v>984</v>
      </c>
      <c r="D6594" s="450">
        <v>101.12</v>
      </c>
    </row>
    <row r="6595" spans="1:4" ht="13.5" x14ac:dyDescent="0.25">
      <c r="A6595" s="447">
        <v>90953</v>
      </c>
      <c r="B6595" s="448" t="s">
        <v>8524</v>
      </c>
      <c r="C6595" s="449" t="s">
        <v>984</v>
      </c>
      <c r="D6595" s="450">
        <v>180.89</v>
      </c>
    </row>
    <row r="6596" spans="1:4" ht="13.5" x14ac:dyDescent="0.25">
      <c r="A6596" s="447">
        <v>90954</v>
      </c>
      <c r="B6596" s="448" t="s">
        <v>8525</v>
      </c>
      <c r="C6596" s="449" t="s">
        <v>984</v>
      </c>
      <c r="D6596" s="450">
        <v>195.34</v>
      </c>
    </row>
    <row r="6597" spans="1:4" ht="13.5" x14ac:dyDescent="0.25">
      <c r="A6597" s="447">
        <v>102803</v>
      </c>
      <c r="B6597" s="448" t="s">
        <v>8526</v>
      </c>
      <c r="C6597" s="449" t="s">
        <v>984</v>
      </c>
      <c r="D6597" s="450">
        <v>2.37</v>
      </c>
    </row>
    <row r="6598" spans="1:4" ht="13.5" x14ac:dyDescent="0.25">
      <c r="A6598" s="447">
        <v>101742</v>
      </c>
      <c r="B6598" s="448" t="s">
        <v>8527</v>
      </c>
      <c r="C6598" s="449" t="s">
        <v>982</v>
      </c>
      <c r="D6598" s="450">
        <v>58.01</v>
      </c>
    </row>
    <row r="6599" spans="1:4" ht="13.5" x14ac:dyDescent="0.25">
      <c r="A6599" s="447">
        <v>87878</v>
      </c>
      <c r="B6599" s="448" t="s">
        <v>11609</v>
      </c>
      <c r="C6599" s="449" t="s">
        <v>984</v>
      </c>
      <c r="D6599" s="450">
        <v>4.9000000000000004</v>
      </c>
    </row>
    <row r="6600" spans="1:4" ht="13.5" x14ac:dyDescent="0.25">
      <c r="A6600" s="447">
        <v>87879</v>
      </c>
      <c r="B6600" s="448" t="s">
        <v>11610</v>
      </c>
      <c r="C6600" s="449" t="s">
        <v>984</v>
      </c>
      <c r="D6600" s="450">
        <v>4.51</v>
      </c>
    </row>
    <row r="6601" spans="1:4" ht="13.5" x14ac:dyDescent="0.25">
      <c r="A6601" s="447">
        <v>87881</v>
      </c>
      <c r="B6601" s="448" t="s">
        <v>11611</v>
      </c>
      <c r="C6601" s="449" t="s">
        <v>984</v>
      </c>
      <c r="D6601" s="450">
        <v>6.27</v>
      </c>
    </row>
    <row r="6602" spans="1:4" ht="13.5" x14ac:dyDescent="0.25">
      <c r="A6602" s="447">
        <v>87882</v>
      </c>
      <c r="B6602" s="448" t="s">
        <v>11612</v>
      </c>
      <c r="C6602" s="449" t="s">
        <v>984</v>
      </c>
      <c r="D6602" s="450">
        <v>6.14</v>
      </c>
    </row>
    <row r="6603" spans="1:4" ht="13.5" x14ac:dyDescent="0.25">
      <c r="A6603" s="447">
        <v>87884</v>
      </c>
      <c r="B6603" s="448" t="s">
        <v>11613</v>
      </c>
      <c r="C6603" s="449" t="s">
        <v>984</v>
      </c>
      <c r="D6603" s="450">
        <v>8.92</v>
      </c>
    </row>
    <row r="6604" spans="1:4" ht="13.5" x14ac:dyDescent="0.25">
      <c r="A6604" s="447">
        <v>87885</v>
      </c>
      <c r="B6604" s="448" t="s">
        <v>11614</v>
      </c>
      <c r="C6604" s="449" t="s">
        <v>984</v>
      </c>
      <c r="D6604" s="450">
        <v>8.58</v>
      </c>
    </row>
    <row r="6605" spans="1:4" ht="13.5" x14ac:dyDescent="0.25">
      <c r="A6605" s="447">
        <v>87886</v>
      </c>
      <c r="B6605" s="448" t="s">
        <v>11615</v>
      </c>
      <c r="C6605" s="449" t="s">
        <v>984</v>
      </c>
      <c r="D6605" s="450">
        <v>15.69</v>
      </c>
    </row>
    <row r="6606" spans="1:4" ht="13.5" x14ac:dyDescent="0.25">
      <c r="A6606" s="447">
        <v>87887</v>
      </c>
      <c r="B6606" s="448" t="s">
        <v>11616</v>
      </c>
      <c r="C6606" s="449" t="s">
        <v>984</v>
      </c>
      <c r="D6606" s="450">
        <v>14.97</v>
      </c>
    </row>
    <row r="6607" spans="1:4" ht="13.5" x14ac:dyDescent="0.25">
      <c r="A6607" s="447">
        <v>87888</v>
      </c>
      <c r="B6607" s="448" t="s">
        <v>11617</v>
      </c>
      <c r="C6607" s="449" t="s">
        <v>984</v>
      </c>
      <c r="D6607" s="450">
        <v>7.91</v>
      </c>
    </row>
    <row r="6608" spans="1:4" ht="13.5" x14ac:dyDescent="0.25">
      <c r="A6608" s="447">
        <v>87889</v>
      </c>
      <c r="B6608" s="448" t="s">
        <v>11618</v>
      </c>
      <c r="C6608" s="449" t="s">
        <v>984</v>
      </c>
      <c r="D6608" s="450">
        <v>7.78</v>
      </c>
    </row>
    <row r="6609" spans="1:4" ht="13.5" x14ac:dyDescent="0.25">
      <c r="A6609" s="447">
        <v>87891</v>
      </c>
      <c r="B6609" s="448" t="s">
        <v>11619</v>
      </c>
      <c r="C6609" s="449" t="s">
        <v>984</v>
      </c>
      <c r="D6609" s="450">
        <v>10.56</v>
      </c>
    </row>
    <row r="6610" spans="1:4" ht="13.5" x14ac:dyDescent="0.25">
      <c r="A6610" s="447">
        <v>87892</v>
      </c>
      <c r="B6610" s="448" t="s">
        <v>11620</v>
      </c>
      <c r="C6610" s="449" t="s">
        <v>984</v>
      </c>
      <c r="D6610" s="450">
        <v>10.220000000000001</v>
      </c>
    </row>
    <row r="6611" spans="1:4" ht="13.5" x14ac:dyDescent="0.25">
      <c r="A6611" s="447">
        <v>87893</v>
      </c>
      <c r="B6611" s="448" t="s">
        <v>11621</v>
      </c>
      <c r="C6611" s="449" t="s">
        <v>984</v>
      </c>
      <c r="D6611" s="450">
        <v>7.33</v>
      </c>
    </row>
    <row r="6612" spans="1:4" ht="13.5" x14ac:dyDescent="0.25">
      <c r="A6612" s="447">
        <v>87894</v>
      </c>
      <c r="B6612" s="448" t="s">
        <v>11622</v>
      </c>
      <c r="C6612" s="449" t="s">
        <v>984</v>
      </c>
      <c r="D6612" s="450">
        <v>6.94</v>
      </c>
    </row>
    <row r="6613" spans="1:4" ht="13.5" x14ac:dyDescent="0.25">
      <c r="A6613" s="447">
        <v>87896</v>
      </c>
      <c r="B6613" s="448" t="s">
        <v>11623</v>
      </c>
      <c r="C6613" s="449" t="s">
        <v>984</v>
      </c>
      <c r="D6613" s="450">
        <v>5.59</v>
      </c>
    </row>
    <row r="6614" spans="1:4" ht="13.5" x14ac:dyDescent="0.25">
      <c r="A6614" s="447">
        <v>87897</v>
      </c>
      <c r="B6614" s="448" t="s">
        <v>11624</v>
      </c>
      <c r="C6614" s="449" t="s">
        <v>984</v>
      </c>
      <c r="D6614" s="450">
        <v>5.2</v>
      </c>
    </row>
    <row r="6615" spans="1:4" ht="13.5" x14ac:dyDescent="0.25">
      <c r="A6615" s="447">
        <v>87899</v>
      </c>
      <c r="B6615" s="448" t="s">
        <v>11625</v>
      </c>
      <c r="C6615" s="449" t="s">
        <v>984</v>
      </c>
      <c r="D6615" s="450">
        <v>8.64</v>
      </c>
    </row>
    <row r="6616" spans="1:4" ht="13.5" x14ac:dyDescent="0.25">
      <c r="A6616" s="447">
        <v>87900</v>
      </c>
      <c r="B6616" s="448" t="s">
        <v>11626</v>
      </c>
      <c r="C6616" s="449" t="s">
        <v>984</v>
      </c>
      <c r="D6616" s="450">
        <v>8.51</v>
      </c>
    </row>
    <row r="6617" spans="1:4" ht="13.5" x14ac:dyDescent="0.25">
      <c r="A6617" s="447">
        <v>87902</v>
      </c>
      <c r="B6617" s="448" t="s">
        <v>11627</v>
      </c>
      <c r="C6617" s="449" t="s">
        <v>984</v>
      </c>
      <c r="D6617" s="450">
        <v>11.29</v>
      </c>
    </row>
    <row r="6618" spans="1:4" ht="13.5" x14ac:dyDescent="0.25">
      <c r="A6618" s="447">
        <v>87903</v>
      </c>
      <c r="B6618" s="448" t="s">
        <v>11628</v>
      </c>
      <c r="C6618" s="449" t="s">
        <v>984</v>
      </c>
      <c r="D6618" s="450">
        <v>10.95</v>
      </c>
    </row>
    <row r="6619" spans="1:4" ht="13.5" x14ac:dyDescent="0.25">
      <c r="A6619" s="447">
        <v>87904</v>
      </c>
      <c r="B6619" s="448" t="s">
        <v>11629</v>
      </c>
      <c r="C6619" s="449" t="s">
        <v>984</v>
      </c>
      <c r="D6619" s="450">
        <v>8.49</v>
      </c>
    </row>
    <row r="6620" spans="1:4" ht="13.5" x14ac:dyDescent="0.25">
      <c r="A6620" s="447">
        <v>87905</v>
      </c>
      <c r="B6620" s="448" t="s">
        <v>11630</v>
      </c>
      <c r="C6620" s="449" t="s">
        <v>984</v>
      </c>
      <c r="D6620" s="450">
        <v>8.1</v>
      </c>
    </row>
    <row r="6621" spans="1:4" ht="13.5" x14ac:dyDescent="0.25">
      <c r="A6621" s="447">
        <v>87907</v>
      </c>
      <c r="B6621" s="448" t="s">
        <v>11631</v>
      </c>
      <c r="C6621" s="449" t="s">
        <v>984</v>
      </c>
      <c r="D6621" s="450">
        <v>6.7</v>
      </c>
    </row>
    <row r="6622" spans="1:4" ht="13.5" x14ac:dyDescent="0.25">
      <c r="A6622" s="447">
        <v>87908</v>
      </c>
      <c r="B6622" s="448" t="s">
        <v>11632</v>
      </c>
      <c r="C6622" s="449" t="s">
        <v>984</v>
      </c>
      <c r="D6622" s="450">
        <v>6.31</v>
      </c>
    </row>
    <row r="6623" spans="1:4" ht="13.5" x14ac:dyDescent="0.25">
      <c r="A6623" s="447">
        <v>87910</v>
      </c>
      <c r="B6623" s="448" t="s">
        <v>11633</v>
      </c>
      <c r="C6623" s="449" t="s">
        <v>984</v>
      </c>
      <c r="D6623" s="450">
        <v>21.16</v>
      </c>
    </row>
    <row r="6624" spans="1:4" ht="13.5" x14ac:dyDescent="0.25">
      <c r="A6624" s="447">
        <v>87911</v>
      </c>
      <c r="B6624" s="448" t="s">
        <v>11634</v>
      </c>
      <c r="C6624" s="449" t="s">
        <v>984</v>
      </c>
      <c r="D6624" s="450">
        <v>20.440000000000001</v>
      </c>
    </row>
    <row r="6625" spans="1:4" ht="13.5" x14ac:dyDescent="0.25">
      <c r="A6625" s="447">
        <v>104410</v>
      </c>
      <c r="B6625" s="448" t="s">
        <v>11635</v>
      </c>
      <c r="C6625" s="449" t="s">
        <v>984</v>
      </c>
      <c r="D6625" s="450">
        <v>5.13</v>
      </c>
    </row>
    <row r="6626" spans="1:4" ht="13.5" x14ac:dyDescent="0.25">
      <c r="A6626" s="447">
        <v>104411</v>
      </c>
      <c r="B6626" s="448" t="s">
        <v>11636</v>
      </c>
      <c r="C6626" s="449" t="s">
        <v>984</v>
      </c>
      <c r="D6626" s="450">
        <v>5.13</v>
      </c>
    </row>
    <row r="6627" spans="1:4" ht="13.5" x14ac:dyDescent="0.25">
      <c r="A6627" s="447">
        <v>87411</v>
      </c>
      <c r="B6627" s="448" t="s">
        <v>12469</v>
      </c>
      <c r="C6627" s="449" t="s">
        <v>984</v>
      </c>
      <c r="D6627" s="450">
        <v>16.899999999999999</v>
      </c>
    </row>
    <row r="6628" spans="1:4" ht="13.5" x14ac:dyDescent="0.25">
      <c r="A6628" s="447">
        <v>87412</v>
      </c>
      <c r="B6628" s="448" t="s">
        <v>12470</v>
      </c>
      <c r="C6628" s="449" t="s">
        <v>984</v>
      </c>
      <c r="D6628" s="450">
        <v>25.28</v>
      </c>
    </row>
    <row r="6629" spans="1:4" ht="13.5" x14ac:dyDescent="0.25">
      <c r="A6629" s="447">
        <v>87413</v>
      </c>
      <c r="B6629" s="448" t="s">
        <v>12471</v>
      </c>
      <c r="C6629" s="449" t="s">
        <v>984</v>
      </c>
      <c r="D6629" s="450">
        <v>30.1</v>
      </c>
    </row>
    <row r="6630" spans="1:4" ht="13.5" x14ac:dyDescent="0.25">
      <c r="A6630" s="447">
        <v>87414</v>
      </c>
      <c r="B6630" s="448" t="s">
        <v>12472</v>
      </c>
      <c r="C6630" s="449" t="s">
        <v>984</v>
      </c>
      <c r="D6630" s="450">
        <v>26.91</v>
      </c>
    </row>
    <row r="6631" spans="1:4" ht="13.5" x14ac:dyDescent="0.25">
      <c r="A6631" s="447">
        <v>87415</v>
      </c>
      <c r="B6631" s="448" t="s">
        <v>12473</v>
      </c>
      <c r="C6631" s="449" t="s">
        <v>984</v>
      </c>
      <c r="D6631" s="450">
        <v>35.29</v>
      </c>
    </row>
    <row r="6632" spans="1:4" ht="13.5" x14ac:dyDescent="0.25">
      <c r="A6632" s="447">
        <v>87416</v>
      </c>
      <c r="B6632" s="448" t="s">
        <v>12474</v>
      </c>
      <c r="C6632" s="449" t="s">
        <v>984</v>
      </c>
      <c r="D6632" s="450">
        <v>40.11</v>
      </c>
    </row>
    <row r="6633" spans="1:4" ht="13.5" x14ac:dyDescent="0.25">
      <c r="A6633" s="447">
        <v>87418</v>
      </c>
      <c r="B6633" s="448" t="s">
        <v>12475</v>
      </c>
      <c r="C6633" s="449" t="s">
        <v>984</v>
      </c>
      <c r="D6633" s="450">
        <v>19.559999999999999</v>
      </c>
    </row>
    <row r="6634" spans="1:4" ht="13.5" x14ac:dyDescent="0.25">
      <c r="A6634" s="447">
        <v>87421</v>
      </c>
      <c r="B6634" s="448" t="s">
        <v>12476</v>
      </c>
      <c r="C6634" s="449" t="s">
        <v>984</v>
      </c>
      <c r="D6634" s="450">
        <v>29.95</v>
      </c>
    </row>
    <row r="6635" spans="1:4" ht="13.5" x14ac:dyDescent="0.25">
      <c r="A6635" s="447">
        <v>87424</v>
      </c>
      <c r="B6635" s="448" t="s">
        <v>12477</v>
      </c>
      <c r="C6635" s="449" t="s">
        <v>984</v>
      </c>
      <c r="D6635" s="450">
        <v>39.32</v>
      </c>
    </row>
    <row r="6636" spans="1:4" ht="13.5" x14ac:dyDescent="0.25">
      <c r="A6636" s="447">
        <v>87427</v>
      </c>
      <c r="B6636" s="448" t="s">
        <v>12478</v>
      </c>
      <c r="C6636" s="449" t="s">
        <v>984</v>
      </c>
      <c r="D6636" s="450">
        <v>46.55</v>
      </c>
    </row>
    <row r="6637" spans="1:4" ht="13.5" x14ac:dyDescent="0.25">
      <c r="A6637" s="447">
        <v>87430</v>
      </c>
      <c r="B6637" s="448" t="s">
        <v>12479</v>
      </c>
      <c r="C6637" s="449" t="s">
        <v>984</v>
      </c>
      <c r="D6637" s="450">
        <v>19.579999999999998</v>
      </c>
    </row>
    <row r="6638" spans="1:4" ht="13.5" x14ac:dyDescent="0.25">
      <c r="A6638" s="447">
        <v>87433</v>
      </c>
      <c r="B6638" s="448" t="s">
        <v>12480</v>
      </c>
      <c r="C6638" s="449" t="s">
        <v>984</v>
      </c>
      <c r="D6638" s="450">
        <v>28.45</v>
      </c>
    </row>
    <row r="6639" spans="1:4" ht="13.5" x14ac:dyDescent="0.25">
      <c r="A6639" s="447">
        <v>87436</v>
      </c>
      <c r="B6639" s="448" t="s">
        <v>12481</v>
      </c>
      <c r="C6639" s="449" t="s">
        <v>984</v>
      </c>
      <c r="D6639" s="450">
        <v>32.25</v>
      </c>
    </row>
    <row r="6640" spans="1:4" ht="13.5" x14ac:dyDescent="0.25">
      <c r="A6640" s="447">
        <v>87439</v>
      </c>
      <c r="B6640" s="448" t="s">
        <v>12482</v>
      </c>
      <c r="C6640" s="449" t="s">
        <v>984</v>
      </c>
      <c r="D6640" s="450">
        <v>39.56</v>
      </c>
    </row>
    <row r="6641" spans="1:4" ht="13.5" x14ac:dyDescent="0.25">
      <c r="A6641" s="447">
        <v>87527</v>
      </c>
      <c r="B6641" s="448" t="s">
        <v>21143</v>
      </c>
      <c r="C6641" s="449" t="s">
        <v>984</v>
      </c>
      <c r="D6641" s="450">
        <v>39.869999999999997</v>
      </c>
    </row>
    <row r="6642" spans="1:4" ht="13.5" x14ac:dyDescent="0.25">
      <c r="A6642" s="447">
        <v>87528</v>
      </c>
      <c r="B6642" s="448" t="s">
        <v>21144</v>
      </c>
      <c r="C6642" s="449" t="s">
        <v>984</v>
      </c>
      <c r="D6642" s="450">
        <v>42.91</v>
      </c>
    </row>
    <row r="6643" spans="1:4" ht="13.5" x14ac:dyDescent="0.25">
      <c r="A6643" s="447">
        <v>87529</v>
      </c>
      <c r="B6643" s="448" t="s">
        <v>21145</v>
      </c>
      <c r="C6643" s="449" t="s">
        <v>984</v>
      </c>
      <c r="D6643" s="450">
        <v>36.840000000000003</v>
      </c>
    </row>
    <row r="6644" spans="1:4" ht="13.5" x14ac:dyDescent="0.25">
      <c r="A6644" s="447">
        <v>87530</v>
      </c>
      <c r="B6644" s="448" t="s">
        <v>21146</v>
      </c>
      <c r="C6644" s="449" t="s">
        <v>984</v>
      </c>
      <c r="D6644" s="450">
        <v>39.880000000000003</v>
      </c>
    </row>
    <row r="6645" spans="1:4" ht="13.5" x14ac:dyDescent="0.25">
      <c r="A6645" s="447">
        <v>87531</v>
      </c>
      <c r="B6645" s="448" t="s">
        <v>21147</v>
      </c>
      <c r="C6645" s="449" t="s">
        <v>984</v>
      </c>
      <c r="D6645" s="450">
        <v>35.61</v>
      </c>
    </row>
    <row r="6646" spans="1:4" ht="13.5" x14ac:dyDescent="0.25">
      <c r="A6646" s="447">
        <v>87532</v>
      </c>
      <c r="B6646" s="448" t="s">
        <v>21148</v>
      </c>
      <c r="C6646" s="449" t="s">
        <v>984</v>
      </c>
      <c r="D6646" s="450">
        <v>38.65</v>
      </c>
    </row>
    <row r="6647" spans="1:4" ht="13.5" x14ac:dyDescent="0.25">
      <c r="A6647" s="447">
        <v>87535</v>
      </c>
      <c r="B6647" s="448" t="s">
        <v>21149</v>
      </c>
      <c r="C6647" s="449" t="s">
        <v>984</v>
      </c>
      <c r="D6647" s="450">
        <v>33.06</v>
      </c>
    </row>
    <row r="6648" spans="1:4" ht="13.5" x14ac:dyDescent="0.25">
      <c r="A6648" s="447">
        <v>87536</v>
      </c>
      <c r="B6648" s="448" t="s">
        <v>21150</v>
      </c>
      <c r="C6648" s="449" t="s">
        <v>984</v>
      </c>
      <c r="D6648" s="450">
        <v>36.1</v>
      </c>
    </row>
    <row r="6649" spans="1:4" ht="13.5" x14ac:dyDescent="0.25">
      <c r="A6649" s="447">
        <v>87539</v>
      </c>
      <c r="B6649" s="448" t="s">
        <v>21151</v>
      </c>
      <c r="C6649" s="449" t="s">
        <v>984</v>
      </c>
      <c r="D6649" s="450">
        <v>60.54</v>
      </c>
    </row>
    <row r="6650" spans="1:4" ht="13.5" x14ac:dyDescent="0.25">
      <c r="A6650" s="447">
        <v>87543</v>
      </c>
      <c r="B6650" s="448" t="s">
        <v>21152</v>
      </c>
      <c r="C6650" s="449" t="s">
        <v>984</v>
      </c>
      <c r="D6650" s="450">
        <v>23.27</v>
      </c>
    </row>
    <row r="6651" spans="1:4" ht="13.5" x14ac:dyDescent="0.25">
      <c r="A6651" s="447">
        <v>87545</v>
      </c>
      <c r="B6651" s="448" t="s">
        <v>21153</v>
      </c>
      <c r="C6651" s="449" t="s">
        <v>984</v>
      </c>
      <c r="D6651" s="450">
        <v>29.51</v>
      </c>
    </row>
    <row r="6652" spans="1:4" ht="13.5" x14ac:dyDescent="0.25">
      <c r="A6652" s="447">
        <v>87546</v>
      </c>
      <c r="B6652" s="448" t="s">
        <v>21154</v>
      </c>
      <c r="C6652" s="449" t="s">
        <v>984</v>
      </c>
      <c r="D6652" s="450">
        <v>31.45</v>
      </c>
    </row>
    <row r="6653" spans="1:4" ht="13.5" x14ac:dyDescent="0.25">
      <c r="A6653" s="447">
        <v>87547</v>
      </c>
      <c r="B6653" s="448" t="s">
        <v>21155</v>
      </c>
      <c r="C6653" s="449" t="s">
        <v>984</v>
      </c>
      <c r="D6653" s="450">
        <v>26.47</v>
      </c>
    </row>
    <row r="6654" spans="1:4" ht="13.5" x14ac:dyDescent="0.25">
      <c r="A6654" s="447">
        <v>87548</v>
      </c>
      <c r="B6654" s="448" t="s">
        <v>21156</v>
      </c>
      <c r="C6654" s="449" t="s">
        <v>984</v>
      </c>
      <c r="D6654" s="450">
        <v>28.41</v>
      </c>
    </row>
    <row r="6655" spans="1:4" ht="13.5" x14ac:dyDescent="0.25">
      <c r="A6655" s="447">
        <v>87549</v>
      </c>
      <c r="B6655" s="448" t="s">
        <v>21157</v>
      </c>
      <c r="C6655" s="449" t="s">
        <v>984</v>
      </c>
      <c r="D6655" s="450">
        <v>25.24</v>
      </c>
    </row>
    <row r="6656" spans="1:4" ht="13.5" x14ac:dyDescent="0.25">
      <c r="A6656" s="447">
        <v>87550</v>
      </c>
      <c r="B6656" s="448" t="s">
        <v>21158</v>
      </c>
      <c r="C6656" s="449" t="s">
        <v>984</v>
      </c>
      <c r="D6656" s="450">
        <v>27.18</v>
      </c>
    </row>
    <row r="6657" spans="1:4" ht="13.5" x14ac:dyDescent="0.25">
      <c r="A6657" s="447">
        <v>87553</v>
      </c>
      <c r="B6657" s="448" t="s">
        <v>21159</v>
      </c>
      <c r="C6657" s="449" t="s">
        <v>984</v>
      </c>
      <c r="D6657" s="450">
        <v>22.7</v>
      </c>
    </row>
    <row r="6658" spans="1:4" ht="13.5" x14ac:dyDescent="0.25">
      <c r="A6658" s="447">
        <v>87554</v>
      </c>
      <c r="B6658" s="448" t="s">
        <v>21160</v>
      </c>
      <c r="C6658" s="449" t="s">
        <v>984</v>
      </c>
      <c r="D6658" s="450">
        <v>24.64</v>
      </c>
    </row>
    <row r="6659" spans="1:4" ht="13.5" x14ac:dyDescent="0.25">
      <c r="A6659" s="447">
        <v>87557</v>
      </c>
      <c r="B6659" s="448" t="s">
        <v>21161</v>
      </c>
      <c r="C6659" s="449" t="s">
        <v>984</v>
      </c>
      <c r="D6659" s="450">
        <v>40.1</v>
      </c>
    </row>
    <row r="6660" spans="1:4" ht="13.5" x14ac:dyDescent="0.25">
      <c r="A6660" s="447">
        <v>87561</v>
      </c>
      <c r="B6660" s="448" t="s">
        <v>21162</v>
      </c>
      <c r="C6660" s="449" t="s">
        <v>984</v>
      </c>
      <c r="D6660" s="450">
        <v>39.54</v>
      </c>
    </row>
    <row r="6661" spans="1:4" ht="13.5" x14ac:dyDescent="0.25">
      <c r="A6661" s="447">
        <v>87775</v>
      </c>
      <c r="B6661" s="448" t="s">
        <v>11637</v>
      </c>
      <c r="C6661" s="449" t="s">
        <v>984</v>
      </c>
      <c r="D6661" s="450">
        <v>55.03</v>
      </c>
    </row>
    <row r="6662" spans="1:4" ht="13.5" x14ac:dyDescent="0.25">
      <c r="A6662" s="447">
        <v>87777</v>
      </c>
      <c r="B6662" s="448" t="s">
        <v>11638</v>
      </c>
      <c r="C6662" s="449" t="s">
        <v>984</v>
      </c>
      <c r="D6662" s="450">
        <v>58.17</v>
      </c>
    </row>
    <row r="6663" spans="1:4" ht="13.5" x14ac:dyDescent="0.25">
      <c r="A6663" s="447">
        <v>87778</v>
      </c>
      <c r="B6663" s="448" t="s">
        <v>11639</v>
      </c>
      <c r="C6663" s="449" t="s">
        <v>984</v>
      </c>
      <c r="D6663" s="450">
        <v>82.82</v>
      </c>
    </row>
    <row r="6664" spans="1:4" ht="13.5" x14ac:dyDescent="0.25">
      <c r="A6664" s="447">
        <v>87779</v>
      </c>
      <c r="B6664" s="448" t="s">
        <v>11640</v>
      </c>
      <c r="C6664" s="449" t="s">
        <v>984</v>
      </c>
      <c r="D6664" s="450">
        <v>70.849999999999994</v>
      </c>
    </row>
    <row r="6665" spans="1:4" ht="13.5" x14ac:dyDescent="0.25">
      <c r="A6665" s="447">
        <v>87781</v>
      </c>
      <c r="B6665" s="448" t="s">
        <v>11641</v>
      </c>
      <c r="C6665" s="449" t="s">
        <v>984</v>
      </c>
      <c r="D6665" s="450">
        <v>75.06</v>
      </c>
    </row>
    <row r="6666" spans="1:4" ht="13.5" x14ac:dyDescent="0.25">
      <c r="A6666" s="447">
        <v>87783</v>
      </c>
      <c r="B6666" s="448" t="s">
        <v>11642</v>
      </c>
      <c r="C6666" s="449" t="s">
        <v>984</v>
      </c>
      <c r="D6666" s="450">
        <v>108.36</v>
      </c>
    </row>
    <row r="6667" spans="1:4" ht="13.5" x14ac:dyDescent="0.25">
      <c r="A6667" s="447">
        <v>87784</v>
      </c>
      <c r="B6667" s="448" t="s">
        <v>11643</v>
      </c>
      <c r="C6667" s="449" t="s">
        <v>984</v>
      </c>
      <c r="D6667" s="450">
        <v>77.45</v>
      </c>
    </row>
    <row r="6668" spans="1:4" ht="13.5" x14ac:dyDescent="0.25">
      <c r="A6668" s="447">
        <v>87786</v>
      </c>
      <c r="B6668" s="448" t="s">
        <v>11644</v>
      </c>
      <c r="C6668" s="449" t="s">
        <v>984</v>
      </c>
      <c r="D6668" s="450">
        <v>82.73</v>
      </c>
    </row>
    <row r="6669" spans="1:4" ht="13.5" x14ac:dyDescent="0.25">
      <c r="A6669" s="447">
        <v>87787</v>
      </c>
      <c r="B6669" s="448" t="s">
        <v>11645</v>
      </c>
      <c r="C6669" s="449" t="s">
        <v>984</v>
      </c>
      <c r="D6669" s="450">
        <v>125.45</v>
      </c>
    </row>
    <row r="6670" spans="1:4" ht="13.5" x14ac:dyDescent="0.25">
      <c r="A6670" s="447">
        <v>87788</v>
      </c>
      <c r="B6670" s="448" t="s">
        <v>11646</v>
      </c>
      <c r="C6670" s="449" t="s">
        <v>984</v>
      </c>
      <c r="D6670" s="450">
        <v>91.2</v>
      </c>
    </row>
    <row r="6671" spans="1:4" ht="13.5" x14ac:dyDescent="0.25">
      <c r="A6671" s="447">
        <v>87791</v>
      </c>
      <c r="B6671" s="448" t="s">
        <v>11647</v>
      </c>
      <c r="C6671" s="449" t="s">
        <v>984</v>
      </c>
      <c r="D6671" s="450">
        <v>138.24</v>
      </c>
    </row>
    <row r="6672" spans="1:4" ht="13.5" x14ac:dyDescent="0.25">
      <c r="A6672" s="447">
        <v>87792</v>
      </c>
      <c r="B6672" s="448" t="s">
        <v>11648</v>
      </c>
      <c r="C6672" s="449" t="s">
        <v>984</v>
      </c>
      <c r="D6672" s="450">
        <v>41.01</v>
      </c>
    </row>
    <row r="6673" spans="1:4" ht="13.5" x14ac:dyDescent="0.25">
      <c r="A6673" s="447">
        <v>87794</v>
      </c>
      <c r="B6673" s="448" t="s">
        <v>11649</v>
      </c>
      <c r="C6673" s="449" t="s">
        <v>984</v>
      </c>
      <c r="D6673" s="450">
        <v>43.94</v>
      </c>
    </row>
    <row r="6674" spans="1:4" ht="13.5" x14ac:dyDescent="0.25">
      <c r="A6674" s="447">
        <v>87795</v>
      </c>
      <c r="B6674" s="448" t="s">
        <v>11650</v>
      </c>
      <c r="C6674" s="449" t="s">
        <v>984</v>
      </c>
      <c r="D6674" s="450">
        <v>67.959999999999994</v>
      </c>
    </row>
    <row r="6675" spans="1:4" ht="13.5" x14ac:dyDescent="0.25">
      <c r="A6675" s="447">
        <v>87797</v>
      </c>
      <c r="B6675" s="448" t="s">
        <v>11651</v>
      </c>
      <c r="C6675" s="449" t="s">
        <v>984</v>
      </c>
      <c r="D6675" s="450">
        <v>56.45</v>
      </c>
    </row>
    <row r="6676" spans="1:4" ht="13.5" x14ac:dyDescent="0.25">
      <c r="A6676" s="447">
        <v>87799</v>
      </c>
      <c r="B6676" s="448" t="s">
        <v>11652</v>
      </c>
      <c r="C6676" s="449" t="s">
        <v>984</v>
      </c>
      <c r="D6676" s="450">
        <v>60.38</v>
      </c>
    </row>
    <row r="6677" spans="1:4" ht="13.5" x14ac:dyDescent="0.25">
      <c r="A6677" s="447">
        <v>87800</v>
      </c>
      <c r="B6677" s="448" t="s">
        <v>11653</v>
      </c>
      <c r="C6677" s="449" t="s">
        <v>984</v>
      </c>
      <c r="D6677" s="450">
        <v>92.33</v>
      </c>
    </row>
    <row r="6678" spans="1:4" ht="13.5" x14ac:dyDescent="0.25">
      <c r="A6678" s="447">
        <v>87801</v>
      </c>
      <c r="B6678" s="448" t="s">
        <v>11654</v>
      </c>
      <c r="C6678" s="449" t="s">
        <v>984</v>
      </c>
      <c r="D6678" s="450">
        <v>62.61</v>
      </c>
    </row>
    <row r="6679" spans="1:4" ht="13.5" x14ac:dyDescent="0.25">
      <c r="A6679" s="447">
        <v>87803</v>
      </c>
      <c r="B6679" s="448" t="s">
        <v>11655</v>
      </c>
      <c r="C6679" s="449" t="s">
        <v>984</v>
      </c>
      <c r="D6679" s="450">
        <v>67.540000000000006</v>
      </c>
    </row>
    <row r="6680" spans="1:4" ht="13.5" x14ac:dyDescent="0.25">
      <c r="A6680" s="447">
        <v>87804</v>
      </c>
      <c r="B6680" s="448" t="s">
        <v>11656</v>
      </c>
      <c r="C6680" s="449" t="s">
        <v>984</v>
      </c>
      <c r="D6680" s="450">
        <v>108.3</v>
      </c>
    </row>
    <row r="6681" spans="1:4" ht="13.5" x14ac:dyDescent="0.25">
      <c r="A6681" s="447">
        <v>87805</v>
      </c>
      <c r="B6681" s="448" t="s">
        <v>11657</v>
      </c>
      <c r="C6681" s="449" t="s">
        <v>984</v>
      </c>
      <c r="D6681" s="450">
        <v>68.349999999999994</v>
      </c>
    </row>
    <row r="6682" spans="1:4" ht="13.5" x14ac:dyDescent="0.25">
      <c r="A6682" s="447">
        <v>87807</v>
      </c>
      <c r="B6682" s="448" t="s">
        <v>11658</v>
      </c>
      <c r="C6682" s="449" t="s">
        <v>984</v>
      </c>
      <c r="D6682" s="450">
        <v>73.78</v>
      </c>
    </row>
    <row r="6683" spans="1:4" ht="13.5" x14ac:dyDescent="0.25">
      <c r="A6683" s="447">
        <v>87808</v>
      </c>
      <c r="B6683" s="448" t="s">
        <v>11659</v>
      </c>
      <c r="C6683" s="449" t="s">
        <v>984</v>
      </c>
      <c r="D6683" s="450">
        <v>115.59</v>
      </c>
    </row>
    <row r="6684" spans="1:4" ht="13.5" x14ac:dyDescent="0.25">
      <c r="A6684" s="447">
        <v>87809</v>
      </c>
      <c r="B6684" s="448" t="s">
        <v>11660</v>
      </c>
      <c r="C6684" s="449" t="s">
        <v>984</v>
      </c>
      <c r="D6684" s="450">
        <v>77.09</v>
      </c>
    </row>
    <row r="6685" spans="1:4" ht="13.5" x14ac:dyDescent="0.25">
      <c r="A6685" s="447">
        <v>87811</v>
      </c>
      <c r="B6685" s="448" t="s">
        <v>11661</v>
      </c>
      <c r="C6685" s="449" t="s">
        <v>984</v>
      </c>
      <c r="D6685" s="450">
        <v>80.02</v>
      </c>
    </row>
    <row r="6686" spans="1:4" ht="13.5" x14ac:dyDescent="0.25">
      <c r="A6686" s="447">
        <v>87812</v>
      </c>
      <c r="B6686" s="448" t="s">
        <v>11662</v>
      </c>
      <c r="C6686" s="449" t="s">
        <v>984</v>
      </c>
      <c r="D6686" s="450">
        <v>100.44</v>
      </c>
    </row>
    <row r="6687" spans="1:4" ht="13.5" x14ac:dyDescent="0.25">
      <c r="A6687" s="447">
        <v>87813</v>
      </c>
      <c r="B6687" s="448" t="s">
        <v>11663</v>
      </c>
      <c r="C6687" s="449" t="s">
        <v>984</v>
      </c>
      <c r="D6687" s="450">
        <v>92.52</v>
      </c>
    </row>
    <row r="6688" spans="1:4" ht="13.5" x14ac:dyDescent="0.25">
      <c r="A6688" s="447">
        <v>87815</v>
      </c>
      <c r="B6688" s="448" t="s">
        <v>11664</v>
      </c>
      <c r="C6688" s="449" t="s">
        <v>984</v>
      </c>
      <c r="D6688" s="450">
        <v>96.45</v>
      </c>
    </row>
    <row r="6689" spans="1:4" ht="13.5" x14ac:dyDescent="0.25">
      <c r="A6689" s="447">
        <v>87816</v>
      </c>
      <c r="B6689" s="448" t="s">
        <v>11665</v>
      </c>
      <c r="C6689" s="449" t="s">
        <v>984</v>
      </c>
      <c r="D6689" s="450">
        <v>124.86</v>
      </c>
    </row>
    <row r="6690" spans="1:4" ht="13.5" x14ac:dyDescent="0.25">
      <c r="A6690" s="447">
        <v>87817</v>
      </c>
      <c r="B6690" s="448" t="s">
        <v>11666</v>
      </c>
      <c r="C6690" s="449" t="s">
        <v>984</v>
      </c>
      <c r="D6690" s="450">
        <v>98.68</v>
      </c>
    </row>
    <row r="6691" spans="1:4" ht="13.5" x14ac:dyDescent="0.25">
      <c r="A6691" s="447">
        <v>87819</v>
      </c>
      <c r="B6691" s="448" t="s">
        <v>11667</v>
      </c>
      <c r="C6691" s="449" t="s">
        <v>984</v>
      </c>
      <c r="D6691" s="450">
        <v>103.61</v>
      </c>
    </row>
    <row r="6692" spans="1:4" ht="13.5" x14ac:dyDescent="0.25">
      <c r="A6692" s="447">
        <v>87820</v>
      </c>
      <c r="B6692" s="448" t="s">
        <v>11668</v>
      </c>
      <c r="C6692" s="449" t="s">
        <v>984</v>
      </c>
      <c r="D6692" s="450">
        <v>140.83000000000001</v>
      </c>
    </row>
    <row r="6693" spans="1:4" ht="13.5" x14ac:dyDescent="0.25">
      <c r="A6693" s="447">
        <v>87821</v>
      </c>
      <c r="B6693" s="448" t="s">
        <v>11669</v>
      </c>
      <c r="C6693" s="449" t="s">
        <v>984</v>
      </c>
      <c r="D6693" s="450">
        <v>127.84</v>
      </c>
    </row>
    <row r="6694" spans="1:4" ht="13.5" x14ac:dyDescent="0.25">
      <c r="A6694" s="447">
        <v>87823</v>
      </c>
      <c r="B6694" s="448" t="s">
        <v>12483</v>
      </c>
      <c r="C6694" s="449" t="s">
        <v>984</v>
      </c>
      <c r="D6694" s="450">
        <v>133.27000000000001</v>
      </c>
    </row>
    <row r="6695" spans="1:4" ht="13.5" x14ac:dyDescent="0.25">
      <c r="A6695" s="447">
        <v>87824</v>
      </c>
      <c r="B6695" s="448" t="s">
        <v>11670</v>
      </c>
      <c r="C6695" s="449" t="s">
        <v>984</v>
      </c>
      <c r="D6695" s="450">
        <v>163.28</v>
      </c>
    </row>
    <row r="6696" spans="1:4" ht="13.5" x14ac:dyDescent="0.25">
      <c r="A6696" s="447">
        <v>87825</v>
      </c>
      <c r="B6696" s="448" t="s">
        <v>11671</v>
      </c>
      <c r="C6696" s="449" t="s">
        <v>984</v>
      </c>
      <c r="D6696" s="450">
        <v>72.459999999999994</v>
      </c>
    </row>
    <row r="6697" spans="1:4" ht="13.5" x14ac:dyDescent="0.25">
      <c r="A6697" s="447">
        <v>87827</v>
      </c>
      <c r="B6697" s="448" t="s">
        <v>11672</v>
      </c>
      <c r="C6697" s="449" t="s">
        <v>984</v>
      </c>
      <c r="D6697" s="450">
        <v>76.05</v>
      </c>
    </row>
    <row r="6698" spans="1:4" ht="13.5" x14ac:dyDescent="0.25">
      <c r="A6698" s="447">
        <v>87828</v>
      </c>
      <c r="B6698" s="448" t="s">
        <v>11673</v>
      </c>
      <c r="C6698" s="449" t="s">
        <v>984</v>
      </c>
      <c r="D6698" s="450">
        <v>103.16</v>
      </c>
    </row>
    <row r="6699" spans="1:4" ht="13.5" x14ac:dyDescent="0.25">
      <c r="A6699" s="447">
        <v>87829</v>
      </c>
      <c r="B6699" s="448" t="s">
        <v>11674</v>
      </c>
      <c r="C6699" s="449" t="s">
        <v>984</v>
      </c>
      <c r="D6699" s="450">
        <v>87.9</v>
      </c>
    </row>
    <row r="6700" spans="1:4" ht="13.5" x14ac:dyDescent="0.25">
      <c r="A6700" s="447">
        <v>87831</v>
      </c>
      <c r="B6700" s="448" t="s">
        <v>11675</v>
      </c>
      <c r="C6700" s="449" t="s">
        <v>984</v>
      </c>
      <c r="D6700" s="450">
        <v>92.71</v>
      </c>
    </row>
    <row r="6701" spans="1:4" ht="13.5" x14ac:dyDescent="0.25">
      <c r="A6701" s="447">
        <v>87832</v>
      </c>
      <c r="B6701" s="448" t="s">
        <v>11676</v>
      </c>
      <c r="C6701" s="449" t="s">
        <v>984</v>
      </c>
      <c r="D6701" s="450">
        <v>129.82</v>
      </c>
    </row>
    <row r="6702" spans="1:4" ht="13.5" x14ac:dyDescent="0.25">
      <c r="A6702" s="447">
        <v>87838</v>
      </c>
      <c r="B6702" s="448" t="s">
        <v>21163</v>
      </c>
      <c r="C6702" s="449" t="s">
        <v>984</v>
      </c>
      <c r="D6702" s="450">
        <v>176.95</v>
      </c>
    </row>
    <row r="6703" spans="1:4" ht="13.5" x14ac:dyDescent="0.25">
      <c r="A6703" s="447">
        <v>87839</v>
      </c>
      <c r="B6703" s="448" t="s">
        <v>21164</v>
      </c>
      <c r="C6703" s="449" t="s">
        <v>984</v>
      </c>
      <c r="D6703" s="450">
        <v>127.67</v>
      </c>
    </row>
    <row r="6704" spans="1:4" ht="13.5" x14ac:dyDescent="0.25">
      <c r="A6704" s="447">
        <v>87840</v>
      </c>
      <c r="B6704" s="448" t="s">
        <v>21165</v>
      </c>
      <c r="C6704" s="449" t="s">
        <v>984</v>
      </c>
      <c r="D6704" s="450">
        <v>171.64</v>
      </c>
    </row>
    <row r="6705" spans="1:4" ht="13.5" x14ac:dyDescent="0.25">
      <c r="A6705" s="447">
        <v>87841</v>
      </c>
      <c r="B6705" s="448" t="s">
        <v>21166</v>
      </c>
      <c r="C6705" s="449" t="s">
        <v>984</v>
      </c>
      <c r="D6705" s="450">
        <v>122.5</v>
      </c>
    </row>
    <row r="6706" spans="1:4" ht="13.5" x14ac:dyDescent="0.25">
      <c r="A6706" s="447">
        <v>87850</v>
      </c>
      <c r="B6706" s="448" t="s">
        <v>21167</v>
      </c>
      <c r="C6706" s="449" t="s">
        <v>984</v>
      </c>
      <c r="D6706" s="450">
        <v>192.02</v>
      </c>
    </row>
    <row r="6707" spans="1:4" ht="13.5" x14ac:dyDescent="0.25">
      <c r="A6707" s="447">
        <v>87851</v>
      </c>
      <c r="B6707" s="448" t="s">
        <v>21168</v>
      </c>
      <c r="C6707" s="449" t="s">
        <v>984</v>
      </c>
      <c r="D6707" s="450">
        <v>142.74</v>
      </c>
    </row>
    <row r="6708" spans="1:4" ht="13.5" x14ac:dyDescent="0.25">
      <c r="A6708" s="447">
        <v>87852</v>
      </c>
      <c r="B6708" s="448" t="s">
        <v>21169</v>
      </c>
      <c r="C6708" s="449" t="s">
        <v>984</v>
      </c>
      <c r="D6708" s="450">
        <v>186.35</v>
      </c>
    </row>
    <row r="6709" spans="1:4" ht="13.5" x14ac:dyDescent="0.25">
      <c r="A6709" s="447">
        <v>87853</v>
      </c>
      <c r="B6709" s="448" t="s">
        <v>21170</v>
      </c>
      <c r="C6709" s="449" t="s">
        <v>984</v>
      </c>
      <c r="D6709" s="450">
        <v>137.21</v>
      </c>
    </row>
    <row r="6710" spans="1:4" ht="13.5" x14ac:dyDescent="0.25">
      <c r="A6710" s="447">
        <v>90406</v>
      </c>
      <c r="B6710" s="448" t="s">
        <v>21171</v>
      </c>
      <c r="C6710" s="449" t="s">
        <v>984</v>
      </c>
      <c r="D6710" s="450">
        <v>43.55</v>
      </c>
    </row>
    <row r="6711" spans="1:4" ht="13.5" x14ac:dyDescent="0.25">
      <c r="A6711" s="447">
        <v>90408</v>
      </c>
      <c r="B6711" s="448" t="s">
        <v>21172</v>
      </c>
      <c r="C6711" s="449" t="s">
        <v>984</v>
      </c>
      <c r="D6711" s="450">
        <v>32.36</v>
      </c>
    </row>
    <row r="6712" spans="1:4" ht="13.5" x14ac:dyDescent="0.25">
      <c r="A6712" s="447">
        <v>104203</v>
      </c>
      <c r="B6712" s="448" t="s">
        <v>11677</v>
      </c>
      <c r="C6712" s="449" t="s">
        <v>984</v>
      </c>
      <c r="D6712" s="450">
        <v>59.28</v>
      </c>
    </row>
    <row r="6713" spans="1:4" ht="13.5" x14ac:dyDescent="0.25">
      <c r="A6713" s="447">
        <v>104204</v>
      </c>
      <c r="B6713" s="448" t="s">
        <v>11678</v>
      </c>
      <c r="C6713" s="449" t="s">
        <v>984</v>
      </c>
      <c r="D6713" s="450">
        <v>76.569999999999993</v>
      </c>
    </row>
    <row r="6714" spans="1:4" ht="13.5" x14ac:dyDescent="0.25">
      <c r="A6714" s="447">
        <v>104205</v>
      </c>
      <c r="B6714" s="448" t="s">
        <v>11679</v>
      </c>
      <c r="C6714" s="449" t="s">
        <v>984</v>
      </c>
      <c r="D6714" s="450">
        <v>83.85</v>
      </c>
    </row>
    <row r="6715" spans="1:4" ht="13.5" x14ac:dyDescent="0.25">
      <c r="A6715" s="447">
        <v>104206</v>
      </c>
      <c r="B6715" s="448" t="s">
        <v>11680</v>
      </c>
      <c r="C6715" s="449" t="s">
        <v>984</v>
      </c>
      <c r="D6715" s="450">
        <v>92.58</v>
      </c>
    </row>
    <row r="6716" spans="1:4" ht="13.5" x14ac:dyDescent="0.25">
      <c r="A6716" s="447">
        <v>104207</v>
      </c>
      <c r="B6716" s="448" t="s">
        <v>11681</v>
      </c>
      <c r="C6716" s="449" t="s">
        <v>984</v>
      </c>
      <c r="D6716" s="450">
        <v>44.27</v>
      </c>
    </row>
    <row r="6717" spans="1:4" ht="13.5" x14ac:dyDescent="0.25">
      <c r="A6717" s="447">
        <v>104208</v>
      </c>
      <c r="B6717" s="448" t="s">
        <v>11682</v>
      </c>
      <c r="C6717" s="449" t="s">
        <v>984</v>
      </c>
      <c r="D6717" s="450">
        <v>61.07</v>
      </c>
    </row>
    <row r="6718" spans="1:4" ht="13.5" x14ac:dyDescent="0.25">
      <c r="A6718" s="447">
        <v>104209</v>
      </c>
      <c r="B6718" s="448" t="s">
        <v>11683</v>
      </c>
      <c r="C6718" s="449" t="s">
        <v>984</v>
      </c>
      <c r="D6718" s="450">
        <v>67.91</v>
      </c>
    </row>
    <row r="6719" spans="1:4" ht="13.5" x14ac:dyDescent="0.25">
      <c r="A6719" s="447">
        <v>104210</v>
      </c>
      <c r="B6719" s="448" t="s">
        <v>11684</v>
      </c>
      <c r="C6719" s="449" t="s">
        <v>984</v>
      </c>
      <c r="D6719" s="450">
        <v>70.5</v>
      </c>
    </row>
    <row r="6720" spans="1:4" ht="13.5" x14ac:dyDescent="0.25">
      <c r="A6720" s="447">
        <v>104211</v>
      </c>
      <c r="B6720" s="448" t="s">
        <v>11685</v>
      </c>
      <c r="C6720" s="449" t="s">
        <v>984</v>
      </c>
      <c r="D6720" s="450">
        <v>83.37</v>
      </c>
    </row>
    <row r="6721" spans="1:4" ht="13.5" x14ac:dyDescent="0.25">
      <c r="A6721" s="447">
        <v>104212</v>
      </c>
      <c r="B6721" s="448" t="s">
        <v>11686</v>
      </c>
      <c r="C6721" s="449" t="s">
        <v>984</v>
      </c>
      <c r="D6721" s="450">
        <v>100.24</v>
      </c>
    </row>
    <row r="6722" spans="1:4" ht="13.5" x14ac:dyDescent="0.25">
      <c r="A6722" s="447">
        <v>104213</v>
      </c>
      <c r="B6722" s="448" t="s">
        <v>11687</v>
      </c>
      <c r="C6722" s="449" t="s">
        <v>984</v>
      </c>
      <c r="D6722" s="450">
        <v>107.07</v>
      </c>
    </row>
    <row r="6723" spans="1:4" ht="13.5" x14ac:dyDescent="0.25">
      <c r="A6723" s="447">
        <v>104214</v>
      </c>
      <c r="B6723" s="448" t="s">
        <v>11688</v>
      </c>
      <c r="C6723" s="449" t="s">
        <v>984</v>
      </c>
      <c r="D6723" s="450">
        <v>127.65</v>
      </c>
    </row>
    <row r="6724" spans="1:4" ht="13.5" x14ac:dyDescent="0.25">
      <c r="A6724" s="447">
        <v>104215</v>
      </c>
      <c r="B6724" s="448" t="s">
        <v>11689</v>
      </c>
      <c r="C6724" s="449" t="s">
        <v>984</v>
      </c>
      <c r="D6724" s="450">
        <v>78.16</v>
      </c>
    </row>
    <row r="6725" spans="1:4" ht="13.5" x14ac:dyDescent="0.25">
      <c r="A6725" s="447">
        <v>104216</v>
      </c>
      <c r="B6725" s="448" t="s">
        <v>11690</v>
      </c>
      <c r="C6725" s="449" t="s">
        <v>984</v>
      </c>
      <c r="D6725" s="450">
        <v>94.87</v>
      </c>
    </row>
    <row r="6726" spans="1:4" ht="13.5" x14ac:dyDescent="0.25">
      <c r="A6726" s="447">
        <v>104217</v>
      </c>
      <c r="B6726" s="448" t="s">
        <v>11691</v>
      </c>
      <c r="C6726" s="449" t="s">
        <v>984</v>
      </c>
      <c r="D6726" s="450">
        <v>51.24</v>
      </c>
    </row>
    <row r="6727" spans="1:4" ht="13.5" x14ac:dyDescent="0.25">
      <c r="A6727" s="447">
        <v>104218</v>
      </c>
      <c r="B6727" s="448" t="s">
        <v>11692</v>
      </c>
      <c r="C6727" s="449" t="s">
        <v>984</v>
      </c>
      <c r="D6727" s="450">
        <v>54.38</v>
      </c>
    </row>
    <row r="6728" spans="1:4" ht="13.5" x14ac:dyDescent="0.25">
      <c r="A6728" s="447">
        <v>104219</v>
      </c>
      <c r="B6728" s="448" t="s">
        <v>11693</v>
      </c>
      <c r="C6728" s="449" t="s">
        <v>984</v>
      </c>
      <c r="D6728" s="450">
        <v>79.42</v>
      </c>
    </row>
    <row r="6729" spans="1:4" ht="13.5" x14ac:dyDescent="0.25">
      <c r="A6729" s="447">
        <v>104220</v>
      </c>
      <c r="B6729" s="448" t="s">
        <v>11694</v>
      </c>
      <c r="C6729" s="449" t="s">
        <v>984</v>
      </c>
      <c r="D6729" s="450">
        <v>55.25</v>
      </c>
    </row>
    <row r="6730" spans="1:4" ht="13.5" x14ac:dyDescent="0.25">
      <c r="A6730" s="447">
        <v>104221</v>
      </c>
      <c r="B6730" s="448" t="s">
        <v>11695</v>
      </c>
      <c r="C6730" s="449" t="s">
        <v>984</v>
      </c>
      <c r="D6730" s="450">
        <v>65.989999999999995</v>
      </c>
    </row>
    <row r="6731" spans="1:4" ht="13.5" x14ac:dyDescent="0.25">
      <c r="A6731" s="447">
        <v>104222</v>
      </c>
      <c r="B6731" s="448" t="s">
        <v>11696</v>
      </c>
      <c r="C6731" s="449" t="s">
        <v>984</v>
      </c>
      <c r="D6731" s="450">
        <v>70.2</v>
      </c>
    </row>
    <row r="6732" spans="1:4" ht="13.5" x14ac:dyDescent="0.25">
      <c r="A6732" s="447">
        <v>104223</v>
      </c>
      <c r="B6732" s="448" t="s">
        <v>11697</v>
      </c>
      <c r="C6732" s="449" t="s">
        <v>984</v>
      </c>
      <c r="D6732" s="450">
        <v>103.94</v>
      </c>
    </row>
    <row r="6733" spans="1:4" ht="13.5" x14ac:dyDescent="0.25">
      <c r="A6733" s="447">
        <v>104224</v>
      </c>
      <c r="B6733" s="448" t="s">
        <v>11698</v>
      </c>
      <c r="C6733" s="449" t="s">
        <v>984</v>
      </c>
      <c r="D6733" s="450">
        <v>71.33</v>
      </c>
    </row>
    <row r="6734" spans="1:4" ht="13.5" x14ac:dyDescent="0.25">
      <c r="A6734" s="447">
        <v>104225</v>
      </c>
      <c r="B6734" s="448" t="s">
        <v>11699</v>
      </c>
      <c r="C6734" s="449" t="s">
        <v>984</v>
      </c>
      <c r="D6734" s="450">
        <v>72.59</v>
      </c>
    </row>
    <row r="6735" spans="1:4" ht="13.5" x14ac:dyDescent="0.25">
      <c r="A6735" s="447">
        <v>104226</v>
      </c>
      <c r="B6735" s="448" t="s">
        <v>11700</v>
      </c>
      <c r="C6735" s="449" t="s">
        <v>984</v>
      </c>
      <c r="D6735" s="450">
        <v>77.87</v>
      </c>
    </row>
    <row r="6736" spans="1:4" ht="13.5" x14ac:dyDescent="0.25">
      <c r="A6736" s="447">
        <v>104227</v>
      </c>
      <c r="B6736" s="448" t="s">
        <v>11701</v>
      </c>
      <c r="C6736" s="449" t="s">
        <v>984</v>
      </c>
      <c r="D6736" s="450">
        <v>121.03</v>
      </c>
    </row>
    <row r="6737" spans="1:4" ht="13.5" x14ac:dyDescent="0.25">
      <c r="A6737" s="447">
        <v>104228</v>
      </c>
      <c r="B6737" s="448" t="s">
        <v>11702</v>
      </c>
      <c r="C6737" s="449" t="s">
        <v>984</v>
      </c>
      <c r="D6737" s="450">
        <v>78.61</v>
      </c>
    </row>
    <row r="6738" spans="1:4" ht="13.5" x14ac:dyDescent="0.25">
      <c r="A6738" s="447">
        <v>104229</v>
      </c>
      <c r="B6738" s="448" t="s">
        <v>11703</v>
      </c>
      <c r="C6738" s="449" t="s">
        <v>984</v>
      </c>
      <c r="D6738" s="450">
        <v>85.18</v>
      </c>
    </row>
    <row r="6739" spans="1:4" ht="13.5" x14ac:dyDescent="0.25">
      <c r="A6739" s="447">
        <v>104230</v>
      </c>
      <c r="B6739" s="448" t="s">
        <v>11704</v>
      </c>
      <c r="C6739" s="449" t="s">
        <v>984</v>
      </c>
      <c r="D6739" s="450">
        <v>90.99</v>
      </c>
    </row>
    <row r="6740" spans="1:4" ht="13.5" x14ac:dyDescent="0.25">
      <c r="A6740" s="447">
        <v>104231</v>
      </c>
      <c r="B6740" s="448" t="s">
        <v>11705</v>
      </c>
      <c r="C6740" s="449" t="s">
        <v>984</v>
      </c>
      <c r="D6740" s="450">
        <v>133.37</v>
      </c>
    </row>
    <row r="6741" spans="1:4" ht="13.5" x14ac:dyDescent="0.25">
      <c r="A6741" s="447">
        <v>104232</v>
      </c>
      <c r="B6741" s="448" t="s">
        <v>11706</v>
      </c>
      <c r="C6741" s="449" t="s">
        <v>984</v>
      </c>
      <c r="D6741" s="450">
        <v>86.8</v>
      </c>
    </row>
    <row r="6742" spans="1:4" ht="13.5" x14ac:dyDescent="0.25">
      <c r="A6742" s="447">
        <v>104233</v>
      </c>
      <c r="B6742" s="448" t="s">
        <v>11707</v>
      </c>
      <c r="C6742" s="449" t="s">
        <v>984</v>
      </c>
      <c r="D6742" s="450">
        <v>38.770000000000003</v>
      </c>
    </row>
    <row r="6743" spans="1:4" ht="13.5" x14ac:dyDescent="0.25">
      <c r="A6743" s="447">
        <v>104234</v>
      </c>
      <c r="B6743" s="448" t="s">
        <v>11708</v>
      </c>
      <c r="C6743" s="449" t="s">
        <v>984</v>
      </c>
      <c r="D6743" s="450">
        <v>41.7</v>
      </c>
    </row>
    <row r="6744" spans="1:4" ht="13.5" x14ac:dyDescent="0.25">
      <c r="A6744" s="447">
        <v>104235</v>
      </c>
      <c r="B6744" s="448" t="s">
        <v>11709</v>
      </c>
      <c r="C6744" s="449" t="s">
        <v>984</v>
      </c>
      <c r="D6744" s="450">
        <v>65.87</v>
      </c>
    </row>
    <row r="6745" spans="1:4" ht="13.5" x14ac:dyDescent="0.25">
      <c r="A6745" s="447">
        <v>104236</v>
      </c>
      <c r="B6745" s="448" t="s">
        <v>11710</v>
      </c>
      <c r="C6745" s="449" t="s">
        <v>984</v>
      </c>
      <c r="D6745" s="450">
        <v>41.79</v>
      </c>
    </row>
    <row r="6746" spans="1:4" ht="13.5" x14ac:dyDescent="0.25">
      <c r="A6746" s="447">
        <v>104237</v>
      </c>
      <c r="B6746" s="448" t="s">
        <v>11711</v>
      </c>
      <c r="C6746" s="449" t="s">
        <v>984</v>
      </c>
      <c r="D6746" s="450">
        <v>53.14</v>
      </c>
    </row>
    <row r="6747" spans="1:4" ht="13.5" x14ac:dyDescent="0.25">
      <c r="A6747" s="447">
        <v>104238</v>
      </c>
      <c r="B6747" s="448" t="s">
        <v>11712</v>
      </c>
      <c r="C6747" s="449" t="s">
        <v>984</v>
      </c>
      <c r="D6747" s="450">
        <v>57.07</v>
      </c>
    </row>
    <row r="6748" spans="1:4" ht="13.5" x14ac:dyDescent="0.25">
      <c r="A6748" s="447">
        <v>104239</v>
      </c>
      <c r="B6748" s="448" t="s">
        <v>11713</v>
      </c>
      <c r="C6748" s="449" t="s">
        <v>984</v>
      </c>
      <c r="D6748" s="450">
        <v>89.31</v>
      </c>
    </row>
    <row r="6749" spans="1:4" ht="13.5" x14ac:dyDescent="0.25">
      <c r="A6749" s="447">
        <v>104240</v>
      </c>
      <c r="B6749" s="448" t="s">
        <v>11714</v>
      </c>
      <c r="C6749" s="449" t="s">
        <v>984</v>
      </c>
      <c r="D6749" s="450">
        <v>57.49</v>
      </c>
    </row>
    <row r="6750" spans="1:4" ht="13.5" x14ac:dyDescent="0.25">
      <c r="A6750" s="447">
        <v>104241</v>
      </c>
      <c r="B6750" s="448" t="s">
        <v>11715</v>
      </c>
      <c r="C6750" s="449" t="s">
        <v>984</v>
      </c>
      <c r="D6750" s="450">
        <v>59.3</v>
      </c>
    </row>
    <row r="6751" spans="1:4" ht="13.5" x14ac:dyDescent="0.25">
      <c r="A6751" s="447">
        <v>104242</v>
      </c>
      <c r="B6751" s="448" t="s">
        <v>11716</v>
      </c>
      <c r="C6751" s="449" t="s">
        <v>984</v>
      </c>
      <c r="D6751" s="450">
        <v>64.23</v>
      </c>
    </row>
    <row r="6752" spans="1:4" ht="13.5" x14ac:dyDescent="0.25">
      <c r="A6752" s="447">
        <v>104243</v>
      </c>
      <c r="B6752" s="448" t="s">
        <v>11717</v>
      </c>
      <c r="C6752" s="449" t="s">
        <v>984</v>
      </c>
      <c r="D6752" s="450">
        <v>105.28</v>
      </c>
    </row>
    <row r="6753" spans="1:4" ht="13.5" x14ac:dyDescent="0.25">
      <c r="A6753" s="447">
        <v>104244</v>
      </c>
      <c r="B6753" s="448" t="s">
        <v>11718</v>
      </c>
      <c r="C6753" s="449" t="s">
        <v>984</v>
      </c>
      <c r="D6753" s="450">
        <v>64.33</v>
      </c>
    </row>
    <row r="6754" spans="1:4" ht="13.5" x14ac:dyDescent="0.25">
      <c r="A6754" s="447">
        <v>104245</v>
      </c>
      <c r="B6754" s="448" t="s">
        <v>11719</v>
      </c>
      <c r="C6754" s="449" t="s">
        <v>984</v>
      </c>
      <c r="D6754" s="450">
        <v>64.709999999999994</v>
      </c>
    </row>
    <row r="6755" spans="1:4" ht="13.5" x14ac:dyDescent="0.25">
      <c r="A6755" s="447">
        <v>104246</v>
      </c>
      <c r="B6755" s="448" t="s">
        <v>11720</v>
      </c>
      <c r="C6755" s="449" t="s">
        <v>984</v>
      </c>
      <c r="D6755" s="450">
        <v>70.14</v>
      </c>
    </row>
    <row r="6756" spans="1:4" ht="13.5" x14ac:dyDescent="0.25">
      <c r="A6756" s="447">
        <v>104247</v>
      </c>
      <c r="B6756" s="448" t="s">
        <v>11721</v>
      </c>
      <c r="C6756" s="449" t="s">
        <v>984</v>
      </c>
      <c r="D6756" s="450">
        <v>112.68</v>
      </c>
    </row>
    <row r="6757" spans="1:4" ht="13.5" x14ac:dyDescent="0.25">
      <c r="A6757" s="447">
        <v>104248</v>
      </c>
      <c r="B6757" s="448" t="s">
        <v>11722</v>
      </c>
      <c r="C6757" s="449" t="s">
        <v>984</v>
      </c>
      <c r="D6757" s="450">
        <v>67.05</v>
      </c>
    </row>
    <row r="6758" spans="1:4" ht="13.5" x14ac:dyDescent="0.25">
      <c r="A6758" s="447">
        <v>104249</v>
      </c>
      <c r="B6758" s="448" t="s">
        <v>11723</v>
      </c>
      <c r="C6758" s="449" t="s">
        <v>984</v>
      </c>
      <c r="D6758" s="450">
        <v>70.290000000000006</v>
      </c>
    </row>
    <row r="6759" spans="1:4" ht="13.5" x14ac:dyDescent="0.25">
      <c r="A6759" s="447">
        <v>104250</v>
      </c>
      <c r="B6759" s="448" t="s">
        <v>11724</v>
      </c>
      <c r="C6759" s="449" t="s">
        <v>984</v>
      </c>
      <c r="D6759" s="450">
        <v>73.22</v>
      </c>
    </row>
    <row r="6760" spans="1:4" ht="13.5" x14ac:dyDescent="0.25">
      <c r="A6760" s="447">
        <v>104251</v>
      </c>
      <c r="B6760" s="448" t="s">
        <v>21173</v>
      </c>
      <c r="C6760" s="449" t="s">
        <v>984</v>
      </c>
      <c r="D6760" s="450">
        <v>94.32</v>
      </c>
    </row>
    <row r="6761" spans="1:4" ht="13.5" x14ac:dyDescent="0.25">
      <c r="A6761" s="447">
        <v>104252</v>
      </c>
      <c r="B6761" s="448" t="s">
        <v>11725</v>
      </c>
      <c r="C6761" s="449" t="s">
        <v>984</v>
      </c>
      <c r="D6761" s="450">
        <v>76.11</v>
      </c>
    </row>
    <row r="6762" spans="1:4" ht="13.5" x14ac:dyDescent="0.25">
      <c r="A6762" s="447">
        <v>104253</v>
      </c>
      <c r="B6762" s="448" t="s">
        <v>11726</v>
      </c>
      <c r="C6762" s="449" t="s">
        <v>984</v>
      </c>
      <c r="D6762" s="450">
        <v>84.66</v>
      </c>
    </row>
    <row r="6763" spans="1:4" ht="13.5" x14ac:dyDescent="0.25">
      <c r="A6763" s="447">
        <v>104254</v>
      </c>
      <c r="B6763" s="448" t="s">
        <v>11727</v>
      </c>
      <c r="C6763" s="449" t="s">
        <v>984</v>
      </c>
      <c r="D6763" s="450">
        <v>88.59</v>
      </c>
    </row>
    <row r="6764" spans="1:4" ht="13.5" x14ac:dyDescent="0.25">
      <c r="A6764" s="447">
        <v>104255</v>
      </c>
      <c r="B6764" s="448" t="s">
        <v>21174</v>
      </c>
      <c r="C6764" s="449" t="s">
        <v>984</v>
      </c>
      <c r="D6764" s="450">
        <v>117.77</v>
      </c>
    </row>
    <row r="6765" spans="1:4" ht="13.5" x14ac:dyDescent="0.25">
      <c r="A6765" s="447">
        <v>104256</v>
      </c>
      <c r="B6765" s="448" t="s">
        <v>11728</v>
      </c>
      <c r="C6765" s="449" t="s">
        <v>984</v>
      </c>
      <c r="D6765" s="450">
        <v>91.83</v>
      </c>
    </row>
    <row r="6766" spans="1:4" ht="13.5" x14ac:dyDescent="0.25">
      <c r="A6766" s="447">
        <v>104257</v>
      </c>
      <c r="B6766" s="448" t="s">
        <v>11729</v>
      </c>
      <c r="C6766" s="449" t="s">
        <v>984</v>
      </c>
      <c r="D6766" s="450">
        <v>90.82</v>
      </c>
    </row>
    <row r="6767" spans="1:4" ht="13.5" x14ac:dyDescent="0.25">
      <c r="A6767" s="447">
        <v>104258</v>
      </c>
      <c r="B6767" s="448" t="s">
        <v>11730</v>
      </c>
      <c r="C6767" s="449" t="s">
        <v>984</v>
      </c>
      <c r="D6767" s="450">
        <v>95.75</v>
      </c>
    </row>
    <row r="6768" spans="1:4" ht="13.5" x14ac:dyDescent="0.25">
      <c r="A6768" s="447">
        <v>104259</v>
      </c>
      <c r="B6768" s="448" t="s">
        <v>21175</v>
      </c>
      <c r="C6768" s="449" t="s">
        <v>984</v>
      </c>
      <c r="D6768" s="450">
        <v>133.74</v>
      </c>
    </row>
    <row r="6769" spans="1:4" ht="13.5" x14ac:dyDescent="0.25">
      <c r="A6769" s="447">
        <v>104260</v>
      </c>
      <c r="B6769" s="448" t="s">
        <v>11731</v>
      </c>
      <c r="C6769" s="449" t="s">
        <v>984</v>
      </c>
      <c r="D6769" s="450">
        <v>98.66</v>
      </c>
    </row>
    <row r="6770" spans="1:4" ht="13.5" x14ac:dyDescent="0.25">
      <c r="A6770" s="447">
        <v>104261</v>
      </c>
      <c r="B6770" s="448" t="s">
        <v>11732</v>
      </c>
      <c r="C6770" s="449" t="s">
        <v>984</v>
      </c>
      <c r="D6770" s="450">
        <v>117.11</v>
      </c>
    </row>
    <row r="6771" spans="1:4" ht="13.5" x14ac:dyDescent="0.25">
      <c r="A6771" s="447">
        <v>104262</v>
      </c>
      <c r="B6771" s="448" t="s">
        <v>11733</v>
      </c>
      <c r="C6771" s="449" t="s">
        <v>984</v>
      </c>
      <c r="D6771" s="450">
        <v>122.54</v>
      </c>
    </row>
    <row r="6772" spans="1:4" ht="13.5" x14ac:dyDescent="0.25">
      <c r="A6772" s="447">
        <v>104263</v>
      </c>
      <c r="B6772" s="448" t="s">
        <v>21176</v>
      </c>
      <c r="C6772" s="449" t="s">
        <v>984</v>
      </c>
      <c r="D6772" s="450">
        <v>154.54</v>
      </c>
    </row>
    <row r="6773" spans="1:4" ht="13.5" x14ac:dyDescent="0.25">
      <c r="A6773" s="447">
        <v>104264</v>
      </c>
      <c r="B6773" s="448" t="s">
        <v>11734</v>
      </c>
      <c r="C6773" s="449" t="s">
        <v>984</v>
      </c>
      <c r="D6773" s="450">
        <v>117.28</v>
      </c>
    </row>
    <row r="6774" spans="1:4" ht="13.5" x14ac:dyDescent="0.25">
      <c r="A6774" s="447">
        <v>104627</v>
      </c>
      <c r="B6774" s="448" t="s">
        <v>12484</v>
      </c>
      <c r="C6774" s="449" t="s">
        <v>984</v>
      </c>
      <c r="D6774" s="450">
        <v>19.54</v>
      </c>
    </row>
    <row r="6775" spans="1:4" ht="13.5" x14ac:dyDescent="0.25">
      <c r="A6775" s="447">
        <v>104628</v>
      </c>
      <c r="B6775" s="448" t="s">
        <v>12485</v>
      </c>
      <c r="C6775" s="449" t="s">
        <v>984</v>
      </c>
      <c r="D6775" s="450">
        <v>30.42</v>
      </c>
    </row>
    <row r="6776" spans="1:4" ht="13.5" x14ac:dyDescent="0.25">
      <c r="A6776" s="447">
        <v>104629</v>
      </c>
      <c r="B6776" s="448" t="s">
        <v>12486</v>
      </c>
      <c r="C6776" s="449" t="s">
        <v>984</v>
      </c>
      <c r="D6776" s="450">
        <v>36.68</v>
      </c>
    </row>
    <row r="6777" spans="1:4" ht="13.5" x14ac:dyDescent="0.25">
      <c r="A6777" s="447">
        <v>104630</v>
      </c>
      <c r="B6777" s="448" t="s">
        <v>12487</v>
      </c>
      <c r="C6777" s="449" t="s">
        <v>984</v>
      </c>
      <c r="D6777" s="450">
        <v>30.7</v>
      </c>
    </row>
    <row r="6778" spans="1:4" ht="13.5" x14ac:dyDescent="0.25">
      <c r="A6778" s="447">
        <v>104631</v>
      </c>
      <c r="B6778" s="448" t="s">
        <v>12488</v>
      </c>
      <c r="C6778" s="449" t="s">
        <v>984</v>
      </c>
      <c r="D6778" s="450">
        <v>41.58</v>
      </c>
    </row>
    <row r="6779" spans="1:4" ht="13.5" x14ac:dyDescent="0.25">
      <c r="A6779" s="447">
        <v>104632</v>
      </c>
      <c r="B6779" s="448" t="s">
        <v>12489</v>
      </c>
      <c r="C6779" s="449" t="s">
        <v>984</v>
      </c>
      <c r="D6779" s="450">
        <v>47.83</v>
      </c>
    </row>
    <row r="6780" spans="1:4" ht="13.5" x14ac:dyDescent="0.25">
      <c r="A6780" s="447">
        <v>104633</v>
      </c>
      <c r="B6780" s="448" t="s">
        <v>12490</v>
      </c>
      <c r="C6780" s="449" t="s">
        <v>984</v>
      </c>
      <c r="D6780" s="450">
        <v>26.85</v>
      </c>
    </row>
    <row r="6781" spans="1:4" ht="13.5" x14ac:dyDescent="0.25">
      <c r="A6781" s="447">
        <v>104634</v>
      </c>
      <c r="B6781" s="448" t="s">
        <v>12491</v>
      </c>
      <c r="C6781" s="449" t="s">
        <v>984</v>
      </c>
      <c r="D6781" s="450">
        <v>39.659999999999997</v>
      </c>
    </row>
    <row r="6782" spans="1:4" ht="13.5" x14ac:dyDescent="0.25">
      <c r="A6782" s="447">
        <v>104635</v>
      </c>
      <c r="B6782" s="448" t="s">
        <v>12492</v>
      </c>
      <c r="C6782" s="449" t="s">
        <v>984</v>
      </c>
      <c r="D6782" s="450">
        <v>54.81</v>
      </c>
    </row>
    <row r="6783" spans="1:4" ht="13.5" x14ac:dyDescent="0.25">
      <c r="A6783" s="447">
        <v>104636</v>
      </c>
      <c r="B6783" s="448" t="s">
        <v>12493</v>
      </c>
      <c r="C6783" s="449" t="s">
        <v>984</v>
      </c>
      <c r="D6783" s="450">
        <v>63.73</v>
      </c>
    </row>
    <row r="6784" spans="1:4" ht="13.5" x14ac:dyDescent="0.25">
      <c r="A6784" s="447">
        <v>104951</v>
      </c>
      <c r="B6784" s="448" t="s">
        <v>21177</v>
      </c>
      <c r="C6784" s="449" t="s">
        <v>984</v>
      </c>
      <c r="D6784" s="450">
        <v>33.700000000000003</v>
      </c>
    </row>
    <row r="6785" spans="1:4" ht="13.5" x14ac:dyDescent="0.25">
      <c r="A6785" s="447">
        <v>104952</v>
      </c>
      <c r="B6785" s="448" t="s">
        <v>21178</v>
      </c>
      <c r="C6785" s="449" t="s">
        <v>984</v>
      </c>
      <c r="D6785" s="450">
        <v>36.74</v>
      </c>
    </row>
    <row r="6786" spans="1:4" ht="13.5" x14ac:dyDescent="0.25">
      <c r="A6786" s="447">
        <v>104953</v>
      </c>
      <c r="B6786" s="448" t="s">
        <v>21179</v>
      </c>
      <c r="C6786" s="449" t="s">
        <v>984</v>
      </c>
      <c r="D6786" s="450">
        <v>59.01</v>
      </c>
    </row>
    <row r="6787" spans="1:4" ht="13.5" x14ac:dyDescent="0.25">
      <c r="A6787" s="447">
        <v>104954</v>
      </c>
      <c r="B6787" s="448" t="s">
        <v>21180</v>
      </c>
      <c r="C6787" s="449" t="s">
        <v>984</v>
      </c>
      <c r="D6787" s="450">
        <v>47.92</v>
      </c>
    </row>
    <row r="6788" spans="1:4" ht="13.5" x14ac:dyDescent="0.25">
      <c r="A6788" s="447">
        <v>104955</v>
      </c>
      <c r="B6788" s="448" t="s">
        <v>21181</v>
      </c>
      <c r="C6788" s="449" t="s">
        <v>984</v>
      </c>
      <c r="D6788" s="450">
        <v>41.93</v>
      </c>
    </row>
    <row r="6789" spans="1:4" ht="13.5" x14ac:dyDescent="0.25">
      <c r="A6789" s="447">
        <v>104956</v>
      </c>
      <c r="B6789" s="448" t="s">
        <v>21182</v>
      </c>
      <c r="C6789" s="449" t="s">
        <v>984</v>
      </c>
      <c r="D6789" s="450">
        <v>44.97</v>
      </c>
    </row>
    <row r="6790" spans="1:4" ht="13.5" x14ac:dyDescent="0.25">
      <c r="A6790" s="447">
        <v>104957</v>
      </c>
      <c r="B6790" s="448" t="s">
        <v>21183</v>
      </c>
      <c r="C6790" s="449" t="s">
        <v>984</v>
      </c>
      <c r="D6790" s="450">
        <v>40.950000000000003</v>
      </c>
    </row>
    <row r="6791" spans="1:4" ht="13.5" x14ac:dyDescent="0.25">
      <c r="A6791" s="447">
        <v>104958</v>
      </c>
      <c r="B6791" s="448" t="s">
        <v>21184</v>
      </c>
      <c r="C6791" s="449" t="s">
        <v>984</v>
      </c>
      <c r="D6791" s="450">
        <v>23.34</v>
      </c>
    </row>
    <row r="6792" spans="1:4" ht="13.5" x14ac:dyDescent="0.25">
      <c r="A6792" s="447">
        <v>104959</v>
      </c>
      <c r="B6792" s="448" t="s">
        <v>21185</v>
      </c>
      <c r="C6792" s="449" t="s">
        <v>984</v>
      </c>
      <c r="D6792" s="450">
        <v>25.28</v>
      </c>
    </row>
    <row r="6793" spans="1:4" ht="13.5" x14ac:dyDescent="0.25">
      <c r="A6793" s="447">
        <v>104960</v>
      </c>
      <c r="B6793" s="448" t="s">
        <v>21186</v>
      </c>
      <c r="C6793" s="449" t="s">
        <v>984</v>
      </c>
      <c r="D6793" s="450">
        <v>38.58</v>
      </c>
    </row>
    <row r="6794" spans="1:4" ht="13.5" x14ac:dyDescent="0.25">
      <c r="A6794" s="447">
        <v>104961</v>
      </c>
      <c r="B6794" s="448" t="s">
        <v>21187</v>
      </c>
      <c r="C6794" s="449" t="s">
        <v>984</v>
      </c>
      <c r="D6794" s="450">
        <v>51.49</v>
      </c>
    </row>
    <row r="6795" spans="1:4" ht="13.5" x14ac:dyDescent="0.25">
      <c r="A6795" s="447">
        <v>104962</v>
      </c>
      <c r="B6795" s="448" t="s">
        <v>21188</v>
      </c>
      <c r="C6795" s="449" t="s">
        <v>984</v>
      </c>
      <c r="D6795" s="450">
        <v>54.53</v>
      </c>
    </row>
    <row r="6796" spans="1:4" ht="13.5" x14ac:dyDescent="0.25">
      <c r="A6796" s="447">
        <v>104963</v>
      </c>
      <c r="B6796" s="448" t="s">
        <v>21189</v>
      </c>
      <c r="C6796" s="449" t="s">
        <v>984</v>
      </c>
      <c r="D6796" s="450">
        <v>46.79</v>
      </c>
    </row>
    <row r="6797" spans="1:4" ht="13.5" x14ac:dyDescent="0.25">
      <c r="A6797" s="447">
        <v>104964</v>
      </c>
      <c r="B6797" s="448" t="s">
        <v>21190</v>
      </c>
      <c r="C6797" s="449" t="s">
        <v>984</v>
      </c>
      <c r="D6797" s="450">
        <v>49.83</v>
      </c>
    </row>
    <row r="6798" spans="1:4" ht="13.5" x14ac:dyDescent="0.25">
      <c r="A6798" s="447">
        <v>104965</v>
      </c>
      <c r="B6798" s="448" t="s">
        <v>21191</v>
      </c>
      <c r="C6798" s="449" t="s">
        <v>984</v>
      </c>
      <c r="D6798" s="450">
        <v>44.88</v>
      </c>
    </row>
    <row r="6799" spans="1:4" ht="13.5" x14ac:dyDescent="0.25">
      <c r="A6799" s="447">
        <v>104966</v>
      </c>
      <c r="B6799" s="448" t="s">
        <v>21192</v>
      </c>
      <c r="C6799" s="449" t="s">
        <v>984</v>
      </c>
      <c r="D6799" s="450">
        <v>43.99</v>
      </c>
    </row>
    <row r="6800" spans="1:4" ht="13.5" x14ac:dyDescent="0.25">
      <c r="A6800" s="447">
        <v>104967</v>
      </c>
      <c r="B6800" s="448" t="s">
        <v>21193</v>
      </c>
      <c r="C6800" s="449" t="s">
        <v>984</v>
      </c>
      <c r="D6800" s="450">
        <v>39.159999999999997</v>
      </c>
    </row>
    <row r="6801" spans="1:4" ht="13.5" x14ac:dyDescent="0.25">
      <c r="A6801" s="447">
        <v>104968</v>
      </c>
      <c r="B6801" s="448" t="s">
        <v>21194</v>
      </c>
      <c r="C6801" s="449" t="s">
        <v>984</v>
      </c>
      <c r="D6801" s="450">
        <v>41.1</v>
      </c>
    </row>
    <row r="6802" spans="1:4" ht="13.5" x14ac:dyDescent="0.25">
      <c r="A6802" s="447">
        <v>104969</v>
      </c>
      <c r="B6802" s="448" t="s">
        <v>21195</v>
      </c>
      <c r="C6802" s="449" t="s">
        <v>984</v>
      </c>
      <c r="D6802" s="450">
        <v>34.46</v>
      </c>
    </row>
    <row r="6803" spans="1:4" ht="13.5" x14ac:dyDescent="0.25">
      <c r="A6803" s="447">
        <v>104970</v>
      </c>
      <c r="B6803" s="448" t="s">
        <v>21196</v>
      </c>
      <c r="C6803" s="449" t="s">
        <v>984</v>
      </c>
      <c r="D6803" s="450">
        <v>36.4</v>
      </c>
    </row>
    <row r="6804" spans="1:4" ht="13.5" x14ac:dyDescent="0.25">
      <c r="A6804" s="447">
        <v>104971</v>
      </c>
      <c r="B6804" s="448" t="s">
        <v>21197</v>
      </c>
      <c r="C6804" s="449" t="s">
        <v>984</v>
      </c>
      <c r="D6804" s="450">
        <v>32.549999999999997</v>
      </c>
    </row>
    <row r="6805" spans="1:4" ht="13.5" x14ac:dyDescent="0.25">
      <c r="A6805" s="447">
        <v>104972</v>
      </c>
      <c r="B6805" s="448" t="s">
        <v>21198</v>
      </c>
      <c r="C6805" s="449" t="s">
        <v>984</v>
      </c>
      <c r="D6805" s="450">
        <v>34.49</v>
      </c>
    </row>
    <row r="6806" spans="1:4" ht="13.5" x14ac:dyDescent="0.25">
      <c r="A6806" s="447">
        <v>104973</v>
      </c>
      <c r="B6806" s="448" t="s">
        <v>21199</v>
      </c>
      <c r="C6806" s="449" t="s">
        <v>984</v>
      </c>
      <c r="D6806" s="450">
        <v>29.59</v>
      </c>
    </row>
    <row r="6807" spans="1:4" ht="13.5" x14ac:dyDescent="0.25">
      <c r="A6807" s="447">
        <v>104974</v>
      </c>
      <c r="B6807" s="448" t="s">
        <v>21200</v>
      </c>
      <c r="C6807" s="449" t="s">
        <v>984</v>
      </c>
      <c r="D6807" s="450">
        <v>31.53</v>
      </c>
    </row>
    <row r="6808" spans="1:4" ht="13.5" x14ac:dyDescent="0.25">
      <c r="A6808" s="447">
        <v>104975</v>
      </c>
      <c r="B6808" s="448" t="s">
        <v>21201</v>
      </c>
      <c r="C6808" s="449" t="s">
        <v>984</v>
      </c>
      <c r="D6808" s="450">
        <v>28.61</v>
      </c>
    </row>
    <row r="6809" spans="1:4" ht="13.5" x14ac:dyDescent="0.25">
      <c r="A6809" s="447">
        <v>104976</v>
      </c>
      <c r="B6809" s="448" t="s">
        <v>21202</v>
      </c>
      <c r="C6809" s="449" t="s">
        <v>984</v>
      </c>
      <c r="D6809" s="450">
        <v>30.55</v>
      </c>
    </row>
    <row r="6810" spans="1:4" ht="13.5" x14ac:dyDescent="0.25">
      <c r="A6810" s="447">
        <v>104977</v>
      </c>
      <c r="B6810" s="448" t="s">
        <v>21203</v>
      </c>
      <c r="C6810" s="449" t="s">
        <v>984</v>
      </c>
      <c r="D6810" s="450">
        <v>49.03</v>
      </c>
    </row>
    <row r="6811" spans="1:4" ht="13.5" x14ac:dyDescent="0.25">
      <c r="A6811" s="447">
        <v>104978</v>
      </c>
      <c r="B6811" s="448" t="s">
        <v>21204</v>
      </c>
      <c r="C6811" s="449" t="s">
        <v>984</v>
      </c>
      <c r="D6811" s="450">
        <v>36.869999999999997</v>
      </c>
    </row>
    <row r="6812" spans="1:4" ht="13.5" x14ac:dyDescent="0.25">
      <c r="A6812" s="447">
        <v>105185</v>
      </c>
      <c r="B6812" s="448" t="s">
        <v>21205</v>
      </c>
      <c r="C6812" s="449" t="s">
        <v>984</v>
      </c>
      <c r="D6812" s="450">
        <v>189.14</v>
      </c>
    </row>
    <row r="6813" spans="1:4" ht="13.5" x14ac:dyDescent="0.25">
      <c r="A6813" s="447">
        <v>105186</v>
      </c>
      <c r="B6813" s="448" t="s">
        <v>21206</v>
      </c>
      <c r="C6813" s="449" t="s">
        <v>984</v>
      </c>
      <c r="D6813" s="450">
        <v>139.91</v>
      </c>
    </row>
    <row r="6814" spans="1:4" ht="13.5" x14ac:dyDescent="0.25">
      <c r="A6814" s="447">
        <v>105187</v>
      </c>
      <c r="B6814" s="448" t="s">
        <v>21207</v>
      </c>
      <c r="C6814" s="449" t="s">
        <v>984</v>
      </c>
      <c r="D6814" s="450">
        <v>184.13</v>
      </c>
    </row>
    <row r="6815" spans="1:4" ht="13.5" x14ac:dyDescent="0.25">
      <c r="A6815" s="447">
        <v>105188</v>
      </c>
      <c r="B6815" s="448" t="s">
        <v>21208</v>
      </c>
      <c r="C6815" s="449" t="s">
        <v>984</v>
      </c>
      <c r="D6815" s="450">
        <v>134.97999999999999</v>
      </c>
    </row>
    <row r="6816" spans="1:4" ht="13.5" x14ac:dyDescent="0.25">
      <c r="A6816" s="447">
        <v>87244</v>
      </c>
      <c r="B6816" s="448" t="s">
        <v>12494</v>
      </c>
      <c r="C6816" s="449" t="s">
        <v>984</v>
      </c>
      <c r="D6816" s="450">
        <v>268.5</v>
      </c>
    </row>
    <row r="6817" spans="1:4" ht="13.5" x14ac:dyDescent="0.25">
      <c r="A6817" s="447">
        <v>87245</v>
      </c>
      <c r="B6817" s="448" t="s">
        <v>12495</v>
      </c>
      <c r="C6817" s="449" t="s">
        <v>984</v>
      </c>
      <c r="D6817" s="450">
        <v>322.31</v>
      </c>
    </row>
    <row r="6818" spans="1:4" ht="13.5" x14ac:dyDescent="0.25">
      <c r="A6818" s="447">
        <v>87265</v>
      </c>
      <c r="B6818" s="448" t="s">
        <v>21209</v>
      </c>
      <c r="C6818" s="449" t="s">
        <v>984</v>
      </c>
      <c r="D6818" s="450">
        <v>57.36</v>
      </c>
    </row>
    <row r="6819" spans="1:4" ht="13.5" x14ac:dyDescent="0.25">
      <c r="A6819" s="447">
        <v>87267</v>
      </c>
      <c r="B6819" s="448" t="s">
        <v>21210</v>
      </c>
      <c r="C6819" s="449" t="s">
        <v>984</v>
      </c>
      <c r="D6819" s="450">
        <v>62.7</v>
      </c>
    </row>
    <row r="6820" spans="1:4" ht="13.5" x14ac:dyDescent="0.25">
      <c r="A6820" s="447">
        <v>87269</v>
      </c>
      <c r="B6820" s="448" t="s">
        <v>21211</v>
      </c>
      <c r="C6820" s="449" t="s">
        <v>984</v>
      </c>
      <c r="D6820" s="450">
        <v>61.37</v>
      </c>
    </row>
    <row r="6821" spans="1:4" ht="13.5" x14ac:dyDescent="0.25">
      <c r="A6821" s="447">
        <v>87271</v>
      </c>
      <c r="B6821" s="448" t="s">
        <v>21212</v>
      </c>
      <c r="C6821" s="449" t="s">
        <v>984</v>
      </c>
      <c r="D6821" s="450">
        <v>66.78</v>
      </c>
    </row>
    <row r="6822" spans="1:4" ht="13.5" x14ac:dyDescent="0.25">
      <c r="A6822" s="447">
        <v>87273</v>
      </c>
      <c r="B6822" s="448" t="s">
        <v>21213</v>
      </c>
      <c r="C6822" s="449" t="s">
        <v>984</v>
      </c>
      <c r="D6822" s="450">
        <v>64.400000000000006</v>
      </c>
    </row>
    <row r="6823" spans="1:4" ht="13.5" x14ac:dyDescent="0.25">
      <c r="A6823" s="447">
        <v>87275</v>
      </c>
      <c r="B6823" s="448" t="s">
        <v>21214</v>
      </c>
      <c r="C6823" s="449" t="s">
        <v>984</v>
      </c>
      <c r="D6823" s="450">
        <v>71.569999999999993</v>
      </c>
    </row>
    <row r="6824" spans="1:4" ht="13.5" x14ac:dyDescent="0.25">
      <c r="A6824" s="447">
        <v>88788</v>
      </c>
      <c r="B6824" s="448" t="s">
        <v>12496</v>
      </c>
      <c r="C6824" s="449" t="s">
        <v>984</v>
      </c>
      <c r="D6824" s="450">
        <v>350.28</v>
      </c>
    </row>
    <row r="6825" spans="1:4" ht="13.5" x14ac:dyDescent="0.25">
      <c r="A6825" s="447">
        <v>88789</v>
      </c>
      <c r="B6825" s="448" t="s">
        <v>12497</v>
      </c>
      <c r="C6825" s="449" t="s">
        <v>984</v>
      </c>
      <c r="D6825" s="450">
        <v>421.16</v>
      </c>
    </row>
    <row r="6826" spans="1:4" ht="13.5" x14ac:dyDescent="0.25">
      <c r="A6826" s="447">
        <v>104588</v>
      </c>
      <c r="B6826" s="448" t="s">
        <v>21215</v>
      </c>
      <c r="C6826" s="449" t="s">
        <v>984</v>
      </c>
      <c r="D6826" s="450">
        <v>222.36</v>
      </c>
    </row>
    <row r="6827" spans="1:4" ht="13.5" x14ac:dyDescent="0.25">
      <c r="A6827" s="447">
        <v>104589</v>
      </c>
      <c r="B6827" s="448" t="s">
        <v>21216</v>
      </c>
      <c r="C6827" s="449" t="s">
        <v>984</v>
      </c>
      <c r="D6827" s="450">
        <v>266.29000000000002</v>
      </c>
    </row>
    <row r="6828" spans="1:4" ht="13.5" x14ac:dyDescent="0.25">
      <c r="A6828" s="447">
        <v>104590</v>
      </c>
      <c r="B6828" s="448" t="s">
        <v>21217</v>
      </c>
      <c r="C6828" s="449" t="s">
        <v>984</v>
      </c>
      <c r="D6828" s="450">
        <v>244.84</v>
      </c>
    </row>
    <row r="6829" spans="1:4" ht="13.5" x14ac:dyDescent="0.25">
      <c r="A6829" s="447">
        <v>104591</v>
      </c>
      <c r="B6829" s="448" t="s">
        <v>21218</v>
      </c>
      <c r="C6829" s="449" t="s">
        <v>984</v>
      </c>
      <c r="D6829" s="450">
        <v>291.76</v>
      </c>
    </row>
    <row r="6830" spans="1:4" ht="13.5" x14ac:dyDescent="0.25">
      <c r="A6830" s="447">
        <v>104611</v>
      </c>
      <c r="B6830" s="448" t="s">
        <v>21219</v>
      </c>
      <c r="C6830" s="449" t="s">
        <v>984</v>
      </c>
      <c r="D6830" s="450">
        <v>90.27</v>
      </c>
    </row>
    <row r="6831" spans="1:4" ht="13.5" x14ac:dyDescent="0.25">
      <c r="A6831" s="447">
        <v>104612</v>
      </c>
      <c r="B6831" s="448" t="s">
        <v>21220</v>
      </c>
      <c r="C6831" s="449" t="s">
        <v>984</v>
      </c>
      <c r="D6831" s="450">
        <v>91.01</v>
      </c>
    </row>
    <row r="6832" spans="1:4" ht="13.5" x14ac:dyDescent="0.25">
      <c r="A6832" s="447">
        <v>104613</v>
      </c>
      <c r="B6832" s="448" t="s">
        <v>21221</v>
      </c>
      <c r="C6832" s="449" t="s">
        <v>984</v>
      </c>
      <c r="D6832" s="450">
        <v>60.91</v>
      </c>
    </row>
    <row r="6833" spans="1:4" ht="13.5" x14ac:dyDescent="0.25">
      <c r="A6833" s="447">
        <v>104614</v>
      </c>
      <c r="B6833" s="448" t="s">
        <v>21222</v>
      </c>
      <c r="C6833" s="449" t="s">
        <v>984</v>
      </c>
      <c r="D6833" s="450">
        <v>67.87</v>
      </c>
    </row>
    <row r="6834" spans="1:4" ht="13.5" x14ac:dyDescent="0.25">
      <c r="A6834" s="447">
        <v>104615</v>
      </c>
      <c r="B6834" s="448" t="s">
        <v>12498</v>
      </c>
      <c r="C6834" s="449" t="s">
        <v>984</v>
      </c>
      <c r="D6834" s="450">
        <v>268.04000000000002</v>
      </c>
    </row>
    <row r="6835" spans="1:4" ht="13.5" x14ac:dyDescent="0.25">
      <c r="A6835" s="447">
        <v>104616</v>
      </c>
      <c r="B6835" s="448" t="s">
        <v>12499</v>
      </c>
      <c r="C6835" s="449" t="s">
        <v>984</v>
      </c>
      <c r="D6835" s="450">
        <v>352.94</v>
      </c>
    </row>
    <row r="6836" spans="1:4" ht="13.5" x14ac:dyDescent="0.25">
      <c r="A6836" s="447">
        <v>104617</v>
      </c>
      <c r="B6836" s="448" t="s">
        <v>12500</v>
      </c>
      <c r="C6836" s="449" t="s">
        <v>984</v>
      </c>
      <c r="D6836" s="450">
        <v>278.86</v>
      </c>
    </row>
    <row r="6837" spans="1:4" ht="13.5" x14ac:dyDescent="0.25">
      <c r="A6837" s="447">
        <v>104618</v>
      </c>
      <c r="B6837" s="448" t="s">
        <v>12501</v>
      </c>
      <c r="C6837" s="449" t="s">
        <v>984</v>
      </c>
      <c r="D6837" s="450">
        <v>363.76</v>
      </c>
    </row>
    <row r="6838" spans="1:4" ht="13.5" x14ac:dyDescent="0.25">
      <c r="A6838" s="447">
        <v>104619</v>
      </c>
      <c r="B6838" s="448" t="s">
        <v>21223</v>
      </c>
      <c r="C6838" s="449" t="s">
        <v>982</v>
      </c>
      <c r="D6838" s="450">
        <v>13.52</v>
      </c>
    </row>
    <row r="6839" spans="1:4" ht="13.5" x14ac:dyDescent="0.25">
      <c r="A6839" s="447">
        <v>101965</v>
      </c>
      <c r="B6839" s="448" t="s">
        <v>8528</v>
      </c>
      <c r="C6839" s="449" t="s">
        <v>982</v>
      </c>
      <c r="D6839" s="450">
        <v>113.53</v>
      </c>
    </row>
    <row r="6840" spans="1:4" ht="13.5" x14ac:dyDescent="0.25">
      <c r="A6840" s="447">
        <v>101966</v>
      </c>
      <c r="B6840" s="448" t="s">
        <v>8529</v>
      </c>
      <c r="C6840" s="449" t="s">
        <v>982</v>
      </c>
      <c r="D6840" s="450">
        <v>135.47</v>
      </c>
    </row>
    <row r="6841" spans="1:4" ht="13.5" x14ac:dyDescent="0.25">
      <c r="A6841" s="447">
        <v>101979</v>
      </c>
      <c r="B6841" s="448" t="s">
        <v>8530</v>
      </c>
      <c r="C6841" s="449" t="s">
        <v>982</v>
      </c>
      <c r="D6841" s="450">
        <v>44.51</v>
      </c>
    </row>
    <row r="6842" spans="1:4" ht="13.5" x14ac:dyDescent="0.25">
      <c r="A6842" s="447">
        <v>96112</v>
      </c>
      <c r="B6842" s="448" t="s">
        <v>12643</v>
      </c>
      <c r="C6842" s="449" t="s">
        <v>984</v>
      </c>
      <c r="D6842" s="450">
        <v>167.4</v>
      </c>
    </row>
    <row r="6843" spans="1:4" ht="13.5" x14ac:dyDescent="0.25">
      <c r="A6843" s="447">
        <v>96122</v>
      </c>
      <c r="B6843" s="448" t="s">
        <v>12502</v>
      </c>
      <c r="C6843" s="449" t="s">
        <v>982</v>
      </c>
      <c r="D6843" s="450">
        <v>55.41</v>
      </c>
    </row>
    <row r="6844" spans="1:4" ht="13.5" x14ac:dyDescent="0.25">
      <c r="A6844" s="447">
        <v>104756</v>
      </c>
      <c r="B6844" s="448" t="s">
        <v>12503</v>
      </c>
      <c r="C6844" s="449" t="s">
        <v>984</v>
      </c>
      <c r="D6844" s="450">
        <v>232.98</v>
      </c>
    </row>
    <row r="6845" spans="1:4" ht="13.5" x14ac:dyDescent="0.25">
      <c r="A6845" s="447">
        <v>96109</v>
      </c>
      <c r="B6845" s="448" t="s">
        <v>12504</v>
      </c>
      <c r="C6845" s="449" t="s">
        <v>984</v>
      </c>
      <c r="D6845" s="450">
        <v>52.09</v>
      </c>
    </row>
    <row r="6846" spans="1:4" ht="13.5" x14ac:dyDescent="0.25">
      <c r="A6846" s="447">
        <v>96110</v>
      </c>
      <c r="B6846" s="448" t="s">
        <v>12505</v>
      </c>
      <c r="C6846" s="449" t="s">
        <v>984</v>
      </c>
      <c r="D6846" s="450">
        <v>72.849999999999994</v>
      </c>
    </row>
    <row r="6847" spans="1:4" ht="13.5" x14ac:dyDescent="0.25">
      <c r="A6847" s="447">
        <v>96113</v>
      </c>
      <c r="B6847" s="448" t="s">
        <v>12506</v>
      </c>
      <c r="C6847" s="449" t="s">
        <v>984</v>
      </c>
      <c r="D6847" s="450">
        <v>47.03</v>
      </c>
    </row>
    <row r="6848" spans="1:4" ht="13.5" x14ac:dyDescent="0.25">
      <c r="A6848" s="447">
        <v>96114</v>
      </c>
      <c r="B6848" s="448" t="s">
        <v>12507</v>
      </c>
      <c r="C6848" s="449" t="s">
        <v>984</v>
      </c>
      <c r="D6848" s="450">
        <v>73.83</v>
      </c>
    </row>
    <row r="6849" spans="1:4" ht="13.5" x14ac:dyDescent="0.25">
      <c r="A6849" s="447">
        <v>96120</v>
      </c>
      <c r="B6849" s="448" t="s">
        <v>12508</v>
      </c>
      <c r="C6849" s="449" t="s">
        <v>982</v>
      </c>
      <c r="D6849" s="450">
        <v>3.04</v>
      </c>
    </row>
    <row r="6850" spans="1:4" ht="13.5" x14ac:dyDescent="0.25">
      <c r="A6850" s="447">
        <v>96123</v>
      </c>
      <c r="B6850" s="448" t="s">
        <v>12509</v>
      </c>
      <c r="C6850" s="449" t="s">
        <v>982</v>
      </c>
      <c r="D6850" s="450">
        <v>28.18</v>
      </c>
    </row>
    <row r="6851" spans="1:4" ht="13.5" x14ac:dyDescent="0.25">
      <c r="A6851" s="447">
        <v>99054</v>
      </c>
      <c r="B6851" s="448" t="s">
        <v>12510</v>
      </c>
      <c r="C6851" s="449" t="s">
        <v>984</v>
      </c>
      <c r="D6851" s="450">
        <v>59.55</v>
      </c>
    </row>
    <row r="6852" spans="1:4" ht="13.5" x14ac:dyDescent="0.25">
      <c r="A6852" s="447">
        <v>96111</v>
      </c>
      <c r="B6852" s="448" t="s">
        <v>12511</v>
      </c>
      <c r="C6852" s="449" t="s">
        <v>984</v>
      </c>
      <c r="D6852" s="450">
        <v>60.22</v>
      </c>
    </row>
    <row r="6853" spans="1:4" ht="13.5" x14ac:dyDescent="0.25">
      <c r="A6853" s="447">
        <v>96116</v>
      </c>
      <c r="B6853" s="448" t="s">
        <v>12644</v>
      </c>
      <c r="C6853" s="449" t="s">
        <v>984</v>
      </c>
      <c r="D6853" s="450">
        <v>62.72</v>
      </c>
    </row>
    <row r="6854" spans="1:4" ht="13.5" x14ac:dyDescent="0.25">
      <c r="A6854" s="447">
        <v>96121</v>
      </c>
      <c r="B6854" s="448" t="s">
        <v>12512</v>
      </c>
      <c r="C6854" s="449" t="s">
        <v>982</v>
      </c>
      <c r="D6854" s="450">
        <v>11.62</v>
      </c>
    </row>
    <row r="6855" spans="1:4" ht="13.5" x14ac:dyDescent="0.25">
      <c r="A6855" s="447">
        <v>96485</v>
      </c>
      <c r="B6855" s="448" t="s">
        <v>12513</v>
      </c>
      <c r="C6855" s="449" t="s">
        <v>984</v>
      </c>
      <c r="D6855" s="450">
        <v>69.680000000000007</v>
      </c>
    </row>
    <row r="6856" spans="1:4" ht="13.5" x14ac:dyDescent="0.25">
      <c r="A6856" s="447">
        <v>96486</v>
      </c>
      <c r="B6856" s="448" t="s">
        <v>12514</v>
      </c>
      <c r="C6856" s="449" t="s">
        <v>984</v>
      </c>
      <c r="D6856" s="450">
        <v>72.180000000000007</v>
      </c>
    </row>
    <row r="6857" spans="1:4" ht="13.5" x14ac:dyDescent="0.25">
      <c r="A6857" s="447">
        <v>91515</v>
      </c>
      <c r="B6857" s="448" t="s">
        <v>11735</v>
      </c>
      <c r="C6857" s="449" t="s">
        <v>984</v>
      </c>
      <c r="D6857" s="450">
        <v>6.31</v>
      </c>
    </row>
    <row r="6858" spans="1:4" ht="13.5" x14ac:dyDescent="0.25">
      <c r="A6858" s="447">
        <v>91519</v>
      </c>
      <c r="B6858" s="448" t="s">
        <v>11736</v>
      </c>
      <c r="C6858" s="449" t="s">
        <v>984</v>
      </c>
      <c r="D6858" s="450">
        <v>8.48</v>
      </c>
    </row>
    <row r="6859" spans="1:4" ht="13.5" x14ac:dyDescent="0.25">
      <c r="A6859" s="447">
        <v>91520</v>
      </c>
      <c r="B6859" s="448" t="s">
        <v>11737</v>
      </c>
      <c r="C6859" s="449" t="s">
        <v>984</v>
      </c>
      <c r="D6859" s="450">
        <v>2.35</v>
      </c>
    </row>
    <row r="6860" spans="1:4" ht="13.5" x14ac:dyDescent="0.25">
      <c r="A6860" s="447">
        <v>91522</v>
      </c>
      <c r="B6860" s="448" t="s">
        <v>11738</v>
      </c>
      <c r="C6860" s="449" t="s">
        <v>984</v>
      </c>
      <c r="D6860" s="450">
        <v>3.26</v>
      </c>
    </row>
    <row r="6861" spans="1:4" ht="13.5" x14ac:dyDescent="0.25">
      <c r="A6861" s="447">
        <v>91525</v>
      </c>
      <c r="B6861" s="448" t="s">
        <v>11739</v>
      </c>
      <c r="C6861" s="449" t="s">
        <v>984</v>
      </c>
      <c r="D6861" s="450">
        <v>7.38</v>
      </c>
    </row>
    <row r="6862" spans="1:4" ht="13.5" x14ac:dyDescent="0.25">
      <c r="A6862" s="447">
        <v>104412</v>
      </c>
      <c r="B6862" s="448" t="s">
        <v>11740</v>
      </c>
      <c r="C6862" s="449" t="s">
        <v>984</v>
      </c>
      <c r="D6862" s="450">
        <v>2.91</v>
      </c>
    </row>
    <row r="6863" spans="1:4" ht="13.5" x14ac:dyDescent="0.25">
      <c r="A6863" s="447">
        <v>104413</v>
      </c>
      <c r="B6863" s="448" t="s">
        <v>11741</v>
      </c>
      <c r="C6863" s="449" t="s">
        <v>984</v>
      </c>
      <c r="D6863" s="450">
        <v>5.14</v>
      </c>
    </row>
    <row r="6864" spans="1:4" ht="13.5" x14ac:dyDescent="0.25">
      <c r="A6864" s="447">
        <v>104414</v>
      </c>
      <c r="B6864" s="448" t="s">
        <v>11742</v>
      </c>
      <c r="C6864" s="449" t="s">
        <v>984</v>
      </c>
      <c r="D6864" s="450">
        <v>6.61</v>
      </c>
    </row>
    <row r="6865" spans="1:4" ht="13.5" x14ac:dyDescent="0.25">
      <c r="A6865" s="447">
        <v>104415</v>
      </c>
      <c r="B6865" s="448" t="s">
        <v>11743</v>
      </c>
      <c r="C6865" s="449" t="s">
        <v>984</v>
      </c>
      <c r="D6865" s="450">
        <v>11.59</v>
      </c>
    </row>
    <row r="6866" spans="1:4" ht="13.5" x14ac:dyDescent="0.25">
      <c r="A6866" s="447">
        <v>104416</v>
      </c>
      <c r="B6866" s="448" t="s">
        <v>11744</v>
      </c>
      <c r="C6866" s="449" t="s">
        <v>984</v>
      </c>
      <c r="D6866" s="450">
        <v>2.0099999999999998</v>
      </c>
    </row>
    <row r="6867" spans="1:4" ht="13.5" x14ac:dyDescent="0.25">
      <c r="A6867" s="447">
        <v>104417</v>
      </c>
      <c r="B6867" s="448" t="s">
        <v>11745</v>
      </c>
      <c r="C6867" s="449" t="s">
        <v>984</v>
      </c>
      <c r="D6867" s="450">
        <v>4.24</v>
      </c>
    </row>
    <row r="6868" spans="1:4" ht="13.5" x14ac:dyDescent="0.25">
      <c r="A6868" s="447">
        <v>104418</v>
      </c>
      <c r="B6868" s="448" t="s">
        <v>11746</v>
      </c>
      <c r="C6868" s="449" t="s">
        <v>984</v>
      </c>
      <c r="D6868" s="450">
        <v>2.72</v>
      </c>
    </row>
    <row r="6869" spans="1:4" ht="13.5" x14ac:dyDescent="0.25">
      <c r="A6869" s="447">
        <v>104419</v>
      </c>
      <c r="B6869" s="448" t="s">
        <v>11747</v>
      </c>
      <c r="C6869" s="449" t="s">
        <v>984</v>
      </c>
      <c r="D6869" s="450">
        <v>11.34</v>
      </c>
    </row>
    <row r="6870" spans="1:4" ht="13.5" x14ac:dyDescent="0.25">
      <c r="A6870" s="447">
        <v>104420</v>
      </c>
      <c r="B6870" s="448" t="s">
        <v>11748</v>
      </c>
      <c r="C6870" s="449" t="s">
        <v>984</v>
      </c>
      <c r="D6870" s="450">
        <v>10.23</v>
      </c>
    </row>
    <row r="6871" spans="1:4" ht="13.5" x14ac:dyDescent="0.25">
      <c r="A6871" s="447">
        <v>104421</v>
      </c>
      <c r="B6871" s="448" t="s">
        <v>11749</v>
      </c>
      <c r="C6871" s="449" t="s">
        <v>984</v>
      </c>
      <c r="D6871" s="450">
        <v>14.14</v>
      </c>
    </row>
    <row r="6872" spans="1:4" ht="13.5" x14ac:dyDescent="0.25">
      <c r="A6872" s="447">
        <v>104422</v>
      </c>
      <c r="B6872" s="448" t="s">
        <v>11750</v>
      </c>
      <c r="C6872" s="449" t="s">
        <v>984</v>
      </c>
      <c r="D6872" s="450">
        <v>8.15</v>
      </c>
    </row>
    <row r="6873" spans="1:4" ht="13.5" x14ac:dyDescent="0.25">
      <c r="A6873" s="447">
        <v>104423</v>
      </c>
      <c r="B6873" s="448" t="s">
        <v>11751</v>
      </c>
      <c r="C6873" s="449" t="s">
        <v>984</v>
      </c>
      <c r="D6873" s="450">
        <v>22.63</v>
      </c>
    </row>
    <row r="6874" spans="1:4" ht="13.5" x14ac:dyDescent="0.25">
      <c r="A6874" s="447">
        <v>104424</v>
      </c>
      <c r="B6874" s="448" t="s">
        <v>11752</v>
      </c>
      <c r="C6874" s="449" t="s">
        <v>984</v>
      </c>
      <c r="D6874" s="450">
        <v>20.82</v>
      </c>
    </row>
    <row r="6875" spans="1:4" ht="13.5" x14ac:dyDescent="0.25">
      <c r="A6875" s="447">
        <v>104425</v>
      </c>
      <c r="B6875" s="448" t="s">
        <v>11753</v>
      </c>
      <c r="C6875" s="449" t="s">
        <v>984</v>
      </c>
      <c r="D6875" s="450">
        <v>17.82</v>
      </c>
    </row>
    <row r="6876" spans="1:4" ht="13.5" x14ac:dyDescent="0.25">
      <c r="A6876" s="447">
        <v>87280</v>
      </c>
      <c r="B6876" s="448" t="s">
        <v>6333</v>
      </c>
      <c r="C6876" s="449" t="s">
        <v>1643</v>
      </c>
      <c r="D6876" s="450">
        <v>483.07</v>
      </c>
    </row>
    <row r="6877" spans="1:4" ht="13.5" x14ac:dyDescent="0.25">
      <c r="A6877" s="447">
        <v>87281</v>
      </c>
      <c r="B6877" s="448" t="s">
        <v>6334</v>
      </c>
      <c r="C6877" s="449" t="s">
        <v>1643</v>
      </c>
      <c r="D6877" s="450">
        <v>472.3</v>
      </c>
    </row>
    <row r="6878" spans="1:4" ht="13.5" x14ac:dyDescent="0.25">
      <c r="A6878" s="447">
        <v>87283</v>
      </c>
      <c r="B6878" s="448" t="s">
        <v>6335</v>
      </c>
      <c r="C6878" s="449" t="s">
        <v>1643</v>
      </c>
      <c r="D6878" s="450">
        <v>496.91</v>
      </c>
    </row>
    <row r="6879" spans="1:4" ht="13.5" x14ac:dyDescent="0.25">
      <c r="A6879" s="447">
        <v>87284</v>
      </c>
      <c r="B6879" s="448" t="s">
        <v>6336</v>
      </c>
      <c r="C6879" s="449" t="s">
        <v>1643</v>
      </c>
      <c r="D6879" s="450">
        <v>484.75</v>
      </c>
    </row>
    <row r="6880" spans="1:4" ht="13.5" x14ac:dyDescent="0.25">
      <c r="A6880" s="447">
        <v>87286</v>
      </c>
      <c r="B6880" s="448" t="s">
        <v>6337</v>
      </c>
      <c r="C6880" s="449" t="s">
        <v>1643</v>
      </c>
      <c r="D6880" s="450">
        <v>621.49</v>
      </c>
    </row>
    <row r="6881" spans="1:4" ht="13.5" x14ac:dyDescent="0.25">
      <c r="A6881" s="447">
        <v>87287</v>
      </c>
      <c r="B6881" s="448" t="s">
        <v>6338</v>
      </c>
      <c r="C6881" s="449" t="s">
        <v>1643</v>
      </c>
      <c r="D6881" s="450">
        <v>597.30999999999995</v>
      </c>
    </row>
    <row r="6882" spans="1:4" ht="13.5" x14ac:dyDescent="0.25">
      <c r="A6882" s="447">
        <v>87289</v>
      </c>
      <c r="B6882" s="448" t="s">
        <v>6339</v>
      </c>
      <c r="C6882" s="449" t="s">
        <v>1643</v>
      </c>
      <c r="D6882" s="450">
        <v>602.73</v>
      </c>
    </row>
    <row r="6883" spans="1:4" ht="13.5" x14ac:dyDescent="0.25">
      <c r="A6883" s="447">
        <v>87290</v>
      </c>
      <c r="B6883" s="448" t="s">
        <v>6340</v>
      </c>
      <c r="C6883" s="449" t="s">
        <v>1643</v>
      </c>
      <c r="D6883" s="450">
        <v>588.65</v>
      </c>
    </row>
    <row r="6884" spans="1:4" ht="13.5" x14ac:dyDescent="0.25">
      <c r="A6884" s="447">
        <v>87292</v>
      </c>
      <c r="B6884" s="448" t="s">
        <v>6341</v>
      </c>
      <c r="C6884" s="449" t="s">
        <v>1643</v>
      </c>
      <c r="D6884" s="450">
        <v>616.13</v>
      </c>
    </row>
    <row r="6885" spans="1:4" ht="13.5" x14ac:dyDescent="0.25">
      <c r="A6885" s="447">
        <v>87294</v>
      </c>
      <c r="B6885" s="448" t="s">
        <v>6342</v>
      </c>
      <c r="C6885" s="449" t="s">
        <v>1643</v>
      </c>
      <c r="D6885" s="450">
        <v>587.20000000000005</v>
      </c>
    </row>
    <row r="6886" spans="1:4" ht="13.5" x14ac:dyDescent="0.25">
      <c r="A6886" s="447">
        <v>87295</v>
      </c>
      <c r="B6886" s="448" t="s">
        <v>6343</v>
      </c>
      <c r="C6886" s="449" t="s">
        <v>1643</v>
      </c>
      <c r="D6886" s="450">
        <v>608.28</v>
      </c>
    </row>
    <row r="6887" spans="1:4" ht="13.5" x14ac:dyDescent="0.25">
      <c r="A6887" s="447">
        <v>87296</v>
      </c>
      <c r="B6887" s="448" t="s">
        <v>6344</v>
      </c>
      <c r="C6887" s="449" t="s">
        <v>1643</v>
      </c>
      <c r="D6887" s="450">
        <v>572.59</v>
      </c>
    </row>
    <row r="6888" spans="1:4" ht="13.5" x14ac:dyDescent="0.25">
      <c r="A6888" s="447">
        <v>87298</v>
      </c>
      <c r="B6888" s="448" t="s">
        <v>6345</v>
      </c>
      <c r="C6888" s="449" t="s">
        <v>1643</v>
      </c>
      <c r="D6888" s="450">
        <v>716.95</v>
      </c>
    </row>
    <row r="6889" spans="1:4" ht="13.5" x14ac:dyDescent="0.25">
      <c r="A6889" s="447">
        <v>87299</v>
      </c>
      <c r="B6889" s="448" t="s">
        <v>6346</v>
      </c>
      <c r="C6889" s="449" t="s">
        <v>1643</v>
      </c>
      <c r="D6889" s="450">
        <v>482.69</v>
      </c>
    </row>
    <row r="6890" spans="1:4" ht="13.5" x14ac:dyDescent="0.25">
      <c r="A6890" s="447">
        <v>87301</v>
      </c>
      <c r="B6890" s="448" t="s">
        <v>6347</v>
      </c>
      <c r="C6890" s="449" t="s">
        <v>1643</v>
      </c>
      <c r="D6890" s="450">
        <v>653.46</v>
      </c>
    </row>
    <row r="6891" spans="1:4" ht="13.5" x14ac:dyDescent="0.25">
      <c r="A6891" s="447">
        <v>87302</v>
      </c>
      <c r="B6891" s="448" t="s">
        <v>6348</v>
      </c>
      <c r="C6891" s="449" t="s">
        <v>1643</v>
      </c>
      <c r="D6891" s="450">
        <v>639.45000000000005</v>
      </c>
    </row>
    <row r="6892" spans="1:4" ht="13.5" x14ac:dyDescent="0.25">
      <c r="A6892" s="447">
        <v>87304</v>
      </c>
      <c r="B6892" s="448" t="s">
        <v>6349</v>
      </c>
      <c r="C6892" s="449" t="s">
        <v>1643</v>
      </c>
      <c r="D6892" s="450">
        <v>595.57000000000005</v>
      </c>
    </row>
    <row r="6893" spans="1:4" ht="13.5" x14ac:dyDescent="0.25">
      <c r="A6893" s="447">
        <v>87305</v>
      </c>
      <c r="B6893" s="448" t="s">
        <v>6350</v>
      </c>
      <c r="C6893" s="449" t="s">
        <v>1643</v>
      </c>
      <c r="D6893" s="450">
        <v>594.95000000000005</v>
      </c>
    </row>
    <row r="6894" spans="1:4" ht="13.5" x14ac:dyDescent="0.25">
      <c r="A6894" s="447">
        <v>87307</v>
      </c>
      <c r="B6894" s="448" t="s">
        <v>6351</v>
      </c>
      <c r="C6894" s="449" t="s">
        <v>1643</v>
      </c>
      <c r="D6894" s="450">
        <v>572.19000000000005</v>
      </c>
    </row>
    <row r="6895" spans="1:4" ht="13.5" x14ac:dyDescent="0.25">
      <c r="A6895" s="447">
        <v>87308</v>
      </c>
      <c r="B6895" s="448" t="s">
        <v>6352</v>
      </c>
      <c r="C6895" s="449" t="s">
        <v>1643</v>
      </c>
      <c r="D6895" s="450">
        <v>557.5</v>
      </c>
    </row>
    <row r="6896" spans="1:4" ht="13.5" x14ac:dyDescent="0.25">
      <c r="A6896" s="447">
        <v>87310</v>
      </c>
      <c r="B6896" s="448" t="s">
        <v>6353</v>
      </c>
      <c r="C6896" s="449" t="s">
        <v>1643</v>
      </c>
      <c r="D6896" s="450">
        <v>473.55</v>
      </c>
    </row>
    <row r="6897" spans="1:4" ht="13.5" x14ac:dyDescent="0.25">
      <c r="A6897" s="447">
        <v>87311</v>
      </c>
      <c r="B6897" s="448" t="s">
        <v>6354</v>
      </c>
      <c r="C6897" s="449" t="s">
        <v>1643</v>
      </c>
      <c r="D6897" s="450">
        <v>459.33</v>
      </c>
    </row>
    <row r="6898" spans="1:4" ht="13.5" x14ac:dyDescent="0.25">
      <c r="A6898" s="447">
        <v>87313</v>
      </c>
      <c r="B6898" s="448" t="s">
        <v>6355</v>
      </c>
      <c r="C6898" s="449" t="s">
        <v>1643</v>
      </c>
      <c r="D6898" s="450">
        <v>562.53</v>
      </c>
    </row>
    <row r="6899" spans="1:4" ht="13.5" x14ac:dyDescent="0.25">
      <c r="A6899" s="447">
        <v>87314</v>
      </c>
      <c r="B6899" s="448" t="s">
        <v>6356</v>
      </c>
      <c r="C6899" s="449" t="s">
        <v>1643</v>
      </c>
      <c r="D6899" s="450">
        <v>550.1</v>
      </c>
    </row>
    <row r="6900" spans="1:4" ht="13.5" x14ac:dyDescent="0.25">
      <c r="A6900" s="447">
        <v>87316</v>
      </c>
      <c r="B6900" s="448" t="s">
        <v>6357</v>
      </c>
      <c r="C6900" s="449" t="s">
        <v>1643</v>
      </c>
      <c r="D6900" s="450">
        <v>517.07000000000005</v>
      </c>
    </row>
    <row r="6901" spans="1:4" ht="13.5" x14ac:dyDescent="0.25">
      <c r="A6901" s="447">
        <v>87317</v>
      </c>
      <c r="B6901" s="448" t="s">
        <v>6358</v>
      </c>
      <c r="C6901" s="449" t="s">
        <v>1643</v>
      </c>
      <c r="D6901" s="450">
        <v>496.41</v>
      </c>
    </row>
    <row r="6902" spans="1:4" ht="13.5" x14ac:dyDescent="0.25">
      <c r="A6902" s="447">
        <v>87319</v>
      </c>
      <c r="B6902" s="448" t="s">
        <v>6359</v>
      </c>
      <c r="C6902" s="449" t="s">
        <v>1643</v>
      </c>
      <c r="D6902" s="451">
        <v>3145.78</v>
      </c>
    </row>
    <row r="6903" spans="1:4" ht="13.5" x14ac:dyDescent="0.25">
      <c r="A6903" s="447">
        <v>87320</v>
      </c>
      <c r="B6903" s="448" t="s">
        <v>6360</v>
      </c>
      <c r="C6903" s="449" t="s">
        <v>1643</v>
      </c>
      <c r="D6903" s="451">
        <v>3145.87</v>
      </c>
    </row>
    <row r="6904" spans="1:4" ht="13.5" x14ac:dyDescent="0.25">
      <c r="A6904" s="447">
        <v>87322</v>
      </c>
      <c r="B6904" s="448" t="s">
        <v>6361</v>
      </c>
      <c r="C6904" s="449" t="s">
        <v>1643</v>
      </c>
      <c r="D6904" s="451">
        <v>3249.94</v>
      </c>
    </row>
    <row r="6905" spans="1:4" ht="13.5" x14ac:dyDescent="0.25">
      <c r="A6905" s="447">
        <v>87323</v>
      </c>
      <c r="B6905" s="448" t="s">
        <v>6362</v>
      </c>
      <c r="C6905" s="449" t="s">
        <v>1643</v>
      </c>
      <c r="D6905" s="451">
        <v>3241.43</v>
      </c>
    </row>
    <row r="6906" spans="1:4" ht="13.5" x14ac:dyDescent="0.25">
      <c r="A6906" s="447">
        <v>87325</v>
      </c>
      <c r="B6906" s="448" t="s">
        <v>6363</v>
      </c>
      <c r="C6906" s="449" t="s">
        <v>1643</v>
      </c>
      <c r="D6906" s="451">
        <v>3174.84</v>
      </c>
    </row>
    <row r="6907" spans="1:4" ht="13.5" x14ac:dyDescent="0.25">
      <c r="A6907" s="447">
        <v>87326</v>
      </c>
      <c r="B6907" s="448" t="s">
        <v>6364</v>
      </c>
      <c r="C6907" s="449" t="s">
        <v>1643</v>
      </c>
      <c r="D6907" s="451">
        <v>3173.47</v>
      </c>
    </row>
    <row r="6908" spans="1:4" ht="13.5" x14ac:dyDescent="0.25">
      <c r="A6908" s="447">
        <v>87327</v>
      </c>
      <c r="B6908" s="448" t="s">
        <v>6365</v>
      </c>
      <c r="C6908" s="449" t="s">
        <v>1643</v>
      </c>
      <c r="D6908" s="450">
        <v>510.32</v>
      </c>
    </row>
    <row r="6909" spans="1:4" ht="13.5" x14ac:dyDescent="0.25">
      <c r="A6909" s="447">
        <v>87328</v>
      </c>
      <c r="B6909" s="448" t="s">
        <v>6366</v>
      </c>
      <c r="C6909" s="449" t="s">
        <v>1643</v>
      </c>
      <c r="D6909" s="450">
        <v>439.39</v>
      </c>
    </row>
    <row r="6910" spans="1:4" ht="13.5" x14ac:dyDescent="0.25">
      <c r="A6910" s="447">
        <v>87329</v>
      </c>
      <c r="B6910" s="448" t="s">
        <v>6367</v>
      </c>
      <c r="C6910" s="449" t="s">
        <v>1643</v>
      </c>
      <c r="D6910" s="450">
        <v>545.15</v>
      </c>
    </row>
    <row r="6911" spans="1:4" ht="13.5" x14ac:dyDescent="0.25">
      <c r="A6911" s="447">
        <v>87330</v>
      </c>
      <c r="B6911" s="448" t="s">
        <v>6368</v>
      </c>
      <c r="C6911" s="449" t="s">
        <v>1643</v>
      </c>
      <c r="D6911" s="450">
        <v>465.13</v>
      </c>
    </row>
    <row r="6912" spans="1:4" ht="13.5" x14ac:dyDescent="0.25">
      <c r="A6912" s="447">
        <v>87331</v>
      </c>
      <c r="B6912" s="448" t="s">
        <v>6369</v>
      </c>
      <c r="C6912" s="449" t="s">
        <v>1643</v>
      </c>
      <c r="D6912" s="450">
        <v>647.89</v>
      </c>
    </row>
    <row r="6913" spans="1:4" ht="13.5" x14ac:dyDescent="0.25">
      <c r="A6913" s="447">
        <v>87332</v>
      </c>
      <c r="B6913" s="448" t="s">
        <v>6370</v>
      </c>
      <c r="C6913" s="449" t="s">
        <v>1643</v>
      </c>
      <c r="D6913" s="450">
        <v>574.02</v>
      </c>
    </row>
    <row r="6914" spans="1:4" ht="13.5" x14ac:dyDescent="0.25">
      <c r="A6914" s="447">
        <v>87333</v>
      </c>
      <c r="B6914" s="448" t="s">
        <v>6371</v>
      </c>
      <c r="C6914" s="449" t="s">
        <v>1643</v>
      </c>
      <c r="D6914" s="450">
        <v>608.91</v>
      </c>
    </row>
    <row r="6915" spans="1:4" ht="13.5" x14ac:dyDescent="0.25">
      <c r="A6915" s="447">
        <v>87334</v>
      </c>
      <c r="B6915" s="448" t="s">
        <v>6372</v>
      </c>
      <c r="C6915" s="449" t="s">
        <v>1643</v>
      </c>
      <c r="D6915" s="450">
        <v>563.03</v>
      </c>
    </row>
    <row r="6916" spans="1:4" ht="13.5" x14ac:dyDescent="0.25">
      <c r="A6916" s="447">
        <v>87335</v>
      </c>
      <c r="B6916" s="448" t="s">
        <v>6373</v>
      </c>
      <c r="C6916" s="449" t="s">
        <v>1643</v>
      </c>
      <c r="D6916" s="450">
        <v>600.48</v>
      </c>
    </row>
    <row r="6917" spans="1:4" ht="13.5" x14ac:dyDescent="0.25">
      <c r="A6917" s="447">
        <v>87336</v>
      </c>
      <c r="B6917" s="448" t="s">
        <v>6374</v>
      </c>
      <c r="C6917" s="449" t="s">
        <v>1643</v>
      </c>
      <c r="D6917" s="450">
        <v>581.75</v>
      </c>
    </row>
    <row r="6918" spans="1:4" ht="13.5" x14ac:dyDescent="0.25">
      <c r="A6918" s="447">
        <v>87337</v>
      </c>
      <c r="B6918" s="448" t="s">
        <v>6375</v>
      </c>
      <c r="C6918" s="449" t="s">
        <v>1643</v>
      </c>
      <c r="D6918" s="450">
        <v>593.95000000000005</v>
      </c>
    </row>
    <row r="6919" spans="1:4" ht="13.5" x14ac:dyDescent="0.25">
      <c r="A6919" s="447">
        <v>87338</v>
      </c>
      <c r="B6919" s="448" t="s">
        <v>6376</v>
      </c>
      <c r="C6919" s="449" t="s">
        <v>1643</v>
      </c>
      <c r="D6919" s="450">
        <v>571.04999999999995</v>
      </c>
    </row>
    <row r="6920" spans="1:4" ht="13.5" x14ac:dyDescent="0.25">
      <c r="A6920" s="447">
        <v>87339</v>
      </c>
      <c r="B6920" s="448" t="s">
        <v>6377</v>
      </c>
      <c r="C6920" s="449" t="s">
        <v>1643</v>
      </c>
      <c r="D6920" s="450">
        <v>859.88</v>
      </c>
    </row>
    <row r="6921" spans="1:4" ht="13.5" x14ac:dyDescent="0.25">
      <c r="A6921" s="447">
        <v>87340</v>
      </c>
      <c r="B6921" s="448" t="s">
        <v>6378</v>
      </c>
      <c r="C6921" s="449" t="s">
        <v>1643</v>
      </c>
      <c r="D6921" s="450">
        <v>716.54</v>
      </c>
    </row>
    <row r="6922" spans="1:4" ht="13.5" x14ac:dyDescent="0.25">
      <c r="A6922" s="447">
        <v>87341</v>
      </c>
      <c r="B6922" s="448" t="s">
        <v>6379</v>
      </c>
      <c r="C6922" s="449" t="s">
        <v>1643</v>
      </c>
      <c r="D6922" s="450">
        <v>677.62</v>
      </c>
    </row>
    <row r="6923" spans="1:4" ht="13.5" x14ac:dyDescent="0.25">
      <c r="A6923" s="447">
        <v>87342</v>
      </c>
      <c r="B6923" s="448" t="s">
        <v>6380</v>
      </c>
      <c r="C6923" s="449" t="s">
        <v>1643</v>
      </c>
      <c r="D6923" s="450">
        <v>737.3</v>
      </c>
    </row>
    <row r="6924" spans="1:4" ht="13.5" x14ac:dyDescent="0.25">
      <c r="A6924" s="447">
        <v>87343</v>
      </c>
      <c r="B6924" s="448" t="s">
        <v>6381</v>
      </c>
      <c r="C6924" s="449" t="s">
        <v>1643</v>
      </c>
      <c r="D6924" s="450">
        <v>656.19</v>
      </c>
    </row>
    <row r="6925" spans="1:4" ht="13.5" x14ac:dyDescent="0.25">
      <c r="A6925" s="447">
        <v>87344</v>
      </c>
      <c r="B6925" s="448" t="s">
        <v>6382</v>
      </c>
      <c r="C6925" s="449" t="s">
        <v>1643</v>
      </c>
      <c r="D6925" s="450">
        <v>608.37</v>
      </c>
    </row>
    <row r="6926" spans="1:4" ht="13.5" x14ac:dyDescent="0.25">
      <c r="A6926" s="447">
        <v>87345</v>
      </c>
      <c r="B6926" s="448" t="s">
        <v>6383</v>
      </c>
      <c r="C6926" s="449" t="s">
        <v>1643</v>
      </c>
      <c r="D6926" s="450">
        <v>665.99</v>
      </c>
    </row>
    <row r="6927" spans="1:4" ht="13.5" x14ac:dyDescent="0.25">
      <c r="A6927" s="447">
        <v>87346</v>
      </c>
      <c r="B6927" s="448" t="s">
        <v>6384</v>
      </c>
      <c r="C6927" s="449" t="s">
        <v>1643</v>
      </c>
      <c r="D6927" s="450">
        <v>599.04999999999995</v>
      </c>
    </row>
    <row r="6928" spans="1:4" ht="13.5" x14ac:dyDescent="0.25">
      <c r="A6928" s="447">
        <v>87347</v>
      </c>
      <c r="B6928" s="448" t="s">
        <v>6385</v>
      </c>
      <c r="C6928" s="449" t="s">
        <v>1643</v>
      </c>
      <c r="D6928" s="450">
        <v>560.65</v>
      </c>
    </row>
    <row r="6929" spans="1:4" ht="13.5" x14ac:dyDescent="0.25">
      <c r="A6929" s="447">
        <v>87348</v>
      </c>
      <c r="B6929" s="448" t="s">
        <v>6386</v>
      </c>
      <c r="C6929" s="449" t="s">
        <v>1643</v>
      </c>
      <c r="D6929" s="450">
        <v>612.73</v>
      </c>
    </row>
    <row r="6930" spans="1:4" ht="13.5" x14ac:dyDescent="0.25">
      <c r="A6930" s="447">
        <v>87349</v>
      </c>
      <c r="B6930" s="448" t="s">
        <v>6387</v>
      </c>
      <c r="C6930" s="449" t="s">
        <v>1643</v>
      </c>
      <c r="D6930" s="450">
        <v>522.23</v>
      </c>
    </row>
    <row r="6931" spans="1:4" ht="13.5" x14ac:dyDescent="0.25">
      <c r="A6931" s="447">
        <v>87350</v>
      </c>
      <c r="B6931" s="448" t="s">
        <v>6388</v>
      </c>
      <c r="C6931" s="449" t="s">
        <v>1643</v>
      </c>
      <c r="D6931" s="450">
        <v>527.35</v>
      </c>
    </row>
    <row r="6932" spans="1:4" ht="13.5" x14ac:dyDescent="0.25">
      <c r="A6932" s="447">
        <v>87351</v>
      </c>
      <c r="B6932" s="448" t="s">
        <v>6389</v>
      </c>
      <c r="C6932" s="449" t="s">
        <v>1643</v>
      </c>
      <c r="D6932" s="450">
        <v>441.79</v>
      </c>
    </row>
    <row r="6933" spans="1:4" ht="13.5" x14ac:dyDescent="0.25">
      <c r="A6933" s="447">
        <v>87352</v>
      </c>
      <c r="B6933" s="448" t="s">
        <v>6390</v>
      </c>
      <c r="C6933" s="449" t="s">
        <v>1643</v>
      </c>
      <c r="D6933" s="450">
        <v>657.49</v>
      </c>
    </row>
    <row r="6934" spans="1:4" ht="13.5" x14ac:dyDescent="0.25">
      <c r="A6934" s="447">
        <v>87353</v>
      </c>
      <c r="B6934" s="448" t="s">
        <v>6391</v>
      </c>
      <c r="C6934" s="449" t="s">
        <v>1643</v>
      </c>
      <c r="D6934" s="450">
        <v>568.77</v>
      </c>
    </row>
    <row r="6935" spans="1:4" ht="13.5" x14ac:dyDescent="0.25">
      <c r="A6935" s="447">
        <v>87354</v>
      </c>
      <c r="B6935" s="448" t="s">
        <v>6392</v>
      </c>
      <c r="C6935" s="449" t="s">
        <v>1643</v>
      </c>
      <c r="D6935" s="450">
        <v>526.26</v>
      </c>
    </row>
    <row r="6936" spans="1:4" ht="13.5" x14ac:dyDescent="0.25">
      <c r="A6936" s="447">
        <v>87355</v>
      </c>
      <c r="B6936" s="448" t="s">
        <v>6393</v>
      </c>
      <c r="C6936" s="449" t="s">
        <v>1643</v>
      </c>
      <c r="D6936" s="450">
        <v>562.41999999999996</v>
      </c>
    </row>
    <row r="6937" spans="1:4" ht="13.5" x14ac:dyDescent="0.25">
      <c r="A6937" s="447">
        <v>87356</v>
      </c>
      <c r="B6937" s="448" t="s">
        <v>6394</v>
      </c>
      <c r="C6937" s="449" t="s">
        <v>1643</v>
      </c>
      <c r="D6937" s="450">
        <v>502.57</v>
      </c>
    </row>
    <row r="6938" spans="1:4" ht="13.5" x14ac:dyDescent="0.25">
      <c r="A6938" s="447">
        <v>87357</v>
      </c>
      <c r="B6938" s="448" t="s">
        <v>6395</v>
      </c>
      <c r="C6938" s="449" t="s">
        <v>1643</v>
      </c>
      <c r="D6938" s="450">
        <v>470.93</v>
      </c>
    </row>
    <row r="6939" spans="1:4" ht="13.5" x14ac:dyDescent="0.25">
      <c r="A6939" s="447">
        <v>87358</v>
      </c>
      <c r="B6939" s="448" t="s">
        <v>6396</v>
      </c>
      <c r="C6939" s="449" t="s">
        <v>1643</v>
      </c>
      <c r="D6939" s="451">
        <v>3119.97</v>
      </c>
    </row>
    <row r="6940" spans="1:4" ht="13.5" x14ac:dyDescent="0.25">
      <c r="A6940" s="447">
        <v>87359</v>
      </c>
      <c r="B6940" s="448" t="s">
        <v>6397</v>
      </c>
      <c r="C6940" s="449" t="s">
        <v>1643</v>
      </c>
      <c r="D6940" s="451">
        <v>3081.06</v>
      </c>
    </row>
    <row r="6941" spans="1:4" ht="13.5" x14ac:dyDescent="0.25">
      <c r="A6941" s="447">
        <v>87360</v>
      </c>
      <c r="B6941" s="448" t="s">
        <v>6398</v>
      </c>
      <c r="C6941" s="449" t="s">
        <v>1643</v>
      </c>
      <c r="D6941" s="451">
        <v>3228.05</v>
      </c>
    </row>
    <row r="6942" spans="1:4" ht="13.5" x14ac:dyDescent="0.25">
      <c r="A6942" s="447">
        <v>87361</v>
      </c>
      <c r="B6942" s="448" t="s">
        <v>6399</v>
      </c>
      <c r="C6942" s="449" t="s">
        <v>1643</v>
      </c>
      <c r="D6942" s="451">
        <v>3172.56</v>
      </c>
    </row>
    <row r="6943" spans="1:4" ht="13.5" x14ac:dyDescent="0.25">
      <c r="A6943" s="447">
        <v>87362</v>
      </c>
      <c r="B6943" s="448" t="s">
        <v>6400</v>
      </c>
      <c r="C6943" s="449" t="s">
        <v>1643</v>
      </c>
      <c r="D6943" s="451">
        <v>3162.35</v>
      </c>
    </row>
    <row r="6944" spans="1:4" ht="13.5" x14ac:dyDescent="0.25">
      <c r="A6944" s="447">
        <v>87363</v>
      </c>
      <c r="B6944" s="448" t="s">
        <v>6401</v>
      </c>
      <c r="C6944" s="449" t="s">
        <v>1643</v>
      </c>
      <c r="D6944" s="451">
        <v>3158.2</v>
      </c>
    </row>
    <row r="6945" spans="1:4" ht="13.5" x14ac:dyDescent="0.25">
      <c r="A6945" s="447">
        <v>87364</v>
      </c>
      <c r="B6945" s="448" t="s">
        <v>6402</v>
      </c>
      <c r="C6945" s="449" t="s">
        <v>1643</v>
      </c>
      <c r="D6945" s="451">
        <v>3114.36</v>
      </c>
    </row>
    <row r="6946" spans="1:4" ht="13.5" x14ac:dyDescent="0.25">
      <c r="A6946" s="447">
        <v>87365</v>
      </c>
      <c r="B6946" s="448" t="s">
        <v>6403</v>
      </c>
      <c r="C6946" s="449" t="s">
        <v>1643</v>
      </c>
      <c r="D6946" s="450">
        <v>574.54999999999995</v>
      </c>
    </row>
    <row r="6947" spans="1:4" ht="13.5" x14ac:dyDescent="0.25">
      <c r="A6947" s="447">
        <v>87366</v>
      </c>
      <c r="B6947" s="448" t="s">
        <v>6404</v>
      </c>
      <c r="C6947" s="449" t="s">
        <v>1643</v>
      </c>
      <c r="D6947" s="450">
        <v>603.76</v>
      </c>
    </row>
    <row r="6948" spans="1:4" ht="13.5" x14ac:dyDescent="0.25">
      <c r="A6948" s="447">
        <v>87367</v>
      </c>
      <c r="B6948" s="448" t="s">
        <v>6405</v>
      </c>
      <c r="C6948" s="449" t="s">
        <v>1643</v>
      </c>
      <c r="D6948" s="450">
        <v>711.72</v>
      </c>
    </row>
    <row r="6949" spans="1:4" ht="13.5" x14ac:dyDescent="0.25">
      <c r="A6949" s="447">
        <v>87368</v>
      </c>
      <c r="B6949" s="448" t="s">
        <v>6406</v>
      </c>
      <c r="C6949" s="449" t="s">
        <v>1643</v>
      </c>
      <c r="D6949" s="450">
        <v>698</v>
      </c>
    </row>
    <row r="6950" spans="1:4" ht="13.5" x14ac:dyDescent="0.25">
      <c r="A6950" s="447">
        <v>87369</v>
      </c>
      <c r="B6950" s="448" t="s">
        <v>6407</v>
      </c>
      <c r="C6950" s="449" t="s">
        <v>1643</v>
      </c>
      <c r="D6950" s="450">
        <v>716.14</v>
      </c>
    </row>
    <row r="6951" spans="1:4" ht="13.5" x14ac:dyDescent="0.25">
      <c r="A6951" s="447">
        <v>87370</v>
      </c>
      <c r="B6951" s="448" t="s">
        <v>6408</v>
      </c>
      <c r="C6951" s="449" t="s">
        <v>1643</v>
      </c>
      <c r="D6951" s="450">
        <v>691</v>
      </c>
    </row>
    <row r="6952" spans="1:4" ht="13.5" x14ac:dyDescent="0.25">
      <c r="A6952" s="447">
        <v>87371</v>
      </c>
      <c r="B6952" s="448" t="s">
        <v>6409</v>
      </c>
      <c r="C6952" s="449" t="s">
        <v>1643</v>
      </c>
      <c r="D6952" s="450">
        <v>680.99</v>
      </c>
    </row>
    <row r="6953" spans="1:4" ht="13.5" x14ac:dyDescent="0.25">
      <c r="A6953" s="447">
        <v>87372</v>
      </c>
      <c r="B6953" s="448" t="s">
        <v>6410</v>
      </c>
      <c r="C6953" s="449" t="s">
        <v>1643</v>
      </c>
      <c r="D6953" s="450">
        <v>828.59</v>
      </c>
    </row>
    <row r="6954" spans="1:4" ht="13.5" x14ac:dyDescent="0.25">
      <c r="A6954" s="447">
        <v>87373</v>
      </c>
      <c r="B6954" s="448" t="s">
        <v>6411</v>
      </c>
      <c r="C6954" s="449" t="s">
        <v>1643</v>
      </c>
      <c r="D6954" s="450">
        <v>745.89</v>
      </c>
    </row>
    <row r="6955" spans="1:4" ht="13.5" x14ac:dyDescent="0.25">
      <c r="A6955" s="447">
        <v>87374</v>
      </c>
      <c r="B6955" s="448" t="s">
        <v>6412</v>
      </c>
      <c r="C6955" s="449" t="s">
        <v>1643</v>
      </c>
      <c r="D6955" s="450">
        <v>699.33</v>
      </c>
    </row>
    <row r="6956" spans="1:4" ht="13.5" x14ac:dyDescent="0.25">
      <c r="A6956" s="447">
        <v>87375</v>
      </c>
      <c r="B6956" s="448" t="s">
        <v>6413</v>
      </c>
      <c r="C6956" s="449" t="s">
        <v>1643</v>
      </c>
      <c r="D6956" s="450">
        <v>669.74</v>
      </c>
    </row>
    <row r="6957" spans="1:4" ht="13.5" x14ac:dyDescent="0.25">
      <c r="A6957" s="447">
        <v>87376</v>
      </c>
      <c r="B6957" s="448" t="s">
        <v>6414</v>
      </c>
      <c r="C6957" s="449" t="s">
        <v>1643</v>
      </c>
      <c r="D6957" s="450">
        <v>576.58000000000004</v>
      </c>
    </row>
    <row r="6958" spans="1:4" ht="13.5" x14ac:dyDescent="0.25">
      <c r="A6958" s="447">
        <v>87377</v>
      </c>
      <c r="B6958" s="448" t="s">
        <v>6415</v>
      </c>
      <c r="C6958" s="449" t="s">
        <v>1643</v>
      </c>
      <c r="D6958" s="450">
        <v>669.88</v>
      </c>
    </row>
    <row r="6959" spans="1:4" ht="13.5" x14ac:dyDescent="0.25">
      <c r="A6959" s="447">
        <v>87378</v>
      </c>
      <c r="B6959" s="448" t="s">
        <v>6416</v>
      </c>
      <c r="C6959" s="449" t="s">
        <v>1643</v>
      </c>
      <c r="D6959" s="450">
        <v>609.28</v>
      </c>
    </row>
    <row r="6960" spans="1:4" ht="13.5" x14ac:dyDescent="0.25">
      <c r="A6960" s="447">
        <v>87379</v>
      </c>
      <c r="B6960" s="448" t="s">
        <v>6417</v>
      </c>
      <c r="C6960" s="449" t="s">
        <v>1643</v>
      </c>
      <c r="D6960" s="451">
        <v>3230.44</v>
      </c>
    </row>
    <row r="6961" spans="1:4" ht="13.5" x14ac:dyDescent="0.25">
      <c r="A6961" s="447">
        <v>87380</v>
      </c>
      <c r="B6961" s="448" t="s">
        <v>6418</v>
      </c>
      <c r="C6961" s="449" t="s">
        <v>1643</v>
      </c>
      <c r="D6961" s="451">
        <v>3319.73</v>
      </c>
    </row>
    <row r="6962" spans="1:4" ht="13.5" x14ac:dyDescent="0.25">
      <c r="A6962" s="447">
        <v>87381</v>
      </c>
      <c r="B6962" s="448" t="s">
        <v>6419</v>
      </c>
      <c r="C6962" s="449" t="s">
        <v>1643</v>
      </c>
      <c r="D6962" s="451">
        <v>3261.22</v>
      </c>
    </row>
    <row r="6963" spans="1:4" ht="13.5" x14ac:dyDescent="0.25">
      <c r="A6963" s="447">
        <v>87382</v>
      </c>
      <c r="B6963" s="448" t="s">
        <v>6420</v>
      </c>
      <c r="C6963" s="449" t="s">
        <v>1643</v>
      </c>
      <c r="D6963" s="451">
        <v>1556.61</v>
      </c>
    </row>
    <row r="6964" spans="1:4" ht="13.5" x14ac:dyDescent="0.25">
      <c r="A6964" s="447">
        <v>87383</v>
      </c>
      <c r="B6964" s="448" t="s">
        <v>6421</v>
      </c>
      <c r="C6964" s="449" t="s">
        <v>1643</v>
      </c>
      <c r="D6964" s="451">
        <v>1546.31</v>
      </c>
    </row>
    <row r="6965" spans="1:4" ht="13.5" x14ac:dyDescent="0.25">
      <c r="A6965" s="447">
        <v>87384</v>
      </c>
      <c r="B6965" s="448" t="s">
        <v>6422</v>
      </c>
      <c r="C6965" s="449" t="s">
        <v>1643</v>
      </c>
      <c r="D6965" s="451">
        <v>1530.83</v>
      </c>
    </row>
    <row r="6966" spans="1:4" ht="13.5" x14ac:dyDescent="0.25">
      <c r="A6966" s="447">
        <v>87385</v>
      </c>
      <c r="B6966" s="448" t="s">
        <v>6423</v>
      </c>
      <c r="C6966" s="449" t="s">
        <v>1643</v>
      </c>
      <c r="D6966" s="451">
        <v>1812.54</v>
      </c>
    </row>
    <row r="6967" spans="1:4" ht="13.5" x14ac:dyDescent="0.25">
      <c r="A6967" s="447">
        <v>87386</v>
      </c>
      <c r="B6967" s="448" t="s">
        <v>6424</v>
      </c>
      <c r="C6967" s="449" t="s">
        <v>1643</v>
      </c>
      <c r="D6967" s="451">
        <v>1795.46</v>
      </c>
    </row>
    <row r="6968" spans="1:4" ht="13.5" x14ac:dyDescent="0.25">
      <c r="A6968" s="447">
        <v>87387</v>
      </c>
      <c r="B6968" s="448" t="s">
        <v>6425</v>
      </c>
      <c r="C6968" s="449" t="s">
        <v>1643</v>
      </c>
      <c r="D6968" s="451">
        <v>1780.87</v>
      </c>
    </row>
    <row r="6969" spans="1:4" ht="13.5" x14ac:dyDescent="0.25">
      <c r="A6969" s="447">
        <v>87388</v>
      </c>
      <c r="B6969" s="448" t="s">
        <v>6426</v>
      </c>
      <c r="C6969" s="449" t="s">
        <v>1643</v>
      </c>
      <c r="D6969" s="451">
        <v>4292.3900000000003</v>
      </c>
    </row>
    <row r="6970" spans="1:4" ht="13.5" x14ac:dyDescent="0.25">
      <c r="A6970" s="447">
        <v>87389</v>
      </c>
      <c r="B6970" s="448" t="s">
        <v>6427</v>
      </c>
      <c r="C6970" s="449" t="s">
        <v>1643</v>
      </c>
      <c r="D6970" s="451">
        <v>4301.08</v>
      </c>
    </row>
    <row r="6971" spans="1:4" ht="13.5" x14ac:dyDescent="0.25">
      <c r="A6971" s="447">
        <v>87390</v>
      </c>
      <c r="B6971" s="448" t="s">
        <v>6428</v>
      </c>
      <c r="C6971" s="449" t="s">
        <v>1643</v>
      </c>
      <c r="D6971" s="451">
        <v>4314.07</v>
      </c>
    </row>
    <row r="6972" spans="1:4" ht="13.5" x14ac:dyDescent="0.25">
      <c r="A6972" s="447">
        <v>87391</v>
      </c>
      <c r="B6972" s="448" t="s">
        <v>6429</v>
      </c>
      <c r="C6972" s="449" t="s">
        <v>1643</v>
      </c>
      <c r="D6972" s="451">
        <v>4772.54</v>
      </c>
    </row>
    <row r="6973" spans="1:4" ht="13.5" x14ac:dyDescent="0.25">
      <c r="A6973" s="447">
        <v>87393</v>
      </c>
      <c r="B6973" s="448" t="s">
        <v>6430</v>
      </c>
      <c r="C6973" s="449" t="s">
        <v>1643</v>
      </c>
      <c r="D6973" s="451">
        <v>4806.28</v>
      </c>
    </row>
    <row r="6974" spans="1:4" ht="13.5" x14ac:dyDescent="0.25">
      <c r="A6974" s="447">
        <v>87394</v>
      </c>
      <c r="B6974" s="448" t="s">
        <v>6431</v>
      </c>
      <c r="C6974" s="449" t="s">
        <v>1643</v>
      </c>
      <c r="D6974" s="451">
        <v>4837.1400000000003</v>
      </c>
    </row>
    <row r="6975" spans="1:4" ht="13.5" x14ac:dyDescent="0.25">
      <c r="A6975" s="447">
        <v>87395</v>
      </c>
      <c r="B6975" s="448" t="s">
        <v>6432</v>
      </c>
      <c r="C6975" s="449" t="s">
        <v>1643</v>
      </c>
      <c r="D6975" s="451">
        <v>3032.62</v>
      </c>
    </row>
    <row r="6976" spans="1:4" ht="13.5" x14ac:dyDescent="0.25">
      <c r="A6976" s="447">
        <v>87396</v>
      </c>
      <c r="B6976" s="448" t="s">
        <v>6433</v>
      </c>
      <c r="C6976" s="449" t="s">
        <v>1643</v>
      </c>
      <c r="D6976" s="451">
        <v>3042.98</v>
      </c>
    </row>
    <row r="6977" spans="1:4" ht="13.5" x14ac:dyDescent="0.25">
      <c r="A6977" s="447">
        <v>87397</v>
      </c>
      <c r="B6977" s="448" t="s">
        <v>6434</v>
      </c>
      <c r="C6977" s="449" t="s">
        <v>1643</v>
      </c>
      <c r="D6977" s="451">
        <v>3051.52</v>
      </c>
    </row>
    <row r="6978" spans="1:4" ht="13.5" x14ac:dyDescent="0.25">
      <c r="A6978" s="447">
        <v>87398</v>
      </c>
      <c r="B6978" s="448" t="s">
        <v>6435</v>
      </c>
      <c r="C6978" s="449" t="s">
        <v>1643</v>
      </c>
      <c r="D6978" s="451">
        <v>1731.16</v>
      </c>
    </row>
    <row r="6979" spans="1:4" ht="13.5" x14ac:dyDescent="0.25">
      <c r="A6979" s="447">
        <v>87399</v>
      </c>
      <c r="B6979" s="448" t="s">
        <v>6436</v>
      </c>
      <c r="C6979" s="449" t="s">
        <v>1643</v>
      </c>
      <c r="D6979" s="451">
        <v>1985.54</v>
      </c>
    </row>
    <row r="6980" spans="1:4" ht="13.5" x14ac:dyDescent="0.25">
      <c r="A6980" s="447">
        <v>87401</v>
      </c>
      <c r="B6980" s="448" t="s">
        <v>6437</v>
      </c>
      <c r="C6980" s="449" t="s">
        <v>1643</v>
      </c>
      <c r="D6980" s="451">
        <v>5030.26</v>
      </c>
    </row>
    <row r="6981" spans="1:4" ht="13.5" x14ac:dyDescent="0.25">
      <c r="A6981" s="447">
        <v>87402</v>
      </c>
      <c r="B6981" s="448" t="s">
        <v>6438</v>
      </c>
      <c r="C6981" s="449" t="s">
        <v>1643</v>
      </c>
      <c r="D6981" s="451">
        <v>3254.71</v>
      </c>
    </row>
    <row r="6982" spans="1:4" ht="13.5" x14ac:dyDescent="0.25">
      <c r="A6982" s="447">
        <v>87404</v>
      </c>
      <c r="B6982" s="448" t="s">
        <v>6439</v>
      </c>
      <c r="C6982" s="449" t="s">
        <v>1643</v>
      </c>
      <c r="D6982" s="451">
        <v>4488.91</v>
      </c>
    </row>
    <row r="6983" spans="1:4" ht="13.5" x14ac:dyDescent="0.25">
      <c r="A6983" s="447">
        <v>87405</v>
      </c>
      <c r="B6983" s="448" t="s">
        <v>21224</v>
      </c>
      <c r="C6983" s="449" t="s">
        <v>1643</v>
      </c>
      <c r="D6983" s="451">
        <v>4487.79</v>
      </c>
    </row>
    <row r="6984" spans="1:4" ht="13.5" x14ac:dyDescent="0.25">
      <c r="A6984" s="447">
        <v>87407</v>
      </c>
      <c r="B6984" s="448" t="s">
        <v>6440</v>
      </c>
      <c r="C6984" s="449" t="s">
        <v>1643</v>
      </c>
      <c r="D6984" s="451">
        <v>1597.05</v>
      </c>
    </row>
    <row r="6985" spans="1:4" ht="13.5" x14ac:dyDescent="0.25">
      <c r="A6985" s="447">
        <v>87408</v>
      </c>
      <c r="B6985" s="448" t="s">
        <v>21225</v>
      </c>
      <c r="C6985" s="449" t="s">
        <v>1643</v>
      </c>
      <c r="D6985" s="451">
        <v>1578.88</v>
      </c>
    </row>
    <row r="6986" spans="1:4" ht="13.5" x14ac:dyDescent="0.25">
      <c r="A6986" s="447">
        <v>87410</v>
      </c>
      <c r="B6986" s="448" t="s">
        <v>6441</v>
      </c>
      <c r="C6986" s="449" t="s">
        <v>1643</v>
      </c>
      <c r="D6986" s="450">
        <v>905.11</v>
      </c>
    </row>
    <row r="6987" spans="1:4" ht="13.5" x14ac:dyDescent="0.25">
      <c r="A6987" s="447">
        <v>88626</v>
      </c>
      <c r="B6987" s="448" t="s">
        <v>6442</v>
      </c>
      <c r="C6987" s="449" t="s">
        <v>1643</v>
      </c>
      <c r="D6987" s="450">
        <v>592.76</v>
      </c>
    </row>
    <row r="6988" spans="1:4" ht="13.5" x14ac:dyDescent="0.25">
      <c r="A6988" s="447">
        <v>88627</v>
      </c>
      <c r="B6988" s="448" t="s">
        <v>6443</v>
      </c>
      <c r="C6988" s="449" t="s">
        <v>1643</v>
      </c>
      <c r="D6988" s="450">
        <v>670.23</v>
      </c>
    </row>
    <row r="6989" spans="1:4" ht="13.5" x14ac:dyDescent="0.25">
      <c r="A6989" s="447">
        <v>88628</v>
      </c>
      <c r="B6989" s="448" t="s">
        <v>6444</v>
      </c>
      <c r="C6989" s="449" t="s">
        <v>1643</v>
      </c>
      <c r="D6989" s="450">
        <v>596.4</v>
      </c>
    </row>
    <row r="6990" spans="1:4" ht="13.5" x14ac:dyDescent="0.25">
      <c r="A6990" s="447">
        <v>88629</v>
      </c>
      <c r="B6990" s="448" t="s">
        <v>6445</v>
      </c>
      <c r="C6990" s="449" t="s">
        <v>1643</v>
      </c>
      <c r="D6990" s="450">
        <v>681.05</v>
      </c>
    </row>
    <row r="6991" spans="1:4" ht="13.5" x14ac:dyDescent="0.25">
      <c r="A6991" s="447">
        <v>88630</v>
      </c>
      <c r="B6991" s="448" t="s">
        <v>21226</v>
      </c>
      <c r="C6991" s="449" t="s">
        <v>1643</v>
      </c>
      <c r="D6991" s="450">
        <v>517.83000000000004</v>
      </c>
    </row>
    <row r="6992" spans="1:4" ht="13.5" x14ac:dyDescent="0.25">
      <c r="A6992" s="447">
        <v>88631</v>
      </c>
      <c r="B6992" s="448" t="s">
        <v>6446</v>
      </c>
      <c r="C6992" s="449" t="s">
        <v>1643</v>
      </c>
      <c r="D6992" s="450">
        <v>614.74</v>
      </c>
    </row>
    <row r="6993" spans="1:4" ht="13.5" x14ac:dyDescent="0.25">
      <c r="A6993" s="447">
        <v>88715</v>
      </c>
      <c r="B6993" s="448" t="s">
        <v>6447</v>
      </c>
      <c r="C6993" s="449" t="s">
        <v>1643</v>
      </c>
      <c r="D6993" s="450">
        <v>583.51</v>
      </c>
    </row>
    <row r="6994" spans="1:4" ht="13.5" x14ac:dyDescent="0.25">
      <c r="A6994" s="447">
        <v>100464</v>
      </c>
      <c r="B6994" s="448" t="s">
        <v>6448</v>
      </c>
      <c r="C6994" s="449" t="s">
        <v>1643</v>
      </c>
      <c r="D6994" s="450">
        <v>623.41999999999996</v>
      </c>
    </row>
    <row r="6995" spans="1:4" ht="13.5" x14ac:dyDescent="0.25">
      <c r="A6995" s="447">
        <v>100465</v>
      </c>
      <c r="B6995" s="448" t="s">
        <v>6449</v>
      </c>
      <c r="C6995" s="449" t="s">
        <v>1643</v>
      </c>
      <c r="D6995" s="450">
        <v>579.01</v>
      </c>
    </row>
    <row r="6996" spans="1:4" ht="13.5" x14ac:dyDescent="0.25">
      <c r="A6996" s="447">
        <v>100466</v>
      </c>
      <c r="B6996" s="448" t="s">
        <v>6450</v>
      </c>
      <c r="C6996" s="449" t="s">
        <v>1643</v>
      </c>
      <c r="D6996" s="450">
        <v>554.45000000000005</v>
      </c>
    </row>
    <row r="6997" spans="1:4" ht="13.5" x14ac:dyDescent="0.25">
      <c r="A6997" s="447">
        <v>100468</v>
      </c>
      <c r="B6997" s="448" t="s">
        <v>6451</v>
      </c>
      <c r="C6997" s="449" t="s">
        <v>1643</v>
      </c>
      <c r="D6997" s="450">
        <v>735.82</v>
      </c>
    </row>
    <row r="6998" spans="1:4" ht="13.5" x14ac:dyDescent="0.25">
      <c r="A6998" s="447">
        <v>100469</v>
      </c>
      <c r="B6998" s="448" t="s">
        <v>6452</v>
      </c>
      <c r="C6998" s="449" t="s">
        <v>1643</v>
      </c>
      <c r="D6998" s="450">
        <v>586.28</v>
      </c>
    </row>
    <row r="6999" spans="1:4" ht="13.5" x14ac:dyDescent="0.25">
      <c r="A6999" s="447">
        <v>100470</v>
      </c>
      <c r="B6999" s="448" t="s">
        <v>6453</v>
      </c>
      <c r="C6999" s="449" t="s">
        <v>1643</v>
      </c>
      <c r="D6999" s="450">
        <v>537.23</v>
      </c>
    </row>
    <row r="7000" spans="1:4" ht="13.5" x14ac:dyDescent="0.25">
      <c r="A7000" s="447">
        <v>100472</v>
      </c>
      <c r="B7000" s="448" t="s">
        <v>6454</v>
      </c>
      <c r="C7000" s="449" t="s">
        <v>1643</v>
      </c>
      <c r="D7000" s="450">
        <v>590.25</v>
      </c>
    </row>
    <row r="7001" spans="1:4" ht="13.5" x14ac:dyDescent="0.25">
      <c r="A7001" s="447">
        <v>100473</v>
      </c>
      <c r="B7001" s="448" t="s">
        <v>6455</v>
      </c>
      <c r="C7001" s="449" t="s">
        <v>1643</v>
      </c>
      <c r="D7001" s="450">
        <v>533.95000000000005</v>
      </c>
    </row>
    <row r="7002" spans="1:4" ht="13.5" x14ac:dyDescent="0.25">
      <c r="A7002" s="447">
        <v>100474</v>
      </c>
      <c r="B7002" s="448" t="s">
        <v>6456</v>
      </c>
      <c r="C7002" s="449" t="s">
        <v>1643</v>
      </c>
      <c r="D7002" s="450">
        <v>506.64</v>
      </c>
    </row>
    <row r="7003" spans="1:4" ht="13.5" x14ac:dyDescent="0.25">
      <c r="A7003" s="447">
        <v>100475</v>
      </c>
      <c r="B7003" s="448" t="s">
        <v>6457</v>
      </c>
      <c r="C7003" s="449" t="s">
        <v>1643</v>
      </c>
      <c r="D7003" s="450">
        <v>732.9</v>
      </c>
    </row>
    <row r="7004" spans="1:4" ht="13.5" x14ac:dyDescent="0.25">
      <c r="A7004" s="447">
        <v>100477</v>
      </c>
      <c r="B7004" s="448" t="s">
        <v>6458</v>
      </c>
      <c r="C7004" s="449" t="s">
        <v>1643</v>
      </c>
      <c r="D7004" s="450">
        <v>807.2</v>
      </c>
    </row>
    <row r="7005" spans="1:4" ht="13.5" x14ac:dyDescent="0.25">
      <c r="A7005" s="447">
        <v>100478</v>
      </c>
      <c r="B7005" s="448" t="s">
        <v>6459</v>
      </c>
      <c r="C7005" s="449" t="s">
        <v>1643</v>
      </c>
      <c r="D7005" s="450">
        <v>719.63</v>
      </c>
    </row>
    <row r="7006" spans="1:4" ht="13.5" x14ac:dyDescent="0.25">
      <c r="A7006" s="447">
        <v>100479</v>
      </c>
      <c r="B7006" s="448" t="s">
        <v>6460</v>
      </c>
      <c r="C7006" s="449" t="s">
        <v>1643</v>
      </c>
      <c r="D7006" s="450">
        <v>697.7</v>
      </c>
    </row>
    <row r="7007" spans="1:4" ht="13.5" x14ac:dyDescent="0.25">
      <c r="A7007" s="447">
        <v>100480</v>
      </c>
      <c r="B7007" s="448" t="s">
        <v>6461</v>
      </c>
      <c r="C7007" s="449" t="s">
        <v>1643</v>
      </c>
      <c r="D7007" s="450">
        <v>814.86</v>
      </c>
    </row>
    <row r="7008" spans="1:4" ht="13.5" x14ac:dyDescent="0.25">
      <c r="A7008" s="447">
        <v>100481</v>
      </c>
      <c r="B7008" s="448" t="s">
        <v>6462</v>
      </c>
      <c r="C7008" s="449" t="s">
        <v>1643</v>
      </c>
      <c r="D7008" s="450">
        <v>639.9</v>
      </c>
    </row>
    <row r="7009" spans="1:4" ht="13.5" x14ac:dyDescent="0.25">
      <c r="A7009" s="447">
        <v>100483</v>
      </c>
      <c r="B7009" s="448" t="s">
        <v>6463</v>
      </c>
      <c r="C7009" s="449" t="s">
        <v>1643</v>
      </c>
      <c r="D7009" s="450">
        <v>695.28</v>
      </c>
    </row>
    <row r="7010" spans="1:4" ht="13.5" x14ac:dyDescent="0.25">
      <c r="A7010" s="447">
        <v>100484</v>
      </c>
      <c r="B7010" s="448" t="s">
        <v>6464</v>
      </c>
      <c r="C7010" s="449" t="s">
        <v>1643</v>
      </c>
      <c r="D7010" s="450">
        <v>639.98</v>
      </c>
    </row>
    <row r="7011" spans="1:4" ht="13.5" x14ac:dyDescent="0.25">
      <c r="A7011" s="447">
        <v>100485</v>
      </c>
      <c r="B7011" s="448" t="s">
        <v>6465</v>
      </c>
      <c r="C7011" s="449" t="s">
        <v>1643</v>
      </c>
      <c r="D7011" s="450">
        <v>614.16999999999996</v>
      </c>
    </row>
    <row r="7012" spans="1:4" ht="13.5" x14ac:dyDescent="0.25">
      <c r="A7012" s="447">
        <v>100486</v>
      </c>
      <c r="B7012" s="448" t="s">
        <v>6466</v>
      </c>
      <c r="C7012" s="449" t="s">
        <v>1643</v>
      </c>
      <c r="D7012" s="450">
        <v>727.98</v>
      </c>
    </row>
    <row r="7013" spans="1:4" ht="13.5" x14ac:dyDescent="0.25">
      <c r="A7013" s="447">
        <v>100487</v>
      </c>
      <c r="B7013" s="448" t="s">
        <v>6467</v>
      </c>
      <c r="C7013" s="449" t="s">
        <v>1643</v>
      </c>
      <c r="D7013" s="450">
        <v>552.32000000000005</v>
      </c>
    </row>
    <row r="7014" spans="1:4" ht="13.5" x14ac:dyDescent="0.25">
      <c r="A7014" s="447">
        <v>100488</v>
      </c>
      <c r="B7014" s="448" t="s">
        <v>6468</v>
      </c>
      <c r="C7014" s="449" t="s">
        <v>1643</v>
      </c>
      <c r="D7014" s="450">
        <v>579.71</v>
      </c>
    </row>
    <row r="7015" spans="1:4" ht="13.5" x14ac:dyDescent="0.25">
      <c r="A7015" s="447">
        <v>100489</v>
      </c>
      <c r="B7015" s="448" t="s">
        <v>6469</v>
      </c>
      <c r="C7015" s="449" t="s">
        <v>1643</v>
      </c>
      <c r="D7015" s="450">
        <v>591.27</v>
      </c>
    </row>
    <row r="7016" spans="1:4" ht="13.5" x14ac:dyDescent="0.25">
      <c r="A7016" s="447">
        <v>100490</v>
      </c>
      <c r="B7016" s="448" t="s">
        <v>6470</v>
      </c>
      <c r="C7016" s="449" t="s">
        <v>1643</v>
      </c>
      <c r="D7016" s="450">
        <v>527.1</v>
      </c>
    </row>
    <row r="7017" spans="1:4" ht="13.5" x14ac:dyDescent="0.25">
      <c r="A7017" s="447">
        <v>100491</v>
      </c>
      <c r="B7017" s="448" t="s">
        <v>6471</v>
      </c>
      <c r="C7017" s="449" t="s">
        <v>1643</v>
      </c>
      <c r="D7017" s="450">
        <v>728.56</v>
      </c>
    </row>
    <row r="7018" spans="1:4" ht="13.5" x14ac:dyDescent="0.25">
      <c r="A7018" s="447">
        <v>100492</v>
      </c>
      <c r="B7018" s="448" t="s">
        <v>6472</v>
      </c>
      <c r="C7018" s="449" t="s">
        <v>1643</v>
      </c>
      <c r="D7018" s="450">
        <v>636.23</v>
      </c>
    </row>
    <row r="7019" spans="1:4" ht="13.5" x14ac:dyDescent="0.25">
      <c r="A7019" s="447">
        <v>105515</v>
      </c>
      <c r="B7019" s="448" t="s">
        <v>21227</v>
      </c>
      <c r="C7019" s="449" t="s">
        <v>1643</v>
      </c>
      <c r="D7019" s="450">
        <v>854.22</v>
      </c>
    </row>
    <row r="7020" spans="1:4" ht="13.5" x14ac:dyDescent="0.25">
      <c r="A7020" s="447">
        <v>92121</v>
      </c>
      <c r="B7020" s="448" t="s">
        <v>1650</v>
      </c>
      <c r="C7020" s="449" t="s">
        <v>1643</v>
      </c>
      <c r="D7020" s="450">
        <v>30.03</v>
      </c>
    </row>
    <row r="7021" spans="1:4" ht="13.5" x14ac:dyDescent="0.25">
      <c r="A7021" s="447">
        <v>92122</v>
      </c>
      <c r="B7021" s="448" t="s">
        <v>1651</v>
      </c>
      <c r="C7021" s="449" t="s">
        <v>1643</v>
      </c>
      <c r="D7021" s="450">
        <v>48.94</v>
      </c>
    </row>
    <row r="7022" spans="1:4" ht="13.5" x14ac:dyDescent="0.25">
      <c r="A7022" s="447">
        <v>92123</v>
      </c>
      <c r="B7022" s="448" t="s">
        <v>1652</v>
      </c>
      <c r="C7022" s="449" t="s">
        <v>1643</v>
      </c>
      <c r="D7022" s="450">
        <v>47.66</v>
      </c>
    </row>
    <row r="7023" spans="1:4" ht="13.5" x14ac:dyDescent="0.25">
      <c r="A7023" s="447">
        <v>100195</v>
      </c>
      <c r="B7023" s="448" t="s">
        <v>5259</v>
      </c>
      <c r="C7023" s="449" t="s">
        <v>5260</v>
      </c>
      <c r="D7023" s="450">
        <v>0.74</v>
      </c>
    </row>
    <row r="7024" spans="1:4" ht="13.5" x14ac:dyDescent="0.25">
      <c r="A7024" s="447">
        <v>100196</v>
      </c>
      <c r="B7024" s="448" t="s">
        <v>5261</v>
      </c>
      <c r="C7024" s="449" t="s">
        <v>5260</v>
      </c>
      <c r="D7024" s="450">
        <v>1.24</v>
      </c>
    </row>
    <row r="7025" spans="1:4" ht="13.5" x14ac:dyDescent="0.25">
      <c r="A7025" s="447">
        <v>100197</v>
      </c>
      <c r="B7025" s="448" t="s">
        <v>5262</v>
      </c>
      <c r="C7025" s="449" t="s">
        <v>5260</v>
      </c>
      <c r="D7025" s="450">
        <v>1.87</v>
      </c>
    </row>
    <row r="7026" spans="1:4" ht="13.5" x14ac:dyDescent="0.25">
      <c r="A7026" s="447">
        <v>100198</v>
      </c>
      <c r="B7026" s="448" t="s">
        <v>5263</v>
      </c>
      <c r="C7026" s="449" t="s">
        <v>5260</v>
      </c>
      <c r="D7026" s="450">
        <v>0.26</v>
      </c>
    </row>
    <row r="7027" spans="1:4" ht="13.5" x14ac:dyDescent="0.25">
      <c r="A7027" s="447">
        <v>100199</v>
      </c>
      <c r="B7027" s="448" t="s">
        <v>5264</v>
      </c>
      <c r="C7027" s="449" t="s">
        <v>5260</v>
      </c>
      <c r="D7027" s="450">
        <v>0.31</v>
      </c>
    </row>
    <row r="7028" spans="1:4" ht="13.5" x14ac:dyDescent="0.25">
      <c r="A7028" s="447">
        <v>100200</v>
      </c>
      <c r="B7028" s="448" t="s">
        <v>5265</v>
      </c>
      <c r="C7028" s="449" t="s">
        <v>5260</v>
      </c>
      <c r="D7028" s="450">
        <v>0.38</v>
      </c>
    </row>
    <row r="7029" spans="1:4" ht="13.5" x14ac:dyDescent="0.25">
      <c r="A7029" s="447">
        <v>100201</v>
      </c>
      <c r="B7029" s="448" t="s">
        <v>5266</v>
      </c>
      <c r="C7029" s="449" t="s">
        <v>5260</v>
      </c>
      <c r="D7029" s="450">
        <v>0.76</v>
      </c>
    </row>
    <row r="7030" spans="1:4" ht="13.5" x14ac:dyDescent="0.25">
      <c r="A7030" s="447">
        <v>100202</v>
      </c>
      <c r="B7030" s="448" t="s">
        <v>5267</v>
      </c>
      <c r="C7030" s="449" t="s">
        <v>5260</v>
      </c>
      <c r="D7030" s="450">
        <v>0.88</v>
      </c>
    </row>
    <row r="7031" spans="1:4" ht="13.5" x14ac:dyDescent="0.25">
      <c r="A7031" s="447">
        <v>100203</v>
      </c>
      <c r="B7031" s="448" t="s">
        <v>5268</v>
      </c>
      <c r="C7031" s="449" t="s">
        <v>5260</v>
      </c>
      <c r="D7031" s="450">
        <v>1.05</v>
      </c>
    </row>
    <row r="7032" spans="1:4" ht="13.5" x14ac:dyDescent="0.25">
      <c r="A7032" s="447">
        <v>100204</v>
      </c>
      <c r="B7032" s="448" t="s">
        <v>5269</v>
      </c>
      <c r="C7032" s="449" t="s">
        <v>5260</v>
      </c>
      <c r="D7032" s="450">
        <v>0.12</v>
      </c>
    </row>
    <row r="7033" spans="1:4" ht="13.5" x14ac:dyDescent="0.25">
      <c r="A7033" s="447">
        <v>100205</v>
      </c>
      <c r="B7033" s="448" t="s">
        <v>5270</v>
      </c>
      <c r="C7033" s="449" t="s">
        <v>1648</v>
      </c>
      <c r="D7033" s="451">
        <v>1394.13</v>
      </c>
    </row>
    <row r="7034" spans="1:4" ht="13.5" x14ac:dyDescent="0.25">
      <c r="A7034" s="447">
        <v>100206</v>
      </c>
      <c r="B7034" s="448" t="s">
        <v>5271</v>
      </c>
      <c r="C7034" s="449" t="s">
        <v>1648</v>
      </c>
      <c r="D7034" s="451">
        <v>1007.72</v>
      </c>
    </row>
    <row r="7035" spans="1:4" ht="13.5" x14ac:dyDescent="0.25">
      <c r="A7035" s="447">
        <v>100207</v>
      </c>
      <c r="B7035" s="448" t="s">
        <v>5272</v>
      </c>
      <c r="C7035" s="449" t="s">
        <v>1648</v>
      </c>
      <c r="D7035" s="450">
        <v>485</v>
      </c>
    </row>
    <row r="7036" spans="1:4" ht="13.5" x14ac:dyDescent="0.25">
      <c r="A7036" s="447">
        <v>100208</v>
      </c>
      <c r="B7036" s="448" t="s">
        <v>5273</v>
      </c>
      <c r="C7036" s="449" t="s">
        <v>5274</v>
      </c>
      <c r="D7036" s="450">
        <v>18.440000000000001</v>
      </c>
    </row>
    <row r="7037" spans="1:4" ht="13.5" x14ac:dyDescent="0.25">
      <c r="A7037" s="447">
        <v>100209</v>
      </c>
      <c r="B7037" s="448" t="s">
        <v>5275</v>
      </c>
      <c r="C7037" s="449" t="s">
        <v>5274</v>
      </c>
      <c r="D7037" s="450">
        <v>9.2200000000000006</v>
      </c>
    </row>
    <row r="7038" spans="1:4" ht="13.5" x14ac:dyDescent="0.25">
      <c r="A7038" s="447">
        <v>100210</v>
      </c>
      <c r="B7038" s="448" t="s">
        <v>5276</v>
      </c>
      <c r="C7038" s="449" t="s">
        <v>5274</v>
      </c>
      <c r="D7038" s="450">
        <v>16.989999999999998</v>
      </c>
    </row>
    <row r="7039" spans="1:4" ht="13.5" x14ac:dyDescent="0.25">
      <c r="A7039" s="447">
        <v>100211</v>
      </c>
      <c r="B7039" s="448" t="s">
        <v>5277</v>
      </c>
      <c r="C7039" s="449" t="s">
        <v>5274</v>
      </c>
      <c r="D7039" s="450">
        <v>6.55</v>
      </c>
    </row>
    <row r="7040" spans="1:4" ht="13.5" x14ac:dyDescent="0.25">
      <c r="A7040" s="447">
        <v>100212</v>
      </c>
      <c r="B7040" s="448" t="s">
        <v>5278</v>
      </c>
      <c r="C7040" s="449" t="s">
        <v>5274</v>
      </c>
      <c r="D7040" s="450">
        <v>7.24</v>
      </c>
    </row>
    <row r="7041" spans="1:4" ht="13.5" x14ac:dyDescent="0.25">
      <c r="A7041" s="447">
        <v>100213</v>
      </c>
      <c r="B7041" s="448" t="s">
        <v>5279</v>
      </c>
      <c r="C7041" s="449" t="s">
        <v>5274</v>
      </c>
      <c r="D7041" s="450">
        <v>2.6</v>
      </c>
    </row>
    <row r="7042" spans="1:4" ht="13.5" x14ac:dyDescent="0.25">
      <c r="A7042" s="447">
        <v>100214</v>
      </c>
      <c r="B7042" s="448" t="s">
        <v>5280</v>
      </c>
      <c r="C7042" s="449" t="s">
        <v>5274</v>
      </c>
      <c r="D7042" s="450">
        <v>3.99</v>
      </c>
    </row>
    <row r="7043" spans="1:4" ht="13.5" x14ac:dyDescent="0.25">
      <c r="A7043" s="447">
        <v>100215</v>
      </c>
      <c r="B7043" s="448" t="s">
        <v>5281</v>
      </c>
      <c r="C7043" s="449" t="s">
        <v>5274</v>
      </c>
      <c r="D7043" s="450">
        <v>3.42</v>
      </c>
    </row>
    <row r="7044" spans="1:4" ht="13.5" x14ac:dyDescent="0.25">
      <c r="A7044" s="447">
        <v>100216</v>
      </c>
      <c r="B7044" s="448" t="s">
        <v>5282</v>
      </c>
      <c r="C7044" s="449" t="s">
        <v>5274</v>
      </c>
      <c r="D7044" s="450">
        <v>0.92</v>
      </c>
    </row>
    <row r="7045" spans="1:4" ht="13.5" x14ac:dyDescent="0.25">
      <c r="A7045" s="447">
        <v>100217</v>
      </c>
      <c r="B7045" s="448" t="s">
        <v>5283</v>
      </c>
      <c r="C7045" s="449" t="s">
        <v>5274</v>
      </c>
      <c r="D7045" s="450">
        <v>3.4</v>
      </c>
    </row>
    <row r="7046" spans="1:4" ht="13.5" x14ac:dyDescent="0.25">
      <c r="A7046" s="447">
        <v>100218</v>
      </c>
      <c r="B7046" s="448" t="s">
        <v>5284</v>
      </c>
      <c r="C7046" s="449" t="s">
        <v>5274</v>
      </c>
      <c r="D7046" s="450">
        <v>2.31</v>
      </c>
    </row>
    <row r="7047" spans="1:4" ht="13.5" x14ac:dyDescent="0.25">
      <c r="A7047" s="447">
        <v>100219</v>
      </c>
      <c r="B7047" s="448" t="s">
        <v>5285</v>
      </c>
      <c r="C7047" s="449" t="s">
        <v>5274</v>
      </c>
      <c r="D7047" s="450">
        <v>0.51</v>
      </c>
    </row>
    <row r="7048" spans="1:4" ht="13.5" x14ac:dyDescent="0.25">
      <c r="A7048" s="447">
        <v>100220</v>
      </c>
      <c r="B7048" s="448" t="s">
        <v>5286</v>
      </c>
      <c r="C7048" s="449" t="s">
        <v>5287</v>
      </c>
      <c r="D7048" s="450">
        <v>26.49</v>
      </c>
    </row>
    <row r="7049" spans="1:4" ht="13.5" x14ac:dyDescent="0.25">
      <c r="A7049" s="447">
        <v>100221</v>
      </c>
      <c r="B7049" s="448" t="s">
        <v>5288</v>
      </c>
      <c r="C7049" s="449" t="s">
        <v>5287</v>
      </c>
      <c r="D7049" s="450">
        <v>30.03</v>
      </c>
    </row>
    <row r="7050" spans="1:4" ht="13.5" x14ac:dyDescent="0.25">
      <c r="A7050" s="447">
        <v>100222</v>
      </c>
      <c r="B7050" s="448" t="s">
        <v>5289</v>
      </c>
      <c r="C7050" s="449" t="s">
        <v>5287</v>
      </c>
      <c r="D7050" s="450">
        <v>11.37</v>
      </c>
    </row>
    <row r="7051" spans="1:4" ht="13.5" x14ac:dyDescent="0.25">
      <c r="A7051" s="447">
        <v>100223</v>
      </c>
      <c r="B7051" s="448" t="s">
        <v>5290</v>
      </c>
      <c r="C7051" s="449" t="s">
        <v>5287</v>
      </c>
      <c r="D7051" s="450">
        <v>5.32</v>
      </c>
    </row>
    <row r="7052" spans="1:4" ht="13.5" x14ac:dyDescent="0.25">
      <c r="A7052" s="447">
        <v>100224</v>
      </c>
      <c r="B7052" s="448" t="s">
        <v>5291</v>
      </c>
      <c r="C7052" s="449" t="s">
        <v>5287</v>
      </c>
      <c r="D7052" s="450">
        <v>3.4</v>
      </c>
    </row>
    <row r="7053" spans="1:4" ht="13.5" x14ac:dyDescent="0.25">
      <c r="A7053" s="447">
        <v>100225</v>
      </c>
      <c r="B7053" s="448" t="s">
        <v>5292</v>
      </c>
      <c r="C7053" s="449" t="s">
        <v>5293</v>
      </c>
      <c r="D7053" s="450">
        <v>2.08</v>
      </c>
    </row>
    <row r="7054" spans="1:4" ht="13.5" x14ac:dyDescent="0.25">
      <c r="A7054" s="447">
        <v>100226</v>
      </c>
      <c r="B7054" s="448" t="s">
        <v>5294</v>
      </c>
      <c r="C7054" s="449" t="s">
        <v>5293</v>
      </c>
      <c r="D7054" s="450">
        <v>0.65</v>
      </c>
    </row>
    <row r="7055" spans="1:4" ht="13.5" x14ac:dyDescent="0.25">
      <c r="A7055" s="447">
        <v>100227</v>
      </c>
      <c r="B7055" s="448" t="s">
        <v>5295</v>
      </c>
      <c r="C7055" s="449" t="s">
        <v>5293</v>
      </c>
      <c r="D7055" s="450">
        <v>0.96</v>
      </c>
    </row>
    <row r="7056" spans="1:4" ht="13.5" x14ac:dyDescent="0.25">
      <c r="A7056" s="447">
        <v>100228</v>
      </c>
      <c r="B7056" s="448" t="s">
        <v>5296</v>
      </c>
      <c r="C7056" s="449" t="s">
        <v>5293</v>
      </c>
      <c r="D7056" s="450">
        <v>0.34</v>
      </c>
    </row>
    <row r="7057" spans="1:4" ht="13.5" x14ac:dyDescent="0.25">
      <c r="A7057" s="447">
        <v>100229</v>
      </c>
      <c r="B7057" s="448" t="s">
        <v>5297</v>
      </c>
      <c r="C7057" s="449" t="s">
        <v>983</v>
      </c>
      <c r="D7057" s="450">
        <v>0.01</v>
      </c>
    </row>
    <row r="7058" spans="1:4" ht="13.5" x14ac:dyDescent="0.25">
      <c r="A7058" s="447">
        <v>100230</v>
      </c>
      <c r="B7058" s="448" t="s">
        <v>5298</v>
      </c>
      <c r="C7058" s="449" t="s">
        <v>983</v>
      </c>
      <c r="D7058" s="450">
        <v>0.02</v>
      </c>
    </row>
    <row r="7059" spans="1:4" ht="13.5" x14ac:dyDescent="0.25">
      <c r="A7059" s="447">
        <v>100231</v>
      </c>
      <c r="B7059" s="448" t="s">
        <v>5299</v>
      </c>
      <c r="C7059" s="449" t="s">
        <v>983</v>
      </c>
      <c r="D7059" s="450">
        <v>0.03</v>
      </c>
    </row>
    <row r="7060" spans="1:4" ht="13.5" x14ac:dyDescent="0.25">
      <c r="A7060" s="447">
        <v>100232</v>
      </c>
      <c r="B7060" s="448" t="s">
        <v>5300</v>
      </c>
      <c r="C7060" s="449" t="s">
        <v>923</v>
      </c>
      <c r="D7060" s="450">
        <v>0.35</v>
      </c>
    </row>
    <row r="7061" spans="1:4" ht="13.5" x14ac:dyDescent="0.25">
      <c r="A7061" s="447">
        <v>100233</v>
      </c>
      <c r="B7061" s="448" t="s">
        <v>5301</v>
      </c>
      <c r="C7061" s="449" t="s">
        <v>923</v>
      </c>
      <c r="D7061" s="450">
        <v>0.17</v>
      </c>
    </row>
    <row r="7062" spans="1:4" ht="13.5" x14ac:dyDescent="0.25">
      <c r="A7062" s="447">
        <v>100234</v>
      </c>
      <c r="B7062" s="448" t="s">
        <v>5302</v>
      </c>
      <c r="C7062" s="449" t="s">
        <v>984</v>
      </c>
      <c r="D7062" s="450">
        <v>0.52</v>
      </c>
    </row>
    <row r="7063" spans="1:4" ht="13.5" x14ac:dyDescent="0.25">
      <c r="A7063" s="447">
        <v>100235</v>
      </c>
      <c r="B7063" s="448" t="s">
        <v>5303</v>
      </c>
      <c r="C7063" s="449" t="s">
        <v>1649</v>
      </c>
      <c r="D7063" s="450">
        <v>0.04</v>
      </c>
    </row>
    <row r="7064" spans="1:4" ht="13.5" x14ac:dyDescent="0.25">
      <c r="A7064" s="447">
        <v>100236</v>
      </c>
      <c r="B7064" s="448" t="s">
        <v>5304</v>
      </c>
      <c r="C7064" s="449" t="s">
        <v>5305</v>
      </c>
      <c r="D7064" s="450">
        <v>2.64</v>
      </c>
    </row>
    <row r="7065" spans="1:4" ht="13.5" x14ac:dyDescent="0.25">
      <c r="A7065" s="447">
        <v>100237</v>
      </c>
      <c r="B7065" s="448" t="s">
        <v>5306</v>
      </c>
      <c r="C7065" s="449" t="s">
        <v>5305</v>
      </c>
      <c r="D7065" s="450">
        <v>3.16</v>
      </c>
    </row>
    <row r="7066" spans="1:4" ht="13.5" x14ac:dyDescent="0.25">
      <c r="A7066" s="447">
        <v>100238</v>
      </c>
      <c r="B7066" s="448" t="s">
        <v>5307</v>
      </c>
      <c r="C7066" s="449" t="s">
        <v>5305</v>
      </c>
      <c r="D7066" s="450">
        <v>5.07</v>
      </c>
    </row>
    <row r="7067" spans="1:4" ht="13.5" x14ac:dyDescent="0.25">
      <c r="A7067" s="447">
        <v>100239</v>
      </c>
      <c r="B7067" s="448" t="s">
        <v>5308</v>
      </c>
      <c r="C7067" s="449" t="s">
        <v>5305</v>
      </c>
      <c r="D7067" s="450">
        <v>6.33</v>
      </c>
    </row>
    <row r="7068" spans="1:4" ht="13.5" x14ac:dyDescent="0.25">
      <c r="A7068" s="447">
        <v>100240</v>
      </c>
      <c r="B7068" s="448" t="s">
        <v>5309</v>
      </c>
      <c r="C7068" s="449" t="s">
        <v>5305</v>
      </c>
      <c r="D7068" s="450">
        <v>3.8</v>
      </c>
    </row>
    <row r="7069" spans="1:4" ht="13.5" x14ac:dyDescent="0.25">
      <c r="A7069" s="447">
        <v>100241</v>
      </c>
      <c r="B7069" s="448" t="s">
        <v>5310</v>
      </c>
      <c r="C7069" s="449" t="s">
        <v>5305</v>
      </c>
      <c r="D7069" s="450">
        <v>6.33</v>
      </c>
    </row>
    <row r="7070" spans="1:4" ht="13.5" x14ac:dyDescent="0.25">
      <c r="A7070" s="447">
        <v>100242</v>
      </c>
      <c r="B7070" s="448" t="s">
        <v>5311</v>
      </c>
      <c r="C7070" s="449" t="s">
        <v>5305</v>
      </c>
      <c r="D7070" s="450">
        <v>18.73</v>
      </c>
    </row>
    <row r="7071" spans="1:4" ht="13.5" x14ac:dyDescent="0.25">
      <c r="A7071" s="447">
        <v>100243</v>
      </c>
      <c r="B7071" s="448" t="s">
        <v>5312</v>
      </c>
      <c r="C7071" s="449" t="s">
        <v>5305</v>
      </c>
      <c r="D7071" s="450">
        <v>3.04</v>
      </c>
    </row>
    <row r="7072" spans="1:4" ht="13.5" x14ac:dyDescent="0.25">
      <c r="A7072" s="447">
        <v>100244</v>
      </c>
      <c r="B7072" s="448" t="s">
        <v>5313</v>
      </c>
      <c r="C7072" s="449" t="s">
        <v>5305</v>
      </c>
      <c r="D7072" s="450">
        <v>3.8</v>
      </c>
    </row>
    <row r="7073" spans="1:4" ht="13.5" x14ac:dyDescent="0.25">
      <c r="A7073" s="447">
        <v>100245</v>
      </c>
      <c r="B7073" s="448" t="s">
        <v>5314</v>
      </c>
      <c r="C7073" s="449" t="s">
        <v>5305</v>
      </c>
      <c r="D7073" s="450">
        <v>7.6</v>
      </c>
    </row>
    <row r="7074" spans="1:4" ht="13.5" x14ac:dyDescent="0.25">
      <c r="A7074" s="447">
        <v>100246</v>
      </c>
      <c r="B7074" s="448" t="s">
        <v>5315</v>
      </c>
      <c r="C7074" s="449" t="s">
        <v>5305</v>
      </c>
      <c r="D7074" s="450">
        <v>2.5299999999999998</v>
      </c>
    </row>
    <row r="7075" spans="1:4" ht="13.5" x14ac:dyDescent="0.25">
      <c r="A7075" s="447">
        <v>100247</v>
      </c>
      <c r="B7075" s="448" t="s">
        <v>5316</v>
      </c>
      <c r="C7075" s="449" t="s">
        <v>5305</v>
      </c>
      <c r="D7075" s="450">
        <v>3.16</v>
      </c>
    </row>
    <row r="7076" spans="1:4" ht="13.5" x14ac:dyDescent="0.25">
      <c r="A7076" s="447">
        <v>100248</v>
      </c>
      <c r="B7076" s="448" t="s">
        <v>5317</v>
      </c>
      <c r="C7076" s="449" t="s">
        <v>5305</v>
      </c>
      <c r="D7076" s="450">
        <v>12.48</v>
      </c>
    </row>
    <row r="7077" spans="1:4" ht="13.5" x14ac:dyDescent="0.25">
      <c r="A7077" s="447">
        <v>100249</v>
      </c>
      <c r="B7077" s="448" t="s">
        <v>5318</v>
      </c>
      <c r="C7077" s="449" t="s">
        <v>5305</v>
      </c>
      <c r="D7077" s="450">
        <v>2.5299999999999998</v>
      </c>
    </row>
    <row r="7078" spans="1:4" ht="13.5" x14ac:dyDescent="0.25">
      <c r="A7078" s="447">
        <v>100250</v>
      </c>
      <c r="B7078" s="448" t="s">
        <v>5319</v>
      </c>
      <c r="C7078" s="449" t="s">
        <v>5305</v>
      </c>
      <c r="D7078" s="450">
        <v>4.22</v>
      </c>
    </row>
    <row r="7079" spans="1:4" ht="13.5" x14ac:dyDescent="0.25">
      <c r="A7079" s="447">
        <v>100251</v>
      </c>
      <c r="B7079" s="448" t="s">
        <v>5320</v>
      </c>
      <c r="C7079" s="449" t="s">
        <v>5305</v>
      </c>
      <c r="D7079" s="450">
        <v>12.48</v>
      </c>
    </row>
    <row r="7080" spans="1:4" ht="13.5" x14ac:dyDescent="0.25">
      <c r="A7080" s="447">
        <v>100252</v>
      </c>
      <c r="B7080" s="448" t="s">
        <v>5321</v>
      </c>
      <c r="C7080" s="449" t="s">
        <v>5305</v>
      </c>
      <c r="D7080" s="450">
        <v>18.73</v>
      </c>
    </row>
    <row r="7081" spans="1:4" ht="13.5" x14ac:dyDescent="0.25">
      <c r="A7081" s="447">
        <v>100253</v>
      </c>
      <c r="B7081" s="448" t="s">
        <v>5322</v>
      </c>
      <c r="C7081" s="449" t="s">
        <v>5305</v>
      </c>
      <c r="D7081" s="450">
        <v>24.97</v>
      </c>
    </row>
    <row r="7082" spans="1:4" ht="13.5" x14ac:dyDescent="0.25">
      <c r="A7082" s="447">
        <v>100254</v>
      </c>
      <c r="B7082" s="448" t="s">
        <v>5323</v>
      </c>
      <c r="C7082" s="449" t="s">
        <v>5305</v>
      </c>
      <c r="D7082" s="450">
        <v>37.46</v>
      </c>
    </row>
    <row r="7083" spans="1:4" ht="13.5" x14ac:dyDescent="0.25">
      <c r="A7083" s="447">
        <v>100255</v>
      </c>
      <c r="B7083" s="448" t="s">
        <v>5324</v>
      </c>
      <c r="C7083" s="449" t="s">
        <v>5305</v>
      </c>
      <c r="D7083" s="450">
        <v>12.67</v>
      </c>
    </row>
    <row r="7084" spans="1:4" ht="13.5" x14ac:dyDescent="0.25">
      <c r="A7084" s="447">
        <v>100256</v>
      </c>
      <c r="B7084" s="448" t="s">
        <v>5325</v>
      </c>
      <c r="C7084" s="449" t="s">
        <v>5305</v>
      </c>
      <c r="D7084" s="450">
        <v>8.4499999999999993</v>
      </c>
    </row>
    <row r="7085" spans="1:4" ht="13.5" x14ac:dyDescent="0.25">
      <c r="A7085" s="447">
        <v>100257</v>
      </c>
      <c r="B7085" s="448" t="s">
        <v>5326</v>
      </c>
      <c r="C7085" s="449" t="s">
        <v>5305</v>
      </c>
      <c r="D7085" s="450">
        <v>5.07</v>
      </c>
    </row>
    <row r="7086" spans="1:4" ht="13.5" x14ac:dyDescent="0.25">
      <c r="A7086" s="447">
        <v>100258</v>
      </c>
      <c r="B7086" s="448" t="s">
        <v>5327</v>
      </c>
      <c r="C7086" s="449" t="s">
        <v>5305</v>
      </c>
      <c r="D7086" s="450">
        <v>12.67</v>
      </c>
    </row>
    <row r="7087" spans="1:4" ht="13.5" x14ac:dyDescent="0.25">
      <c r="A7087" s="447">
        <v>100259</v>
      </c>
      <c r="B7087" s="448" t="s">
        <v>5328</v>
      </c>
      <c r="C7087" s="449" t="s">
        <v>5305</v>
      </c>
      <c r="D7087" s="450">
        <v>24.97</v>
      </c>
    </row>
    <row r="7088" spans="1:4" ht="13.5" x14ac:dyDescent="0.25">
      <c r="A7088" s="447">
        <v>100260</v>
      </c>
      <c r="B7088" s="448" t="s">
        <v>5329</v>
      </c>
      <c r="C7088" s="449" t="s">
        <v>5260</v>
      </c>
      <c r="D7088" s="450">
        <v>8.23</v>
      </c>
    </row>
    <row r="7089" spans="1:4" ht="13.5" x14ac:dyDescent="0.25">
      <c r="A7089" s="447">
        <v>100261</v>
      </c>
      <c r="B7089" s="448" t="s">
        <v>5330</v>
      </c>
      <c r="C7089" s="449" t="s">
        <v>5260</v>
      </c>
      <c r="D7089" s="450">
        <v>5.17</v>
      </c>
    </row>
    <row r="7090" spans="1:4" ht="13.5" x14ac:dyDescent="0.25">
      <c r="A7090" s="447">
        <v>100262</v>
      </c>
      <c r="B7090" s="448" t="s">
        <v>5331</v>
      </c>
      <c r="C7090" s="449" t="s">
        <v>5260</v>
      </c>
      <c r="D7090" s="450">
        <v>3.2</v>
      </c>
    </row>
    <row r="7091" spans="1:4" ht="13.5" x14ac:dyDescent="0.25">
      <c r="A7091" s="447">
        <v>100263</v>
      </c>
      <c r="B7091" s="448" t="s">
        <v>5332</v>
      </c>
      <c r="C7091" s="449" t="s">
        <v>5260</v>
      </c>
      <c r="D7091" s="450">
        <v>2.0499999999999998</v>
      </c>
    </row>
    <row r="7092" spans="1:4" ht="13.5" x14ac:dyDescent="0.25">
      <c r="A7092" s="447">
        <v>100264</v>
      </c>
      <c r="B7092" s="448" t="s">
        <v>5333</v>
      </c>
      <c r="C7092" s="449" t="s">
        <v>5287</v>
      </c>
      <c r="D7092" s="450">
        <v>37.4</v>
      </c>
    </row>
    <row r="7093" spans="1:4" ht="13.5" x14ac:dyDescent="0.25">
      <c r="A7093" s="447">
        <v>100265</v>
      </c>
      <c r="B7093" s="448" t="s">
        <v>5334</v>
      </c>
      <c r="C7093" s="449" t="s">
        <v>984</v>
      </c>
      <c r="D7093" s="450">
        <v>0.78</v>
      </c>
    </row>
    <row r="7094" spans="1:4" ht="13.5" x14ac:dyDescent="0.25">
      <c r="A7094" s="447">
        <v>100266</v>
      </c>
      <c r="B7094" s="448" t="s">
        <v>5335</v>
      </c>
      <c r="C7094" s="449" t="s">
        <v>5274</v>
      </c>
      <c r="D7094" s="450">
        <v>79.48</v>
      </c>
    </row>
    <row r="7095" spans="1:4" ht="13.5" x14ac:dyDescent="0.25">
      <c r="A7095" s="447">
        <v>100267</v>
      </c>
      <c r="B7095" s="448" t="s">
        <v>5336</v>
      </c>
      <c r="C7095" s="449" t="s">
        <v>923</v>
      </c>
      <c r="D7095" s="450">
        <v>1.57</v>
      </c>
    </row>
    <row r="7096" spans="1:4" ht="13.5" x14ac:dyDescent="0.25">
      <c r="A7096" s="447">
        <v>100268</v>
      </c>
      <c r="B7096" s="448" t="s">
        <v>5337</v>
      </c>
      <c r="C7096" s="449" t="s">
        <v>5274</v>
      </c>
      <c r="D7096" s="450">
        <v>79.48</v>
      </c>
    </row>
    <row r="7097" spans="1:4" ht="13.5" x14ac:dyDescent="0.25">
      <c r="A7097" s="447">
        <v>100269</v>
      </c>
      <c r="B7097" s="448" t="s">
        <v>5338</v>
      </c>
      <c r="C7097" s="449" t="s">
        <v>923</v>
      </c>
      <c r="D7097" s="450">
        <v>1.57</v>
      </c>
    </row>
    <row r="7098" spans="1:4" ht="13.5" x14ac:dyDescent="0.25">
      <c r="A7098" s="447">
        <v>100270</v>
      </c>
      <c r="B7098" s="448" t="s">
        <v>5339</v>
      </c>
      <c r="C7098" s="449" t="s">
        <v>5274</v>
      </c>
      <c r="D7098" s="450">
        <v>59.58</v>
      </c>
    </row>
    <row r="7099" spans="1:4" ht="13.5" x14ac:dyDescent="0.25">
      <c r="A7099" s="447">
        <v>100271</v>
      </c>
      <c r="B7099" s="448" t="s">
        <v>5340</v>
      </c>
      <c r="C7099" s="449" t="s">
        <v>5287</v>
      </c>
      <c r="D7099" s="450">
        <v>59.61</v>
      </c>
    </row>
    <row r="7100" spans="1:4" ht="13.5" x14ac:dyDescent="0.25">
      <c r="A7100" s="447">
        <v>100272</v>
      </c>
      <c r="B7100" s="448" t="s">
        <v>5341</v>
      </c>
      <c r="C7100" s="449" t="s">
        <v>984</v>
      </c>
      <c r="D7100" s="450">
        <v>1.18</v>
      </c>
    </row>
    <row r="7101" spans="1:4" ht="13.5" x14ac:dyDescent="0.25">
      <c r="A7101" s="447">
        <v>100273</v>
      </c>
      <c r="B7101" s="448" t="s">
        <v>5342</v>
      </c>
      <c r="C7101" s="449" t="s">
        <v>5260</v>
      </c>
      <c r="D7101" s="450">
        <v>3.11</v>
      </c>
    </row>
    <row r="7102" spans="1:4" ht="13.5" x14ac:dyDescent="0.25">
      <c r="A7102" s="447">
        <v>100274</v>
      </c>
      <c r="B7102" s="448" t="s">
        <v>5343</v>
      </c>
      <c r="C7102" s="449" t="s">
        <v>5287</v>
      </c>
      <c r="D7102" s="450">
        <v>26.51</v>
      </c>
    </row>
    <row r="7103" spans="1:4" ht="13.5" x14ac:dyDescent="0.25">
      <c r="A7103" s="447">
        <v>100275</v>
      </c>
      <c r="B7103" s="448" t="s">
        <v>5344</v>
      </c>
      <c r="C7103" s="449" t="s">
        <v>5287</v>
      </c>
      <c r="D7103" s="450">
        <v>17.14</v>
      </c>
    </row>
    <row r="7104" spans="1:4" ht="13.5" x14ac:dyDescent="0.25">
      <c r="A7104" s="447">
        <v>100276</v>
      </c>
      <c r="B7104" s="448" t="s">
        <v>5345</v>
      </c>
      <c r="C7104" s="449" t="s">
        <v>5287</v>
      </c>
      <c r="D7104" s="450">
        <v>31.27</v>
      </c>
    </row>
    <row r="7105" spans="1:4" ht="13.5" x14ac:dyDescent="0.25">
      <c r="A7105" s="447">
        <v>100277</v>
      </c>
      <c r="B7105" s="448" t="s">
        <v>5346</v>
      </c>
      <c r="C7105" s="449" t="s">
        <v>5287</v>
      </c>
      <c r="D7105" s="450">
        <v>2.16</v>
      </c>
    </row>
    <row r="7106" spans="1:4" ht="13.5" x14ac:dyDescent="0.25">
      <c r="A7106" s="447">
        <v>100278</v>
      </c>
      <c r="B7106" s="448" t="s">
        <v>5347</v>
      </c>
      <c r="C7106" s="449" t="s">
        <v>5274</v>
      </c>
      <c r="D7106" s="450">
        <v>38.03</v>
      </c>
    </row>
    <row r="7107" spans="1:4" ht="13.5" x14ac:dyDescent="0.25">
      <c r="A7107" s="447">
        <v>100279</v>
      </c>
      <c r="B7107" s="448" t="s">
        <v>5348</v>
      </c>
      <c r="C7107" s="449" t="s">
        <v>923</v>
      </c>
      <c r="D7107" s="450">
        <v>0.73</v>
      </c>
    </row>
    <row r="7108" spans="1:4" ht="13.5" x14ac:dyDescent="0.25">
      <c r="A7108" s="447">
        <v>100280</v>
      </c>
      <c r="B7108" s="448" t="s">
        <v>5349</v>
      </c>
      <c r="C7108" s="449" t="s">
        <v>5274</v>
      </c>
      <c r="D7108" s="450">
        <v>17.46</v>
      </c>
    </row>
    <row r="7109" spans="1:4" ht="13.5" x14ac:dyDescent="0.25">
      <c r="A7109" s="447">
        <v>100281</v>
      </c>
      <c r="B7109" s="448" t="s">
        <v>5350</v>
      </c>
      <c r="C7109" s="449" t="s">
        <v>5274</v>
      </c>
      <c r="D7109" s="450">
        <v>4.1500000000000004</v>
      </c>
    </row>
    <row r="7110" spans="1:4" ht="13.5" x14ac:dyDescent="0.25">
      <c r="A7110" s="447">
        <v>100282</v>
      </c>
      <c r="B7110" s="448" t="s">
        <v>5351</v>
      </c>
      <c r="C7110" s="449" t="s">
        <v>5287</v>
      </c>
      <c r="D7110" s="450">
        <v>148.91999999999999</v>
      </c>
    </row>
    <row r="7111" spans="1:4" ht="13.5" x14ac:dyDescent="0.25">
      <c r="A7111" s="447">
        <v>100283</v>
      </c>
      <c r="B7111" s="448" t="s">
        <v>5352</v>
      </c>
      <c r="C7111" s="449" t="s">
        <v>5287</v>
      </c>
      <c r="D7111" s="450">
        <v>24.05</v>
      </c>
    </row>
    <row r="7112" spans="1:4" ht="13.5" x14ac:dyDescent="0.25">
      <c r="A7112" s="447">
        <v>100284</v>
      </c>
      <c r="B7112" s="448" t="s">
        <v>5353</v>
      </c>
      <c r="C7112" s="449" t="s">
        <v>5287</v>
      </c>
      <c r="D7112" s="450">
        <v>12.14</v>
      </c>
    </row>
    <row r="7113" spans="1:4" ht="13.5" x14ac:dyDescent="0.25">
      <c r="A7113" s="447">
        <v>100285</v>
      </c>
      <c r="B7113" s="448" t="s">
        <v>5354</v>
      </c>
      <c r="C7113" s="449" t="s">
        <v>5305</v>
      </c>
      <c r="D7113" s="450">
        <v>40.01</v>
      </c>
    </row>
    <row r="7114" spans="1:4" ht="13.5" x14ac:dyDescent="0.25">
      <c r="A7114" s="447">
        <v>100286</v>
      </c>
      <c r="B7114" s="448" t="s">
        <v>5355</v>
      </c>
      <c r="C7114" s="449" t="s">
        <v>5305</v>
      </c>
      <c r="D7114" s="450">
        <v>13.03</v>
      </c>
    </row>
    <row r="7115" spans="1:4" ht="13.5" x14ac:dyDescent="0.25">
      <c r="A7115" s="447">
        <v>100287</v>
      </c>
      <c r="B7115" s="448" t="s">
        <v>21228</v>
      </c>
      <c r="C7115" s="449" t="s">
        <v>5305</v>
      </c>
      <c r="D7115" s="450">
        <v>12.48</v>
      </c>
    </row>
    <row r="7116" spans="1:4" ht="13.5" x14ac:dyDescent="0.25">
      <c r="A7116" s="447">
        <v>99802</v>
      </c>
      <c r="B7116" s="448" t="s">
        <v>5102</v>
      </c>
      <c r="C7116" s="449" t="s">
        <v>984</v>
      </c>
      <c r="D7116" s="450">
        <v>0.51</v>
      </c>
    </row>
    <row r="7117" spans="1:4" ht="13.5" x14ac:dyDescent="0.25">
      <c r="A7117" s="447">
        <v>99803</v>
      </c>
      <c r="B7117" s="448" t="s">
        <v>5103</v>
      </c>
      <c r="C7117" s="449" t="s">
        <v>984</v>
      </c>
      <c r="D7117" s="450">
        <v>1.97</v>
      </c>
    </row>
    <row r="7118" spans="1:4" ht="13.5" x14ac:dyDescent="0.25">
      <c r="A7118" s="447">
        <v>99804</v>
      </c>
      <c r="B7118" s="448" t="s">
        <v>8531</v>
      </c>
      <c r="C7118" s="449" t="s">
        <v>984</v>
      </c>
      <c r="D7118" s="450">
        <v>5.17</v>
      </c>
    </row>
    <row r="7119" spans="1:4" ht="13.5" x14ac:dyDescent="0.25">
      <c r="A7119" s="447">
        <v>99805</v>
      </c>
      <c r="B7119" s="448" t="s">
        <v>5104</v>
      </c>
      <c r="C7119" s="449" t="s">
        <v>984</v>
      </c>
      <c r="D7119" s="450">
        <v>11.07</v>
      </c>
    </row>
    <row r="7120" spans="1:4" ht="13.5" x14ac:dyDescent="0.25">
      <c r="A7120" s="447">
        <v>99806</v>
      </c>
      <c r="B7120" s="448" t="s">
        <v>5105</v>
      </c>
      <c r="C7120" s="449" t="s">
        <v>984</v>
      </c>
      <c r="D7120" s="450">
        <v>0.81</v>
      </c>
    </row>
    <row r="7121" spans="1:4" ht="13.5" x14ac:dyDescent="0.25">
      <c r="A7121" s="447">
        <v>99807</v>
      </c>
      <c r="B7121" s="448" t="s">
        <v>8532</v>
      </c>
      <c r="C7121" s="449" t="s">
        <v>984</v>
      </c>
      <c r="D7121" s="450">
        <v>1.59</v>
      </c>
    </row>
    <row r="7122" spans="1:4" ht="13.5" x14ac:dyDescent="0.25">
      <c r="A7122" s="447">
        <v>99808</v>
      </c>
      <c r="B7122" s="448" t="s">
        <v>5106</v>
      </c>
      <c r="C7122" s="449" t="s">
        <v>984</v>
      </c>
      <c r="D7122" s="450">
        <v>4.13</v>
      </c>
    </row>
    <row r="7123" spans="1:4" ht="13.5" x14ac:dyDescent="0.25">
      <c r="A7123" s="447">
        <v>99809</v>
      </c>
      <c r="B7123" s="448" t="s">
        <v>5107</v>
      </c>
      <c r="C7123" s="449" t="s">
        <v>984</v>
      </c>
      <c r="D7123" s="450">
        <v>5.63</v>
      </c>
    </row>
    <row r="7124" spans="1:4" ht="13.5" x14ac:dyDescent="0.25">
      <c r="A7124" s="447">
        <v>99810</v>
      </c>
      <c r="B7124" s="448" t="s">
        <v>8533</v>
      </c>
      <c r="C7124" s="449" t="s">
        <v>984</v>
      </c>
      <c r="D7124" s="450">
        <v>7.04</v>
      </c>
    </row>
    <row r="7125" spans="1:4" ht="13.5" x14ac:dyDescent="0.25">
      <c r="A7125" s="447">
        <v>99811</v>
      </c>
      <c r="B7125" s="448" t="s">
        <v>5108</v>
      </c>
      <c r="C7125" s="449" t="s">
        <v>984</v>
      </c>
      <c r="D7125" s="450">
        <v>3.36</v>
      </c>
    </row>
    <row r="7126" spans="1:4" ht="13.5" x14ac:dyDescent="0.25">
      <c r="A7126" s="447">
        <v>99812</v>
      </c>
      <c r="B7126" s="448" t="s">
        <v>5109</v>
      </c>
      <c r="C7126" s="449" t="s">
        <v>984</v>
      </c>
      <c r="D7126" s="450">
        <v>1.08</v>
      </c>
    </row>
    <row r="7127" spans="1:4" ht="13.5" x14ac:dyDescent="0.25">
      <c r="A7127" s="447">
        <v>99813</v>
      </c>
      <c r="B7127" s="448" t="s">
        <v>8534</v>
      </c>
      <c r="C7127" s="449" t="s">
        <v>984</v>
      </c>
      <c r="D7127" s="450">
        <v>0.96</v>
      </c>
    </row>
    <row r="7128" spans="1:4" ht="13.5" x14ac:dyDescent="0.25">
      <c r="A7128" s="447">
        <v>99814</v>
      </c>
      <c r="B7128" s="448" t="s">
        <v>5110</v>
      </c>
      <c r="C7128" s="449" t="s">
        <v>984</v>
      </c>
      <c r="D7128" s="450">
        <v>1.88</v>
      </c>
    </row>
    <row r="7129" spans="1:4" ht="13.5" x14ac:dyDescent="0.25">
      <c r="A7129" s="447">
        <v>99815</v>
      </c>
      <c r="B7129" s="448" t="s">
        <v>8535</v>
      </c>
      <c r="C7129" s="449" t="s">
        <v>923</v>
      </c>
      <c r="D7129" s="450">
        <v>9.83</v>
      </c>
    </row>
    <row r="7130" spans="1:4" ht="13.5" x14ac:dyDescent="0.25">
      <c r="A7130" s="447">
        <v>99816</v>
      </c>
      <c r="B7130" s="448" t="s">
        <v>8536</v>
      </c>
      <c r="C7130" s="449" t="s">
        <v>923</v>
      </c>
      <c r="D7130" s="450">
        <v>10.34</v>
      </c>
    </row>
    <row r="7131" spans="1:4" ht="13.5" x14ac:dyDescent="0.25">
      <c r="A7131" s="447">
        <v>99817</v>
      </c>
      <c r="B7131" s="448" t="s">
        <v>8537</v>
      </c>
      <c r="C7131" s="449" t="s">
        <v>923</v>
      </c>
      <c r="D7131" s="450">
        <v>6.79</v>
      </c>
    </row>
    <row r="7132" spans="1:4" ht="13.5" x14ac:dyDescent="0.25">
      <c r="A7132" s="447">
        <v>99818</v>
      </c>
      <c r="B7132" s="448" t="s">
        <v>8538</v>
      </c>
      <c r="C7132" s="449" t="s">
        <v>923</v>
      </c>
      <c r="D7132" s="450">
        <v>6.79</v>
      </c>
    </row>
    <row r="7133" spans="1:4" ht="13.5" x14ac:dyDescent="0.25">
      <c r="A7133" s="447">
        <v>99819</v>
      </c>
      <c r="B7133" s="448" t="s">
        <v>8539</v>
      </c>
      <c r="C7133" s="449" t="s">
        <v>984</v>
      </c>
      <c r="D7133" s="450">
        <v>16.14</v>
      </c>
    </row>
    <row r="7134" spans="1:4" ht="13.5" x14ac:dyDescent="0.25">
      <c r="A7134" s="447">
        <v>99820</v>
      </c>
      <c r="B7134" s="448" t="s">
        <v>8540</v>
      </c>
      <c r="C7134" s="449" t="s">
        <v>984</v>
      </c>
      <c r="D7134" s="450">
        <v>2.21</v>
      </c>
    </row>
    <row r="7135" spans="1:4" ht="13.5" x14ac:dyDescent="0.25">
      <c r="A7135" s="447">
        <v>99821</v>
      </c>
      <c r="B7135" s="448" t="s">
        <v>8541</v>
      </c>
      <c r="C7135" s="449" t="s">
        <v>984</v>
      </c>
      <c r="D7135" s="450">
        <v>3.49</v>
      </c>
    </row>
    <row r="7136" spans="1:4" ht="13.5" x14ac:dyDescent="0.25">
      <c r="A7136" s="447">
        <v>99822</v>
      </c>
      <c r="B7136" s="448" t="s">
        <v>5111</v>
      </c>
      <c r="C7136" s="449" t="s">
        <v>984</v>
      </c>
      <c r="D7136" s="450">
        <v>0.95</v>
      </c>
    </row>
    <row r="7137" spans="1:4" ht="13.5" x14ac:dyDescent="0.25">
      <c r="A7137" s="447">
        <v>99823</v>
      </c>
      <c r="B7137" s="448" t="s">
        <v>8542</v>
      </c>
      <c r="C7137" s="449" t="s">
        <v>984</v>
      </c>
      <c r="D7137" s="450">
        <v>2.54</v>
      </c>
    </row>
    <row r="7138" spans="1:4" ht="13.5" x14ac:dyDescent="0.25">
      <c r="A7138" s="447">
        <v>99824</v>
      </c>
      <c r="B7138" s="448" t="s">
        <v>8543</v>
      </c>
      <c r="C7138" s="449" t="s">
        <v>984</v>
      </c>
      <c r="D7138" s="450">
        <v>2.69</v>
      </c>
    </row>
    <row r="7139" spans="1:4" ht="13.5" x14ac:dyDescent="0.25">
      <c r="A7139" s="447">
        <v>99825</v>
      </c>
      <c r="B7139" s="448" t="s">
        <v>8544</v>
      </c>
      <c r="C7139" s="449" t="s">
        <v>984</v>
      </c>
      <c r="D7139" s="450">
        <v>3.98</v>
      </c>
    </row>
    <row r="7140" spans="1:4" ht="13.5" x14ac:dyDescent="0.25">
      <c r="A7140" s="447">
        <v>99826</v>
      </c>
      <c r="B7140" s="448" t="s">
        <v>5112</v>
      </c>
      <c r="C7140" s="449" t="s">
        <v>984</v>
      </c>
      <c r="D7140" s="450">
        <v>1.46</v>
      </c>
    </row>
    <row r="7141" spans="1:4" ht="13.5" x14ac:dyDescent="0.25">
      <c r="A7141" s="447">
        <v>97013</v>
      </c>
      <c r="B7141" s="448" t="s">
        <v>21229</v>
      </c>
      <c r="C7141" s="449" t="s">
        <v>982</v>
      </c>
      <c r="D7141" s="450">
        <v>98.91</v>
      </c>
    </row>
    <row r="7142" spans="1:4" ht="13.5" x14ac:dyDescent="0.25">
      <c r="A7142" s="447">
        <v>97014</v>
      </c>
      <c r="B7142" s="448" t="s">
        <v>21230</v>
      </c>
      <c r="C7142" s="449" t="s">
        <v>982</v>
      </c>
      <c r="D7142" s="450">
        <v>72.540000000000006</v>
      </c>
    </row>
    <row r="7143" spans="1:4" ht="13.5" x14ac:dyDescent="0.25">
      <c r="A7143" s="447">
        <v>97015</v>
      </c>
      <c r="B7143" s="448" t="s">
        <v>21231</v>
      </c>
      <c r="C7143" s="449" t="s">
        <v>982</v>
      </c>
      <c r="D7143" s="450">
        <v>59.38</v>
      </c>
    </row>
    <row r="7144" spans="1:4" ht="13.5" x14ac:dyDescent="0.25">
      <c r="A7144" s="447">
        <v>97016</v>
      </c>
      <c r="B7144" s="448" t="s">
        <v>21232</v>
      </c>
      <c r="C7144" s="449" t="s">
        <v>982</v>
      </c>
      <c r="D7144" s="450">
        <v>77.36</v>
      </c>
    </row>
    <row r="7145" spans="1:4" ht="13.5" x14ac:dyDescent="0.25">
      <c r="A7145" s="447">
        <v>97017</v>
      </c>
      <c r="B7145" s="448" t="s">
        <v>21233</v>
      </c>
      <c r="C7145" s="449" t="s">
        <v>982</v>
      </c>
      <c r="D7145" s="450">
        <v>56.67</v>
      </c>
    </row>
    <row r="7146" spans="1:4" ht="13.5" x14ac:dyDescent="0.25">
      <c r="A7146" s="447">
        <v>97018</v>
      </c>
      <c r="B7146" s="448" t="s">
        <v>21234</v>
      </c>
      <c r="C7146" s="449" t="s">
        <v>982</v>
      </c>
      <c r="D7146" s="450">
        <v>46.42</v>
      </c>
    </row>
    <row r="7147" spans="1:4" ht="13.5" x14ac:dyDescent="0.25">
      <c r="A7147" s="447">
        <v>97031</v>
      </c>
      <c r="B7147" s="448" t="s">
        <v>21235</v>
      </c>
      <c r="C7147" s="449" t="s">
        <v>982</v>
      </c>
      <c r="D7147" s="450">
        <v>110.8</v>
      </c>
    </row>
    <row r="7148" spans="1:4" ht="13.5" x14ac:dyDescent="0.25">
      <c r="A7148" s="447">
        <v>97032</v>
      </c>
      <c r="B7148" s="448" t="s">
        <v>21236</v>
      </c>
      <c r="C7148" s="449" t="s">
        <v>982</v>
      </c>
      <c r="D7148" s="450">
        <v>66</v>
      </c>
    </row>
    <row r="7149" spans="1:4" ht="13.5" x14ac:dyDescent="0.25">
      <c r="A7149" s="447">
        <v>97033</v>
      </c>
      <c r="B7149" s="448" t="s">
        <v>21237</v>
      </c>
      <c r="C7149" s="449" t="s">
        <v>982</v>
      </c>
      <c r="D7149" s="450">
        <v>104.08</v>
      </c>
    </row>
    <row r="7150" spans="1:4" ht="13.5" x14ac:dyDescent="0.25">
      <c r="A7150" s="447">
        <v>97034</v>
      </c>
      <c r="B7150" s="448" t="s">
        <v>21238</v>
      </c>
      <c r="C7150" s="449" t="s">
        <v>982</v>
      </c>
      <c r="D7150" s="450">
        <v>65.260000000000005</v>
      </c>
    </row>
    <row r="7151" spans="1:4" ht="13.5" x14ac:dyDescent="0.25">
      <c r="A7151" s="447">
        <v>97039</v>
      </c>
      <c r="B7151" s="448" t="s">
        <v>21239</v>
      </c>
      <c r="C7151" s="449" t="s">
        <v>984</v>
      </c>
      <c r="D7151" s="450">
        <v>81.8</v>
      </c>
    </row>
    <row r="7152" spans="1:4" ht="13.5" x14ac:dyDescent="0.25">
      <c r="A7152" s="447">
        <v>97040</v>
      </c>
      <c r="B7152" s="448" t="s">
        <v>21240</v>
      </c>
      <c r="C7152" s="449" t="s">
        <v>984</v>
      </c>
      <c r="D7152" s="450">
        <v>18.399999999999999</v>
      </c>
    </row>
    <row r="7153" spans="1:4" ht="13.5" x14ac:dyDescent="0.25">
      <c r="A7153" s="447">
        <v>97041</v>
      </c>
      <c r="B7153" s="448" t="s">
        <v>21241</v>
      </c>
      <c r="C7153" s="449" t="s">
        <v>984</v>
      </c>
      <c r="D7153" s="450">
        <v>141.08000000000001</v>
      </c>
    </row>
    <row r="7154" spans="1:4" ht="13.5" x14ac:dyDescent="0.25">
      <c r="A7154" s="447">
        <v>97046</v>
      </c>
      <c r="B7154" s="448" t="s">
        <v>21242</v>
      </c>
      <c r="C7154" s="449" t="s">
        <v>984</v>
      </c>
      <c r="D7154" s="450">
        <v>0.32</v>
      </c>
    </row>
    <row r="7155" spans="1:4" ht="13.5" x14ac:dyDescent="0.25">
      <c r="A7155" s="447">
        <v>97047</v>
      </c>
      <c r="B7155" s="448" t="s">
        <v>21243</v>
      </c>
      <c r="C7155" s="449" t="s">
        <v>984</v>
      </c>
      <c r="D7155" s="450">
        <v>0.12</v>
      </c>
    </row>
    <row r="7156" spans="1:4" ht="13.5" x14ac:dyDescent="0.25">
      <c r="A7156" s="447">
        <v>97048</v>
      </c>
      <c r="B7156" s="448" t="s">
        <v>21244</v>
      </c>
      <c r="C7156" s="449" t="s">
        <v>984</v>
      </c>
      <c r="D7156" s="450">
        <v>0.09</v>
      </c>
    </row>
    <row r="7157" spans="1:4" ht="13.5" x14ac:dyDescent="0.25">
      <c r="A7157" s="447">
        <v>97054</v>
      </c>
      <c r="B7157" s="448" t="s">
        <v>21245</v>
      </c>
      <c r="C7157" s="449" t="s">
        <v>923</v>
      </c>
      <c r="D7157" s="450">
        <v>25.81</v>
      </c>
    </row>
    <row r="7158" spans="1:4" ht="13.5" x14ac:dyDescent="0.25">
      <c r="A7158" s="447">
        <v>97062</v>
      </c>
      <c r="B7158" s="448" t="s">
        <v>21246</v>
      </c>
      <c r="C7158" s="449" t="s">
        <v>984</v>
      </c>
      <c r="D7158" s="450">
        <v>5.89</v>
      </c>
    </row>
    <row r="7159" spans="1:4" ht="13.5" x14ac:dyDescent="0.25">
      <c r="A7159" s="447">
        <v>97063</v>
      </c>
      <c r="B7159" s="448" t="s">
        <v>21247</v>
      </c>
      <c r="C7159" s="449" t="s">
        <v>984</v>
      </c>
      <c r="D7159" s="450">
        <v>17.78</v>
      </c>
    </row>
    <row r="7160" spans="1:4" ht="13.5" x14ac:dyDescent="0.25">
      <c r="A7160" s="447">
        <v>97064</v>
      </c>
      <c r="B7160" s="448" t="s">
        <v>21248</v>
      </c>
      <c r="C7160" s="449" t="s">
        <v>982</v>
      </c>
      <c r="D7160" s="450">
        <v>24.77</v>
      </c>
    </row>
    <row r="7161" spans="1:4" ht="13.5" x14ac:dyDescent="0.25">
      <c r="A7161" s="447">
        <v>97065</v>
      </c>
      <c r="B7161" s="448" t="s">
        <v>21249</v>
      </c>
      <c r="C7161" s="449" t="s">
        <v>1643</v>
      </c>
      <c r="D7161" s="450">
        <v>11.86</v>
      </c>
    </row>
    <row r="7162" spans="1:4" ht="13.5" x14ac:dyDescent="0.25">
      <c r="A7162" s="447">
        <v>97066</v>
      </c>
      <c r="B7162" s="448" t="s">
        <v>21250</v>
      </c>
      <c r="C7162" s="449" t="s">
        <v>984</v>
      </c>
      <c r="D7162" s="450">
        <v>355.28</v>
      </c>
    </row>
    <row r="7163" spans="1:4" ht="13.5" x14ac:dyDescent="0.25">
      <c r="A7163" s="447">
        <v>97067</v>
      </c>
      <c r="B7163" s="448" t="s">
        <v>21251</v>
      </c>
      <c r="C7163" s="449" t="s">
        <v>982</v>
      </c>
      <c r="D7163" s="450">
        <v>787.67</v>
      </c>
    </row>
    <row r="7164" spans="1:4" ht="13.5" x14ac:dyDescent="0.25">
      <c r="A7164" s="447">
        <v>104989</v>
      </c>
      <c r="B7164" s="448" t="s">
        <v>21252</v>
      </c>
      <c r="C7164" s="449" t="s">
        <v>923</v>
      </c>
      <c r="D7164" s="450">
        <v>40.770000000000003</v>
      </c>
    </row>
    <row r="7165" spans="1:4" ht="13.5" x14ac:dyDescent="0.25">
      <c r="A7165" s="447">
        <v>104990</v>
      </c>
      <c r="B7165" s="448" t="s">
        <v>21253</v>
      </c>
      <c r="C7165" s="449" t="s">
        <v>982</v>
      </c>
      <c r="D7165" s="450">
        <v>11.87</v>
      </c>
    </row>
    <row r="7166" spans="1:4" ht="13.5" x14ac:dyDescent="0.25">
      <c r="A7166" s="447">
        <v>105103</v>
      </c>
      <c r="B7166" s="448" t="s">
        <v>21254</v>
      </c>
      <c r="C7166" s="449" t="s">
        <v>982</v>
      </c>
      <c r="D7166" s="450">
        <v>86.64</v>
      </c>
    </row>
    <row r="7167" spans="1:4" ht="13.5" x14ac:dyDescent="0.25">
      <c r="A7167" s="447">
        <v>105104</v>
      </c>
      <c r="B7167" s="448" t="s">
        <v>21255</v>
      </c>
      <c r="C7167" s="449" t="s">
        <v>923</v>
      </c>
      <c r="D7167" s="451">
        <v>4393.08</v>
      </c>
    </row>
    <row r="7168" spans="1:4" ht="13.5" x14ac:dyDescent="0.25">
      <c r="A7168" s="447">
        <v>105105</v>
      </c>
      <c r="B7168" s="448" t="s">
        <v>21256</v>
      </c>
      <c r="C7168" s="449" t="s">
        <v>982</v>
      </c>
      <c r="D7168" s="450">
        <v>60.84</v>
      </c>
    </row>
    <row r="7169" spans="1:4" ht="13.5" x14ac:dyDescent="0.25">
      <c r="A7169" s="447">
        <v>105106</v>
      </c>
      <c r="B7169" s="448" t="s">
        <v>21257</v>
      </c>
      <c r="C7169" s="449" t="s">
        <v>923</v>
      </c>
      <c r="D7169" s="451">
        <v>1972.3</v>
      </c>
    </row>
    <row r="7170" spans="1:4" ht="13.5" x14ac:dyDescent="0.25">
      <c r="A7170" s="447">
        <v>105107</v>
      </c>
      <c r="B7170" s="448" t="s">
        <v>21258</v>
      </c>
      <c r="C7170" s="449" t="s">
        <v>923</v>
      </c>
      <c r="D7170" s="451">
        <v>2912.29</v>
      </c>
    </row>
    <row r="7171" spans="1:4" ht="13.5" x14ac:dyDescent="0.25">
      <c r="A7171" s="447">
        <v>105110</v>
      </c>
      <c r="B7171" s="448" t="s">
        <v>21259</v>
      </c>
      <c r="C7171" s="449" t="s">
        <v>982</v>
      </c>
      <c r="D7171" s="450">
        <v>184.4</v>
      </c>
    </row>
    <row r="7172" spans="1:4" ht="13.5" x14ac:dyDescent="0.25">
      <c r="A7172" s="447">
        <v>105111</v>
      </c>
      <c r="B7172" s="448" t="s">
        <v>21260</v>
      </c>
      <c r="C7172" s="449" t="s">
        <v>923</v>
      </c>
      <c r="D7172" s="451">
        <v>17666.150000000001</v>
      </c>
    </row>
    <row r="7173" spans="1:4" ht="13.5" x14ac:dyDescent="0.25">
      <c r="A7173" s="447">
        <v>105112</v>
      </c>
      <c r="B7173" s="448" t="s">
        <v>21261</v>
      </c>
      <c r="C7173" s="449" t="s">
        <v>982</v>
      </c>
      <c r="D7173" s="450">
        <v>154</v>
      </c>
    </row>
    <row r="7174" spans="1:4" ht="13.5" x14ac:dyDescent="0.25">
      <c r="A7174" s="447">
        <v>97621</v>
      </c>
      <c r="B7174" s="448" t="s">
        <v>12645</v>
      </c>
      <c r="C7174" s="449" t="s">
        <v>1643</v>
      </c>
      <c r="D7174" s="450">
        <v>112.39</v>
      </c>
    </row>
    <row r="7175" spans="1:4" ht="13.5" x14ac:dyDescent="0.25">
      <c r="A7175" s="447">
        <v>97622</v>
      </c>
      <c r="B7175" s="448" t="s">
        <v>12646</v>
      </c>
      <c r="C7175" s="449" t="s">
        <v>1643</v>
      </c>
      <c r="D7175" s="450">
        <v>54.77</v>
      </c>
    </row>
    <row r="7176" spans="1:4" ht="13.5" x14ac:dyDescent="0.25">
      <c r="A7176" s="447">
        <v>97623</v>
      </c>
      <c r="B7176" s="448" t="s">
        <v>12647</v>
      </c>
      <c r="C7176" s="449" t="s">
        <v>1643</v>
      </c>
      <c r="D7176" s="450">
        <v>167.79</v>
      </c>
    </row>
    <row r="7177" spans="1:4" ht="13.5" x14ac:dyDescent="0.25">
      <c r="A7177" s="447">
        <v>97624</v>
      </c>
      <c r="B7177" s="448" t="s">
        <v>12648</v>
      </c>
      <c r="C7177" s="449" t="s">
        <v>1643</v>
      </c>
      <c r="D7177" s="450">
        <v>102.98</v>
      </c>
    </row>
    <row r="7178" spans="1:4" ht="13.5" x14ac:dyDescent="0.25">
      <c r="A7178" s="447">
        <v>97625</v>
      </c>
      <c r="B7178" s="448" t="s">
        <v>12649</v>
      </c>
      <c r="C7178" s="449" t="s">
        <v>1643</v>
      </c>
      <c r="D7178" s="450">
        <v>54.37</v>
      </c>
    </row>
    <row r="7179" spans="1:4" ht="13.5" x14ac:dyDescent="0.25">
      <c r="A7179" s="447">
        <v>97626</v>
      </c>
      <c r="B7179" s="448" t="s">
        <v>12650</v>
      </c>
      <c r="C7179" s="449" t="s">
        <v>1643</v>
      </c>
      <c r="D7179" s="450">
        <v>550.48</v>
      </c>
    </row>
    <row r="7180" spans="1:4" ht="13.5" x14ac:dyDescent="0.25">
      <c r="A7180" s="447">
        <v>97627</v>
      </c>
      <c r="B7180" s="448" t="s">
        <v>12651</v>
      </c>
      <c r="C7180" s="449" t="s">
        <v>1643</v>
      </c>
      <c r="D7180" s="450">
        <v>188.95</v>
      </c>
    </row>
    <row r="7181" spans="1:4" ht="13.5" x14ac:dyDescent="0.25">
      <c r="A7181" s="447">
        <v>97628</v>
      </c>
      <c r="B7181" s="448" t="s">
        <v>12652</v>
      </c>
      <c r="C7181" s="449" t="s">
        <v>1643</v>
      </c>
      <c r="D7181" s="450">
        <v>256.38</v>
      </c>
    </row>
    <row r="7182" spans="1:4" ht="13.5" x14ac:dyDescent="0.25">
      <c r="A7182" s="447">
        <v>97629</v>
      </c>
      <c r="B7182" s="448" t="s">
        <v>12653</v>
      </c>
      <c r="C7182" s="449" t="s">
        <v>1643</v>
      </c>
      <c r="D7182" s="450">
        <v>87.99</v>
      </c>
    </row>
    <row r="7183" spans="1:4" ht="13.5" x14ac:dyDescent="0.25">
      <c r="A7183" s="447">
        <v>97631</v>
      </c>
      <c r="B7183" s="448" t="s">
        <v>12654</v>
      </c>
      <c r="C7183" s="449" t="s">
        <v>984</v>
      </c>
      <c r="D7183" s="450">
        <v>11.14</v>
      </c>
    </row>
    <row r="7184" spans="1:4" ht="13.5" x14ac:dyDescent="0.25">
      <c r="A7184" s="447">
        <v>97632</v>
      </c>
      <c r="B7184" s="448" t="s">
        <v>12655</v>
      </c>
      <c r="C7184" s="449" t="s">
        <v>982</v>
      </c>
      <c r="D7184" s="450">
        <v>2.59</v>
      </c>
    </row>
    <row r="7185" spans="1:4" ht="13.5" x14ac:dyDescent="0.25">
      <c r="A7185" s="447">
        <v>97633</v>
      </c>
      <c r="B7185" s="448" t="s">
        <v>12656</v>
      </c>
      <c r="C7185" s="449" t="s">
        <v>984</v>
      </c>
      <c r="D7185" s="450">
        <v>22.65</v>
      </c>
    </row>
    <row r="7186" spans="1:4" ht="13.5" x14ac:dyDescent="0.25">
      <c r="A7186" s="447">
        <v>97634</v>
      </c>
      <c r="B7186" s="448" t="s">
        <v>12657</v>
      </c>
      <c r="C7186" s="449" t="s">
        <v>984</v>
      </c>
      <c r="D7186" s="450">
        <v>6.97</v>
      </c>
    </row>
    <row r="7187" spans="1:4" ht="13.5" x14ac:dyDescent="0.25">
      <c r="A7187" s="447">
        <v>97635</v>
      </c>
      <c r="B7187" s="448" t="s">
        <v>12658</v>
      </c>
      <c r="C7187" s="449" t="s">
        <v>984</v>
      </c>
      <c r="D7187" s="450">
        <v>14.72</v>
      </c>
    </row>
    <row r="7188" spans="1:4" ht="13.5" x14ac:dyDescent="0.25">
      <c r="A7188" s="447">
        <v>97636</v>
      </c>
      <c r="B7188" s="448" t="s">
        <v>12659</v>
      </c>
      <c r="C7188" s="449" t="s">
        <v>984</v>
      </c>
      <c r="D7188" s="450">
        <v>22.64</v>
      </c>
    </row>
    <row r="7189" spans="1:4" ht="13.5" x14ac:dyDescent="0.25">
      <c r="A7189" s="447">
        <v>97637</v>
      </c>
      <c r="B7189" s="448" t="s">
        <v>12660</v>
      </c>
      <c r="C7189" s="449" t="s">
        <v>984</v>
      </c>
      <c r="D7189" s="450">
        <v>2.76</v>
      </c>
    </row>
    <row r="7190" spans="1:4" ht="13.5" x14ac:dyDescent="0.25">
      <c r="A7190" s="447">
        <v>97638</v>
      </c>
      <c r="B7190" s="448" t="s">
        <v>12661</v>
      </c>
      <c r="C7190" s="449" t="s">
        <v>984</v>
      </c>
      <c r="D7190" s="450">
        <v>8.0299999999999994</v>
      </c>
    </row>
    <row r="7191" spans="1:4" ht="13.5" x14ac:dyDescent="0.25">
      <c r="A7191" s="447">
        <v>97639</v>
      </c>
      <c r="B7191" s="448" t="s">
        <v>12662</v>
      </c>
      <c r="C7191" s="449" t="s">
        <v>984</v>
      </c>
      <c r="D7191" s="450">
        <v>20.14</v>
      </c>
    </row>
    <row r="7192" spans="1:4" ht="13.5" x14ac:dyDescent="0.25">
      <c r="A7192" s="447">
        <v>97640</v>
      </c>
      <c r="B7192" s="448" t="s">
        <v>12663</v>
      </c>
      <c r="C7192" s="449" t="s">
        <v>984</v>
      </c>
      <c r="D7192" s="450">
        <v>1.87</v>
      </c>
    </row>
    <row r="7193" spans="1:4" ht="13.5" x14ac:dyDescent="0.25">
      <c r="A7193" s="447">
        <v>97641</v>
      </c>
      <c r="B7193" s="448" t="s">
        <v>12664</v>
      </c>
      <c r="C7193" s="449" t="s">
        <v>984</v>
      </c>
      <c r="D7193" s="450">
        <v>2.89</v>
      </c>
    </row>
    <row r="7194" spans="1:4" ht="13.5" x14ac:dyDescent="0.25">
      <c r="A7194" s="447">
        <v>97642</v>
      </c>
      <c r="B7194" s="448" t="s">
        <v>12665</v>
      </c>
      <c r="C7194" s="449" t="s">
        <v>984</v>
      </c>
      <c r="D7194" s="450">
        <v>2.69</v>
      </c>
    </row>
    <row r="7195" spans="1:4" ht="13.5" x14ac:dyDescent="0.25">
      <c r="A7195" s="447">
        <v>97643</v>
      </c>
      <c r="B7195" s="448" t="s">
        <v>12666</v>
      </c>
      <c r="C7195" s="449" t="s">
        <v>984</v>
      </c>
      <c r="D7195" s="450">
        <v>24.69</v>
      </c>
    </row>
    <row r="7196" spans="1:4" ht="13.5" x14ac:dyDescent="0.25">
      <c r="A7196" s="447">
        <v>97644</v>
      </c>
      <c r="B7196" s="448" t="s">
        <v>12667</v>
      </c>
      <c r="C7196" s="449" t="s">
        <v>984</v>
      </c>
      <c r="D7196" s="450">
        <v>9.32</v>
      </c>
    </row>
    <row r="7197" spans="1:4" ht="13.5" x14ac:dyDescent="0.25">
      <c r="A7197" s="447">
        <v>97645</v>
      </c>
      <c r="B7197" s="448" t="s">
        <v>12668</v>
      </c>
      <c r="C7197" s="449" t="s">
        <v>984</v>
      </c>
      <c r="D7197" s="450">
        <v>24.09</v>
      </c>
    </row>
    <row r="7198" spans="1:4" ht="13.5" x14ac:dyDescent="0.25">
      <c r="A7198" s="447">
        <v>97647</v>
      </c>
      <c r="B7198" s="448" t="s">
        <v>12669</v>
      </c>
      <c r="C7198" s="449" t="s">
        <v>984</v>
      </c>
      <c r="D7198" s="450">
        <v>3.47</v>
      </c>
    </row>
    <row r="7199" spans="1:4" ht="13.5" x14ac:dyDescent="0.25">
      <c r="A7199" s="447">
        <v>97648</v>
      </c>
      <c r="B7199" s="448" t="s">
        <v>12670</v>
      </c>
      <c r="C7199" s="449" t="s">
        <v>984</v>
      </c>
      <c r="D7199" s="450">
        <v>1.99</v>
      </c>
    </row>
    <row r="7200" spans="1:4" ht="13.5" x14ac:dyDescent="0.25">
      <c r="A7200" s="447">
        <v>97649</v>
      </c>
      <c r="B7200" s="448" t="s">
        <v>12671</v>
      </c>
      <c r="C7200" s="449" t="s">
        <v>984</v>
      </c>
      <c r="D7200" s="450">
        <v>4.45</v>
      </c>
    </row>
    <row r="7201" spans="1:4" ht="13.5" x14ac:dyDescent="0.25">
      <c r="A7201" s="447">
        <v>97650</v>
      </c>
      <c r="B7201" s="448" t="s">
        <v>12672</v>
      </c>
      <c r="C7201" s="449" t="s">
        <v>984</v>
      </c>
      <c r="D7201" s="450">
        <v>7.48</v>
      </c>
    </row>
    <row r="7202" spans="1:4" ht="13.5" x14ac:dyDescent="0.25">
      <c r="A7202" s="447">
        <v>97651</v>
      </c>
      <c r="B7202" s="448" t="s">
        <v>12673</v>
      </c>
      <c r="C7202" s="449" t="s">
        <v>923</v>
      </c>
      <c r="D7202" s="450">
        <v>81.55</v>
      </c>
    </row>
    <row r="7203" spans="1:4" ht="13.5" x14ac:dyDescent="0.25">
      <c r="A7203" s="447">
        <v>97652</v>
      </c>
      <c r="B7203" s="448" t="s">
        <v>12674</v>
      </c>
      <c r="C7203" s="449" t="s">
        <v>923</v>
      </c>
      <c r="D7203" s="450">
        <v>184.87</v>
      </c>
    </row>
    <row r="7204" spans="1:4" ht="13.5" x14ac:dyDescent="0.25">
      <c r="A7204" s="447">
        <v>97653</v>
      </c>
      <c r="B7204" s="448" t="s">
        <v>12675</v>
      </c>
      <c r="C7204" s="449" t="s">
        <v>923</v>
      </c>
      <c r="D7204" s="450">
        <v>145.96</v>
      </c>
    </row>
    <row r="7205" spans="1:4" ht="13.5" x14ac:dyDescent="0.25">
      <c r="A7205" s="447">
        <v>97654</v>
      </c>
      <c r="B7205" s="448" t="s">
        <v>12676</v>
      </c>
      <c r="C7205" s="449" t="s">
        <v>923</v>
      </c>
      <c r="D7205" s="450">
        <v>179.79</v>
      </c>
    </row>
    <row r="7206" spans="1:4" ht="13.5" x14ac:dyDescent="0.25">
      <c r="A7206" s="447">
        <v>97655</v>
      </c>
      <c r="B7206" s="448" t="s">
        <v>12677</v>
      </c>
      <c r="C7206" s="449" t="s">
        <v>984</v>
      </c>
      <c r="D7206" s="450">
        <v>40.229999999999997</v>
      </c>
    </row>
    <row r="7207" spans="1:4" ht="13.5" x14ac:dyDescent="0.25">
      <c r="A7207" s="447">
        <v>97656</v>
      </c>
      <c r="B7207" s="448" t="s">
        <v>12678</v>
      </c>
      <c r="C7207" s="449" t="s">
        <v>923</v>
      </c>
      <c r="D7207" s="450">
        <v>361.06</v>
      </c>
    </row>
    <row r="7208" spans="1:4" ht="13.5" x14ac:dyDescent="0.25">
      <c r="A7208" s="447">
        <v>97657</v>
      </c>
      <c r="B7208" s="448" t="s">
        <v>12679</v>
      </c>
      <c r="C7208" s="449" t="s">
        <v>923</v>
      </c>
      <c r="D7208" s="450">
        <v>715.64</v>
      </c>
    </row>
    <row r="7209" spans="1:4" ht="13.5" x14ac:dyDescent="0.25">
      <c r="A7209" s="447">
        <v>97658</v>
      </c>
      <c r="B7209" s="448" t="s">
        <v>12680</v>
      </c>
      <c r="C7209" s="449" t="s">
        <v>923</v>
      </c>
      <c r="D7209" s="450">
        <v>231.46</v>
      </c>
    </row>
    <row r="7210" spans="1:4" ht="13.5" x14ac:dyDescent="0.25">
      <c r="A7210" s="447">
        <v>97659</v>
      </c>
      <c r="B7210" s="448" t="s">
        <v>12681</v>
      </c>
      <c r="C7210" s="449" t="s">
        <v>923</v>
      </c>
      <c r="D7210" s="450">
        <v>321.89999999999998</v>
      </c>
    </row>
    <row r="7211" spans="1:4" ht="13.5" x14ac:dyDescent="0.25">
      <c r="A7211" s="447">
        <v>97660</v>
      </c>
      <c r="B7211" s="448" t="s">
        <v>12682</v>
      </c>
      <c r="C7211" s="449" t="s">
        <v>923</v>
      </c>
      <c r="D7211" s="450">
        <v>0.64</v>
      </c>
    </row>
    <row r="7212" spans="1:4" ht="13.5" x14ac:dyDescent="0.25">
      <c r="A7212" s="447">
        <v>97661</v>
      </c>
      <c r="B7212" s="448" t="s">
        <v>12683</v>
      </c>
      <c r="C7212" s="449" t="s">
        <v>982</v>
      </c>
      <c r="D7212" s="450">
        <v>0.69</v>
      </c>
    </row>
    <row r="7213" spans="1:4" ht="13.5" x14ac:dyDescent="0.25">
      <c r="A7213" s="447">
        <v>97662</v>
      </c>
      <c r="B7213" s="448" t="s">
        <v>12684</v>
      </c>
      <c r="C7213" s="449" t="s">
        <v>982</v>
      </c>
      <c r="D7213" s="450">
        <v>0.49</v>
      </c>
    </row>
    <row r="7214" spans="1:4" ht="13.5" x14ac:dyDescent="0.25">
      <c r="A7214" s="447">
        <v>97663</v>
      </c>
      <c r="B7214" s="448" t="s">
        <v>12685</v>
      </c>
      <c r="C7214" s="449" t="s">
        <v>923</v>
      </c>
      <c r="D7214" s="450">
        <v>12.31</v>
      </c>
    </row>
    <row r="7215" spans="1:4" ht="13.5" x14ac:dyDescent="0.25">
      <c r="A7215" s="447">
        <v>97664</v>
      </c>
      <c r="B7215" s="448" t="s">
        <v>12686</v>
      </c>
      <c r="C7215" s="449" t="s">
        <v>923</v>
      </c>
      <c r="D7215" s="450">
        <v>1.53</v>
      </c>
    </row>
    <row r="7216" spans="1:4" ht="13.5" x14ac:dyDescent="0.25">
      <c r="A7216" s="447">
        <v>97665</v>
      </c>
      <c r="B7216" s="448" t="s">
        <v>12687</v>
      </c>
      <c r="C7216" s="449" t="s">
        <v>923</v>
      </c>
      <c r="D7216" s="450">
        <v>1.76</v>
      </c>
    </row>
    <row r="7217" spans="1:4" ht="13.5" x14ac:dyDescent="0.25">
      <c r="A7217" s="447">
        <v>97666</v>
      </c>
      <c r="B7217" s="448" t="s">
        <v>12688</v>
      </c>
      <c r="C7217" s="449" t="s">
        <v>923</v>
      </c>
      <c r="D7217" s="450">
        <v>8.98</v>
      </c>
    </row>
    <row r="7218" spans="1:4" ht="13.5" x14ac:dyDescent="0.25">
      <c r="A7218" s="447">
        <v>104789</v>
      </c>
      <c r="B7218" s="448" t="s">
        <v>12689</v>
      </c>
      <c r="C7218" s="449" t="s">
        <v>1643</v>
      </c>
      <c r="D7218" s="450">
        <v>192.77</v>
      </c>
    </row>
    <row r="7219" spans="1:4" ht="13.5" x14ac:dyDescent="0.25">
      <c r="A7219" s="447">
        <v>104790</v>
      </c>
      <c r="B7219" s="448" t="s">
        <v>12690</v>
      </c>
      <c r="C7219" s="449" t="s">
        <v>1643</v>
      </c>
      <c r="D7219" s="450">
        <v>112.75</v>
      </c>
    </row>
    <row r="7220" spans="1:4" ht="13.5" x14ac:dyDescent="0.25">
      <c r="A7220" s="447">
        <v>104791</v>
      </c>
      <c r="B7220" s="448" t="s">
        <v>12691</v>
      </c>
      <c r="C7220" s="449" t="s">
        <v>984</v>
      </c>
      <c r="D7220" s="450">
        <v>6.22</v>
      </c>
    </row>
    <row r="7221" spans="1:4" ht="13.5" x14ac:dyDescent="0.25">
      <c r="A7221" s="447">
        <v>104792</v>
      </c>
      <c r="B7221" s="448" t="s">
        <v>12692</v>
      </c>
      <c r="C7221" s="449" t="s">
        <v>982</v>
      </c>
      <c r="D7221" s="450">
        <v>0.38</v>
      </c>
    </row>
    <row r="7222" spans="1:4" ht="13.5" x14ac:dyDescent="0.25">
      <c r="A7222" s="447">
        <v>104793</v>
      </c>
      <c r="B7222" s="448" t="s">
        <v>12693</v>
      </c>
      <c r="C7222" s="449" t="s">
        <v>982</v>
      </c>
      <c r="D7222" s="450">
        <v>0.52</v>
      </c>
    </row>
    <row r="7223" spans="1:4" ht="13.5" x14ac:dyDescent="0.25">
      <c r="A7223" s="447">
        <v>104794</v>
      </c>
      <c r="B7223" s="448" t="s">
        <v>12694</v>
      </c>
      <c r="C7223" s="449" t="s">
        <v>982</v>
      </c>
      <c r="D7223" s="450">
        <v>0.94</v>
      </c>
    </row>
    <row r="7224" spans="1:4" ht="13.5" x14ac:dyDescent="0.25">
      <c r="A7224" s="447">
        <v>104795</v>
      </c>
      <c r="B7224" s="448" t="s">
        <v>12695</v>
      </c>
      <c r="C7224" s="449" t="s">
        <v>982</v>
      </c>
      <c r="D7224" s="450">
        <v>1.31</v>
      </c>
    </row>
    <row r="7225" spans="1:4" ht="13.5" x14ac:dyDescent="0.25">
      <c r="A7225" s="447">
        <v>104796</v>
      </c>
      <c r="B7225" s="448" t="s">
        <v>12696</v>
      </c>
      <c r="C7225" s="449" t="s">
        <v>982</v>
      </c>
      <c r="D7225" s="450">
        <v>14.35</v>
      </c>
    </row>
    <row r="7226" spans="1:4" ht="13.5" x14ac:dyDescent="0.25">
      <c r="A7226" s="447">
        <v>104797</v>
      </c>
      <c r="B7226" s="448" t="s">
        <v>12697</v>
      </c>
      <c r="C7226" s="449" t="s">
        <v>982</v>
      </c>
      <c r="D7226" s="450">
        <v>17.940000000000001</v>
      </c>
    </row>
    <row r="7227" spans="1:4" ht="13.5" x14ac:dyDescent="0.25">
      <c r="A7227" s="447">
        <v>104798</v>
      </c>
      <c r="B7227" s="448" t="s">
        <v>12698</v>
      </c>
      <c r="C7227" s="449" t="s">
        <v>923</v>
      </c>
      <c r="D7227" s="450">
        <v>13.19</v>
      </c>
    </row>
    <row r="7228" spans="1:4" ht="13.5" x14ac:dyDescent="0.25">
      <c r="A7228" s="447">
        <v>104799</v>
      </c>
      <c r="B7228" s="448" t="s">
        <v>12699</v>
      </c>
      <c r="C7228" s="449" t="s">
        <v>984</v>
      </c>
      <c r="D7228" s="450">
        <v>10.36</v>
      </c>
    </row>
    <row r="7229" spans="1:4" ht="13.5" x14ac:dyDescent="0.25">
      <c r="A7229" s="447">
        <v>104800</v>
      </c>
      <c r="B7229" s="448" t="s">
        <v>12700</v>
      </c>
      <c r="C7229" s="449" t="s">
        <v>982</v>
      </c>
      <c r="D7229" s="450">
        <v>9.3000000000000007</v>
      </c>
    </row>
    <row r="7230" spans="1:4" ht="13.5" x14ac:dyDescent="0.25">
      <c r="A7230" s="447">
        <v>104801</v>
      </c>
      <c r="B7230" s="448" t="s">
        <v>12701</v>
      </c>
      <c r="C7230" s="449" t="s">
        <v>984</v>
      </c>
      <c r="D7230" s="450">
        <v>14.11</v>
      </c>
    </row>
    <row r="7231" spans="1:4" ht="13.5" x14ac:dyDescent="0.25">
      <c r="A7231" s="447">
        <v>104802</v>
      </c>
      <c r="B7231" s="448" t="s">
        <v>12702</v>
      </c>
      <c r="C7231" s="449" t="s">
        <v>984</v>
      </c>
      <c r="D7231" s="450">
        <v>9.3800000000000008</v>
      </c>
    </row>
    <row r="7232" spans="1:4" ht="13.5" x14ac:dyDescent="0.25">
      <c r="A7232" s="447">
        <v>104803</v>
      </c>
      <c r="B7232" s="448" t="s">
        <v>12703</v>
      </c>
      <c r="C7232" s="449" t="s">
        <v>982</v>
      </c>
      <c r="D7232" s="450">
        <v>4.53</v>
      </c>
    </row>
    <row r="7233" spans="1:4" ht="13.5" x14ac:dyDescent="0.25">
      <c r="A7233" s="447">
        <v>95967</v>
      </c>
      <c r="B7233" s="448" t="s">
        <v>1675</v>
      </c>
      <c r="C7233" s="449" t="s">
        <v>809</v>
      </c>
      <c r="D7233" s="450">
        <v>177.14</v>
      </c>
    </row>
    <row r="7234" spans="1:4" ht="13.5" x14ac:dyDescent="0.25">
      <c r="A7234" s="447">
        <v>99059</v>
      </c>
      <c r="B7234" s="448" t="s">
        <v>21262</v>
      </c>
      <c r="C7234" s="449" t="s">
        <v>982</v>
      </c>
      <c r="D7234" s="450">
        <v>69.010000000000005</v>
      </c>
    </row>
    <row r="7235" spans="1:4" ht="13.5" x14ac:dyDescent="0.25">
      <c r="A7235" s="447">
        <v>99060</v>
      </c>
      <c r="B7235" s="448" t="s">
        <v>21263</v>
      </c>
      <c r="C7235" s="449" t="s">
        <v>923</v>
      </c>
      <c r="D7235" s="450">
        <v>206.21</v>
      </c>
    </row>
    <row r="7236" spans="1:4" ht="13.5" x14ac:dyDescent="0.25">
      <c r="A7236" s="447">
        <v>99061</v>
      </c>
      <c r="B7236" s="448" t="s">
        <v>21264</v>
      </c>
      <c r="C7236" s="449" t="s">
        <v>923</v>
      </c>
      <c r="D7236" s="450">
        <v>125.46</v>
      </c>
    </row>
    <row r="7237" spans="1:4" ht="13.5" x14ac:dyDescent="0.25">
      <c r="A7237" s="447">
        <v>99062</v>
      </c>
      <c r="B7237" s="448" t="s">
        <v>21265</v>
      </c>
      <c r="C7237" s="449" t="s">
        <v>923</v>
      </c>
      <c r="D7237" s="450">
        <v>2.0299999999999998</v>
      </c>
    </row>
    <row r="7238" spans="1:4" ht="13.5" x14ac:dyDescent="0.25">
      <c r="A7238" s="447">
        <v>99063</v>
      </c>
      <c r="B7238" s="448" t="s">
        <v>21266</v>
      </c>
      <c r="C7238" s="449" t="s">
        <v>982</v>
      </c>
      <c r="D7238" s="450">
        <v>9.61</v>
      </c>
    </row>
    <row r="7239" spans="1:4" ht="13.5" x14ac:dyDescent="0.25">
      <c r="A7239" s="447">
        <v>105007</v>
      </c>
      <c r="B7239" s="448" t="s">
        <v>21267</v>
      </c>
      <c r="C7239" s="449" t="s">
        <v>923</v>
      </c>
      <c r="D7239" s="450">
        <v>37.619999999999997</v>
      </c>
    </row>
    <row r="7240" spans="1:4" ht="13.5" x14ac:dyDescent="0.25">
      <c r="A7240" s="447">
        <v>105009</v>
      </c>
      <c r="B7240" s="448" t="s">
        <v>21268</v>
      </c>
      <c r="C7240" s="449" t="s">
        <v>982</v>
      </c>
      <c r="D7240" s="450">
        <v>84.7</v>
      </c>
    </row>
    <row r="7241" spans="1:4" ht="13.5" x14ac:dyDescent="0.25">
      <c r="A7241" s="447">
        <v>105011</v>
      </c>
      <c r="B7241" s="448" t="s">
        <v>21269</v>
      </c>
      <c r="C7241" s="449" t="s">
        <v>982</v>
      </c>
      <c r="D7241" s="450">
        <v>0.55000000000000004</v>
      </c>
    </row>
    <row r="7242" spans="1:4" ht="13.5" x14ac:dyDescent="0.25">
      <c r="A7242" s="447">
        <v>93588</v>
      </c>
      <c r="B7242" s="448" t="s">
        <v>8545</v>
      </c>
      <c r="C7242" s="449" t="s">
        <v>1648</v>
      </c>
      <c r="D7242" s="450">
        <v>3.1</v>
      </c>
    </row>
    <row r="7243" spans="1:4" ht="13.5" x14ac:dyDescent="0.25">
      <c r="A7243" s="447">
        <v>93589</v>
      </c>
      <c r="B7243" s="448" t="s">
        <v>8546</v>
      </c>
      <c r="C7243" s="449" t="s">
        <v>1648</v>
      </c>
      <c r="D7243" s="450">
        <v>2.67</v>
      </c>
    </row>
    <row r="7244" spans="1:4" ht="13.5" x14ac:dyDescent="0.25">
      <c r="A7244" s="447">
        <v>93590</v>
      </c>
      <c r="B7244" s="448" t="s">
        <v>8547</v>
      </c>
      <c r="C7244" s="449" t="s">
        <v>1648</v>
      </c>
      <c r="D7244" s="450">
        <v>0.97</v>
      </c>
    </row>
    <row r="7245" spans="1:4" ht="13.5" x14ac:dyDescent="0.25">
      <c r="A7245" s="447">
        <v>93591</v>
      </c>
      <c r="B7245" s="448" t="s">
        <v>8548</v>
      </c>
      <c r="C7245" s="449" t="s">
        <v>1648</v>
      </c>
      <c r="D7245" s="450">
        <v>2.77</v>
      </c>
    </row>
    <row r="7246" spans="1:4" ht="13.5" x14ac:dyDescent="0.25">
      <c r="A7246" s="447">
        <v>93592</v>
      </c>
      <c r="B7246" s="448" t="s">
        <v>8549</v>
      </c>
      <c r="C7246" s="449" t="s">
        <v>1648</v>
      </c>
      <c r="D7246" s="450">
        <v>2.4</v>
      </c>
    </row>
    <row r="7247" spans="1:4" ht="13.5" x14ac:dyDescent="0.25">
      <c r="A7247" s="447">
        <v>93593</v>
      </c>
      <c r="B7247" s="448" t="s">
        <v>8550</v>
      </c>
      <c r="C7247" s="449" t="s">
        <v>1648</v>
      </c>
      <c r="D7247" s="450">
        <v>0.88</v>
      </c>
    </row>
    <row r="7248" spans="1:4" ht="13.5" x14ac:dyDescent="0.25">
      <c r="A7248" s="447">
        <v>93594</v>
      </c>
      <c r="B7248" s="448" t="s">
        <v>8551</v>
      </c>
      <c r="C7248" s="449" t="s">
        <v>1646</v>
      </c>
      <c r="D7248" s="450">
        <v>2.0699999999999998</v>
      </c>
    </row>
    <row r="7249" spans="1:4" ht="13.5" x14ac:dyDescent="0.25">
      <c r="A7249" s="447">
        <v>93595</v>
      </c>
      <c r="B7249" s="448" t="s">
        <v>8552</v>
      </c>
      <c r="C7249" s="449" t="s">
        <v>1646</v>
      </c>
      <c r="D7249" s="450">
        <v>1.8</v>
      </c>
    </row>
    <row r="7250" spans="1:4" ht="13.5" x14ac:dyDescent="0.25">
      <c r="A7250" s="447">
        <v>93596</v>
      </c>
      <c r="B7250" s="448" t="s">
        <v>8553</v>
      </c>
      <c r="C7250" s="449" t="s">
        <v>1646</v>
      </c>
      <c r="D7250" s="450">
        <v>0.65</v>
      </c>
    </row>
    <row r="7251" spans="1:4" ht="13.5" x14ac:dyDescent="0.25">
      <c r="A7251" s="447">
        <v>93597</v>
      </c>
      <c r="B7251" s="448" t="s">
        <v>8554</v>
      </c>
      <c r="C7251" s="449" t="s">
        <v>1646</v>
      </c>
      <c r="D7251" s="450">
        <v>1.84</v>
      </c>
    </row>
    <row r="7252" spans="1:4" ht="13.5" x14ac:dyDescent="0.25">
      <c r="A7252" s="447">
        <v>93598</v>
      </c>
      <c r="B7252" s="448" t="s">
        <v>8555</v>
      </c>
      <c r="C7252" s="449" t="s">
        <v>1646</v>
      </c>
      <c r="D7252" s="450">
        <v>1.59</v>
      </c>
    </row>
    <row r="7253" spans="1:4" ht="13.5" x14ac:dyDescent="0.25">
      <c r="A7253" s="447">
        <v>93599</v>
      </c>
      <c r="B7253" s="448" t="s">
        <v>8556</v>
      </c>
      <c r="C7253" s="449" t="s">
        <v>1646</v>
      </c>
      <c r="D7253" s="450">
        <v>0.59</v>
      </c>
    </row>
    <row r="7254" spans="1:4" ht="13.5" x14ac:dyDescent="0.25">
      <c r="A7254" s="447">
        <v>95425</v>
      </c>
      <c r="B7254" s="448" t="s">
        <v>8557</v>
      </c>
      <c r="C7254" s="449" t="s">
        <v>1648</v>
      </c>
      <c r="D7254" s="450">
        <v>2.35</v>
      </c>
    </row>
    <row r="7255" spans="1:4" ht="13.5" x14ac:dyDescent="0.25">
      <c r="A7255" s="447">
        <v>95426</v>
      </c>
      <c r="B7255" s="448" t="s">
        <v>8558</v>
      </c>
      <c r="C7255" s="449" t="s">
        <v>1648</v>
      </c>
      <c r="D7255" s="450">
        <v>2.0299999999999998</v>
      </c>
    </row>
    <row r="7256" spans="1:4" ht="13.5" x14ac:dyDescent="0.25">
      <c r="A7256" s="447">
        <v>95427</v>
      </c>
      <c r="B7256" s="448" t="s">
        <v>8559</v>
      </c>
      <c r="C7256" s="449" t="s">
        <v>1648</v>
      </c>
      <c r="D7256" s="450">
        <v>0.76</v>
      </c>
    </row>
    <row r="7257" spans="1:4" ht="13.5" x14ac:dyDescent="0.25">
      <c r="A7257" s="447">
        <v>95428</v>
      </c>
      <c r="B7257" s="448" t="s">
        <v>8560</v>
      </c>
      <c r="C7257" s="449" t="s">
        <v>1646</v>
      </c>
      <c r="D7257" s="450">
        <v>1.58</v>
      </c>
    </row>
    <row r="7258" spans="1:4" ht="13.5" x14ac:dyDescent="0.25">
      <c r="A7258" s="447">
        <v>95429</v>
      </c>
      <c r="B7258" s="448" t="s">
        <v>8561</v>
      </c>
      <c r="C7258" s="449" t="s">
        <v>1646</v>
      </c>
      <c r="D7258" s="450">
        <v>1.37</v>
      </c>
    </row>
    <row r="7259" spans="1:4" ht="13.5" x14ac:dyDescent="0.25">
      <c r="A7259" s="447">
        <v>95430</v>
      </c>
      <c r="B7259" s="448" t="s">
        <v>8562</v>
      </c>
      <c r="C7259" s="449" t="s">
        <v>1646</v>
      </c>
      <c r="D7259" s="450">
        <v>0.47</v>
      </c>
    </row>
    <row r="7260" spans="1:4" ht="13.5" x14ac:dyDescent="0.25">
      <c r="A7260" s="447">
        <v>95875</v>
      </c>
      <c r="B7260" s="448" t="s">
        <v>8563</v>
      </c>
      <c r="C7260" s="449" t="s">
        <v>1648</v>
      </c>
      <c r="D7260" s="450">
        <v>2.46</v>
      </c>
    </row>
    <row r="7261" spans="1:4" ht="13.5" x14ac:dyDescent="0.25">
      <c r="A7261" s="447">
        <v>95876</v>
      </c>
      <c r="B7261" s="448" t="s">
        <v>8564</v>
      </c>
      <c r="C7261" s="449" t="s">
        <v>1648</v>
      </c>
      <c r="D7261" s="450">
        <v>2.17</v>
      </c>
    </row>
    <row r="7262" spans="1:4" ht="13.5" x14ac:dyDescent="0.25">
      <c r="A7262" s="447">
        <v>95877</v>
      </c>
      <c r="B7262" s="448" t="s">
        <v>8565</v>
      </c>
      <c r="C7262" s="449" t="s">
        <v>1648</v>
      </c>
      <c r="D7262" s="450">
        <v>1.87</v>
      </c>
    </row>
    <row r="7263" spans="1:4" ht="13.5" x14ac:dyDescent="0.25">
      <c r="A7263" s="447">
        <v>95878</v>
      </c>
      <c r="B7263" s="448" t="s">
        <v>8566</v>
      </c>
      <c r="C7263" s="449" t="s">
        <v>1646</v>
      </c>
      <c r="D7263" s="450">
        <v>1.66</v>
      </c>
    </row>
    <row r="7264" spans="1:4" ht="13.5" x14ac:dyDescent="0.25">
      <c r="A7264" s="447">
        <v>95879</v>
      </c>
      <c r="B7264" s="448" t="s">
        <v>8567</v>
      </c>
      <c r="C7264" s="449" t="s">
        <v>1646</v>
      </c>
      <c r="D7264" s="450">
        <v>1.47</v>
      </c>
    </row>
    <row r="7265" spans="1:4" ht="13.5" x14ac:dyDescent="0.25">
      <c r="A7265" s="447">
        <v>95880</v>
      </c>
      <c r="B7265" s="448" t="s">
        <v>8568</v>
      </c>
      <c r="C7265" s="449" t="s">
        <v>1646</v>
      </c>
      <c r="D7265" s="450">
        <v>1.25</v>
      </c>
    </row>
    <row r="7266" spans="1:4" ht="13.5" x14ac:dyDescent="0.25">
      <c r="A7266" s="447">
        <v>97912</v>
      </c>
      <c r="B7266" s="448" t="s">
        <v>8569</v>
      </c>
      <c r="C7266" s="449" t="s">
        <v>1648</v>
      </c>
      <c r="D7266" s="450">
        <v>3.73</v>
      </c>
    </row>
    <row r="7267" spans="1:4" ht="13.5" x14ac:dyDescent="0.25">
      <c r="A7267" s="447">
        <v>97913</v>
      </c>
      <c r="B7267" s="448" t="s">
        <v>8570</v>
      </c>
      <c r="C7267" s="449" t="s">
        <v>1648</v>
      </c>
      <c r="D7267" s="450">
        <v>3.24</v>
      </c>
    </row>
    <row r="7268" spans="1:4" ht="13.5" x14ac:dyDescent="0.25">
      <c r="A7268" s="447">
        <v>97914</v>
      </c>
      <c r="B7268" s="448" t="s">
        <v>8571</v>
      </c>
      <c r="C7268" s="449" t="s">
        <v>1648</v>
      </c>
      <c r="D7268" s="450">
        <v>2.96</v>
      </c>
    </row>
    <row r="7269" spans="1:4" ht="13.5" x14ac:dyDescent="0.25">
      <c r="A7269" s="447">
        <v>97915</v>
      </c>
      <c r="B7269" s="448" t="s">
        <v>8572</v>
      </c>
      <c r="C7269" s="449" t="s">
        <v>1648</v>
      </c>
      <c r="D7269" s="450">
        <v>1.18</v>
      </c>
    </row>
    <row r="7270" spans="1:4" ht="13.5" x14ac:dyDescent="0.25">
      <c r="A7270" s="447">
        <v>100937</v>
      </c>
      <c r="B7270" s="448" t="s">
        <v>8573</v>
      </c>
      <c r="C7270" s="449" t="s">
        <v>1648</v>
      </c>
      <c r="D7270" s="450">
        <v>8.9</v>
      </c>
    </row>
    <row r="7271" spans="1:4" ht="13.5" x14ac:dyDescent="0.25">
      <c r="A7271" s="447">
        <v>100938</v>
      </c>
      <c r="B7271" s="448" t="s">
        <v>8574</v>
      </c>
      <c r="C7271" s="449" t="s">
        <v>1648</v>
      </c>
      <c r="D7271" s="450">
        <v>7.41</v>
      </c>
    </row>
    <row r="7272" spans="1:4" ht="13.5" x14ac:dyDescent="0.25">
      <c r="A7272" s="447">
        <v>100939</v>
      </c>
      <c r="B7272" s="448" t="s">
        <v>8575</v>
      </c>
      <c r="C7272" s="449" t="s">
        <v>1648</v>
      </c>
      <c r="D7272" s="450">
        <v>6.63</v>
      </c>
    </row>
    <row r="7273" spans="1:4" ht="13.5" x14ac:dyDescent="0.25">
      <c r="A7273" s="447">
        <v>100940</v>
      </c>
      <c r="B7273" s="448" t="s">
        <v>8576</v>
      </c>
      <c r="C7273" s="449" t="s">
        <v>1648</v>
      </c>
      <c r="D7273" s="450">
        <v>5.66</v>
      </c>
    </row>
    <row r="7274" spans="1:4" ht="13.5" x14ac:dyDescent="0.25">
      <c r="A7274" s="447">
        <v>100941</v>
      </c>
      <c r="B7274" s="448" t="s">
        <v>8577</v>
      </c>
      <c r="C7274" s="449" t="s">
        <v>1646</v>
      </c>
      <c r="D7274" s="450">
        <v>5.93</v>
      </c>
    </row>
    <row r="7275" spans="1:4" ht="13.5" x14ac:dyDescent="0.25">
      <c r="A7275" s="447">
        <v>100942</v>
      </c>
      <c r="B7275" s="448" t="s">
        <v>8578</v>
      </c>
      <c r="C7275" s="449" t="s">
        <v>1646</v>
      </c>
      <c r="D7275" s="450">
        <v>4.95</v>
      </c>
    </row>
    <row r="7276" spans="1:4" ht="13.5" x14ac:dyDescent="0.25">
      <c r="A7276" s="447">
        <v>100943</v>
      </c>
      <c r="B7276" s="448" t="s">
        <v>8579</v>
      </c>
      <c r="C7276" s="449" t="s">
        <v>1646</v>
      </c>
      <c r="D7276" s="450">
        <v>4.4000000000000004</v>
      </c>
    </row>
    <row r="7277" spans="1:4" ht="13.5" x14ac:dyDescent="0.25">
      <c r="A7277" s="447">
        <v>100944</v>
      </c>
      <c r="B7277" s="448" t="s">
        <v>8580</v>
      </c>
      <c r="C7277" s="449" t="s">
        <v>1646</v>
      </c>
      <c r="D7277" s="450">
        <v>3.78</v>
      </c>
    </row>
    <row r="7278" spans="1:4" ht="13.5" x14ac:dyDescent="0.25">
      <c r="A7278" s="447">
        <v>100945</v>
      </c>
      <c r="B7278" s="448" t="s">
        <v>8581</v>
      </c>
      <c r="C7278" s="449" t="s">
        <v>1646</v>
      </c>
      <c r="D7278" s="450">
        <v>2.8</v>
      </c>
    </row>
    <row r="7279" spans="1:4" ht="13.5" x14ac:dyDescent="0.25">
      <c r="A7279" s="447">
        <v>100946</v>
      </c>
      <c r="B7279" s="448" t="s">
        <v>8582</v>
      </c>
      <c r="C7279" s="449" t="s">
        <v>1646</v>
      </c>
      <c r="D7279" s="450">
        <v>2.41</v>
      </c>
    </row>
    <row r="7280" spans="1:4" ht="13.5" x14ac:dyDescent="0.25">
      <c r="A7280" s="447">
        <v>100947</v>
      </c>
      <c r="B7280" s="448" t="s">
        <v>8583</v>
      </c>
      <c r="C7280" s="449" t="s">
        <v>1646</v>
      </c>
      <c r="D7280" s="450">
        <v>2.2200000000000002</v>
      </c>
    </row>
    <row r="7281" spans="1:4" ht="13.5" x14ac:dyDescent="0.25">
      <c r="A7281" s="447">
        <v>100948</v>
      </c>
      <c r="B7281" s="448" t="s">
        <v>8584</v>
      </c>
      <c r="C7281" s="449" t="s">
        <v>1646</v>
      </c>
      <c r="D7281" s="450">
        <v>0.87</v>
      </c>
    </row>
    <row r="7282" spans="1:4" ht="13.5" x14ac:dyDescent="0.25">
      <c r="A7282" s="447">
        <v>100949</v>
      </c>
      <c r="B7282" s="448" t="s">
        <v>8585</v>
      </c>
      <c r="C7282" s="449" t="s">
        <v>1646</v>
      </c>
      <c r="D7282" s="450">
        <v>6.65</v>
      </c>
    </row>
    <row r="7283" spans="1:4" ht="13.5" x14ac:dyDescent="0.25">
      <c r="A7283" s="447">
        <v>100950</v>
      </c>
      <c r="B7283" s="448" t="s">
        <v>8586</v>
      </c>
      <c r="C7283" s="449" t="s">
        <v>1646</v>
      </c>
      <c r="D7283" s="450">
        <v>3.55</v>
      </c>
    </row>
    <row r="7284" spans="1:4" ht="13.5" x14ac:dyDescent="0.25">
      <c r="A7284" s="447">
        <v>100951</v>
      </c>
      <c r="B7284" s="448" t="s">
        <v>8587</v>
      </c>
      <c r="C7284" s="449" t="s">
        <v>1646</v>
      </c>
      <c r="D7284" s="450">
        <v>3.06</v>
      </c>
    </row>
    <row r="7285" spans="1:4" ht="13.5" x14ac:dyDescent="0.25">
      <c r="A7285" s="447">
        <v>100952</v>
      </c>
      <c r="B7285" s="448" t="s">
        <v>8588</v>
      </c>
      <c r="C7285" s="449" t="s">
        <v>1646</v>
      </c>
      <c r="D7285" s="450">
        <v>2.82</v>
      </c>
    </row>
    <row r="7286" spans="1:4" ht="13.5" x14ac:dyDescent="0.25">
      <c r="A7286" s="447">
        <v>100953</v>
      </c>
      <c r="B7286" s="448" t="s">
        <v>8589</v>
      </c>
      <c r="C7286" s="449" t="s">
        <v>1646</v>
      </c>
      <c r="D7286" s="450">
        <v>1.1200000000000001</v>
      </c>
    </row>
    <row r="7287" spans="1:4" ht="13.5" x14ac:dyDescent="0.25">
      <c r="A7287" s="447">
        <v>100954</v>
      </c>
      <c r="B7287" s="448" t="s">
        <v>8590</v>
      </c>
      <c r="C7287" s="449" t="s">
        <v>1646</v>
      </c>
      <c r="D7287" s="450">
        <v>8.4600000000000009</v>
      </c>
    </row>
    <row r="7288" spans="1:4" ht="13.5" x14ac:dyDescent="0.25">
      <c r="A7288" s="447">
        <v>100955</v>
      </c>
      <c r="B7288" s="448" t="s">
        <v>8591</v>
      </c>
      <c r="C7288" s="449" t="s">
        <v>1648</v>
      </c>
      <c r="D7288" s="450">
        <v>4.8600000000000003</v>
      </c>
    </row>
    <row r="7289" spans="1:4" ht="13.5" x14ac:dyDescent="0.25">
      <c r="A7289" s="447">
        <v>100956</v>
      </c>
      <c r="B7289" s="448" t="s">
        <v>8592</v>
      </c>
      <c r="C7289" s="449" t="s">
        <v>1648</v>
      </c>
      <c r="D7289" s="450">
        <v>4.21</v>
      </c>
    </row>
    <row r="7290" spans="1:4" ht="13.5" x14ac:dyDescent="0.25">
      <c r="A7290" s="447">
        <v>100957</v>
      </c>
      <c r="B7290" s="448" t="s">
        <v>8593</v>
      </c>
      <c r="C7290" s="449" t="s">
        <v>1648</v>
      </c>
      <c r="D7290" s="450">
        <v>3.85</v>
      </c>
    </row>
    <row r="7291" spans="1:4" ht="13.5" x14ac:dyDescent="0.25">
      <c r="A7291" s="447">
        <v>100958</v>
      </c>
      <c r="B7291" s="448" t="s">
        <v>8594</v>
      </c>
      <c r="C7291" s="449" t="s">
        <v>1648</v>
      </c>
      <c r="D7291" s="450">
        <v>1.54</v>
      </c>
    </row>
    <row r="7292" spans="1:4" ht="13.5" x14ac:dyDescent="0.25">
      <c r="A7292" s="447">
        <v>100959</v>
      </c>
      <c r="B7292" s="448" t="s">
        <v>8595</v>
      </c>
      <c r="C7292" s="449" t="s">
        <v>1648</v>
      </c>
      <c r="D7292" s="450">
        <v>11.57</v>
      </c>
    </row>
    <row r="7293" spans="1:4" ht="13.5" x14ac:dyDescent="0.25">
      <c r="A7293" s="447">
        <v>100960</v>
      </c>
      <c r="B7293" s="448" t="s">
        <v>8596</v>
      </c>
      <c r="C7293" s="449" t="s">
        <v>1648</v>
      </c>
      <c r="D7293" s="450">
        <v>3.6</v>
      </c>
    </row>
    <row r="7294" spans="1:4" ht="13.5" x14ac:dyDescent="0.25">
      <c r="A7294" s="447">
        <v>100961</v>
      </c>
      <c r="B7294" s="448" t="s">
        <v>8597</v>
      </c>
      <c r="C7294" s="449" t="s">
        <v>1648</v>
      </c>
      <c r="D7294" s="450">
        <v>3.11</v>
      </c>
    </row>
    <row r="7295" spans="1:4" ht="13.5" x14ac:dyDescent="0.25">
      <c r="A7295" s="447">
        <v>100962</v>
      </c>
      <c r="B7295" s="448" t="s">
        <v>8598</v>
      </c>
      <c r="C7295" s="449" t="s">
        <v>1648</v>
      </c>
      <c r="D7295" s="450">
        <v>2.84</v>
      </c>
    </row>
    <row r="7296" spans="1:4" ht="13.5" x14ac:dyDescent="0.25">
      <c r="A7296" s="447">
        <v>100963</v>
      </c>
      <c r="B7296" s="448" t="s">
        <v>8599</v>
      </c>
      <c r="C7296" s="449" t="s">
        <v>1648</v>
      </c>
      <c r="D7296" s="450">
        <v>1.1200000000000001</v>
      </c>
    </row>
    <row r="7297" spans="1:4" ht="13.5" x14ac:dyDescent="0.25">
      <c r="A7297" s="447">
        <v>100964</v>
      </c>
      <c r="B7297" s="448" t="s">
        <v>8600</v>
      </c>
      <c r="C7297" s="449" t="s">
        <v>1648</v>
      </c>
      <c r="D7297" s="450">
        <v>8.6199999999999992</v>
      </c>
    </row>
    <row r="7298" spans="1:4" ht="13.5" x14ac:dyDescent="0.25">
      <c r="A7298" s="447">
        <v>100973</v>
      </c>
      <c r="B7298" s="448" t="s">
        <v>8601</v>
      </c>
      <c r="C7298" s="449" t="s">
        <v>1643</v>
      </c>
      <c r="D7298" s="450">
        <v>9</v>
      </c>
    </row>
    <row r="7299" spans="1:4" ht="13.5" x14ac:dyDescent="0.25">
      <c r="A7299" s="447">
        <v>100974</v>
      </c>
      <c r="B7299" s="448" t="s">
        <v>8602</v>
      </c>
      <c r="C7299" s="449" t="s">
        <v>1643</v>
      </c>
      <c r="D7299" s="450">
        <v>8.61</v>
      </c>
    </row>
    <row r="7300" spans="1:4" ht="13.5" x14ac:dyDescent="0.25">
      <c r="A7300" s="447">
        <v>100975</v>
      </c>
      <c r="B7300" s="448" t="s">
        <v>8603</v>
      </c>
      <c r="C7300" s="449" t="s">
        <v>1643</v>
      </c>
      <c r="D7300" s="450">
        <v>8.7799999999999994</v>
      </c>
    </row>
    <row r="7301" spans="1:4" ht="13.5" x14ac:dyDescent="0.25">
      <c r="A7301" s="447">
        <v>100965</v>
      </c>
      <c r="B7301" s="448" t="s">
        <v>8604</v>
      </c>
      <c r="C7301" s="449" t="s">
        <v>1646</v>
      </c>
      <c r="D7301" s="450">
        <v>1.77</v>
      </c>
    </row>
    <row r="7302" spans="1:4" ht="13.5" x14ac:dyDescent="0.25">
      <c r="A7302" s="447">
        <v>100966</v>
      </c>
      <c r="B7302" s="448" t="s">
        <v>8605</v>
      </c>
      <c r="C7302" s="449" t="s">
        <v>1646</v>
      </c>
      <c r="D7302" s="450">
        <v>1.51</v>
      </c>
    </row>
    <row r="7303" spans="1:4" ht="13.5" x14ac:dyDescent="0.25">
      <c r="A7303" s="447">
        <v>100969</v>
      </c>
      <c r="B7303" s="448" t="s">
        <v>8606</v>
      </c>
      <c r="C7303" s="449" t="s">
        <v>1646</v>
      </c>
      <c r="D7303" s="450">
        <v>2.3199999999999998</v>
      </c>
    </row>
    <row r="7304" spans="1:4" ht="13.5" x14ac:dyDescent="0.25">
      <c r="A7304" s="447">
        <v>100970</v>
      </c>
      <c r="B7304" s="448" t="s">
        <v>8607</v>
      </c>
      <c r="C7304" s="449" t="s">
        <v>1646</v>
      </c>
      <c r="D7304" s="450">
        <v>1.97</v>
      </c>
    </row>
    <row r="7305" spans="1:4" ht="13.5" x14ac:dyDescent="0.25">
      <c r="A7305" s="447">
        <v>102330</v>
      </c>
      <c r="B7305" s="448" t="s">
        <v>8608</v>
      </c>
      <c r="C7305" s="449" t="s">
        <v>1646</v>
      </c>
      <c r="D7305" s="450">
        <v>1.41</v>
      </c>
    </row>
    <row r="7306" spans="1:4" ht="13.5" x14ac:dyDescent="0.25">
      <c r="A7306" s="447">
        <v>102331</v>
      </c>
      <c r="B7306" s="448" t="s">
        <v>8609</v>
      </c>
      <c r="C7306" s="449" t="s">
        <v>1646</v>
      </c>
      <c r="D7306" s="450">
        <v>0.55000000000000004</v>
      </c>
    </row>
    <row r="7307" spans="1:4" ht="13.5" x14ac:dyDescent="0.25">
      <c r="A7307" s="447">
        <v>102332</v>
      </c>
      <c r="B7307" s="448" t="s">
        <v>8610</v>
      </c>
      <c r="C7307" s="449" t="s">
        <v>1646</v>
      </c>
      <c r="D7307" s="450">
        <v>1.83</v>
      </c>
    </row>
    <row r="7308" spans="1:4" ht="13.5" x14ac:dyDescent="0.25">
      <c r="A7308" s="447">
        <v>102333</v>
      </c>
      <c r="B7308" s="448" t="s">
        <v>8611</v>
      </c>
      <c r="C7308" s="449" t="s">
        <v>1646</v>
      </c>
      <c r="D7308" s="450">
        <v>0.73</v>
      </c>
    </row>
    <row r="7309" spans="1:4" ht="13.5" x14ac:dyDescent="0.25">
      <c r="A7309" s="447">
        <v>101019</v>
      </c>
      <c r="B7309" s="448" t="s">
        <v>8612</v>
      </c>
      <c r="C7309" s="449" t="s">
        <v>1647</v>
      </c>
      <c r="D7309" s="450">
        <v>561.41999999999996</v>
      </c>
    </row>
    <row r="7310" spans="1:4" ht="13.5" x14ac:dyDescent="0.25">
      <c r="A7310" s="447">
        <v>101479</v>
      </c>
      <c r="B7310" s="448" t="s">
        <v>8613</v>
      </c>
      <c r="C7310" s="449" t="s">
        <v>1647</v>
      </c>
      <c r="D7310" s="450">
        <v>163.57</v>
      </c>
    </row>
    <row r="7311" spans="1:4" ht="13.5" x14ac:dyDescent="0.25">
      <c r="A7311" s="447">
        <v>102568</v>
      </c>
      <c r="B7311" s="448" t="s">
        <v>8614</v>
      </c>
      <c r="C7311" s="449" t="s">
        <v>1647</v>
      </c>
      <c r="D7311" s="450">
        <v>278.64999999999998</v>
      </c>
    </row>
    <row r="7312" spans="1:4" ht="13.5" x14ac:dyDescent="0.25">
      <c r="A7312" s="447">
        <v>100976</v>
      </c>
      <c r="B7312" s="448" t="s">
        <v>8615</v>
      </c>
      <c r="C7312" s="449" t="s">
        <v>1643</v>
      </c>
      <c r="D7312" s="450">
        <v>8.58</v>
      </c>
    </row>
    <row r="7313" spans="1:4" ht="13.5" x14ac:dyDescent="0.25">
      <c r="A7313" s="447">
        <v>100977</v>
      </c>
      <c r="B7313" s="448" t="s">
        <v>8616</v>
      </c>
      <c r="C7313" s="449" t="s">
        <v>1643</v>
      </c>
      <c r="D7313" s="450">
        <v>7.76</v>
      </c>
    </row>
    <row r="7314" spans="1:4" ht="13.5" x14ac:dyDescent="0.25">
      <c r="A7314" s="447">
        <v>100978</v>
      </c>
      <c r="B7314" s="448" t="s">
        <v>8617</v>
      </c>
      <c r="C7314" s="449" t="s">
        <v>1643</v>
      </c>
      <c r="D7314" s="450">
        <v>6.97</v>
      </c>
    </row>
    <row r="7315" spans="1:4" ht="13.5" x14ac:dyDescent="0.25">
      <c r="A7315" s="447">
        <v>100979</v>
      </c>
      <c r="B7315" s="448" t="s">
        <v>8618</v>
      </c>
      <c r="C7315" s="449" t="s">
        <v>1643</v>
      </c>
      <c r="D7315" s="450">
        <v>6.77</v>
      </c>
    </row>
    <row r="7316" spans="1:4" ht="13.5" x14ac:dyDescent="0.25">
      <c r="A7316" s="447">
        <v>100980</v>
      </c>
      <c r="B7316" s="448" t="s">
        <v>8619</v>
      </c>
      <c r="C7316" s="449" t="s">
        <v>1643</v>
      </c>
      <c r="D7316" s="450">
        <v>6.4</v>
      </c>
    </row>
    <row r="7317" spans="1:4" ht="13.5" x14ac:dyDescent="0.25">
      <c r="A7317" s="447">
        <v>100981</v>
      </c>
      <c r="B7317" s="448" t="s">
        <v>8620</v>
      </c>
      <c r="C7317" s="449" t="s">
        <v>1643</v>
      </c>
      <c r="D7317" s="450">
        <v>9.43</v>
      </c>
    </row>
    <row r="7318" spans="1:4" ht="13.5" x14ac:dyDescent="0.25">
      <c r="A7318" s="447">
        <v>100982</v>
      </c>
      <c r="B7318" s="448" t="s">
        <v>8621</v>
      </c>
      <c r="C7318" s="449" t="s">
        <v>1643</v>
      </c>
      <c r="D7318" s="450">
        <v>8.99</v>
      </c>
    </row>
    <row r="7319" spans="1:4" ht="13.5" x14ac:dyDescent="0.25">
      <c r="A7319" s="447">
        <v>100983</v>
      </c>
      <c r="B7319" s="448" t="s">
        <v>8622</v>
      </c>
      <c r="C7319" s="449" t="s">
        <v>1643</v>
      </c>
      <c r="D7319" s="450">
        <v>9.1300000000000008</v>
      </c>
    </row>
    <row r="7320" spans="1:4" ht="13.5" x14ac:dyDescent="0.25">
      <c r="A7320" s="447">
        <v>100984</v>
      </c>
      <c r="B7320" s="448" t="s">
        <v>8623</v>
      </c>
      <c r="C7320" s="449" t="s">
        <v>1643</v>
      </c>
      <c r="D7320" s="450">
        <v>8.93</v>
      </c>
    </row>
    <row r="7321" spans="1:4" ht="13.5" x14ac:dyDescent="0.25">
      <c r="A7321" s="447">
        <v>100985</v>
      </c>
      <c r="B7321" s="448" t="s">
        <v>8624</v>
      </c>
      <c r="C7321" s="449" t="s">
        <v>1643</v>
      </c>
      <c r="D7321" s="450">
        <v>7.52</v>
      </c>
    </row>
    <row r="7322" spans="1:4" ht="13.5" x14ac:dyDescent="0.25">
      <c r="A7322" s="447">
        <v>100986</v>
      </c>
      <c r="B7322" s="448" t="s">
        <v>8625</v>
      </c>
      <c r="C7322" s="449" t="s">
        <v>1643</v>
      </c>
      <c r="D7322" s="450">
        <v>8.99</v>
      </c>
    </row>
    <row r="7323" spans="1:4" ht="13.5" x14ac:dyDescent="0.25">
      <c r="A7323" s="447">
        <v>100987</v>
      </c>
      <c r="B7323" s="448" t="s">
        <v>8626</v>
      </c>
      <c r="C7323" s="449" t="s">
        <v>1643</v>
      </c>
      <c r="D7323" s="450">
        <v>10.54</v>
      </c>
    </row>
    <row r="7324" spans="1:4" ht="13.5" x14ac:dyDescent="0.25">
      <c r="A7324" s="447">
        <v>100988</v>
      </c>
      <c r="B7324" s="448" t="s">
        <v>8627</v>
      </c>
      <c r="C7324" s="449" t="s">
        <v>1643</v>
      </c>
      <c r="D7324" s="450">
        <v>11.14</v>
      </c>
    </row>
    <row r="7325" spans="1:4" ht="13.5" x14ac:dyDescent="0.25">
      <c r="A7325" s="447">
        <v>100989</v>
      </c>
      <c r="B7325" s="448" t="s">
        <v>8628</v>
      </c>
      <c r="C7325" s="449" t="s">
        <v>1647</v>
      </c>
      <c r="D7325" s="450">
        <v>6</v>
      </c>
    </row>
    <row r="7326" spans="1:4" ht="13.5" x14ac:dyDescent="0.25">
      <c r="A7326" s="447">
        <v>100990</v>
      </c>
      <c r="B7326" s="448" t="s">
        <v>8629</v>
      </c>
      <c r="C7326" s="449" t="s">
        <v>1647</v>
      </c>
      <c r="D7326" s="450">
        <v>5.75</v>
      </c>
    </row>
    <row r="7327" spans="1:4" ht="13.5" x14ac:dyDescent="0.25">
      <c r="A7327" s="447">
        <v>100991</v>
      </c>
      <c r="B7327" s="448" t="s">
        <v>8630</v>
      </c>
      <c r="C7327" s="449" t="s">
        <v>1647</v>
      </c>
      <c r="D7327" s="450">
        <v>5.87</v>
      </c>
    </row>
    <row r="7328" spans="1:4" ht="13.5" x14ac:dyDescent="0.25">
      <c r="A7328" s="447">
        <v>100992</v>
      </c>
      <c r="B7328" s="448" t="s">
        <v>8631</v>
      </c>
      <c r="C7328" s="449" t="s">
        <v>1647</v>
      </c>
      <c r="D7328" s="450">
        <v>5.72</v>
      </c>
    </row>
    <row r="7329" spans="1:4" ht="13.5" x14ac:dyDescent="0.25">
      <c r="A7329" s="447">
        <v>100993</v>
      </c>
      <c r="B7329" s="448" t="s">
        <v>8632</v>
      </c>
      <c r="C7329" s="449" t="s">
        <v>1647</v>
      </c>
      <c r="D7329" s="450">
        <v>5.17</v>
      </c>
    </row>
    <row r="7330" spans="1:4" ht="13.5" x14ac:dyDescent="0.25">
      <c r="A7330" s="447">
        <v>100994</v>
      </c>
      <c r="B7330" s="448" t="s">
        <v>8633</v>
      </c>
      <c r="C7330" s="449" t="s">
        <v>1647</v>
      </c>
      <c r="D7330" s="450">
        <v>4.63</v>
      </c>
    </row>
    <row r="7331" spans="1:4" ht="13.5" x14ac:dyDescent="0.25">
      <c r="A7331" s="447">
        <v>100995</v>
      </c>
      <c r="B7331" s="448" t="s">
        <v>8634</v>
      </c>
      <c r="C7331" s="449" t="s">
        <v>1647</v>
      </c>
      <c r="D7331" s="450">
        <v>4.5199999999999996</v>
      </c>
    </row>
    <row r="7332" spans="1:4" ht="13.5" x14ac:dyDescent="0.25">
      <c r="A7332" s="447">
        <v>100996</v>
      </c>
      <c r="B7332" s="448" t="s">
        <v>8635</v>
      </c>
      <c r="C7332" s="449" t="s">
        <v>1647</v>
      </c>
      <c r="D7332" s="450">
        <v>4.26</v>
      </c>
    </row>
    <row r="7333" spans="1:4" ht="13.5" x14ac:dyDescent="0.25">
      <c r="A7333" s="447">
        <v>100997</v>
      </c>
      <c r="B7333" s="448" t="s">
        <v>8636</v>
      </c>
      <c r="C7333" s="449" t="s">
        <v>1647</v>
      </c>
      <c r="D7333" s="450">
        <v>6.29</v>
      </c>
    </row>
    <row r="7334" spans="1:4" ht="13.5" x14ac:dyDescent="0.25">
      <c r="A7334" s="447">
        <v>100998</v>
      </c>
      <c r="B7334" s="448" t="s">
        <v>8637</v>
      </c>
      <c r="C7334" s="449" t="s">
        <v>1647</v>
      </c>
      <c r="D7334" s="450">
        <v>6</v>
      </c>
    </row>
    <row r="7335" spans="1:4" ht="13.5" x14ac:dyDescent="0.25">
      <c r="A7335" s="447">
        <v>100999</v>
      </c>
      <c r="B7335" s="448" t="s">
        <v>8638</v>
      </c>
      <c r="C7335" s="449" t="s">
        <v>1647</v>
      </c>
      <c r="D7335" s="450">
        <v>6.11</v>
      </c>
    </row>
    <row r="7336" spans="1:4" ht="13.5" x14ac:dyDescent="0.25">
      <c r="A7336" s="447">
        <v>101000</v>
      </c>
      <c r="B7336" s="448" t="s">
        <v>8639</v>
      </c>
      <c r="C7336" s="449" t="s">
        <v>1647</v>
      </c>
      <c r="D7336" s="450">
        <v>5.95</v>
      </c>
    </row>
    <row r="7337" spans="1:4" ht="13.5" x14ac:dyDescent="0.25">
      <c r="A7337" s="447">
        <v>101001</v>
      </c>
      <c r="B7337" s="448" t="s">
        <v>8640</v>
      </c>
      <c r="C7337" s="449" t="s">
        <v>1647</v>
      </c>
      <c r="D7337" s="450">
        <v>5.01</v>
      </c>
    </row>
    <row r="7338" spans="1:4" ht="13.5" x14ac:dyDescent="0.25">
      <c r="A7338" s="447">
        <v>101002</v>
      </c>
      <c r="B7338" s="448" t="s">
        <v>8641</v>
      </c>
      <c r="C7338" s="449" t="s">
        <v>1647</v>
      </c>
      <c r="D7338" s="450">
        <v>5.98</v>
      </c>
    </row>
    <row r="7339" spans="1:4" ht="13.5" x14ac:dyDescent="0.25">
      <c r="A7339" s="447">
        <v>101003</v>
      </c>
      <c r="B7339" s="448" t="s">
        <v>8642</v>
      </c>
      <c r="C7339" s="449" t="s">
        <v>1647</v>
      </c>
      <c r="D7339" s="450">
        <v>7</v>
      </c>
    </row>
    <row r="7340" spans="1:4" ht="13.5" x14ac:dyDescent="0.25">
      <c r="A7340" s="447">
        <v>101004</v>
      </c>
      <c r="B7340" s="448" t="s">
        <v>8643</v>
      </c>
      <c r="C7340" s="449" t="s">
        <v>1647</v>
      </c>
      <c r="D7340" s="450">
        <v>7.43</v>
      </c>
    </row>
    <row r="7341" spans="1:4" ht="13.5" x14ac:dyDescent="0.25">
      <c r="A7341" s="447">
        <v>101005</v>
      </c>
      <c r="B7341" s="448" t="s">
        <v>8644</v>
      </c>
      <c r="C7341" s="449" t="s">
        <v>1643</v>
      </c>
      <c r="D7341" s="450">
        <v>18.47</v>
      </c>
    </row>
    <row r="7342" spans="1:4" ht="13.5" x14ac:dyDescent="0.25">
      <c r="A7342" s="447">
        <v>101006</v>
      </c>
      <c r="B7342" s="448" t="s">
        <v>8645</v>
      </c>
      <c r="C7342" s="449" t="s">
        <v>1643</v>
      </c>
      <c r="D7342" s="450">
        <v>20.47</v>
      </c>
    </row>
    <row r="7343" spans="1:4" ht="13.5" x14ac:dyDescent="0.25">
      <c r="A7343" s="447">
        <v>101007</v>
      </c>
      <c r="B7343" s="448" t="s">
        <v>8646</v>
      </c>
      <c r="C7343" s="449" t="s">
        <v>1643</v>
      </c>
      <c r="D7343" s="450">
        <v>5.35</v>
      </c>
    </row>
    <row r="7344" spans="1:4" ht="13.5" x14ac:dyDescent="0.25">
      <c r="A7344" s="447">
        <v>101008</v>
      </c>
      <c r="B7344" s="448" t="s">
        <v>8647</v>
      </c>
      <c r="C7344" s="449" t="s">
        <v>1643</v>
      </c>
      <c r="D7344" s="450">
        <v>5.42</v>
      </c>
    </row>
    <row r="7345" spans="1:4" ht="13.5" x14ac:dyDescent="0.25">
      <c r="A7345" s="447">
        <v>101009</v>
      </c>
      <c r="B7345" s="448" t="s">
        <v>8648</v>
      </c>
      <c r="C7345" s="449" t="s">
        <v>1647</v>
      </c>
      <c r="D7345" s="450">
        <v>42.87</v>
      </c>
    </row>
    <row r="7346" spans="1:4" ht="13.5" x14ac:dyDescent="0.25">
      <c r="A7346" s="447">
        <v>101010</v>
      </c>
      <c r="B7346" s="448" t="s">
        <v>8649</v>
      </c>
      <c r="C7346" s="449" t="s">
        <v>1647</v>
      </c>
      <c r="D7346" s="450">
        <v>26.99</v>
      </c>
    </row>
    <row r="7347" spans="1:4" ht="13.5" x14ac:dyDescent="0.25">
      <c r="A7347" s="447">
        <v>101013</v>
      </c>
      <c r="B7347" s="448" t="s">
        <v>8650</v>
      </c>
      <c r="C7347" s="449" t="s">
        <v>1647</v>
      </c>
      <c r="D7347" s="450">
        <v>44.62</v>
      </c>
    </row>
    <row r="7348" spans="1:4" ht="13.5" x14ac:dyDescent="0.25">
      <c r="A7348" s="447">
        <v>101014</v>
      </c>
      <c r="B7348" s="448" t="s">
        <v>8651</v>
      </c>
      <c r="C7348" s="449" t="s">
        <v>1647</v>
      </c>
      <c r="D7348" s="450">
        <v>40.869999999999997</v>
      </c>
    </row>
    <row r="7349" spans="1:4" ht="13.5" x14ac:dyDescent="0.25">
      <c r="A7349" s="447">
        <v>101015</v>
      </c>
      <c r="B7349" s="448" t="s">
        <v>8652</v>
      </c>
      <c r="C7349" s="449" t="s">
        <v>1647</v>
      </c>
      <c r="D7349" s="450">
        <v>33.58</v>
      </c>
    </row>
    <row r="7350" spans="1:4" ht="13.5" x14ac:dyDescent="0.25">
      <c r="A7350" s="447">
        <v>101016</v>
      </c>
      <c r="B7350" s="448" t="s">
        <v>8653</v>
      </c>
      <c r="C7350" s="449" t="s">
        <v>1647</v>
      </c>
      <c r="D7350" s="450">
        <v>38.869999999999997</v>
      </c>
    </row>
    <row r="7351" spans="1:4" ht="13.5" x14ac:dyDescent="0.25">
      <c r="A7351" s="447">
        <v>101017</v>
      </c>
      <c r="B7351" s="448" t="s">
        <v>8654</v>
      </c>
      <c r="C7351" s="449" t="s">
        <v>1647</v>
      </c>
      <c r="D7351" s="450">
        <v>29.47</v>
      </c>
    </row>
    <row r="7352" spans="1:4" ht="13.5" x14ac:dyDescent="0.25">
      <c r="A7352" s="447">
        <v>101018</v>
      </c>
      <c r="B7352" s="448" t="s">
        <v>8655</v>
      </c>
      <c r="C7352" s="449" t="s">
        <v>1647</v>
      </c>
      <c r="D7352" s="450">
        <v>24.21</v>
      </c>
    </row>
    <row r="7353" spans="1:4" ht="13.5" x14ac:dyDescent="0.25">
      <c r="A7353" s="447">
        <v>101463</v>
      </c>
      <c r="B7353" s="448" t="s">
        <v>8656</v>
      </c>
      <c r="C7353" s="449" t="s">
        <v>1647</v>
      </c>
      <c r="D7353" s="450">
        <v>44.75</v>
      </c>
    </row>
    <row r="7354" spans="1:4" ht="13.5" x14ac:dyDescent="0.25">
      <c r="A7354" s="447">
        <v>101464</v>
      </c>
      <c r="B7354" s="448" t="s">
        <v>8657</v>
      </c>
      <c r="C7354" s="449" t="s">
        <v>1647</v>
      </c>
      <c r="D7354" s="450">
        <v>34.369999999999997</v>
      </c>
    </row>
    <row r="7355" spans="1:4" ht="13.5" x14ac:dyDescent="0.25">
      <c r="A7355" s="447">
        <v>101465</v>
      </c>
      <c r="B7355" s="448" t="s">
        <v>8658</v>
      </c>
      <c r="C7355" s="449" t="s">
        <v>1647</v>
      </c>
      <c r="D7355" s="450">
        <v>26.27</v>
      </c>
    </row>
    <row r="7356" spans="1:4" ht="13.5" x14ac:dyDescent="0.25">
      <c r="A7356" s="447">
        <v>101466</v>
      </c>
      <c r="B7356" s="448" t="s">
        <v>8659</v>
      </c>
      <c r="C7356" s="449" t="s">
        <v>1647</v>
      </c>
      <c r="D7356" s="450">
        <v>21.37</v>
      </c>
    </row>
    <row r="7357" spans="1:4" ht="13.5" x14ac:dyDescent="0.25">
      <c r="A7357" s="447">
        <v>101467</v>
      </c>
      <c r="B7357" s="448" t="s">
        <v>8660</v>
      </c>
      <c r="C7357" s="449" t="s">
        <v>1647</v>
      </c>
      <c r="D7357" s="450">
        <v>17.88</v>
      </c>
    </row>
    <row r="7358" spans="1:4" ht="13.5" x14ac:dyDescent="0.25">
      <c r="A7358" s="447">
        <v>101468</v>
      </c>
      <c r="B7358" s="448" t="s">
        <v>8661</v>
      </c>
      <c r="C7358" s="449" t="s">
        <v>1647</v>
      </c>
      <c r="D7358" s="450">
        <v>16.36</v>
      </c>
    </row>
    <row r="7359" spans="1:4" ht="13.5" x14ac:dyDescent="0.25">
      <c r="A7359" s="447">
        <v>101469</v>
      </c>
      <c r="B7359" s="448" t="s">
        <v>8662</v>
      </c>
      <c r="C7359" s="449" t="s">
        <v>1647</v>
      </c>
      <c r="D7359" s="450">
        <v>36.619999999999997</v>
      </c>
    </row>
    <row r="7360" spans="1:4" ht="13.5" x14ac:dyDescent="0.25">
      <c r="A7360" s="447">
        <v>101470</v>
      </c>
      <c r="B7360" s="448" t="s">
        <v>8663</v>
      </c>
      <c r="C7360" s="449" t="s">
        <v>1647</v>
      </c>
      <c r="D7360" s="450">
        <v>29.07</v>
      </c>
    </row>
    <row r="7361" spans="1:4" ht="13.5" x14ac:dyDescent="0.25">
      <c r="A7361" s="447">
        <v>101471</v>
      </c>
      <c r="B7361" s="448" t="s">
        <v>8664</v>
      </c>
      <c r="C7361" s="449" t="s">
        <v>1647</v>
      </c>
      <c r="D7361" s="450">
        <v>24.93</v>
      </c>
    </row>
    <row r="7362" spans="1:4" ht="13.5" x14ac:dyDescent="0.25">
      <c r="A7362" s="447">
        <v>101472</v>
      </c>
      <c r="B7362" s="448" t="s">
        <v>8665</v>
      </c>
      <c r="C7362" s="449" t="s">
        <v>1647</v>
      </c>
      <c r="D7362" s="450">
        <v>19.420000000000002</v>
      </c>
    </row>
    <row r="7363" spans="1:4" ht="13.5" x14ac:dyDescent="0.25">
      <c r="A7363" s="447">
        <v>101473</v>
      </c>
      <c r="B7363" s="448" t="s">
        <v>8666</v>
      </c>
      <c r="C7363" s="449" t="s">
        <v>1647</v>
      </c>
      <c r="D7363" s="450">
        <v>27.94</v>
      </c>
    </row>
    <row r="7364" spans="1:4" ht="13.5" x14ac:dyDescent="0.25">
      <c r="A7364" s="447">
        <v>101474</v>
      </c>
      <c r="B7364" s="448" t="s">
        <v>8667</v>
      </c>
      <c r="C7364" s="449" t="s">
        <v>1647</v>
      </c>
      <c r="D7364" s="450">
        <v>19.989999999999998</v>
      </c>
    </row>
    <row r="7365" spans="1:4" ht="13.5" x14ac:dyDescent="0.25">
      <c r="A7365" s="447">
        <v>101475</v>
      </c>
      <c r="B7365" s="448" t="s">
        <v>8668</v>
      </c>
      <c r="C7365" s="449" t="s">
        <v>1647</v>
      </c>
      <c r="D7365" s="450">
        <v>17.73</v>
      </c>
    </row>
    <row r="7366" spans="1:4" ht="13.5" x14ac:dyDescent="0.25">
      <c r="A7366" s="447">
        <v>101476</v>
      </c>
      <c r="B7366" s="448" t="s">
        <v>8669</v>
      </c>
      <c r="C7366" s="449" t="s">
        <v>1647</v>
      </c>
      <c r="D7366" s="450">
        <v>15.82</v>
      </c>
    </row>
    <row r="7367" spans="1:4" ht="13.5" x14ac:dyDescent="0.25">
      <c r="A7367" s="447">
        <v>101477</v>
      </c>
      <c r="B7367" s="448" t="s">
        <v>8670</v>
      </c>
      <c r="C7367" s="449" t="s">
        <v>1647</v>
      </c>
      <c r="D7367" s="450">
        <v>12.95</v>
      </c>
    </row>
    <row r="7368" spans="1:4" ht="13.5" x14ac:dyDescent="0.25">
      <c r="A7368" s="447">
        <v>101478</v>
      </c>
      <c r="B7368" s="448" t="s">
        <v>8671</v>
      </c>
      <c r="C7368" s="449" t="s">
        <v>1647</v>
      </c>
      <c r="D7368" s="450">
        <v>11.03</v>
      </c>
    </row>
    <row r="7369" spans="1:4" ht="13.5" x14ac:dyDescent="0.25">
      <c r="A7369" s="447">
        <v>101480</v>
      </c>
      <c r="B7369" s="448" t="s">
        <v>8672</v>
      </c>
      <c r="C7369" s="449" t="s">
        <v>1647</v>
      </c>
      <c r="D7369" s="450">
        <v>65.489999999999995</v>
      </c>
    </row>
    <row r="7370" spans="1:4" ht="13.5" x14ac:dyDescent="0.25">
      <c r="A7370" s="447">
        <v>101481</v>
      </c>
      <c r="B7370" s="448" t="s">
        <v>8673</v>
      </c>
      <c r="C7370" s="449" t="s">
        <v>1647</v>
      </c>
      <c r="D7370" s="450">
        <v>47.3</v>
      </c>
    </row>
    <row r="7371" spans="1:4" ht="13.5" x14ac:dyDescent="0.25">
      <c r="A7371" s="447">
        <v>101482</v>
      </c>
      <c r="B7371" s="448" t="s">
        <v>8674</v>
      </c>
      <c r="C7371" s="449" t="s">
        <v>1647</v>
      </c>
      <c r="D7371" s="450">
        <v>35.35</v>
      </c>
    </row>
    <row r="7372" spans="1:4" ht="13.5" x14ac:dyDescent="0.25">
      <c r="A7372" s="447">
        <v>101483</v>
      </c>
      <c r="B7372" s="448" t="s">
        <v>8675</v>
      </c>
      <c r="C7372" s="449" t="s">
        <v>1647</v>
      </c>
      <c r="D7372" s="450">
        <v>36.69</v>
      </c>
    </row>
    <row r="7373" spans="1:4" ht="13.5" x14ac:dyDescent="0.25">
      <c r="A7373" s="447">
        <v>101484</v>
      </c>
      <c r="B7373" s="448" t="s">
        <v>8676</v>
      </c>
      <c r="C7373" s="449" t="s">
        <v>1647</v>
      </c>
      <c r="D7373" s="450">
        <v>190.16</v>
      </c>
    </row>
    <row r="7374" spans="1:4" ht="13.5" x14ac:dyDescent="0.25">
      <c r="A7374" s="447">
        <v>101485</v>
      </c>
      <c r="B7374" s="448" t="s">
        <v>8677</v>
      </c>
      <c r="C7374" s="449" t="s">
        <v>1647</v>
      </c>
      <c r="D7374" s="450">
        <v>145.97</v>
      </c>
    </row>
    <row r="7375" spans="1:4" ht="13.5" x14ac:dyDescent="0.25">
      <c r="A7375" s="447">
        <v>101486</v>
      </c>
      <c r="B7375" s="448" t="s">
        <v>8678</v>
      </c>
      <c r="C7375" s="449" t="s">
        <v>1647</v>
      </c>
      <c r="D7375" s="450">
        <v>131.49</v>
      </c>
    </row>
    <row r="7376" spans="1:4" ht="13.5" x14ac:dyDescent="0.25">
      <c r="A7376" s="447">
        <v>101487</v>
      </c>
      <c r="B7376" s="448" t="s">
        <v>8679</v>
      </c>
      <c r="C7376" s="449" t="s">
        <v>1647</v>
      </c>
      <c r="D7376" s="450">
        <v>96.27</v>
      </c>
    </row>
    <row r="7377" spans="1:4" ht="13.5" x14ac:dyDescent="0.25">
      <c r="A7377" s="447">
        <v>101488</v>
      </c>
      <c r="B7377" s="448" t="s">
        <v>8680</v>
      </c>
      <c r="C7377" s="449" t="s">
        <v>1647</v>
      </c>
      <c r="D7377" s="450">
        <v>83.31</v>
      </c>
    </row>
    <row r="7378" spans="1:4" ht="13.5" x14ac:dyDescent="0.25">
      <c r="A7378" s="447">
        <v>101188</v>
      </c>
      <c r="B7378" s="448" t="s">
        <v>8681</v>
      </c>
      <c r="C7378" s="449" t="s">
        <v>982</v>
      </c>
      <c r="D7378" s="450">
        <v>5.93</v>
      </c>
    </row>
    <row r="7379" spans="1:4" ht="13.5" x14ac:dyDescent="0.25">
      <c r="A7379" s="447">
        <v>101189</v>
      </c>
      <c r="B7379" s="448" t="s">
        <v>8682</v>
      </c>
      <c r="C7379" s="449" t="s">
        <v>982</v>
      </c>
      <c r="D7379" s="450">
        <v>82.25</v>
      </c>
    </row>
    <row r="7380" spans="1:4" ht="13.5" x14ac:dyDescent="0.25">
      <c r="A7380" s="447">
        <v>101190</v>
      </c>
      <c r="B7380" s="448" t="s">
        <v>8683</v>
      </c>
      <c r="C7380" s="449" t="s">
        <v>982</v>
      </c>
      <c r="D7380" s="450">
        <v>81.61</v>
      </c>
    </row>
    <row r="7381" spans="1:4" ht="13.5" x14ac:dyDescent="0.25">
      <c r="A7381" s="447">
        <v>101191</v>
      </c>
      <c r="B7381" s="448" t="s">
        <v>8684</v>
      </c>
      <c r="C7381" s="449" t="s">
        <v>982</v>
      </c>
      <c r="D7381" s="450">
        <v>81.93</v>
      </c>
    </row>
    <row r="7382" spans="1:4" ht="13.5" x14ac:dyDescent="0.25">
      <c r="A7382" s="447">
        <v>101192</v>
      </c>
      <c r="B7382" s="448" t="s">
        <v>8685</v>
      </c>
      <c r="C7382" s="449" t="s">
        <v>982</v>
      </c>
      <c r="D7382" s="450">
        <v>79.290000000000006</v>
      </c>
    </row>
    <row r="7383" spans="1:4" ht="13.5" x14ac:dyDescent="0.25">
      <c r="A7383" s="447">
        <v>101193</v>
      </c>
      <c r="B7383" s="448" t="s">
        <v>8686</v>
      </c>
      <c r="C7383" s="449" t="s">
        <v>982</v>
      </c>
      <c r="D7383" s="450">
        <v>73.12</v>
      </c>
    </row>
    <row r="7384" spans="1:4" ht="13.5" x14ac:dyDescent="0.25">
      <c r="A7384" s="447">
        <v>101194</v>
      </c>
      <c r="B7384" s="448" t="s">
        <v>8687</v>
      </c>
      <c r="C7384" s="449" t="s">
        <v>982</v>
      </c>
      <c r="D7384" s="450">
        <v>73.44</v>
      </c>
    </row>
    <row r="7385" spans="1:4" ht="13.5" x14ac:dyDescent="0.25">
      <c r="A7385" s="447">
        <v>101197</v>
      </c>
      <c r="B7385" s="448" t="s">
        <v>8688</v>
      </c>
      <c r="C7385" s="449" t="s">
        <v>982</v>
      </c>
      <c r="D7385" s="450">
        <v>141.85</v>
      </c>
    </row>
    <row r="7386" spans="1:4" ht="13.5" x14ac:dyDescent="0.25">
      <c r="A7386" s="447">
        <v>101198</v>
      </c>
      <c r="B7386" s="448" t="s">
        <v>8689</v>
      </c>
      <c r="C7386" s="449" t="s">
        <v>982</v>
      </c>
      <c r="D7386" s="450">
        <v>105.27</v>
      </c>
    </row>
    <row r="7387" spans="1:4" ht="13.5" x14ac:dyDescent="0.25">
      <c r="A7387" s="447">
        <v>101199</v>
      </c>
      <c r="B7387" s="448" t="s">
        <v>8690</v>
      </c>
      <c r="C7387" s="449" t="s">
        <v>982</v>
      </c>
      <c r="D7387" s="450">
        <v>106.07</v>
      </c>
    </row>
    <row r="7388" spans="1:4" ht="13.5" x14ac:dyDescent="0.25">
      <c r="A7388" s="447">
        <v>101200</v>
      </c>
      <c r="B7388" s="448" t="s">
        <v>8691</v>
      </c>
      <c r="C7388" s="449" t="s">
        <v>982</v>
      </c>
      <c r="D7388" s="450">
        <v>65.33</v>
      </c>
    </row>
    <row r="7389" spans="1:4" ht="13.5" x14ac:dyDescent="0.25">
      <c r="A7389" s="447">
        <v>101201</v>
      </c>
      <c r="B7389" s="448" t="s">
        <v>8692</v>
      </c>
      <c r="C7389" s="449" t="s">
        <v>982</v>
      </c>
      <c r="D7389" s="450">
        <v>78.11</v>
      </c>
    </row>
    <row r="7390" spans="1:4" ht="13.5" x14ac:dyDescent="0.25">
      <c r="A7390" s="447">
        <v>101202</v>
      </c>
      <c r="B7390" s="448" t="s">
        <v>8693</v>
      </c>
      <c r="C7390" s="449" t="s">
        <v>982</v>
      </c>
      <c r="D7390" s="450">
        <v>40.14</v>
      </c>
    </row>
    <row r="7391" spans="1:4" ht="13.5" x14ac:dyDescent="0.25">
      <c r="A7391" s="447">
        <v>101203</v>
      </c>
      <c r="B7391" s="448" t="s">
        <v>8694</v>
      </c>
      <c r="C7391" s="449" t="s">
        <v>982</v>
      </c>
      <c r="D7391" s="450">
        <v>39.340000000000003</v>
      </c>
    </row>
    <row r="7392" spans="1:4" ht="13.5" x14ac:dyDescent="0.25">
      <c r="A7392" s="447">
        <v>101204</v>
      </c>
      <c r="B7392" s="448" t="s">
        <v>8695</v>
      </c>
      <c r="C7392" s="449" t="s">
        <v>982</v>
      </c>
      <c r="D7392" s="450">
        <v>39.659999999999997</v>
      </c>
    </row>
    <row r="7393" spans="1:4" ht="13.5" x14ac:dyDescent="0.25">
      <c r="A7393" s="447">
        <v>101205</v>
      </c>
      <c r="B7393" s="448" t="s">
        <v>8696</v>
      </c>
      <c r="C7393" s="449" t="s">
        <v>982</v>
      </c>
      <c r="D7393" s="450">
        <v>40.14</v>
      </c>
    </row>
    <row r="7394" spans="1:4" ht="13.5" x14ac:dyDescent="0.25">
      <c r="A7394" s="447">
        <v>102362</v>
      </c>
      <c r="B7394" s="448" t="s">
        <v>21270</v>
      </c>
      <c r="C7394" s="449" t="s">
        <v>984</v>
      </c>
      <c r="D7394" s="450">
        <v>171.29</v>
      </c>
    </row>
    <row r="7395" spans="1:4" ht="13.5" x14ac:dyDescent="0.25">
      <c r="A7395" s="447">
        <v>102363</v>
      </c>
      <c r="B7395" s="448" t="s">
        <v>21271</v>
      </c>
      <c r="C7395" s="449" t="s">
        <v>984</v>
      </c>
      <c r="D7395" s="450">
        <v>182.26</v>
      </c>
    </row>
    <row r="7396" spans="1:4" ht="13.5" x14ac:dyDescent="0.25">
      <c r="A7396" s="447">
        <v>102364</v>
      </c>
      <c r="B7396" s="448" t="s">
        <v>21272</v>
      </c>
      <c r="C7396" s="449" t="s">
        <v>984</v>
      </c>
      <c r="D7396" s="450">
        <v>202.38</v>
      </c>
    </row>
    <row r="7397" spans="1:4" ht="13.5" x14ac:dyDescent="0.25">
      <c r="A7397" s="447">
        <v>98509</v>
      </c>
      <c r="B7397" s="448" t="s">
        <v>21273</v>
      </c>
      <c r="C7397" s="449" t="s">
        <v>923</v>
      </c>
      <c r="D7397" s="450">
        <v>63.7</v>
      </c>
    </row>
    <row r="7398" spans="1:4" ht="13.5" x14ac:dyDescent="0.25">
      <c r="A7398" s="447">
        <v>98510</v>
      </c>
      <c r="B7398" s="448" t="s">
        <v>21274</v>
      </c>
      <c r="C7398" s="449" t="s">
        <v>923</v>
      </c>
      <c r="D7398" s="450">
        <v>101.06</v>
      </c>
    </row>
    <row r="7399" spans="1:4" ht="13.5" x14ac:dyDescent="0.25">
      <c r="A7399" s="447">
        <v>98511</v>
      </c>
      <c r="B7399" s="448" t="s">
        <v>21275</v>
      </c>
      <c r="C7399" s="449" t="s">
        <v>923</v>
      </c>
      <c r="D7399" s="450">
        <v>183.34</v>
      </c>
    </row>
    <row r="7400" spans="1:4" ht="13.5" x14ac:dyDescent="0.25">
      <c r="A7400" s="447">
        <v>98516</v>
      </c>
      <c r="B7400" s="448" t="s">
        <v>21276</v>
      </c>
      <c r="C7400" s="449" t="s">
        <v>923</v>
      </c>
      <c r="D7400" s="450">
        <v>342.77</v>
      </c>
    </row>
    <row r="7401" spans="1:4" ht="13.5" x14ac:dyDescent="0.25">
      <c r="A7401" s="447">
        <v>98519</v>
      </c>
      <c r="B7401" s="448" t="s">
        <v>21277</v>
      </c>
      <c r="C7401" s="449" t="s">
        <v>984</v>
      </c>
      <c r="D7401" s="450">
        <v>3.51</v>
      </c>
    </row>
    <row r="7402" spans="1:4" ht="13.5" x14ac:dyDescent="0.25">
      <c r="A7402" s="447">
        <v>98520</v>
      </c>
      <c r="B7402" s="448" t="s">
        <v>21278</v>
      </c>
      <c r="C7402" s="449" t="s">
        <v>984</v>
      </c>
      <c r="D7402" s="450">
        <v>6.27</v>
      </c>
    </row>
    <row r="7403" spans="1:4" ht="13.5" x14ac:dyDescent="0.25">
      <c r="A7403" s="447">
        <v>98521</v>
      </c>
      <c r="B7403" s="448" t="s">
        <v>21279</v>
      </c>
      <c r="C7403" s="449" t="s">
        <v>984</v>
      </c>
      <c r="D7403" s="450">
        <v>0.32</v>
      </c>
    </row>
    <row r="7404" spans="1:4" ht="13.5" x14ac:dyDescent="0.25">
      <c r="A7404" s="447">
        <v>98522</v>
      </c>
      <c r="B7404" s="448" t="s">
        <v>1917</v>
      </c>
      <c r="C7404" s="449" t="s">
        <v>982</v>
      </c>
      <c r="D7404" s="450">
        <v>175.47</v>
      </c>
    </row>
    <row r="7405" spans="1:4" ht="13.5" x14ac:dyDescent="0.25">
      <c r="A7405" s="447">
        <v>98524</v>
      </c>
      <c r="B7405" s="448" t="s">
        <v>21280</v>
      </c>
      <c r="C7405" s="449" t="s">
        <v>984</v>
      </c>
      <c r="D7405" s="450">
        <v>4.3499999999999996</v>
      </c>
    </row>
    <row r="7406" spans="1:4" ht="13.5" x14ac:dyDescent="0.25">
      <c r="A7406" s="447">
        <v>105521</v>
      </c>
      <c r="B7406" s="448" t="s">
        <v>21281</v>
      </c>
      <c r="C7406" s="449" t="s">
        <v>984</v>
      </c>
      <c r="D7406" s="450">
        <v>4.13</v>
      </c>
    </row>
    <row r="7407" spans="1:4" ht="13.5" x14ac:dyDescent="0.25">
      <c r="A7407" s="447">
        <v>98503</v>
      </c>
      <c r="B7407" s="448" t="s">
        <v>21282</v>
      </c>
      <c r="C7407" s="449" t="s">
        <v>984</v>
      </c>
      <c r="D7407" s="450">
        <v>23.38</v>
      </c>
    </row>
    <row r="7408" spans="1:4" ht="13.5" x14ac:dyDescent="0.25">
      <c r="A7408" s="447">
        <v>98504</v>
      </c>
      <c r="B7408" s="448" t="s">
        <v>21283</v>
      </c>
      <c r="C7408" s="449" t="s">
        <v>984</v>
      </c>
      <c r="D7408" s="450">
        <v>14.19</v>
      </c>
    </row>
    <row r="7409" spans="1:4" ht="13.5" x14ac:dyDescent="0.25">
      <c r="A7409" s="447">
        <v>98505</v>
      </c>
      <c r="B7409" s="448" t="s">
        <v>21284</v>
      </c>
      <c r="C7409" s="449" t="s">
        <v>984</v>
      </c>
      <c r="D7409" s="450">
        <v>93.87</v>
      </c>
    </row>
    <row r="7410" spans="1:4" ht="13.5" x14ac:dyDescent="0.25">
      <c r="A7410" s="447">
        <v>103946</v>
      </c>
      <c r="B7410" s="448" t="s">
        <v>21285</v>
      </c>
      <c r="C7410" s="449" t="s">
        <v>984</v>
      </c>
      <c r="D7410" s="450">
        <v>18.48</v>
      </c>
    </row>
    <row r="7411" spans="1:4" ht="13.5" x14ac:dyDescent="0.25">
      <c r="A7411" s="447">
        <v>105000</v>
      </c>
      <c r="B7411" s="448" t="s">
        <v>21286</v>
      </c>
      <c r="C7411" s="449" t="s">
        <v>982</v>
      </c>
      <c r="D7411" s="451">
        <v>1457.25</v>
      </c>
    </row>
    <row r="7412" spans="1:4" ht="13.5" x14ac:dyDescent="0.25">
      <c r="A7412" s="447">
        <v>105001</v>
      </c>
      <c r="B7412" s="448" t="s">
        <v>21287</v>
      </c>
      <c r="C7412" s="449" t="s">
        <v>982</v>
      </c>
      <c r="D7412" s="451">
        <v>1491.47</v>
      </c>
    </row>
    <row r="7413" spans="1:4" ht="13.5" x14ac:dyDescent="0.25">
      <c r="A7413" s="447">
        <v>105002</v>
      </c>
      <c r="B7413" s="448" t="s">
        <v>21288</v>
      </c>
      <c r="C7413" s="449" t="s">
        <v>923</v>
      </c>
      <c r="D7413" s="450">
        <v>706.99</v>
      </c>
    </row>
    <row r="7414" spans="1:4" ht="13.5" x14ac:dyDescent="0.25">
      <c r="A7414" s="447">
        <v>105003</v>
      </c>
      <c r="B7414" s="448" t="s">
        <v>21289</v>
      </c>
      <c r="C7414" s="449" t="s">
        <v>923</v>
      </c>
      <c r="D7414" s="451">
        <v>1140.8800000000001</v>
      </c>
    </row>
    <row r="7415" spans="1:4" ht="13.5" x14ac:dyDescent="0.25">
      <c r="A7415" s="447">
        <v>105004</v>
      </c>
      <c r="B7415" s="448" t="s">
        <v>21290</v>
      </c>
      <c r="C7415" s="449" t="s">
        <v>984</v>
      </c>
      <c r="D7415" s="450">
        <v>121.1</v>
      </c>
    </row>
    <row r="7416" spans="1:4" ht="13.5" x14ac:dyDescent="0.25">
      <c r="A7416" s="447">
        <v>105005</v>
      </c>
      <c r="B7416" s="448" t="s">
        <v>21291</v>
      </c>
      <c r="C7416" s="449" t="s">
        <v>984</v>
      </c>
      <c r="D7416" s="450">
        <v>201.43</v>
      </c>
    </row>
    <row r="7417" spans="1:4" ht="13.5" x14ac:dyDescent="0.25">
      <c r="A7417" s="447">
        <v>103185</v>
      </c>
      <c r="B7417" s="448" t="s">
        <v>8697</v>
      </c>
      <c r="C7417" s="449" t="s">
        <v>923</v>
      </c>
      <c r="D7417" s="451">
        <v>6153.69</v>
      </c>
    </row>
    <row r="7418" spans="1:4" ht="13.5" x14ac:dyDescent="0.25">
      <c r="A7418" s="447">
        <v>103186</v>
      </c>
      <c r="B7418" s="448" t="s">
        <v>8698</v>
      </c>
      <c r="C7418" s="449" t="s">
        <v>923</v>
      </c>
      <c r="D7418" s="451">
        <v>6486.89</v>
      </c>
    </row>
    <row r="7419" spans="1:4" ht="13.5" x14ac:dyDescent="0.25">
      <c r="A7419" s="447">
        <v>103187</v>
      </c>
      <c r="B7419" s="448" t="s">
        <v>8699</v>
      </c>
      <c r="C7419" s="449" t="s">
        <v>923</v>
      </c>
      <c r="D7419" s="451">
        <v>4877.1400000000003</v>
      </c>
    </row>
    <row r="7420" spans="1:4" ht="13.5" x14ac:dyDescent="0.25">
      <c r="A7420" s="447">
        <v>103188</v>
      </c>
      <c r="B7420" s="448" t="s">
        <v>8700</v>
      </c>
      <c r="C7420" s="449" t="s">
        <v>923</v>
      </c>
      <c r="D7420" s="451">
        <v>5243.04</v>
      </c>
    </row>
    <row r="7421" spans="1:4" ht="13.5" x14ac:dyDescent="0.25">
      <c r="A7421" s="447">
        <v>103189</v>
      </c>
      <c r="B7421" s="448" t="s">
        <v>8701</v>
      </c>
      <c r="C7421" s="449" t="s">
        <v>923</v>
      </c>
      <c r="D7421" s="451">
        <v>2628.1</v>
      </c>
    </row>
    <row r="7422" spans="1:4" ht="13.5" x14ac:dyDescent="0.25">
      <c r="A7422" s="447">
        <v>103190</v>
      </c>
      <c r="B7422" s="448" t="s">
        <v>8702</v>
      </c>
      <c r="C7422" s="449" t="s">
        <v>923</v>
      </c>
      <c r="D7422" s="451">
        <v>4088</v>
      </c>
    </row>
    <row r="7423" spans="1:4" ht="13.5" x14ac:dyDescent="0.25">
      <c r="A7423" s="447">
        <v>103191</v>
      </c>
      <c r="B7423" s="448" t="s">
        <v>8703</v>
      </c>
      <c r="C7423" s="449" t="s">
        <v>923</v>
      </c>
      <c r="D7423" s="451">
        <v>2385.1</v>
      </c>
    </row>
    <row r="7424" spans="1:4" ht="13.5" x14ac:dyDescent="0.25">
      <c r="A7424" s="447">
        <v>103192</v>
      </c>
      <c r="B7424" s="448" t="s">
        <v>8704</v>
      </c>
      <c r="C7424" s="449" t="s">
        <v>923</v>
      </c>
      <c r="D7424" s="451">
        <v>2538.7399999999998</v>
      </c>
    </row>
    <row r="7425" spans="1:4" ht="13.5" x14ac:dyDescent="0.25">
      <c r="A7425" s="447">
        <v>103193</v>
      </c>
      <c r="B7425" s="448" t="s">
        <v>8705</v>
      </c>
      <c r="C7425" s="449" t="s">
        <v>923</v>
      </c>
      <c r="D7425" s="451">
        <v>1957.47</v>
      </c>
    </row>
    <row r="7426" spans="1:4" ht="13.5" x14ac:dyDescent="0.25">
      <c r="A7426" s="447">
        <v>103194</v>
      </c>
      <c r="B7426" s="448" t="s">
        <v>8706</v>
      </c>
      <c r="C7426" s="449" t="s">
        <v>923</v>
      </c>
      <c r="D7426" s="451">
        <v>2815.44</v>
      </c>
    </row>
    <row r="7427" spans="1:4" ht="13.5" x14ac:dyDescent="0.25">
      <c r="A7427" s="447">
        <v>103195</v>
      </c>
      <c r="B7427" s="448" t="s">
        <v>8707</v>
      </c>
      <c r="C7427" s="449" t="s">
        <v>923</v>
      </c>
      <c r="D7427" s="451">
        <v>2198.89</v>
      </c>
    </row>
    <row r="7428" spans="1:4" ht="13.5" x14ac:dyDescent="0.25">
      <c r="A7428" s="447">
        <v>103205</v>
      </c>
      <c r="B7428" s="448" t="s">
        <v>8708</v>
      </c>
      <c r="C7428" s="449" t="s">
        <v>923</v>
      </c>
      <c r="D7428" s="451">
        <v>4101.99</v>
      </c>
    </row>
    <row r="7429" spans="1:4" ht="13.5" x14ac:dyDescent="0.25">
      <c r="A7429" s="447">
        <v>103206</v>
      </c>
      <c r="B7429" s="448" t="s">
        <v>8709</v>
      </c>
      <c r="C7429" s="449" t="s">
        <v>923</v>
      </c>
      <c r="D7429" s="451">
        <v>2399.09</v>
      </c>
    </row>
    <row r="7430" spans="1:4" ht="13.5" x14ac:dyDescent="0.25">
      <c r="A7430" s="447">
        <v>103207</v>
      </c>
      <c r="B7430" s="448" t="s">
        <v>8710</v>
      </c>
      <c r="C7430" s="449" t="s">
        <v>923</v>
      </c>
      <c r="D7430" s="451">
        <v>2552.73</v>
      </c>
    </row>
    <row r="7431" spans="1:4" ht="13.5" x14ac:dyDescent="0.25">
      <c r="A7431" s="447">
        <v>103208</v>
      </c>
      <c r="B7431" s="448" t="s">
        <v>8711</v>
      </c>
      <c r="C7431" s="449" t="s">
        <v>923</v>
      </c>
      <c r="D7431" s="451">
        <v>1971.46</v>
      </c>
    </row>
    <row r="7432" spans="1:4" ht="13.5" x14ac:dyDescent="0.25">
      <c r="A7432" s="447">
        <v>103209</v>
      </c>
      <c r="B7432" s="448" t="s">
        <v>8712</v>
      </c>
      <c r="C7432" s="449" t="s">
        <v>923</v>
      </c>
      <c r="D7432" s="451">
        <v>2829.43</v>
      </c>
    </row>
    <row r="7433" spans="1:4" ht="13.5" x14ac:dyDescent="0.25">
      <c r="A7433" s="447">
        <v>103210</v>
      </c>
      <c r="B7433" s="448" t="s">
        <v>8713</v>
      </c>
      <c r="C7433" s="449" t="s">
        <v>923</v>
      </c>
      <c r="D7433" s="451">
        <v>2305.37</v>
      </c>
    </row>
    <row r="7434" spans="1:4" ht="13.5" x14ac:dyDescent="0.25">
      <c r="A7434" s="447">
        <v>103304</v>
      </c>
      <c r="B7434" s="448" t="s">
        <v>8714</v>
      </c>
      <c r="C7434" s="449" t="s">
        <v>923</v>
      </c>
      <c r="D7434" s="451">
        <v>1248.32</v>
      </c>
    </row>
    <row r="7435" spans="1:4" ht="13.5" x14ac:dyDescent="0.25">
      <c r="A7435" s="447">
        <v>103307</v>
      </c>
      <c r="B7435" s="448" t="s">
        <v>8715</v>
      </c>
      <c r="C7435" s="449" t="s">
        <v>923</v>
      </c>
      <c r="D7435" s="451">
        <v>1339.09</v>
      </c>
    </row>
    <row r="7436" spans="1:4" ht="13.5" x14ac:dyDescent="0.25">
      <c r="A7436" s="447">
        <v>103310</v>
      </c>
      <c r="B7436" s="448" t="s">
        <v>8716</v>
      </c>
      <c r="C7436" s="449" t="s">
        <v>923</v>
      </c>
      <c r="D7436" s="451">
        <v>1287.8499999999999</v>
      </c>
    </row>
    <row r="7437" spans="1:4" ht="13.5" x14ac:dyDescent="0.25">
      <c r="A7437" s="447">
        <v>103314</v>
      </c>
      <c r="B7437" s="448" t="s">
        <v>8717</v>
      </c>
      <c r="C7437" s="449" t="s">
        <v>984</v>
      </c>
      <c r="D7437" s="450">
        <v>342.34</v>
      </c>
    </row>
    <row r="7438" spans="1:4" ht="13.5" x14ac:dyDescent="0.25">
      <c r="A7438" s="447">
        <v>103315</v>
      </c>
      <c r="B7438" s="448" t="s">
        <v>8718</v>
      </c>
      <c r="C7438" s="449" t="s">
        <v>984</v>
      </c>
      <c r="D7438" s="450">
        <v>333.67</v>
      </c>
    </row>
    <row r="7439" spans="1:4" ht="13.5" x14ac:dyDescent="0.25">
      <c r="A7439" s="447">
        <v>103769</v>
      </c>
      <c r="B7439" s="448" t="s">
        <v>11754</v>
      </c>
      <c r="C7439" s="449" t="s">
        <v>923</v>
      </c>
      <c r="D7439" s="451">
        <v>3663.03</v>
      </c>
    </row>
    <row r="7440" spans="1:4" ht="13.5" x14ac:dyDescent="0.25">
      <c r="A7440" s="447">
        <v>98525</v>
      </c>
      <c r="B7440" s="448" t="s">
        <v>21292</v>
      </c>
      <c r="C7440" s="449" t="s">
        <v>984</v>
      </c>
      <c r="D7440" s="450">
        <v>0.67</v>
      </c>
    </row>
    <row r="7441" spans="1:4" ht="13.5" x14ac:dyDescent="0.25">
      <c r="A7441" s="447">
        <v>98526</v>
      </c>
      <c r="B7441" s="448" t="s">
        <v>21293</v>
      </c>
      <c r="C7441" s="449" t="s">
        <v>923</v>
      </c>
      <c r="D7441" s="450">
        <v>136.26</v>
      </c>
    </row>
    <row r="7442" spans="1:4" ht="13.5" x14ac:dyDescent="0.25">
      <c r="A7442" s="447">
        <v>98527</v>
      </c>
      <c r="B7442" s="448" t="s">
        <v>21294</v>
      </c>
      <c r="C7442" s="449" t="s">
        <v>923</v>
      </c>
      <c r="D7442" s="450">
        <v>226.13</v>
      </c>
    </row>
    <row r="7443" spans="1:4" ht="13.5" x14ac:dyDescent="0.25">
      <c r="A7443" s="447">
        <v>98528</v>
      </c>
      <c r="B7443" s="448" t="s">
        <v>21295</v>
      </c>
      <c r="C7443" s="449" t="s">
        <v>923</v>
      </c>
      <c r="D7443" s="450">
        <v>298.05</v>
      </c>
    </row>
    <row r="7444" spans="1:4" ht="13.5" x14ac:dyDescent="0.25">
      <c r="A7444" s="447">
        <v>98529</v>
      </c>
      <c r="B7444" s="448" t="s">
        <v>21296</v>
      </c>
      <c r="C7444" s="449" t="s">
        <v>923</v>
      </c>
      <c r="D7444" s="450">
        <v>71.739999999999995</v>
      </c>
    </row>
    <row r="7445" spans="1:4" ht="13.5" x14ac:dyDescent="0.25">
      <c r="A7445" s="447">
        <v>98530</v>
      </c>
      <c r="B7445" s="448" t="s">
        <v>21297</v>
      </c>
      <c r="C7445" s="449" t="s">
        <v>923</v>
      </c>
      <c r="D7445" s="450">
        <v>140.83000000000001</v>
      </c>
    </row>
    <row r="7446" spans="1:4" ht="13.5" x14ac:dyDescent="0.25">
      <c r="A7446" s="447">
        <v>98531</v>
      </c>
      <c r="B7446" s="448" t="s">
        <v>21298</v>
      </c>
      <c r="C7446" s="449" t="s">
        <v>923</v>
      </c>
      <c r="D7446" s="450">
        <v>384.02</v>
      </c>
    </row>
    <row r="7447" spans="1:4" ht="13.5" x14ac:dyDescent="0.25">
      <c r="A7447" s="447">
        <v>98532</v>
      </c>
      <c r="B7447" s="448" t="s">
        <v>21299</v>
      </c>
      <c r="C7447" s="449" t="s">
        <v>923</v>
      </c>
      <c r="D7447" s="450">
        <v>30.31</v>
      </c>
    </row>
    <row r="7448" spans="1:4" ht="13.5" x14ac:dyDescent="0.25">
      <c r="A7448" s="447">
        <v>98533</v>
      </c>
      <c r="B7448" s="448" t="s">
        <v>21300</v>
      </c>
      <c r="C7448" s="449" t="s">
        <v>923</v>
      </c>
      <c r="D7448" s="450">
        <v>114.1</v>
      </c>
    </row>
    <row r="7449" spans="1:4" ht="13.5" x14ac:dyDescent="0.25">
      <c r="A7449" s="447">
        <v>98534</v>
      </c>
      <c r="B7449" s="448" t="s">
        <v>21301</v>
      </c>
      <c r="C7449" s="449" t="s">
        <v>923</v>
      </c>
      <c r="D7449" s="450">
        <v>315.73</v>
      </c>
    </row>
    <row r="7450" spans="1:4" ht="13.5" x14ac:dyDescent="0.25">
      <c r="A7450" s="447">
        <v>98535</v>
      </c>
      <c r="B7450" s="448" t="s">
        <v>21302</v>
      </c>
      <c r="C7450" s="449" t="s">
        <v>923</v>
      </c>
      <c r="D7450" s="450">
        <v>660.87</v>
      </c>
    </row>
    <row r="7451" spans="1:4" ht="13.5" x14ac:dyDescent="0.25">
      <c r="A7451" s="447">
        <v>88238</v>
      </c>
      <c r="B7451" s="448" t="s">
        <v>1676</v>
      </c>
      <c r="C7451" s="449" t="s">
        <v>809</v>
      </c>
      <c r="D7451" s="450">
        <v>22.55</v>
      </c>
    </row>
    <row r="7452" spans="1:4" ht="13.5" x14ac:dyDescent="0.25">
      <c r="A7452" s="447">
        <v>88239</v>
      </c>
      <c r="B7452" s="448" t="s">
        <v>1677</v>
      </c>
      <c r="C7452" s="449" t="s">
        <v>809</v>
      </c>
      <c r="D7452" s="450">
        <v>22.47</v>
      </c>
    </row>
    <row r="7453" spans="1:4" ht="13.5" x14ac:dyDescent="0.25">
      <c r="A7453" s="447">
        <v>88240</v>
      </c>
      <c r="B7453" s="448" t="s">
        <v>1678</v>
      </c>
      <c r="C7453" s="449" t="s">
        <v>809</v>
      </c>
      <c r="D7453" s="450">
        <v>21.36</v>
      </c>
    </row>
    <row r="7454" spans="1:4" ht="13.5" x14ac:dyDescent="0.25">
      <c r="A7454" s="447">
        <v>88241</v>
      </c>
      <c r="B7454" s="448" t="s">
        <v>1679</v>
      </c>
      <c r="C7454" s="449" t="s">
        <v>809</v>
      </c>
      <c r="D7454" s="450">
        <v>23.93</v>
      </c>
    </row>
    <row r="7455" spans="1:4" ht="13.5" x14ac:dyDescent="0.25">
      <c r="A7455" s="447">
        <v>88242</v>
      </c>
      <c r="B7455" s="448" t="s">
        <v>1680</v>
      </c>
      <c r="C7455" s="449" t="s">
        <v>809</v>
      </c>
      <c r="D7455" s="450">
        <v>22.61</v>
      </c>
    </row>
    <row r="7456" spans="1:4" ht="13.5" x14ac:dyDescent="0.25">
      <c r="A7456" s="447">
        <v>88243</v>
      </c>
      <c r="B7456" s="448" t="s">
        <v>1681</v>
      </c>
      <c r="C7456" s="449" t="s">
        <v>809</v>
      </c>
      <c r="D7456" s="450">
        <v>23.81</v>
      </c>
    </row>
    <row r="7457" spans="1:4" ht="13.5" x14ac:dyDescent="0.25">
      <c r="A7457" s="447">
        <v>88245</v>
      </c>
      <c r="B7457" s="448" t="s">
        <v>1682</v>
      </c>
      <c r="C7457" s="449" t="s">
        <v>809</v>
      </c>
      <c r="D7457" s="450">
        <v>27.91</v>
      </c>
    </row>
    <row r="7458" spans="1:4" ht="13.5" x14ac:dyDescent="0.25">
      <c r="A7458" s="447">
        <v>88246</v>
      </c>
      <c r="B7458" s="448" t="s">
        <v>978</v>
      </c>
      <c r="C7458" s="449" t="s">
        <v>809</v>
      </c>
      <c r="D7458" s="450">
        <v>22.06</v>
      </c>
    </row>
    <row r="7459" spans="1:4" ht="13.5" x14ac:dyDescent="0.25">
      <c r="A7459" s="447">
        <v>88247</v>
      </c>
      <c r="B7459" s="448" t="s">
        <v>1683</v>
      </c>
      <c r="C7459" s="449" t="s">
        <v>809</v>
      </c>
      <c r="D7459" s="450">
        <v>23.03</v>
      </c>
    </row>
    <row r="7460" spans="1:4" ht="13.5" x14ac:dyDescent="0.25">
      <c r="A7460" s="447">
        <v>88248</v>
      </c>
      <c r="B7460" s="448" t="s">
        <v>1684</v>
      </c>
      <c r="C7460" s="449" t="s">
        <v>809</v>
      </c>
      <c r="D7460" s="450">
        <v>21.98</v>
      </c>
    </row>
    <row r="7461" spans="1:4" ht="13.5" x14ac:dyDescent="0.25">
      <c r="A7461" s="447">
        <v>88249</v>
      </c>
      <c r="B7461" s="448" t="s">
        <v>1685</v>
      </c>
      <c r="C7461" s="449" t="s">
        <v>809</v>
      </c>
      <c r="D7461" s="450">
        <v>30.21</v>
      </c>
    </row>
    <row r="7462" spans="1:4" ht="13.5" x14ac:dyDescent="0.25">
      <c r="A7462" s="447">
        <v>88250</v>
      </c>
      <c r="B7462" s="448" t="s">
        <v>1686</v>
      </c>
      <c r="C7462" s="449" t="s">
        <v>809</v>
      </c>
      <c r="D7462" s="450">
        <v>21.36</v>
      </c>
    </row>
    <row r="7463" spans="1:4" ht="13.5" x14ac:dyDescent="0.25">
      <c r="A7463" s="447">
        <v>88251</v>
      </c>
      <c r="B7463" s="448" t="s">
        <v>946</v>
      </c>
      <c r="C7463" s="449" t="s">
        <v>809</v>
      </c>
      <c r="D7463" s="450">
        <v>22.55</v>
      </c>
    </row>
    <row r="7464" spans="1:4" ht="13.5" x14ac:dyDescent="0.25">
      <c r="A7464" s="447">
        <v>88252</v>
      </c>
      <c r="B7464" s="448" t="s">
        <v>1687</v>
      </c>
      <c r="C7464" s="449" t="s">
        <v>809</v>
      </c>
      <c r="D7464" s="450">
        <v>20.59</v>
      </c>
    </row>
    <row r="7465" spans="1:4" ht="13.5" x14ac:dyDescent="0.25">
      <c r="A7465" s="447">
        <v>88253</v>
      </c>
      <c r="B7465" s="448" t="s">
        <v>1688</v>
      </c>
      <c r="C7465" s="449" t="s">
        <v>809</v>
      </c>
      <c r="D7465" s="450">
        <v>20.96</v>
      </c>
    </row>
    <row r="7466" spans="1:4" ht="13.5" x14ac:dyDescent="0.25">
      <c r="A7466" s="447">
        <v>88255</v>
      </c>
      <c r="B7466" s="448" t="s">
        <v>1689</v>
      </c>
      <c r="C7466" s="449" t="s">
        <v>809</v>
      </c>
      <c r="D7466" s="450">
        <v>36.08</v>
      </c>
    </row>
    <row r="7467" spans="1:4" ht="13.5" x14ac:dyDescent="0.25">
      <c r="A7467" s="447">
        <v>88256</v>
      </c>
      <c r="B7467" s="448" t="s">
        <v>1690</v>
      </c>
      <c r="C7467" s="449" t="s">
        <v>809</v>
      </c>
      <c r="D7467" s="450">
        <v>29.83</v>
      </c>
    </row>
    <row r="7468" spans="1:4" ht="13.5" x14ac:dyDescent="0.25">
      <c r="A7468" s="447">
        <v>88257</v>
      </c>
      <c r="B7468" s="448" t="s">
        <v>1691</v>
      </c>
      <c r="C7468" s="449" t="s">
        <v>809</v>
      </c>
      <c r="D7468" s="450">
        <v>24.75</v>
      </c>
    </row>
    <row r="7469" spans="1:4" ht="13.5" x14ac:dyDescent="0.25">
      <c r="A7469" s="447">
        <v>88260</v>
      </c>
      <c r="B7469" s="448" t="s">
        <v>1692</v>
      </c>
      <c r="C7469" s="449" t="s">
        <v>809</v>
      </c>
      <c r="D7469" s="450">
        <v>21.64</v>
      </c>
    </row>
    <row r="7470" spans="1:4" ht="13.5" x14ac:dyDescent="0.25">
      <c r="A7470" s="447">
        <v>88261</v>
      </c>
      <c r="B7470" s="448" t="s">
        <v>1693</v>
      </c>
      <c r="C7470" s="449" t="s">
        <v>809</v>
      </c>
      <c r="D7470" s="450">
        <v>31.35</v>
      </c>
    </row>
    <row r="7471" spans="1:4" ht="13.5" x14ac:dyDescent="0.25">
      <c r="A7471" s="447">
        <v>88262</v>
      </c>
      <c r="B7471" s="448" t="s">
        <v>1694</v>
      </c>
      <c r="C7471" s="449" t="s">
        <v>809</v>
      </c>
      <c r="D7471" s="450">
        <v>27.77</v>
      </c>
    </row>
    <row r="7472" spans="1:4" ht="13.5" x14ac:dyDescent="0.25">
      <c r="A7472" s="447">
        <v>88263</v>
      </c>
      <c r="B7472" s="448" t="s">
        <v>1695</v>
      </c>
      <c r="C7472" s="449" t="s">
        <v>809</v>
      </c>
      <c r="D7472" s="450">
        <v>30.42</v>
      </c>
    </row>
    <row r="7473" spans="1:4" ht="13.5" x14ac:dyDescent="0.25">
      <c r="A7473" s="447">
        <v>88264</v>
      </c>
      <c r="B7473" s="448" t="s">
        <v>1696</v>
      </c>
      <c r="C7473" s="449" t="s">
        <v>809</v>
      </c>
      <c r="D7473" s="450">
        <v>28.54</v>
      </c>
    </row>
    <row r="7474" spans="1:4" ht="13.5" x14ac:dyDescent="0.25">
      <c r="A7474" s="447">
        <v>88266</v>
      </c>
      <c r="B7474" s="448" t="s">
        <v>1697</v>
      </c>
      <c r="C7474" s="449" t="s">
        <v>809</v>
      </c>
      <c r="D7474" s="450">
        <v>40.97</v>
      </c>
    </row>
    <row r="7475" spans="1:4" ht="13.5" x14ac:dyDescent="0.25">
      <c r="A7475" s="447">
        <v>88267</v>
      </c>
      <c r="B7475" s="448" t="s">
        <v>1698</v>
      </c>
      <c r="C7475" s="449" t="s">
        <v>809</v>
      </c>
      <c r="D7475" s="450">
        <v>27.38</v>
      </c>
    </row>
    <row r="7476" spans="1:4" ht="13.5" x14ac:dyDescent="0.25">
      <c r="A7476" s="447">
        <v>88269</v>
      </c>
      <c r="B7476" s="448" t="s">
        <v>1700</v>
      </c>
      <c r="C7476" s="449" t="s">
        <v>809</v>
      </c>
      <c r="D7476" s="450">
        <v>28.54</v>
      </c>
    </row>
    <row r="7477" spans="1:4" ht="13.5" x14ac:dyDescent="0.25">
      <c r="A7477" s="447">
        <v>88270</v>
      </c>
      <c r="B7477" s="448" t="s">
        <v>1701</v>
      </c>
      <c r="C7477" s="449" t="s">
        <v>809</v>
      </c>
      <c r="D7477" s="450">
        <v>28.15</v>
      </c>
    </row>
    <row r="7478" spans="1:4" ht="13.5" x14ac:dyDescent="0.25">
      <c r="A7478" s="447">
        <v>88272</v>
      </c>
      <c r="B7478" s="448" t="s">
        <v>1702</v>
      </c>
      <c r="C7478" s="449" t="s">
        <v>809</v>
      </c>
      <c r="D7478" s="450">
        <v>28.88</v>
      </c>
    </row>
    <row r="7479" spans="1:4" ht="13.5" x14ac:dyDescent="0.25">
      <c r="A7479" s="447">
        <v>88273</v>
      </c>
      <c r="B7479" s="448" t="s">
        <v>1703</v>
      </c>
      <c r="C7479" s="449" t="s">
        <v>809</v>
      </c>
      <c r="D7479" s="450">
        <v>27.87</v>
      </c>
    </row>
    <row r="7480" spans="1:4" ht="13.5" x14ac:dyDescent="0.25">
      <c r="A7480" s="447">
        <v>88274</v>
      </c>
      <c r="B7480" s="448" t="s">
        <v>1704</v>
      </c>
      <c r="C7480" s="449" t="s">
        <v>809</v>
      </c>
      <c r="D7480" s="450">
        <v>29.28</v>
      </c>
    </row>
    <row r="7481" spans="1:4" ht="13.5" x14ac:dyDescent="0.25">
      <c r="A7481" s="447">
        <v>88275</v>
      </c>
      <c r="B7481" s="448" t="s">
        <v>1705</v>
      </c>
      <c r="C7481" s="449" t="s">
        <v>809</v>
      </c>
      <c r="D7481" s="450">
        <v>35.9</v>
      </c>
    </row>
    <row r="7482" spans="1:4" ht="13.5" x14ac:dyDescent="0.25">
      <c r="A7482" s="447">
        <v>88277</v>
      </c>
      <c r="B7482" s="448" t="s">
        <v>1706</v>
      </c>
      <c r="C7482" s="449" t="s">
        <v>809</v>
      </c>
      <c r="D7482" s="450">
        <v>23.53</v>
      </c>
    </row>
    <row r="7483" spans="1:4" ht="13.5" x14ac:dyDescent="0.25">
      <c r="A7483" s="447">
        <v>88278</v>
      </c>
      <c r="B7483" s="448" t="s">
        <v>1707</v>
      </c>
      <c r="C7483" s="449" t="s">
        <v>809</v>
      </c>
      <c r="D7483" s="450">
        <v>24.45</v>
      </c>
    </row>
    <row r="7484" spans="1:4" ht="13.5" x14ac:dyDescent="0.25">
      <c r="A7484" s="447">
        <v>88279</v>
      </c>
      <c r="B7484" s="448" t="s">
        <v>1708</v>
      </c>
      <c r="C7484" s="449" t="s">
        <v>809</v>
      </c>
      <c r="D7484" s="450">
        <v>31.82</v>
      </c>
    </row>
    <row r="7485" spans="1:4" ht="13.5" x14ac:dyDescent="0.25">
      <c r="A7485" s="447">
        <v>88281</v>
      </c>
      <c r="B7485" s="448" t="s">
        <v>1709</v>
      </c>
      <c r="C7485" s="449" t="s">
        <v>809</v>
      </c>
      <c r="D7485" s="450">
        <v>30.95</v>
      </c>
    </row>
    <row r="7486" spans="1:4" ht="13.5" x14ac:dyDescent="0.25">
      <c r="A7486" s="447">
        <v>88282</v>
      </c>
      <c r="B7486" s="448" t="s">
        <v>1710</v>
      </c>
      <c r="C7486" s="449" t="s">
        <v>809</v>
      </c>
      <c r="D7486" s="450">
        <v>29.98</v>
      </c>
    </row>
    <row r="7487" spans="1:4" ht="13.5" x14ac:dyDescent="0.25">
      <c r="A7487" s="447">
        <v>88283</v>
      </c>
      <c r="B7487" s="448" t="s">
        <v>1711</v>
      </c>
      <c r="C7487" s="449" t="s">
        <v>809</v>
      </c>
      <c r="D7487" s="450">
        <v>36.119999999999997</v>
      </c>
    </row>
    <row r="7488" spans="1:4" ht="13.5" x14ac:dyDescent="0.25">
      <c r="A7488" s="447">
        <v>88284</v>
      </c>
      <c r="B7488" s="448" t="s">
        <v>12515</v>
      </c>
      <c r="C7488" s="449" t="s">
        <v>809</v>
      </c>
      <c r="D7488" s="450">
        <v>26.89</v>
      </c>
    </row>
    <row r="7489" spans="1:4" ht="13.5" x14ac:dyDescent="0.25">
      <c r="A7489" s="447">
        <v>88286</v>
      </c>
      <c r="B7489" s="448" t="s">
        <v>1712</v>
      </c>
      <c r="C7489" s="449" t="s">
        <v>809</v>
      </c>
      <c r="D7489" s="450">
        <v>33.39</v>
      </c>
    </row>
    <row r="7490" spans="1:4" ht="13.5" x14ac:dyDescent="0.25">
      <c r="A7490" s="447">
        <v>88288</v>
      </c>
      <c r="B7490" s="448" t="s">
        <v>1713</v>
      </c>
      <c r="C7490" s="449" t="s">
        <v>809</v>
      </c>
      <c r="D7490" s="450">
        <v>18.64</v>
      </c>
    </row>
    <row r="7491" spans="1:4" ht="13.5" x14ac:dyDescent="0.25">
      <c r="A7491" s="447">
        <v>88291</v>
      </c>
      <c r="B7491" s="448" t="s">
        <v>1714</v>
      </c>
      <c r="C7491" s="449" t="s">
        <v>809</v>
      </c>
      <c r="D7491" s="450">
        <v>30.01</v>
      </c>
    </row>
    <row r="7492" spans="1:4" ht="13.5" x14ac:dyDescent="0.25">
      <c r="A7492" s="447">
        <v>88292</v>
      </c>
      <c r="B7492" s="448" t="s">
        <v>1715</v>
      </c>
      <c r="C7492" s="449" t="s">
        <v>809</v>
      </c>
      <c r="D7492" s="450">
        <v>25.08</v>
      </c>
    </row>
    <row r="7493" spans="1:4" ht="13.5" x14ac:dyDescent="0.25">
      <c r="A7493" s="447">
        <v>88293</v>
      </c>
      <c r="B7493" s="448" t="s">
        <v>1716</v>
      </c>
      <c r="C7493" s="449" t="s">
        <v>809</v>
      </c>
      <c r="D7493" s="450">
        <v>30.01</v>
      </c>
    </row>
    <row r="7494" spans="1:4" ht="13.5" x14ac:dyDescent="0.25">
      <c r="A7494" s="447">
        <v>88294</v>
      </c>
      <c r="B7494" s="448" t="s">
        <v>1717</v>
      </c>
      <c r="C7494" s="449" t="s">
        <v>809</v>
      </c>
      <c r="D7494" s="450">
        <v>36.79</v>
      </c>
    </row>
    <row r="7495" spans="1:4" ht="13.5" x14ac:dyDescent="0.25">
      <c r="A7495" s="447">
        <v>88295</v>
      </c>
      <c r="B7495" s="448" t="s">
        <v>1718</v>
      </c>
      <c r="C7495" s="449" t="s">
        <v>809</v>
      </c>
      <c r="D7495" s="450">
        <v>25.54</v>
      </c>
    </row>
    <row r="7496" spans="1:4" ht="13.5" x14ac:dyDescent="0.25">
      <c r="A7496" s="447">
        <v>88296</v>
      </c>
      <c r="B7496" s="448" t="s">
        <v>1719</v>
      </c>
      <c r="C7496" s="449" t="s">
        <v>809</v>
      </c>
      <c r="D7496" s="450">
        <v>35.58</v>
      </c>
    </row>
    <row r="7497" spans="1:4" ht="13.5" x14ac:dyDescent="0.25">
      <c r="A7497" s="447">
        <v>88297</v>
      </c>
      <c r="B7497" s="448" t="s">
        <v>1720</v>
      </c>
      <c r="C7497" s="449" t="s">
        <v>809</v>
      </c>
      <c r="D7497" s="450">
        <v>34.11</v>
      </c>
    </row>
    <row r="7498" spans="1:4" ht="13.5" x14ac:dyDescent="0.25">
      <c r="A7498" s="447">
        <v>88298</v>
      </c>
      <c r="B7498" s="448" t="s">
        <v>1721</v>
      </c>
      <c r="C7498" s="449" t="s">
        <v>809</v>
      </c>
      <c r="D7498" s="450">
        <v>24.98</v>
      </c>
    </row>
    <row r="7499" spans="1:4" ht="13.5" x14ac:dyDescent="0.25">
      <c r="A7499" s="447">
        <v>88299</v>
      </c>
      <c r="B7499" s="448" t="s">
        <v>1722</v>
      </c>
      <c r="C7499" s="449" t="s">
        <v>809</v>
      </c>
      <c r="D7499" s="450">
        <v>38.42</v>
      </c>
    </row>
    <row r="7500" spans="1:4" ht="13.5" x14ac:dyDescent="0.25">
      <c r="A7500" s="447">
        <v>88300</v>
      </c>
      <c r="B7500" s="448" t="s">
        <v>1723</v>
      </c>
      <c r="C7500" s="449" t="s">
        <v>809</v>
      </c>
      <c r="D7500" s="450">
        <v>38.42</v>
      </c>
    </row>
    <row r="7501" spans="1:4" ht="13.5" x14ac:dyDescent="0.25">
      <c r="A7501" s="447">
        <v>88301</v>
      </c>
      <c r="B7501" s="448" t="s">
        <v>1724</v>
      </c>
      <c r="C7501" s="449" t="s">
        <v>809</v>
      </c>
      <c r="D7501" s="450">
        <v>30.01</v>
      </c>
    </row>
    <row r="7502" spans="1:4" ht="13.5" x14ac:dyDescent="0.25">
      <c r="A7502" s="447">
        <v>88302</v>
      </c>
      <c r="B7502" s="448" t="s">
        <v>1725</v>
      </c>
      <c r="C7502" s="449" t="s">
        <v>809</v>
      </c>
      <c r="D7502" s="450">
        <v>30.01</v>
      </c>
    </row>
    <row r="7503" spans="1:4" ht="13.5" x14ac:dyDescent="0.25">
      <c r="A7503" s="447">
        <v>88303</v>
      </c>
      <c r="B7503" s="448" t="s">
        <v>1726</v>
      </c>
      <c r="C7503" s="449" t="s">
        <v>809</v>
      </c>
      <c r="D7503" s="450">
        <v>23.74</v>
      </c>
    </row>
    <row r="7504" spans="1:4" ht="13.5" x14ac:dyDescent="0.25">
      <c r="A7504" s="447">
        <v>88304</v>
      </c>
      <c r="B7504" s="448" t="s">
        <v>1727</v>
      </c>
      <c r="C7504" s="449" t="s">
        <v>809</v>
      </c>
      <c r="D7504" s="450">
        <v>38.42</v>
      </c>
    </row>
    <row r="7505" spans="1:4" ht="13.5" x14ac:dyDescent="0.25">
      <c r="A7505" s="447">
        <v>88306</v>
      </c>
      <c r="B7505" s="448" t="s">
        <v>1728</v>
      </c>
      <c r="C7505" s="449" t="s">
        <v>809</v>
      </c>
      <c r="D7505" s="450">
        <v>27.58</v>
      </c>
    </row>
    <row r="7506" spans="1:4" ht="13.5" x14ac:dyDescent="0.25">
      <c r="A7506" s="447">
        <v>88307</v>
      </c>
      <c r="B7506" s="448" t="s">
        <v>1729</v>
      </c>
      <c r="C7506" s="449" t="s">
        <v>809</v>
      </c>
      <c r="D7506" s="450">
        <v>27.42</v>
      </c>
    </row>
    <row r="7507" spans="1:4" ht="13.5" x14ac:dyDescent="0.25">
      <c r="A7507" s="447">
        <v>88308</v>
      </c>
      <c r="B7507" s="448" t="s">
        <v>1730</v>
      </c>
      <c r="C7507" s="449" t="s">
        <v>809</v>
      </c>
      <c r="D7507" s="450">
        <v>27.99</v>
      </c>
    </row>
    <row r="7508" spans="1:4" ht="13.5" x14ac:dyDescent="0.25">
      <c r="A7508" s="447">
        <v>88309</v>
      </c>
      <c r="B7508" s="448" t="s">
        <v>1731</v>
      </c>
      <c r="C7508" s="449" t="s">
        <v>809</v>
      </c>
      <c r="D7508" s="450">
        <v>28.15</v>
      </c>
    </row>
    <row r="7509" spans="1:4" ht="13.5" x14ac:dyDescent="0.25">
      <c r="A7509" s="447">
        <v>88310</v>
      </c>
      <c r="B7509" s="448" t="s">
        <v>1732</v>
      </c>
      <c r="C7509" s="449" t="s">
        <v>809</v>
      </c>
      <c r="D7509" s="450">
        <v>29.63</v>
      </c>
    </row>
    <row r="7510" spans="1:4" ht="13.5" x14ac:dyDescent="0.25">
      <c r="A7510" s="447">
        <v>88311</v>
      </c>
      <c r="B7510" s="448" t="s">
        <v>1733</v>
      </c>
      <c r="C7510" s="449" t="s">
        <v>809</v>
      </c>
      <c r="D7510" s="450">
        <v>28.99</v>
      </c>
    </row>
    <row r="7511" spans="1:4" ht="13.5" x14ac:dyDescent="0.25">
      <c r="A7511" s="447">
        <v>88312</v>
      </c>
      <c r="B7511" s="448" t="s">
        <v>1734</v>
      </c>
      <c r="C7511" s="449" t="s">
        <v>809</v>
      </c>
      <c r="D7511" s="450">
        <v>29.63</v>
      </c>
    </row>
    <row r="7512" spans="1:4" ht="13.5" x14ac:dyDescent="0.25">
      <c r="A7512" s="447">
        <v>88313</v>
      </c>
      <c r="B7512" s="448" t="s">
        <v>1735</v>
      </c>
      <c r="C7512" s="449" t="s">
        <v>809</v>
      </c>
      <c r="D7512" s="450">
        <v>25.65</v>
      </c>
    </row>
    <row r="7513" spans="1:4" ht="13.5" x14ac:dyDescent="0.25">
      <c r="A7513" s="447">
        <v>88314</v>
      </c>
      <c r="B7513" s="448" t="s">
        <v>1736</v>
      </c>
      <c r="C7513" s="449" t="s">
        <v>809</v>
      </c>
      <c r="D7513" s="450">
        <v>20.34</v>
      </c>
    </row>
    <row r="7514" spans="1:4" ht="13.5" x14ac:dyDescent="0.25">
      <c r="A7514" s="447">
        <v>88315</v>
      </c>
      <c r="B7514" s="448" t="s">
        <v>945</v>
      </c>
      <c r="C7514" s="449" t="s">
        <v>809</v>
      </c>
      <c r="D7514" s="450">
        <v>27.91</v>
      </c>
    </row>
    <row r="7515" spans="1:4" ht="13.5" x14ac:dyDescent="0.25">
      <c r="A7515" s="447">
        <v>88316</v>
      </c>
      <c r="B7515" s="448" t="s">
        <v>958</v>
      </c>
      <c r="C7515" s="449" t="s">
        <v>809</v>
      </c>
      <c r="D7515" s="450">
        <v>20.41</v>
      </c>
    </row>
    <row r="7516" spans="1:4" ht="13.5" x14ac:dyDescent="0.25">
      <c r="A7516" s="447">
        <v>88317</v>
      </c>
      <c r="B7516" s="448" t="s">
        <v>954</v>
      </c>
      <c r="C7516" s="449" t="s">
        <v>809</v>
      </c>
      <c r="D7516" s="450">
        <v>31.24</v>
      </c>
    </row>
    <row r="7517" spans="1:4" ht="13.5" x14ac:dyDescent="0.25">
      <c r="A7517" s="447">
        <v>88318</v>
      </c>
      <c r="B7517" s="448" t="s">
        <v>1737</v>
      </c>
      <c r="C7517" s="449" t="s">
        <v>809</v>
      </c>
      <c r="D7517" s="450">
        <v>40.049999999999997</v>
      </c>
    </row>
    <row r="7518" spans="1:4" ht="13.5" x14ac:dyDescent="0.25">
      <c r="A7518" s="447">
        <v>88321</v>
      </c>
      <c r="B7518" s="448" t="s">
        <v>1738</v>
      </c>
      <c r="C7518" s="449" t="s">
        <v>809</v>
      </c>
      <c r="D7518" s="450">
        <v>38.07</v>
      </c>
    </row>
    <row r="7519" spans="1:4" ht="13.5" x14ac:dyDescent="0.25">
      <c r="A7519" s="447">
        <v>88322</v>
      </c>
      <c r="B7519" s="448" t="s">
        <v>1739</v>
      </c>
      <c r="C7519" s="449" t="s">
        <v>809</v>
      </c>
      <c r="D7519" s="450">
        <v>25.86</v>
      </c>
    </row>
    <row r="7520" spans="1:4" ht="13.5" x14ac:dyDescent="0.25">
      <c r="A7520" s="447">
        <v>88323</v>
      </c>
      <c r="B7520" s="448" t="s">
        <v>1740</v>
      </c>
      <c r="C7520" s="449" t="s">
        <v>809</v>
      </c>
      <c r="D7520" s="450">
        <v>27.49</v>
      </c>
    </row>
    <row r="7521" spans="1:4" ht="13.5" x14ac:dyDescent="0.25">
      <c r="A7521" s="447">
        <v>88324</v>
      </c>
      <c r="B7521" s="448" t="s">
        <v>1741</v>
      </c>
      <c r="C7521" s="449" t="s">
        <v>809</v>
      </c>
      <c r="D7521" s="450">
        <v>34.11</v>
      </c>
    </row>
    <row r="7522" spans="1:4" ht="13.5" x14ac:dyDescent="0.25">
      <c r="A7522" s="447">
        <v>88325</v>
      </c>
      <c r="B7522" s="448" t="s">
        <v>1742</v>
      </c>
      <c r="C7522" s="449" t="s">
        <v>809</v>
      </c>
      <c r="D7522" s="450">
        <v>22.59</v>
      </c>
    </row>
    <row r="7523" spans="1:4" ht="13.5" x14ac:dyDescent="0.25">
      <c r="A7523" s="447">
        <v>88377</v>
      </c>
      <c r="B7523" s="448" t="s">
        <v>1744</v>
      </c>
      <c r="C7523" s="449" t="s">
        <v>809</v>
      </c>
      <c r="D7523" s="450">
        <v>25.35</v>
      </c>
    </row>
    <row r="7524" spans="1:4" ht="13.5" x14ac:dyDescent="0.25">
      <c r="A7524" s="447">
        <v>88441</v>
      </c>
      <c r="B7524" s="448" t="s">
        <v>1745</v>
      </c>
      <c r="C7524" s="449" t="s">
        <v>809</v>
      </c>
      <c r="D7524" s="450">
        <v>23.84</v>
      </c>
    </row>
    <row r="7525" spans="1:4" ht="13.5" x14ac:dyDescent="0.25">
      <c r="A7525" s="447">
        <v>90766</v>
      </c>
      <c r="B7525" s="448" t="s">
        <v>1746</v>
      </c>
      <c r="C7525" s="449" t="s">
        <v>809</v>
      </c>
      <c r="D7525" s="450">
        <v>23.97</v>
      </c>
    </row>
    <row r="7526" spans="1:4" ht="13.5" x14ac:dyDescent="0.25">
      <c r="A7526" s="447">
        <v>90767</v>
      </c>
      <c r="B7526" s="448" t="s">
        <v>1747</v>
      </c>
      <c r="C7526" s="449" t="s">
        <v>809</v>
      </c>
      <c r="D7526" s="450">
        <v>21.46</v>
      </c>
    </row>
    <row r="7527" spans="1:4" ht="13.5" x14ac:dyDescent="0.25">
      <c r="A7527" s="447">
        <v>90768</v>
      </c>
      <c r="B7527" s="448" t="s">
        <v>1748</v>
      </c>
      <c r="C7527" s="449" t="s">
        <v>809</v>
      </c>
      <c r="D7527" s="450">
        <v>113.56</v>
      </c>
    </row>
    <row r="7528" spans="1:4" ht="13.5" x14ac:dyDescent="0.25">
      <c r="A7528" s="447">
        <v>90769</v>
      </c>
      <c r="B7528" s="448" t="s">
        <v>1749</v>
      </c>
      <c r="C7528" s="449" t="s">
        <v>809</v>
      </c>
      <c r="D7528" s="450">
        <v>119.7</v>
      </c>
    </row>
    <row r="7529" spans="1:4" ht="13.5" x14ac:dyDescent="0.25">
      <c r="A7529" s="447">
        <v>90770</v>
      </c>
      <c r="B7529" s="448" t="s">
        <v>1750</v>
      </c>
      <c r="C7529" s="449" t="s">
        <v>809</v>
      </c>
      <c r="D7529" s="450">
        <v>123.4</v>
      </c>
    </row>
    <row r="7530" spans="1:4" ht="13.5" x14ac:dyDescent="0.25">
      <c r="A7530" s="447">
        <v>90772</v>
      </c>
      <c r="B7530" s="448" t="s">
        <v>1751</v>
      </c>
      <c r="C7530" s="449" t="s">
        <v>809</v>
      </c>
      <c r="D7530" s="450">
        <v>20.14</v>
      </c>
    </row>
    <row r="7531" spans="1:4" ht="13.5" x14ac:dyDescent="0.25">
      <c r="A7531" s="447">
        <v>90775</v>
      </c>
      <c r="B7531" s="448" t="s">
        <v>1752</v>
      </c>
      <c r="C7531" s="449" t="s">
        <v>809</v>
      </c>
      <c r="D7531" s="450">
        <v>44.51</v>
      </c>
    </row>
    <row r="7532" spans="1:4" ht="13.5" x14ac:dyDescent="0.25">
      <c r="A7532" s="447">
        <v>90776</v>
      </c>
      <c r="B7532" s="448" t="s">
        <v>1753</v>
      </c>
      <c r="C7532" s="449" t="s">
        <v>809</v>
      </c>
      <c r="D7532" s="450">
        <v>55.15</v>
      </c>
    </row>
    <row r="7533" spans="1:4" ht="13.5" x14ac:dyDescent="0.25">
      <c r="A7533" s="447">
        <v>90777</v>
      </c>
      <c r="B7533" s="448" t="s">
        <v>1754</v>
      </c>
      <c r="C7533" s="449" t="s">
        <v>809</v>
      </c>
      <c r="D7533" s="450">
        <v>118.01</v>
      </c>
    </row>
    <row r="7534" spans="1:4" ht="13.5" x14ac:dyDescent="0.25">
      <c r="A7534" s="447">
        <v>90778</v>
      </c>
      <c r="B7534" s="448" t="s">
        <v>1755</v>
      </c>
      <c r="C7534" s="449" t="s">
        <v>809</v>
      </c>
      <c r="D7534" s="450">
        <v>121.99</v>
      </c>
    </row>
    <row r="7535" spans="1:4" ht="13.5" x14ac:dyDescent="0.25">
      <c r="A7535" s="447">
        <v>90779</v>
      </c>
      <c r="B7535" s="448" t="s">
        <v>1756</v>
      </c>
      <c r="C7535" s="449" t="s">
        <v>809</v>
      </c>
      <c r="D7535" s="450">
        <v>152.09</v>
      </c>
    </row>
    <row r="7536" spans="1:4" ht="13.5" x14ac:dyDescent="0.25">
      <c r="A7536" s="447">
        <v>90780</v>
      </c>
      <c r="B7536" s="448" t="s">
        <v>1757</v>
      </c>
      <c r="C7536" s="449" t="s">
        <v>809</v>
      </c>
      <c r="D7536" s="450">
        <v>88.23</v>
      </c>
    </row>
    <row r="7537" spans="1:4" ht="13.5" x14ac:dyDescent="0.25">
      <c r="A7537" s="447">
        <v>90781</v>
      </c>
      <c r="B7537" s="448" t="s">
        <v>1758</v>
      </c>
      <c r="C7537" s="449" t="s">
        <v>809</v>
      </c>
      <c r="D7537" s="450">
        <v>43.99</v>
      </c>
    </row>
    <row r="7538" spans="1:4" ht="13.5" x14ac:dyDescent="0.25">
      <c r="A7538" s="447">
        <v>93558</v>
      </c>
      <c r="B7538" s="448" t="s">
        <v>1760</v>
      </c>
      <c r="C7538" s="449" t="s">
        <v>985</v>
      </c>
      <c r="D7538" s="451">
        <v>5348.72</v>
      </c>
    </row>
    <row r="7539" spans="1:4" ht="13.5" x14ac:dyDescent="0.25">
      <c r="A7539" s="447">
        <v>93561</v>
      </c>
      <c r="B7539" s="448" t="s">
        <v>1752</v>
      </c>
      <c r="C7539" s="449" t="s">
        <v>985</v>
      </c>
      <c r="D7539" s="451">
        <v>7880.6</v>
      </c>
    </row>
    <row r="7540" spans="1:4" ht="13.5" x14ac:dyDescent="0.25">
      <c r="A7540" s="447">
        <v>93563</v>
      </c>
      <c r="B7540" s="448" t="s">
        <v>1746</v>
      </c>
      <c r="C7540" s="449" t="s">
        <v>985</v>
      </c>
      <c r="D7540" s="451">
        <v>4255.62</v>
      </c>
    </row>
    <row r="7541" spans="1:4" ht="13.5" x14ac:dyDescent="0.25">
      <c r="A7541" s="447">
        <v>93564</v>
      </c>
      <c r="B7541" s="448" t="s">
        <v>1747</v>
      </c>
      <c r="C7541" s="449" t="s">
        <v>985</v>
      </c>
      <c r="D7541" s="451">
        <v>3800.16</v>
      </c>
    </row>
    <row r="7542" spans="1:4" ht="13.5" x14ac:dyDescent="0.25">
      <c r="A7542" s="447">
        <v>93565</v>
      </c>
      <c r="B7542" s="448" t="s">
        <v>1754</v>
      </c>
      <c r="C7542" s="449" t="s">
        <v>985</v>
      </c>
      <c r="D7542" s="451">
        <v>20794.310000000001</v>
      </c>
    </row>
    <row r="7543" spans="1:4" ht="13.5" x14ac:dyDescent="0.25">
      <c r="A7543" s="447">
        <v>93566</v>
      </c>
      <c r="B7543" s="448" t="s">
        <v>1751</v>
      </c>
      <c r="C7543" s="449" t="s">
        <v>985</v>
      </c>
      <c r="D7543" s="451">
        <v>3581.41</v>
      </c>
    </row>
    <row r="7544" spans="1:4" ht="13.5" x14ac:dyDescent="0.25">
      <c r="A7544" s="447">
        <v>93567</v>
      </c>
      <c r="B7544" s="448" t="s">
        <v>1755</v>
      </c>
      <c r="C7544" s="449" t="s">
        <v>985</v>
      </c>
      <c r="D7544" s="451">
        <v>21497.03</v>
      </c>
    </row>
    <row r="7545" spans="1:4" ht="13.5" x14ac:dyDescent="0.25">
      <c r="A7545" s="447">
        <v>93568</v>
      </c>
      <c r="B7545" s="448" t="s">
        <v>1756</v>
      </c>
      <c r="C7545" s="449" t="s">
        <v>985</v>
      </c>
      <c r="D7545" s="451">
        <v>26791.81</v>
      </c>
    </row>
    <row r="7546" spans="1:4" ht="13.5" x14ac:dyDescent="0.25">
      <c r="A7546" s="447">
        <v>93569</v>
      </c>
      <c r="B7546" s="448" t="s">
        <v>1761</v>
      </c>
      <c r="C7546" s="449" t="s">
        <v>985</v>
      </c>
      <c r="D7546" s="451">
        <v>20049.599999999999</v>
      </c>
    </row>
    <row r="7547" spans="1:4" ht="13.5" x14ac:dyDescent="0.25">
      <c r="A7547" s="447">
        <v>93570</v>
      </c>
      <c r="B7547" s="448" t="s">
        <v>1762</v>
      </c>
      <c r="C7547" s="449" t="s">
        <v>985</v>
      </c>
      <c r="D7547" s="451">
        <v>21130.89</v>
      </c>
    </row>
    <row r="7548" spans="1:4" ht="13.5" x14ac:dyDescent="0.25">
      <c r="A7548" s="447">
        <v>93571</v>
      </c>
      <c r="B7548" s="448" t="s">
        <v>1763</v>
      </c>
      <c r="C7548" s="449" t="s">
        <v>985</v>
      </c>
      <c r="D7548" s="451">
        <v>21785.82</v>
      </c>
    </row>
    <row r="7549" spans="1:4" ht="13.5" x14ac:dyDescent="0.25">
      <c r="A7549" s="447">
        <v>93572</v>
      </c>
      <c r="B7549" s="448" t="s">
        <v>1764</v>
      </c>
      <c r="C7549" s="449" t="s">
        <v>985</v>
      </c>
      <c r="D7549" s="451">
        <v>9723.2999999999993</v>
      </c>
    </row>
    <row r="7550" spans="1:4" ht="13.5" x14ac:dyDescent="0.25">
      <c r="A7550" s="447">
        <v>94295</v>
      </c>
      <c r="B7550" s="448" t="s">
        <v>1757</v>
      </c>
      <c r="C7550" s="449" t="s">
        <v>985</v>
      </c>
      <c r="D7550" s="451">
        <v>15536.41</v>
      </c>
    </row>
    <row r="7551" spans="1:4" ht="13.5" x14ac:dyDescent="0.25">
      <c r="A7551" s="447">
        <v>94296</v>
      </c>
      <c r="B7551" s="448" t="s">
        <v>1758</v>
      </c>
      <c r="C7551" s="449" t="s">
        <v>985</v>
      </c>
      <c r="D7551" s="451">
        <v>7781.22</v>
      </c>
    </row>
    <row r="7552" spans="1:4" ht="13.5" x14ac:dyDescent="0.25">
      <c r="A7552" s="447">
        <v>95308</v>
      </c>
      <c r="B7552" s="448" t="s">
        <v>1765</v>
      </c>
      <c r="C7552" s="449" t="s">
        <v>809</v>
      </c>
      <c r="D7552" s="450">
        <v>0.21</v>
      </c>
    </row>
    <row r="7553" spans="1:4" ht="13.5" x14ac:dyDescent="0.25">
      <c r="A7553" s="447">
        <v>95309</v>
      </c>
      <c r="B7553" s="448" t="s">
        <v>1766</v>
      </c>
      <c r="C7553" s="449" t="s">
        <v>809</v>
      </c>
      <c r="D7553" s="450">
        <v>0.27</v>
      </c>
    </row>
    <row r="7554" spans="1:4" ht="13.5" x14ac:dyDescent="0.25">
      <c r="A7554" s="447">
        <v>95310</v>
      </c>
      <c r="B7554" s="448" t="s">
        <v>1767</v>
      </c>
      <c r="C7554" s="449" t="s">
        <v>809</v>
      </c>
      <c r="D7554" s="450">
        <v>0.21</v>
      </c>
    </row>
    <row r="7555" spans="1:4" ht="13.5" x14ac:dyDescent="0.25">
      <c r="A7555" s="447">
        <v>95311</v>
      </c>
      <c r="B7555" s="448" t="s">
        <v>1768</v>
      </c>
      <c r="C7555" s="449" t="s">
        <v>809</v>
      </c>
      <c r="D7555" s="450">
        <v>0.23</v>
      </c>
    </row>
    <row r="7556" spans="1:4" ht="13.5" x14ac:dyDescent="0.25">
      <c r="A7556" s="447">
        <v>95312</v>
      </c>
      <c r="B7556" s="448" t="s">
        <v>1769</v>
      </c>
      <c r="C7556" s="449" t="s">
        <v>809</v>
      </c>
      <c r="D7556" s="450">
        <v>0.27</v>
      </c>
    </row>
    <row r="7557" spans="1:4" ht="13.5" x14ac:dyDescent="0.25">
      <c r="A7557" s="447">
        <v>95313</v>
      </c>
      <c r="B7557" s="448" t="s">
        <v>1770</v>
      </c>
      <c r="C7557" s="449" t="s">
        <v>809</v>
      </c>
      <c r="D7557" s="450">
        <v>0.23</v>
      </c>
    </row>
    <row r="7558" spans="1:4" ht="13.5" x14ac:dyDescent="0.25">
      <c r="A7558" s="447">
        <v>95314</v>
      </c>
      <c r="B7558" s="448" t="s">
        <v>1771</v>
      </c>
      <c r="C7558" s="449" t="s">
        <v>809</v>
      </c>
      <c r="D7558" s="450">
        <v>0.28000000000000003</v>
      </c>
    </row>
    <row r="7559" spans="1:4" ht="13.5" x14ac:dyDescent="0.25">
      <c r="A7559" s="447">
        <v>95315</v>
      </c>
      <c r="B7559" s="448" t="s">
        <v>1772</v>
      </c>
      <c r="C7559" s="449" t="s">
        <v>809</v>
      </c>
      <c r="D7559" s="450">
        <v>0.28000000000000003</v>
      </c>
    </row>
    <row r="7560" spans="1:4" x14ac:dyDescent="0.2">
      <c r="A7560" s="461">
        <v>95316</v>
      </c>
      <c r="B7560" s="445" t="s">
        <v>1773</v>
      </c>
      <c r="C7560" s="446" t="s">
        <v>809</v>
      </c>
      <c r="D7560" s="396" t="s">
        <v>21303</v>
      </c>
    </row>
    <row r="7561" spans="1:4" x14ac:dyDescent="0.2">
      <c r="A7561" s="461">
        <v>95317</v>
      </c>
      <c r="B7561" s="445" t="s">
        <v>1774</v>
      </c>
      <c r="C7561" s="446" t="s">
        <v>809</v>
      </c>
      <c r="D7561" s="396" t="s">
        <v>21304</v>
      </c>
    </row>
    <row r="7562" spans="1:4" x14ac:dyDescent="0.2">
      <c r="A7562" s="461">
        <v>95318</v>
      </c>
      <c r="B7562" s="445" t="s">
        <v>1775</v>
      </c>
      <c r="C7562" s="446" t="s">
        <v>809</v>
      </c>
      <c r="D7562" s="396" t="s">
        <v>21305</v>
      </c>
    </row>
    <row r="7563" spans="1:4" x14ac:dyDescent="0.2">
      <c r="A7563" s="461">
        <v>95319</v>
      </c>
      <c r="B7563" s="445" t="s">
        <v>1776</v>
      </c>
      <c r="C7563" s="446" t="s">
        <v>809</v>
      </c>
      <c r="D7563" s="396" t="s">
        <v>21306</v>
      </c>
    </row>
    <row r="7564" spans="1:4" x14ac:dyDescent="0.2">
      <c r="A7564" s="461">
        <v>95320</v>
      </c>
      <c r="B7564" s="445" t="s">
        <v>1777</v>
      </c>
      <c r="C7564" s="446" t="s">
        <v>809</v>
      </c>
      <c r="D7564" s="396" t="s">
        <v>21306</v>
      </c>
    </row>
    <row r="7565" spans="1:4" x14ac:dyDescent="0.2">
      <c r="A7565" s="461">
        <v>95321</v>
      </c>
      <c r="B7565" s="445" t="s">
        <v>1778</v>
      </c>
      <c r="C7565" s="446" t="s">
        <v>809</v>
      </c>
      <c r="D7565" s="396" t="s">
        <v>21307</v>
      </c>
    </row>
    <row r="7566" spans="1:4" x14ac:dyDescent="0.2">
      <c r="A7566" s="461">
        <v>95322</v>
      </c>
      <c r="B7566" s="445" t="s">
        <v>1779</v>
      </c>
      <c r="C7566" s="446" t="s">
        <v>809</v>
      </c>
      <c r="D7566" s="396" t="s">
        <v>21308</v>
      </c>
    </row>
    <row r="7567" spans="1:4" x14ac:dyDescent="0.2">
      <c r="A7567" s="461">
        <v>95323</v>
      </c>
      <c r="B7567" s="445" t="s">
        <v>1780</v>
      </c>
      <c r="C7567" s="446" t="s">
        <v>809</v>
      </c>
      <c r="D7567" s="396" t="s">
        <v>21309</v>
      </c>
    </row>
    <row r="7568" spans="1:4" x14ac:dyDescent="0.2">
      <c r="A7568" s="461">
        <v>95324</v>
      </c>
      <c r="B7568" s="445" t="s">
        <v>1781</v>
      </c>
      <c r="C7568" s="446" t="s">
        <v>809</v>
      </c>
      <c r="D7568" s="396" t="s">
        <v>21310</v>
      </c>
    </row>
    <row r="7569" spans="1:4" x14ac:dyDescent="0.2">
      <c r="A7569" s="461">
        <v>95325</v>
      </c>
      <c r="B7569" s="445" t="s">
        <v>1782</v>
      </c>
      <c r="C7569" s="446" t="s">
        <v>809</v>
      </c>
      <c r="D7569" s="396" t="s">
        <v>21311</v>
      </c>
    </row>
    <row r="7570" spans="1:4" x14ac:dyDescent="0.2">
      <c r="A7570" s="461">
        <v>95328</v>
      </c>
      <c r="B7570" s="445" t="s">
        <v>1783</v>
      </c>
      <c r="C7570" s="446" t="s">
        <v>809</v>
      </c>
      <c r="D7570" s="396" t="s">
        <v>21312</v>
      </c>
    </row>
    <row r="7571" spans="1:4" x14ac:dyDescent="0.2">
      <c r="A7571" s="461">
        <v>95329</v>
      </c>
      <c r="B7571" s="445" t="s">
        <v>1784</v>
      </c>
      <c r="C7571" s="446" t="s">
        <v>809</v>
      </c>
      <c r="D7571" s="396" t="s">
        <v>21313</v>
      </c>
    </row>
    <row r="7572" spans="1:4" x14ac:dyDescent="0.2">
      <c r="A7572" s="461">
        <v>95330</v>
      </c>
      <c r="B7572" s="445" t="s">
        <v>1785</v>
      </c>
      <c r="C7572" s="446" t="s">
        <v>809</v>
      </c>
      <c r="D7572" s="396" t="s">
        <v>21314</v>
      </c>
    </row>
    <row r="7573" spans="1:4" x14ac:dyDescent="0.2">
      <c r="A7573" s="461">
        <v>95331</v>
      </c>
      <c r="B7573" s="445" t="s">
        <v>1786</v>
      </c>
      <c r="C7573" s="446" t="s">
        <v>809</v>
      </c>
      <c r="D7573" s="396" t="s">
        <v>21304</v>
      </c>
    </row>
    <row r="7574" spans="1:4" x14ac:dyDescent="0.2">
      <c r="A7574" s="461">
        <v>95332</v>
      </c>
      <c r="B7574" s="445" t="s">
        <v>1787</v>
      </c>
      <c r="C7574" s="446" t="s">
        <v>809</v>
      </c>
      <c r="D7574" s="396" t="s">
        <v>21315</v>
      </c>
    </row>
    <row r="7575" spans="1:4" x14ac:dyDescent="0.2">
      <c r="A7575" s="461">
        <v>95334</v>
      </c>
      <c r="B7575" s="445" t="s">
        <v>1788</v>
      </c>
      <c r="C7575" s="446" t="s">
        <v>809</v>
      </c>
      <c r="D7575" s="396" t="s">
        <v>21316</v>
      </c>
    </row>
    <row r="7576" spans="1:4" x14ac:dyDescent="0.2">
      <c r="A7576" s="461">
        <v>95335</v>
      </c>
      <c r="B7576" s="445" t="s">
        <v>1789</v>
      </c>
      <c r="C7576" s="446" t="s">
        <v>809</v>
      </c>
      <c r="D7576" s="396" t="s">
        <v>21317</v>
      </c>
    </row>
    <row r="7577" spans="1:4" x14ac:dyDescent="0.2">
      <c r="A7577" s="461">
        <v>95337</v>
      </c>
      <c r="B7577" s="445" t="s">
        <v>1790</v>
      </c>
      <c r="C7577" s="446" t="s">
        <v>809</v>
      </c>
      <c r="D7577" s="396" t="s">
        <v>21318</v>
      </c>
    </row>
    <row r="7578" spans="1:4" x14ac:dyDescent="0.2">
      <c r="A7578" s="461">
        <v>95338</v>
      </c>
      <c r="B7578" s="445" t="s">
        <v>1791</v>
      </c>
      <c r="C7578" s="446" t="s">
        <v>809</v>
      </c>
      <c r="D7578" s="396" t="s">
        <v>21319</v>
      </c>
    </row>
    <row r="7579" spans="1:4" x14ac:dyDescent="0.2">
      <c r="A7579" s="461">
        <v>95339</v>
      </c>
      <c r="B7579" s="445" t="s">
        <v>1792</v>
      </c>
      <c r="C7579" s="446" t="s">
        <v>809</v>
      </c>
      <c r="D7579" s="396" t="s">
        <v>21317</v>
      </c>
    </row>
    <row r="7580" spans="1:4" x14ac:dyDescent="0.2">
      <c r="A7580" s="461">
        <v>95340</v>
      </c>
      <c r="B7580" s="445" t="s">
        <v>1793</v>
      </c>
      <c r="C7580" s="446" t="s">
        <v>809</v>
      </c>
      <c r="D7580" s="396" t="s">
        <v>21320</v>
      </c>
    </row>
    <row r="7581" spans="1:4" x14ac:dyDescent="0.2">
      <c r="A7581" s="461">
        <v>95341</v>
      </c>
      <c r="B7581" s="445" t="s">
        <v>1794</v>
      </c>
      <c r="C7581" s="446" t="s">
        <v>809</v>
      </c>
      <c r="D7581" s="396" t="s">
        <v>21321</v>
      </c>
    </row>
    <row r="7582" spans="1:4" x14ac:dyDescent="0.2">
      <c r="A7582" s="461">
        <v>95342</v>
      </c>
      <c r="B7582" s="445" t="s">
        <v>1795</v>
      </c>
      <c r="C7582" s="446" t="s">
        <v>809</v>
      </c>
      <c r="D7582" s="396" t="s">
        <v>21318</v>
      </c>
    </row>
    <row r="7583" spans="1:4" x14ac:dyDescent="0.2">
      <c r="A7583" s="461">
        <v>95343</v>
      </c>
      <c r="B7583" s="445" t="s">
        <v>1796</v>
      </c>
      <c r="C7583" s="446" t="s">
        <v>809</v>
      </c>
      <c r="D7583" s="396" t="s">
        <v>21322</v>
      </c>
    </row>
    <row r="7584" spans="1:4" x14ac:dyDescent="0.2">
      <c r="A7584" s="461">
        <v>95344</v>
      </c>
      <c r="B7584" s="445" t="s">
        <v>1797</v>
      </c>
      <c r="C7584" s="446" t="s">
        <v>809</v>
      </c>
      <c r="D7584" s="396" t="s">
        <v>21323</v>
      </c>
    </row>
    <row r="7585" spans="1:4" x14ac:dyDescent="0.2">
      <c r="A7585" s="461">
        <v>95345</v>
      </c>
      <c r="B7585" s="445" t="s">
        <v>1798</v>
      </c>
      <c r="C7585" s="446" t="s">
        <v>809</v>
      </c>
      <c r="D7585" s="396" t="s">
        <v>21324</v>
      </c>
    </row>
    <row r="7586" spans="1:4" x14ac:dyDescent="0.2">
      <c r="A7586" s="461">
        <v>95346</v>
      </c>
      <c r="B7586" s="445" t="s">
        <v>1799</v>
      </c>
      <c r="C7586" s="446" t="s">
        <v>809</v>
      </c>
      <c r="D7586" s="396" t="s">
        <v>21325</v>
      </c>
    </row>
    <row r="7587" spans="1:4" x14ac:dyDescent="0.2">
      <c r="A7587" s="461">
        <v>95347</v>
      </c>
      <c r="B7587" s="445" t="s">
        <v>1800</v>
      </c>
      <c r="C7587" s="446" t="s">
        <v>809</v>
      </c>
      <c r="D7587" s="396" t="s">
        <v>21326</v>
      </c>
    </row>
    <row r="7588" spans="1:4" x14ac:dyDescent="0.2">
      <c r="A7588" s="461">
        <v>95348</v>
      </c>
      <c r="B7588" s="445" t="s">
        <v>1801</v>
      </c>
      <c r="C7588" s="446" t="s">
        <v>809</v>
      </c>
      <c r="D7588" s="396" t="s">
        <v>21327</v>
      </c>
    </row>
    <row r="7589" spans="1:4" x14ac:dyDescent="0.2">
      <c r="A7589" s="461">
        <v>95349</v>
      </c>
      <c r="B7589" s="445" t="s">
        <v>1802</v>
      </c>
      <c r="C7589" s="446" t="s">
        <v>809</v>
      </c>
      <c r="D7589" s="396" t="s">
        <v>21328</v>
      </c>
    </row>
    <row r="7590" spans="1:4" x14ac:dyDescent="0.2">
      <c r="A7590" s="461">
        <v>95351</v>
      </c>
      <c r="B7590" s="445" t="s">
        <v>1803</v>
      </c>
      <c r="C7590" s="446" t="s">
        <v>809</v>
      </c>
      <c r="D7590" s="396" t="s">
        <v>21319</v>
      </c>
    </row>
    <row r="7591" spans="1:4" x14ac:dyDescent="0.2">
      <c r="A7591" s="461">
        <v>95352</v>
      </c>
      <c r="B7591" s="445" t="s">
        <v>1804</v>
      </c>
      <c r="C7591" s="446" t="s">
        <v>809</v>
      </c>
      <c r="D7591" s="396" t="s">
        <v>21325</v>
      </c>
    </row>
    <row r="7592" spans="1:4" x14ac:dyDescent="0.2">
      <c r="A7592" s="461">
        <v>95354</v>
      </c>
      <c r="B7592" s="445" t="s">
        <v>1805</v>
      </c>
      <c r="C7592" s="446" t="s">
        <v>809</v>
      </c>
      <c r="D7592" s="396" t="s">
        <v>21329</v>
      </c>
    </row>
    <row r="7593" spans="1:4" x14ac:dyDescent="0.2">
      <c r="A7593" s="461">
        <v>95355</v>
      </c>
      <c r="B7593" s="445" t="s">
        <v>1806</v>
      </c>
      <c r="C7593" s="446" t="s">
        <v>809</v>
      </c>
      <c r="D7593" s="396" t="s">
        <v>21307</v>
      </c>
    </row>
    <row r="7594" spans="1:4" x14ac:dyDescent="0.2">
      <c r="A7594" s="461">
        <v>95356</v>
      </c>
      <c r="B7594" s="445" t="s">
        <v>1807</v>
      </c>
      <c r="C7594" s="446" t="s">
        <v>809</v>
      </c>
      <c r="D7594" s="396" t="s">
        <v>21329</v>
      </c>
    </row>
    <row r="7595" spans="1:4" x14ac:dyDescent="0.2">
      <c r="A7595" s="461">
        <v>95357</v>
      </c>
      <c r="B7595" s="445" t="s">
        <v>1808</v>
      </c>
      <c r="C7595" s="446" t="s">
        <v>809</v>
      </c>
      <c r="D7595" s="396" t="s">
        <v>21330</v>
      </c>
    </row>
    <row r="7596" spans="1:4" x14ac:dyDescent="0.2">
      <c r="A7596" s="461">
        <v>95358</v>
      </c>
      <c r="B7596" s="445" t="s">
        <v>1809</v>
      </c>
      <c r="C7596" s="446" t="s">
        <v>809</v>
      </c>
      <c r="D7596" s="396" t="s">
        <v>21321</v>
      </c>
    </row>
    <row r="7597" spans="1:4" x14ac:dyDescent="0.2">
      <c r="A7597" s="461">
        <v>95359</v>
      </c>
      <c r="B7597" s="445" t="s">
        <v>1810</v>
      </c>
      <c r="C7597" s="446" t="s">
        <v>809</v>
      </c>
      <c r="D7597" s="396" t="s">
        <v>21331</v>
      </c>
    </row>
    <row r="7598" spans="1:4" x14ac:dyDescent="0.2">
      <c r="A7598" s="461">
        <v>95360</v>
      </c>
      <c r="B7598" s="445" t="s">
        <v>1811</v>
      </c>
      <c r="C7598" s="446" t="s">
        <v>809</v>
      </c>
      <c r="D7598" s="396" t="s">
        <v>21321</v>
      </c>
    </row>
    <row r="7599" spans="1:4" x14ac:dyDescent="0.2">
      <c r="A7599" s="461">
        <v>95361</v>
      </c>
      <c r="B7599" s="445" t="s">
        <v>1812</v>
      </c>
      <c r="C7599" s="446" t="s">
        <v>809</v>
      </c>
      <c r="D7599" s="396" t="s">
        <v>21307</v>
      </c>
    </row>
    <row r="7600" spans="1:4" x14ac:dyDescent="0.2">
      <c r="A7600" s="461">
        <v>95362</v>
      </c>
      <c r="B7600" s="445" t="s">
        <v>1813</v>
      </c>
      <c r="C7600" s="446" t="s">
        <v>809</v>
      </c>
      <c r="D7600" s="396" t="s">
        <v>21322</v>
      </c>
    </row>
    <row r="7601" spans="1:4" x14ac:dyDescent="0.2">
      <c r="A7601" s="461">
        <v>95363</v>
      </c>
      <c r="B7601" s="445" t="s">
        <v>1814</v>
      </c>
      <c r="C7601" s="446" t="s">
        <v>809</v>
      </c>
      <c r="D7601" s="396" t="s">
        <v>21322</v>
      </c>
    </row>
    <row r="7602" spans="1:4" x14ac:dyDescent="0.2">
      <c r="A7602" s="461">
        <v>95364</v>
      </c>
      <c r="B7602" s="445" t="s">
        <v>1815</v>
      </c>
      <c r="C7602" s="446" t="s">
        <v>809</v>
      </c>
      <c r="D7602" s="396" t="s">
        <v>21329</v>
      </c>
    </row>
    <row r="7603" spans="1:4" x14ac:dyDescent="0.2">
      <c r="A7603" s="461">
        <v>95365</v>
      </c>
      <c r="B7603" s="445" t="s">
        <v>1816</v>
      </c>
      <c r="C7603" s="446" t="s">
        <v>809</v>
      </c>
      <c r="D7603" s="396" t="s">
        <v>21329</v>
      </c>
    </row>
    <row r="7604" spans="1:4" x14ac:dyDescent="0.2">
      <c r="A7604" s="461">
        <v>95366</v>
      </c>
      <c r="B7604" s="445" t="s">
        <v>1817</v>
      </c>
      <c r="C7604" s="446" t="s">
        <v>809</v>
      </c>
      <c r="D7604" s="396" t="s">
        <v>21308</v>
      </c>
    </row>
    <row r="7605" spans="1:4" x14ac:dyDescent="0.2">
      <c r="A7605" s="461">
        <v>95367</v>
      </c>
      <c r="B7605" s="445" t="s">
        <v>1818</v>
      </c>
      <c r="C7605" s="446" t="s">
        <v>809</v>
      </c>
      <c r="D7605" s="396" t="s">
        <v>21322</v>
      </c>
    </row>
    <row r="7606" spans="1:4" x14ac:dyDescent="0.2">
      <c r="A7606" s="461">
        <v>95368</v>
      </c>
      <c r="B7606" s="445" t="s">
        <v>1819</v>
      </c>
      <c r="C7606" s="446" t="s">
        <v>809</v>
      </c>
      <c r="D7606" s="396" t="s">
        <v>21318</v>
      </c>
    </row>
    <row r="7607" spans="1:4" x14ac:dyDescent="0.2">
      <c r="A7607" s="461">
        <v>95369</v>
      </c>
      <c r="B7607" s="445" t="s">
        <v>1820</v>
      </c>
      <c r="C7607" s="446" t="s">
        <v>809</v>
      </c>
      <c r="D7607" s="396" t="s">
        <v>21306</v>
      </c>
    </row>
    <row r="7608" spans="1:4" x14ac:dyDescent="0.2">
      <c r="A7608" s="461">
        <v>95370</v>
      </c>
      <c r="B7608" s="445" t="s">
        <v>1821</v>
      </c>
      <c r="C7608" s="446" t="s">
        <v>809</v>
      </c>
      <c r="D7608" s="396" t="s">
        <v>21320</v>
      </c>
    </row>
    <row r="7609" spans="1:4" x14ac:dyDescent="0.2">
      <c r="A7609" s="461">
        <v>95371</v>
      </c>
      <c r="B7609" s="445" t="s">
        <v>1822</v>
      </c>
      <c r="C7609" s="446" t="s">
        <v>809</v>
      </c>
      <c r="D7609" s="396" t="s">
        <v>21319</v>
      </c>
    </row>
    <row r="7610" spans="1:4" x14ac:dyDescent="0.2">
      <c r="A7610" s="461">
        <v>95372</v>
      </c>
      <c r="B7610" s="445" t="s">
        <v>1823</v>
      </c>
      <c r="C7610" s="446" t="s">
        <v>809</v>
      </c>
      <c r="D7610" s="396" t="s">
        <v>21320</v>
      </c>
    </row>
    <row r="7611" spans="1:4" x14ac:dyDescent="0.2">
      <c r="A7611" s="461">
        <v>95373</v>
      </c>
      <c r="B7611" s="445" t="s">
        <v>1824</v>
      </c>
      <c r="C7611" s="446" t="s">
        <v>809</v>
      </c>
      <c r="D7611" s="396" t="s">
        <v>21332</v>
      </c>
    </row>
    <row r="7612" spans="1:4" x14ac:dyDescent="0.2">
      <c r="A7612" s="461">
        <v>95374</v>
      </c>
      <c r="B7612" s="445" t="s">
        <v>1825</v>
      </c>
      <c r="C7612" s="446" t="s">
        <v>809</v>
      </c>
      <c r="D7612" s="396" t="s">
        <v>21320</v>
      </c>
    </row>
    <row r="7613" spans="1:4" x14ac:dyDescent="0.2">
      <c r="A7613" s="461">
        <v>95375</v>
      </c>
      <c r="B7613" s="445" t="s">
        <v>1826</v>
      </c>
      <c r="C7613" s="446" t="s">
        <v>809</v>
      </c>
      <c r="D7613" s="396" t="s">
        <v>21333</v>
      </c>
    </row>
    <row r="7614" spans="1:4" x14ac:dyDescent="0.2">
      <c r="A7614" s="461">
        <v>95376</v>
      </c>
      <c r="B7614" s="445" t="s">
        <v>1827</v>
      </c>
      <c r="C7614" s="446" t="s">
        <v>809</v>
      </c>
      <c r="D7614" s="396" t="s">
        <v>21334</v>
      </c>
    </row>
    <row r="7615" spans="1:4" x14ac:dyDescent="0.2">
      <c r="A7615" s="461">
        <v>95377</v>
      </c>
      <c r="B7615" s="445" t="s">
        <v>1828</v>
      </c>
      <c r="C7615" s="446" t="s">
        <v>809</v>
      </c>
      <c r="D7615" s="396" t="s">
        <v>21314</v>
      </c>
    </row>
    <row r="7616" spans="1:4" x14ac:dyDescent="0.2">
      <c r="A7616" s="461">
        <v>95378</v>
      </c>
      <c r="B7616" s="445" t="s">
        <v>1829</v>
      </c>
      <c r="C7616" s="446" t="s">
        <v>809</v>
      </c>
      <c r="D7616" s="396" t="s">
        <v>21335</v>
      </c>
    </row>
    <row r="7617" spans="1:4" x14ac:dyDescent="0.2">
      <c r="A7617" s="461">
        <v>95379</v>
      </c>
      <c r="B7617" s="445" t="s">
        <v>1830</v>
      </c>
      <c r="C7617" s="446" t="s">
        <v>809</v>
      </c>
      <c r="D7617" s="396" t="s">
        <v>21322</v>
      </c>
    </row>
    <row r="7618" spans="1:4" x14ac:dyDescent="0.2">
      <c r="A7618" s="461">
        <v>95380</v>
      </c>
      <c r="B7618" s="445" t="s">
        <v>1831</v>
      </c>
      <c r="C7618" s="446" t="s">
        <v>809</v>
      </c>
      <c r="D7618" s="396" t="s">
        <v>21336</v>
      </c>
    </row>
    <row r="7619" spans="1:4" x14ac:dyDescent="0.2">
      <c r="A7619" s="461">
        <v>95383</v>
      </c>
      <c r="B7619" s="445" t="s">
        <v>1832</v>
      </c>
      <c r="C7619" s="446" t="s">
        <v>809</v>
      </c>
      <c r="D7619" s="396" t="s">
        <v>21304</v>
      </c>
    </row>
    <row r="7620" spans="1:4" x14ac:dyDescent="0.2">
      <c r="A7620" s="461">
        <v>95384</v>
      </c>
      <c r="B7620" s="445" t="s">
        <v>1833</v>
      </c>
      <c r="C7620" s="446" t="s">
        <v>809</v>
      </c>
      <c r="D7620" s="396" t="s">
        <v>21337</v>
      </c>
    </row>
    <row r="7621" spans="1:4" x14ac:dyDescent="0.2">
      <c r="A7621" s="461">
        <v>95385</v>
      </c>
      <c r="B7621" s="445" t="s">
        <v>1834</v>
      </c>
      <c r="C7621" s="446" t="s">
        <v>809</v>
      </c>
      <c r="D7621" s="396" t="s">
        <v>21314</v>
      </c>
    </row>
    <row r="7622" spans="1:4" x14ac:dyDescent="0.2">
      <c r="A7622" s="461">
        <v>95386</v>
      </c>
      <c r="B7622" s="445" t="s">
        <v>1835</v>
      </c>
      <c r="C7622" s="446" t="s">
        <v>809</v>
      </c>
      <c r="D7622" s="396" t="s">
        <v>21321</v>
      </c>
    </row>
    <row r="7623" spans="1:4" x14ac:dyDescent="0.2">
      <c r="A7623" s="461">
        <v>95387</v>
      </c>
      <c r="B7623" s="445" t="s">
        <v>1836</v>
      </c>
      <c r="C7623" s="446" t="s">
        <v>809</v>
      </c>
      <c r="D7623" s="396" t="s">
        <v>21338</v>
      </c>
    </row>
    <row r="7624" spans="1:4" x14ac:dyDescent="0.2">
      <c r="A7624" s="461">
        <v>95389</v>
      </c>
      <c r="B7624" s="445" t="s">
        <v>1837</v>
      </c>
      <c r="C7624" s="446" t="s">
        <v>809</v>
      </c>
      <c r="D7624" s="396" t="s">
        <v>21307</v>
      </c>
    </row>
    <row r="7625" spans="1:4" x14ac:dyDescent="0.2">
      <c r="A7625" s="461">
        <v>95390</v>
      </c>
      <c r="B7625" s="445" t="s">
        <v>1838</v>
      </c>
      <c r="C7625" s="446" t="s">
        <v>809</v>
      </c>
      <c r="D7625" s="396" t="s">
        <v>21339</v>
      </c>
    </row>
    <row r="7626" spans="1:4" x14ac:dyDescent="0.2">
      <c r="A7626" s="461">
        <v>95392</v>
      </c>
      <c r="B7626" s="445" t="s">
        <v>1839</v>
      </c>
      <c r="C7626" s="446" t="s">
        <v>809</v>
      </c>
      <c r="D7626" s="396" t="s">
        <v>21328</v>
      </c>
    </row>
    <row r="7627" spans="1:4" x14ac:dyDescent="0.2">
      <c r="A7627" s="461">
        <v>95393</v>
      </c>
      <c r="B7627" s="445" t="s">
        <v>1840</v>
      </c>
      <c r="C7627" s="446" t="s">
        <v>809</v>
      </c>
      <c r="D7627" s="396" t="s">
        <v>21340</v>
      </c>
    </row>
    <row r="7628" spans="1:4" x14ac:dyDescent="0.2">
      <c r="A7628" s="461">
        <v>95394</v>
      </c>
      <c r="B7628" s="445" t="s">
        <v>1841</v>
      </c>
      <c r="C7628" s="446" t="s">
        <v>809</v>
      </c>
      <c r="D7628" s="396" t="s">
        <v>21341</v>
      </c>
    </row>
    <row r="7629" spans="1:4" x14ac:dyDescent="0.2">
      <c r="A7629" s="461">
        <v>95395</v>
      </c>
      <c r="B7629" s="445" t="s">
        <v>1842</v>
      </c>
      <c r="C7629" s="446" t="s">
        <v>809</v>
      </c>
      <c r="D7629" s="396" t="s">
        <v>21342</v>
      </c>
    </row>
    <row r="7630" spans="1:4" x14ac:dyDescent="0.2">
      <c r="A7630" s="461">
        <v>95396</v>
      </c>
      <c r="B7630" s="445" t="s">
        <v>1843</v>
      </c>
      <c r="C7630" s="446" t="s">
        <v>809</v>
      </c>
      <c r="D7630" s="396" t="s">
        <v>21343</v>
      </c>
    </row>
    <row r="7631" spans="1:4" x14ac:dyDescent="0.2">
      <c r="A7631" s="461">
        <v>95398</v>
      </c>
      <c r="B7631" s="445" t="s">
        <v>1844</v>
      </c>
      <c r="C7631" s="446" t="s">
        <v>809</v>
      </c>
      <c r="D7631" s="396" t="s">
        <v>21339</v>
      </c>
    </row>
    <row r="7632" spans="1:4" x14ac:dyDescent="0.2">
      <c r="A7632" s="461">
        <v>95400</v>
      </c>
      <c r="B7632" s="445" t="s">
        <v>1845</v>
      </c>
      <c r="C7632" s="446" t="s">
        <v>809</v>
      </c>
      <c r="D7632" s="396" t="s">
        <v>21344</v>
      </c>
    </row>
    <row r="7633" spans="1:4" x14ac:dyDescent="0.2">
      <c r="A7633" s="461">
        <v>95401</v>
      </c>
      <c r="B7633" s="445" t="s">
        <v>1846</v>
      </c>
      <c r="C7633" s="446" t="s">
        <v>809</v>
      </c>
      <c r="D7633" s="396" t="s">
        <v>21345</v>
      </c>
    </row>
    <row r="7634" spans="1:4" x14ac:dyDescent="0.2">
      <c r="A7634" s="461">
        <v>95402</v>
      </c>
      <c r="B7634" s="445" t="s">
        <v>1847</v>
      </c>
      <c r="C7634" s="446" t="s">
        <v>809</v>
      </c>
      <c r="D7634" s="396" t="s">
        <v>21346</v>
      </c>
    </row>
    <row r="7635" spans="1:4" x14ac:dyDescent="0.2">
      <c r="A7635" s="461">
        <v>95403</v>
      </c>
      <c r="B7635" s="445" t="s">
        <v>1848</v>
      </c>
      <c r="C7635" s="446" t="s">
        <v>809</v>
      </c>
      <c r="D7635" s="396" t="s">
        <v>21347</v>
      </c>
    </row>
    <row r="7636" spans="1:4" x14ac:dyDescent="0.2">
      <c r="A7636" s="461">
        <v>95404</v>
      </c>
      <c r="B7636" s="445" t="s">
        <v>1849</v>
      </c>
      <c r="C7636" s="446" t="s">
        <v>809</v>
      </c>
      <c r="D7636" s="396" t="s">
        <v>21348</v>
      </c>
    </row>
    <row r="7637" spans="1:4" x14ac:dyDescent="0.2">
      <c r="A7637" s="461">
        <v>95405</v>
      </c>
      <c r="B7637" s="445" t="s">
        <v>1850</v>
      </c>
      <c r="C7637" s="446" t="s">
        <v>809</v>
      </c>
      <c r="D7637" s="396" t="s">
        <v>21349</v>
      </c>
    </row>
    <row r="7638" spans="1:4" x14ac:dyDescent="0.2">
      <c r="A7638" s="461">
        <v>95406</v>
      </c>
      <c r="B7638" s="445" t="s">
        <v>1851</v>
      </c>
      <c r="C7638" s="446" t="s">
        <v>809</v>
      </c>
      <c r="D7638" s="396" t="s">
        <v>21310</v>
      </c>
    </row>
    <row r="7639" spans="1:4" x14ac:dyDescent="0.2">
      <c r="A7639" s="461">
        <v>95408</v>
      </c>
      <c r="B7639" s="445" t="s">
        <v>1852</v>
      </c>
      <c r="C7639" s="446" t="s">
        <v>985</v>
      </c>
      <c r="D7639" s="396" t="s">
        <v>21350</v>
      </c>
    </row>
    <row r="7640" spans="1:4" x14ac:dyDescent="0.2">
      <c r="A7640" s="461">
        <v>95411</v>
      </c>
      <c r="B7640" s="445" t="s">
        <v>1853</v>
      </c>
      <c r="C7640" s="446" t="s">
        <v>985</v>
      </c>
      <c r="D7640" s="396" t="s">
        <v>21351</v>
      </c>
    </row>
    <row r="7641" spans="1:4" x14ac:dyDescent="0.2">
      <c r="A7641" s="461">
        <v>95413</v>
      </c>
      <c r="B7641" s="445" t="s">
        <v>1854</v>
      </c>
      <c r="C7641" s="446" t="s">
        <v>985</v>
      </c>
      <c r="D7641" s="396" t="s">
        <v>21352</v>
      </c>
    </row>
    <row r="7642" spans="1:4" x14ac:dyDescent="0.2">
      <c r="A7642" s="461">
        <v>95414</v>
      </c>
      <c r="B7642" s="445" t="s">
        <v>1855</v>
      </c>
      <c r="C7642" s="446" t="s">
        <v>985</v>
      </c>
      <c r="D7642" s="396" t="s">
        <v>21353</v>
      </c>
    </row>
    <row r="7643" spans="1:4" x14ac:dyDescent="0.2">
      <c r="A7643" s="461">
        <v>95415</v>
      </c>
      <c r="B7643" s="445" t="s">
        <v>1856</v>
      </c>
      <c r="C7643" s="446" t="s">
        <v>985</v>
      </c>
      <c r="D7643" s="396" t="s">
        <v>21354</v>
      </c>
    </row>
    <row r="7644" spans="1:4" x14ac:dyDescent="0.2">
      <c r="A7644" s="461">
        <v>95416</v>
      </c>
      <c r="B7644" s="445" t="s">
        <v>1857</v>
      </c>
      <c r="C7644" s="446" t="s">
        <v>985</v>
      </c>
      <c r="D7644" s="396" t="s">
        <v>21355</v>
      </c>
    </row>
    <row r="7645" spans="1:4" x14ac:dyDescent="0.2">
      <c r="A7645" s="461">
        <v>95417</v>
      </c>
      <c r="B7645" s="445" t="s">
        <v>1858</v>
      </c>
      <c r="C7645" s="446" t="s">
        <v>985</v>
      </c>
      <c r="D7645" s="396" t="s">
        <v>21356</v>
      </c>
    </row>
    <row r="7646" spans="1:4" x14ac:dyDescent="0.2">
      <c r="A7646" s="461">
        <v>95418</v>
      </c>
      <c r="B7646" s="445" t="s">
        <v>1859</v>
      </c>
      <c r="C7646" s="446" t="s">
        <v>985</v>
      </c>
      <c r="D7646" s="396" t="s">
        <v>21357</v>
      </c>
    </row>
    <row r="7647" spans="1:4" x14ac:dyDescent="0.2">
      <c r="A7647" s="461">
        <v>95419</v>
      </c>
      <c r="B7647" s="445" t="s">
        <v>1860</v>
      </c>
      <c r="C7647" s="446" t="s">
        <v>985</v>
      </c>
      <c r="D7647" s="396" t="s">
        <v>21358</v>
      </c>
    </row>
    <row r="7648" spans="1:4" x14ac:dyDescent="0.2">
      <c r="A7648" s="461">
        <v>95420</v>
      </c>
      <c r="B7648" s="445" t="s">
        <v>1861</v>
      </c>
      <c r="C7648" s="446" t="s">
        <v>985</v>
      </c>
      <c r="D7648" s="396" t="s">
        <v>21359</v>
      </c>
    </row>
    <row r="7649" spans="1:4" x14ac:dyDescent="0.2">
      <c r="A7649" s="461">
        <v>95421</v>
      </c>
      <c r="B7649" s="445" t="s">
        <v>1862</v>
      </c>
      <c r="C7649" s="446" t="s">
        <v>985</v>
      </c>
      <c r="D7649" s="396" t="s">
        <v>21360</v>
      </c>
    </row>
    <row r="7650" spans="1:4" x14ac:dyDescent="0.2">
      <c r="A7650" s="461">
        <v>95422</v>
      </c>
      <c r="B7650" s="445" t="s">
        <v>1863</v>
      </c>
      <c r="C7650" s="446" t="s">
        <v>985</v>
      </c>
      <c r="D7650" s="396" t="s">
        <v>21361</v>
      </c>
    </row>
    <row r="7651" spans="1:4" x14ac:dyDescent="0.2">
      <c r="A7651" s="461">
        <v>95423</v>
      </c>
      <c r="B7651" s="445" t="s">
        <v>1864</v>
      </c>
      <c r="C7651" s="446" t="s">
        <v>985</v>
      </c>
      <c r="D7651" s="396" t="s">
        <v>21362</v>
      </c>
    </row>
    <row r="7652" spans="1:4" x14ac:dyDescent="0.2">
      <c r="A7652" s="461">
        <v>95424</v>
      </c>
      <c r="B7652" s="445" t="s">
        <v>1865</v>
      </c>
      <c r="C7652" s="446" t="s">
        <v>985</v>
      </c>
      <c r="D7652" s="396" t="s">
        <v>21363</v>
      </c>
    </row>
    <row r="7653" spans="1:4" x14ac:dyDescent="0.2">
      <c r="A7653" s="461">
        <v>100288</v>
      </c>
      <c r="B7653" s="445" t="s">
        <v>5356</v>
      </c>
      <c r="C7653" s="446" t="s">
        <v>809</v>
      </c>
      <c r="D7653" s="396" t="s">
        <v>21339</v>
      </c>
    </row>
    <row r="7654" spans="1:4" x14ac:dyDescent="0.2">
      <c r="A7654" s="461">
        <v>100289</v>
      </c>
      <c r="B7654" s="445" t="s">
        <v>5357</v>
      </c>
      <c r="C7654" s="446" t="s">
        <v>809</v>
      </c>
      <c r="D7654" s="396" t="s">
        <v>21364</v>
      </c>
    </row>
    <row r="7655" spans="1:4" x14ac:dyDescent="0.2">
      <c r="A7655" s="461">
        <v>100291</v>
      </c>
      <c r="B7655" s="445" t="s">
        <v>5358</v>
      </c>
      <c r="C7655" s="446" t="s">
        <v>809</v>
      </c>
      <c r="D7655" s="396" t="s">
        <v>21338</v>
      </c>
    </row>
    <row r="7656" spans="1:4" x14ac:dyDescent="0.2">
      <c r="A7656" s="461">
        <v>100293</v>
      </c>
      <c r="B7656" s="445" t="s">
        <v>5359</v>
      </c>
      <c r="C7656" s="446" t="s">
        <v>809</v>
      </c>
      <c r="D7656" s="396" t="s">
        <v>21344</v>
      </c>
    </row>
    <row r="7657" spans="1:4" x14ac:dyDescent="0.2">
      <c r="A7657" s="461">
        <v>100295</v>
      </c>
      <c r="B7657" s="445" t="s">
        <v>5360</v>
      </c>
      <c r="C7657" s="446" t="s">
        <v>809</v>
      </c>
      <c r="D7657" s="396" t="s">
        <v>21365</v>
      </c>
    </row>
    <row r="7658" spans="1:4" x14ac:dyDescent="0.2">
      <c r="A7658" s="461">
        <v>100298</v>
      </c>
      <c r="B7658" s="445" t="s">
        <v>5361</v>
      </c>
      <c r="C7658" s="446" t="s">
        <v>809</v>
      </c>
      <c r="D7658" s="396" t="s">
        <v>21366</v>
      </c>
    </row>
    <row r="7659" spans="1:4" x14ac:dyDescent="0.2">
      <c r="A7659" s="461">
        <v>100299</v>
      </c>
      <c r="B7659" s="445" t="s">
        <v>5362</v>
      </c>
      <c r="C7659" s="446" t="s">
        <v>809</v>
      </c>
      <c r="D7659" s="396" t="s">
        <v>21367</v>
      </c>
    </row>
    <row r="7660" spans="1:4" x14ac:dyDescent="0.2">
      <c r="A7660" s="461">
        <v>100301</v>
      </c>
      <c r="B7660" s="445" t="s">
        <v>4073</v>
      </c>
      <c r="C7660" s="446" t="s">
        <v>809</v>
      </c>
      <c r="D7660" s="396" t="s">
        <v>21368</v>
      </c>
    </row>
    <row r="7661" spans="1:4" x14ac:dyDescent="0.2">
      <c r="A7661" s="461">
        <v>100303</v>
      </c>
      <c r="B7661" s="445" t="s">
        <v>5364</v>
      </c>
      <c r="C7661" s="446" t="s">
        <v>809</v>
      </c>
      <c r="D7661" s="396" t="s">
        <v>21369</v>
      </c>
    </row>
    <row r="7662" spans="1:4" x14ac:dyDescent="0.2">
      <c r="A7662" s="461">
        <v>100307</v>
      </c>
      <c r="B7662" s="445" t="s">
        <v>5365</v>
      </c>
      <c r="C7662" s="446" t="s">
        <v>809</v>
      </c>
      <c r="D7662" s="396" t="s">
        <v>21370</v>
      </c>
    </row>
    <row r="7663" spans="1:4" x14ac:dyDescent="0.2">
      <c r="A7663" s="461">
        <v>100308</v>
      </c>
      <c r="B7663" s="445" t="s">
        <v>5366</v>
      </c>
      <c r="C7663" s="446" t="s">
        <v>809</v>
      </c>
      <c r="D7663" s="396" t="s">
        <v>21371</v>
      </c>
    </row>
    <row r="7664" spans="1:4" x14ac:dyDescent="0.2">
      <c r="A7664" s="461">
        <v>100309</v>
      </c>
      <c r="B7664" s="445" t="s">
        <v>5368</v>
      </c>
      <c r="C7664" s="446" t="s">
        <v>809</v>
      </c>
      <c r="D7664" s="396" t="s">
        <v>21372</v>
      </c>
    </row>
    <row r="7665" spans="1:4" x14ac:dyDescent="0.2">
      <c r="A7665" s="461">
        <v>100315</v>
      </c>
      <c r="B7665" s="445" t="s">
        <v>5367</v>
      </c>
      <c r="C7665" s="446" t="s">
        <v>985</v>
      </c>
      <c r="D7665" s="396" t="s">
        <v>21373</v>
      </c>
    </row>
    <row r="7666" spans="1:4" x14ac:dyDescent="0.2">
      <c r="A7666" s="461">
        <v>100321</v>
      </c>
      <c r="B7666" s="445" t="s">
        <v>5368</v>
      </c>
      <c r="C7666" s="446" t="s">
        <v>985</v>
      </c>
      <c r="D7666" s="396" t="s">
        <v>21374</v>
      </c>
    </row>
    <row r="7667" spans="1:4" x14ac:dyDescent="0.2">
      <c r="A7667" s="461">
        <v>100533</v>
      </c>
      <c r="B7667" s="445" t="s">
        <v>8719</v>
      </c>
      <c r="C7667" s="446" t="s">
        <v>809</v>
      </c>
      <c r="D7667" s="396" t="s">
        <v>21375</v>
      </c>
    </row>
    <row r="7668" spans="1:4" x14ac:dyDescent="0.2">
      <c r="A7668" s="461">
        <v>100534</v>
      </c>
      <c r="B7668" s="445" t="s">
        <v>8719</v>
      </c>
      <c r="C7668" s="446" t="s">
        <v>985</v>
      </c>
      <c r="D7668" s="396" t="s">
        <v>21376</v>
      </c>
    </row>
    <row r="7669" spans="1:4" x14ac:dyDescent="0.2">
      <c r="A7669" s="461">
        <v>100535</v>
      </c>
      <c r="B7669" s="445" t="s">
        <v>8720</v>
      </c>
      <c r="C7669" s="446" t="s">
        <v>809</v>
      </c>
      <c r="D7669" s="396" t="s">
        <v>21377</v>
      </c>
    </row>
    <row r="7670" spans="1:4" x14ac:dyDescent="0.2">
      <c r="A7670" s="461">
        <v>100536</v>
      </c>
      <c r="B7670" s="445" t="s">
        <v>8721</v>
      </c>
      <c r="C7670" s="446" t="s">
        <v>985</v>
      </c>
      <c r="D7670" s="396" t="s">
        <v>21378</v>
      </c>
    </row>
    <row r="7671" spans="1:4" x14ac:dyDescent="0.2">
      <c r="A7671" s="461">
        <v>101286</v>
      </c>
      <c r="B7671" s="445" t="s">
        <v>8722</v>
      </c>
      <c r="C7671" s="446" t="s">
        <v>985</v>
      </c>
      <c r="D7671" s="396" t="s">
        <v>21379</v>
      </c>
    </row>
    <row r="7672" spans="1:4" x14ac:dyDescent="0.2">
      <c r="A7672" s="461">
        <v>101287</v>
      </c>
      <c r="B7672" s="445" t="s">
        <v>8723</v>
      </c>
      <c r="C7672" s="446" t="s">
        <v>985</v>
      </c>
      <c r="D7672" s="396" t="s">
        <v>21380</v>
      </c>
    </row>
    <row r="7673" spans="1:4" x14ac:dyDescent="0.2">
      <c r="A7673" s="461">
        <v>101288</v>
      </c>
      <c r="B7673" s="445" t="s">
        <v>8724</v>
      </c>
      <c r="C7673" s="446" t="s">
        <v>985</v>
      </c>
      <c r="D7673" s="396" t="s">
        <v>21379</v>
      </c>
    </row>
    <row r="7674" spans="1:4" x14ac:dyDescent="0.2">
      <c r="A7674" s="461">
        <v>101289</v>
      </c>
      <c r="B7674" s="445" t="s">
        <v>8725</v>
      </c>
      <c r="C7674" s="446" t="s">
        <v>985</v>
      </c>
      <c r="D7674" s="396" t="s">
        <v>21381</v>
      </c>
    </row>
    <row r="7675" spans="1:4" x14ac:dyDescent="0.2">
      <c r="A7675" s="461">
        <v>101290</v>
      </c>
      <c r="B7675" s="445" t="s">
        <v>8726</v>
      </c>
      <c r="C7675" s="446" t="s">
        <v>985</v>
      </c>
      <c r="D7675" s="396" t="s">
        <v>21382</v>
      </c>
    </row>
    <row r="7676" spans="1:4" x14ac:dyDescent="0.2">
      <c r="A7676" s="461">
        <v>101291</v>
      </c>
      <c r="B7676" s="445" t="s">
        <v>8727</v>
      </c>
      <c r="C7676" s="446" t="s">
        <v>985</v>
      </c>
      <c r="D7676" s="396" t="s">
        <v>21379</v>
      </c>
    </row>
    <row r="7677" spans="1:4" x14ac:dyDescent="0.2">
      <c r="A7677" s="461">
        <v>101292</v>
      </c>
      <c r="B7677" s="445" t="s">
        <v>8728</v>
      </c>
      <c r="C7677" s="446" t="s">
        <v>985</v>
      </c>
      <c r="D7677" s="396" t="s">
        <v>21381</v>
      </c>
    </row>
    <row r="7678" spans="1:4" x14ac:dyDescent="0.2">
      <c r="A7678" s="461">
        <v>101293</v>
      </c>
      <c r="B7678" s="445" t="s">
        <v>8729</v>
      </c>
      <c r="C7678" s="446" t="s">
        <v>985</v>
      </c>
      <c r="D7678" s="396" t="s">
        <v>21383</v>
      </c>
    </row>
    <row r="7679" spans="1:4" x14ac:dyDescent="0.2">
      <c r="A7679" s="461">
        <v>101294</v>
      </c>
      <c r="B7679" s="445" t="s">
        <v>8730</v>
      </c>
      <c r="C7679" s="446" t="s">
        <v>985</v>
      </c>
      <c r="D7679" s="396" t="s">
        <v>21384</v>
      </c>
    </row>
    <row r="7680" spans="1:4" x14ac:dyDescent="0.2">
      <c r="A7680" s="461">
        <v>101295</v>
      </c>
      <c r="B7680" s="445" t="s">
        <v>8731</v>
      </c>
      <c r="C7680" s="446" t="s">
        <v>985</v>
      </c>
      <c r="D7680" s="396" t="s">
        <v>21385</v>
      </c>
    </row>
    <row r="7681" spans="1:4" x14ac:dyDescent="0.2">
      <c r="A7681" s="461">
        <v>101296</v>
      </c>
      <c r="B7681" s="445" t="s">
        <v>8732</v>
      </c>
      <c r="C7681" s="446" t="s">
        <v>985</v>
      </c>
      <c r="D7681" s="396" t="s">
        <v>21386</v>
      </c>
    </row>
    <row r="7682" spans="1:4" x14ac:dyDescent="0.2">
      <c r="A7682" s="461">
        <v>101297</v>
      </c>
      <c r="B7682" s="445" t="s">
        <v>8733</v>
      </c>
      <c r="C7682" s="446" t="s">
        <v>985</v>
      </c>
      <c r="D7682" s="396" t="s">
        <v>21387</v>
      </c>
    </row>
    <row r="7683" spans="1:4" x14ac:dyDescent="0.2">
      <c r="A7683" s="461">
        <v>101298</v>
      </c>
      <c r="B7683" s="445" t="s">
        <v>8734</v>
      </c>
      <c r="C7683" s="446" t="s">
        <v>985</v>
      </c>
      <c r="D7683" s="396" t="s">
        <v>21379</v>
      </c>
    </row>
    <row r="7684" spans="1:4" x14ac:dyDescent="0.2">
      <c r="A7684" s="461">
        <v>101299</v>
      </c>
      <c r="B7684" s="445" t="s">
        <v>8735</v>
      </c>
      <c r="C7684" s="446" t="s">
        <v>985</v>
      </c>
      <c r="D7684" s="396" t="s">
        <v>21382</v>
      </c>
    </row>
    <row r="7685" spans="1:4" x14ac:dyDescent="0.2">
      <c r="A7685" s="461">
        <v>101300</v>
      </c>
      <c r="B7685" s="445" t="s">
        <v>8736</v>
      </c>
      <c r="C7685" s="446" t="s">
        <v>985</v>
      </c>
      <c r="D7685" s="396" t="s">
        <v>21388</v>
      </c>
    </row>
    <row r="7686" spans="1:4" x14ac:dyDescent="0.2">
      <c r="A7686" s="461">
        <v>101301</v>
      </c>
      <c r="B7686" s="445" t="s">
        <v>8737</v>
      </c>
      <c r="C7686" s="446" t="s">
        <v>985</v>
      </c>
      <c r="D7686" s="396" t="s">
        <v>21389</v>
      </c>
    </row>
    <row r="7687" spans="1:4" x14ac:dyDescent="0.2">
      <c r="A7687" s="461">
        <v>101302</v>
      </c>
      <c r="B7687" s="445" t="s">
        <v>8738</v>
      </c>
      <c r="C7687" s="446" t="s">
        <v>985</v>
      </c>
      <c r="D7687" s="396" t="s">
        <v>21390</v>
      </c>
    </row>
    <row r="7688" spans="1:4" x14ac:dyDescent="0.2">
      <c r="A7688" s="461">
        <v>101303</v>
      </c>
      <c r="B7688" s="445" t="s">
        <v>8739</v>
      </c>
      <c r="C7688" s="446" t="s">
        <v>985</v>
      </c>
      <c r="D7688" s="396" t="s">
        <v>21391</v>
      </c>
    </row>
    <row r="7689" spans="1:4" x14ac:dyDescent="0.2">
      <c r="A7689" s="461">
        <v>101304</v>
      </c>
      <c r="B7689" s="445" t="s">
        <v>8740</v>
      </c>
      <c r="C7689" s="446" t="s">
        <v>985</v>
      </c>
      <c r="D7689" s="396" t="s">
        <v>21392</v>
      </c>
    </row>
    <row r="7690" spans="1:4" x14ac:dyDescent="0.2">
      <c r="A7690" s="461">
        <v>101305</v>
      </c>
      <c r="B7690" s="445" t="s">
        <v>8741</v>
      </c>
      <c r="C7690" s="446" t="s">
        <v>985</v>
      </c>
      <c r="D7690" s="396" t="s">
        <v>21393</v>
      </c>
    </row>
    <row r="7691" spans="1:4" x14ac:dyDescent="0.2">
      <c r="A7691" s="461">
        <v>101307</v>
      </c>
      <c r="B7691" s="445" t="s">
        <v>8742</v>
      </c>
      <c r="C7691" s="446" t="s">
        <v>985</v>
      </c>
      <c r="D7691" s="396" t="s">
        <v>21394</v>
      </c>
    </row>
    <row r="7692" spans="1:4" x14ac:dyDescent="0.2">
      <c r="A7692" s="461">
        <v>101308</v>
      </c>
      <c r="B7692" s="445" t="s">
        <v>8743</v>
      </c>
      <c r="C7692" s="446" t="s">
        <v>985</v>
      </c>
      <c r="D7692" s="396" t="s">
        <v>21395</v>
      </c>
    </row>
    <row r="7693" spans="1:4" x14ac:dyDescent="0.2">
      <c r="A7693" s="461">
        <v>101309</v>
      </c>
      <c r="B7693" s="445" t="s">
        <v>8744</v>
      </c>
      <c r="C7693" s="446" t="s">
        <v>985</v>
      </c>
      <c r="D7693" s="396" t="s">
        <v>21382</v>
      </c>
    </row>
    <row r="7694" spans="1:4" x14ac:dyDescent="0.2">
      <c r="A7694" s="461">
        <v>101310</v>
      </c>
      <c r="B7694" s="445" t="s">
        <v>8745</v>
      </c>
      <c r="C7694" s="446" t="s">
        <v>985</v>
      </c>
      <c r="D7694" s="396" t="s">
        <v>21396</v>
      </c>
    </row>
    <row r="7695" spans="1:4" x14ac:dyDescent="0.2">
      <c r="A7695" s="461">
        <v>101311</v>
      </c>
      <c r="B7695" s="445" t="s">
        <v>8746</v>
      </c>
      <c r="C7695" s="446" t="s">
        <v>985</v>
      </c>
      <c r="D7695" s="396" t="s">
        <v>21383</v>
      </c>
    </row>
    <row r="7696" spans="1:4" x14ac:dyDescent="0.2">
      <c r="A7696" s="461">
        <v>101312</v>
      </c>
      <c r="B7696" s="445" t="s">
        <v>8747</v>
      </c>
      <c r="C7696" s="446" t="s">
        <v>985</v>
      </c>
      <c r="D7696" s="397" t="s">
        <v>21397</v>
      </c>
    </row>
    <row r="7697" spans="1:4" x14ac:dyDescent="0.2">
      <c r="A7697" s="461">
        <v>101313</v>
      </c>
      <c r="B7697" s="445" t="s">
        <v>8748</v>
      </c>
      <c r="C7697" s="446" t="s">
        <v>985</v>
      </c>
      <c r="D7697" s="397" t="s">
        <v>21398</v>
      </c>
    </row>
    <row r="7698" spans="1:4" x14ac:dyDescent="0.2">
      <c r="A7698" s="461">
        <v>101315</v>
      </c>
      <c r="B7698" s="445" t="s">
        <v>8749</v>
      </c>
      <c r="C7698" s="446" t="s">
        <v>985</v>
      </c>
      <c r="D7698" s="397" t="s">
        <v>21399</v>
      </c>
    </row>
    <row r="7699" spans="1:4" x14ac:dyDescent="0.2">
      <c r="A7699" s="461">
        <v>101316</v>
      </c>
      <c r="B7699" s="445" t="s">
        <v>8750</v>
      </c>
      <c r="C7699" s="446" t="s">
        <v>985</v>
      </c>
      <c r="D7699" s="397" t="s">
        <v>21400</v>
      </c>
    </row>
    <row r="7700" spans="1:4" x14ac:dyDescent="0.2">
      <c r="A7700" s="461">
        <v>101320</v>
      </c>
      <c r="B7700" s="445" t="s">
        <v>8751</v>
      </c>
      <c r="C7700" s="446" t="s">
        <v>985</v>
      </c>
      <c r="D7700" s="396" t="s">
        <v>21401</v>
      </c>
    </row>
    <row r="7701" spans="1:4" x14ac:dyDescent="0.2">
      <c r="A7701" s="461">
        <v>101322</v>
      </c>
      <c r="B7701" s="445" t="s">
        <v>8752</v>
      </c>
      <c r="C7701" s="446" t="s">
        <v>985</v>
      </c>
      <c r="D7701" s="396" t="s">
        <v>21402</v>
      </c>
    </row>
    <row r="7702" spans="1:4" x14ac:dyDescent="0.2">
      <c r="A7702" s="461">
        <v>101323</v>
      </c>
      <c r="B7702" s="445" t="s">
        <v>8753</v>
      </c>
      <c r="C7702" s="446" t="s">
        <v>985</v>
      </c>
      <c r="D7702" s="396" t="s">
        <v>21403</v>
      </c>
    </row>
    <row r="7703" spans="1:4" x14ac:dyDescent="0.2">
      <c r="A7703" s="461">
        <v>101324</v>
      </c>
      <c r="B7703" s="445" t="s">
        <v>8754</v>
      </c>
      <c r="C7703" s="446" t="s">
        <v>985</v>
      </c>
      <c r="D7703" s="396" t="s">
        <v>21404</v>
      </c>
    </row>
    <row r="7704" spans="1:4" x14ac:dyDescent="0.2">
      <c r="A7704" s="461">
        <v>101325</v>
      </c>
      <c r="B7704" s="445" t="s">
        <v>8755</v>
      </c>
      <c r="C7704" s="446" t="s">
        <v>985</v>
      </c>
      <c r="D7704" s="397" t="s">
        <v>21405</v>
      </c>
    </row>
    <row r="7705" spans="1:4" x14ac:dyDescent="0.2">
      <c r="A7705" s="461">
        <v>101326</v>
      </c>
      <c r="B7705" s="445" t="s">
        <v>8756</v>
      </c>
      <c r="C7705" s="446" t="s">
        <v>985</v>
      </c>
      <c r="D7705" s="396" t="s">
        <v>21406</v>
      </c>
    </row>
    <row r="7706" spans="1:4" x14ac:dyDescent="0.2">
      <c r="A7706" s="461">
        <v>101328</v>
      </c>
      <c r="B7706" s="445" t="s">
        <v>8757</v>
      </c>
      <c r="C7706" s="446" t="s">
        <v>985</v>
      </c>
      <c r="D7706" s="397" t="s">
        <v>21407</v>
      </c>
    </row>
    <row r="7707" spans="1:4" x14ac:dyDescent="0.2">
      <c r="A7707" s="461">
        <v>101329</v>
      </c>
      <c r="B7707" s="445" t="s">
        <v>8758</v>
      </c>
      <c r="C7707" s="446" t="s">
        <v>985</v>
      </c>
      <c r="D7707" s="397" t="s">
        <v>21408</v>
      </c>
    </row>
    <row r="7708" spans="1:4" x14ac:dyDescent="0.2">
      <c r="A7708" s="461">
        <v>101330</v>
      </c>
      <c r="B7708" s="445" t="s">
        <v>8759</v>
      </c>
      <c r="C7708" s="446" t="s">
        <v>985</v>
      </c>
      <c r="D7708" s="396" t="s">
        <v>21409</v>
      </c>
    </row>
    <row r="7709" spans="1:4" x14ac:dyDescent="0.2">
      <c r="A7709" s="461">
        <v>101331</v>
      </c>
      <c r="B7709" s="445" t="s">
        <v>8760</v>
      </c>
      <c r="C7709" s="446" t="s">
        <v>985</v>
      </c>
      <c r="D7709" s="396" t="s">
        <v>21410</v>
      </c>
    </row>
    <row r="7710" spans="1:4" x14ac:dyDescent="0.2">
      <c r="A7710" s="461">
        <v>101332</v>
      </c>
      <c r="B7710" s="445" t="s">
        <v>8761</v>
      </c>
      <c r="C7710" s="446" t="s">
        <v>985</v>
      </c>
      <c r="D7710" s="397" t="s">
        <v>21411</v>
      </c>
    </row>
    <row r="7711" spans="1:4" x14ac:dyDescent="0.2">
      <c r="A7711" s="461">
        <v>101333</v>
      </c>
      <c r="B7711" s="445" t="s">
        <v>8762</v>
      </c>
      <c r="C7711" s="446" t="s">
        <v>985</v>
      </c>
      <c r="D7711" s="396" t="s">
        <v>21412</v>
      </c>
    </row>
    <row r="7712" spans="1:4" x14ac:dyDescent="0.2">
      <c r="A7712" s="461">
        <v>101334</v>
      </c>
      <c r="B7712" s="445" t="s">
        <v>8763</v>
      </c>
      <c r="C7712" s="446" t="s">
        <v>985</v>
      </c>
      <c r="D7712" s="397" t="s">
        <v>21413</v>
      </c>
    </row>
    <row r="7713" spans="1:4" x14ac:dyDescent="0.2">
      <c r="A7713" s="461">
        <v>101336</v>
      </c>
      <c r="B7713" s="445" t="s">
        <v>8764</v>
      </c>
      <c r="C7713" s="446" t="s">
        <v>985</v>
      </c>
      <c r="D7713" s="396" t="s">
        <v>21414</v>
      </c>
    </row>
    <row r="7714" spans="1:4" x14ac:dyDescent="0.2">
      <c r="A7714" s="461">
        <v>101337</v>
      </c>
      <c r="B7714" s="445" t="s">
        <v>8765</v>
      </c>
      <c r="C7714" s="446" t="s">
        <v>985</v>
      </c>
      <c r="D7714" s="397" t="s">
        <v>21415</v>
      </c>
    </row>
    <row r="7715" spans="1:4" x14ac:dyDescent="0.2">
      <c r="A7715" s="461">
        <v>101338</v>
      </c>
      <c r="B7715" s="445" t="s">
        <v>8766</v>
      </c>
      <c r="C7715" s="446" t="s">
        <v>985</v>
      </c>
      <c r="D7715" s="396" t="s">
        <v>21416</v>
      </c>
    </row>
    <row r="7716" spans="1:4" x14ac:dyDescent="0.2">
      <c r="A7716" s="461">
        <v>101339</v>
      </c>
      <c r="B7716" s="445" t="s">
        <v>8767</v>
      </c>
      <c r="C7716" s="446" t="s">
        <v>985</v>
      </c>
      <c r="D7716" s="397" t="s">
        <v>21417</v>
      </c>
    </row>
    <row r="7717" spans="1:4" x14ac:dyDescent="0.2">
      <c r="A7717" s="461">
        <v>101340</v>
      </c>
      <c r="B7717" s="445" t="s">
        <v>8768</v>
      </c>
      <c r="C7717" s="446" t="s">
        <v>985</v>
      </c>
      <c r="D7717" s="396" t="s">
        <v>21418</v>
      </c>
    </row>
    <row r="7718" spans="1:4" x14ac:dyDescent="0.2">
      <c r="A7718" s="461">
        <v>101341</v>
      </c>
      <c r="B7718" s="445" t="s">
        <v>8769</v>
      </c>
      <c r="C7718" s="446" t="s">
        <v>985</v>
      </c>
      <c r="D7718" s="396" t="s">
        <v>21419</v>
      </c>
    </row>
    <row r="7719" spans="1:4" x14ac:dyDescent="0.2">
      <c r="A7719" s="461">
        <v>101342</v>
      </c>
      <c r="B7719" s="445" t="s">
        <v>8770</v>
      </c>
      <c r="C7719" s="446" t="s">
        <v>985</v>
      </c>
      <c r="D7719" s="396" t="s">
        <v>21417</v>
      </c>
    </row>
    <row r="7720" spans="1:4" x14ac:dyDescent="0.2">
      <c r="A7720" s="461">
        <v>101343</v>
      </c>
      <c r="B7720" s="445" t="s">
        <v>8771</v>
      </c>
      <c r="C7720" s="446" t="s">
        <v>985</v>
      </c>
      <c r="D7720" s="396" t="s">
        <v>21420</v>
      </c>
    </row>
    <row r="7721" spans="1:4" x14ac:dyDescent="0.2">
      <c r="A7721" s="461">
        <v>101344</v>
      </c>
      <c r="B7721" s="445" t="s">
        <v>8772</v>
      </c>
      <c r="C7721" s="446" t="s">
        <v>985</v>
      </c>
      <c r="D7721" s="396" t="s">
        <v>21421</v>
      </c>
    </row>
    <row r="7722" spans="1:4" x14ac:dyDescent="0.2">
      <c r="A7722" s="461">
        <v>101345</v>
      </c>
      <c r="B7722" s="445" t="s">
        <v>8773</v>
      </c>
      <c r="C7722" s="446" t="s">
        <v>985</v>
      </c>
      <c r="D7722" s="396" t="s">
        <v>21422</v>
      </c>
    </row>
    <row r="7723" spans="1:4" x14ac:dyDescent="0.2">
      <c r="A7723" s="461">
        <v>101346</v>
      </c>
      <c r="B7723" s="445" t="s">
        <v>8774</v>
      </c>
      <c r="C7723" s="446" t="s">
        <v>985</v>
      </c>
      <c r="D7723" s="396" t="s">
        <v>21423</v>
      </c>
    </row>
    <row r="7724" spans="1:4" x14ac:dyDescent="0.2">
      <c r="A7724" s="461">
        <v>101347</v>
      </c>
      <c r="B7724" s="445" t="s">
        <v>8775</v>
      </c>
      <c r="C7724" s="446" t="s">
        <v>985</v>
      </c>
      <c r="D7724" s="396" t="s">
        <v>21424</v>
      </c>
    </row>
    <row r="7725" spans="1:4" x14ac:dyDescent="0.2">
      <c r="A7725" s="461">
        <v>101348</v>
      </c>
      <c r="B7725" s="445" t="s">
        <v>8776</v>
      </c>
      <c r="C7725" s="446" t="s">
        <v>985</v>
      </c>
      <c r="D7725" s="396" t="s">
        <v>21425</v>
      </c>
    </row>
    <row r="7726" spans="1:4" x14ac:dyDescent="0.2">
      <c r="A7726" s="461">
        <v>101349</v>
      </c>
      <c r="B7726" s="445" t="s">
        <v>8777</v>
      </c>
      <c r="C7726" s="446" t="s">
        <v>985</v>
      </c>
      <c r="D7726" s="396" t="s">
        <v>21426</v>
      </c>
    </row>
    <row r="7727" spans="1:4" x14ac:dyDescent="0.2">
      <c r="A7727" s="461">
        <v>101350</v>
      </c>
      <c r="B7727" s="445" t="s">
        <v>8778</v>
      </c>
      <c r="C7727" s="446" t="s">
        <v>985</v>
      </c>
      <c r="D7727" s="396" t="s">
        <v>21426</v>
      </c>
    </row>
    <row r="7728" spans="1:4" x14ac:dyDescent="0.2">
      <c r="A7728" s="461">
        <v>101351</v>
      </c>
      <c r="B7728" s="445" t="s">
        <v>8779</v>
      </c>
      <c r="C7728" s="446" t="s">
        <v>985</v>
      </c>
      <c r="D7728" s="396" t="s">
        <v>21417</v>
      </c>
    </row>
    <row r="7729" spans="1:4" x14ac:dyDescent="0.2">
      <c r="A7729" s="461">
        <v>101352</v>
      </c>
      <c r="B7729" s="445" t="s">
        <v>8780</v>
      </c>
      <c r="C7729" s="446" t="s">
        <v>985</v>
      </c>
      <c r="D7729" s="396" t="s">
        <v>21417</v>
      </c>
    </row>
    <row r="7730" spans="1:4" x14ac:dyDescent="0.2">
      <c r="A7730" s="461">
        <v>101353</v>
      </c>
      <c r="B7730" s="445" t="s">
        <v>8781</v>
      </c>
      <c r="C7730" s="446" t="s">
        <v>985</v>
      </c>
      <c r="D7730" s="396" t="s">
        <v>21427</v>
      </c>
    </row>
    <row r="7731" spans="1:4" x14ac:dyDescent="0.2">
      <c r="A7731" s="461">
        <v>101355</v>
      </c>
      <c r="B7731" s="445" t="s">
        <v>8782</v>
      </c>
      <c r="C7731" s="446" t="s">
        <v>985</v>
      </c>
      <c r="D7731" s="397" t="s">
        <v>21426</v>
      </c>
    </row>
    <row r="7732" spans="1:4" x14ac:dyDescent="0.2">
      <c r="A7732" s="461">
        <v>101356</v>
      </c>
      <c r="B7732" s="445" t="s">
        <v>8783</v>
      </c>
      <c r="C7732" s="446" t="s">
        <v>985</v>
      </c>
      <c r="D7732" s="396" t="s">
        <v>21428</v>
      </c>
    </row>
    <row r="7733" spans="1:4" x14ac:dyDescent="0.2">
      <c r="A7733" s="461">
        <v>101357</v>
      </c>
      <c r="B7733" s="445" t="s">
        <v>8784</v>
      </c>
      <c r="C7733" s="446" t="s">
        <v>985</v>
      </c>
      <c r="D7733" s="397" t="s">
        <v>21403</v>
      </c>
    </row>
    <row r="7734" spans="1:4" x14ac:dyDescent="0.2">
      <c r="A7734" s="461">
        <v>101358</v>
      </c>
      <c r="B7734" s="445" t="s">
        <v>8785</v>
      </c>
      <c r="C7734" s="446" t="s">
        <v>985</v>
      </c>
      <c r="D7734" s="397" t="s">
        <v>21429</v>
      </c>
    </row>
    <row r="7735" spans="1:4" x14ac:dyDescent="0.2">
      <c r="A7735" s="461">
        <v>101359</v>
      </c>
      <c r="B7735" s="445" t="s">
        <v>8786</v>
      </c>
      <c r="C7735" s="446" t="s">
        <v>985</v>
      </c>
      <c r="D7735" s="396" t="s">
        <v>21430</v>
      </c>
    </row>
    <row r="7736" spans="1:4" x14ac:dyDescent="0.2">
      <c r="A7736" s="461">
        <v>101360</v>
      </c>
      <c r="B7736" s="445" t="s">
        <v>8787</v>
      </c>
      <c r="C7736" s="446" t="s">
        <v>985</v>
      </c>
      <c r="D7736" s="396" t="s">
        <v>21429</v>
      </c>
    </row>
    <row r="7737" spans="1:4" x14ac:dyDescent="0.2">
      <c r="A7737" s="461">
        <v>101361</v>
      </c>
      <c r="B7737" s="445" t="s">
        <v>8788</v>
      </c>
      <c r="C7737" s="446" t="s">
        <v>985</v>
      </c>
      <c r="D7737" s="396" t="s">
        <v>21431</v>
      </c>
    </row>
    <row r="7738" spans="1:4" x14ac:dyDescent="0.2">
      <c r="A7738" s="461">
        <v>101363</v>
      </c>
      <c r="B7738" s="445" t="s">
        <v>8789</v>
      </c>
      <c r="C7738" s="446" t="s">
        <v>985</v>
      </c>
      <c r="D7738" s="396" t="s">
        <v>21383</v>
      </c>
    </row>
    <row r="7739" spans="1:4" x14ac:dyDescent="0.2">
      <c r="A7739" s="461">
        <v>101364</v>
      </c>
      <c r="B7739" s="445" t="s">
        <v>8790</v>
      </c>
      <c r="C7739" s="446" t="s">
        <v>985</v>
      </c>
      <c r="D7739" s="396" t="s">
        <v>21432</v>
      </c>
    </row>
    <row r="7740" spans="1:4" x14ac:dyDescent="0.2">
      <c r="A7740" s="461">
        <v>101365</v>
      </c>
      <c r="B7740" s="445" t="s">
        <v>8791</v>
      </c>
      <c r="C7740" s="446" t="s">
        <v>985</v>
      </c>
      <c r="D7740" s="396" t="s">
        <v>21433</v>
      </c>
    </row>
    <row r="7741" spans="1:4" x14ac:dyDescent="0.2">
      <c r="A7741" s="461">
        <v>101366</v>
      </c>
      <c r="B7741" s="445" t="s">
        <v>8792</v>
      </c>
      <c r="C7741" s="446" t="s">
        <v>985</v>
      </c>
      <c r="D7741" s="396" t="s">
        <v>21434</v>
      </c>
    </row>
    <row r="7742" spans="1:4" x14ac:dyDescent="0.2">
      <c r="A7742" s="461">
        <v>101368</v>
      </c>
      <c r="B7742" s="445" t="s">
        <v>8793</v>
      </c>
      <c r="C7742" s="446" t="s">
        <v>985</v>
      </c>
      <c r="D7742" s="396" t="s">
        <v>21435</v>
      </c>
    </row>
    <row r="7743" spans="1:4" x14ac:dyDescent="0.2">
      <c r="A7743" s="461">
        <v>101369</v>
      </c>
      <c r="B7743" s="445" t="s">
        <v>8794</v>
      </c>
      <c r="C7743" s="446" t="s">
        <v>985</v>
      </c>
      <c r="D7743" s="396" t="s">
        <v>21436</v>
      </c>
    </row>
    <row r="7744" spans="1:4" x14ac:dyDescent="0.2">
      <c r="A7744" s="461">
        <v>101370</v>
      </c>
      <c r="B7744" s="445" t="s">
        <v>8795</v>
      </c>
      <c r="C7744" s="446" t="s">
        <v>985</v>
      </c>
      <c r="D7744" s="396" t="s">
        <v>21437</v>
      </c>
    </row>
    <row r="7745" spans="1:4" x14ac:dyDescent="0.2">
      <c r="A7745" s="461">
        <v>101371</v>
      </c>
      <c r="B7745" s="445" t="s">
        <v>8796</v>
      </c>
      <c r="C7745" s="446" t="s">
        <v>985</v>
      </c>
      <c r="D7745" s="396" t="s">
        <v>21438</v>
      </c>
    </row>
    <row r="7746" spans="1:4" x14ac:dyDescent="0.2">
      <c r="A7746" s="461">
        <v>101372</v>
      </c>
      <c r="B7746" s="445" t="s">
        <v>8797</v>
      </c>
      <c r="C7746" s="446" t="s">
        <v>985</v>
      </c>
      <c r="D7746" s="396" t="s">
        <v>21439</v>
      </c>
    </row>
    <row r="7747" spans="1:4" x14ac:dyDescent="0.2">
      <c r="A7747" s="461">
        <v>101374</v>
      </c>
      <c r="B7747" s="445" t="s">
        <v>1676</v>
      </c>
      <c r="C7747" s="446" t="s">
        <v>985</v>
      </c>
      <c r="D7747" s="396" t="s">
        <v>21440</v>
      </c>
    </row>
    <row r="7748" spans="1:4" x14ac:dyDescent="0.2">
      <c r="A7748" s="461">
        <v>101375</v>
      </c>
      <c r="B7748" s="445" t="s">
        <v>4071</v>
      </c>
      <c r="C7748" s="446" t="s">
        <v>985</v>
      </c>
      <c r="D7748" s="396" t="s">
        <v>21441</v>
      </c>
    </row>
    <row r="7749" spans="1:4" x14ac:dyDescent="0.2">
      <c r="A7749" s="461">
        <v>101376</v>
      </c>
      <c r="B7749" s="445" t="s">
        <v>8798</v>
      </c>
      <c r="C7749" s="446" t="s">
        <v>985</v>
      </c>
      <c r="D7749" s="396" t="s">
        <v>21442</v>
      </c>
    </row>
    <row r="7750" spans="1:4" x14ac:dyDescent="0.2">
      <c r="A7750" s="461">
        <v>101377</v>
      </c>
      <c r="B7750" s="445" t="s">
        <v>1679</v>
      </c>
      <c r="C7750" s="446" t="s">
        <v>985</v>
      </c>
      <c r="D7750" s="396" t="s">
        <v>21443</v>
      </c>
    </row>
    <row r="7751" spans="1:4" x14ac:dyDescent="0.2">
      <c r="A7751" s="461">
        <v>101378</v>
      </c>
      <c r="B7751" s="445" t="s">
        <v>4073</v>
      </c>
      <c r="C7751" s="446" t="s">
        <v>985</v>
      </c>
      <c r="D7751" s="396" t="s">
        <v>21444</v>
      </c>
    </row>
    <row r="7752" spans="1:4" x14ac:dyDescent="0.2">
      <c r="A7752" s="461">
        <v>101379</v>
      </c>
      <c r="B7752" s="445" t="s">
        <v>8799</v>
      </c>
      <c r="C7752" s="446" t="s">
        <v>985</v>
      </c>
      <c r="D7752" s="396" t="s">
        <v>21440</v>
      </c>
    </row>
    <row r="7753" spans="1:4" x14ac:dyDescent="0.2">
      <c r="A7753" s="461">
        <v>101380</v>
      </c>
      <c r="B7753" s="445" t="s">
        <v>1681</v>
      </c>
      <c r="C7753" s="446" t="s">
        <v>985</v>
      </c>
      <c r="D7753" s="396" t="s">
        <v>21445</v>
      </c>
    </row>
    <row r="7754" spans="1:4" x14ac:dyDescent="0.2">
      <c r="A7754" s="461">
        <v>101381</v>
      </c>
      <c r="B7754" s="445" t="s">
        <v>1682</v>
      </c>
      <c r="C7754" s="446" t="s">
        <v>985</v>
      </c>
      <c r="D7754" s="396" t="s">
        <v>21446</v>
      </c>
    </row>
    <row r="7755" spans="1:4" x14ac:dyDescent="0.2">
      <c r="A7755" s="461">
        <v>101382</v>
      </c>
      <c r="B7755" s="445" t="s">
        <v>8800</v>
      </c>
      <c r="C7755" s="446" t="s">
        <v>985</v>
      </c>
      <c r="D7755" s="396" t="s">
        <v>21447</v>
      </c>
    </row>
    <row r="7756" spans="1:4" x14ac:dyDescent="0.2">
      <c r="A7756" s="461">
        <v>101383</v>
      </c>
      <c r="B7756" s="445" t="s">
        <v>5364</v>
      </c>
      <c r="C7756" s="446" t="s">
        <v>985</v>
      </c>
      <c r="D7756" s="396" t="s">
        <v>21448</v>
      </c>
    </row>
    <row r="7757" spans="1:4" x14ac:dyDescent="0.2">
      <c r="A7757" s="461">
        <v>101384</v>
      </c>
      <c r="B7757" s="445" t="s">
        <v>1684</v>
      </c>
      <c r="C7757" s="446" t="s">
        <v>985</v>
      </c>
      <c r="D7757" s="396" t="s">
        <v>21449</v>
      </c>
    </row>
    <row r="7758" spans="1:4" x14ac:dyDescent="0.2">
      <c r="A7758" s="461">
        <v>101385</v>
      </c>
      <c r="B7758" s="445" t="s">
        <v>8801</v>
      </c>
      <c r="C7758" s="446" t="s">
        <v>985</v>
      </c>
      <c r="D7758" s="396" t="s">
        <v>21450</v>
      </c>
    </row>
    <row r="7759" spans="1:4" x14ac:dyDescent="0.2">
      <c r="A7759" s="461">
        <v>101386</v>
      </c>
      <c r="B7759" s="445" t="s">
        <v>1686</v>
      </c>
      <c r="C7759" s="446" t="s">
        <v>985</v>
      </c>
      <c r="D7759" s="396" t="s">
        <v>21442</v>
      </c>
    </row>
    <row r="7760" spans="1:4" x14ac:dyDescent="0.2">
      <c r="A7760" s="461">
        <v>101387</v>
      </c>
      <c r="B7760" s="445" t="s">
        <v>8802</v>
      </c>
      <c r="C7760" s="446" t="s">
        <v>985</v>
      </c>
      <c r="D7760" s="396" t="s">
        <v>21451</v>
      </c>
    </row>
    <row r="7761" spans="1:4" x14ac:dyDescent="0.2">
      <c r="A7761" s="461">
        <v>101388</v>
      </c>
      <c r="B7761" s="445" t="s">
        <v>1687</v>
      </c>
      <c r="C7761" s="446" t="s">
        <v>985</v>
      </c>
      <c r="D7761" s="396" t="s">
        <v>21452</v>
      </c>
    </row>
    <row r="7762" spans="1:4" x14ac:dyDescent="0.2">
      <c r="A7762" s="461">
        <v>101389</v>
      </c>
      <c r="B7762" s="445" t="s">
        <v>1688</v>
      </c>
      <c r="C7762" s="446" t="s">
        <v>985</v>
      </c>
      <c r="D7762" s="397" t="s">
        <v>21453</v>
      </c>
    </row>
    <row r="7763" spans="1:4" x14ac:dyDescent="0.2">
      <c r="A7763" s="461">
        <v>101390</v>
      </c>
      <c r="B7763" s="445" t="s">
        <v>8803</v>
      </c>
      <c r="C7763" s="446" t="s">
        <v>985</v>
      </c>
      <c r="D7763" s="397" t="s">
        <v>21454</v>
      </c>
    </row>
    <row r="7764" spans="1:4" x14ac:dyDescent="0.2">
      <c r="A7764" s="461">
        <v>101391</v>
      </c>
      <c r="B7764" s="445" t="s">
        <v>8804</v>
      </c>
      <c r="C7764" s="446" t="s">
        <v>985</v>
      </c>
      <c r="D7764" s="396" t="s">
        <v>21455</v>
      </c>
    </row>
    <row r="7765" spans="1:4" x14ac:dyDescent="0.2">
      <c r="A7765" s="461">
        <v>101392</v>
      </c>
      <c r="B7765" s="445" t="s">
        <v>8805</v>
      </c>
      <c r="C7765" s="446" t="s">
        <v>985</v>
      </c>
      <c r="D7765" s="396" t="s">
        <v>21456</v>
      </c>
    </row>
    <row r="7766" spans="1:4" x14ac:dyDescent="0.2">
      <c r="A7766" s="461">
        <v>101394</v>
      </c>
      <c r="B7766" s="445" t="s">
        <v>1692</v>
      </c>
      <c r="C7766" s="446" t="s">
        <v>985</v>
      </c>
      <c r="D7766" s="396" t="s">
        <v>21457</v>
      </c>
    </row>
    <row r="7767" spans="1:4" x14ac:dyDescent="0.2">
      <c r="A7767" s="461">
        <v>101395</v>
      </c>
      <c r="B7767" s="445" t="s">
        <v>8806</v>
      </c>
      <c r="C7767" s="446" t="s">
        <v>985</v>
      </c>
      <c r="D7767" s="396" t="s">
        <v>21458</v>
      </c>
    </row>
    <row r="7768" spans="1:4" x14ac:dyDescent="0.2">
      <c r="A7768" s="461">
        <v>101396</v>
      </c>
      <c r="B7768" s="445" t="s">
        <v>8807</v>
      </c>
      <c r="C7768" s="446" t="s">
        <v>985</v>
      </c>
      <c r="D7768" s="396" t="s">
        <v>21459</v>
      </c>
    </row>
    <row r="7769" spans="1:4" x14ac:dyDescent="0.2">
      <c r="A7769" s="461">
        <v>101397</v>
      </c>
      <c r="B7769" s="445" t="s">
        <v>1694</v>
      </c>
      <c r="C7769" s="446" t="s">
        <v>985</v>
      </c>
      <c r="D7769" s="396" t="s">
        <v>21460</v>
      </c>
    </row>
    <row r="7770" spans="1:4" x14ac:dyDescent="0.2">
      <c r="A7770" s="461">
        <v>101398</v>
      </c>
      <c r="B7770" s="445" t="s">
        <v>8808</v>
      </c>
      <c r="C7770" s="446" t="s">
        <v>985</v>
      </c>
      <c r="D7770" s="396" t="s">
        <v>21461</v>
      </c>
    </row>
    <row r="7771" spans="1:4" x14ac:dyDescent="0.2">
      <c r="A7771" s="461">
        <v>101399</v>
      </c>
      <c r="B7771" s="445" t="s">
        <v>1696</v>
      </c>
      <c r="C7771" s="446" t="s">
        <v>985</v>
      </c>
      <c r="D7771" s="396" t="s">
        <v>21462</v>
      </c>
    </row>
    <row r="7772" spans="1:4" x14ac:dyDescent="0.2">
      <c r="A7772" s="461">
        <v>101401</v>
      </c>
      <c r="B7772" s="445" t="s">
        <v>1697</v>
      </c>
      <c r="C7772" s="446" t="s">
        <v>985</v>
      </c>
      <c r="D7772" s="396" t="s">
        <v>21463</v>
      </c>
    </row>
    <row r="7773" spans="1:4" x14ac:dyDescent="0.2">
      <c r="A7773" s="461">
        <v>101402</v>
      </c>
      <c r="B7773" s="445" t="s">
        <v>1698</v>
      </c>
      <c r="C7773" s="446" t="s">
        <v>985</v>
      </c>
      <c r="D7773" s="396" t="s">
        <v>21464</v>
      </c>
    </row>
    <row r="7774" spans="1:4" x14ac:dyDescent="0.2">
      <c r="A7774" s="461">
        <v>101407</v>
      </c>
      <c r="B7774" s="445" t="s">
        <v>1700</v>
      </c>
      <c r="C7774" s="446" t="s">
        <v>985</v>
      </c>
      <c r="D7774" s="396" t="s">
        <v>21465</v>
      </c>
    </row>
    <row r="7775" spans="1:4" x14ac:dyDescent="0.2">
      <c r="A7775" s="461">
        <v>101408</v>
      </c>
      <c r="B7775" s="445" t="s">
        <v>1701</v>
      </c>
      <c r="C7775" s="446" t="s">
        <v>985</v>
      </c>
      <c r="D7775" s="396" t="s">
        <v>21466</v>
      </c>
    </row>
    <row r="7776" spans="1:4" x14ac:dyDescent="0.2">
      <c r="A7776" s="461">
        <v>101409</v>
      </c>
      <c r="B7776" s="445" t="s">
        <v>8809</v>
      </c>
      <c r="C7776" s="446" t="s">
        <v>985</v>
      </c>
      <c r="D7776" s="396" t="s">
        <v>21467</v>
      </c>
    </row>
    <row r="7777" spans="1:4" x14ac:dyDescent="0.2">
      <c r="A7777" s="461">
        <v>101410</v>
      </c>
      <c r="B7777" s="445" t="s">
        <v>1745</v>
      </c>
      <c r="C7777" s="446" t="s">
        <v>985</v>
      </c>
      <c r="D7777" s="396" t="s">
        <v>21468</v>
      </c>
    </row>
    <row r="7778" spans="1:4" x14ac:dyDescent="0.2">
      <c r="A7778" s="461">
        <v>101412</v>
      </c>
      <c r="B7778" s="445" t="s">
        <v>8810</v>
      </c>
      <c r="C7778" s="446" t="s">
        <v>985</v>
      </c>
      <c r="D7778" s="396" t="s">
        <v>21469</v>
      </c>
    </row>
    <row r="7779" spans="1:4" x14ac:dyDescent="0.2">
      <c r="A7779" s="461">
        <v>101413</v>
      </c>
      <c r="B7779" s="445" t="s">
        <v>1703</v>
      </c>
      <c r="C7779" s="446" t="s">
        <v>985</v>
      </c>
      <c r="D7779" s="396" t="s">
        <v>21470</v>
      </c>
    </row>
    <row r="7780" spans="1:4" x14ac:dyDescent="0.2">
      <c r="A7780" s="461">
        <v>101414</v>
      </c>
      <c r="B7780" s="445" t="s">
        <v>8811</v>
      </c>
      <c r="C7780" s="446" t="s">
        <v>985</v>
      </c>
      <c r="D7780" s="397" t="s">
        <v>21471</v>
      </c>
    </row>
    <row r="7781" spans="1:4" x14ac:dyDescent="0.2">
      <c r="A7781" s="461">
        <v>101415</v>
      </c>
      <c r="B7781" s="445" t="s">
        <v>8812</v>
      </c>
      <c r="C7781" s="446" t="s">
        <v>985</v>
      </c>
      <c r="D7781" s="396" t="s">
        <v>21472</v>
      </c>
    </row>
    <row r="7782" spans="1:4" x14ac:dyDescent="0.2">
      <c r="A7782" s="461">
        <v>101416</v>
      </c>
      <c r="B7782" s="445" t="s">
        <v>5366</v>
      </c>
      <c r="C7782" s="446" t="s">
        <v>985</v>
      </c>
      <c r="D7782" s="397" t="s">
        <v>21473</v>
      </c>
    </row>
    <row r="7783" spans="1:4" x14ac:dyDescent="0.2">
      <c r="A7783" s="461">
        <v>101417</v>
      </c>
      <c r="B7783" s="445" t="s">
        <v>8813</v>
      </c>
      <c r="C7783" s="446" t="s">
        <v>985</v>
      </c>
      <c r="D7783" s="397" t="s">
        <v>21474</v>
      </c>
    </row>
    <row r="7784" spans="1:4" x14ac:dyDescent="0.2">
      <c r="A7784" s="461">
        <v>101418</v>
      </c>
      <c r="B7784" s="445" t="s">
        <v>8814</v>
      </c>
      <c r="C7784" s="446" t="s">
        <v>985</v>
      </c>
      <c r="D7784" s="396" t="s">
        <v>21475</v>
      </c>
    </row>
    <row r="7785" spans="1:4" x14ac:dyDescent="0.2">
      <c r="A7785" s="461">
        <v>101419</v>
      </c>
      <c r="B7785" s="445" t="s">
        <v>8815</v>
      </c>
      <c r="C7785" s="446" t="s">
        <v>985</v>
      </c>
      <c r="D7785" s="396" t="s">
        <v>21476</v>
      </c>
    </row>
    <row r="7786" spans="1:4" x14ac:dyDescent="0.2">
      <c r="A7786" s="461">
        <v>101420</v>
      </c>
      <c r="B7786" s="445" t="s">
        <v>8816</v>
      </c>
      <c r="C7786" s="446" t="s">
        <v>985</v>
      </c>
      <c r="D7786" s="396" t="s">
        <v>21477</v>
      </c>
    </row>
    <row r="7787" spans="1:4" x14ac:dyDescent="0.2">
      <c r="A7787" s="461">
        <v>101421</v>
      </c>
      <c r="B7787" s="445" t="s">
        <v>8817</v>
      </c>
      <c r="C7787" s="446" t="s">
        <v>985</v>
      </c>
      <c r="D7787" s="396" t="s">
        <v>21478</v>
      </c>
    </row>
    <row r="7788" spans="1:4" x14ac:dyDescent="0.2">
      <c r="A7788" s="461">
        <v>101422</v>
      </c>
      <c r="B7788" s="445" t="s">
        <v>8818</v>
      </c>
      <c r="C7788" s="446" t="s">
        <v>985</v>
      </c>
      <c r="D7788" s="396" t="s">
        <v>21479</v>
      </c>
    </row>
    <row r="7789" spans="1:4" x14ac:dyDescent="0.2">
      <c r="A7789" s="461">
        <v>101424</v>
      </c>
      <c r="B7789" s="445" t="s">
        <v>8819</v>
      </c>
      <c r="C7789" s="446" t="s">
        <v>985</v>
      </c>
      <c r="D7789" s="396" t="s">
        <v>21480</v>
      </c>
    </row>
    <row r="7790" spans="1:4" x14ac:dyDescent="0.2">
      <c r="A7790" s="461">
        <v>101425</v>
      </c>
      <c r="B7790" s="445" t="s">
        <v>8820</v>
      </c>
      <c r="C7790" s="446" t="s">
        <v>985</v>
      </c>
      <c r="D7790" s="396" t="s">
        <v>21481</v>
      </c>
    </row>
    <row r="7791" spans="1:4" x14ac:dyDescent="0.2">
      <c r="A7791" s="461">
        <v>101426</v>
      </c>
      <c r="B7791" s="445" t="s">
        <v>8821</v>
      </c>
      <c r="C7791" s="446" t="s">
        <v>985</v>
      </c>
      <c r="D7791" s="396" t="s">
        <v>21482</v>
      </c>
    </row>
    <row r="7792" spans="1:4" x14ac:dyDescent="0.2">
      <c r="A7792" s="461">
        <v>101427</v>
      </c>
      <c r="B7792" s="445" t="s">
        <v>1714</v>
      </c>
      <c r="C7792" s="446" t="s">
        <v>985</v>
      </c>
      <c r="D7792" s="396" t="s">
        <v>21483</v>
      </c>
    </row>
    <row r="7793" spans="1:4" x14ac:dyDescent="0.2">
      <c r="A7793" s="461">
        <v>101428</v>
      </c>
      <c r="B7793" s="445" t="s">
        <v>4101</v>
      </c>
      <c r="C7793" s="446" t="s">
        <v>985</v>
      </c>
      <c r="D7793" s="396" t="s">
        <v>21484</v>
      </c>
    </row>
    <row r="7794" spans="1:4" x14ac:dyDescent="0.2">
      <c r="A7794" s="461">
        <v>101429</v>
      </c>
      <c r="B7794" s="445" t="s">
        <v>8822</v>
      </c>
      <c r="C7794" s="446" t="s">
        <v>985</v>
      </c>
      <c r="D7794" s="396" t="s">
        <v>21485</v>
      </c>
    </row>
    <row r="7795" spans="1:4" x14ac:dyDescent="0.2">
      <c r="A7795" s="461">
        <v>101430</v>
      </c>
      <c r="B7795" s="445" t="s">
        <v>8823</v>
      </c>
      <c r="C7795" s="446" t="s">
        <v>985</v>
      </c>
      <c r="D7795" s="396" t="s">
        <v>21483</v>
      </c>
    </row>
    <row r="7796" spans="1:4" x14ac:dyDescent="0.2">
      <c r="A7796" s="461">
        <v>101431</v>
      </c>
      <c r="B7796" s="445" t="s">
        <v>1717</v>
      </c>
      <c r="C7796" s="446" t="s">
        <v>985</v>
      </c>
      <c r="D7796" s="396" t="s">
        <v>21486</v>
      </c>
    </row>
    <row r="7797" spans="1:4" x14ac:dyDescent="0.2">
      <c r="A7797" s="461">
        <v>101432</v>
      </c>
      <c r="B7797" s="445" t="s">
        <v>8824</v>
      </c>
      <c r="C7797" s="446" t="s">
        <v>985</v>
      </c>
      <c r="D7797" s="396" t="s">
        <v>21487</v>
      </c>
    </row>
    <row r="7798" spans="1:4" x14ac:dyDescent="0.2">
      <c r="A7798" s="461">
        <v>101433</v>
      </c>
      <c r="B7798" s="445" t="s">
        <v>1719</v>
      </c>
      <c r="C7798" s="446" t="s">
        <v>985</v>
      </c>
      <c r="D7798" s="397" t="s">
        <v>21488</v>
      </c>
    </row>
    <row r="7799" spans="1:4" x14ac:dyDescent="0.2">
      <c r="A7799" s="461">
        <v>101434</v>
      </c>
      <c r="B7799" s="445" t="s">
        <v>8825</v>
      </c>
      <c r="C7799" s="446" t="s">
        <v>985</v>
      </c>
      <c r="D7799" s="397" t="s">
        <v>21489</v>
      </c>
    </row>
    <row r="7800" spans="1:4" x14ac:dyDescent="0.2">
      <c r="A7800" s="461">
        <v>101435</v>
      </c>
      <c r="B7800" s="445" t="s">
        <v>8826</v>
      </c>
      <c r="C7800" s="446" t="s">
        <v>985</v>
      </c>
      <c r="D7800" s="396" t="s">
        <v>21490</v>
      </c>
    </row>
    <row r="7801" spans="1:4" x14ac:dyDescent="0.2">
      <c r="A7801" s="461">
        <v>101436</v>
      </c>
      <c r="B7801" s="445" t="s">
        <v>1721</v>
      </c>
      <c r="C7801" s="446" t="s">
        <v>985</v>
      </c>
      <c r="D7801" s="397" t="s">
        <v>21491</v>
      </c>
    </row>
    <row r="7802" spans="1:4" x14ac:dyDescent="0.2">
      <c r="A7802" s="461">
        <v>101437</v>
      </c>
      <c r="B7802" s="445" t="s">
        <v>8827</v>
      </c>
      <c r="C7802" s="446" t="s">
        <v>985</v>
      </c>
      <c r="D7802" s="396" t="s">
        <v>21492</v>
      </c>
    </row>
    <row r="7803" spans="1:4" x14ac:dyDescent="0.2">
      <c r="A7803" s="461">
        <v>101438</v>
      </c>
      <c r="B7803" s="445" t="s">
        <v>1723</v>
      </c>
      <c r="C7803" s="446" t="s">
        <v>985</v>
      </c>
      <c r="D7803" s="397" t="s">
        <v>21492</v>
      </c>
    </row>
    <row r="7804" spans="1:4" x14ac:dyDescent="0.2">
      <c r="A7804" s="461">
        <v>101439</v>
      </c>
      <c r="B7804" s="445" t="s">
        <v>1724</v>
      </c>
      <c r="C7804" s="446" t="s">
        <v>985</v>
      </c>
      <c r="D7804" s="397" t="s">
        <v>21483</v>
      </c>
    </row>
    <row r="7805" spans="1:4" x14ac:dyDescent="0.2">
      <c r="A7805" s="461">
        <v>101440</v>
      </c>
      <c r="B7805" s="445" t="s">
        <v>8828</v>
      </c>
      <c r="C7805" s="446" t="s">
        <v>985</v>
      </c>
      <c r="D7805" s="397" t="s">
        <v>21483</v>
      </c>
    </row>
    <row r="7806" spans="1:4" x14ac:dyDescent="0.2">
      <c r="A7806" s="461">
        <v>101441</v>
      </c>
      <c r="B7806" s="445" t="s">
        <v>1726</v>
      </c>
      <c r="C7806" s="446" t="s">
        <v>985</v>
      </c>
      <c r="D7806" s="397" t="s">
        <v>21493</v>
      </c>
    </row>
    <row r="7807" spans="1:4" x14ac:dyDescent="0.2">
      <c r="A7807" s="461">
        <v>101443</v>
      </c>
      <c r="B7807" s="445" t="s">
        <v>1727</v>
      </c>
      <c r="C7807" s="446" t="s">
        <v>985</v>
      </c>
      <c r="D7807" s="397" t="s">
        <v>21492</v>
      </c>
    </row>
    <row r="7808" spans="1:4" x14ac:dyDescent="0.2">
      <c r="A7808" s="461">
        <v>101444</v>
      </c>
      <c r="B7808" s="445" t="s">
        <v>1730</v>
      </c>
      <c r="C7808" s="446" t="s">
        <v>985</v>
      </c>
      <c r="D7808" s="397" t="s">
        <v>21494</v>
      </c>
    </row>
    <row r="7809" spans="1:4" x14ac:dyDescent="0.2">
      <c r="A7809" s="461">
        <v>101445</v>
      </c>
      <c r="B7809" s="445" t="s">
        <v>1731</v>
      </c>
      <c r="C7809" s="446" t="s">
        <v>985</v>
      </c>
      <c r="D7809" s="397" t="s">
        <v>21466</v>
      </c>
    </row>
    <row r="7810" spans="1:4" x14ac:dyDescent="0.2">
      <c r="A7810" s="461">
        <v>101446</v>
      </c>
      <c r="B7810" s="445" t="s">
        <v>1732</v>
      </c>
      <c r="C7810" s="446" t="s">
        <v>985</v>
      </c>
      <c r="D7810" s="397" t="s">
        <v>21495</v>
      </c>
    </row>
    <row r="7811" spans="1:4" x14ac:dyDescent="0.2">
      <c r="A7811" s="461">
        <v>101447</v>
      </c>
      <c r="B7811" s="445" t="s">
        <v>1733</v>
      </c>
      <c r="C7811" s="446" t="s">
        <v>985</v>
      </c>
      <c r="D7811" s="397" t="s">
        <v>21496</v>
      </c>
    </row>
    <row r="7812" spans="1:4" x14ac:dyDescent="0.2">
      <c r="A7812" s="461">
        <v>101448</v>
      </c>
      <c r="B7812" s="445" t="s">
        <v>1734</v>
      </c>
      <c r="C7812" s="446" t="s">
        <v>985</v>
      </c>
      <c r="D7812" s="397" t="s">
        <v>21495</v>
      </c>
    </row>
    <row r="7813" spans="1:4" x14ac:dyDescent="0.2">
      <c r="A7813" s="461">
        <v>101449</v>
      </c>
      <c r="B7813" s="445" t="s">
        <v>8829</v>
      </c>
      <c r="C7813" s="446" t="s">
        <v>985</v>
      </c>
      <c r="D7813" s="397" t="s">
        <v>21497</v>
      </c>
    </row>
    <row r="7814" spans="1:4" x14ac:dyDescent="0.2">
      <c r="A7814" s="461">
        <v>101451</v>
      </c>
      <c r="B7814" s="445" t="s">
        <v>945</v>
      </c>
      <c r="C7814" s="446" t="s">
        <v>985</v>
      </c>
      <c r="D7814" s="397" t="s">
        <v>21446</v>
      </c>
    </row>
    <row r="7815" spans="1:4" x14ac:dyDescent="0.2">
      <c r="A7815" s="461">
        <v>101452</v>
      </c>
      <c r="B7815" s="445" t="s">
        <v>8830</v>
      </c>
      <c r="C7815" s="446" t="s">
        <v>985</v>
      </c>
      <c r="D7815" s="397" t="s">
        <v>21498</v>
      </c>
    </row>
    <row r="7816" spans="1:4" x14ac:dyDescent="0.2">
      <c r="A7816" s="461">
        <v>101453</v>
      </c>
      <c r="B7816" s="445" t="s">
        <v>954</v>
      </c>
      <c r="C7816" s="446" t="s">
        <v>985</v>
      </c>
      <c r="D7816" s="397" t="s">
        <v>21499</v>
      </c>
    </row>
    <row r="7817" spans="1:4" x14ac:dyDescent="0.2">
      <c r="A7817" s="461">
        <v>101454</v>
      </c>
      <c r="B7817" s="445" t="s">
        <v>8831</v>
      </c>
      <c r="C7817" s="446" t="s">
        <v>985</v>
      </c>
      <c r="D7817" s="397" t="s">
        <v>21500</v>
      </c>
    </row>
    <row r="7818" spans="1:4" x14ac:dyDescent="0.2">
      <c r="A7818" s="461">
        <v>101456</v>
      </c>
      <c r="B7818" s="445" t="s">
        <v>8832</v>
      </c>
      <c r="C7818" s="446" t="s">
        <v>985</v>
      </c>
      <c r="D7818" s="397" t="s">
        <v>21501</v>
      </c>
    </row>
    <row r="7819" spans="1:4" x14ac:dyDescent="0.2">
      <c r="A7819" s="461">
        <v>101457</v>
      </c>
      <c r="B7819" s="445" t="s">
        <v>8833</v>
      </c>
      <c r="C7819" s="446" t="s">
        <v>985</v>
      </c>
      <c r="D7819" s="397" t="s">
        <v>21502</v>
      </c>
    </row>
    <row r="7820" spans="1:4" x14ac:dyDescent="0.2">
      <c r="A7820" s="461">
        <v>101458</v>
      </c>
      <c r="B7820" s="445" t="s">
        <v>8834</v>
      </c>
      <c r="C7820" s="446" t="s">
        <v>985</v>
      </c>
      <c r="D7820" s="397" t="s">
        <v>21503</v>
      </c>
    </row>
    <row r="7821" spans="1:4" x14ac:dyDescent="0.2">
      <c r="A7821" s="461">
        <v>101459</v>
      </c>
      <c r="B7821" s="445" t="s">
        <v>1742</v>
      </c>
      <c r="C7821" s="446" t="s">
        <v>985</v>
      </c>
      <c r="D7821" s="397" t="s">
        <v>21504</v>
      </c>
    </row>
    <row r="7822" spans="1:4" x14ac:dyDescent="0.2">
      <c r="A7822" s="461">
        <v>101460</v>
      </c>
      <c r="B7822" s="445" t="s">
        <v>5357</v>
      </c>
      <c r="C7822" s="446" t="s">
        <v>985</v>
      </c>
      <c r="D7822" s="397" t="s">
        <v>21505</v>
      </c>
    </row>
    <row r="7823" spans="1:4" x14ac:dyDescent="0.2">
      <c r="A7823" s="445">
        <v>42419</v>
      </c>
      <c r="B7823" s="445" t="s">
        <v>15211</v>
      </c>
      <c r="C7823" s="446" t="s">
        <v>1867</v>
      </c>
      <c r="D7823" s="397" t="s">
        <v>21506</v>
      </c>
    </row>
    <row r="7824" spans="1:4" x14ac:dyDescent="0.2">
      <c r="A7824" s="445">
        <v>42420</v>
      </c>
      <c r="B7824" s="445" t="s">
        <v>15212</v>
      </c>
      <c r="C7824" s="446" t="s">
        <v>1867</v>
      </c>
      <c r="D7824" s="397" t="s">
        <v>21507</v>
      </c>
    </row>
    <row r="7825" spans="1:4" x14ac:dyDescent="0.2">
      <c r="A7825" s="445">
        <v>43195</v>
      </c>
      <c r="B7825" s="445" t="s">
        <v>15213</v>
      </c>
      <c r="C7825" s="446" t="s">
        <v>1867</v>
      </c>
      <c r="D7825" s="397" t="s">
        <v>21508</v>
      </c>
    </row>
    <row r="7826" spans="1:4" x14ac:dyDescent="0.2">
      <c r="A7826" s="445">
        <v>43196</v>
      </c>
      <c r="B7826" s="445" t="s">
        <v>15214</v>
      </c>
      <c r="C7826" s="446" t="s">
        <v>1867</v>
      </c>
      <c r="D7826" s="397" t="s">
        <v>21509</v>
      </c>
    </row>
    <row r="7827" spans="1:4" x14ac:dyDescent="0.2">
      <c r="A7827" s="445">
        <v>43198</v>
      </c>
      <c r="B7827" s="445" t="s">
        <v>15215</v>
      </c>
      <c r="C7827" s="446" t="s">
        <v>1867</v>
      </c>
      <c r="D7827" s="397" t="s">
        <v>21510</v>
      </c>
    </row>
    <row r="7828" spans="1:4" x14ac:dyDescent="0.2">
      <c r="A7828" s="445">
        <v>43199</v>
      </c>
      <c r="B7828" s="445" t="s">
        <v>15216</v>
      </c>
      <c r="C7828" s="446" t="s">
        <v>1867</v>
      </c>
      <c r="D7828" s="397" t="s">
        <v>21511</v>
      </c>
    </row>
    <row r="7829" spans="1:4" x14ac:dyDescent="0.2">
      <c r="A7829" s="445">
        <v>43200</v>
      </c>
      <c r="B7829" s="445" t="s">
        <v>15217</v>
      </c>
      <c r="C7829" s="446" t="s">
        <v>1867</v>
      </c>
      <c r="D7829" s="397" t="s">
        <v>21512</v>
      </c>
    </row>
    <row r="7830" spans="1:4" x14ac:dyDescent="0.2">
      <c r="A7830" s="445">
        <v>39556</v>
      </c>
      <c r="B7830" s="445" t="s">
        <v>15218</v>
      </c>
      <c r="C7830" s="446" t="s">
        <v>1867</v>
      </c>
      <c r="D7830" s="397" t="s">
        <v>21513</v>
      </c>
    </row>
    <row r="7831" spans="1:4" x14ac:dyDescent="0.2">
      <c r="A7831" s="445">
        <v>39557</v>
      </c>
      <c r="B7831" s="445" t="s">
        <v>15219</v>
      </c>
      <c r="C7831" s="446" t="s">
        <v>1867</v>
      </c>
      <c r="D7831" s="397" t="s">
        <v>21514</v>
      </c>
    </row>
    <row r="7832" spans="1:4" x14ac:dyDescent="0.2">
      <c r="A7832" s="445">
        <v>39559</v>
      </c>
      <c r="B7832" s="445" t="s">
        <v>15220</v>
      </c>
      <c r="C7832" s="446" t="s">
        <v>1867</v>
      </c>
      <c r="D7832" s="397" t="s">
        <v>21515</v>
      </c>
    </row>
    <row r="7833" spans="1:4" x14ac:dyDescent="0.2">
      <c r="A7833" s="445">
        <v>39560</v>
      </c>
      <c r="B7833" s="445" t="s">
        <v>15221</v>
      </c>
      <c r="C7833" s="446" t="s">
        <v>1867</v>
      </c>
      <c r="D7833" s="397" t="s">
        <v>21516</v>
      </c>
    </row>
    <row r="7834" spans="1:4" x14ac:dyDescent="0.2">
      <c r="A7834" s="445">
        <v>39561</v>
      </c>
      <c r="B7834" s="445" t="s">
        <v>15222</v>
      </c>
      <c r="C7834" s="446" t="s">
        <v>1867</v>
      </c>
      <c r="D7834" s="397" t="s">
        <v>21517</v>
      </c>
    </row>
    <row r="7835" spans="1:4" x14ac:dyDescent="0.2">
      <c r="A7835" s="445">
        <v>43190</v>
      </c>
      <c r="B7835" s="445" t="s">
        <v>15223</v>
      </c>
      <c r="C7835" s="446" t="s">
        <v>1867</v>
      </c>
      <c r="D7835" s="397" t="s">
        <v>21518</v>
      </c>
    </row>
    <row r="7836" spans="1:4" x14ac:dyDescent="0.2">
      <c r="A7836" s="445">
        <v>39555</v>
      </c>
      <c r="B7836" s="445" t="s">
        <v>15224</v>
      </c>
      <c r="C7836" s="446" t="s">
        <v>1867</v>
      </c>
      <c r="D7836" s="397" t="s">
        <v>21519</v>
      </c>
    </row>
    <row r="7837" spans="1:4" x14ac:dyDescent="0.2">
      <c r="A7837" s="445">
        <v>43191</v>
      </c>
      <c r="B7837" s="445" t="s">
        <v>15225</v>
      </c>
      <c r="C7837" s="446" t="s">
        <v>1867</v>
      </c>
      <c r="D7837" s="397" t="s">
        <v>21520</v>
      </c>
    </row>
    <row r="7838" spans="1:4" x14ac:dyDescent="0.2">
      <c r="A7838" s="445">
        <v>39548</v>
      </c>
      <c r="B7838" s="445" t="s">
        <v>15226</v>
      </c>
      <c r="C7838" s="446" t="s">
        <v>1867</v>
      </c>
      <c r="D7838" s="397" t="s">
        <v>21521</v>
      </c>
    </row>
    <row r="7839" spans="1:4" x14ac:dyDescent="0.2">
      <c r="A7839" s="445">
        <v>43192</v>
      </c>
      <c r="B7839" s="445" t="s">
        <v>15227</v>
      </c>
      <c r="C7839" s="446" t="s">
        <v>1867</v>
      </c>
      <c r="D7839" s="397" t="s">
        <v>21522</v>
      </c>
    </row>
    <row r="7840" spans="1:4" x14ac:dyDescent="0.2">
      <c r="A7840" s="445">
        <v>39554</v>
      </c>
      <c r="B7840" s="445" t="s">
        <v>15228</v>
      </c>
      <c r="C7840" s="446" t="s">
        <v>1867</v>
      </c>
      <c r="D7840" s="397" t="s">
        <v>21523</v>
      </c>
    </row>
    <row r="7841" spans="1:4" x14ac:dyDescent="0.2">
      <c r="A7841" s="445">
        <v>43194</v>
      </c>
      <c r="B7841" s="445" t="s">
        <v>15229</v>
      </c>
      <c r="C7841" s="446" t="s">
        <v>1867</v>
      </c>
      <c r="D7841" s="397" t="s">
        <v>21524</v>
      </c>
    </row>
    <row r="7842" spans="1:4" x14ac:dyDescent="0.2">
      <c r="A7842" s="445">
        <v>39551</v>
      </c>
      <c r="B7842" s="445" t="s">
        <v>15230</v>
      </c>
      <c r="C7842" s="446" t="s">
        <v>1867</v>
      </c>
      <c r="D7842" s="397" t="s">
        <v>21525</v>
      </c>
    </row>
    <row r="7843" spans="1:4" x14ac:dyDescent="0.2">
      <c r="A7843" s="445">
        <v>43185</v>
      </c>
      <c r="B7843" s="445" t="s">
        <v>15231</v>
      </c>
      <c r="C7843" s="446" t="s">
        <v>1867</v>
      </c>
      <c r="D7843" s="397" t="s">
        <v>21526</v>
      </c>
    </row>
    <row r="7844" spans="1:4" x14ac:dyDescent="0.2">
      <c r="A7844" s="445">
        <v>43186</v>
      </c>
      <c r="B7844" s="445" t="s">
        <v>15232</v>
      </c>
      <c r="C7844" s="446" t="s">
        <v>1867</v>
      </c>
      <c r="D7844" s="397" t="s">
        <v>21527</v>
      </c>
    </row>
    <row r="7845" spans="1:4" x14ac:dyDescent="0.2">
      <c r="A7845" s="445">
        <v>43187</v>
      </c>
      <c r="B7845" s="445" t="s">
        <v>15233</v>
      </c>
      <c r="C7845" s="446" t="s">
        <v>1867</v>
      </c>
      <c r="D7845" s="397" t="s">
        <v>21528</v>
      </c>
    </row>
    <row r="7846" spans="1:4" x14ac:dyDescent="0.2">
      <c r="A7846" s="445">
        <v>43188</v>
      </c>
      <c r="B7846" s="445" t="s">
        <v>15234</v>
      </c>
      <c r="C7846" s="446" t="s">
        <v>1867</v>
      </c>
      <c r="D7846" s="397" t="s">
        <v>21529</v>
      </c>
    </row>
    <row r="7847" spans="1:4" x14ac:dyDescent="0.2">
      <c r="A7847" s="445">
        <v>43189</v>
      </c>
      <c r="B7847" s="445" t="s">
        <v>15235</v>
      </c>
      <c r="C7847" s="446" t="s">
        <v>1867</v>
      </c>
      <c r="D7847" s="397" t="s">
        <v>21530</v>
      </c>
    </row>
    <row r="7848" spans="1:4" x14ac:dyDescent="0.2">
      <c r="A7848" s="445">
        <v>39580</v>
      </c>
      <c r="B7848" s="445" t="s">
        <v>15236</v>
      </c>
      <c r="C7848" s="446" t="s">
        <v>1867</v>
      </c>
      <c r="D7848" s="397" t="s">
        <v>21531</v>
      </c>
    </row>
    <row r="7849" spans="1:4" x14ac:dyDescent="0.2">
      <c r="A7849" s="445">
        <v>39577</v>
      </c>
      <c r="B7849" s="445" t="s">
        <v>15237</v>
      </c>
      <c r="C7849" s="446" t="s">
        <v>1867</v>
      </c>
      <c r="D7849" s="397" t="s">
        <v>21532</v>
      </c>
    </row>
    <row r="7850" spans="1:4" x14ac:dyDescent="0.2">
      <c r="A7850" s="445">
        <v>39578</v>
      </c>
      <c r="B7850" s="445" t="s">
        <v>15238</v>
      </c>
      <c r="C7850" s="446" t="s">
        <v>1867</v>
      </c>
      <c r="D7850" s="397" t="s">
        <v>21533</v>
      </c>
    </row>
    <row r="7851" spans="1:4" x14ac:dyDescent="0.2">
      <c r="A7851" s="445">
        <v>39579</v>
      </c>
      <c r="B7851" s="445" t="s">
        <v>15239</v>
      </c>
      <c r="C7851" s="446" t="s">
        <v>1867</v>
      </c>
      <c r="D7851" s="397" t="s">
        <v>21534</v>
      </c>
    </row>
    <row r="7852" spans="1:4" x14ac:dyDescent="0.2">
      <c r="A7852" s="445">
        <v>39826</v>
      </c>
      <c r="B7852" s="445" t="s">
        <v>15240</v>
      </c>
      <c r="C7852" s="446" t="s">
        <v>1867</v>
      </c>
      <c r="D7852" s="397" t="s">
        <v>21535</v>
      </c>
    </row>
    <row r="7853" spans="1:4" x14ac:dyDescent="0.2">
      <c r="A7853" s="445">
        <v>10700</v>
      </c>
      <c r="B7853" s="445" t="s">
        <v>15241</v>
      </c>
      <c r="C7853" s="446" t="s">
        <v>1867</v>
      </c>
      <c r="D7853" s="397" t="s">
        <v>21536</v>
      </c>
    </row>
    <row r="7854" spans="1:4" x14ac:dyDescent="0.2">
      <c r="A7854" s="445">
        <v>346</v>
      </c>
      <c r="B7854" s="445" t="s">
        <v>15242</v>
      </c>
      <c r="C7854" s="446" t="s">
        <v>1871</v>
      </c>
      <c r="D7854" s="396" t="s">
        <v>21537</v>
      </c>
    </row>
    <row r="7855" spans="1:4" x14ac:dyDescent="0.2">
      <c r="A7855" s="445">
        <v>3312</v>
      </c>
      <c r="B7855" s="445" t="s">
        <v>15243</v>
      </c>
      <c r="C7855" s="446" t="s">
        <v>1871</v>
      </c>
      <c r="D7855" s="396" t="s">
        <v>21538</v>
      </c>
    </row>
    <row r="7856" spans="1:4" x14ac:dyDescent="0.2">
      <c r="A7856" s="445">
        <v>339</v>
      </c>
      <c r="B7856" s="445" t="s">
        <v>15244</v>
      </c>
      <c r="C7856" s="446" t="s">
        <v>1870</v>
      </c>
      <c r="D7856" s="396" t="s">
        <v>21539</v>
      </c>
    </row>
    <row r="7857" spans="1:4" x14ac:dyDescent="0.2">
      <c r="A7857" s="445">
        <v>340</v>
      </c>
      <c r="B7857" s="445" t="s">
        <v>15245</v>
      </c>
      <c r="C7857" s="446" t="s">
        <v>1870</v>
      </c>
      <c r="D7857" s="396" t="s">
        <v>21540</v>
      </c>
    </row>
    <row r="7858" spans="1:4" x14ac:dyDescent="0.2">
      <c r="A7858" s="445">
        <v>43130</v>
      </c>
      <c r="B7858" s="445" t="s">
        <v>15246</v>
      </c>
      <c r="C7858" s="446" t="s">
        <v>1871</v>
      </c>
      <c r="D7858" s="396" t="s">
        <v>21541</v>
      </c>
    </row>
    <row r="7859" spans="1:4" x14ac:dyDescent="0.2">
      <c r="A7859" s="445">
        <v>344</v>
      </c>
      <c r="B7859" s="445" t="s">
        <v>15247</v>
      </c>
      <c r="C7859" s="446" t="s">
        <v>1871</v>
      </c>
      <c r="D7859" s="396" t="s">
        <v>21542</v>
      </c>
    </row>
    <row r="7860" spans="1:4" x14ac:dyDescent="0.2">
      <c r="A7860" s="445">
        <v>345</v>
      </c>
      <c r="B7860" s="445" t="s">
        <v>15248</v>
      </c>
      <c r="C7860" s="446" t="s">
        <v>1871</v>
      </c>
      <c r="D7860" s="396" t="s">
        <v>21543</v>
      </c>
    </row>
    <row r="7861" spans="1:4" x14ac:dyDescent="0.2">
      <c r="A7861" s="445">
        <v>43131</v>
      </c>
      <c r="B7861" s="445" t="s">
        <v>15249</v>
      </c>
      <c r="C7861" s="446" t="s">
        <v>1871</v>
      </c>
      <c r="D7861" s="396" t="s">
        <v>21544</v>
      </c>
    </row>
    <row r="7862" spans="1:4" x14ac:dyDescent="0.2">
      <c r="A7862" s="445">
        <v>3313</v>
      </c>
      <c r="B7862" s="445" t="s">
        <v>15250</v>
      </c>
      <c r="C7862" s="446" t="s">
        <v>1871</v>
      </c>
      <c r="D7862" s="396" t="s">
        <v>21545</v>
      </c>
    </row>
    <row r="7863" spans="1:4" x14ac:dyDescent="0.2">
      <c r="A7863" s="445">
        <v>43132</v>
      </c>
      <c r="B7863" s="445" t="s">
        <v>15251</v>
      </c>
      <c r="C7863" s="446" t="s">
        <v>1871</v>
      </c>
      <c r="D7863" s="396" t="s">
        <v>21541</v>
      </c>
    </row>
    <row r="7864" spans="1:4" x14ac:dyDescent="0.2">
      <c r="A7864" s="445">
        <v>366</v>
      </c>
      <c r="B7864" s="445" t="s">
        <v>15252</v>
      </c>
      <c r="C7864" s="446" t="s">
        <v>1869</v>
      </c>
      <c r="D7864" s="396" t="s">
        <v>21546</v>
      </c>
    </row>
    <row r="7865" spans="1:4" x14ac:dyDescent="0.2">
      <c r="A7865" s="445">
        <v>367</v>
      </c>
      <c r="B7865" s="445" t="s">
        <v>15253</v>
      </c>
      <c r="C7865" s="446" t="s">
        <v>1869</v>
      </c>
      <c r="D7865" s="396" t="s">
        <v>21547</v>
      </c>
    </row>
    <row r="7866" spans="1:4" x14ac:dyDescent="0.2">
      <c r="A7866" s="445">
        <v>370</v>
      </c>
      <c r="B7866" s="445" t="s">
        <v>15254</v>
      </c>
      <c r="C7866" s="446" t="s">
        <v>1869</v>
      </c>
      <c r="D7866" s="396" t="s">
        <v>21546</v>
      </c>
    </row>
    <row r="7867" spans="1:4" x14ac:dyDescent="0.2">
      <c r="A7867" s="445">
        <v>368</v>
      </c>
      <c r="B7867" s="445" t="s">
        <v>15255</v>
      </c>
      <c r="C7867" s="446" t="s">
        <v>1869</v>
      </c>
      <c r="D7867" s="396" t="s">
        <v>21548</v>
      </c>
    </row>
    <row r="7868" spans="1:4" x14ac:dyDescent="0.2">
      <c r="A7868" s="445">
        <v>11075</v>
      </c>
      <c r="B7868" s="445" t="s">
        <v>15256</v>
      </c>
      <c r="C7868" s="446" t="s">
        <v>1869</v>
      </c>
      <c r="D7868" s="397" t="s">
        <v>21549</v>
      </c>
    </row>
    <row r="7869" spans="1:4" x14ac:dyDescent="0.2">
      <c r="A7869" s="445">
        <v>1381</v>
      </c>
      <c r="B7869" s="445" t="s">
        <v>15257</v>
      </c>
      <c r="C7869" s="446" t="s">
        <v>1871</v>
      </c>
      <c r="D7869" s="396" t="s">
        <v>21550</v>
      </c>
    </row>
    <row r="7870" spans="1:4" x14ac:dyDescent="0.2">
      <c r="A7870" s="445">
        <v>34353</v>
      </c>
      <c r="B7870" s="445" t="s">
        <v>15258</v>
      </c>
      <c r="C7870" s="446" t="s">
        <v>1871</v>
      </c>
      <c r="D7870" s="396" t="s">
        <v>21551</v>
      </c>
    </row>
    <row r="7871" spans="1:4" x14ac:dyDescent="0.2">
      <c r="A7871" s="445">
        <v>37595</v>
      </c>
      <c r="B7871" s="445" t="s">
        <v>15259</v>
      </c>
      <c r="C7871" s="446" t="s">
        <v>1871</v>
      </c>
      <c r="D7871" s="396" t="s">
        <v>21552</v>
      </c>
    </row>
    <row r="7872" spans="1:4" x14ac:dyDescent="0.2">
      <c r="A7872" s="445">
        <v>37596</v>
      </c>
      <c r="B7872" s="445" t="s">
        <v>15260</v>
      </c>
      <c r="C7872" s="446" t="s">
        <v>1871</v>
      </c>
      <c r="D7872" s="396" t="s">
        <v>21553</v>
      </c>
    </row>
    <row r="7873" spans="1:4" x14ac:dyDescent="0.2">
      <c r="A7873" s="445">
        <v>371</v>
      </c>
      <c r="B7873" s="445" t="s">
        <v>15261</v>
      </c>
      <c r="C7873" s="446" t="s">
        <v>1871</v>
      </c>
      <c r="D7873" s="396" t="s">
        <v>21554</v>
      </c>
    </row>
    <row r="7874" spans="1:4" x14ac:dyDescent="0.2">
      <c r="A7874" s="445">
        <v>37553</v>
      </c>
      <c r="B7874" s="445" t="s">
        <v>15262</v>
      </c>
      <c r="C7874" s="446" t="s">
        <v>1871</v>
      </c>
      <c r="D7874" s="396" t="s">
        <v>21555</v>
      </c>
    </row>
    <row r="7875" spans="1:4" x14ac:dyDescent="0.2">
      <c r="A7875" s="445">
        <v>37552</v>
      </c>
      <c r="B7875" s="445" t="s">
        <v>15263</v>
      </c>
      <c r="C7875" s="446" t="s">
        <v>1871</v>
      </c>
      <c r="D7875" s="396" t="s">
        <v>21556</v>
      </c>
    </row>
    <row r="7876" spans="1:4" x14ac:dyDescent="0.2">
      <c r="A7876" s="445">
        <v>36880</v>
      </c>
      <c r="B7876" s="445" t="s">
        <v>15264</v>
      </c>
      <c r="C7876" s="446" t="s">
        <v>1871</v>
      </c>
      <c r="D7876" s="396" t="s">
        <v>21557</v>
      </c>
    </row>
    <row r="7877" spans="1:4" x14ac:dyDescent="0.2">
      <c r="A7877" s="445">
        <v>34355</v>
      </c>
      <c r="B7877" s="445" t="s">
        <v>15265</v>
      </c>
      <c r="C7877" s="446" t="s">
        <v>1871</v>
      </c>
      <c r="D7877" s="396" t="s">
        <v>21558</v>
      </c>
    </row>
    <row r="7878" spans="1:4" x14ac:dyDescent="0.2">
      <c r="A7878" s="445">
        <v>130</v>
      </c>
      <c r="B7878" s="445" t="s">
        <v>15266</v>
      </c>
      <c r="C7878" s="446" t="s">
        <v>1871</v>
      </c>
      <c r="D7878" s="396" t="s">
        <v>21559</v>
      </c>
    </row>
    <row r="7879" spans="1:4" x14ac:dyDescent="0.2">
      <c r="A7879" s="445">
        <v>135</v>
      </c>
      <c r="B7879" s="445" t="s">
        <v>15267</v>
      </c>
      <c r="C7879" s="446" t="s">
        <v>1871</v>
      </c>
      <c r="D7879" s="396" t="s">
        <v>21560</v>
      </c>
    </row>
    <row r="7880" spans="1:4" x14ac:dyDescent="0.2">
      <c r="A7880" s="445">
        <v>36886</v>
      </c>
      <c r="B7880" s="445" t="s">
        <v>15268</v>
      </c>
      <c r="C7880" s="446" t="s">
        <v>1871</v>
      </c>
      <c r="D7880" s="396" t="s">
        <v>21561</v>
      </c>
    </row>
    <row r="7881" spans="1:4" x14ac:dyDescent="0.2">
      <c r="A7881" s="445">
        <v>38546</v>
      </c>
      <c r="B7881" s="445" t="s">
        <v>15269</v>
      </c>
      <c r="C7881" s="446" t="s">
        <v>1869</v>
      </c>
      <c r="D7881" s="396" t="s">
        <v>21562</v>
      </c>
    </row>
    <row r="7882" spans="1:4" x14ac:dyDescent="0.2">
      <c r="A7882" s="445">
        <v>34549</v>
      </c>
      <c r="B7882" s="445" t="s">
        <v>15270</v>
      </c>
      <c r="C7882" s="446" t="s">
        <v>1869</v>
      </c>
      <c r="D7882" s="396" t="s">
        <v>21563</v>
      </c>
    </row>
    <row r="7883" spans="1:4" x14ac:dyDescent="0.2">
      <c r="A7883" s="445">
        <v>6081</v>
      </c>
      <c r="B7883" s="445" t="s">
        <v>15271</v>
      </c>
      <c r="C7883" s="446" t="s">
        <v>1869</v>
      </c>
      <c r="D7883" s="396" t="s">
        <v>21564</v>
      </c>
    </row>
    <row r="7884" spans="1:4" x14ac:dyDescent="0.2">
      <c r="A7884" s="445">
        <v>6077</v>
      </c>
      <c r="B7884" s="445" t="s">
        <v>15272</v>
      </c>
      <c r="C7884" s="446" t="s">
        <v>1869</v>
      </c>
      <c r="D7884" s="396" t="s">
        <v>21565</v>
      </c>
    </row>
    <row r="7885" spans="1:4" x14ac:dyDescent="0.2">
      <c r="A7885" s="445">
        <v>6079</v>
      </c>
      <c r="B7885" s="445" t="s">
        <v>15273</v>
      </c>
      <c r="C7885" s="446" t="s">
        <v>1869</v>
      </c>
      <c r="D7885" s="396" t="s">
        <v>21565</v>
      </c>
    </row>
    <row r="7886" spans="1:4" x14ac:dyDescent="0.2">
      <c r="A7886" s="445">
        <v>1091</v>
      </c>
      <c r="B7886" s="445" t="s">
        <v>15274</v>
      </c>
      <c r="C7886" s="446" t="s">
        <v>1867</v>
      </c>
      <c r="D7886" s="396" t="s">
        <v>21566</v>
      </c>
    </row>
    <row r="7887" spans="1:4" x14ac:dyDescent="0.2">
      <c r="A7887" s="445">
        <v>1094</v>
      </c>
      <c r="B7887" s="445" t="s">
        <v>15275</v>
      </c>
      <c r="C7887" s="446" t="s">
        <v>1867</v>
      </c>
      <c r="D7887" s="396" t="s">
        <v>21567</v>
      </c>
    </row>
    <row r="7888" spans="1:4" x14ac:dyDescent="0.2">
      <c r="A7888" s="445">
        <v>1095</v>
      </c>
      <c r="B7888" s="445" t="s">
        <v>15276</v>
      </c>
      <c r="C7888" s="446" t="s">
        <v>1867</v>
      </c>
      <c r="D7888" s="396" t="s">
        <v>21568</v>
      </c>
    </row>
    <row r="7889" spans="1:4" x14ac:dyDescent="0.2">
      <c r="A7889" s="445">
        <v>1092</v>
      </c>
      <c r="B7889" s="445" t="s">
        <v>15277</v>
      </c>
      <c r="C7889" s="446" t="s">
        <v>1867</v>
      </c>
      <c r="D7889" s="396" t="s">
        <v>21569</v>
      </c>
    </row>
    <row r="7890" spans="1:4" x14ac:dyDescent="0.2">
      <c r="A7890" s="445">
        <v>1093</v>
      </c>
      <c r="B7890" s="445" t="s">
        <v>15278</v>
      </c>
      <c r="C7890" s="446" t="s">
        <v>1867</v>
      </c>
      <c r="D7890" s="396" t="s">
        <v>21570</v>
      </c>
    </row>
    <row r="7891" spans="1:4" x14ac:dyDescent="0.2">
      <c r="A7891" s="445">
        <v>1090</v>
      </c>
      <c r="B7891" s="445" t="s">
        <v>15279</v>
      </c>
      <c r="C7891" s="446" t="s">
        <v>1867</v>
      </c>
      <c r="D7891" s="396" t="s">
        <v>21571</v>
      </c>
    </row>
    <row r="7892" spans="1:4" x14ac:dyDescent="0.2">
      <c r="A7892" s="445">
        <v>1096</v>
      </c>
      <c r="B7892" s="445" t="s">
        <v>15280</v>
      </c>
      <c r="C7892" s="446" t="s">
        <v>1867</v>
      </c>
      <c r="D7892" s="396" t="s">
        <v>21572</v>
      </c>
    </row>
    <row r="7893" spans="1:4" x14ac:dyDescent="0.2">
      <c r="A7893" s="445">
        <v>1097</v>
      </c>
      <c r="B7893" s="445" t="s">
        <v>15281</v>
      </c>
      <c r="C7893" s="446" t="s">
        <v>1867</v>
      </c>
      <c r="D7893" s="396" t="s">
        <v>21573</v>
      </c>
    </row>
    <row r="7894" spans="1:4" x14ac:dyDescent="0.2">
      <c r="A7894" s="445">
        <v>378</v>
      </c>
      <c r="B7894" s="445" t="s">
        <v>15282</v>
      </c>
      <c r="C7894" s="446" t="s">
        <v>1866</v>
      </c>
      <c r="D7894" s="396" t="s">
        <v>21574</v>
      </c>
    </row>
    <row r="7895" spans="1:4" x14ac:dyDescent="0.2">
      <c r="A7895" s="445">
        <v>40911</v>
      </c>
      <c r="B7895" s="445" t="s">
        <v>15283</v>
      </c>
      <c r="C7895" s="446" t="s">
        <v>1873</v>
      </c>
      <c r="D7895" s="397" t="s">
        <v>21575</v>
      </c>
    </row>
    <row r="7896" spans="1:4" x14ac:dyDescent="0.2">
      <c r="A7896" s="445">
        <v>33939</v>
      </c>
      <c r="B7896" s="445" t="s">
        <v>15284</v>
      </c>
      <c r="C7896" s="446" t="s">
        <v>1866</v>
      </c>
      <c r="D7896" s="396" t="s">
        <v>21576</v>
      </c>
    </row>
    <row r="7897" spans="1:4" x14ac:dyDescent="0.2">
      <c r="A7897" s="445">
        <v>40815</v>
      </c>
      <c r="B7897" s="445" t="s">
        <v>15285</v>
      </c>
      <c r="C7897" s="446" t="s">
        <v>1873</v>
      </c>
      <c r="D7897" s="397" t="s">
        <v>21577</v>
      </c>
    </row>
    <row r="7898" spans="1:4" x14ac:dyDescent="0.2">
      <c r="A7898" s="445">
        <v>33952</v>
      </c>
      <c r="B7898" s="445" t="s">
        <v>15286</v>
      </c>
      <c r="C7898" s="446" t="s">
        <v>1866</v>
      </c>
      <c r="D7898" s="396" t="s">
        <v>21578</v>
      </c>
    </row>
    <row r="7899" spans="1:4" x14ac:dyDescent="0.2">
      <c r="A7899" s="445">
        <v>40816</v>
      </c>
      <c r="B7899" s="445" t="s">
        <v>15287</v>
      </c>
      <c r="C7899" s="446" t="s">
        <v>1873</v>
      </c>
      <c r="D7899" s="397" t="s">
        <v>21579</v>
      </c>
    </row>
    <row r="7900" spans="1:4" x14ac:dyDescent="0.2">
      <c r="A7900" s="445">
        <v>33953</v>
      </c>
      <c r="B7900" s="445" t="s">
        <v>15288</v>
      </c>
      <c r="C7900" s="446" t="s">
        <v>1866</v>
      </c>
      <c r="D7900" s="396" t="s">
        <v>21580</v>
      </c>
    </row>
    <row r="7901" spans="1:4" x14ac:dyDescent="0.2">
      <c r="A7901" s="445">
        <v>40817</v>
      </c>
      <c r="B7901" s="445" t="s">
        <v>15289</v>
      </c>
      <c r="C7901" s="446" t="s">
        <v>1873</v>
      </c>
      <c r="D7901" s="397" t="s">
        <v>21581</v>
      </c>
    </row>
    <row r="7902" spans="1:4" x14ac:dyDescent="0.2">
      <c r="A7902" s="445">
        <v>13348</v>
      </c>
      <c r="B7902" s="445" t="s">
        <v>15290</v>
      </c>
      <c r="C7902" s="446" t="s">
        <v>1867</v>
      </c>
      <c r="D7902" s="396" t="s">
        <v>21582</v>
      </c>
    </row>
    <row r="7903" spans="1:4" x14ac:dyDescent="0.2">
      <c r="A7903" s="445">
        <v>39211</v>
      </c>
      <c r="B7903" s="445" t="s">
        <v>15291</v>
      </c>
      <c r="C7903" s="446" t="s">
        <v>1867</v>
      </c>
      <c r="D7903" s="397" t="s">
        <v>21583</v>
      </c>
    </row>
    <row r="7904" spans="1:4" x14ac:dyDescent="0.2">
      <c r="A7904" s="445">
        <v>39212</v>
      </c>
      <c r="B7904" s="445" t="s">
        <v>15292</v>
      </c>
      <c r="C7904" s="446" t="s">
        <v>1867</v>
      </c>
      <c r="D7904" s="396" t="s">
        <v>21584</v>
      </c>
    </row>
    <row r="7905" spans="1:4" x14ac:dyDescent="0.2">
      <c r="A7905" s="445">
        <v>39208</v>
      </c>
      <c r="B7905" s="445" t="s">
        <v>15293</v>
      </c>
      <c r="C7905" s="446" t="s">
        <v>1867</v>
      </c>
      <c r="D7905" s="396" t="s">
        <v>21365</v>
      </c>
    </row>
    <row r="7906" spans="1:4" x14ac:dyDescent="0.2">
      <c r="A7906" s="445">
        <v>39210</v>
      </c>
      <c r="B7906" s="445" t="s">
        <v>15294</v>
      </c>
      <c r="C7906" s="446" t="s">
        <v>1867</v>
      </c>
      <c r="D7906" s="396" t="s">
        <v>21342</v>
      </c>
    </row>
    <row r="7907" spans="1:4" x14ac:dyDescent="0.2">
      <c r="A7907" s="445">
        <v>39214</v>
      </c>
      <c r="B7907" s="445" t="s">
        <v>15295</v>
      </c>
      <c r="C7907" s="446" t="s">
        <v>1867</v>
      </c>
      <c r="D7907" s="396" t="s">
        <v>21585</v>
      </c>
    </row>
    <row r="7908" spans="1:4" x14ac:dyDescent="0.2">
      <c r="A7908" s="445">
        <v>39213</v>
      </c>
      <c r="B7908" s="445" t="s">
        <v>15296</v>
      </c>
      <c r="C7908" s="446" t="s">
        <v>1867</v>
      </c>
      <c r="D7908" s="396" t="s">
        <v>21586</v>
      </c>
    </row>
    <row r="7909" spans="1:4" x14ac:dyDescent="0.2">
      <c r="A7909" s="445">
        <v>39209</v>
      </c>
      <c r="B7909" s="445" t="s">
        <v>15297</v>
      </c>
      <c r="C7909" s="446" t="s">
        <v>1867</v>
      </c>
      <c r="D7909" s="396" t="s">
        <v>21587</v>
      </c>
    </row>
    <row r="7910" spans="1:4" x14ac:dyDescent="0.2">
      <c r="A7910" s="445">
        <v>39207</v>
      </c>
      <c r="B7910" s="445" t="s">
        <v>15298</v>
      </c>
      <c r="C7910" s="446" t="s">
        <v>1867</v>
      </c>
      <c r="D7910" s="396" t="s">
        <v>21342</v>
      </c>
    </row>
    <row r="7911" spans="1:4" x14ac:dyDescent="0.2">
      <c r="A7911" s="445">
        <v>39215</v>
      </c>
      <c r="B7911" s="445" t="s">
        <v>15299</v>
      </c>
      <c r="C7911" s="446" t="s">
        <v>1867</v>
      </c>
      <c r="D7911" s="396" t="s">
        <v>21588</v>
      </c>
    </row>
    <row r="7912" spans="1:4" x14ac:dyDescent="0.2">
      <c r="A7912" s="445">
        <v>39216</v>
      </c>
      <c r="B7912" s="445" t="s">
        <v>15300</v>
      </c>
      <c r="C7912" s="446" t="s">
        <v>1867</v>
      </c>
      <c r="D7912" s="396" t="s">
        <v>21589</v>
      </c>
    </row>
    <row r="7913" spans="1:4" x14ac:dyDescent="0.2">
      <c r="A7913" s="445">
        <v>11267</v>
      </c>
      <c r="B7913" s="445" t="s">
        <v>15301</v>
      </c>
      <c r="C7913" s="446" t="s">
        <v>1867</v>
      </c>
      <c r="D7913" s="396" t="s">
        <v>21590</v>
      </c>
    </row>
    <row r="7914" spans="1:4" x14ac:dyDescent="0.2">
      <c r="A7914" s="445">
        <v>379</v>
      </c>
      <c r="B7914" s="445" t="s">
        <v>15302</v>
      </c>
      <c r="C7914" s="446" t="s">
        <v>1867</v>
      </c>
      <c r="D7914" s="396" t="s">
        <v>21591</v>
      </c>
    </row>
    <row r="7915" spans="1:4" x14ac:dyDescent="0.2">
      <c r="A7915" s="445">
        <v>510</v>
      </c>
      <c r="B7915" s="445" t="s">
        <v>15303</v>
      </c>
      <c r="C7915" s="446" t="s">
        <v>1871</v>
      </c>
      <c r="D7915" s="396" t="s">
        <v>21592</v>
      </c>
    </row>
    <row r="7916" spans="1:4" x14ac:dyDescent="0.2">
      <c r="A7916" s="445">
        <v>516</v>
      </c>
      <c r="B7916" s="445" t="s">
        <v>15304</v>
      </c>
      <c r="C7916" s="446" t="s">
        <v>1871</v>
      </c>
      <c r="D7916" s="396" t="s">
        <v>21593</v>
      </c>
    </row>
    <row r="7917" spans="1:4" x14ac:dyDescent="0.2">
      <c r="A7917" s="445">
        <v>509</v>
      </c>
      <c r="B7917" s="445" t="s">
        <v>15305</v>
      </c>
      <c r="C7917" s="446" t="s">
        <v>1871</v>
      </c>
      <c r="D7917" s="396" t="s">
        <v>21594</v>
      </c>
    </row>
    <row r="7918" spans="1:4" x14ac:dyDescent="0.2">
      <c r="A7918" s="445">
        <v>40331</v>
      </c>
      <c r="B7918" s="445" t="s">
        <v>15306</v>
      </c>
      <c r="C7918" s="446" t="s">
        <v>1866</v>
      </c>
      <c r="D7918" s="396" t="s">
        <v>21595</v>
      </c>
    </row>
    <row r="7919" spans="1:4" x14ac:dyDescent="0.2">
      <c r="A7919" s="445">
        <v>40930</v>
      </c>
      <c r="B7919" s="445" t="s">
        <v>15307</v>
      </c>
      <c r="C7919" s="446" t="s">
        <v>1873</v>
      </c>
      <c r="D7919" s="396" t="s">
        <v>21596</v>
      </c>
    </row>
    <row r="7920" spans="1:4" x14ac:dyDescent="0.2">
      <c r="A7920" s="445">
        <v>11761</v>
      </c>
      <c r="B7920" s="445" t="s">
        <v>15308</v>
      </c>
      <c r="C7920" s="446" t="s">
        <v>1867</v>
      </c>
      <c r="D7920" s="396" t="s">
        <v>21597</v>
      </c>
    </row>
    <row r="7921" spans="1:4" x14ac:dyDescent="0.2">
      <c r="A7921" s="445">
        <v>377</v>
      </c>
      <c r="B7921" s="445" t="s">
        <v>15309</v>
      </c>
      <c r="C7921" s="446" t="s">
        <v>1867</v>
      </c>
      <c r="D7921" s="397" t="s">
        <v>21598</v>
      </c>
    </row>
    <row r="7922" spans="1:4" x14ac:dyDescent="0.2">
      <c r="A7922" s="445">
        <v>7588</v>
      </c>
      <c r="B7922" s="445" t="s">
        <v>15310</v>
      </c>
      <c r="C7922" s="446" t="s">
        <v>1867</v>
      </c>
      <c r="D7922" s="396" t="s">
        <v>21599</v>
      </c>
    </row>
    <row r="7923" spans="1:4" x14ac:dyDescent="0.2">
      <c r="A7923" s="445">
        <v>34551</v>
      </c>
      <c r="B7923" s="445" t="s">
        <v>15311</v>
      </c>
      <c r="C7923" s="446" t="s">
        <v>1866</v>
      </c>
      <c r="D7923" s="396" t="s">
        <v>21600</v>
      </c>
    </row>
    <row r="7924" spans="1:4" x14ac:dyDescent="0.2">
      <c r="A7924" s="445">
        <v>41078</v>
      </c>
      <c r="B7924" s="445" t="s">
        <v>15312</v>
      </c>
      <c r="C7924" s="446" t="s">
        <v>1873</v>
      </c>
      <c r="D7924" s="396" t="s">
        <v>21601</v>
      </c>
    </row>
    <row r="7925" spans="1:4" x14ac:dyDescent="0.2">
      <c r="A7925" s="445">
        <v>246</v>
      </c>
      <c r="B7925" s="445" t="s">
        <v>15313</v>
      </c>
      <c r="C7925" s="446" t="s">
        <v>1866</v>
      </c>
      <c r="D7925" s="396" t="s">
        <v>21602</v>
      </c>
    </row>
    <row r="7926" spans="1:4" x14ac:dyDescent="0.2">
      <c r="A7926" s="445">
        <v>40927</v>
      </c>
      <c r="B7926" s="445" t="s">
        <v>15314</v>
      </c>
      <c r="C7926" s="446" t="s">
        <v>1873</v>
      </c>
      <c r="D7926" s="397" t="s">
        <v>21603</v>
      </c>
    </row>
    <row r="7927" spans="1:4" x14ac:dyDescent="0.2">
      <c r="A7927" s="445">
        <v>2350</v>
      </c>
      <c r="B7927" s="445" t="s">
        <v>15315</v>
      </c>
      <c r="C7927" s="446" t="s">
        <v>1866</v>
      </c>
      <c r="D7927" s="396" t="s">
        <v>21604</v>
      </c>
    </row>
    <row r="7928" spans="1:4" x14ac:dyDescent="0.2">
      <c r="A7928" s="445">
        <v>40812</v>
      </c>
      <c r="B7928" s="445" t="s">
        <v>15316</v>
      </c>
      <c r="C7928" s="446" t="s">
        <v>1873</v>
      </c>
      <c r="D7928" s="397" t="s">
        <v>21605</v>
      </c>
    </row>
    <row r="7929" spans="1:4" x14ac:dyDescent="0.2">
      <c r="A7929" s="445">
        <v>245</v>
      </c>
      <c r="B7929" s="445" t="s">
        <v>15317</v>
      </c>
      <c r="C7929" s="446" t="s">
        <v>1866</v>
      </c>
      <c r="D7929" s="396" t="s">
        <v>21606</v>
      </c>
    </row>
    <row r="7930" spans="1:4" x14ac:dyDescent="0.2">
      <c r="A7930" s="445">
        <v>41090</v>
      </c>
      <c r="B7930" s="445" t="s">
        <v>15318</v>
      </c>
      <c r="C7930" s="446" t="s">
        <v>1873</v>
      </c>
      <c r="D7930" s="397" t="s">
        <v>21607</v>
      </c>
    </row>
    <row r="7931" spans="1:4" x14ac:dyDescent="0.2">
      <c r="A7931" s="445">
        <v>251</v>
      </c>
      <c r="B7931" s="445" t="s">
        <v>15319</v>
      </c>
      <c r="C7931" s="446" t="s">
        <v>1866</v>
      </c>
      <c r="D7931" s="396" t="s">
        <v>21602</v>
      </c>
    </row>
    <row r="7932" spans="1:4" x14ac:dyDescent="0.2">
      <c r="A7932" s="445">
        <v>40975</v>
      </c>
      <c r="B7932" s="445" t="s">
        <v>15320</v>
      </c>
      <c r="C7932" s="446" t="s">
        <v>1873</v>
      </c>
      <c r="D7932" s="397" t="s">
        <v>21603</v>
      </c>
    </row>
    <row r="7933" spans="1:4" x14ac:dyDescent="0.2">
      <c r="A7933" s="445">
        <v>6127</v>
      </c>
      <c r="B7933" s="445" t="s">
        <v>15321</v>
      </c>
      <c r="C7933" s="446" t="s">
        <v>1866</v>
      </c>
      <c r="D7933" s="396" t="s">
        <v>21602</v>
      </c>
    </row>
    <row r="7934" spans="1:4" x14ac:dyDescent="0.2">
      <c r="A7934" s="445">
        <v>41072</v>
      </c>
      <c r="B7934" s="445" t="s">
        <v>15322</v>
      </c>
      <c r="C7934" s="446" t="s">
        <v>1873</v>
      </c>
      <c r="D7934" s="397" t="s">
        <v>21603</v>
      </c>
    </row>
    <row r="7935" spans="1:4" x14ac:dyDescent="0.2">
      <c r="A7935" s="445">
        <v>6121</v>
      </c>
      <c r="B7935" s="445" t="s">
        <v>15323</v>
      </c>
      <c r="C7935" s="446" t="s">
        <v>1866</v>
      </c>
      <c r="D7935" s="396" t="s">
        <v>21608</v>
      </c>
    </row>
    <row r="7936" spans="1:4" x14ac:dyDescent="0.2">
      <c r="A7936" s="445">
        <v>41071</v>
      </c>
      <c r="B7936" s="445" t="s">
        <v>15324</v>
      </c>
      <c r="C7936" s="446" t="s">
        <v>1873</v>
      </c>
      <c r="D7936" s="397" t="s">
        <v>21609</v>
      </c>
    </row>
    <row r="7937" spans="1:4" x14ac:dyDescent="0.2">
      <c r="A7937" s="445">
        <v>244</v>
      </c>
      <c r="B7937" s="445" t="s">
        <v>15325</v>
      </c>
      <c r="C7937" s="446" t="s">
        <v>1866</v>
      </c>
      <c r="D7937" s="396" t="s">
        <v>21610</v>
      </c>
    </row>
    <row r="7938" spans="1:4" x14ac:dyDescent="0.2">
      <c r="A7938" s="445">
        <v>41093</v>
      </c>
      <c r="B7938" s="445" t="s">
        <v>15326</v>
      </c>
      <c r="C7938" s="446" t="s">
        <v>1873</v>
      </c>
      <c r="D7938" s="397" t="s">
        <v>21611</v>
      </c>
    </row>
    <row r="7939" spans="1:4" x14ac:dyDescent="0.2">
      <c r="A7939" s="445">
        <v>532</v>
      </c>
      <c r="B7939" s="445" t="s">
        <v>15327</v>
      </c>
      <c r="C7939" s="446" t="s">
        <v>1866</v>
      </c>
      <c r="D7939" s="396" t="s">
        <v>21612</v>
      </c>
    </row>
    <row r="7940" spans="1:4" x14ac:dyDescent="0.2">
      <c r="A7940" s="445">
        <v>40931</v>
      </c>
      <c r="B7940" s="445" t="s">
        <v>15328</v>
      </c>
      <c r="C7940" s="446" t="s">
        <v>1873</v>
      </c>
      <c r="D7940" s="397" t="s">
        <v>21613</v>
      </c>
    </row>
    <row r="7941" spans="1:4" x14ac:dyDescent="0.2">
      <c r="A7941" s="445">
        <v>36150</v>
      </c>
      <c r="B7941" s="445" t="s">
        <v>15329</v>
      </c>
      <c r="C7941" s="446" t="s">
        <v>1867</v>
      </c>
      <c r="D7941" s="396" t="s">
        <v>21614</v>
      </c>
    </row>
    <row r="7942" spans="1:4" x14ac:dyDescent="0.2">
      <c r="A7942" s="445">
        <v>4760</v>
      </c>
      <c r="B7942" s="445" t="s">
        <v>15330</v>
      </c>
      <c r="C7942" s="446" t="s">
        <v>1866</v>
      </c>
      <c r="D7942" s="397" t="s">
        <v>21615</v>
      </c>
    </row>
    <row r="7943" spans="1:4" x14ac:dyDescent="0.2">
      <c r="A7943" s="445">
        <v>41069</v>
      </c>
      <c r="B7943" s="445" t="s">
        <v>15331</v>
      </c>
      <c r="C7943" s="446" t="s">
        <v>1873</v>
      </c>
      <c r="D7943" s="396" t="s">
        <v>21616</v>
      </c>
    </row>
    <row r="7944" spans="1:4" x14ac:dyDescent="0.2">
      <c r="A7944" s="445">
        <v>10422</v>
      </c>
      <c r="B7944" s="445" t="s">
        <v>15332</v>
      </c>
      <c r="C7944" s="446" t="s">
        <v>1867</v>
      </c>
      <c r="D7944" s="397" t="s">
        <v>21617</v>
      </c>
    </row>
    <row r="7945" spans="1:4" x14ac:dyDescent="0.2">
      <c r="A7945" s="445">
        <v>44019</v>
      </c>
      <c r="B7945" s="445" t="s">
        <v>15333</v>
      </c>
      <c r="C7945" s="446" t="s">
        <v>1867</v>
      </c>
      <c r="D7945" s="396" t="s">
        <v>21618</v>
      </c>
    </row>
    <row r="7946" spans="1:4" x14ac:dyDescent="0.2">
      <c r="A7946" s="445">
        <v>36520</v>
      </c>
      <c r="B7946" s="445" t="s">
        <v>15334</v>
      </c>
      <c r="C7946" s="446" t="s">
        <v>1867</v>
      </c>
      <c r="D7946" s="396" t="s">
        <v>21619</v>
      </c>
    </row>
    <row r="7947" spans="1:4" x14ac:dyDescent="0.2">
      <c r="A7947" s="445">
        <v>42319</v>
      </c>
      <c r="B7947" s="445" t="s">
        <v>15335</v>
      </c>
      <c r="C7947" s="446" t="s">
        <v>1867</v>
      </c>
      <c r="D7947" s="397" t="s">
        <v>21620</v>
      </c>
    </row>
    <row r="7948" spans="1:4" x14ac:dyDescent="0.2">
      <c r="A7948" s="445">
        <v>10420</v>
      </c>
      <c r="B7948" s="445" t="s">
        <v>15336</v>
      </c>
      <c r="C7948" s="446" t="s">
        <v>1867</v>
      </c>
      <c r="D7948" s="396" t="s">
        <v>21621</v>
      </c>
    </row>
    <row r="7949" spans="1:4" x14ac:dyDescent="0.2">
      <c r="A7949" s="445">
        <v>10421</v>
      </c>
      <c r="B7949" s="445" t="s">
        <v>15337</v>
      </c>
      <c r="C7949" s="446" t="s">
        <v>1867</v>
      </c>
      <c r="D7949" s="396" t="s">
        <v>21622</v>
      </c>
    </row>
    <row r="7950" spans="1:4" x14ac:dyDescent="0.2">
      <c r="A7950" s="445">
        <v>11786</v>
      </c>
      <c r="B7950" s="445" t="s">
        <v>15338</v>
      </c>
      <c r="C7950" s="446" t="s">
        <v>1867</v>
      </c>
      <c r="D7950" s="396" t="s">
        <v>21623</v>
      </c>
    </row>
    <row r="7951" spans="1:4" x14ac:dyDescent="0.2">
      <c r="A7951" s="445">
        <v>4815</v>
      </c>
      <c r="B7951" s="445" t="s">
        <v>15339</v>
      </c>
      <c r="C7951" s="446" t="s">
        <v>1867</v>
      </c>
      <c r="D7951" s="396" t="s">
        <v>21624</v>
      </c>
    </row>
    <row r="7952" spans="1:4" x14ac:dyDescent="0.2">
      <c r="A7952" s="445">
        <v>541</v>
      </c>
      <c r="B7952" s="445" t="s">
        <v>15340</v>
      </c>
      <c r="C7952" s="446" t="s">
        <v>1867</v>
      </c>
      <c r="D7952" s="396" t="s">
        <v>21625</v>
      </c>
    </row>
    <row r="7953" spans="1:4" x14ac:dyDescent="0.2">
      <c r="A7953" s="445">
        <v>542</v>
      </c>
      <c r="B7953" s="445" t="s">
        <v>15341</v>
      </c>
      <c r="C7953" s="446" t="s">
        <v>1867</v>
      </c>
      <c r="D7953" s="396" t="s">
        <v>21626</v>
      </c>
    </row>
    <row r="7954" spans="1:4" x14ac:dyDescent="0.2">
      <c r="A7954" s="445">
        <v>540</v>
      </c>
      <c r="B7954" s="445" t="s">
        <v>15342</v>
      </c>
      <c r="C7954" s="446" t="s">
        <v>1867</v>
      </c>
      <c r="D7954" s="396" t="s">
        <v>21627</v>
      </c>
    </row>
    <row r="7955" spans="1:4" x14ac:dyDescent="0.2">
      <c r="A7955" s="445">
        <v>38364</v>
      </c>
      <c r="B7955" s="445" t="s">
        <v>15343</v>
      </c>
      <c r="C7955" s="446" t="s">
        <v>1867</v>
      </c>
      <c r="D7955" s="396" t="s">
        <v>21628</v>
      </c>
    </row>
    <row r="7956" spans="1:4" x14ac:dyDescent="0.2">
      <c r="A7956" s="445">
        <v>11692</v>
      </c>
      <c r="B7956" s="445" t="s">
        <v>15344</v>
      </c>
      <c r="C7956" s="446" t="s">
        <v>1868</v>
      </c>
      <c r="D7956" s="396" t="s">
        <v>21629</v>
      </c>
    </row>
    <row r="7957" spans="1:4" x14ac:dyDescent="0.2">
      <c r="A7957" s="445">
        <v>1746</v>
      </c>
      <c r="B7957" s="445" t="s">
        <v>15345</v>
      </c>
      <c r="C7957" s="446" t="s">
        <v>1867</v>
      </c>
      <c r="D7957" s="396" t="s">
        <v>21630</v>
      </c>
    </row>
    <row r="7958" spans="1:4" x14ac:dyDescent="0.2">
      <c r="A7958" s="445">
        <v>1748</v>
      </c>
      <c r="B7958" s="445" t="s">
        <v>15346</v>
      </c>
      <c r="C7958" s="446" t="s">
        <v>1867</v>
      </c>
      <c r="D7958" s="396" t="s">
        <v>21631</v>
      </c>
    </row>
    <row r="7959" spans="1:4" x14ac:dyDescent="0.2">
      <c r="A7959" s="445">
        <v>1749</v>
      </c>
      <c r="B7959" s="445" t="s">
        <v>15347</v>
      </c>
      <c r="C7959" s="446" t="s">
        <v>1867</v>
      </c>
      <c r="D7959" s="396" t="s">
        <v>21632</v>
      </c>
    </row>
    <row r="7960" spans="1:4" x14ac:dyDescent="0.2">
      <c r="A7960" s="445">
        <v>37412</v>
      </c>
      <c r="B7960" s="445" t="s">
        <v>15348</v>
      </c>
      <c r="C7960" s="446" t="s">
        <v>1867</v>
      </c>
      <c r="D7960" s="396" t="s">
        <v>21633</v>
      </c>
    </row>
    <row r="7961" spans="1:4" x14ac:dyDescent="0.2">
      <c r="A7961" s="445">
        <v>1745</v>
      </c>
      <c r="B7961" s="445" t="s">
        <v>15349</v>
      </c>
      <c r="C7961" s="446" t="s">
        <v>1867</v>
      </c>
      <c r="D7961" s="396" t="s">
        <v>21634</v>
      </c>
    </row>
    <row r="7962" spans="1:4" x14ac:dyDescent="0.2">
      <c r="A7962" s="445">
        <v>1750</v>
      </c>
      <c r="B7962" s="445" t="s">
        <v>15350</v>
      </c>
      <c r="C7962" s="446" t="s">
        <v>1867</v>
      </c>
      <c r="D7962" s="396" t="s">
        <v>21635</v>
      </c>
    </row>
    <row r="7963" spans="1:4" x14ac:dyDescent="0.2">
      <c r="A7963" s="445">
        <v>11687</v>
      </c>
      <c r="B7963" s="445" t="s">
        <v>15351</v>
      </c>
      <c r="C7963" s="446" t="s">
        <v>1870</v>
      </c>
      <c r="D7963" s="396" t="s">
        <v>21636</v>
      </c>
    </row>
    <row r="7964" spans="1:4" x14ac:dyDescent="0.2">
      <c r="A7964" s="445">
        <v>11689</v>
      </c>
      <c r="B7964" s="445" t="s">
        <v>15352</v>
      </c>
      <c r="C7964" s="446" t="s">
        <v>1870</v>
      </c>
      <c r="D7964" s="396" t="s">
        <v>21637</v>
      </c>
    </row>
    <row r="7965" spans="1:4" x14ac:dyDescent="0.2">
      <c r="A7965" s="445">
        <v>11693</v>
      </c>
      <c r="B7965" s="445" t="s">
        <v>15353</v>
      </c>
      <c r="C7965" s="446" t="s">
        <v>1868</v>
      </c>
      <c r="D7965" s="396" t="s">
        <v>21638</v>
      </c>
    </row>
    <row r="7966" spans="1:4" x14ac:dyDescent="0.2">
      <c r="A7966" s="445">
        <v>36215</v>
      </c>
      <c r="B7966" s="445" t="s">
        <v>15354</v>
      </c>
      <c r="C7966" s="446" t="s">
        <v>1867</v>
      </c>
      <c r="D7966" s="396" t="s">
        <v>21639</v>
      </c>
    </row>
    <row r="7967" spans="1:4" x14ac:dyDescent="0.2">
      <c r="A7967" s="445">
        <v>42439</v>
      </c>
      <c r="B7967" s="445" t="s">
        <v>15355</v>
      </c>
      <c r="C7967" s="446" t="s">
        <v>1867</v>
      </c>
      <c r="D7967" s="396" t="s">
        <v>21640</v>
      </c>
    </row>
    <row r="7968" spans="1:4" x14ac:dyDescent="0.2">
      <c r="A7968" s="445">
        <v>38381</v>
      </c>
      <c r="B7968" s="445" t="s">
        <v>15356</v>
      </c>
      <c r="C7968" s="446" t="s">
        <v>1867</v>
      </c>
      <c r="D7968" s="397" t="s">
        <v>21641</v>
      </c>
    </row>
    <row r="7969" spans="1:4" x14ac:dyDescent="0.2">
      <c r="A7969" s="445">
        <v>39621</v>
      </c>
      <c r="B7969" s="445" t="s">
        <v>15357</v>
      </c>
      <c r="C7969" s="446" t="s">
        <v>1874</v>
      </c>
      <c r="D7969" s="397" t="s">
        <v>21642</v>
      </c>
    </row>
    <row r="7970" spans="1:4" x14ac:dyDescent="0.2">
      <c r="A7970" s="445">
        <v>39624</v>
      </c>
      <c r="B7970" s="445" t="s">
        <v>15358</v>
      </c>
      <c r="C7970" s="446" t="s">
        <v>1874</v>
      </c>
      <c r="D7970" s="396" t="s">
        <v>21643</v>
      </c>
    </row>
    <row r="7971" spans="1:4" x14ac:dyDescent="0.2">
      <c r="A7971" s="445">
        <v>39615</v>
      </c>
      <c r="B7971" s="445" t="s">
        <v>15359</v>
      </c>
      <c r="C7971" s="446" t="s">
        <v>1867</v>
      </c>
      <c r="D7971" s="396" t="s">
        <v>21644</v>
      </c>
    </row>
    <row r="7972" spans="1:4" x14ac:dyDescent="0.2">
      <c r="A7972" s="445">
        <v>39620</v>
      </c>
      <c r="B7972" s="445" t="s">
        <v>15360</v>
      </c>
      <c r="C7972" s="446" t="s">
        <v>1867</v>
      </c>
      <c r="D7972" s="397" t="s">
        <v>21645</v>
      </c>
    </row>
    <row r="7973" spans="1:4" x14ac:dyDescent="0.2">
      <c r="A7973" s="445">
        <v>39623</v>
      </c>
      <c r="B7973" s="445" t="s">
        <v>15361</v>
      </c>
      <c r="C7973" s="446" t="s">
        <v>1867</v>
      </c>
      <c r="D7973" s="396" t="s">
        <v>21646</v>
      </c>
    </row>
    <row r="7974" spans="1:4" x14ac:dyDescent="0.2">
      <c r="A7974" s="445">
        <v>546</v>
      </c>
      <c r="B7974" s="445" t="s">
        <v>15362</v>
      </c>
      <c r="C7974" s="446" t="s">
        <v>1871</v>
      </c>
      <c r="D7974" s="397" t="s">
        <v>21647</v>
      </c>
    </row>
    <row r="7975" spans="1:4" x14ac:dyDescent="0.2">
      <c r="A7975" s="445">
        <v>566</v>
      </c>
      <c r="B7975" s="445" t="s">
        <v>15363</v>
      </c>
      <c r="C7975" s="446" t="s">
        <v>1870</v>
      </c>
      <c r="D7975" s="397" t="s">
        <v>21648</v>
      </c>
    </row>
    <row r="7976" spans="1:4" x14ac:dyDescent="0.2">
      <c r="A7976" s="445">
        <v>565</v>
      </c>
      <c r="B7976" s="445" t="s">
        <v>21649</v>
      </c>
      <c r="C7976" s="446" t="s">
        <v>1870</v>
      </c>
      <c r="D7976" s="396" t="s">
        <v>21650</v>
      </c>
    </row>
    <row r="7977" spans="1:4" x14ac:dyDescent="0.2">
      <c r="A7977" s="445">
        <v>555</v>
      </c>
      <c r="B7977" s="445" t="s">
        <v>15364</v>
      </c>
      <c r="C7977" s="446" t="s">
        <v>1870</v>
      </c>
      <c r="D7977" s="396" t="s">
        <v>21651</v>
      </c>
    </row>
    <row r="7978" spans="1:4" x14ac:dyDescent="0.2">
      <c r="A7978" s="445">
        <v>557</v>
      </c>
      <c r="B7978" s="445" t="s">
        <v>15365</v>
      </c>
      <c r="C7978" s="446" t="s">
        <v>1870</v>
      </c>
      <c r="D7978" s="396" t="s">
        <v>21652</v>
      </c>
    </row>
    <row r="7979" spans="1:4" x14ac:dyDescent="0.2">
      <c r="A7979" s="445">
        <v>552</v>
      </c>
      <c r="B7979" s="445" t="s">
        <v>15366</v>
      </c>
      <c r="C7979" s="446" t="s">
        <v>1870</v>
      </c>
      <c r="D7979" s="396" t="s">
        <v>21653</v>
      </c>
    </row>
    <row r="7980" spans="1:4" x14ac:dyDescent="0.2">
      <c r="A7980" s="445">
        <v>563</v>
      </c>
      <c r="B7980" s="445" t="s">
        <v>15367</v>
      </c>
      <c r="C7980" s="446" t="s">
        <v>1870</v>
      </c>
      <c r="D7980" s="396" t="s">
        <v>21654</v>
      </c>
    </row>
    <row r="7981" spans="1:4" x14ac:dyDescent="0.2">
      <c r="A7981" s="445">
        <v>549</v>
      </c>
      <c r="B7981" s="445" t="s">
        <v>15368</v>
      </c>
      <c r="C7981" s="446" t="s">
        <v>1870</v>
      </c>
      <c r="D7981" s="396" t="s">
        <v>21655</v>
      </c>
    </row>
    <row r="7982" spans="1:4" x14ac:dyDescent="0.2">
      <c r="A7982" s="445">
        <v>551</v>
      </c>
      <c r="B7982" s="445" t="s">
        <v>15369</v>
      </c>
      <c r="C7982" s="446" t="s">
        <v>1870</v>
      </c>
      <c r="D7982" s="396" t="s">
        <v>21656</v>
      </c>
    </row>
    <row r="7983" spans="1:4" x14ac:dyDescent="0.2">
      <c r="A7983" s="445">
        <v>559</v>
      </c>
      <c r="B7983" s="445" t="s">
        <v>15370</v>
      </c>
      <c r="C7983" s="446" t="s">
        <v>1870</v>
      </c>
      <c r="D7983" s="396" t="s">
        <v>21657</v>
      </c>
    </row>
    <row r="7984" spans="1:4" x14ac:dyDescent="0.2">
      <c r="A7984" s="445">
        <v>560</v>
      </c>
      <c r="B7984" s="445" t="s">
        <v>15371</v>
      </c>
      <c r="C7984" s="446" t="s">
        <v>1870</v>
      </c>
      <c r="D7984" s="396" t="s">
        <v>21658</v>
      </c>
    </row>
    <row r="7985" spans="1:4" x14ac:dyDescent="0.2">
      <c r="A7985" s="445">
        <v>547</v>
      </c>
      <c r="B7985" s="445" t="s">
        <v>15372</v>
      </c>
      <c r="C7985" s="446" t="s">
        <v>1870</v>
      </c>
      <c r="D7985" s="396" t="s">
        <v>21659</v>
      </c>
    </row>
    <row r="7986" spans="1:4" x14ac:dyDescent="0.2">
      <c r="A7986" s="445">
        <v>36207</v>
      </c>
      <c r="B7986" s="445" t="s">
        <v>15373</v>
      </c>
      <c r="C7986" s="446" t="s">
        <v>1867</v>
      </c>
      <c r="D7986" s="396" t="s">
        <v>21660</v>
      </c>
    </row>
    <row r="7987" spans="1:4" x14ac:dyDescent="0.2">
      <c r="A7987" s="445">
        <v>36209</v>
      </c>
      <c r="B7987" s="445" t="s">
        <v>15374</v>
      </c>
      <c r="C7987" s="446" t="s">
        <v>1867</v>
      </c>
      <c r="D7987" s="396" t="s">
        <v>21661</v>
      </c>
    </row>
    <row r="7988" spans="1:4" x14ac:dyDescent="0.2">
      <c r="A7988" s="445">
        <v>36210</v>
      </c>
      <c r="B7988" s="445" t="s">
        <v>15375</v>
      </c>
      <c r="C7988" s="446" t="s">
        <v>1867</v>
      </c>
      <c r="D7988" s="396" t="s">
        <v>21662</v>
      </c>
    </row>
    <row r="7989" spans="1:4" x14ac:dyDescent="0.2">
      <c r="A7989" s="445">
        <v>36204</v>
      </c>
      <c r="B7989" s="445" t="s">
        <v>15376</v>
      </c>
      <c r="C7989" s="446" t="s">
        <v>1867</v>
      </c>
      <c r="D7989" s="396" t="s">
        <v>21663</v>
      </c>
    </row>
    <row r="7990" spans="1:4" x14ac:dyDescent="0.2">
      <c r="A7990" s="445">
        <v>36205</v>
      </c>
      <c r="B7990" s="445" t="s">
        <v>15377</v>
      </c>
      <c r="C7990" s="446" t="s">
        <v>1867</v>
      </c>
      <c r="D7990" s="396" t="s">
        <v>21664</v>
      </c>
    </row>
    <row r="7991" spans="1:4" x14ac:dyDescent="0.2">
      <c r="A7991" s="445">
        <v>36081</v>
      </c>
      <c r="B7991" s="445" t="s">
        <v>15378</v>
      </c>
      <c r="C7991" s="446" t="s">
        <v>1867</v>
      </c>
      <c r="D7991" s="396" t="s">
        <v>21665</v>
      </c>
    </row>
    <row r="7992" spans="1:4" x14ac:dyDescent="0.2">
      <c r="A7992" s="445">
        <v>36206</v>
      </c>
      <c r="B7992" s="445" t="s">
        <v>15379</v>
      </c>
      <c r="C7992" s="446" t="s">
        <v>1867</v>
      </c>
      <c r="D7992" s="396" t="s">
        <v>21666</v>
      </c>
    </row>
    <row r="7993" spans="1:4" x14ac:dyDescent="0.2">
      <c r="A7993" s="445">
        <v>36218</v>
      </c>
      <c r="B7993" s="445" t="s">
        <v>15380</v>
      </c>
      <c r="C7993" s="446" t="s">
        <v>1867</v>
      </c>
      <c r="D7993" s="396" t="s">
        <v>21667</v>
      </c>
    </row>
    <row r="7994" spans="1:4" x14ac:dyDescent="0.2">
      <c r="A7994" s="445">
        <v>36220</v>
      </c>
      <c r="B7994" s="445" t="s">
        <v>15381</v>
      </c>
      <c r="C7994" s="446" t="s">
        <v>1867</v>
      </c>
      <c r="D7994" s="396" t="s">
        <v>21668</v>
      </c>
    </row>
    <row r="7995" spans="1:4" x14ac:dyDescent="0.2">
      <c r="A7995" s="445">
        <v>36080</v>
      </c>
      <c r="B7995" s="445" t="s">
        <v>15382</v>
      </c>
      <c r="C7995" s="446" t="s">
        <v>1867</v>
      </c>
      <c r="D7995" s="396" t="s">
        <v>21669</v>
      </c>
    </row>
    <row r="7996" spans="1:4" x14ac:dyDescent="0.2">
      <c r="A7996" s="445">
        <v>36223</v>
      </c>
      <c r="B7996" s="445" t="s">
        <v>15383</v>
      </c>
      <c r="C7996" s="446" t="s">
        <v>1867</v>
      </c>
      <c r="D7996" s="396" t="s">
        <v>21670</v>
      </c>
    </row>
    <row r="7997" spans="1:4" x14ac:dyDescent="0.2">
      <c r="A7997" s="445">
        <v>38127</v>
      </c>
      <c r="B7997" s="445" t="s">
        <v>15384</v>
      </c>
      <c r="C7997" s="446" t="s">
        <v>1867</v>
      </c>
      <c r="D7997" s="396" t="s">
        <v>21671</v>
      </c>
    </row>
    <row r="7998" spans="1:4" x14ac:dyDescent="0.2">
      <c r="A7998" s="445">
        <v>38060</v>
      </c>
      <c r="B7998" s="445" t="s">
        <v>15385</v>
      </c>
      <c r="C7998" s="446" t="s">
        <v>1867</v>
      </c>
      <c r="D7998" s="396" t="s">
        <v>21672</v>
      </c>
    </row>
    <row r="7999" spans="1:4" x14ac:dyDescent="0.2">
      <c r="A7999" s="445">
        <v>10956</v>
      </c>
      <c r="B7999" s="445" t="s">
        <v>15386</v>
      </c>
      <c r="C7999" s="446" t="s">
        <v>1867</v>
      </c>
      <c r="D7999" s="396" t="s">
        <v>21673</v>
      </c>
    </row>
    <row r="8000" spans="1:4" x14ac:dyDescent="0.2">
      <c r="A8000" s="445">
        <v>39380</v>
      </c>
      <c r="B8000" s="445" t="s">
        <v>15387</v>
      </c>
      <c r="C8000" s="446" t="s">
        <v>1867</v>
      </c>
      <c r="D8000" s="396" t="s">
        <v>21674</v>
      </c>
    </row>
    <row r="8001" spans="1:4" x14ac:dyDescent="0.2">
      <c r="A8001" s="445">
        <v>44172</v>
      </c>
      <c r="B8001" s="445" t="s">
        <v>15388</v>
      </c>
      <c r="C8001" s="446" t="s">
        <v>1867</v>
      </c>
      <c r="D8001" s="396" t="s">
        <v>21675</v>
      </c>
    </row>
    <row r="8002" spans="1:4" x14ac:dyDescent="0.2">
      <c r="A8002" s="445">
        <v>37597</v>
      </c>
      <c r="B8002" s="445" t="s">
        <v>15389</v>
      </c>
      <c r="C8002" s="446" t="s">
        <v>1867</v>
      </c>
      <c r="D8002" s="396" t="s">
        <v>21676</v>
      </c>
    </row>
    <row r="8003" spans="1:4" x14ac:dyDescent="0.2">
      <c r="A8003" s="445">
        <v>183</v>
      </c>
      <c r="B8003" s="445" t="s">
        <v>15390</v>
      </c>
      <c r="C8003" s="446" t="s">
        <v>1875</v>
      </c>
      <c r="D8003" s="396" t="s">
        <v>21677</v>
      </c>
    </row>
    <row r="8004" spans="1:4" x14ac:dyDescent="0.2">
      <c r="A8004" s="445">
        <v>184</v>
      </c>
      <c r="B8004" s="445" t="s">
        <v>15391</v>
      </c>
      <c r="C8004" s="446" t="s">
        <v>1875</v>
      </c>
      <c r="D8004" s="396" t="s">
        <v>21678</v>
      </c>
    </row>
    <row r="8005" spans="1:4" x14ac:dyDescent="0.2">
      <c r="A8005" s="445">
        <v>181</v>
      </c>
      <c r="B8005" s="445" t="s">
        <v>15392</v>
      </c>
      <c r="C8005" s="446" t="s">
        <v>1875</v>
      </c>
      <c r="D8005" s="396" t="s">
        <v>21679</v>
      </c>
    </row>
    <row r="8006" spans="1:4" x14ac:dyDescent="0.2">
      <c r="A8006" s="445">
        <v>20001</v>
      </c>
      <c r="B8006" s="445" t="s">
        <v>15393</v>
      </c>
      <c r="C8006" s="446" t="s">
        <v>1875</v>
      </c>
      <c r="D8006" s="396" t="s">
        <v>21680</v>
      </c>
    </row>
    <row r="8007" spans="1:4" x14ac:dyDescent="0.2">
      <c r="A8007" s="445">
        <v>39837</v>
      </c>
      <c r="B8007" s="445" t="s">
        <v>15394</v>
      </c>
      <c r="C8007" s="446" t="s">
        <v>1875</v>
      </c>
      <c r="D8007" s="397" t="s">
        <v>21681</v>
      </c>
    </row>
    <row r="8008" spans="1:4" x14ac:dyDescent="0.2">
      <c r="A8008" s="445">
        <v>43366</v>
      </c>
      <c r="B8008" s="445" t="s">
        <v>15395</v>
      </c>
      <c r="C8008" s="446" t="s">
        <v>1871</v>
      </c>
      <c r="D8008" s="396" t="s">
        <v>21682</v>
      </c>
    </row>
    <row r="8009" spans="1:4" x14ac:dyDescent="0.2">
      <c r="A8009" s="445">
        <v>10535</v>
      </c>
      <c r="B8009" s="445" t="s">
        <v>15396</v>
      </c>
      <c r="C8009" s="446" t="s">
        <v>1867</v>
      </c>
      <c r="D8009" s="396" t="s">
        <v>21683</v>
      </c>
    </row>
    <row r="8010" spans="1:4" x14ac:dyDescent="0.2">
      <c r="A8010" s="445">
        <v>10537</v>
      </c>
      <c r="B8010" s="445" t="s">
        <v>15397</v>
      </c>
      <c r="C8010" s="446" t="s">
        <v>1867</v>
      </c>
      <c r="D8010" s="396" t="s">
        <v>21684</v>
      </c>
    </row>
    <row r="8011" spans="1:4" x14ac:dyDescent="0.2">
      <c r="A8011" s="445">
        <v>13891</v>
      </c>
      <c r="B8011" s="445" t="s">
        <v>15398</v>
      </c>
      <c r="C8011" s="446" t="s">
        <v>1867</v>
      </c>
      <c r="D8011" s="396" t="s">
        <v>21685</v>
      </c>
    </row>
    <row r="8012" spans="1:4" x14ac:dyDescent="0.2">
      <c r="A8012" s="445">
        <v>44492</v>
      </c>
      <c r="B8012" s="445" t="s">
        <v>15399</v>
      </c>
      <c r="C8012" s="446" t="s">
        <v>1867</v>
      </c>
      <c r="D8012" s="396" t="s">
        <v>21686</v>
      </c>
    </row>
    <row r="8013" spans="1:4" x14ac:dyDescent="0.2">
      <c r="A8013" s="445">
        <v>36396</v>
      </c>
      <c r="B8013" s="445" t="s">
        <v>15400</v>
      </c>
      <c r="C8013" s="446" t="s">
        <v>1867</v>
      </c>
      <c r="D8013" s="396" t="s">
        <v>21687</v>
      </c>
    </row>
    <row r="8014" spans="1:4" x14ac:dyDescent="0.2">
      <c r="A8014" s="445">
        <v>36397</v>
      </c>
      <c r="B8014" s="445" t="s">
        <v>15401</v>
      </c>
      <c r="C8014" s="446" t="s">
        <v>1867</v>
      </c>
      <c r="D8014" s="397" t="s">
        <v>21688</v>
      </c>
    </row>
    <row r="8015" spans="1:4" x14ac:dyDescent="0.2">
      <c r="A8015" s="445">
        <v>36398</v>
      </c>
      <c r="B8015" s="445" t="s">
        <v>15402</v>
      </c>
      <c r="C8015" s="446" t="s">
        <v>1867</v>
      </c>
      <c r="D8015" s="397" t="s">
        <v>21689</v>
      </c>
    </row>
    <row r="8016" spans="1:4" x14ac:dyDescent="0.2">
      <c r="A8016" s="445">
        <v>647</v>
      </c>
      <c r="B8016" s="445" t="s">
        <v>15403</v>
      </c>
      <c r="C8016" s="446" t="s">
        <v>1866</v>
      </c>
      <c r="D8016" s="397" t="s">
        <v>21690</v>
      </c>
    </row>
    <row r="8017" spans="1:4" x14ac:dyDescent="0.2">
      <c r="A8017" s="445">
        <v>40920</v>
      </c>
      <c r="B8017" s="445" t="s">
        <v>15404</v>
      </c>
      <c r="C8017" s="446" t="s">
        <v>1873</v>
      </c>
      <c r="D8017" s="397" t="s">
        <v>21691</v>
      </c>
    </row>
    <row r="8018" spans="1:4" x14ac:dyDescent="0.2">
      <c r="A8018" s="445">
        <v>715</v>
      </c>
      <c r="B8018" s="445" t="s">
        <v>15405</v>
      </c>
      <c r="C8018" s="446" t="s">
        <v>1867</v>
      </c>
      <c r="D8018" s="397" t="s">
        <v>21692</v>
      </c>
    </row>
    <row r="8019" spans="1:4" x14ac:dyDescent="0.2">
      <c r="A8019" s="445">
        <v>716</v>
      </c>
      <c r="B8019" s="445" t="s">
        <v>15406</v>
      </c>
      <c r="C8019" s="446" t="s">
        <v>1867</v>
      </c>
      <c r="D8019" s="397" t="s">
        <v>21693</v>
      </c>
    </row>
    <row r="8020" spans="1:4" ht="25.5" customHeight="1" x14ac:dyDescent="0.2">
      <c r="A8020" s="445">
        <v>38783</v>
      </c>
      <c r="B8020" s="445" t="s">
        <v>21694</v>
      </c>
      <c r="C8020" s="446" t="s">
        <v>1867</v>
      </c>
      <c r="D8020" s="397" t="s">
        <v>21695</v>
      </c>
    </row>
    <row r="8021" spans="1:4" x14ac:dyDescent="0.2">
      <c r="A8021" s="445">
        <v>37593</v>
      </c>
      <c r="B8021" s="445" t="s">
        <v>21696</v>
      </c>
      <c r="C8021" s="446" t="s">
        <v>1867</v>
      </c>
      <c r="D8021" s="396" t="s">
        <v>21348</v>
      </c>
    </row>
    <row r="8022" spans="1:4" x14ac:dyDescent="0.2">
      <c r="A8022" s="445">
        <v>37594</v>
      </c>
      <c r="B8022" s="445" t="s">
        <v>21697</v>
      </c>
      <c r="C8022" s="446" t="s">
        <v>1867</v>
      </c>
      <c r="D8022" s="397" t="s">
        <v>21698</v>
      </c>
    </row>
    <row r="8023" spans="1:4" x14ac:dyDescent="0.2">
      <c r="A8023" s="445">
        <v>37592</v>
      </c>
      <c r="B8023" s="445" t="s">
        <v>21699</v>
      </c>
      <c r="C8023" s="446" t="s">
        <v>1867</v>
      </c>
      <c r="D8023" s="396" t="s">
        <v>21700</v>
      </c>
    </row>
    <row r="8024" spans="1:4" x14ac:dyDescent="0.2">
      <c r="A8024" s="445">
        <v>7270</v>
      </c>
      <c r="B8024" s="445" t="s">
        <v>21701</v>
      </c>
      <c r="C8024" s="446" t="s">
        <v>1867</v>
      </c>
      <c r="D8024" s="396" t="s">
        <v>21324</v>
      </c>
    </row>
    <row r="8025" spans="1:4" x14ac:dyDescent="0.2">
      <c r="A8025" s="445">
        <v>7267</v>
      </c>
      <c r="B8025" s="445" t="s">
        <v>21702</v>
      </c>
      <c r="C8025" s="446" t="s">
        <v>1867</v>
      </c>
      <c r="D8025" s="396" t="s">
        <v>21550</v>
      </c>
    </row>
    <row r="8026" spans="1:4" x14ac:dyDescent="0.2">
      <c r="A8026" s="445">
        <v>7271</v>
      </c>
      <c r="B8026" s="445" t="s">
        <v>21703</v>
      </c>
      <c r="C8026" s="446" t="s">
        <v>1867</v>
      </c>
      <c r="D8026" s="396" t="s">
        <v>21704</v>
      </c>
    </row>
    <row r="8027" spans="1:4" x14ac:dyDescent="0.2">
      <c r="A8027" s="445">
        <v>7268</v>
      </c>
      <c r="B8027" s="445" t="s">
        <v>21705</v>
      </c>
      <c r="C8027" s="446" t="s">
        <v>1867</v>
      </c>
      <c r="D8027" s="396" t="s">
        <v>21341</v>
      </c>
    </row>
    <row r="8028" spans="1:4" x14ac:dyDescent="0.2">
      <c r="A8028" s="445">
        <v>41372</v>
      </c>
      <c r="B8028" s="445" t="s">
        <v>15407</v>
      </c>
      <c r="C8028" s="446" t="s">
        <v>1868</v>
      </c>
      <c r="D8028" s="396" t="s">
        <v>21706</v>
      </c>
    </row>
    <row r="8029" spans="1:4" x14ac:dyDescent="0.2">
      <c r="A8029" s="445">
        <v>41371</v>
      </c>
      <c r="B8029" s="445" t="s">
        <v>15408</v>
      </c>
      <c r="C8029" s="446" t="s">
        <v>1868</v>
      </c>
      <c r="D8029" s="396" t="s">
        <v>21707</v>
      </c>
    </row>
    <row r="8030" spans="1:4" x14ac:dyDescent="0.2">
      <c r="A8030" s="445">
        <v>34556</v>
      </c>
      <c r="B8030" s="445" t="s">
        <v>15409</v>
      </c>
      <c r="C8030" s="446" t="s">
        <v>1867</v>
      </c>
      <c r="D8030" s="396" t="s">
        <v>21708</v>
      </c>
    </row>
    <row r="8031" spans="1:4" x14ac:dyDescent="0.2">
      <c r="A8031" s="445">
        <v>37873</v>
      </c>
      <c r="B8031" s="445" t="s">
        <v>15410</v>
      </c>
      <c r="C8031" s="446" t="s">
        <v>1867</v>
      </c>
      <c r="D8031" s="396" t="s">
        <v>21709</v>
      </c>
    </row>
    <row r="8032" spans="1:4" x14ac:dyDescent="0.2">
      <c r="A8032" s="445">
        <v>34564</v>
      </c>
      <c r="B8032" s="445" t="s">
        <v>15411</v>
      </c>
      <c r="C8032" s="446" t="s">
        <v>1867</v>
      </c>
      <c r="D8032" s="396" t="s">
        <v>21710</v>
      </c>
    </row>
    <row r="8033" spans="1:4" x14ac:dyDescent="0.2">
      <c r="A8033" s="445">
        <v>34565</v>
      </c>
      <c r="B8033" s="445" t="s">
        <v>15412</v>
      </c>
      <c r="C8033" s="446" t="s">
        <v>1867</v>
      </c>
      <c r="D8033" s="396" t="s">
        <v>21711</v>
      </c>
    </row>
    <row r="8034" spans="1:4" x14ac:dyDescent="0.2">
      <c r="A8034" s="445">
        <v>38590</v>
      </c>
      <c r="B8034" s="445" t="s">
        <v>15413</v>
      </c>
      <c r="C8034" s="446" t="s">
        <v>1867</v>
      </c>
      <c r="D8034" s="396" t="s">
        <v>21712</v>
      </c>
    </row>
    <row r="8035" spans="1:4" x14ac:dyDescent="0.2">
      <c r="A8035" s="445">
        <v>34566</v>
      </c>
      <c r="B8035" s="445" t="s">
        <v>15414</v>
      </c>
      <c r="C8035" s="446" t="s">
        <v>1867</v>
      </c>
      <c r="D8035" s="396" t="s">
        <v>21713</v>
      </c>
    </row>
    <row r="8036" spans="1:4" x14ac:dyDescent="0.2">
      <c r="A8036" s="445">
        <v>34567</v>
      </c>
      <c r="B8036" s="445" t="s">
        <v>15415</v>
      </c>
      <c r="C8036" s="446" t="s">
        <v>1867</v>
      </c>
      <c r="D8036" s="396" t="s">
        <v>21714</v>
      </c>
    </row>
    <row r="8037" spans="1:4" x14ac:dyDescent="0.2">
      <c r="A8037" s="445">
        <v>38591</v>
      </c>
      <c r="B8037" s="445" t="s">
        <v>15416</v>
      </c>
      <c r="C8037" s="446" t="s">
        <v>1867</v>
      </c>
      <c r="D8037" s="396" t="s">
        <v>21715</v>
      </c>
    </row>
    <row r="8038" spans="1:4" x14ac:dyDescent="0.2">
      <c r="A8038" s="445">
        <v>34568</v>
      </c>
      <c r="B8038" s="445" t="s">
        <v>15417</v>
      </c>
      <c r="C8038" s="446" t="s">
        <v>1867</v>
      </c>
      <c r="D8038" s="396" t="s">
        <v>21716</v>
      </c>
    </row>
    <row r="8039" spans="1:4" x14ac:dyDescent="0.2">
      <c r="A8039" s="445">
        <v>34569</v>
      </c>
      <c r="B8039" s="445" t="s">
        <v>15418</v>
      </c>
      <c r="C8039" s="446" t="s">
        <v>1867</v>
      </c>
      <c r="D8039" s="396" t="s">
        <v>21711</v>
      </c>
    </row>
    <row r="8040" spans="1:4" x14ac:dyDescent="0.2">
      <c r="A8040" s="445">
        <v>34570</v>
      </c>
      <c r="B8040" s="445" t="s">
        <v>15419</v>
      </c>
      <c r="C8040" s="446" t="s">
        <v>1867</v>
      </c>
      <c r="D8040" s="396" t="s">
        <v>21717</v>
      </c>
    </row>
    <row r="8041" spans="1:4" x14ac:dyDescent="0.2">
      <c r="A8041" s="445">
        <v>25070</v>
      </c>
      <c r="B8041" s="445" t="s">
        <v>15420</v>
      </c>
      <c r="C8041" s="446" t="s">
        <v>1867</v>
      </c>
      <c r="D8041" s="396" t="s">
        <v>21718</v>
      </c>
    </row>
    <row r="8042" spans="1:4" x14ac:dyDescent="0.2">
      <c r="A8042" s="445">
        <v>34571</v>
      </c>
      <c r="B8042" s="445" t="s">
        <v>15421</v>
      </c>
      <c r="C8042" s="446" t="s">
        <v>1867</v>
      </c>
      <c r="D8042" s="396" t="s">
        <v>21719</v>
      </c>
    </row>
    <row r="8043" spans="1:4" x14ac:dyDescent="0.2">
      <c r="A8043" s="445">
        <v>34573</v>
      </c>
      <c r="B8043" s="445" t="s">
        <v>15422</v>
      </c>
      <c r="C8043" s="446" t="s">
        <v>1867</v>
      </c>
      <c r="D8043" s="396" t="s">
        <v>21720</v>
      </c>
    </row>
    <row r="8044" spans="1:4" x14ac:dyDescent="0.2">
      <c r="A8044" s="445">
        <v>37107</v>
      </c>
      <c r="B8044" s="445" t="s">
        <v>15423</v>
      </c>
      <c r="C8044" s="446" t="s">
        <v>1867</v>
      </c>
      <c r="D8044" s="396" t="s">
        <v>21721</v>
      </c>
    </row>
    <row r="8045" spans="1:4" x14ac:dyDescent="0.2">
      <c r="A8045" s="445">
        <v>34576</v>
      </c>
      <c r="B8045" s="445" t="s">
        <v>15424</v>
      </c>
      <c r="C8045" s="446" t="s">
        <v>1867</v>
      </c>
      <c r="D8045" s="396" t="s">
        <v>21722</v>
      </c>
    </row>
    <row r="8046" spans="1:4" x14ac:dyDescent="0.2">
      <c r="A8046" s="445">
        <v>34577</v>
      </c>
      <c r="B8046" s="445" t="s">
        <v>15425</v>
      </c>
      <c r="C8046" s="446" t="s">
        <v>1867</v>
      </c>
      <c r="D8046" s="396" t="s">
        <v>21723</v>
      </c>
    </row>
    <row r="8047" spans="1:4" x14ac:dyDescent="0.2">
      <c r="A8047" s="445">
        <v>34578</v>
      </c>
      <c r="B8047" s="445" t="s">
        <v>15426</v>
      </c>
      <c r="C8047" s="446" t="s">
        <v>1867</v>
      </c>
      <c r="D8047" s="396" t="s">
        <v>21724</v>
      </c>
    </row>
    <row r="8048" spans="1:4" x14ac:dyDescent="0.2">
      <c r="A8048" s="445">
        <v>34579</v>
      </c>
      <c r="B8048" s="445" t="s">
        <v>15427</v>
      </c>
      <c r="C8048" s="446" t="s">
        <v>1867</v>
      </c>
      <c r="D8048" s="396" t="s">
        <v>21725</v>
      </c>
    </row>
    <row r="8049" spans="1:4" x14ac:dyDescent="0.2">
      <c r="A8049" s="445">
        <v>25067</v>
      </c>
      <c r="B8049" s="445" t="s">
        <v>15428</v>
      </c>
      <c r="C8049" s="446" t="s">
        <v>1867</v>
      </c>
      <c r="D8049" s="396" t="s">
        <v>21726</v>
      </c>
    </row>
    <row r="8050" spans="1:4" x14ac:dyDescent="0.2">
      <c r="A8050" s="445">
        <v>34580</v>
      </c>
      <c r="B8050" s="445" t="s">
        <v>15429</v>
      </c>
      <c r="C8050" s="446" t="s">
        <v>1867</v>
      </c>
      <c r="D8050" s="396" t="s">
        <v>21727</v>
      </c>
    </row>
    <row r="8051" spans="1:4" x14ac:dyDescent="0.2">
      <c r="A8051" s="445">
        <v>25071</v>
      </c>
      <c r="B8051" s="445" t="s">
        <v>15430</v>
      </c>
      <c r="C8051" s="446" t="s">
        <v>1867</v>
      </c>
      <c r="D8051" s="396" t="s">
        <v>21728</v>
      </c>
    </row>
    <row r="8052" spans="1:4" x14ac:dyDescent="0.2">
      <c r="A8052" s="445">
        <v>44171</v>
      </c>
      <c r="B8052" s="445" t="s">
        <v>15431</v>
      </c>
      <c r="C8052" s="446" t="s">
        <v>1867</v>
      </c>
      <c r="D8052" s="396" t="s">
        <v>21729</v>
      </c>
    </row>
    <row r="8053" spans="1:4" x14ac:dyDescent="0.2">
      <c r="A8053" s="445">
        <v>38395</v>
      </c>
      <c r="B8053" s="445" t="s">
        <v>15432</v>
      </c>
      <c r="C8053" s="446" t="s">
        <v>1867</v>
      </c>
      <c r="D8053" s="396" t="s">
        <v>21730</v>
      </c>
    </row>
    <row r="8054" spans="1:4" x14ac:dyDescent="0.2">
      <c r="A8054" s="445">
        <v>34583</v>
      </c>
      <c r="B8054" s="445" t="s">
        <v>15433</v>
      </c>
      <c r="C8054" s="446" t="s">
        <v>1868</v>
      </c>
      <c r="D8054" s="396" t="s">
        <v>21731</v>
      </c>
    </row>
    <row r="8055" spans="1:4" x14ac:dyDescent="0.2">
      <c r="A8055" s="445">
        <v>34584</v>
      </c>
      <c r="B8055" s="445" t="s">
        <v>15434</v>
      </c>
      <c r="C8055" s="446" t="s">
        <v>1868</v>
      </c>
      <c r="D8055" s="396" t="s">
        <v>21732</v>
      </c>
    </row>
    <row r="8056" spans="1:4" x14ac:dyDescent="0.2">
      <c r="A8056" s="445">
        <v>709</v>
      </c>
      <c r="B8056" s="445" t="s">
        <v>15435</v>
      </c>
      <c r="C8056" s="446" t="s">
        <v>1868</v>
      </c>
      <c r="D8056" s="396" t="s">
        <v>21733</v>
      </c>
    </row>
    <row r="8057" spans="1:4" x14ac:dyDescent="0.2">
      <c r="A8057" s="445">
        <v>34599</v>
      </c>
      <c r="B8057" s="445" t="s">
        <v>15436</v>
      </c>
      <c r="C8057" s="446" t="s">
        <v>1867</v>
      </c>
      <c r="D8057" s="396" t="s">
        <v>21734</v>
      </c>
    </row>
    <row r="8058" spans="1:4" x14ac:dyDescent="0.2">
      <c r="A8058" s="445">
        <v>34592</v>
      </c>
      <c r="B8058" s="445" t="s">
        <v>15437</v>
      </c>
      <c r="C8058" s="446" t="s">
        <v>1867</v>
      </c>
      <c r="D8058" s="396" t="s">
        <v>21735</v>
      </c>
    </row>
    <row r="8059" spans="1:4" x14ac:dyDescent="0.2">
      <c r="A8059" s="445">
        <v>37103</v>
      </c>
      <c r="B8059" s="445" t="s">
        <v>15438</v>
      </c>
      <c r="C8059" s="446" t="s">
        <v>1867</v>
      </c>
      <c r="D8059" s="396" t="s">
        <v>21736</v>
      </c>
    </row>
    <row r="8060" spans="1:4" x14ac:dyDescent="0.2">
      <c r="A8060" s="445">
        <v>34555</v>
      </c>
      <c r="B8060" s="445" t="s">
        <v>15439</v>
      </c>
      <c r="C8060" s="446" t="s">
        <v>1867</v>
      </c>
      <c r="D8060" s="396" t="s">
        <v>21737</v>
      </c>
    </row>
    <row r="8061" spans="1:4" x14ac:dyDescent="0.2">
      <c r="A8061" s="445">
        <v>674</v>
      </c>
      <c r="B8061" s="445" t="s">
        <v>15440</v>
      </c>
      <c r="C8061" s="446" t="s">
        <v>1868</v>
      </c>
      <c r="D8061" s="396" t="s">
        <v>21738</v>
      </c>
    </row>
    <row r="8062" spans="1:4" x14ac:dyDescent="0.2">
      <c r="A8062" s="445">
        <v>34600</v>
      </c>
      <c r="B8062" s="445" t="s">
        <v>15441</v>
      </c>
      <c r="C8062" s="446" t="s">
        <v>1868</v>
      </c>
      <c r="D8062" s="396" t="s">
        <v>21739</v>
      </c>
    </row>
    <row r="8063" spans="1:4" x14ac:dyDescent="0.2">
      <c r="A8063" s="445">
        <v>652</v>
      </c>
      <c r="B8063" s="445" t="s">
        <v>15442</v>
      </c>
      <c r="C8063" s="446" t="s">
        <v>1868</v>
      </c>
      <c r="D8063" s="396" t="s">
        <v>21740</v>
      </c>
    </row>
    <row r="8064" spans="1:4" x14ac:dyDescent="0.2">
      <c r="A8064" s="445">
        <v>651</v>
      </c>
      <c r="B8064" s="445" t="s">
        <v>15443</v>
      </c>
      <c r="C8064" s="446" t="s">
        <v>1867</v>
      </c>
      <c r="D8064" s="396" t="s">
        <v>21741</v>
      </c>
    </row>
    <row r="8065" spans="1:4" x14ac:dyDescent="0.2">
      <c r="A8065" s="445">
        <v>654</v>
      </c>
      <c r="B8065" s="445" t="s">
        <v>15444</v>
      </c>
      <c r="C8065" s="446" t="s">
        <v>1867</v>
      </c>
      <c r="D8065" s="396" t="s">
        <v>21708</v>
      </c>
    </row>
    <row r="8066" spans="1:4" x14ac:dyDescent="0.2">
      <c r="A8066" s="445">
        <v>650</v>
      </c>
      <c r="B8066" s="445" t="s">
        <v>15445</v>
      </c>
      <c r="C8066" s="446" t="s">
        <v>1867</v>
      </c>
      <c r="D8066" s="396" t="s">
        <v>21742</v>
      </c>
    </row>
    <row r="8067" spans="1:4" x14ac:dyDescent="0.2">
      <c r="A8067" s="445">
        <v>718</v>
      </c>
      <c r="B8067" s="445" t="s">
        <v>15446</v>
      </c>
      <c r="C8067" s="446" t="s">
        <v>1867</v>
      </c>
      <c r="D8067" s="396" t="s">
        <v>21743</v>
      </c>
    </row>
    <row r="8068" spans="1:4" x14ac:dyDescent="0.2">
      <c r="A8068" s="445">
        <v>11981</v>
      </c>
      <c r="B8068" s="445" t="s">
        <v>15447</v>
      </c>
      <c r="C8068" s="446" t="s">
        <v>1867</v>
      </c>
      <c r="D8068" s="396" t="s">
        <v>21744</v>
      </c>
    </row>
    <row r="8069" spans="1:4" x14ac:dyDescent="0.2">
      <c r="A8069" s="445">
        <v>34590</v>
      </c>
      <c r="B8069" s="445" t="s">
        <v>21745</v>
      </c>
      <c r="C8069" s="446" t="s">
        <v>1867</v>
      </c>
      <c r="D8069" s="396" t="s">
        <v>21746</v>
      </c>
    </row>
    <row r="8070" spans="1:4" x14ac:dyDescent="0.2">
      <c r="A8070" s="445">
        <v>34586</v>
      </c>
      <c r="B8070" s="445" t="s">
        <v>21747</v>
      </c>
      <c r="C8070" s="446" t="s">
        <v>1867</v>
      </c>
      <c r="D8070" s="396" t="s">
        <v>21748</v>
      </c>
    </row>
    <row r="8071" spans="1:4" x14ac:dyDescent="0.2">
      <c r="A8071" s="445">
        <v>38603</v>
      </c>
      <c r="B8071" s="445" t="s">
        <v>21749</v>
      </c>
      <c r="C8071" s="446" t="s">
        <v>1867</v>
      </c>
      <c r="D8071" s="396" t="s">
        <v>21750</v>
      </c>
    </row>
    <row r="8072" spans="1:4" x14ac:dyDescent="0.2">
      <c r="A8072" s="445">
        <v>34588</v>
      </c>
      <c r="B8072" s="445" t="s">
        <v>21751</v>
      </c>
      <c r="C8072" s="446" t="s">
        <v>1867</v>
      </c>
      <c r="D8072" s="396" t="s">
        <v>21752</v>
      </c>
    </row>
    <row r="8073" spans="1:4" x14ac:dyDescent="0.2">
      <c r="A8073" s="445">
        <v>34591</v>
      </c>
      <c r="B8073" s="445" t="s">
        <v>21753</v>
      </c>
      <c r="C8073" s="446" t="s">
        <v>1867</v>
      </c>
      <c r="D8073" s="396" t="s">
        <v>21754</v>
      </c>
    </row>
    <row r="8074" spans="1:4" x14ac:dyDescent="0.2">
      <c r="A8074" s="445">
        <v>40517</v>
      </c>
      <c r="B8074" s="445" t="s">
        <v>21755</v>
      </c>
      <c r="C8074" s="446" t="s">
        <v>1868</v>
      </c>
      <c r="D8074" s="396" t="s">
        <v>21756</v>
      </c>
    </row>
    <row r="8075" spans="1:4" x14ac:dyDescent="0.2">
      <c r="A8075" s="445">
        <v>40515</v>
      </c>
      <c r="B8075" s="445" t="s">
        <v>21757</v>
      </c>
      <c r="C8075" s="446" t="s">
        <v>1868</v>
      </c>
      <c r="D8075" s="396" t="s">
        <v>21758</v>
      </c>
    </row>
    <row r="8076" spans="1:4" x14ac:dyDescent="0.2">
      <c r="A8076" s="445">
        <v>40524</v>
      </c>
      <c r="B8076" s="445" t="s">
        <v>21759</v>
      </c>
      <c r="C8076" s="446" t="s">
        <v>1868</v>
      </c>
      <c r="D8076" s="396" t="s">
        <v>21760</v>
      </c>
    </row>
    <row r="8077" spans="1:4" x14ac:dyDescent="0.2">
      <c r="A8077" s="445">
        <v>40529</v>
      </c>
      <c r="B8077" s="445" t="s">
        <v>21761</v>
      </c>
      <c r="C8077" s="446" t="s">
        <v>1868</v>
      </c>
      <c r="D8077" s="396" t="s">
        <v>21762</v>
      </c>
    </row>
    <row r="8078" spans="1:4" x14ac:dyDescent="0.2">
      <c r="A8078" s="445">
        <v>36156</v>
      </c>
      <c r="B8078" s="445" t="s">
        <v>21763</v>
      </c>
      <c r="C8078" s="446" t="s">
        <v>1868</v>
      </c>
      <c r="D8078" s="396" t="s">
        <v>21764</v>
      </c>
    </row>
    <row r="8079" spans="1:4" x14ac:dyDescent="0.2">
      <c r="A8079" s="445">
        <v>36155</v>
      </c>
      <c r="B8079" s="445" t="s">
        <v>21765</v>
      </c>
      <c r="C8079" s="446" t="s">
        <v>1868</v>
      </c>
      <c r="D8079" s="396" t="s">
        <v>21766</v>
      </c>
    </row>
    <row r="8080" spans="1:4" x14ac:dyDescent="0.2">
      <c r="A8080" s="445">
        <v>36154</v>
      </c>
      <c r="B8080" s="445" t="s">
        <v>21767</v>
      </c>
      <c r="C8080" s="446" t="s">
        <v>1868</v>
      </c>
      <c r="D8080" s="396" t="s">
        <v>21768</v>
      </c>
    </row>
    <row r="8081" spans="1:4" x14ac:dyDescent="0.2">
      <c r="A8081" s="445">
        <v>36170</v>
      </c>
      <c r="B8081" s="445" t="s">
        <v>21769</v>
      </c>
      <c r="C8081" s="446" t="s">
        <v>1868</v>
      </c>
      <c r="D8081" s="396" t="s">
        <v>21770</v>
      </c>
    </row>
    <row r="8082" spans="1:4" x14ac:dyDescent="0.2">
      <c r="A8082" s="445">
        <v>695</v>
      </c>
      <c r="B8082" s="445" t="s">
        <v>21771</v>
      </c>
      <c r="C8082" s="446" t="s">
        <v>1868</v>
      </c>
      <c r="D8082" s="396" t="s">
        <v>21772</v>
      </c>
    </row>
    <row r="8083" spans="1:4" x14ac:dyDescent="0.2">
      <c r="A8083" s="445">
        <v>679</v>
      </c>
      <c r="B8083" s="445" t="s">
        <v>21773</v>
      </c>
      <c r="C8083" s="446" t="s">
        <v>1868</v>
      </c>
      <c r="D8083" s="396" t="s">
        <v>21762</v>
      </c>
    </row>
    <row r="8084" spans="1:4" x14ac:dyDescent="0.2">
      <c r="A8084" s="445">
        <v>711</v>
      </c>
      <c r="B8084" s="445" t="s">
        <v>21774</v>
      </c>
      <c r="C8084" s="446" t="s">
        <v>1868</v>
      </c>
      <c r="D8084" s="396" t="s">
        <v>21775</v>
      </c>
    </row>
    <row r="8085" spans="1:4" x14ac:dyDescent="0.2">
      <c r="A8085" s="445">
        <v>712</v>
      </c>
      <c r="B8085" s="445" t="s">
        <v>21776</v>
      </c>
      <c r="C8085" s="446" t="s">
        <v>1868</v>
      </c>
      <c r="D8085" s="396" t="s">
        <v>21777</v>
      </c>
    </row>
    <row r="8086" spans="1:4" x14ac:dyDescent="0.2">
      <c r="A8086" s="445">
        <v>12614</v>
      </c>
      <c r="B8086" s="445" t="s">
        <v>15448</v>
      </c>
      <c r="C8086" s="446" t="s">
        <v>1867</v>
      </c>
      <c r="D8086" s="396" t="s">
        <v>21778</v>
      </c>
    </row>
    <row r="8087" spans="1:4" x14ac:dyDescent="0.2">
      <c r="A8087" s="445">
        <v>6140</v>
      </c>
      <c r="B8087" s="445" t="s">
        <v>15449</v>
      </c>
      <c r="C8087" s="446" t="s">
        <v>1867</v>
      </c>
      <c r="D8087" s="396" t="s">
        <v>21779</v>
      </c>
    </row>
    <row r="8088" spans="1:4" x14ac:dyDescent="0.2">
      <c r="A8088" s="445">
        <v>38399</v>
      </c>
      <c r="B8088" s="445" t="s">
        <v>15450</v>
      </c>
      <c r="C8088" s="446" t="s">
        <v>1867</v>
      </c>
      <c r="D8088" s="396" t="s">
        <v>21780</v>
      </c>
    </row>
    <row r="8089" spans="1:4" x14ac:dyDescent="0.2">
      <c r="A8089" s="445">
        <v>735</v>
      </c>
      <c r="B8089" s="445" t="s">
        <v>15451</v>
      </c>
      <c r="C8089" s="446" t="s">
        <v>1867</v>
      </c>
      <c r="D8089" s="396" t="s">
        <v>21781</v>
      </c>
    </row>
    <row r="8090" spans="1:4" x14ac:dyDescent="0.2">
      <c r="A8090" s="445">
        <v>736</v>
      </c>
      <c r="B8090" s="445" t="s">
        <v>15452</v>
      </c>
      <c r="C8090" s="446" t="s">
        <v>1867</v>
      </c>
      <c r="D8090" s="396" t="s">
        <v>21782</v>
      </c>
    </row>
    <row r="8091" spans="1:4" x14ac:dyDescent="0.2">
      <c r="A8091" s="445">
        <v>729</v>
      </c>
      <c r="B8091" s="445" t="s">
        <v>15453</v>
      </c>
      <c r="C8091" s="446" t="s">
        <v>1867</v>
      </c>
      <c r="D8091" s="396" t="s">
        <v>21783</v>
      </c>
    </row>
    <row r="8092" spans="1:4" x14ac:dyDescent="0.2">
      <c r="A8092" s="445">
        <v>39925</v>
      </c>
      <c r="B8092" s="445" t="s">
        <v>15454</v>
      </c>
      <c r="C8092" s="446" t="s">
        <v>1867</v>
      </c>
      <c r="D8092" s="396" t="s">
        <v>21784</v>
      </c>
    </row>
    <row r="8093" spans="1:4" x14ac:dyDescent="0.2">
      <c r="A8093" s="445">
        <v>731</v>
      </c>
      <c r="B8093" s="445" t="s">
        <v>15455</v>
      </c>
      <c r="C8093" s="446" t="s">
        <v>1867</v>
      </c>
      <c r="D8093" s="396" t="s">
        <v>21785</v>
      </c>
    </row>
    <row r="8094" spans="1:4" x14ac:dyDescent="0.2">
      <c r="A8094" s="445">
        <v>10575</v>
      </c>
      <c r="B8094" s="445" t="s">
        <v>15456</v>
      </c>
      <c r="C8094" s="446" t="s">
        <v>1867</v>
      </c>
      <c r="D8094" s="397" t="s">
        <v>21786</v>
      </c>
    </row>
    <row r="8095" spans="1:4" x14ac:dyDescent="0.2">
      <c r="A8095" s="445">
        <v>733</v>
      </c>
      <c r="B8095" s="445" t="s">
        <v>15457</v>
      </c>
      <c r="C8095" s="446" t="s">
        <v>1867</v>
      </c>
      <c r="D8095" s="397" t="s">
        <v>21787</v>
      </c>
    </row>
    <row r="8096" spans="1:4" x14ac:dyDescent="0.2">
      <c r="A8096" s="445">
        <v>732</v>
      </c>
      <c r="B8096" s="445" t="s">
        <v>15458</v>
      </c>
      <c r="C8096" s="446" t="s">
        <v>1867</v>
      </c>
      <c r="D8096" s="397" t="s">
        <v>21788</v>
      </c>
    </row>
    <row r="8097" spans="1:4" x14ac:dyDescent="0.2">
      <c r="A8097" s="445">
        <v>737</v>
      </c>
      <c r="B8097" s="445" t="s">
        <v>15459</v>
      </c>
      <c r="C8097" s="446" t="s">
        <v>1867</v>
      </c>
      <c r="D8097" s="397" t="s">
        <v>21789</v>
      </c>
    </row>
    <row r="8098" spans="1:4" x14ac:dyDescent="0.2">
      <c r="A8098" s="445">
        <v>738</v>
      </c>
      <c r="B8098" s="445" t="s">
        <v>15460</v>
      </c>
      <c r="C8098" s="446" t="s">
        <v>1867</v>
      </c>
      <c r="D8098" s="397" t="s">
        <v>21790</v>
      </c>
    </row>
    <row r="8099" spans="1:4" x14ac:dyDescent="0.2">
      <c r="A8099" s="445">
        <v>740</v>
      </c>
      <c r="B8099" s="445" t="s">
        <v>15461</v>
      </c>
      <c r="C8099" s="446" t="s">
        <v>1867</v>
      </c>
      <c r="D8099" s="397" t="s">
        <v>21791</v>
      </c>
    </row>
    <row r="8100" spans="1:4" x14ac:dyDescent="0.2">
      <c r="A8100" s="445">
        <v>734</v>
      </c>
      <c r="B8100" s="445" t="s">
        <v>15462</v>
      </c>
      <c r="C8100" s="446" t="s">
        <v>1867</v>
      </c>
      <c r="D8100" s="397" t="s">
        <v>21792</v>
      </c>
    </row>
    <row r="8101" spans="1:4" x14ac:dyDescent="0.2">
      <c r="A8101" s="445">
        <v>39008</v>
      </c>
      <c r="B8101" s="445" t="s">
        <v>15463</v>
      </c>
      <c r="C8101" s="446" t="s">
        <v>1867</v>
      </c>
      <c r="D8101" s="397" t="s">
        <v>21793</v>
      </c>
    </row>
    <row r="8102" spans="1:4" x14ac:dyDescent="0.2">
      <c r="A8102" s="445">
        <v>39009</v>
      </c>
      <c r="B8102" s="445" t="s">
        <v>15464</v>
      </c>
      <c r="C8102" s="446" t="s">
        <v>1867</v>
      </c>
      <c r="D8102" s="397" t="s">
        <v>21794</v>
      </c>
    </row>
    <row r="8103" spans="1:4" x14ac:dyDescent="0.2">
      <c r="A8103" s="445">
        <v>10587</v>
      </c>
      <c r="B8103" s="445" t="s">
        <v>15465</v>
      </c>
      <c r="C8103" s="446" t="s">
        <v>1867</v>
      </c>
      <c r="D8103" s="397" t="s">
        <v>21795</v>
      </c>
    </row>
    <row r="8104" spans="1:4" x14ac:dyDescent="0.2">
      <c r="A8104" s="445">
        <v>759</v>
      </c>
      <c r="B8104" s="445" t="s">
        <v>15466</v>
      </c>
      <c r="C8104" s="446" t="s">
        <v>1867</v>
      </c>
      <c r="D8104" s="397" t="s">
        <v>21796</v>
      </c>
    </row>
    <row r="8105" spans="1:4" x14ac:dyDescent="0.2">
      <c r="A8105" s="445">
        <v>761</v>
      </c>
      <c r="B8105" s="445" t="s">
        <v>15467</v>
      </c>
      <c r="C8105" s="446" t="s">
        <v>1867</v>
      </c>
      <c r="D8105" s="397" t="s">
        <v>21797</v>
      </c>
    </row>
    <row r="8106" spans="1:4" x14ac:dyDescent="0.2">
      <c r="A8106" s="445">
        <v>750</v>
      </c>
      <c r="B8106" s="445" t="s">
        <v>15468</v>
      </c>
      <c r="C8106" s="446" t="s">
        <v>1867</v>
      </c>
      <c r="D8106" s="397" t="s">
        <v>21798</v>
      </c>
    </row>
    <row r="8107" spans="1:4" x14ac:dyDescent="0.2">
      <c r="A8107" s="445">
        <v>755</v>
      </c>
      <c r="B8107" s="445" t="s">
        <v>15469</v>
      </c>
      <c r="C8107" s="446" t="s">
        <v>1867</v>
      </c>
      <c r="D8107" s="397" t="s">
        <v>21799</v>
      </c>
    </row>
    <row r="8108" spans="1:4" x14ac:dyDescent="0.2">
      <c r="A8108" s="445">
        <v>749</v>
      </c>
      <c r="B8108" s="445" t="s">
        <v>15470</v>
      </c>
      <c r="C8108" s="446" t="s">
        <v>1867</v>
      </c>
      <c r="D8108" s="397" t="s">
        <v>21800</v>
      </c>
    </row>
    <row r="8109" spans="1:4" x14ac:dyDescent="0.2">
      <c r="A8109" s="445">
        <v>756</v>
      </c>
      <c r="B8109" s="445" t="s">
        <v>15471</v>
      </c>
      <c r="C8109" s="446" t="s">
        <v>1867</v>
      </c>
      <c r="D8109" s="397" t="s">
        <v>21801</v>
      </c>
    </row>
    <row r="8110" spans="1:4" x14ac:dyDescent="0.2">
      <c r="A8110" s="445">
        <v>757</v>
      </c>
      <c r="B8110" s="445" t="s">
        <v>15472</v>
      </c>
      <c r="C8110" s="446" t="s">
        <v>1867</v>
      </c>
      <c r="D8110" s="397" t="s">
        <v>21802</v>
      </c>
    </row>
    <row r="8111" spans="1:4" x14ac:dyDescent="0.2">
      <c r="A8111" s="445">
        <v>10588</v>
      </c>
      <c r="B8111" s="445" t="s">
        <v>15473</v>
      </c>
      <c r="C8111" s="446" t="s">
        <v>1867</v>
      </c>
      <c r="D8111" s="397" t="s">
        <v>21803</v>
      </c>
    </row>
    <row r="8112" spans="1:4" x14ac:dyDescent="0.2">
      <c r="A8112" s="445">
        <v>10592</v>
      </c>
      <c r="B8112" s="445" t="s">
        <v>15474</v>
      </c>
      <c r="C8112" s="446" t="s">
        <v>1867</v>
      </c>
      <c r="D8112" s="397" t="s">
        <v>21804</v>
      </c>
    </row>
    <row r="8113" spans="1:4" x14ac:dyDescent="0.2">
      <c r="A8113" s="445">
        <v>10589</v>
      </c>
      <c r="B8113" s="445" t="s">
        <v>15475</v>
      </c>
      <c r="C8113" s="446" t="s">
        <v>1867</v>
      </c>
      <c r="D8113" s="397" t="s">
        <v>21805</v>
      </c>
    </row>
    <row r="8114" spans="1:4" x14ac:dyDescent="0.2">
      <c r="A8114" s="445">
        <v>760</v>
      </c>
      <c r="B8114" s="445" t="s">
        <v>15476</v>
      </c>
      <c r="C8114" s="446" t="s">
        <v>1867</v>
      </c>
      <c r="D8114" s="397" t="s">
        <v>21806</v>
      </c>
    </row>
    <row r="8115" spans="1:4" x14ac:dyDescent="0.2">
      <c r="A8115" s="445">
        <v>751</v>
      </c>
      <c r="B8115" s="445" t="s">
        <v>15477</v>
      </c>
      <c r="C8115" s="446" t="s">
        <v>1867</v>
      </c>
      <c r="D8115" s="397" t="s">
        <v>21807</v>
      </c>
    </row>
    <row r="8116" spans="1:4" x14ac:dyDescent="0.2">
      <c r="A8116" s="445">
        <v>754</v>
      </c>
      <c r="B8116" s="445" t="s">
        <v>15478</v>
      </c>
      <c r="C8116" s="446" t="s">
        <v>1867</v>
      </c>
      <c r="D8116" s="397" t="s">
        <v>21808</v>
      </c>
    </row>
    <row r="8117" spans="1:4" x14ac:dyDescent="0.2">
      <c r="A8117" s="445">
        <v>44489</v>
      </c>
      <c r="B8117" s="445" t="s">
        <v>15479</v>
      </c>
      <c r="C8117" s="446" t="s">
        <v>1867</v>
      </c>
      <c r="D8117" s="397" t="s">
        <v>21809</v>
      </c>
    </row>
    <row r="8118" spans="1:4" x14ac:dyDescent="0.2">
      <c r="A8118" s="445">
        <v>39917</v>
      </c>
      <c r="B8118" s="445" t="s">
        <v>15480</v>
      </c>
      <c r="C8118" s="446" t="s">
        <v>1867</v>
      </c>
      <c r="D8118" s="397" t="s">
        <v>21810</v>
      </c>
    </row>
    <row r="8119" spans="1:4" x14ac:dyDescent="0.2">
      <c r="A8119" s="445">
        <v>38167</v>
      </c>
      <c r="B8119" s="445" t="s">
        <v>15481</v>
      </c>
      <c r="C8119" s="446" t="s">
        <v>1874</v>
      </c>
      <c r="D8119" s="397" t="s">
        <v>21811</v>
      </c>
    </row>
    <row r="8120" spans="1:4" x14ac:dyDescent="0.2">
      <c r="A8120" s="445">
        <v>36145</v>
      </c>
      <c r="B8120" s="445" t="s">
        <v>15482</v>
      </c>
      <c r="C8120" s="446" t="s">
        <v>1874</v>
      </c>
      <c r="D8120" s="397" t="s">
        <v>21812</v>
      </c>
    </row>
    <row r="8121" spans="1:4" x14ac:dyDescent="0.2">
      <c r="A8121" s="445">
        <v>12893</v>
      </c>
      <c r="B8121" s="445" t="s">
        <v>15483</v>
      </c>
      <c r="C8121" s="446" t="s">
        <v>1874</v>
      </c>
      <c r="D8121" s="397" t="s">
        <v>21813</v>
      </c>
    </row>
    <row r="8122" spans="1:4" x14ac:dyDescent="0.2">
      <c r="A8122" s="445">
        <v>11685</v>
      </c>
      <c r="B8122" s="445" t="s">
        <v>15484</v>
      </c>
      <c r="C8122" s="446" t="s">
        <v>1867</v>
      </c>
      <c r="D8122" s="397" t="s">
        <v>21814</v>
      </c>
    </row>
    <row r="8123" spans="1:4" x14ac:dyDescent="0.2">
      <c r="A8123" s="445">
        <v>11680</v>
      </c>
      <c r="B8123" s="445" t="s">
        <v>15485</v>
      </c>
      <c r="C8123" s="446" t="s">
        <v>1867</v>
      </c>
      <c r="D8123" s="397" t="s">
        <v>21815</v>
      </c>
    </row>
    <row r="8124" spans="1:4" x14ac:dyDescent="0.2">
      <c r="A8124" s="445">
        <v>11679</v>
      </c>
      <c r="B8124" s="445" t="s">
        <v>15486</v>
      </c>
      <c r="C8124" s="446" t="s">
        <v>1867</v>
      </c>
      <c r="D8124" s="396" t="s">
        <v>21816</v>
      </c>
    </row>
    <row r="8125" spans="1:4" x14ac:dyDescent="0.2">
      <c r="A8125" s="445">
        <v>2512</v>
      </c>
      <c r="B8125" s="445" t="s">
        <v>15487</v>
      </c>
      <c r="C8125" s="446" t="s">
        <v>1867</v>
      </c>
      <c r="D8125" s="396" t="s">
        <v>21817</v>
      </c>
    </row>
    <row r="8126" spans="1:4" x14ac:dyDescent="0.2">
      <c r="A8126" s="445">
        <v>4374</v>
      </c>
      <c r="B8126" s="445" t="s">
        <v>15488</v>
      </c>
      <c r="C8126" s="446" t="s">
        <v>1867</v>
      </c>
      <c r="D8126" s="396" t="s">
        <v>21317</v>
      </c>
    </row>
    <row r="8127" spans="1:4" x14ac:dyDescent="0.2">
      <c r="A8127" s="445">
        <v>7568</v>
      </c>
      <c r="B8127" s="445" t="s">
        <v>15489</v>
      </c>
      <c r="C8127" s="446" t="s">
        <v>1867</v>
      </c>
      <c r="D8127" s="396" t="s">
        <v>21367</v>
      </c>
    </row>
    <row r="8128" spans="1:4" x14ac:dyDescent="0.2">
      <c r="A8128" s="445">
        <v>7584</v>
      </c>
      <c r="B8128" s="445" t="s">
        <v>15490</v>
      </c>
      <c r="C8128" s="446" t="s">
        <v>1867</v>
      </c>
      <c r="D8128" s="396" t="s">
        <v>21818</v>
      </c>
    </row>
    <row r="8129" spans="1:4" x14ac:dyDescent="0.2">
      <c r="A8129" s="445">
        <v>11945</v>
      </c>
      <c r="B8129" s="445" t="s">
        <v>15491</v>
      </c>
      <c r="C8129" s="446" t="s">
        <v>1867</v>
      </c>
      <c r="D8129" s="396" t="s">
        <v>21819</v>
      </c>
    </row>
    <row r="8130" spans="1:4" x14ac:dyDescent="0.2">
      <c r="A8130" s="445">
        <v>11946</v>
      </c>
      <c r="B8130" s="445" t="s">
        <v>15492</v>
      </c>
      <c r="C8130" s="446" t="s">
        <v>1867</v>
      </c>
      <c r="D8130" s="396" t="s">
        <v>21820</v>
      </c>
    </row>
    <row r="8131" spans="1:4" x14ac:dyDescent="0.2">
      <c r="A8131" s="445">
        <v>4375</v>
      </c>
      <c r="B8131" s="445" t="s">
        <v>15493</v>
      </c>
      <c r="C8131" s="446" t="s">
        <v>1867</v>
      </c>
      <c r="D8131" s="396" t="s">
        <v>21328</v>
      </c>
    </row>
    <row r="8132" spans="1:4" x14ac:dyDescent="0.2">
      <c r="A8132" s="445">
        <v>11950</v>
      </c>
      <c r="B8132" s="445" t="s">
        <v>15494</v>
      </c>
      <c r="C8132" s="446" t="s">
        <v>1867</v>
      </c>
      <c r="D8132" s="396" t="s">
        <v>21344</v>
      </c>
    </row>
    <row r="8133" spans="1:4" x14ac:dyDescent="0.2">
      <c r="A8133" s="445">
        <v>4376</v>
      </c>
      <c r="B8133" s="445" t="s">
        <v>15495</v>
      </c>
      <c r="C8133" s="446" t="s">
        <v>1867</v>
      </c>
      <c r="D8133" s="396" t="s">
        <v>21329</v>
      </c>
    </row>
    <row r="8134" spans="1:4" x14ac:dyDescent="0.2">
      <c r="A8134" s="445">
        <v>7583</v>
      </c>
      <c r="B8134" s="445" t="s">
        <v>15496</v>
      </c>
      <c r="C8134" s="446" t="s">
        <v>1867</v>
      </c>
      <c r="D8134" s="396" t="s">
        <v>21821</v>
      </c>
    </row>
    <row r="8135" spans="1:4" x14ac:dyDescent="0.2">
      <c r="A8135" s="445">
        <v>4350</v>
      </c>
      <c r="B8135" s="445" t="s">
        <v>15497</v>
      </c>
      <c r="C8135" s="446" t="s">
        <v>1867</v>
      </c>
      <c r="D8135" s="396" t="s">
        <v>21822</v>
      </c>
    </row>
    <row r="8136" spans="1:4" x14ac:dyDescent="0.2">
      <c r="A8136" s="445">
        <v>44400</v>
      </c>
      <c r="B8136" s="445" t="s">
        <v>15498</v>
      </c>
      <c r="C8136" s="446" t="s">
        <v>1867</v>
      </c>
      <c r="D8136" s="396" t="s">
        <v>21823</v>
      </c>
    </row>
    <row r="8137" spans="1:4" x14ac:dyDescent="0.2">
      <c r="A8137" s="445">
        <v>39886</v>
      </c>
      <c r="B8137" s="445" t="s">
        <v>15499</v>
      </c>
      <c r="C8137" s="446" t="s">
        <v>1867</v>
      </c>
      <c r="D8137" s="396" t="s">
        <v>21824</v>
      </c>
    </row>
    <row r="8138" spans="1:4" x14ac:dyDescent="0.2">
      <c r="A8138" s="445">
        <v>39887</v>
      </c>
      <c r="B8138" s="445" t="s">
        <v>15500</v>
      </c>
      <c r="C8138" s="446" t="s">
        <v>1867</v>
      </c>
      <c r="D8138" s="396" t="s">
        <v>21825</v>
      </c>
    </row>
    <row r="8139" spans="1:4" x14ac:dyDescent="0.2">
      <c r="A8139" s="445">
        <v>39888</v>
      </c>
      <c r="B8139" s="445" t="s">
        <v>15501</v>
      </c>
      <c r="C8139" s="446" t="s">
        <v>1867</v>
      </c>
      <c r="D8139" s="396" t="s">
        <v>21350</v>
      </c>
    </row>
    <row r="8140" spans="1:4" x14ac:dyDescent="0.2">
      <c r="A8140" s="445">
        <v>39890</v>
      </c>
      <c r="B8140" s="445" t="s">
        <v>15502</v>
      </c>
      <c r="C8140" s="446" t="s">
        <v>1867</v>
      </c>
      <c r="D8140" s="396" t="s">
        <v>21826</v>
      </c>
    </row>
    <row r="8141" spans="1:4" x14ac:dyDescent="0.2">
      <c r="A8141" s="445">
        <v>39891</v>
      </c>
      <c r="B8141" s="445" t="s">
        <v>15503</v>
      </c>
      <c r="C8141" s="446" t="s">
        <v>1867</v>
      </c>
      <c r="D8141" s="396" t="s">
        <v>21827</v>
      </c>
    </row>
    <row r="8142" spans="1:4" x14ac:dyDescent="0.2">
      <c r="A8142" s="445">
        <v>39892</v>
      </c>
      <c r="B8142" s="445" t="s">
        <v>15504</v>
      </c>
      <c r="C8142" s="446" t="s">
        <v>1867</v>
      </c>
      <c r="D8142" s="396" t="s">
        <v>21828</v>
      </c>
    </row>
    <row r="8143" spans="1:4" x14ac:dyDescent="0.2">
      <c r="A8143" s="445">
        <v>790</v>
      </c>
      <c r="B8143" s="445" t="s">
        <v>15505</v>
      </c>
      <c r="C8143" s="446" t="s">
        <v>1867</v>
      </c>
      <c r="D8143" s="396" t="s">
        <v>21829</v>
      </c>
    </row>
    <row r="8144" spans="1:4" x14ac:dyDescent="0.2">
      <c r="A8144" s="445">
        <v>766</v>
      </c>
      <c r="B8144" s="445" t="s">
        <v>15506</v>
      </c>
      <c r="C8144" s="446" t="s">
        <v>1867</v>
      </c>
      <c r="D8144" s="396" t="s">
        <v>21829</v>
      </c>
    </row>
    <row r="8145" spans="1:4" x14ac:dyDescent="0.2">
      <c r="A8145" s="445">
        <v>791</v>
      </c>
      <c r="B8145" s="445" t="s">
        <v>15507</v>
      </c>
      <c r="C8145" s="446" t="s">
        <v>1867</v>
      </c>
      <c r="D8145" s="396" t="s">
        <v>21829</v>
      </c>
    </row>
    <row r="8146" spans="1:4" x14ac:dyDescent="0.2">
      <c r="A8146" s="445">
        <v>767</v>
      </c>
      <c r="B8146" s="445" t="s">
        <v>15508</v>
      </c>
      <c r="C8146" s="446" t="s">
        <v>1867</v>
      </c>
      <c r="D8146" s="396" t="s">
        <v>21829</v>
      </c>
    </row>
    <row r="8147" spans="1:4" x14ac:dyDescent="0.2">
      <c r="A8147" s="445">
        <v>768</v>
      </c>
      <c r="B8147" s="445" t="s">
        <v>15509</v>
      </c>
      <c r="C8147" s="446" t="s">
        <v>1867</v>
      </c>
      <c r="D8147" s="396" t="s">
        <v>21830</v>
      </c>
    </row>
    <row r="8148" spans="1:4" x14ac:dyDescent="0.2">
      <c r="A8148" s="445">
        <v>789</v>
      </c>
      <c r="B8148" s="445" t="s">
        <v>15510</v>
      </c>
      <c r="C8148" s="446" t="s">
        <v>1867</v>
      </c>
      <c r="D8148" s="396" t="s">
        <v>21831</v>
      </c>
    </row>
    <row r="8149" spans="1:4" x14ac:dyDescent="0.2">
      <c r="A8149" s="445">
        <v>769</v>
      </c>
      <c r="B8149" s="445" t="s">
        <v>15511</v>
      </c>
      <c r="C8149" s="446" t="s">
        <v>1867</v>
      </c>
      <c r="D8149" s="396" t="s">
        <v>21830</v>
      </c>
    </row>
    <row r="8150" spans="1:4" x14ac:dyDescent="0.2">
      <c r="A8150" s="445">
        <v>770</v>
      </c>
      <c r="B8150" s="445" t="s">
        <v>15512</v>
      </c>
      <c r="C8150" s="446" t="s">
        <v>1867</v>
      </c>
      <c r="D8150" s="396" t="s">
        <v>21832</v>
      </c>
    </row>
    <row r="8151" spans="1:4" x14ac:dyDescent="0.2">
      <c r="A8151" s="445">
        <v>12394</v>
      </c>
      <c r="B8151" s="445" t="s">
        <v>15513</v>
      </c>
      <c r="C8151" s="446" t="s">
        <v>1867</v>
      </c>
      <c r="D8151" s="396" t="s">
        <v>21832</v>
      </c>
    </row>
    <row r="8152" spans="1:4" x14ac:dyDescent="0.2">
      <c r="A8152" s="445">
        <v>764</v>
      </c>
      <c r="B8152" s="445" t="s">
        <v>15514</v>
      </c>
      <c r="C8152" s="446" t="s">
        <v>1867</v>
      </c>
      <c r="D8152" s="396" t="s">
        <v>21833</v>
      </c>
    </row>
    <row r="8153" spans="1:4" x14ac:dyDescent="0.2">
      <c r="A8153" s="445">
        <v>765</v>
      </c>
      <c r="B8153" s="445" t="s">
        <v>15515</v>
      </c>
      <c r="C8153" s="446" t="s">
        <v>1867</v>
      </c>
      <c r="D8153" s="396" t="s">
        <v>21833</v>
      </c>
    </row>
    <row r="8154" spans="1:4" x14ac:dyDescent="0.2">
      <c r="A8154" s="445">
        <v>787</v>
      </c>
      <c r="B8154" s="445" t="s">
        <v>15516</v>
      </c>
      <c r="C8154" s="446" t="s">
        <v>1867</v>
      </c>
      <c r="D8154" s="396" t="s">
        <v>21834</v>
      </c>
    </row>
    <row r="8155" spans="1:4" x14ac:dyDescent="0.2">
      <c r="A8155" s="445">
        <v>774</v>
      </c>
      <c r="B8155" s="445" t="s">
        <v>15517</v>
      </c>
      <c r="C8155" s="446" t="s">
        <v>1867</v>
      </c>
      <c r="D8155" s="396" t="s">
        <v>21834</v>
      </c>
    </row>
    <row r="8156" spans="1:4" x14ac:dyDescent="0.2">
      <c r="A8156" s="445">
        <v>773</v>
      </c>
      <c r="B8156" s="445" t="s">
        <v>15518</v>
      </c>
      <c r="C8156" s="446" t="s">
        <v>1867</v>
      </c>
      <c r="D8156" s="396" t="s">
        <v>21834</v>
      </c>
    </row>
    <row r="8157" spans="1:4" x14ac:dyDescent="0.2">
      <c r="A8157" s="445">
        <v>775</v>
      </c>
      <c r="B8157" s="445" t="s">
        <v>15519</v>
      </c>
      <c r="C8157" s="446" t="s">
        <v>1867</v>
      </c>
      <c r="D8157" s="396" t="s">
        <v>21834</v>
      </c>
    </row>
    <row r="8158" spans="1:4" x14ac:dyDescent="0.2">
      <c r="A8158" s="445">
        <v>788</v>
      </c>
      <c r="B8158" s="445" t="s">
        <v>15520</v>
      </c>
      <c r="C8158" s="446" t="s">
        <v>1867</v>
      </c>
      <c r="D8158" s="396" t="s">
        <v>21835</v>
      </c>
    </row>
    <row r="8159" spans="1:4" x14ac:dyDescent="0.2">
      <c r="A8159" s="445">
        <v>772</v>
      </c>
      <c r="B8159" s="445" t="s">
        <v>15521</v>
      </c>
      <c r="C8159" s="446" t="s">
        <v>1867</v>
      </c>
      <c r="D8159" s="396" t="s">
        <v>21835</v>
      </c>
    </row>
    <row r="8160" spans="1:4" x14ac:dyDescent="0.2">
      <c r="A8160" s="445">
        <v>771</v>
      </c>
      <c r="B8160" s="445" t="s">
        <v>15522</v>
      </c>
      <c r="C8160" s="446" t="s">
        <v>1867</v>
      </c>
      <c r="D8160" s="396" t="s">
        <v>21835</v>
      </c>
    </row>
    <row r="8161" spans="1:4" x14ac:dyDescent="0.2">
      <c r="A8161" s="445">
        <v>779</v>
      </c>
      <c r="B8161" s="445" t="s">
        <v>15523</v>
      </c>
      <c r="C8161" s="446" t="s">
        <v>1867</v>
      </c>
      <c r="D8161" s="396" t="s">
        <v>21836</v>
      </c>
    </row>
    <row r="8162" spans="1:4" x14ac:dyDescent="0.2">
      <c r="A8162" s="445">
        <v>776</v>
      </c>
      <c r="B8162" s="445" t="s">
        <v>15524</v>
      </c>
      <c r="C8162" s="446" t="s">
        <v>1867</v>
      </c>
      <c r="D8162" s="396" t="s">
        <v>21837</v>
      </c>
    </row>
    <row r="8163" spans="1:4" x14ac:dyDescent="0.2">
      <c r="A8163" s="445">
        <v>777</v>
      </c>
      <c r="B8163" s="445" t="s">
        <v>15525</v>
      </c>
      <c r="C8163" s="446" t="s">
        <v>1867</v>
      </c>
      <c r="D8163" s="396" t="s">
        <v>21838</v>
      </c>
    </row>
    <row r="8164" spans="1:4" x14ac:dyDescent="0.2">
      <c r="A8164" s="445">
        <v>780</v>
      </c>
      <c r="B8164" s="445" t="s">
        <v>15526</v>
      </c>
      <c r="C8164" s="446" t="s">
        <v>1867</v>
      </c>
      <c r="D8164" s="396" t="s">
        <v>21839</v>
      </c>
    </row>
    <row r="8165" spans="1:4" x14ac:dyDescent="0.2">
      <c r="A8165" s="445">
        <v>778</v>
      </c>
      <c r="B8165" s="445" t="s">
        <v>15527</v>
      </c>
      <c r="C8165" s="446" t="s">
        <v>1867</v>
      </c>
      <c r="D8165" s="396" t="s">
        <v>21837</v>
      </c>
    </row>
    <row r="8166" spans="1:4" x14ac:dyDescent="0.2">
      <c r="A8166" s="445">
        <v>781</v>
      </c>
      <c r="B8166" s="445" t="s">
        <v>15528</v>
      </c>
      <c r="C8166" s="446" t="s">
        <v>1867</v>
      </c>
      <c r="D8166" s="396" t="s">
        <v>21840</v>
      </c>
    </row>
    <row r="8167" spans="1:4" x14ac:dyDescent="0.2">
      <c r="A8167" s="445">
        <v>786</v>
      </c>
      <c r="B8167" s="445" t="s">
        <v>15529</v>
      </c>
      <c r="C8167" s="446" t="s">
        <v>1867</v>
      </c>
      <c r="D8167" s="396" t="s">
        <v>21840</v>
      </c>
    </row>
    <row r="8168" spans="1:4" x14ac:dyDescent="0.2">
      <c r="A8168" s="445">
        <v>782</v>
      </c>
      <c r="B8168" s="445" t="s">
        <v>15530</v>
      </c>
      <c r="C8168" s="446" t="s">
        <v>1867</v>
      </c>
      <c r="D8168" s="396" t="s">
        <v>21840</v>
      </c>
    </row>
    <row r="8169" spans="1:4" x14ac:dyDescent="0.2">
      <c r="A8169" s="445">
        <v>783</v>
      </c>
      <c r="B8169" s="445" t="s">
        <v>15531</v>
      </c>
      <c r="C8169" s="446" t="s">
        <v>1867</v>
      </c>
      <c r="D8169" s="396" t="s">
        <v>21841</v>
      </c>
    </row>
    <row r="8170" spans="1:4" x14ac:dyDescent="0.2">
      <c r="A8170" s="445">
        <v>785</v>
      </c>
      <c r="B8170" s="445" t="s">
        <v>15532</v>
      </c>
      <c r="C8170" s="446" t="s">
        <v>1867</v>
      </c>
      <c r="D8170" s="396" t="s">
        <v>21842</v>
      </c>
    </row>
    <row r="8171" spans="1:4" x14ac:dyDescent="0.2">
      <c r="A8171" s="445">
        <v>784</v>
      </c>
      <c r="B8171" s="445" t="s">
        <v>15533</v>
      </c>
      <c r="C8171" s="446" t="s">
        <v>1867</v>
      </c>
      <c r="D8171" s="396" t="s">
        <v>21843</v>
      </c>
    </row>
    <row r="8172" spans="1:4" x14ac:dyDescent="0.2">
      <c r="A8172" s="445">
        <v>828</v>
      </c>
      <c r="B8172" s="445" t="s">
        <v>15534</v>
      </c>
      <c r="C8172" s="446" t="s">
        <v>1867</v>
      </c>
      <c r="D8172" s="396" t="s">
        <v>21331</v>
      </c>
    </row>
    <row r="8173" spans="1:4" x14ac:dyDescent="0.2">
      <c r="A8173" s="445">
        <v>829</v>
      </c>
      <c r="B8173" s="445" t="s">
        <v>15535</v>
      </c>
      <c r="C8173" s="446" t="s">
        <v>1867</v>
      </c>
      <c r="D8173" s="396" t="s">
        <v>21844</v>
      </c>
    </row>
    <row r="8174" spans="1:4" x14ac:dyDescent="0.2">
      <c r="A8174" s="445">
        <v>812</v>
      </c>
      <c r="B8174" s="445" t="s">
        <v>15536</v>
      </c>
      <c r="C8174" s="446" t="s">
        <v>1867</v>
      </c>
      <c r="D8174" s="396" t="s">
        <v>21583</v>
      </c>
    </row>
    <row r="8175" spans="1:4" x14ac:dyDescent="0.2">
      <c r="A8175" s="445">
        <v>819</v>
      </c>
      <c r="B8175" s="445" t="s">
        <v>15537</v>
      </c>
      <c r="C8175" s="446" t="s">
        <v>1867</v>
      </c>
      <c r="D8175" s="396" t="s">
        <v>21754</v>
      </c>
    </row>
    <row r="8176" spans="1:4" x14ac:dyDescent="0.2">
      <c r="A8176" s="445">
        <v>818</v>
      </c>
      <c r="B8176" s="445" t="s">
        <v>15538</v>
      </c>
      <c r="C8176" s="446" t="s">
        <v>1867</v>
      </c>
      <c r="D8176" s="396" t="s">
        <v>21845</v>
      </c>
    </row>
    <row r="8177" spans="1:4" x14ac:dyDescent="0.2">
      <c r="A8177" s="445">
        <v>832</v>
      </c>
      <c r="B8177" s="445" t="s">
        <v>15539</v>
      </c>
      <c r="C8177" s="446" t="s">
        <v>1867</v>
      </c>
      <c r="D8177" s="396" t="s">
        <v>21846</v>
      </c>
    </row>
    <row r="8178" spans="1:4" x14ac:dyDescent="0.2">
      <c r="A8178" s="445">
        <v>834</v>
      </c>
      <c r="B8178" s="445" t="s">
        <v>15540</v>
      </c>
      <c r="C8178" s="446" t="s">
        <v>1867</v>
      </c>
      <c r="D8178" s="396" t="s">
        <v>21754</v>
      </c>
    </row>
    <row r="8179" spans="1:4" x14ac:dyDescent="0.2">
      <c r="A8179" s="445">
        <v>813</v>
      </c>
      <c r="B8179" s="445" t="s">
        <v>15541</v>
      </c>
      <c r="C8179" s="446" t="s">
        <v>1867</v>
      </c>
      <c r="D8179" s="396" t="s">
        <v>21847</v>
      </c>
    </row>
    <row r="8180" spans="1:4" x14ac:dyDescent="0.2">
      <c r="A8180" s="445">
        <v>820</v>
      </c>
      <c r="B8180" s="445" t="s">
        <v>15542</v>
      </c>
      <c r="C8180" s="446" t="s">
        <v>1867</v>
      </c>
      <c r="D8180" s="396" t="s">
        <v>21848</v>
      </c>
    </row>
    <row r="8181" spans="1:4" x14ac:dyDescent="0.2">
      <c r="A8181" s="445">
        <v>816</v>
      </c>
      <c r="B8181" s="445" t="s">
        <v>15543</v>
      </c>
      <c r="C8181" s="446" t="s">
        <v>1867</v>
      </c>
      <c r="D8181" s="396" t="s">
        <v>21849</v>
      </c>
    </row>
    <row r="8182" spans="1:4" x14ac:dyDescent="0.2">
      <c r="A8182" s="445">
        <v>814</v>
      </c>
      <c r="B8182" s="445" t="s">
        <v>15544</v>
      </c>
      <c r="C8182" s="446" t="s">
        <v>1867</v>
      </c>
      <c r="D8182" s="396" t="s">
        <v>21850</v>
      </c>
    </row>
    <row r="8183" spans="1:4" x14ac:dyDescent="0.2">
      <c r="A8183" s="445">
        <v>822</v>
      </c>
      <c r="B8183" s="445" t="s">
        <v>15545</v>
      </c>
      <c r="C8183" s="446" t="s">
        <v>1867</v>
      </c>
      <c r="D8183" s="396" t="s">
        <v>21851</v>
      </c>
    </row>
    <row r="8184" spans="1:4" x14ac:dyDescent="0.2">
      <c r="A8184" s="445">
        <v>821</v>
      </c>
      <c r="B8184" s="445" t="s">
        <v>15546</v>
      </c>
      <c r="C8184" s="446" t="s">
        <v>1867</v>
      </c>
      <c r="D8184" s="396" t="s">
        <v>21852</v>
      </c>
    </row>
    <row r="8185" spans="1:4" x14ac:dyDescent="0.2">
      <c r="A8185" s="445">
        <v>20086</v>
      </c>
      <c r="B8185" s="445" t="s">
        <v>15547</v>
      </c>
      <c r="C8185" s="446" t="s">
        <v>1867</v>
      </c>
      <c r="D8185" s="396" t="s">
        <v>21853</v>
      </c>
    </row>
    <row r="8186" spans="1:4" x14ac:dyDescent="0.2">
      <c r="A8186" s="445">
        <v>39191</v>
      </c>
      <c r="B8186" s="445" t="s">
        <v>15548</v>
      </c>
      <c r="C8186" s="446" t="s">
        <v>1867</v>
      </c>
      <c r="D8186" s="396" t="s">
        <v>21854</v>
      </c>
    </row>
    <row r="8187" spans="1:4" x14ac:dyDescent="0.2">
      <c r="A8187" s="445">
        <v>39190</v>
      </c>
      <c r="B8187" s="445" t="s">
        <v>15549</v>
      </c>
      <c r="C8187" s="446" t="s">
        <v>1867</v>
      </c>
      <c r="D8187" s="396" t="s">
        <v>21855</v>
      </c>
    </row>
    <row r="8188" spans="1:4" x14ac:dyDescent="0.2">
      <c r="A8188" s="445">
        <v>39189</v>
      </c>
      <c r="B8188" s="445" t="s">
        <v>15550</v>
      </c>
      <c r="C8188" s="446" t="s">
        <v>1867</v>
      </c>
      <c r="D8188" s="396" t="s">
        <v>21856</v>
      </c>
    </row>
    <row r="8189" spans="1:4" x14ac:dyDescent="0.2">
      <c r="A8189" s="445">
        <v>39186</v>
      </c>
      <c r="B8189" s="445" t="s">
        <v>15551</v>
      </c>
      <c r="C8189" s="446" t="s">
        <v>1867</v>
      </c>
      <c r="D8189" s="396" t="s">
        <v>21857</v>
      </c>
    </row>
    <row r="8190" spans="1:4" x14ac:dyDescent="0.2">
      <c r="A8190" s="445">
        <v>39188</v>
      </c>
      <c r="B8190" s="445" t="s">
        <v>15552</v>
      </c>
      <c r="C8190" s="446" t="s">
        <v>1867</v>
      </c>
      <c r="D8190" s="396" t="s">
        <v>21858</v>
      </c>
    </row>
    <row r="8191" spans="1:4" x14ac:dyDescent="0.2">
      <c r="A8191" s="445">
        <v>39187</v>
      </c>
      <c r="B8191" s="445" t="s">
        <v>15553</v>
      </c>
      <c r="C8191" s="446" t="s">
        <v>1867</v>
      </c>
      <c r="D8191" s="396" t="s">
        <v>21859</v>
      </c>
    </row>
    <row r="8192" spans="1:4" x14ac:dyDescent="0.2">
      <c r="A8192" s="445">
        <v>39184</v>
      </c>
      <c r="B8192" s="445" t="s">
        <v>15554</v>
      </c>
      <c r="C8192" s="446" t="s">
        <v>1867</v>
      </c>
      <c r="D8192" s="396" t="s">
        <v>21588</v>
      </c>
    </row>
    <row r="8193" spans="1:4" x14ac:dyDescent="0.2">
      <c r="A8193" s="445">
        <v>39185</v>
      </c>
      <c r="B8193" s="445" t="s">
        <v>15555</v>
      </c>
      <c r="C8193" s="446" t="s">
        <v>1867</v>
      </c>
      <c r="D8193" s="396" t="s">
        <v>21860</v>
      </c>
    </row>
    <row r="8194" spans="1:4" x14ac:dyDescent="0.2">
      <c r="A8194" s="445">
        <v>39198</v>
      </c>
      <c r="B8194" s="445" t="s">
        <v>15556</v>
      </c>
      <c r="C8194" s="446" t="s">
        <v>1867</v>
      </c>
      <c r="D8194" s="396" t="s">
        <v>21861</v>
      </c>
    </row>
    <row r="8195" spans="1:4" x14ac:dyDescent="0.2">
      <c r="A8195" s="445">
        <v>39197</v>
      </c>
      <c r="B8195" s="445" t="s">
        <v>15557</v>
      </c>
      <c r="C8195" s="446" t="s">
        <v>1867</v>
      </c>
      <c r="D8195" s="396" t="s">
        <v>21862</v>
      </c>
    </row>
    <row r="8196" spans="1:4" x14ac:dyDescent="0.2">
      <c r="A8196" s="445">
        <v>39196</v>
      </c>
      <c r="B8196" s="445" t="s">
        <v>15558</v>
      </c>
      <c r="C8196" s="446" t="s">
        <v>1867</v>
      </c>
      <c r="D8196" s="396" t="s">
        <v>21863</v>
      </c>
    </row>
    <row r="8197" spans="1:4" x14ac:dyDescent="0.2">
      <c r="A8197" s="445">
        <v>39199</v>
      </c>
      <c r="B8197" s="445" t="s">
        <v>15559</v>
      </c>
      <c r="C8197" s="446" t="s">
        <v>1867</v>
      </c>
      <c r="D8197" s="396" t="s">
        <v>21864</v>
      </c>
    </row>
    <row r="8198" spans="1:4" x14ac:dyDescent="0.2">
      <c r="A8198" s="445">
        <v>39195</v>
      </c>
      <c r="B8198" s="445" t="s">
        <v>15560</v>
      </c>
      <c r="C8198" s="446" t="s">
        <v>1867</v>
      </c>
      <c r="D8198" s="396" t="s">
        <v>21865</v>
      </c>
    </row>
    <row r="8199" spans="1:4" x14ac:dyDescent="0.2">
      <c r="A8199" s="445">
        <v>39194</v>
      </c>
      <c r="B8199" s="445" t="s">
        <v>15561</v>
      </c>
      <c r="C8199" s="446" t="s">
        <v>1867</v>
      </c>
      <c r="D8199" s="396" t="s">
        <v>21866</v>
      </c>
    </row>
    <row r="8200" spans="1:4" x14ac:dyDescent="0.2">
      <c r="A8200" s="445">
        <v>39193</v>
      </c>
      <c r="B8200" s="445" t="s">
        <v>15562</v>
      </c>
      <c r="C8200" s="446" t="s">
        <v>1867</v>
      </c>
      <c r="D8200" s="396" t="s">
        <v>21867</v>
      </c>
    </row>
    <row r="8201" spans="1:4" x14ac:dyDescent="0.2">
      <c r="A8201" s="445">
        <v>39192</v>
      </c>
      <c r="B8201" s="445" t="s">
        <v>15563</v>
      </c>
      <c r="C8201" s="446" t="s">
        <v>1867</v>
      </c>
      <c r="D8201" s="396" t="s">
        <v>21868</v>
      </c>
    </row>
    <row r="8202" spans="1:4" x14ac:dyDescent="0.2">
      <c r="A8202" s="445">
        <v>39920</v>
      </c>
      <c r="B8202" s="445" t="s">
        <v>15564</v>
      </c>
      <c r="C8202" s="446" t="s">
        <v>1867</v>
      </c>
      <c r="D8202" s="396" t="s">
        <v>21869</v>
      </c>
    </row>
    <row r="8203" spans="1:4" x14ac:dyDescent="0.2">
      <c r="A8203" s="445">
        <v>39201</v>
      </c>
      <c r="B8203" s="445" t="s">
        <v>15565</v>
      </c>
      <c r="C8203" s="446" t="s">
        <v>1867</v>
      </c>
      <c r="D8203" s="396" t="s">
        <v>21870</v>
      </c>
    </row>
    <row r="8204" spans="1:4" x14ac:dyDescent="0.2">
      <c r="A8204" s="445">
        <v>39200</v>
      </c>
      <c r="B8204" s="445" t="s">
        <v>15566</v>
      </c>
      <c r="C8204" s="446" t="s">
        <v>1867</v>
      </c>
      <c r="D8204" s="396" t="s">
        <v>21871</v>
      </c>
    </row>
    <row r="8205" spans="1:4" x14ac:dyDescent="0.2">
      <c r="A8205" s="445">
        <v>39203</v>
      </c>
      <c r="B8205" s="445" t="s">
        <v>15567</v>
      </c>
      <c r="C8205" s="446" t="s">
        <v>1867</v>
      </c>
      <c r="D8205" s="396" t="s">
        <v>21872</v>
      </c>
    </row>
    <row r="8206" spans="1:4" x14ac:dyDescent="0.2">
      <c r="A8206" s="445">
        <v>39202</v>
      </c>
      <c r="B8206" s="445" t="s">
        <v>15568</v>
      </c>
      <c r="C8206" s="446" t="s">
        <v>1867</v>
      </c>
      <c r="D8206" s="396" t="s">
        <v>21873</v>
      </c>
    </row>
    <row r="8207" spans="1:4" x14ac:dyDescent="0.2">
      <c r="A8207" s="445">
        <v>39205</v>
      </c>
      <c r="B8207" s="445" t="s">
        <v>15569</v>
      </c>
      <c r="C8207" s="446" t="s">
        <v>1867</v>
      </c>
      <c r="D8207" s="396" t="s">
        <v>21874</v>
      </c>
    </row>
    <row r="8208" spans="1:4" x14ac:dyDescent="0.2">
      <c r="A8208" s="445">
        <v>39204</v>
      </c>
      <c r="B8208" s="445" t="s">
        <v>15570</v>
      </c>
      <c r="C8208" s="446" t="s">
        <v>1867</v>
      </c>
      <c r="D8208" s="396" t="s">
        <v>21875</v>
      </c>
    </row>
    <row r="8209" spans="1:4" x14ac:dyDescent="0.2">
      <c r="A8209" s="445">
        <v>39206</v>
      </c>
      <c r="B8209" s="445" t="s">
        <v>15571</v>
      </c>
      <c r="C8209" s="446" t="s">
        <v>1867</v>
      </c>
      <c r="D8209" s="396" t="s">
        <v>21876</v>
      </c>
    </row>
    <row r="8210" spans="1:4" x14ac:dyDescent="0.2">
      <c r="A8210" s="445">
        <v>798</v>
      </c>
      <c r="B8210" s="445" t="s">
        <v>15572</v>
      </c>
      <c r="C8210" s="446" t="s">
        <v>1867</v>
      </c>
      <c r="D8210" s="396" t="s">
        <v>21342</v>
      </c>
    </row>
    <row r="8211" spans="1:4" x14ac:dyDescent="0.2">
      <c r="A8211" s="445">
        <v>797</v>
      </c>
      <c r="B8211" s="445" t="s">
        <v>15573</v>
      </c>
      <c r="C8211" s="446" t="s">
        <v>1867</v>
      </c>
      <c r="D8211" s="396" t="s">
        <v>21877</v>
      </c>
    </row>
    <row r="8212" spans="1:4" x14ac:dyDescent="0.2">
      <c r="A8212" s="445">
        <v>796</v>
      </c>
      <c r="B8212" s="445" t="s">
        <v>15574</v>
      </c>
      <c r="C8212" s="446" t="s">
        <v>1867</v>
      </c>
      <c r="D8212" s="396" t="s">
        <v>21878</v>
      </c>
    </row>
    <row r="8213" spans="1:4" x14ac:dyDescent="0.2">
      <c r="A8213" s="445">
        <v>799</v>
      </c>
      <c r="B8213" s="445" t="s">
        <v>15575</v>
      </c>
      <c r="C8213" s="446" t="s">
        <v>1867</v>
      </c>
      <c r="D8213" s="396" t="s">
        <v>21879</v>
      </c>
    </row>
    <row r="8214" spans="1:4" x14ac:dyDescent="0.2">
      <c r="A8214" s="445">
        <v>792</v>
      </c>
      <c r="B8214" s="445" t="s">
        <v>15576</v>
      </c>
      <c r="C8214" s="446" t="s">
        <v>1867</v>
      </c>
      <c r="D8214" s="396" t="s">
        <v>21880</v>
      </c>
    </row>
    <row r="8215" spans="1:4" x14ac:dyDescent="0.2">
      <c r="A8215" s="445">
        <v>38001</v>
      </c>
      <c r="B8215" s="445" t="s">
        <v>15577</v>
      </c>
      <c r="C8215" s="446" t="s">
        <v>1867</v>
      </c>
      <c r="D8215" s="396" t="s">
        <v>21695</v>
      </c>
    </row>
    <row r="8216" spans="1:4" x14ac:dyDescent="0.2">
      <c r="A8216" s="445">
        <v>38002</v>
      </c>
      <c r="B8216" s="445" t="s">
        <v>15578</v>
      </c>
      <c r="C8216" s="446" t="s">
        <v>1867</v>
      </c>
      <c r="D8216" s="396" t="s">
        <v>21881</v>
      </c>
    </row>
    <row r="8217" spans="1:4" x14ac:dyDescent="0.2">
      <c r="A8217" s="445">
        <v>38003</v>
      </c>
      <c r="B8217" s="445" t="s">
        <v>15579</v>
      </c>
      <c r="C8217" s="446" t="s">
        <v>1867</v>
      </c>
      <c r="D8217" s="396" t="s">
        <v>21882</v>
      </c>
    </row>
    <row r="8218" spans="1:4" x14ac:dyDescent="0.2">
      <c r="A8218" s="445">
        <v>38004</v>
      </c>
      <c r="B8218" s="445" t="s">
        <v>15580</v>
      </c>
      <c r="C8218" s="446" t="s">
        <v>1867</v>
      </c>
      <c r="D8218" s="396" t="s">
        <v>21883</v>
      </c>
    </row>
    <row r="8219" spans="1:4" x14ac:dyDescent="0.2">
      <c r="A8219" s="445">
        <v>44263</v>
      </c>
      <c r="B8219" s="445" t="s">
        <v>15581</v>
      </c>
      <c r="C8219" s="446" t="s">
        <v>1867</v>
      </c>
      <c r="D8219" s="396" t="s">
        <v>21884</v>
      </c>
    </row>
    <row r="8220" spans="1:4" x14ac:dyDescent="0.2">
      <c r="A8220" s="445">
        <v>36327</v>
      </c>
      <c r="B8220" s="445" t="s">
        <v>15582</v>
      </c>
      <c r="C8220" s="446" t="s">
        <v>1867</v>
      </c>
      <c r="D8220" s="396" t="s">
        <v>21885</v>
      </c>
    </row>
    <row r="8221" spans="1:4" x14ac:dyDescent="0.2">
      <c r="A8221" s="445">
        <v>38992</v>
      </c>
      <c r="B8221" s="445" t="s">
        <v>15583</v>
      </c>
      <c r="C8221" s="446" t="s">
        <v>1867</v>
      </c>
      <c r="D8221" s="396" t="s">
        <v>21886</v>
      </c>
    </row>
    <row r="8222" spans="1:4" x14ac:dyDescent="0.2">
      <c r="A8222" s="445">
        <v>38993</v>
      </c>
      <c r="B8222" s="445" t="s">
        <v>15584</v>
      </c>
      <c r="C8222" s="446" t="s">
        <v>1867</v>
      </c>
      <c r="D8222" s="396" t="s">
        <v>21887</v>
      </c>
    </row>
    <row r="8223" spans="1:4" x14ac:dyDescent="0.2">
      <c r="A8223" s="445">
        <v>44175</v>
      </c>
      <c r="B8223" s="445" t="s">
        <v>15585</v>
      </c>
      <c r="C8223" s="446" t="s">
        <v>1867</v>
      </c>
      <c r="D8223" s="396" t="s">
        <v>21888</v>
      </c>
    </row>
    <row r="8224" spans="1:4" x14ac:dyDescent="0.2">
      <c r="A8224" s="445">
        <v>44177</v>
      </c>
      <c r="B8224" s="445" t="s">
        <v>15586</v>
      </c>
      <c r="C8224" s="446" t="s">
        <v>1867</v>
      </c>
      <c r="D8224" s="396" t="s">
        <v>21889</v>
      </c>
    </row>
    <row r="8225" spans="1:4" x14ac:dyDescent="0.2">
      <c r="A8225" s="445">
        <v>38418</v>
      </c>
      <c r="B8225" s="445" t="s">
        <v>15587</v>
      </c>
      <c r="C8225" s="446" t="s">
        <v>1867</v>
      </c>
      <c r="D8225" s="396" t="s">
        <v>21890</v>
      </c>
    </row>
    <row r="8226" spans="1:4" x14ac:dyDescent="0.2">
      <c r="A8226" s="445">
        <v>39178</v>
      </c>
      <c r="B8226" s="445" t="s">
        <v>15588</v>
      </c>
      <c r="C8226" s="446" t="s">
        <v>1867</v>
      </c>
      <c r="D8226" s="396" t="s">
        <v>21891</v>
      </c>
    </row>
    <row r="8227" spans="1:4" x14ac:dyDescent="0.2">
      <c r="A8227" s="445">
        <v>39177</v>
      </c>
      <c r="B8227" s="445" t="s">
        <v>15589</v>
      </c>
      <c r="C8227" s="446" t="s">
        <v>1867</v>
      </c>
      <c r="D8227" s="396" t="s">
        <v>21892</v>
      </c>
    </row>
    <row r="8228" spans="1:4" x14ac:dyDescent="0.2">
      <c r="A8228" s="445">
        <v>39174</v>
      </c>
      <c r="B8228" s="445" t="s">
        <v>15590</v>
      </c>
      <c r="C8228" s="446" t="s">
        <v>1867</v>
      </c>
      <c r="D8228" s="396" t="s">
        <v>21343</v>
      </c>
    </row>
    <row r="8229" spans="1:4" x14ac:dyDescent="0.2">
      <c r="A8229" s="445">
        <v>39176</v>
      </c>
      <c r="B8229" s="445" t="s">
        <v>15591</v>
      </c>
      <c r="C8229" s="446" t="s">
        <v>1867</v>
      </c>
      <c r="D8229" s="396" t="s">
        <v>21540</v>
      </c>
    </row>
    <row r="8230" spans="1:4" x14ac:dyDescent="0.2">
      <c r="A8230" s="445">
        <v>39180</v>
      </c>
      <c r="B8230" s="445" t="s">
        <v>15592</v>
      </c>
      <c r="C8230" s="446" t="s">
        <v>1867</v>
      </c>
      <c r="D8230" s="396" t="s">
        <v>21893</v>
      </c>
    </row>
    <row r="8231" spans="1:4" x14ac:dyDescent="0.2">
      <c r="A8231" s="445">
        <v>39179</v>
      </c>
      <c r="B8231" s="445" t="s">
        <v>15593</v>
      </c>
      <c r="C8231" s="446" t="s">
        <v>1867</v>
      </c>
      <c r="D8231" s="396" t="s">
        <v>21894</v>
      </c>
    </row>
    <row r="8232" spans="1:4" x14ac:dyDescent="0.2">
      <c r="A8232" s="445">
        <v>39175</v>
      </c>
      <c r="B8232" s="445" t="s">
        <v>15594</v>
      </c>
      <c r="C8232" s="446" t="s">
        <v>1867</v>
      </c>
      <c r="D8232" s="396" t="s">
        <v>21895</v>
      </c>
    </row>
    <row r="8233" spans="1:4" x14ac:dyDescent="0.2">
      <c r="A8233" s="445">
        <v>39217</v>
      </c>
      <c r="B8233" s="445" t="s">
        <v>15595</v>
      </c>
      <c r="C8233" s="446" t="s">
        <v>1867</v>
      </c>
      <c r="D8233" s="396" t="s">
        <v>21896</v>
      </c>
    </row>
    <row r="8234" spans="1:4" x14ac:dyDescent="0.2">
      <c r="A8234" s="445">
        <v>39181</v>
      </c>
      <c r="B8234" s="445" t="s">
        <v>15596</v>
      </c>
      <c r="C8234" s="446" t="s">
        <v>1867</v>
      </c>
      <c r="D8234" s="396" t="s">
        <v>21897</v>
      </c>
    </row>
    <row r="8235" spans="1:4" x14ac:dyDescent="0.2">
      <c r="A8235" s="445">
        <v>39182</v>
      </c>
      <c r="B8235" s="445" t="s">
        <v>15597</v>
      </c>
      <c r="C8235" s="446" t="s">
        <v>1867</v>
      </c>
      <c r="D8235" s="396" t="s">
        <v>21898</v>
      </c>
    </row>
    <row r="8236" spans="1:4" x14ac:dyDescent="0.2">
      <c r="A8236" s="445">
        <v>12616</v>
      </c>
      <c r="B8236" s="445" t="s">
        <v>15598</v>
      </c>
      <c r="C8236" s="446" t="s">
        <v>1867</v>
      </c>
      <c r="D8236" s="396" t="s">
        <v>21899</v>
      </c>
    </row>
    <row r="8237" spans="1:4" x14ac:dyDescent="0.2">
      <c r="A8237" s="445">
        <v>1049</v>
      </c>
      <c r="B8237" s="445" t="s">
        <v>15599</v>
      </c>
      <c r="C8237" s="446" t="s">
        <v>1867</v>
      </c>
      <c r="D8237" s="396" t="s">
        <v>21900</v>
      </c>
    </row>
    <row r="8238" spans="1:4" x14ac:dyDescent="0.2">
      <c r="A8238" s="445">
        <v>1099</v>
      </c>
      <c r="B8238" s="445" t="s">
        <v>15600</v>
      </c>
      <c r="C8238" s="446" t="s">
        <v>1867</v>
      </c>
      <c r="D8238" s="396" t="s">
        <v>21901</v>
      </c>
    </row>
    <row r="8239" spans="1:4" x14ac:dyDescent="0.2">
      <c r="A8239" s="445">
        <v>39678</v>
      </c>
      <c r="B8239" s="445" t="s">
        <v>15601</v>
      </c>
      <c r="C8239" s="446" t="s">
        <v>1867</v>
      </c>
      <c r="D8239" s="396" t="s">
        <v>21902</v>
      </c>
    </row>
    <row r="8240" spans="1:4" x14ac:dyDescent="0.2">
      <c r="A8240" s="445">
        <v>1050</v>
      </c>
      <c r="B8240" s="445" t="s">
        <v>15602</v>
      </c>
      <c r="C8240" s="446" t="s">
        <v>1867</v>
      </c>
      <c r="D8240" s="396" t="s">
        <v>21903</v>
      </c>
    </row>
    <row r="8241" spans="1:4" x14ac:dyDescent="0.2">
      <c r="A8241" s="445">
        <v>1101</v>
      </c>
      <c r="B8241" s="445" t="s">
        <v>15603</v>
      </c>
      <c r="C8241" s="446" t="s">
        <v>1867</v>
      </c>
      <c r="D8241" s="396" t="s">
        <v>21904</v>
      </c>
    </row>
    <row r="8242" spans="1:4" x14ac:dyDescent="0.2">
      <c r="A8242" s="445">
        <v>1100</v>
      </c>
      <c r="B8242" s="445" t="s">
        <v>15604</v>
      </c>
      <c r="C8242" s="446" t="s">
        <v>1867</v>
      </c>
      <c r="D8242" s="396" t="s">
        <v>21905</v>
      </c>
    </row>
    <row r="8243" spans="1:4" x14ac:dyDescent="0.2">
      <c r="A8243" s="445">
        <v>39679</v>
      </c>
      <c r="B8243" s="445" t="s">
        <v>15605</v>
      </c>
      <c r="C8243" s="446" t="s">
        <v>1867</v>
      </c>
      <c r="D8243" s="396" t="s">
        <v>21906</v>
      </c>
    </row>
    <row r="8244" spans="1:4" x14ac:dyDescent="0.2">
      <c r="A8244" s="445">
        <v>1098</v>
      </c>
      <c r="B8244" s="445" t="s">
        <v>15606</v>
      </c>
      <c r="C8244" s="446" t="s">
        <v>1867</v>
      </c>
      <c r="D8244" s="396" t="s">
        <v>21907</v>
      </c>
    </row>
    <row r="8245" spans="1:4" x14ac:dyDescent="0.2">
      <c r="A8245" s="445">
        <v>1102</v>
      </c>
      <c r="B8245" s="445" t="s">
        <v>15607</v>
      </c>
      <c r="C8245" s="446" t="s">
        <v>1867</v>
      </c>
      <c r="D8245" s="396" t="s">
        <v>21908</v>
      </c>
    </row>
    <row r="8246" spans="1:4" x14ac:dyDescent="0.2">
      <c r="A8246" s="445">
        <v>1051</v>
      </c>
      <c r="B8246" s="445" t="s">
        <v>15608</v>
      </c>
      <c r="C8246" s="446" t="s">
        <v>1867</v>
      </c>
      <c r="D8246" s="396" t="s">
        <v>21909</v>
      </c>
    </row>
    <row r="8247" spans="1:4" x14ac:dyDescent="0.2">
      <c r="A8247" s="445">
        <v>37399</v>
      </c>
      <c r="B8247" s="445" t="s">
        <v>15609</v>
      </c>
      <c r="C8247" s="446" t="s">
        <v>1867</v>
      </c>
      <c r="D8247" s="396" t="s">
        <v>21910</v>
      </c>
    </row>
    <row r="8248" spans="1:4" x14ac:dyDescent="0.2">
      <c r="A8248" s="445">
        <v>43834</v>
      </c>
      <c r="B8248" s="445" t="s">
        <v>15610</v>
      </c>
      <c r="C8248" s="446" t="s">
        <v>1870</v>
      </c>
      <c r="D8248" s="396" t="s">
        <v>21911</v>
      </c>
    </row>
    <row r="8249" spans="1:4" x14ac:dyDescent="0.2">
      <c r="A8249" s="445">
        <v>43835</v>
      </c>
      <c r="B8249" s="445" t="s">
        <v>15611</v>
      </c>
      <c r="C8249" s="446" t="s">
        <v>1870</v>
      </c>
      <c r="D8249" s="396" t="s">
        <v>21912</v>
      </c>
    </row>
    <row r="8250" spans="1:4" x14ac:dyDescent="0.2">
      <c r="A8250" s="445">
        <v>43833</v>
      </c>
      <c r="B8250" s="445" t="s">
        <v>15612</v>
      </c>
      <c r="C8250" s="446" t="s">
        <v>1870</v>
      </c>
      <c r="D8250" s="396" t="s">
        <v>21590</v>
      </c>
    </row>
    <row r="8251" spans="1:4" x14ac:dyDescent="0.2">
      <c r="A8251" s="445">
        <v>41955</v>
      </c>
      <c r="B8251" s="445" t="s">
        <v>15613</v>
      </c>
      <c r="C8251" s="446" t="s">
        <v>1871</v>
      </c>
      <c r="D8251" s="396" t="s">
        <v>21913</v>
      </c>
    </row>
    <row r="8252" spans="1:4" x14ac:dyDescent="0.2">
      <c r="A8252" s="445">
        <v>41953</v>
      </c>
      <c r="B8252" s="445" t="s">
        <v>15614</v>
      </c>
      <c r="C8252" s="446" t="s">
        <v>1871</v>
      </c>
      <c r="D8252" s="396" t="s">
        <v>21914</v>
      </c>
    </row>
    <row r="8253" spans="1:4" x14ac:dyDescent="0.2">
      <c r="A8253" s="445">
        <v>41954</v>
      </c>
      <c r="B8253" s="445" t="s">
        <v>15615</v>
      </c>
      <c r="C8253" s="446" t="s">
        <v>1871</v>
      </c>
      <c r="D8253" s="396" t="s">
        <v>21915</v>
      </c>
    </row>
    <row r="8254" spans="1:4" x14ac:dyDescent="0.2">
      <c r="A8254" s="445">
        <v>25004</v>
      </c>
      <c r="B8254" s="445" t="s">
        <v>15616</v>
      </c>
      <c r="C8254" s="446" t="s">
        <v>1871</v>
      </c>
      <c r="D8254" s="396" t="s">
        <v>21916</v>
      </c>
    </row>
    <row r="8255" spans="1:4" x14ac:dyDescent="0.2">
      <c r="A8255" s="445">
        <v>25002</v>
      </c>
      <c r="B8255" s="445" t="s">
        <v>15617</v>
      </c>
      <c r="C8255" s="446" t="s">
        <v>1871</v>
      </c>
      <c r="D8255" s="396" t="s">
        <v>21916</v>
      </c>
    </row>
    <row r="8256" spans="1:4" x14ac:dyDescent="0.2">
      <c r="A8256" s="445">
        <v>37409</v>
      </c>
      <c r="B8256" s="445" t="s">
        <v>15618</v>
      </c>
      <c r="C8256" s="446" t="s">
        <v>1871</v>
      </c>
      <c r="D8256" s="396" t="s">
        <v>21916</v>
      </c>
    </row>
    <row r="8257" spans="1:4" x14ac:dyDescent="0.2">
      <c r="A8257" s="445">
        <v>841</v>
      </c>
      <c r="B8257" s="445" t="s">
        <v>15619</v>
      </c>
      <c r="C8257" s="446" t="s">
        <v>1871</v>
      </c>
      <c r="D8257" s="396" t="s">
        <v>21917</v>
      </c>
    </row>
    <row r="8258" spans="1:4" x14ac:dyDescent="0.2">
      <c r="A8258" s="445">
        <v>25005</v>
      </c>
      <c r="B8258" s="445" t="s">
        <v>15620</v>
      </c>
      <c r="C8258" s="446" t="s">
        <v>1871</v>
      </c>
      <c r="D8258" s="396" t="s">
        <v>21918</v>
      </c>
    </row>
    <row r="8259" spans="1:4" x14ac:dyDescent="0.2">
      <c r="A8259" s="445">
        <v>25003</v>
      </c>
      <c r="B8259" s="445" t="s">
        <v>15621</v>
      </c>
      <c r="C8259" s="446" t="s">
        <v>1871</v>
      </c>
      <c r="D8259" s="396" t="s">
        <v>21919</v>
      </c>
    </row>
    <row r="8260" spans="1:4" x14ac:dyDescent="0.2">
      <c r="A8260" s="445">
        <v>37410</v>
      </c>
      <c r="B8260" s="445" t="s">
        <v>15622</v>
      </c>
      <c r="C8260" s="446" t="s">
        <v>1871</v>
      </c>
      <c r="D8260" s="396" t="s">
        <v>21918</v>
      </c>
    </row>
    <row r="8261" spans="1:4" x14ac:dyDescent="0.2">
      <c r="A8261" s="445">
        <v>842</v>
      </c>
      <c r="B8261" s="445" t="s">
        <v>15623</v>
      </c>
      <c r="C8261" s="446" t="s">
        <v>1871</v>
      </c>
      <c r="D8261" s="396" t="s">
        <v>21920</v>
      </c>
    </row>
    <row r="8262" spans="1:4" x14ac:dyDescent="0.2">
      <c r="A8262" s="445">
        <v>44391</v>
      </c>
      <c r="B8262" s="445" t="s">
        <v>15624</v>
      </c>
      <c r="C8262" s="446" t="s">
        <v>1870</v>
      </c>
      <c r="D8262" s="396" t="s">
        <v>21921</v>
      </c>
    </row>
    <row r="8263" spans="1:4" x14ac:dyDescent="0.2">
      <c r="A8263" s="445">
        <v>44388</v>
      </c>
      <c r="B8263" s="445" t="s">
        <v>15625</v>
      </c>
      <c r="C8263" s="446" t="s">
        <v>1870</v>
      </c>
      <c r="D8263" s="396" t="s">
        <v>21748</v>
      </c>
    </row>
    <row r="8264" spans="1:4" x14ac:dyDescent="0.2">
      <c r="A8264" s="445">
        <v>44392</v>
      </c>
      <c r="B8264" s="445" t="s">
        <v>15626</v>
      </c>
      <c r="C8264" s="446" t="s">
        <v>1870</v>
      </c>
      <c r="D8264" s="396" t="s">
        <v>21922</v>
      </c>
    </row>
    <row r="8265" spans="1:4" x14ac:dyDescent="0.2">
      <c r="A8265" s="445">
        <v>44390</v>
      </c>
      <c r="B8265" s="445" t="s">
        <v>15627</v>
      </c>
      <c r="C8265" s="446" t="s">
        <v>1870</v>
      </c>
      <c r="D8265" s="396" t="s">
        <v>21923</v>
      </c>
    </row>
    <row r="8266" spans="1:4" x14ac:dyDescent="0.2">
      <c r="A8266" s="445">
        <v>44389</v>
      </c>
      <c r="B8266" s="445" t="s">
        <v>15628</v>
      </c>
      <c r="C8266" s="446" t="s">
        <v>1870</v>
      </c>
      <c r="D8266" s="396" t="s">
        <v>21924</v>
      </c>
    </row>
    <row r="8267" spans="1:4" x14ac:dyDescent="0.2">
      <c r="A8267" s="445">
        <v>862</v>
      </c>
      <c r="B8267" s="445" t="s">
        <v>15629</v>
      </c>
      <c r="C8267" s="446" t="s">
        <v>1870</v>
      </c>
      <c r="D8267" s="396" t="s">
        <v>21925</v>
      </c>
    </row>
    <row r="8268" spans="1:4" x14ac:dyDescent="0.2">
      <c r="A8268" s="445">
        <v>866</v>
      </c>
      <c r="B8268" s="445" t="s">
        <v>15630</v>
      </c>
      <c r="C8268" s="446" t="s">
        <v>1870</v>
      </c>
      <c r="D8268" s="396" t="s">
        <v>21926</v>
      </c>
    </row>
    <row r="8269" spans="1:4" x14ac:dyDescent="0.2">
      <c r="A8269" s="445">
        <v>892</v>
      </c>
      <c r="B8269" s="445" t="s">
        <v>15631</v>
      </c>
      <c r="C8269" s="446" t="s">
        <v>1870</v>
      </c>
      <c r="D8269" s="396" t="s">
        <v>21927</v>
      </c>
    </row>
    <row r="8270" spans="1:4" x14ac:dyDescent="0.2">
      <c r="A8270" s="445">
        <v>857</v>
      </c>
      <c r="B8270" s="445" t="s">
        <v>15632</v>
      </c>
      <c r="C8270" s="446" t="s">
        <v>1870</v>
      </c>
      <c r="D8270" s="396" t="s">
        <v>21928</v>
      </c>
    </row>
    <row r="8271" spans="1:4" x14ac:dyDescent="0.2">
      <c r="A8271" s="445">
        <v>37404</v>
      </c>
      <c r="B8271" s="445" t="s">
        <v>15633</v>
      </c>
      <c r="C8271" s="446" t="s">
        <v>1870</v>
      </c>
      <c r="D8271" s="396" t="s">
        <v>21929</v>
      </c>
    </row>
    <row r="8272" spans="1:4" x14ac:dyDescent="0.2">
      <c r="A8272" s="445">
        <v>868</v>
      </c>
      <c r="B8272" s="445" t="s">
        <v>15634</v>
      </c>
      <c r="C8272" s="446" t="s">
        <v>1870</v>
      </c>
      <c r="D8272" s="396" t="s">
        <v>21930</v>
      </c>
    </row>
    <row r="8273" spans="1:4" x14ac:dyDescent="0.2">
      <c r="A8273" s="445">
        <v>863</v>
      </c>
      <c r="B8273" s="445" t="s">
        <v>15635</v>
      </c>
      <c r="C8273" s="446" t="s">
        <v>1870</v>
      </c>
      <c r="D8273" s="396" t="s">
        <v>21931</v>
      </c>
    </row>
    <row r="8274" spans="1:4" x14ac:dyDescent="0.2">
      <c r="A8274" s="445">
        <v>867</v>
      </c>
      <c r="B8274" s="445" t="s">
        <v>15636</v>
      </c>
      <c r="C8274" s="446" t="s">
        <v>1870</v>
      </c>
      <c r="D8274" s="396" t="s">
        <v>21932</v>
      </c>
    </row>
    <row r="8275" spans="1:4" x14ac:dyDescent="0.2">
      <c r="A8275" s="445">
        <v>864</v>
      </c>
      <c r="B8275" s="445" t="s">
        <v>15637</v>
      </c>
      <c r="C8275" s="446" t="s">
        <v>1870</v>
      </c>
      <c r="D8275" s="396" t="s">
        <v>21933</v>
      </c>
    </row>
    <row r="8276" spans="1:4" x14ac:dyDescent="0.2">
      <c r="A8276" s="445">
        <v>865</v>
      </c>
      <c r="B8276" s="445" t="s">
        <v>15638</v>
      </c>
      <c r="C8276" s="446" t="s">
        <v>1870</v>
      </c>
      <c r="D8276" s="396" t="s">
        <v>21934</v>
      </c>
    </row>
    <row r="8277" spans="1:4" x14ac:dyDescent="0.2">
      <c r="A8277" s="445">
        <v>993</v>
      </c>
      <c r="B8277" s="445" t="s">
        <v>15639</v>
      </c>
      <c r="C8277" s="446" t="s">
        <v>1870</v>
      </c>
      <c r="D8277" s="396" t="s">
        <v>21935</v>
      </c>
    </row>
    <row r="8278" spans="1:4" x14ac:dyDescent="0.2">
      <c r="A8278" s="445">
        <v>1020</v>
      </c>
      <c r="B8278" s="445" t="s">
        <v>15640</v>
      </c>
      <c r="C8278" s="446" t="s">
        <v>1870</v>
      </c>
      <c r="D8278" s="396" t="s">
        <v>21901</v>
      </c>
    </row>
    <row r="8279" spans="1:4" x14ac:dyDescent="0.2">
      <c r="A8279" s="445">
        <v>1017</v>
      </c>
      <c r="B8279" s="445" t="s">
        <v>15641</v>
      </c>
      <c r="C8279" s="446" t="s">
        <v>1870</v>
      </c>
      <c r="D8279" s="396" t="s">
        <v>21936</v>
      </c>
    </row>
    <row r="8280" spans="1:4" x14ac:dyDescent="0.2">
      <c r="A8280" s="445">
        <v>999</v>
      </c>
      <c r="B8280" s="445" t="s">
        <v>15642</v>
      </c>
      <c r="C8280" s="446" t="s">
        <v>1870</v>
      </c>
      <c r="D8280" s="396" t="s">
        <v>21937</v>
      </c>
    </row>
    <row r="8281" spans="1:4" x14ac:dyDescent="0.2">
      <c r="A8281" s="445">
        <v>995</v>
      </c>
      <c r="B8281" s="445" t="s">
        <v>15643</v>
      </c>
      <c r="C8281" s="446" t="s">
        <v>1870</v>
      </c>
      <c r="D8281" s="396" t="s">
        <v>21938</v>
      </c>
    </row>
    <row r="8282" spans="1:4" x14ac:dyDescent="0.2">
      <c r="A8282" s="445">
        <v>1000</v>
      </c>
      <c r="B8282" s="445" t="s">
        <v>15644</v>
      </c>
      <c r="C8282" s="446" t="s">
        <v>1870</v>
      </c>
      <c r="D8282" s="396" t="s">
        <v>21939</v>
      </c>
    </row>
    <row r="8283" spans="1:4" x14ac:dyDescent="0.2">
      <c r="A8283" s="445">
        <v>1022</v>
      </c>
      <c r="B8283" s="445" t="s">
        <v>15645</v>
      </c>
      <c r="C8283" s="446" t="s">
        <v>1870</v>
      </c>
      <c r="D8283" s="396" t="s">
        <v>21556</v>
      </c>
    </row>
    <row r="8284" spans="1:4" x14ac:dyDescent="0.2">
      <c r="A8284" s="445">
        <v>1015</v>
      </c>
      <c r="B8284" s="445" t="s">
        <v>15646</v>
      </c>
      <c r="C8284" s="446" t="s">
        <v>1870</v>
      </c>
      <c r="D8284" s="396" t="s">
        <v>21940</v>
      </c>
    </row>
    <row r="8285" spans="1:4" x14ac:dyDescent="0.2">
      <c r="A8285" s="445">
        <v>996</v>
      </c>
      <c r="B8285" s="445" t="s">
        <v>15647</v>
      </c>
      <c r="C8285" s="446" t="s">
        <v>1870</v>
      </c>
      <c r="D8285" s="396" t="s">
        <v>21941</v>
      </c>
    </row>
    <row r="8286" spans="1:4" x14ac:dyDescent="0.2">
      <c r="A8286" s="445">
        <v>1001</v>
      </c>
      <c r="B8286" s="445" t="s">
        <v>15648</v>
      </c>
      <c r="C8286" s="446" t="s">
        <v>1870</v>
      </c>
      <c r="D8286" s="396" t="s">
        <v>21942</v>
      </c>
    </row>
    <row r="8287" spans="1:4" x14ac:dyDescent="0.2">
      <c r="A8287" s="445">
        <v>1019</v>
      </c>
      <c r="B8287" s="445" t="s">
        <v>15649</v>
      </c>
      <c r="C8287" s="446" t="s">
        <v>1870</v>
      </c>
      <c r="D8287" s="396" t="s">
        <v>21943</v>
      </c>
    </row>
    <row r="8288" spans="1:4" x14ac:dyDescent="0.2">
      <c r="A8288" s="445">
        <v>1021</v>
      </c>
      <c r="B8288" s="445" t="s">
        <v>15650</v>
      </c>
      <c r="C8288" s="446" t="s">
        <v>1870</v>
      </c>
      <c r="D8288" s="396" t="s">
        <v>21735</v>
      </c>
    </row>
    <row r="8289" spans="1:4" x14ac:dyDescent="0.2">
      <c r="A8289" s="445">
        <v>39249</v>
      </c>
      <c r="B8289" s="445" t="s">
        <v>15651</v>
      </c>
      <c r="C8289" s="446" t="s">
        <v>1870</v>
      </c>
      <c r="D8289" s="396" t="s">
        <v>21944</v>
      </c>
    </row>
    <row r="8290" spans="1:4" x14ac:dyDescent="0.2">
      <c r="A8290" s="445">
        <v>1018</v>
      </c>
      <c r="B8290" s="445" t="s">
        <v>15652</v>
      </c>
      <c r="C8290" s="446" t="s">
        <v>1870</v>
      </c>
      <c r="D8290" s="396" t="s">
        <v>21945</v>
      </c>
    </row>
    <row r="8291" spans="1:4" x14ac:dyDescent="0.2">
      <c r="A8291" s="445">
        <v>39250</v>
      </c>
      <c r="B8291" s="445" t="s">
        <v>15653</v>
      </c>
      <c r="C8291" s="446" t="s">
        <v>1870</v>
      </c>
      <c r="D8291" s="396" t="s">
        <v>21946</v>
      </c>
    </row>
    <row r="8292" spans="1:4" x14ac:dyDescent="0.2">
      <c r="A8292" s="445">
        <v>994</v>
      </c>
      <c r="B8292" s="445" t="s">
        <v>15654</v>
      </c>
      <c r="C8292" s="446" t="s">
        <v>1870</v>
      </c>
      <c r="D8292" s="396" t="s">
        <v>21710</v>
      </c>
    </row>
    <row r="8293" spans="1:4" x14ac:dyDescent="0.2">
      <c r="A8293" s="445">
        <v>977</v>
      </c>
      <c r="B8293" s="445" t="s">
        <v>15655</v>
      </c>
      <c r="C8293" s="446" t="s">
        <v>1870</v>
      </c>
      <c r="D8293" s="396" t="s">
        <v>21947</v>
      </c>
    </row>
    <row r="8294" spans="1:4" x14ac:dyDescent="0.2">
      <c r="A8294" s="445">
        <v>998</v>
      </c>
      <c r="B8294" s="445" t="s">
        <v>15656</v>
      </c>
      <c r="C8294" s="446" t="s">
        <v>1870</v>
      </c>
      <c r="D8294" s="396" t="s">
        <v>21948</v>
      </c>
    </row>
    <row r="8295" spans="1:4" x14ac:dyDescent="0.2">
      <c r="A8295" s="445">
        <v>39251</v>
      </c>
      <c r="B8295" s="445" t="s">
        <v>15657</v>
      </c>
      <c r="C8295" s="446" t="s">
        <v>1870</v>
      </c>
      <c r="D8295" s="396" t="s">
        <v>21331</v>
      </c>
    </row>
    <row r="8296" spans="1:4" x14ac:dyDescent="0.2">
      <c r="A8296" s="445">
        <v>1011</v>
      </c>
      <c r="B8296" s="445" t="s">
        <v>15658</v>
      </c>
      <c r="C8296" s="446" t="s">
        <v>1870</v>
      </c>
      <c r="D8296" s="396" t="s">
        <v>21704</v>
      </c>
    </row>
    <row r="8297" spans="1:4" x14ac:dyDescent="0.2">
      <c r="A8297" s="445">
        <v>39252</v>
      </c>
      <c r="B8297" s="445" t="s">
        <v>15659</v>
      </c>
      <c r="C8297" s="446" t="s">
        <v>1870</v>
      </c>
      <c r="D8297" s="396" t="s">
        <v>21949</v>
      </c>
    </row>
    <row r="8298" spans="1:4" x14ac:dyDescent="0.2">
      <c r="A8298" s="445">
        <v>1013</v>
      </c>
      <c r="B8298" s="445" t="s">
        <v>15660</v>
      </c>
      <c r="C8298" s="446" t="s">
        <v>1870</v>
      </c>
      <c r="D8298" s="396" t="s">
        <v>21316</v>
      </c>
    </row>
    <row r="8299" spans="1:4" x14ac:dyDescent="0.2">
      <c r="A8299" s="445">
        <v>980</v>
      </c>
      <c r="B8299" s="445" t="s">
        <v>15661</v>
      </c>
      <c r="C8299" s="446" t="s">
        <v>1870</v>
      </c>
      <c r="D8299" s="396" t="s">
        <v>21950</v>
      </c>
    </row>
    <row r="8300" spans="1:4" x14ac:dyDescent="0.2">
      <c r="A8300" s="445">
        <v>39237</v>
      </c>
      <c r="B8300" s="445" t="s">
        <v>15662</v>
      </c>
      <c r="C8300" s="446" t="s">
        <v>1870</v>
      </c>
      <c r="D8300" s="396" t="s">
        <v>21951</v>
      </c>
    </row>
    <row r="8301" spans="1:4" x14ac:dyDescent="0.2">
      <c r="A8301" s="445">
        <v>39238</v>
      </c>
      <c r="B8301" s="445" t="s">
        <v>15663</v>
      </c>
      <c r="C8301" s="446" t="s">
        <v>1870</v>
      </c>
      <c r="D8301" s="396" t="s">
        <v>21952</v>
      </c>
    </row>
    <row r="8302" spans="1:4" x14ac:dyDescent="0.2">
      <c r="A8302" s="445">
        <v>979</v>
      </c>
      <c r="B8302" s="445" t="s">
        <v>15664</v>
      </c>
      <c r="C8302" s="446" t="s">
        <v>1870</v>
      </c>
      <c r="D8302" s="396" t="s">
        <v>21953</v>
      </c>
    </row>
    <row r="8303" spans="1:4" x14ac:dyDescent="0.2">
      <c r="A8303" s="445">
        <v>39239</v>
      </c>
      <c r="B8303" s="445" t="s">
        <v>15665</v>
      </c>
      <c r="C8303" s="446" t="s">
        <v>1870</v>
      </c>
      <c r="D8303" s="396" t="s">
        <v>21954</v>
      </c>
    </row>
    <row r="8304" spans="1:4" x14ac:dyDescent="0.2">
      <c r="A8304" s="445">
        <v>1014</v>
      </c>
      <c r="B8304" s="445" t="s">
        <v>15666</v>
      </c>
      <c r="C8304" s="446" t="s">
        <v>1870</v>
      </c>
      <c r="D8304" s="396" t="s">
        <v>21955</v>
      </c>
    </row>
    <row r="8305" spans="1:4" x14ac:dyDescent="0.2">
      <c r="A8305" s="445">
        <v>39240</v>
      </c>
      <c r="B8305" s="445" t="s">
        <v>15667</v>
      </c>
      <c r="C8305" s="446" t="s">
        <v>1870</v>
      </c>
      <c r="D8305" s="396" t="s">
        <v>21956</v>
      </c>
    </row>
    <row r="8306" spans="1:4" x14ac:dyDescent="0.2">
      <c r="A8306" s="445">
        <v>39232</v>
      </c>
      <c r="B8306" s="445" t="s">
        <v>15668</v>
      </c>
      <c r="C8306" s="446" t="s">
        <v>1870</v>
      </c>
      <c r="D8306" s="396" t="s">
        <v>21957</v>
      </c>
    </row>
    <row r="8307" spans="1:4" x14ac:dyDescent="0.2">
      <c r="A8307" s="445">
        <v>39233</v>
      </c>
      <c r="B8307" s="445" t="s">
        <v>15669</v>
      </c>
      <c r="C8307" s="446" t="s">
        <v>1870</v>
      </c>
      <c r="D8307" s="396" t="s">
        <v>21958</v>
      </c>
    </row>
    <row r="8308" spans="1:4" x14ac:dyDescent="0.2">
      <c r="A8308" s="445">
        <v>981</v>
      </c>
      <c r="B8308" s="445" t="s">
        <v>15670</v>
      </c>
      <c r="C8308" s="446" t="s">
        <v>1870</v>
      </c>
      <c r="D8308" s="396" t="s">
        <v>21959</v>
      </c>
    </row>
    <row r="8309" spans="1:4" x14ac:dyDescent="0.2">
      <c r="A8309" s="445">
        <v>39234</v>
      </c>
      <c r="B8309" s="445" t="s">
        <v>15671</v>
      </c>
      <c r="C8309" s="446" t="s">
        <v>1870</v>
      </c>
      <c r="D8309" s="396" t="s">
        <v>21960</v>
      </c>
    </row>
    <row r="8310" spans="1:4" x14ac:dyDescent="0.2">
      <c r="A8310" s="445">
        <v>982</v>
      </c>
      <c r="B8310" s="445" t="s">
        <v>15672</v>
      </c>
      <c r="C8310" s="446" t="s">
        <v>1870</v>
      </c>
      <c r="D8310" s="396" t="s">
        <v>21961</v>
      </c>
    </row>
    <row r="8311" spans="1:4" x14ac:dyDescent="0.2">
      <c r="A8311" s="445">
        <v>39235</v>
      </c>
      <c r="B8311" s="445" t="s">
        <v>15673</v>
      </c>
      <c r="C8311" s="446" t="s">
        <v>1870</v>
      </c>
      <c r="D8311" s="396" t="s">
        <v>21962</v>
      </c>
    </row>
    <row r="8312" spans="1:4" x14ac:dyDescent="0.2">
      <c r="A8312" s="445">
        <v>39236</v>
      </c>
      <c r="B8312" s="445" t="s">
        <v>15674</v>
      </c>
      <c r="C8312" s="446" t="s">
        <v>1870</v>
      </c>
      <c r="D8312" s="396" t="s">
        <v>21963</v>
      </c>
    </row>
    <row r="8313" spans="1:4" x14ac:dyDescent="0.2">
      <c r="A8313" s="445">
        <v>990</v>
      </c>
      <c r="B8313" s="445" t="s">
        <v>15675</v>
      </c>
      <c r="C8313" s="446" t="s">
        <v>1870</v>
      </c>
      <c r="D8313" s="396" t="s">
        <v>21964</v>
      </c>
    </row>
    <row r="8314" spans="1:4" x14ac:dyDescent="0.2">
      <c r="A8314" s="445">
        <v>39241</v>
      </c>
      <c r="B8314" s="445" t="s">
        <v>15676</v>
      </c>
      <c r="C8314" s="446" t="s">
        <v>1870</v>
      </c>
      <c r="D8314" s="396" t="s">
        <v>21965</v>
      </c>
    </row>
    <row r="8315" spans="1:4" x14ac:dyDescent="0.2">
      <c r="A8315" s="445">
        <v>1005</v>
      </c>
      <c r="B8315" s="445" t="s">
        <v>15677</v>
      </c>
      <c r="C8315" s="446" t="s">
        <v>1870</v>
      </c>
      <c r="D8315" s="396" t="s">
        <v>21966</v>
      </c>
    </row>
    <row r="8316" spans="1:4" x14ac:dyDescent="0.2">
      <c r="A8316" s="445">
        <v>991</v>
      </c>
      <c r="B8316" s="445" t="s">
        <v>15678</v>
      </c>
      <c r="C8316" s="446" t="s">
        <v>1870</v>
      </c>
      <c r="D8316" s="396" t="s">
        <v>21967</v>
      </c>
    </row>
    <row r="8317" spans="1:4" x14ac:dyDescent="0.2">
      <c r="A8317" s="445">
        <v>986</v>
      </c>
      <c r="B8317" s="445" t="s">
        <v>15679</v>
      </c>
      <c r="C8317" s="446" t="s">
        <v>1870</v>
      </c>
      <c r="D8317" s="396" t="s">
        <v>21968</v>
      </c>
    </row>
    <row r="8318" spans="1:4" x14ac:dyDescent="0.2">
      <c r="A8318" s="445">
        <v>987</v>
      </c>
      <c r="B8318" s="445" t="s">
        <v>15680</v>
      </c>
      <c r="C8318" s="446" t="s">
        <v>1870</v>
      </c>
      <c r="D8318" s="396" t="s">
        <v>21969</v>
      </c>
    </row>
    <row r="8319" spans="1:4" x14ac:dyDescent="0.2">
      <c r="A8319" s="445">
        <v>1007</v>
      </c>
      <c r="B8319" s="445" t="s">
        <v>15681</v>
      </c>
      <c r="C8319" s="446" t="s">
        <v>1870</v>
      </c>
      <c r="D8319" s="396" t="s">
        <v>21970</v>
      </c>
    </row>
    <row r="8320" spans="1:4" x14ac:dyDescent="0.2">
      <c r="A8320" s="445">
        <v>1008</v>
      </c>
      <c r="B8320" s="445" t="s">
        <v>15682</v>
      </c>
      <c r="C8320" s="446" t="s">
        <v>1870</v>
      </c>
      <c r="D8320" s="396" t="s">
        <v>21971</v>
      </c>
    </row>
    <row r="8321" spans="1:4" x14ac:dyDescent="0.2">
      <c r="A8321" s="445">
        <v>988</v>
      </c>
      <c r="B8321" s="445" t="s">
        <v>15683</v>
      </c>
      <c r="C8321" s="446" t="s">
        <v>1870</v>
      </c>
      <c r="D8321" s="396" t="s">
        <v>21972</v>
      </c>
    </row>
    <row r="8322" spans="1:4" x14ac:dyDescent="0.2">
      <c r="A8322" s="445">
        <v>989</v>
      </c>
      <c r="B8322" s="445" t="s">
        <v>15684</v>
      </c>
      <c r="C8322" s="446" t="s">
        <v>1870</v>
      </c>
      <c r="D8322" s="396" t="s">
        <v>21973</v>
      </c>
    </row>
    <row r="8323" spans="1:4" x14ac:dyDescent="0.2">
      <c r="A8323" s="445">
        <v>1006</v>
      </c>
      <c r="B8323" s="445" t="s">
        <v>15685</v>
      </c>
      <c r="C8323" s="446" t="s">
        <v>1870</v>
      </c>
      <c r="D8323" s="396" t="s">
        <v>21974</v>
      </c>
    </row>
    <row r="8324" spans="1:4" x14ac:dyDescent="0.2">
      <c r="A8324" s="445">
        <v>43972</v>
      </c>
      <c r="B8324" s="445" t="s">
        <v>15686</v>
      </c>
      <c r="C8324" s="446" t="s">
        <v>1870</v>
      </c>
      <c r="D8324" s="396" t="s">
        <v>21975</v>
      </c>
    </row>
    <row r="8325" spans="1:4" x14ac:dyDescent="0.2">
      <c r="A8325" s="445">
        <v>43971</v>
      </c>
      <c r="B8325" s="445" t="s">
        <v>15687</v>
      </c>
      <c r="C8325" s="446" t="s">
        <v>1870</v>
      </c>
      <c r="D8325" s="396" t="s">
        <v>21976</v>
      </c>
    </row>
    <row r="8326" spans="1:4" x14ac:dyDescent="0.2">
      <c r="A8326" s="445">
        <v>39598</v>
      </c>
      <c r="B8326" s="445" t="s">
        <v>15688</v>
      </c>
      <c r="C8326" s="446" t="s">
        <v>1870</v>
      </c>
      <c r="D8326" s="396" t="s">
        <v>21961</v>
      </c>
    </row>
    <row r="8327" spans="1:4" x14ac:dyDescent="0.2">
      <c r="A8327" s="445">
        <v>43973</v>
      </c>
      <c r="B8327" s="445" t="s">
        <v>15689</v>
      </c>
      <c r="C8327" s="446" t="s">
        <v>1870</v>
      </c>
      <c r="D8327" s="396" t="s">
        <v>21977</v>
      </c>
    </row>
    <row r="8328" spans="1:4" x14ac:dyDescent="0.2">
      <c r="A8328" s="445">
        <v>39599</v>
      </c>
      <c r="B8328" s="445" t="s">
        <v>15690</v>
      </c>
      <c r="C8328" s="446" t="s">
        <v>1870</v>
      </c>
      <c r="D8328" s="396" t="s">
        <v>21978</v>
      </c>
    </row>
    <row r="8329" spans="1:4" x14ac:dyDescent="0.2">
      <c r="A8329" s="445">
        <v>43832</v>
      </c>
      <c r="B8329" s="445" t="s">
        <v>15691</v>
      </c>
      <c r="C8329" s="446" t="s">
        <v>1870</v>
      </c>
      <c r="D8329" s="396" t="s">
        <v>21979</v>
      </c>
    </row>
    <row r="8330" spans="1:4" x14ac:dyDescent="0.2">
      <c r="A8330" s="445">
        <v>34602</v>
      </c>
      <c r="B8330" s="445" t="s">
        <v>15692</v>
      </c>
      <c r="C8330" s="446" t="s">
        <v>1870</v>
      </c>
      <c r="D8330" s="396" t="s">
        <v>21881</v>
      </c>
    </row>
    <row r="8331" spans="1:4" x14ac:dyDescent="0.2">
      <c r="A8331" s="445">
        <v>34607</v>
      </c>
      <c r="B8331" s="445" t="s">
        <v>15693</v>
      </c>
      <c r="C8331" s="446" t="s">
        <v>1870</v>
      </c>
      <c r="D8331" s="396" t="s">
        <v>21980</v>
      </c>
    </row>
    <row r="8332" spans="1:4" x14ac:dyDescent="0.2">
      <c r="A8332" s="445">
        <v>34609</v>
      </c>
      <c r="B8332" s="445" t="s">
        <v>15694</v>
      </c>
      <c r="C8332" s="446" t="s">
        <v>1870</v>
      </c>
      <c r="D8332" s="396" t="s">
        <v>21981</v>
      </c>
    </row>
    <row r="8333" spans="1:4" x14ac:dyDescent="0.2">
      <c r="A8333" s="445">
        <v>34618</v>
      </c>
      <c r="B8333" s="445" t="s">
        <v>15695</v>
      </c>
      <c r="C8333" s="446" t="s">
        <v>1870</v>
      </c>
      <c r="D8333" s="396" t="s">
        <v>21982</v>
      </c>
    </row>
    <row r="8334" spans="1:4" x14ac:dyDescent="0.2">
      <c r="A8334" s="445">
        <v>34621</v>
      </c>
      <c r="B8334" s="445" t="s">
        <v>15696</v>
      </c>
      <c r="C8334" s="446" t="s">
        <v>1870</v>
      </c>
      <c r="D8334" s="396" t="s">
        <v>21983</v>
      </c>
    </row>
    <row r="8335" spans="1:4" x14ac:dyDescent="0.2">
      <c r="A8335" s="445">
        <v>34622</v>
      </c>
      <c r="B8335" s="445" t="s">
        <v>15697</v>
      </c>
      <c r="C8335" s="446" t="s">
        <v>1870</v>
      </c>
      <c r="D8335" s="396" t="s">
        <v>21984</v>
      </c>
    </row>
    <row r="8336" spans="1:4" x14ac:dyDescent="0.2">
      <c r="A8336" s="445">
        <v>34624</v>
      </c>
      <c r="B8336" s="445" t="s">
        <v>15698</v>
      </c>
      <c r="C8336" s="446" t="s">
        <v>1870</v>
      </c>
      <c r="D8336" s="396" t="s">
        <v>21985</v>
      </c>
    </row>
    <row r="8337" spans="1:4" x14ac:dyDescent="0.2">
      <c r="A8337" s="445">
        <v>34627</v>
      </c>
      <c r="B8337" s="445" t="s">
        <v>15699</v>
      </c>
      <c r="C8337" s="446" t="s">
        <v>1870</v>
      </c>
      <c r="D8337" s="396" t="s">
        <v>21986</v>
      </c>
    </row>
    <row r="8338" spans="1:4" x14ac:dyDescent="0.2">
      <c r="A8338" s="445">
        <v>34629</v>
      </c>
      <c r="B8338" s="445" t="s">
        <v>15700</v>
      </c>
      <c r="C8338" s="446" t="s">
        <v>1870</v>
      </c>
      <c r="D8338" s="396" t="s">
        <v>21987</v>
      </c>
    </row>
    <row r="8339" spans="1:4" x14ac:dyDescent="0.2">
      <c r="A8339" s="445">
        <v>39257</v>
      </c>
      <c r="B8339" s="445" t="s">
        <v>15701</v>
      </c>
      <c r="C8339" s="446" t="s">
        <v>1870</v>
      </c>
      <c r="D8339" s="396" t="s">
        <v>21988</v>
      </c>
    </row>
    <row r="8340" spans="1:4" x14ac:dyDescent="0.2">
      <c r="A8340" s="445">
        <v>39261</v>
      </c>
      <c r="B8340" s="445" t="s">
        <v>15702</v>
      </c>
      <c r="C8340" s="446" t="s">
        <v>1870</v>
      </c>
      <c r="D8340" s="396" t="s">
        <v>21989</v>
      </c>
    </row>
    <row r="8341" spans="1:4" x14ac:dyDescent="0.2">
      <c r="A8341" s="445">
        <v>39268</v>
      </c>
      <c r="B8341" s="445" t="s">
        <v>15703</v>
      </c>
      <c r="C8341" s="446" t="s">
        <v>1870</v>
      </c>
      <c r="D8341" s="396" t="s">
        <v>21990</v>
      </c>
    </row>
    <row r="8342" spans="1:4" x14ac:dyDescent="0.2">
      <c r="A8342" s="445">
        <v>39262</v>
      </c>
      <c r="B8342" s="445" t="s">
        <v>15704</v>
      </c>
      <c r="C8342" s="446" t="s">
        <v>1870</v>
      </c>
      <c r="D8342" s="396" t="s">
        <v>21991</v>
      </c>
    </row>
    <row r="8343" spans="1:4" x14ac:dyDescent="0.2">
      <c r="A8343" s="445">
        <v>39258</v>
      </c>
      <c r="B8343" s="445" t="s">
        <v>15705</v>
      </c>
      <c r="C8343" s="446" t="s">
        <v>1870</v>
      </c>
      <c r="D8343" s="396" t="s">
        <v>21992</v>
      </c>
    </row>
    <row r="8344" spans="1:4" x14ac:dyDescent="0.2">
      <c r="A8344" s="445">
        <v>39263</v>
      </c>
      <c r="B8344" s="445" t="s">
        <v>15706</v>
      </c>
      <c r="C8344" s="446" t="s">
        <v>1870</v>
      </c>
      <c r="D8344" s="396" t="s">
        <v>21993</v>
      </c>
    </row>
    <row r="8345" spans="1:4" x14ac:dyDescent="0.2">
      <c r="A8345" s="445">
        <v>39264</v>
      </c>
      <c r="B8345" s="445" t="s">
        <v>15707</v>
      </c>
      <c r="C8345" s="446" t="s">
        <v>1870</v>
      </c>
      <c r="D8345" s="396" t="s">
        <v>21994</v>
      </c>
    </row>
    <row r="8346" spans="1:4" x14ac:dyDescent="0.2">
      <c r="A8346" s="445">
        <v>39259</v>
      </c>
      <c r="B8346" s="445" t="s">
        <v>15708</v>
      </c>
      <c r="C8346" s="446" t="s">
        <v>1870</v>
      </c>
      <c r="D8346" s="396" t="s">
        <v>21995</v>
      </c>
    </row>
    <row r="8347" spans="1:4" x14ac:dyDescent="0.2">
      <c r="A8347" s="445">
        <v>39265</v>
      </c>
      <c r="B8347" s="445" t="s">
        <v>15709</v>
      </c>
      <c r="C8347" s="446" t="s">
        <v>1870</v>
      </c>
      <c r="D8347" s="396" t="s">
        <v>21996</v>
      </c>
    </row>
    <row r="8348" spans="1:4" x14ac:dyDescent="0.2">
      <c r="A8348" s="445">
        <v>39260</v>
      </c>
      <c r="B8348" s="445" t="s">
        <v>15710</v>
      </c>
      <c r="C8348" s="446" t="s">
        <v>1870</v>
      </c>
      <c r="D8348" s="396" t="s">
        <v>21997</v>
      </c>
    </row>
    <row r="8349" spans="1:4" x14ac:dyDescent="0.2">
      <c r="A8349" s="445">
        <v>39266</v>
      </c>
      <c r="B8349" s="445" t="s">
        <v>15711</v>
      </c>
      <c r="C8349" s="446" t="s">
        <v>1870</v>
      </c>
      <c r="D8349" s="396" t="s">
        <v>21998</v>
      </c>
    </row>
    <row r="8350" spans="1:4" x14ac:dyDescent="0.2">
      <c r="A8350" s="445">
        <v>39267</v>
      </c>
      <c r="B8350" s="445" t="s">
        <v>15712</v>
      </c>
      <c r="C8350" s="446" t="s">
        <v>1870</v>
      </c>
      <c r="D8350" s="396" t="s">
        <v>21999</v>
      </c>
    </row>
    <row r="8351" spans="1:4" x14ac:dyDescent="0.2">
      <c r="A8351" s="445">
        <v>11901</v>
      </c>
      <c r="B8351" s="445" t="s">
        <v>15713</v>
      </c>
      <c r="C8351" s="446" t="s">
        <v>1870</v>
      </c>
      <c r="D8351" s="396" t="s">
        <v>22000</v>
      </c>
    </row>
    <row r="8352" spans="1:4" x14ac:dyDescent="0.2">
      <c r="A8352" s="445">
        <v>11902</v>
      </c>
      <c r="B8352" s="445" t="s">
        <v>15714</v>
      </c>
      <c r="C8352" s="446" t="s">
        <v>1870</v>
      </c>
      <c r="D8352" s="396" t="s">
        <v>21818</v>
      </c>
    </row>
    <row r="8353" spans="1:4" x14ac:dyDescent="0.2">
      <c r="A8353" s="445">
        <v>11903</v>
      </c>
      <c r="B8353" s="445" t="s">
        <v>15715</v>
      </c>
      <c r="C8353" s="446" t="s">
        <v>1870</v>
      </c>
      <c r="D8353" s="396" t="s">
        <v>22001</v>
      </c>
    </row>
    <row r="8354" spans="1:4" x14ac:dyDescent="0.2">
      <c r="A8354" s="445">
        <v>11904</v>
      </c>
      <c r="B8354" s="445" t="s">
        <v>15716</v>
      </c>
      <c r="C8354" s="446" t="s">
        <v>1870</v>
      </c>
      <c r="D8354" s="396" t="s">
        <v>22002</v>
      </c>
    </row>
    <row r="8355" spans="1:4" x14ac:dyDescent="0.2">
      <c r="A8355" s="445">
        <v>11905</v>
      </c>
      <c r="B8355" s="445" t="s">
        <v>15717</v>
      </c>
      <c r="C8355" s="446" t="s">
        <v>1870</v>
      </c>
      <c r="D8355" s="396" t="s">
        <v>22003</v>
      </c>
    </row>
    <row r="8356" spans="1:4" x14ac:dyDescent="0.2">
      <c r="A8356" s="445">
        <v>11906</v>
      </c>
      <c r="B8356" s="445" t="s">
        <v>15718</v>
      </c>
      <c r="C8356" s="446" t="s">
        <v>1870</v>
      </c>
      <c r="D8356" s="396" t="s">
        <v>21853</v>
      </c>
    </row>
    <row r="8357" spans="1:4" x14ac:dyDescent="0.2">
      <c r="A8357" s="445">
        <v>11919</v>
      </c>
      <c r="B8357" s="445" t="s">
        <v>15719</v>
      </c>
      <c r="C8357" s="446" t="s">
        <v>1870</v>
      </c>
      <c r="D8357" s="396" t="s">
        <v>22004</v>
      </c>
    </row>
    <row r="8358" spans="1:4" x14ac:dyDescent="0.2">
      <c r="A8358" s="445">
        <v>11920</v>
      </c>
      <c r="B8358" s="445" t="s">
        <v>15720</v>
      </c>
      <c r="C8358" s="446" t="s">
        <v>1870</v>
      </c>
      <c r="D8358" s="396" t="s">
        <v>22005</v>
      </c>
    </row>
    <row r="8359" spans="1:4" x14ac:dyDescent="0.2">
      <c r="A8359" s="445">
        <v>11924</v>
      </c>
      <c r="B8359" s="445" t="s">
        <v>15721</v>
      </c>
      <c r="C8359" s="446" t="s">
        <v>1870</v>
      </c>
      <c r="D8359" s="396" t="s">
        <v>22006</v>
      </c>
    </row>
    <row r="8360" spans="1:4" x14ac:dyDescent="0.2">
      <c r="A8360" s="445">
        <v>11921</v>
      </c>
      <c r="B8360" s="445" t="s">
        <v>15722</v>
      </c>
      <c r="C8360" s="446" t="s">
        <v>1870</v>
      </c>
      <c r="D8360" s="396" t="s">
        <v>22007</v>
      </c>
    </row>
    <row r="8361" spans="1:4" x14ac:dyDescent="0.2">
      <c r="A8361" s="445">
        <v>11922</v>
      </c>
      <c r="B8361" s="445" t="s">
        <v>15723</v>
      </c>
      <c r="C8361" s="446" t="s">
        <v>1870</v>
      </c>
      <c r="D8361" s="396" t="s">
        <v>22008</v>
      </c>
    </row>
    <row r="8362" spans="1:4" x14ac:dyDescent="0.2">
      <c r="A8362" s="445">
        <v>11923</v>
      </c>
      <c r="B8362" s="445" t="s">
        <v>15724</v>
      </c>
      <c r="C8362" s="446" t="s">
        <v>1870</v>
      </c>
      <c r="D8362" s="396" t="s">
        <v>22009</v>
      </c>
    </row>
    <row r="8363" spans="1:4" x14ac:dyDescent="0.2">
      <c r="A8363" s="445">
        <v>11916</v>
      </c>
      <c r="B8363" s="445" t="s">
        <v>15725</v>
      </c>
      <c r="C8363" s="446" t="s">
        <v>1870</v>
      </c>
      <c r="D8363" s="396" t="s">
        <v>22010</v>
      </c>
    </row>
    <row r="8364" spans="1:4" x14ac:dyDescent="0.2">
      <c r="A8364" s="445">
        <v>11914</v>
      </c>
      <c r="B8364" s="445" t="s">
        <v>15726</v>
      </c>
      <c r="C8364" s="446" t="s">
        <v>1870</v>
      </c>
      <c r="D8364" s="396" t="s">
        <v>22011</v>
      </c>
    </row>
    <row r="8365" spans="1:4" x14ac:dyDescent="0.2">
      <c r="A8365" s="445">
        <v>11917</v>
      </c>
      <c r="B8365" s="445" t="s">
        <v>15727</v>
      </c>
      <c r="C8365" s="446" t="s">
        <v>1870</v>
      </c>
      <c r="D8365" s="396" t="s">
        <v>22012</v>
      </c>
    </row>
    <row r="8366" spans="1:4" x14ac:dyDescent="0.2">
      <c r="A8366" s="445">
        <v>11918</v>
      </c>
      <c r="B8366" s="445" t="s">
        <v>15728</v>
      </c>
      <c r="C8366" s="446" t="s">
        <v>1870</v>
      </c>
      <c r="D8366" s="396" t="s">
        <v>22013</v>
      </c>
    </row>
    <row r="8367" spans="1:4" x14ac:dyDescent="0.2">
      <c r="A8367" s="445">
        <v>37734</v>
      </c>
      <c r="B8367" s="445" t="s">
        <v>15729</v>
      </c>
      <c r="C8367" s="446" t="s">
        <v>1867</v>
      </c>
      <c r="D8367" s="396" t="s">
        <v>22014</v>
      </c>
    </row>
    <row r="8368" spans="1:4" x14ac:dyDescent="0.2">
      <c r="A8368" s="445">
        <v>42251</v>
      </c>
      <c r="B8368" s="445" t="s">
        <v>15730</v>
      </c>
      <c r="C8368" s="446" t="s">
        <v>1867</v>
      </c>
      <c r="D8368" s="396" t="s">
        <v>22015</v>
      </c>
    </row>
    <row r="8369" spans="1:4" x14ac:dyDescent="0.2">
      <c r="A8369" s="445">
        <v>37733</v>
      </c>
      <c r="B8369" s="445" t="s">
        <v>15731</v>
      </c>
      <c r="C8369" s="446" t="s">
        <v>1867</v>
      </c>
      <c r="D8369" s="396" t="s">
        <v>22016</v>
      </c>
    </row>
    <row r="8370" spans="1:4" x14ac:dyDescent="0.2">
      <c r="A8370" s="445">
        <v>37735</v>
      </c>
      <c r="B8370" s="445" t="s">
        <v>15732</v>
      </c>
      <c r="C8370" s="446" t="s">
        <v>1867</v>
      </c>
      <c r="D8370" s="396" t="s">
        <v>22017</v>
      </c>
    </row>
    <row r="8371" spans="1:4" x14ac:dyDescent="0.2">
      <c r="A8371" s="445">
        <v>5090</v>
      </c>
      <c r="B8371" s="445" t="s">
        <v>15733</v>
      </c>
      <c r="C8371" s="446" t="s">
        <v>1867</v>
      </c>
      <c r="D8371" s="396" t="s">
        <v>22018</v>
      </c>
    </row>
    <row r="8372" spans="1:4" x14ac:dyDescent="0.2">
      <c r="A8372" s="445">
        <v>5085</v>
      </c>
      <c r="B8372" s="445" t="s">
        <v>15734</v>
      </c>
      <c r="C8372" s="446" t="s">
        <v>1867</v>
      </c>
      <c r="D8372" s="397" t="s">
        <v>21381</v>
      </c>
    </row>
    <row r="8373" spans="1:4" x14ac:dyDescent="0.2">
      <c r="A8373" s="445">
        <v>43603</v>
      </c>
      <c r="B8373" s="445" t="s">
        <v>15735</v>
      </c>
      <c r="C8373" s="446" t="s">
        <v>1867</v>
      </c>
      <c r="D8373" s="397" t="s">
        <v>22019</v>
      </c>
    </row>
    <row r="8374" spans="1:4" x14ac:dyDescent="0.2">
      <c r="A8374" s="445">
        <v>38374</v>
      </c>
      <c r="B8374" s="445" t="s">
        <v>15736</v>
      </c>
      <c r="C8374" s="446" t="s">
        <v>1867</v>
      </c>
      <c r="D8374" s="397" t="s">
        <v>22020</v>
      </c>
    </row>
    <row r="8375" spans="1:4" x14ac:dyDescent="0.2">
      <c r="A8375" s="445">
        <v>20212</v>
      </c>
      <c r="B8375" s="445" t="s">
        <v>15737</v>
      </c>
      <c r="C8375" s="446" t="s">
        <v>1870</v>
      </c>
      <c r="D8375" s="397" t="s">
        <v>22021</v>
      </c>
    </row>
    <row r="8376" spans="1:4" x14ac:dyDescent="0.2">
      <c r="A8376" s="445">
        <v>20209</v>
      </c>
      <c r="B8376" s="445" t="s">
        <v>15738</v>
      </c>
      <c r="C8376" s="446" t="s">
        <v>1870</v>
      </c>
      <c r="D8376" s="396" t="s">
        <v>22022</v>
      </c>
    </row>
    <row r="8377" spans="1:4" x14ac:dyDescent="0.2">
      <c r="A8377" s="445">
        <v>4430</v>
      </c>
      <c r="B8377" s="445" t="s">
        <v>15739</v>
      </c>
      <c r="C8377" s="446" t="s">
        <v>1870</v>
      </c>
      <c r="D8377" s="396" t="s">
        <v>22023</v>
      </c>
    </row>
    <row r="8378" spans="1:4" x14ac:dyDescent="0.2">
      <c r="A8378" s="445">
        <v>4433</v>
      </c>
      <c r="B8378" s="445" t="s">
        <v>15740</v>
      </c>
      <c r="C8378" s="446" t="s">
        <v>1870</v>
      </c>
      <c r="D8378" s="396" t="s">
        <v>22024</v>
      </c>
    </row>
    <row r="8379" spans="1:4" x14ac:dyDescent="0.2">
      <c r="A8379" s="445">
        <v>4400</v>
      </c>
      <c r="B8379" s="445" t="s">
        <v>15741</v>
      </c>
      <c r="C8379" s="446" t="s">
        <v>1870</v>
      </c>
      <c r="D8379" s="396" t="s">
        <v>22025</v>
      </c>
    </row>
    <row r="8380" spans="1:4" x14ac:dyDescent="0.2">
      <c r="A8380" s="445">
        <v>2729</v>
      </c>
      <c r="B8380" s="445" t="s">
        <v>15742</v>
      </c>
      <c r="C8380" s="446" t="s">
        <v>1867</v>
      </c>
      <c r="D8380" s="396" t="s">
        <v>22026</v>
      </c>
    </row>
    <row r="8381" spans="1:4" x14ac:dyDescent="0.2">
      <c r="A8381" s="445">
        <v>4513</v>
      </c>
      <c r="B8381" s="445" t="s">
        <v>15743</v>
      </c>
      <c r="C8381" s="446" t="s">
        <v>1870</v>
      </c>
      <c r="D8381" s="396" t="s">
        <v>22027</v>
      </c>
    </row>
    <row r="8382" spans="1:4" x14ac:dyDescent="0.2">
      <c r="A8382" s="445">
        <v>37106</v>
      </c>
      <c r="B8382" s="445" t="s">
        <v>15744</v>
      </c>
      <c r="C8382" s="446" t="s">
        <v>1867</v>
      </c>
      <c r="D8382" s="396" t="s">
        <v>22028</v>
      </c>
    </row>
    <row r="8383" spans="1:4" x14ac:dyDescent="0.2">
      <c r="A8383" s="445">
        <v>11869</v>
      </c>
      <c r="B8383" s="445" t="s">
        <v>15745</v>
      </c>
      <c r="C8383" s="446" t="s">
        <v>1867</v>
      </c>
      <c r="D8383" s="396" t="s">
        <v>22029</v>
      </c>
    </row>
    <row r="8384" spans="1:4" x14ac:dyDescent="0.2">
      <c r="A8384" s="445">
        <v>43981</v>
      </c>
      <c r="B8384" s="445" t="s">
        <v>15746</v>
      </c>
      <c r="C8384" s="446" t="s">
        <v>1867</v>
      </c>
      <c r="D8384" s="396" t="s">
        <v>22030</v>
      </c>
    </row>
    <row r="8385" spans="1:4" x14ac:dyDescent="0.2">
      <c r="A8385" s="445">
        <v>37104</v>
      </c>
      <c r="B8385" s="445" t="s">
        <v>15747</v>
      </c>
      <c r="C8385" s="446" t="s">
        <v>1867</v>
      </c>
      <c r="D8385" s="396" t="s">
        <v>22031</v>
      </c>
    </row>
    <row r="8386" spans="1:4" x14ac:dyDescent="0.2">
      <c r="A8386" s="445">
        <v>43982</v>
      </c>
      <c r="B8386" s="445" t="s">
        <v>15748</v>
      </c>
      <c r="C8386" s="446" t="s">
        <v>1867</v>
      </c>
      <c r="D8386" s="396" t="s">
        <v>22032</v>
      </c>
    </row>
    <row r="8387" spans="1:4" x14ac:dyDescent="0.2">
      <c r="A8387" s="445">
        <v>43978</v>
      </c>
      <c r="B8387" s="445" t="s">
        <v>15749</v>
      </c>
      <c r="C8387" s="446" t="s">
        <v>1867</v>
      </c>
      <c r="D8387" s="397" t="s">
        <v>22033</v>
      </c>
    </row>
    <row r="8388" spans="1:4" x14ac:dyDescent="0.2">
      <c r="A8388" s="445">
        <v>11871</v>
      </c>
      <c r="B8388" s="445" t="s">
        <v>15750</v>
      </c>
      <c r="C8388" s="446" t="s">
        <v>1867</v>
      </c>
      <c r="D8388" s="396" t="s">
        <v>22034</v>
      </c>
    </row>
    <row r="8389" spans="1:4" x14ac:dyDescent="0.2">
      <c r="A8389" s="445">
        <v>37105</v>
      </c>
      <c r="B8389" s="445" t="s">
        <v>15751</v>
      </c>
      <c r="C8389" s="446" t="s">
        <v>1867</v>
      </c>
      <c r="D8389" s="397" t="s">
        <v>22035</v>
      </c>
    </row>
    <row r="8390" spans="1:4" x14ac:dyDescent="0.2">
      <c r="A8390" s="445">
        <v>43980</v>
      </c>
      <c r="B8390" s="445" t="s">
        <v>15752</v>
      </c>
      <c r="C8390" s="446" t="s">
        <v>1867</v>
      </c>
      <c r="D8390" s="397" t="s">
        <v>22036</v>
      </c>
    </row>
    <row r="8391" spans="1:4" x14ac:dyDescent="0.2">
      <c r="A8391" s="445">
        <v>43979</v>
      </c>
      <c r="B8391" s="445" t="s">
        <v>15753</v>
      </c>
      <c r="C8391" s="446" t="s">
        <v>1867</v>
      </c>
      <c r="D8391" s="397" t="s">
        <v>22037</v>
      </c>
    </row>
    <row r="8392" spans="1:4" x14ac:dyDescent="0.2">
      <c r="A8392" s="445">
        <v>11868</v>
      </c>
      <c r="B8392" s="445" t="s">
        <v>15754</v>
      </c>
      <c r="C8392" s="446" t="s">
        <v>1867</v>
      </c>
      <c r="D8392" s="397" t="s">
        <v>22038</v>
      </c>
    </row>
    <row r="8393" spans="1:4" x14ac:dyDescent="0.2">
      <c r="A8393" s="445">
        <v>34636</v>
      </c>
      <c r="B8393" s="445" t="s">
        <v>15755</v>
      </c>
      <c r="C8393" s="446" t="s">
        <v>1867</v>
      </c>
      <c r="D8393" s="396" t="s">
        <v>22039</v>
      </c>
    </row>
    <row r="8394" spans="1:4" x14ac:dyDescent="0.2">
      <c r="A8394" s="445">
        <v>34639</v>
      </c>
      <c r="B8394" s="445" t="s">
        <v>15756</v>
      </c>
      <c r="C8394" s="446" t="s">
        <v>1867</v>
      </c>
      <c r="D8394" s="397" t="s">
        <v>22040</v>
      </c>
    </row>
    <row r="8395" spans="1:4" x14ac:dyDescent="0.2">
      <c r="A8395" s="445">
        <v>34640</v>
      </c>
      <c r="B8395" s="445" t="s">
        <v>15757</v>
      </c>
      <c r="C8395" s="446" t="s">
        <v>1867</v>
      </c>
      <c r="D8395" s="397" t="s">
        <v>22041</v>
      </c>
    </row>
    <row r="8396" spans="1:4" x14ac:dyDescent="0.2">
      <c r="A8396" s="445">
        <v>43977</v>
      </c>
      <c r="B8396" s="445" t="s">
        <v>15758</v>
      </c>
      <c r="C8396" s="446" t="s">
        <v>1867</v>
      </c>
      <c r="D8396" s="396" t="s">
        <v>22042</v>
      </c>
    </row>
    <row r="8397" spans="1:4" x14ac:dyDescent="0.2">
      <c r="A8397" s="445">
        <v>34637</v>
      </c>
      <c r="B8397" s="445" t="s">
        <v>15759</v>
      </c>
      <c r="C8397" s="446" t="s">
        <v>1867</v>
      </c>
      <c r="D8397" s="396" t="s">
        <v>22043</v>
      </c>
    </row>
    <row r="8398" spans="1:4" x14ac:dyDescent="0.2">
      <c r="A8398" s="445">
        <v>34638</v>
      </c>
      <c r="B8398" s="445" t="s">
        <v>15760</v>
      </c>
      <c r="C8398" s="446" t="s">
        <v>1867</v>
      </c>
      <c r="D8398" s="396" t="s">
        <v>22044</v>
      </c>
    </row>
    <row r="8399" spans="1:4" x14ac:dyDescent="0.2">
      <c r="A8399" s="445">
        <v>34641</v>
      </c>
      <c r="B8399" s="445" t="s">
        <v>15761</v>
      </c>
      <c r="C8399" s="446" t="s">
        <v>1867</v>
      </c>
      <c r="D8399" s="397" t="s">
        <v>22045</v>
      </c>
    </row>
    <row r="8400" spans="1:4" x14ac:dyDescent="0.2">
      <c r="A8400" s="445">
        <v>43434</v>
      </c>
      <c r="B8400" s="445" t="s">
        <v>15762</v>
      </c>
      <c r="C8400" s="446" t="s">
        <v>1867</v>
      </c>
      <c r="D8400" s="397" t="s">
        <v>22046</v>
      </c>
    </row>
    <row r="8401" spans="1:4" x14ac:dyDescent="0.2">
      <c r="A8401" s="445">
        <v>43435</v>
      </c>
      <c r="B8401" s="445" t="s">
        <v>15763</v>
      </c>
      <c r="C8401" s="446" t="s">
        <v>1867</v>
      </c>
      <c r="D8401" s="397" t="s">
        <v>22047</v>
      </c>
    </row>
    <row r="8402" spans="1:4" x14ac:dyDescent="0.2">
      <c r="A8402" s="445">
        <v>43436</v>
      </c>
      <c r="B8402" s="445" t="s">
        <v>15764</v>
      </c>
      <c r="C8402" s="446" t="s">
        <v>1867</v>
      </c>
      <c r="D8402" s="396" t="s">
        <v>22048</v>
      </c>
    </row>
    <row r="8403" spans="1:4" x14ac:dyDescent="0.2">
      <c r="A8403" s="445">
        <v>43437</v>
      </c>
      <c r="B8403" s="445" t="s">
        <v>15765</v>
      </c>
      <c r="C8403" s="446" t="s">
        <v>1867</v>
      </c>
      <c r="D8403" s="396" t="s">
        <v>22049</v>
      </c>
    </row>
    <row r="8404" spans="1:4" x14ac:dyDescent="0.2">
      <c r="A8404" s="445">
        <v>43438</v>
      </c>
      <c r="B8404" s="445" t="s">
        <v>15766</v>
      </c>
      <c r="C8404" s="446" t="s">
        <v>1867</v>
      </c>
      <c r="D8404" s="396" t="s">
        <v>22050</v>
      </c>
    </row>
    <row r="8405" spans="1:4" x14ac:dyDescent="0.2">
      <c r="A8405" s="445">
        <v>41627</v>
      </c>
      <c r="B8405" s="445" t="s">
        <v>15767</v>
      </c>
      <c r="C8405" s="446" t="s">
        <v>1867</v>
      </c>
      <c r="D8405" s="396" t="s">
        <v>22051</v>
      </c>
    </row>
    <row r="8406" spans="1:4" x14ac:dyDescent="0.2">
      <c r="A8406" s="445">
        <v>41628</v>
      </c>
      <c r="B8406" s="445" t="s">
        <v>15768</v>
      </c>
      <c r="C8406" s="446" t="s">
        <v>1867</v>
      </c>
      <c r="D8406" s="396" t="s">
        <v>22052</v>
      </c>
    </row>
    <row r="8407" spans="1:4" x14ac:dyDescent="0.2">
      <c r="A8407" s="445">
        <v>41629</v>
      </c>
      <c r="B8407" s="445" t="s">
        <v>15769</v>
      </c>
      <c r="C8407" s="446" t="s">
        <v>1867</v>
      </c>
      <c r="D8407" s="396" t="s">
        <v>22053</v>
      </c>
    </row>
    <row r="8408" spans="1:4" x14ac:dyDescent="0.2">
      <c r="A8408" s="445">
        <v>43429</v>
      </c>
      <c r="B8408" s="445" t="s">
        <v>15770</v>
      </c>
      <c r="C8408" s="446" t="s">
        <v>1867</v>
      </c>
      <c r="D8408" s="396" t="s">
        <v>22054</v>
      </c>
    </row>
    <row r="8409" spans="1:4" x14ac:dyDescent="0.2">
      <c r="A8409" s="445">
        <v>43430</v>
      </c>
      <c r="B8409" s="445" t="s">
        <v>15771</v>
      </c>
      <c r="C8409" s="446" t="s">
        <v>1867</v>
      </c>
      <c r="D8409" s="397" t="s">
        <v>22055</v>
      </c>
    </row>
    <row r="8410" spans="1:4" x14ac:dyDescent="0.2">
      <c r="A8410" s="445">
        <v>43431</v>
      </c>
      <c r="B8410" s="445" t="s">
        <v>15772</v>
      </c>
      <c r="C8410" s="446" t="s">
        <v>1867</v>
      </c>
      <c r="D8410" s="396" t="s">
        <v>22056</v>
      </c>
    </row>
    <row r="8411" spans="1:4" x14ac:dyDescent="0.2">
      <c r="A8411" s="445">
        <v>43432</v>
      </c>
      <c r="B8411" s="445" t="s">
        <v>15773</v>
      </c>
      <c r="C8411" s="446" t="s">
        <v>1867</v>
      </c>
      <c r="D8411" s="396" t="s">
        <v>22057</v>
      </c>
    </row>
    <row r="8412" spans="1:4" x14ac:dyDescent="0.2">
      <c r="A8412" s="445">
        <v>43433</v>
      </c>
      <c r="B8412" s="445" t="s">
        <v>15774</v>
      </c>
      <c r="C8412" s="446" t="s">
        <v>1867</v>
      </c>
      <c r="D8412" s="396" t="s">
        <v>22058</v>
      </c>
    </row>
    <row r="8413" spans="1:4" x14ac:dyDescent="0.2">
      <c r="A8413" s="445">
        <v>43094</v>
      </c>
      <c r="B8413" s="445" t="s">
        <v>15775</v>
      </c>
      <c r="C8413" s="446" t="s">
        <v>1867</v>
      </c>
      <c r="D8413" s="396" t="s">
        <v>22059</v>
      </c>
    </row>
    <row r="8414" spans="1:4" x14ac:dyDescent="0.2">
      <c r="A8414" s="445">
        <v>43093</v>
      </c>
      <c r="B8414" s="445" t="s">
        <v>15776</v>
      </c>
      <c r="C8414" s="446" t="s">
        <v>1867</v>
      </c>
      <c r="D8414" s="396" t="s">
        <v>22060</v>
      </c>
    </row>
    <row r="8415" spans="1:4" x14ac:dyDescent="0.2">
      <c r="A8415" s="445">
        <v>11694</v>
      </c>
      <c r="B8415" s="445" t="s">
        <v>15777</v>
      </c>
      <c r="C8415" s="446" t="s">
        <v>1867</v>
      </c>
      <c r="D8415" s="396" t="s">
        <v>22061</v>
      </c>
    </row>
    <row r="8416" spans="1:4" x14ac:dyDescent="0.2">
      <c r="A8416" s="445">
        <v>1030</v>
      </c>
      <c r="B8416" s="445" t="s">
        <v>15778</v>
      </c>
      <c r="C8416" s="446" t="s">
        <v>1867</v>
      </c>
      <c r="D8416" s="396" t="s">
        <v>22062</v>
      </c>
    </row>
    <row r="8417" spans="1:4" x14ac:dyDescent="0.2">
      <c r="A8417" s="445">
        <v>11881</v>
      </c>
      <c r="B8417" s="445" t="s">
        <v>15779</v>
      </c>
      <c r="C8417" s="446" t="s">
        <v>1867</v>
      </c>
      <c r="D8417" s="397" t="s">
        <v>22063</v>
      </c>
    </row>
    <row r="8418" spans="1:4" x14ac:dyDescent="0.2">
      <c r="A8418" s="445">
        <v>35277</v>
      </c>
      <c r="B8418" s="445" t="s">
        <v>15780</v>
      </c>
      <c r="C8418" s="446" t="s">
        <v>1867</v>
      </c>
      <c r="D8418" s="396" t="s">
        <v>22064</v>
      </c>
    </row>
    <row r="8419" spans="1:4" x14ac:dyDescent="0.2">
      <c r="A8419" s="445">
        <v>10521</v>
      </c>
      <c r="B8419" s="445" t="s">
        <v>15781</v>
      </c>
      <c r="C8419" s="446" t="s">
        <v>1867</v>
      </c>
      <c r="D8419" s="396" t="s">
        <v>22065</v>
      </c>
    </row>
    <row r="8420" spans="1:4" x14ac:dyDescent="0.2">
      <c r="A8420" s="445">
        <v>10885</v>
      </c>
      <c r="B8420" s="445" t="s">
        <v>15782</v>
      </c>
      <c r="C8420" s="446" t="s">
        <v>1867</v>
      </c>
      <c r="D8420" s="397" t="s">
        <v>22066</v>
      </c>
    </row>
    <row r="8421" spans="1:4" x14ac:dyDescent="0.2">
      <c r="A8421" s="445">
        <v>20962</v>
      </c>
      <c r="B8421" s="445" t="s">
        <v>15783</v>
      </c>
      <c r="C8421" s="446" t="s">
        <v>1867</v>
      </c>
      <c r="D8421" s="396" t="s">
        <v>22067</v>
      </c>
    </row>
    <row r="8422" spans="1:4" x14ac:dyDescent="0.2">
      <c r="A8422" s="445">
        <v>20963</v>
      </c>
      <c r="B8422" s="445" t="s">
        <v>15784</v>
      </c>
      <c r="C8422" s="446" t="s">
        <v>1867</v>
      </c>
      <c r="D8422" s="396" t="s">
        <v>22068</v>
      </c>
    </row>
    <row r="8423" spans="1:4" x14ac:dyDescent="0.2">
      <c r="A8423" s="445">
        <v>34643</v>
      </c>
      <c r="B8423" s="445" t="s">
        <v>15785</v>
      </c>
      <c r="C8423" s="446" t="s">
        <v>1867</v>
      </c>
      <c r="D8423" s="396" t="s">
        <v>22069</v>
      </c>
    </row>
    <row r="8424" spans="1:4" x14ac:dyDescent="0.2">
      <c r="A8424" s="445">
        <v>41480</v>
      </c>
      <c r="B8424" s="445" t="s">
        <v>15786</v>
      </c>
      <c r="C8424" s="446" t="s">
        <v>1867</v>
      </c>
      <c r="D8424" s="396" t="s">
        <v>22070</v>
      </c>
    </row>
    <row r="8425" spans="1:4" x14ac:dyDescent="0.2">
      <c r="A8425" s="445">
        <v>41474</v>
      </c>
      <c r="B8425" s="445" t="s">
        <v>15787</v>
      </c>
      <c r="C8425" s="446" t="s">
        <v>1867</v>
      </c>
      <c r="D8425" s="396" t="s">
        <v>22071</v>
      </c>
    </row>
    <row r="8426" spans="1:4" x14ac:dyDescent="0.2">
      <c r="A8426" s="445">
        <v>41475</v>
      </c>
      <c r="B8426" s="445" t="s">
        <v>15788</v>
      </c>
      <c r="C8426" s="446" t="s">
        <v>1867</v>
      </c>
      <c r="D8426" s="396" t="s">
        <v>22072</v>
      </c>
    </row>
    <row r="8427" spans="1:4" x14ac:dyDescent="0.2">
      <c r="A8427" s="445">
        <v>41476</v>
      </c>
      <c r="B8427" s="445" t="s">
        <v>15789</v>
      </c>
      <c r="C8427" s="446" t="s">
        <v>1867</v>
      </c>
      <c r="D8427" s="396" t="s">
        <v>22073</v>
      </c>
    </row>
    <row r="8428" spans="1:4" x14ac:dyDescent="0.2">
      <c r="A8428" s="445">
        <v>2555</v>
      </c>
      <c r="B8428" s="445" t="s">
        <v>15790</v>
      </c>
      <c r="C8428" s="446" t="s">
        <v>1867</v>
      </c>
      <c r="D8428" s="396" t="s">
        <v>21895</v>
      </c>
    </row>
    <row r="8429" spans="1:4" x14ac:dyDescent="0.2">
      <c r="A8429" s="445">
        <v>2556</v>
      </c>
      <c r="B8429" s="445" t="s">
        <v>15791</v>
      </c>
      <c r="C8429" s="446" t="s">
        <v>1867</v>
      </c>
      <c r="D8429" s="396" t="s">
        <v>22074</v>
      </c>
    </row>
    <row r="8430" spans="1:4" x14ac:dyDescent="0.2">
      <c r="A8430" s="445">
        <v>2557</v>
      </c>
      <c r="B8430" s="445" t="s">
        <v>15792</v>
      </c>
      <c r="C8430" s="446" t="s">
        <v>1867</v>
      </c>
      <c r="D8430" s="396" t="s">
        <v>21560</v>
      </c>
    </row>
    <row r="8431" spans="1:4" x14ac:dyDescent="0.2">
      <c r="A8431" s="445">
        <v>10569</v>
      </c>
      <c r="B8431" s="445" t="s">
        <v>15793</v>
      </c>
      <c r="C8431" s="446" t="s">
        <v>1867</v>
      </c>
      <c r="D8431" s="396" t="s">
        <v>21560</v>
      </c>
    </row>
    <row r="8432" spans="1:4" x14ac:dyDescent="0.2">
      <c r="A8432" s="445">
        <v>39810</v>
      </c>
      <c r="B8432" s="445" t="s">
        <v>15794</v>
      </c>
      <c r="C8432" s="446" t="s">
        <v>1867</v>
      </c>
      <c r="D8432" s="396" t="s">
        <v>22075</v>
      </c>
    </row>
    <row r="8433" spans="1:4" x14ac:dyDescent="0.2">
      <c r="A8433" s="445">
        <v>39811</v>
      </c>
      <c r="B8433" s="445" t="s">
        <v>15795</v>
      </c>
      <c r="C8433" s="446" t="s">
        <v>1867</v>
      </c>
      <c r="D8433" s="396" t="s">
        <v>22076</v>
      </c>
    </row>
    <row r="8434" spans="1:4" x14ac:dyDescent="0.2">
      <c r="A8434" s="445">
        <v>39812</v>
      </c>
      <c r="B8434" s="445" t="s">
        <v>15796</v>
      </c>
      <c r="C8434" s="446" t="s">
        <v>1867</v>
      </c>
      <c r="D8434" s="396" t="s">
        <v>22077</v>
      </c>
    </row>
    <row r="8435" spans="1:4" x14ac:dyDescent="0.2">
      <c r="A8435" s="445">
        <v>43096</v>
      </c>
      <c r="B8435" s="445" t="s">
        <v>15797</v>
      </c>
      <c r="C8435" s="446" t="s">
        <v>1867</v>
      </c>
      <c r="D8435" s="396" t="s">
        <v>22078</v>
      </c>
    </row>
    <row r="8436" spans="1:4" x14ac:dyDescent="0.2">
      <c r="A8436" s="445">
        <v>43102</v>
      </c>
      <c r="B8436" s="445" t="s">
        <v>15798</v>
      </c>
      <c r="C8436" s="446" t="s">
        <v>1867</v>
      </c>
      <c r="D8436" s="396" t="s">
        <v>22079</v>
      </c>
    </row>
    <row r="8437" spans="1:4" x14ac:dyDescent="0.2">
      <c r="A8437" s="445">
        <v>43103</v>
      </c>
      <c r="B8437" s="445" t="s">
        <v>15799</v>
      </c>
      <c r="C8437" s="446" t="s">
        <v>1867</v>
      </c>
      <c r="D8437" s="396" t="s">
        <v>22080</v>
      </c>
    </row>
    <row r="8438" spans="1:4" x14ac:dyDescent="0.2">
      <c r="A8438" s="445">
        <v>43098</v>
      </c>
      <c r="B8438" s="445" t="s">
        <v>15800</v>
      </c>
      <c r="C8438" s="446" t="s">
        <v>1867</v>
      </c>
      <c r="D8438" s="396" t="s">
        <v>22081</v>
      </c>
    </row>
    <row r="8439" spans="1:4" x14ac:dyDescent="0.2">
      <c r="A8439" s="445">
        <v>43097</v>
      </c>
      <c r="B8439" s="445" t="s">
        <v>15801</v>
      </c>
      <c r="C8439" s="446" t="s">
        <v>1867</v>
      </c>
      <c r="D8439" s="396" t="s">
        <v>22082</v>
      </c>
    </row>
    <row r="8440" spans="1:4" x14ac:dyDescent="0.2">
      <c r="A8440" s="445">
        <v>43104</v>
      </c>
      <c r="B8440" s="445" t="s">
        <v>15802</v>
      </c>
      <c r="C8440" s="446" t="s">
        <v>1867</v>
      </c>
      <c r="D8440" s="396" t="s">
        <v>22083</v>
      </c>
    </row>
    <row r="8441" spans="1:4" x14ac:dyDescent="0.2">
      <c r="A8441" s="445">
        <v>39771</v>
      </c>
      <c r="B8441" s="445" t="s">
        <v>15803</v>
      </c>
      <c r="C8441" s="446" t="s">
        <v>1867</v>
      </c>
      <c r="D8441" s="396" t="s">
        <v>22084</v>
      </c>
    </row>
    <row r="8442" spans="1:4" x14ac:dyDescent="0.2">
      <c r="A8442" s="445">
        <v>39772</v>
      </c>
      <c r="B8442" s="445" t="s">
        <v>15804</v>
      </c>
      <c r="C8442" s="446" t="s">
        <v>1867</v>
      </c>
      <c r="D8442" s="396" t="s">
        <v>22085</v>
      </c>
    </row>
    <row r="8443" spans="1:4" x14ac:dyDescent="0.2">
      <c r="A8443" s="445">
        <v>39773</v>
      </c>
      <c r="B8443" s="445" t="s">
        <v>15805</v>
      </c>
      <c r="C8443" s="446" t="s">
        <v>1867</v>
      </c>
      <c r="D8443" s="396" t="s">
        <v>22086</v>
      </c>
    </row>
    <row r="8444" spans="1:4" x14ac:dyDescent="0.2">
      <c r="A8444" s="445">
        <v>39774</v>
      </c>
      <c r="B8444" s="445" t="s">
        <v>15806</v>
      </c>
      <c r="C8444" s="446" t="s">
        <v>1867</v>
      </c>
      <c r="D8444" s="396" t="s">
        <v>22087</v>
      </c>
    </row>
    <row r="8445" spans="1:4" x14ac:dyDescent="0.2">
      <c r="A8445" s="445">
        <v>39775</v>
      </c>
      <c r="B8445" s="445" t="s">
        <v>15807</v>
      </c>
      <c r="C8445" s="446" t="s">
        <v>1867</v>
      </c>
      <c r="D8445" s="396" t="s">
        <v>22088</v>
      </c>
    </row>
    <row r="8446" spans="1:4" x14ac:dyDescent="0.2">
      <c r="A8446" s="445">
        <v>39776</v>
      </c>
      <c r="B8446" s="445" t="s">
        <v>15808</v>
      </c>
      <c r="C8446" s="446" t="s">
        <v>1867</v>
      </c>
      <c r="D8446" s="396" t="s">
        <v>22089</v>
      </c>
    </row>
    <row r="8447" spans="1:4" x14ac:dyDescent="0.2">
      <c r="A8447" s="445">
        <v>39777</v>
      </c>
      <c r="B8447" s="445" t="s">
        <v>15809</v>
      </c>
      <c r="C8447" s="446" t="s">
        <v>1867</v>
      </c>
      <c r="D8447" s="396" t="s">
        <v>22090</v>
      </c>
    </row>
    <row r="8448" spans="1:4" x14ac:dyDescent="0.2">
      <c r="A8448" s="445">
        <v>20254</v>
      </c>
      <c r="B8448" s="445" t="s">
        <v>15810</v>
      </c>
      <c r="C8448" s="446" t="s">
        <v>1867</v>
      </c>
      <c r="D8448" s="396" t="s">
        <v>22091</v>
      </c>
    </row>
    <row r="8449" spans="1:4" x14ac:dyDescent="0.2">
      <c r="A8449" s="445">
        <v>20253</v>
      </c>
      <c r="B8449" s="445" t="s">
        <v>15811</v>
      </c>
      <c r="C8449" s="446" t="s">
        <v>1867</v>
      </c>
      <c r="D8449" s="396" t="s">
        <v>21570</v>
      </c>
    </row>
    <row r="8450" spans="1:4" x14ac:dyDescent="0.2">
      <c r="A8450" s="445">
        <v>11247</v>
      </c>
      <c r="B8450" s="445" t="s">
        <v>15812</v>
      </c>
      <c r="C8450" s="446" t="s">
        <v>1867</v>
      </c>
      <c r="D8450" s="396" t="s">
        <v>22092</v>
      </c>
    </row>
    <row r="8451" spans="1:4" x14ac:dyDescent="0.2">
      <c r="A8451" s="445">
        <v>11250</v>
      </c>
      <c r="B8451" s="445" t="s">
        <v>15813</v>
      </c>
      <c r="C8451" s="446" t="s">
        <v>1867</v>
      </c>
      <c r="D8451" s="396" t="s">
        <v>22093</v>
      </c>
    </row>
    <row r="8452" spans="1:4" x14ac:dyDescent="0.2">
      <c r="A8452" s="445">
        <v>11249</v>
      </c>
      <c r="B8452" s="445" t="s">
        <v>15814</v>
      </c>
      <c r="C8452" s="446" t="s">
        <v>1867</v>
      </c>
      <c r="D8452" s="396" t="s">
        <v>22094</v>
      </c>
    </row>
    <row r="8453" spans="1:4" x14ac:dyDescent="0.2">
      <c r="A8453" s="445">
        <v>11251</v>
      </c>
      <c r="B8453" s="445" t="s">
        <v>15815</v>
      </c>
      <c r="C8453" s="446" t="s">
        <v>1867</v>
      </c>
      <c r="D8453" s="396" t="s">
        <v>22095</v>
      </c>
    </row>
    <row r="8454" spans="1:4" x14ac:dyDescent="0.2">
      <c r="A8454" s="445">
        <v>11253</v>
      </c>
      <c r="B8454" s="445" t="s">
        <v>15816</v>
      </c>
      <c r="C8454" s="446" t="s">
        <v>1867</v>
      </c>
      <c r="D8454" s="396" t="s">
        <v>22096</v>
      </c>
    </row>
    <row r="8455" spans="1:4" x14ac:dyDescent="0.2">
      <c r="A8455" s="445">
        <v>11255</v>
      </c>
      <c r="B8455" s="445" t="s">
        <v>15817</v>
      </c>
      <c r="C8455" s="446" t="s">
        <v>1867</v>
      </c>
      <c r="D8455" s="397" t="s">
        <v>22097</v>
      </c>
    </row>
    <row r="8456" spans="1:4" x14ac:dyDescent="0.2">
      <c r="A8456" s="445">
        <v>14055</v>
      </c>
      <c r="B8456" s="445" t="s">
        <v>15818</v>
      </c>
      <c r="C8456" s="446" t="s">
        <v>1867</v>
      </c>
      <c r="D8456" s="396" t="s">
        <v>22098</v>
      </c>
    </row>
    <row r="8457" spans="1:4" x14ac:dyDescent="0.2">
      <c r="A8457" s="445">
        <v>11256</v>
      </c>
      <c r="B8457" s="445" t="s">
        <v>15819</v>
      </c>
      <c r="C8457" s="446" t="s">
        <v>1867</v>
      </c>
      <c r="D8457" s="397" t="s">
        <v>22099</v>
      </c>
    </row>
    <row r="8458" spans="1:4" x14ac:dyDescent="0.2">
      <c r="A8458" s="445">
        <v>1872</v>
      </c>
      <c r="B8458" s="445" t="s">
        <v>15820</v>
      </c>
      <c r="C8458" s="446" t="s">
        <v>1867</v>
      </c>
      <c r="D8458" s="396" t="s">
        <v>22100</v>
      </c>
    </row>
    <row r="8459" spans="1:4" x14ac:dyDescent="0.2">
      <c r="A8459" s="445">
        <v>1873</v>
      </c>
      <c r="B8459" s="445" t="s">
        <v>15821</v>
      </c>
      <c r="C8459" s="446" t="s">
        <v>1867</v>
      </c>
      <c r="D8459" s="396" t="s">
        <v>21924</v>
      </c>
    </row>
    <row r="8460" spans="1:4" x14ac:dyDescent="0.2">
      <c r="A8460" s="445">
        <v>39693</v>
      </c>
      <c r="B8460" s="445" t="s">
        <v>15822</v>
      </c>
      <c r="C8460" s="446" t="s">
        <v>1867</v>
      </c>
      <c r="D8460" s="396" t="s">
        <v>22101</v>
      </c>
    </row>
    <row r="8461" spans="1:4" x14ac:dyDescent="0.2">
      <c r="A8461" s="445">
        <v>39692</v>
      </c>
      <c r="B8461" s="445" t="s">
        <v>15823</v>
      </c>
      <c r="C8461" s="446" t="s">
        <v>1867</v>
      </c>
      <c r="D8461" s="396" t="s">
        <v>22102</v>
      </c>
    </row>
    <row r="8462" spans="1:4" x14ac:dyDescent="0.2">
      <c r="A8462" s="445">
        <v>1062</v>
      </c>
      <c r="B8462" s="445" t="s">
        <v>15824</v>
      </c>
      <c r="C8462" s="446" t="s">
        <v>1867</v>
      </c>
      <c r="D8462" s="396" t="s">
        <v>22103</v>
      </c>
    </row>
    <row r="8463" spans="1:4" x14ac:dyDescent="0.2">
      <c r="A8463" s="445">
        <v>39686</v>
      </c>
      <c r="B8463" s="445" t="s">
        <v>15825</v>
      </c>
      <c r="C8463" s="446" t="s">
        <v>1867</v>
      </c>
      <c r="D8463" s="396" t="s">
        <v>22104</v>
      </c>
    </row>
    <row r="8464" spans="1:4" x14ac:dyDescent="0.2">
      <c r="A8464" s="445">
        <v>43095</v>
      </c>
      <c r="B8464" s="445" t="s">
        <v>15826</v>
      </c>
      <c r="C8464" s="446" t="s">
        <v>1867</v>
      </c>
      <c r="D8464" s="396" t="s">
        <v>22105</v>
      </c>
    </row>
    <row r="8465" spans="1:4" x14ac:dyDescent="0.2">
      <c r="A8465" s="445">
        <v>1871</v>
      </c>
      <c r="B8465" s="445" t="s">
        <v>15827</v>
      </c>
      <c r="C8465" s="446" t="s">
        <v>1867</v>
      </c>
      <c r="D8465" s="397" t="s">
        <v>21719</v>
      </c>
    </row>
    <row r="8466" spans="1:4" x14ac:dyDescent="0.2">
      <c r="A8466" s="445">
        <v>12001</v>
      </c>
      <c r="B8466" s="445" t="s">
        <v>15828</v>
      </c>
      <c r="C8466" s="446" t="s">
        <v>1867</v>
      </c>
      <c r="D8466" s="396" t="s">
        <v>22106</v>
      </c>
    </row>
    <row r="8467" spans="1:4" x14ac:dyDescent="0.2">
      <c r="A8467" s="445">
        <v>11882</v>
      </c>
      <c r="B8467" s="445" t="s">
        <v>15829</v>
      </c>
      <c r="C8467" s="446" t="s">
        <v>1867</v>
      </c>
      <c r="D8467" s="396" t="s">
        <v>22107</v>
      </c>
    </row>
    <row r="8468" spans="1:4" x14ac:dyDescent="0.2">
      <c r="A8468" s="445">
        <v>1068</v>
      </c>
      <c r="B8468" s="445" t="s">
        <v>15830</v>
      </c>
      <c r="C8468" s="446" t="s">
        <v>1867</v>
      </c>
      <c r="D8468" s="396" t="s">
        <v>22108</v>
      </c>
    </row>
    <row r="8469" spans="1:4" x14ac:dyDescent="0.2">
      <c r="A8469" s="445">
        <v>39690</v>
      </c>
      <c r="B8469" s="445" t="s">
        <v>15831</v>
      </c>
      <c r="C8469" s="446" t="s">
        <v>1867</v>
      </c>
      <c r="D8469" s="396" t="s">
        <v>22109</v>
      </c>
    </row>
    <row r="8470" spans="1:4" x14ac:dyDescent="0.2">
      <c r="A8470" s="445">
        <v>39691</v>
      </c>
      <c r="B8470" s="445" t="s">
        <v>15832</v>
      </c>
      <c r="C8470" s="446" t="s">
        <v>1867</v>
      </c>
      <c r="D8470" s="396" t="s">
        <v>22110</v>
      </c>
    </row>
    <row r="8471" spans="1:4" x14ac:dyDescent="0.2">
      <c r="A8471" s="445">
        <v>39808</v>
      </c>
      <c r="B8471" s="445" t="s">
        <v>15833</v>
      </c>
      <c r="C8471" s="446" t="s">
        <v>1867</v>
      </c>
      <c r="D8471" s="396" t="s">
        <v>22111</v>
      </c>
    </row>
    <row r="8472" spans="1:4" x14ac:dyDescent="0.2">
      <c r="A8472" s="445">
        <v>39809</v>
      </c>
      <c r="B8472" s="445" t="s">
        <v>15834</v>
      </c>
      <c r="C8472" s="446" t="s">
        <v>1867</v>
      </c>
      <c r="D8472" s="396" t="s">
        <v>22112</v>
      </c>
    </row>
    <row r="8473" spans="1:4" x14ac:dyDescent="0.2">
      <c r="A8473" s="445">
        <v>43439</v>
      </c>
      <c r="B8473" s="445" t="s">
        <v>15835</v>
      </c>
      <c r="C8473" s="446" t="s">
        <v>1867</v>
      </c>
      <c r="D8473" s="397" t="s">
        <v>22113</v>
      </c>
    </row>
    <row r="8474" spans="1:4" x14ac:dyDescent="0.2">
      <c r="A8474" s="445">
        <v>5103</v>
      </c>
      <c r="B8474" s="445" t="s">
        <v>15836</v>
      </c>
      <c r="C8474" s="446" t="s">
        <v>1867</v>
      </c>
      <c r="D8474" s="397" t="s">
        <v>21888</v>
      </c>
    </row>
    <row r="8475" spans="1:4" x14ac:dyDescent="0.2">
      <c r="A8475" s="445">
        <v>11880</v>
      </c>
      <c r="B8475" s="445" t="s">
        <v>15837</v>
      </c>
      <c r="C8475" s="446" t="s">
        <v>1867</v>
      </c>
      <c r="D8475" s="397" t="s">
        <v>22114</v>
      </c>
    </row>
    <row r="8476" spans="1:4" x14ac:dyDescent="0.2">
      <c r="A8476" s="445">
        <v>11714</v>
      </c>
      <c r="B8476" s="445" t="s">
        <v>15838</v>
      </c>
      <c r="C8476" s="446" t="s">
        <v>1867</v>
      </c>
      <c r="D8476" s="396" t="s">
        <v>22115</v>
      </c>
    </row>
    <row r="8477" spans="1:4" x14ac:dyDescent="0.2">
      <c r="A8477" s="445">
        <v>11712</v>
      </c>
      <c r="B8477" s="445" t="s">
        <v>15839</v>
      </c>
      <c r="C8477" s="446" t="s">
        <v>1867</v>
      </c>
      <c r="D8477" s="396" t="s">
        <v>22116</v>
      </c>
    </row>
    <row r="8478" spans="1:4" x14ac:dyDescent="0.2">
      <c r="A8478" s="445">
        <v>11717</v>
      </c>
      <c r="B8478" s="445" t="s">
        <v>15840</v>
      </c>
      <c r="C8478" s="446" t="s">
        <v>1867</v>
      </c>
      <c r="D8478" s="396" t="s">
        <v>22117</v>
      </c>
    </row>
    <row r="8479" spans="1:4" x14ac:dyDescent="0.2">
      <c r="A8479" s="445">
        <v>1106</v>
      </c>
      <c r="B8479" s="445" t="s">
        <v>15841</v>
      </c>
      <c r="C8479" s="446" t="s">
        <v>1871</v>
      </c>
      <c r="D8479" s="396" t="s">
        <v>22118</v>
      </c>
    </row>
    <row r="8480" spans="1:4" x14ac:dyDescent="0.2">
      <c r="A8480" s="445">
        <v>11161</v>
      </c>
      <c r="B8480" s="445" t="s">
        <v>15842</v>
      </c>
      <c r="C8480" s="446" t="s">
        <v>1871</v>
      </c>
      <c r="D8480" s="396" t="s">
        <v>22119</v>
      </c>
    </row>
    <row r="8481" spans="1:4" x14ac:dyDescent="0.2">
      <c r="A8481" s="445">
        <v>1107</v>
      </c>
      <c r="B8481" s="445" t="s">
        <v>15843</v>
      </c>
      <c r="C8481" s="446" t="s">
        <v>1871</v>
      </c>
      <c r="D8481" s="396" t="s">
        <v>21315</v>
      </c>
    </row>
    <row r="8482" spans="1:4" x14ac:dyDescent="0.2">
      <c r="A8482" s="445">
        <v>44479</v>
      </c>
      <c r="B8482" s="445" t="s">
        <v>15844</v>
      </c>
      <c r="C8482" s="446" t="s">
        <v>1871</v>
      </c>
      <c r="D8482" s="396" t="s">
        <v>21307</v>
      </c>
    </row>
    <row r="8483" spans="1:4" x14ac:dyDescent="0.2">
      <c r="A8483" s="445">
        <v>4759</v>
      </c>
      <c r="B8483" s="445" t="s">
        <v>15845</v>
      </c>
      <c r="C8483" s="446" t="s">
        <v>1866</v>
      </c>
      <c r="D8483" s="396" t="s">
        <v>21653</v>
      </c>
    </row>
    <row r="8484" spans="1:4" x14ac:dyDescent="0.2">
      <c r="A8484" s="445">
        <v>41068</v>
      </c>
      <c r="B8484" s="445" t="s">
        <v>15846</v>
      </c>
      <c r="C8484" s="446" t="s">
        <v>1873</v>
      </c>
      <c r="D8484" s="396" t="s">
        <v>22120</v>
      </c>
    </row>
    <row r="8485" spans="1:4" x14ac:dyDescent="0.2">
      <c r="A8485" s="445">
        <v>12618</v>
      </c>
      <c r="B8485" s="445" t="s">
        <v>15847</v>
      </c>
      <c r="C8485" s="446" t="s">
        <v>1867</v>
      </c>
      <c r="D8485" s="396" t="s">
        <v>22121</v>
      </c>
    </row>
    <row r="8486" spans="1:4" x14ac:dyDescent="0.2">
      <c r="A8486" s="445">
        <v>1108</v>
      </c>
      <c r="B8486" s="445" t="s">
        <v>15848</v>
      </c>
      <c r="C8486" s="446" t="s">
        <v>1870</v>
      </c>
      <c r="D8486" s="396" t="s">
        <v>22122</v>
      </c>
    </row>
    <row r="8487" spans="1:4" x14ac:dyDescent="0.2">
      <c r="A8487" s="445">
        <v>1117</v>
      </c>
      <c r="B8487" s="445" t="s">
        <v>15849</v>
      </c>
      <c r="C8487" s="446" t="s">
        <v>1870</v>
      </c>
      <c r="D8487" s="396" t="s">
        <v>22123</v>
      </c>
    </row>
    <row r="8488" spans="1:4" x14ac:dyDescent="0.2">
      <c r="A8488" s="445">
        <v>1118</v>
      </c>
      <c r="B8488" s="445" t="s">
        <v>15850</v>
      </c>
      <c r="C8488" s="446" t="s">
        <v>1870</v>
      </c>
      <c r="D8488" s="397" t="s">
        <v>22124</v>
      </c>
    </row>
    <row r="8489" spans="1:4" x14ac:dyDescent="0.2">
      <c r="A8489" s="445">
        <v>1110</v>
      </c>
      <c r="B8489" s="445" t="s">
        <v>15851</v>
      </c>
      <c r="C8489" s="446" t="s">
        <v>1870</v>
      </c>
      <c r="D8489" s="396" t="s">
        <v>22124</v>
      </c>
    </row>
    <row r="8490" spans="1:4" x14ac:dyDescent="0.2">
      <c r="A8490" s="445">
        <v>40784</v>
      </c>
      <c r="B8490" s="445" t="s">
        <v>15852</v>
      </c>
      <c r="C8490" s="446" t="s">
        <v>1870</v>
      </c>
      <c r="D8490" s="396" t="s">
        <v>22125</v>
      </c>
    </row>
    <row r="8491" spans="1:4" x14ac:dyDescent="0.2">
      <c r="A8491" s="445">
        <v>40782</v>
      </c>
      <c r="B8491" s="445" t="s">
        <v>15853</v>
      </c>
      <c r="C8491" s="446" t="s">
        <v>1870</v>
      </c>
      <c r="D8491" s="396" t="s">
        <v>22126</v>
      </c>
    </row>
    <row r="8492" spans="1:4" x14ac:dyDescent="0.2">
      <c r="A8492" s="445">
        <v>40783</v>
      </c>
      <c r="B8492" s="445" t="s">
        <v>15854</v>
      </c>
      <c r="C8492" s="446" t="s">
        <v>1870</v>
      </c>
      <c r="D8492" s="396" t="s">
        <v>22127</v>
      </c>
    </row>
    <row r="8493" spans="1:4" x14ac:dyDescent="0.2">
      <c r="A8493" s="445">
        <v>1109</v>
      </c>
      <c r="B8493" s="445" t="s">
        <v>15855</v>
      </c>
      <c r="C8493" s="446" t="s">
        <v>1870</v>
      </c>
      <c r="D8493" s="396" t="s">
        <v>22122</v>
      </c>
    </row>
    <row r="8494" spans="1:4" x14ac:dyDescent="0.2">
      <c r="A8494" s="445">
        <v>1119</v>
      </c>
      <c r="B8494" s="445" t="s">
        <v>15856</v>
      </c>
      <c r="C8494" s="446" t="s">
        <v>1870</v>
      </c>
      <c r="D8494" s="396" t="s">
        <v>21604</v>
      </c>
    </row>
    <row r="8495" spans="1:4" x14ac:dyDescent="0.2">
      <c r="A8495" s="445">
        <v>13115</v>
      </c>
      <c r="B8495" s="445" t="s">
        <v>15857</v>
      </c>
      <c r="C8495" s="446" t="s">
        <v>1870</v>
      </c>
      <c r="D8495" s="396" t="s">
        <v>22128</v>
      </c>
    </row>
    <row r="8496" spans="1:4" x14ac:dyDescent="0.2">
      <c r="A8496" s="445">
        <v>10541</v>
      </c>
      <c r="B8496" s="445" t="s">
        <v>15858</v>
      </c>
      <c r="C8496" s="446" t="s">
        <v>1870</v>
      </c>
      <c r="D8496" s="396" t="s">
        <v>22129</v>
      </c>
    </row>
    <row r="8497" spans="1:4" x14ac:dyDescent="0.2">
      <c r="A8497" s="445">
        <v>10542</v>
      </c>
      <c r="B8497" s="445" t="s">
        <v>15859</v>
      </c>
      <c r="C8497" s="446" t="s">
        <v>1870</v>
      </c>
      <c r="D8497" s="396" t="s">
        <v>22130</v>
      </c>
    </row>
    <row r="8498" spans="1:4" x14ac:dyDescent="0.2">
      <c r="A8498" s="445">
        <v>10543</v>
      </c>
      <c r="B8498" s="445" t="s">
        <v>15860</v>
      </c>
      <c r="C8498" s="446" t="s">
        <v>1870</v>
      </c>
      <c r="D8498" s="396" t="s">
        <v>22131</v>
      </c>
    </row>
    <row r="8499" spans="1:4" x14ac:dyDescent="0.2">
      <c r="A8499" s="445">
        <v>10544</v>
      </c>
      <c r="B8499" s="445" t="s">
        <v>15861</v>
      </c>
      <c r="C8499" s="446" t="s">
        <v>1870</v>
      </c>
      <c r="D8499" s="396" t="s">
        <v>22132</v>
      </c>
    </row>
    <row r="8500" spans="1:4" x14ac:dyDescent="0.2">
      <c r="A8500" s="445">
        <v>10545</v>
      </c>
      <c r="B8500" s="445" t="s">
        <v>15862</v>
      </c>
      <c r="C8500" s="446" t="s">
        <v>1870</v>
      </c>
      <c r="D8500" s="396" t="s">
        <v>22133</v>
      </c>
    </row>
    <row r="8501" spans="1:4" x14ac:dyDescent="0.2">
      <c r="A8501" s="445">
        <v>38365</v>
      </c>
      <c r="B8501" s="445" t="s">
        <v>15863</v>
      </c>
      <c r="C8501" s="446" t="s">
        <v>1868</v>
      </c>
      <c r="D8501" s="396" t="s">
        <v>22134</v>
      </c>
    </row>
    <row r="8502" spans="1:4" x14ac:dyDescent="0.2">
      <c r="A8502" s="445">
        <v>44056</v>
      </c>
      <c r="B8502" s="445" t="s">
        <v>15864</v>
      </c>
      <c r="C8502" s="446" t="s">
        <v>1867</v>
      </c>
      <c r="D8502" s="396" t="s">
        <v>22135</v>
      </c>
    </row>
    <row r="8503" spans="1:4" x14ac:dyDescent="0.2">
      <c r="A8503" s="445">
        <v>44057</v>
      </c>
      <c r="B8503" s="445" t="s">
        <v>15865</v>
      </c>
      <c r="C8503" s="446" t="s">
        <v>1867</v>
      </c>
      <c r="D8503" s="396" t="s">
        <v>22136</v>
      </c>
    </row>
    <row r="8504" spans="1:4" x14ac:dyDescent="0.2">
      <c r="A8504" s="445">
        <v>37754</v>
      </c>
      <c r="B8504" s="445" t="s">
        <v>15866</v>
      </c>
      <c r="C8504" s="446" t="s">
        <v>1867</v>
      </c>
      <c r="D8504" s="396" t="s">
        <v>22137</v>
      </c>
    </row>
    <row r="8505" spans="1:4" x14ac:dyDescent="0.2">
      <c r="A8505" s="445">
        <v>37757</v>
      </c>
      <c r="B8505" s="445" t="s">
        <v>15867</v>
      </c>
      <c r="C8505" s="446" t="s">
        <v>1867</v>
      </c>
      <c r="D8505" s="396" t="s">
        <v>22138</v>
      </c>
    </row>
    <row r="8506" spans="1:4" x14ac:dyDescent="0.2">
      <c r="A8506" s="445">
        <v>44058</v>
      </c>
      <c r="B8506" s="445" t="s">
        <v>15868</v>
      </c>
      <c r="C8506" s="446" t="s">
        <v>1867</v>
      </c>
      <c r="D8506" s="396" t="s">
        <v>22139</v>
      </c>
    </row>
    <row r="8507" spans="1:4" x14ac:dyDescent="0.2">
      <c r="A8507" s="445">
        <v>37752</v>
      </c>
      <c r="B8507" s="445" t="s">
        <v>15869</v>
      </c>
      <c r="C8507" s="446" t="s">
        <v>1867</v>
      </c>
      <c r="D8507" s="397" t="s">
        <v>22140</v>
      </c>
    </row>
    <row r="8508" spans="1:4" x14ac:dyDescent="0.2">
      <c r="A8508" s="445">
        <v>44059</v>
      </c>
      <c r="B8508" s="445" t="s">
        <v>15870</v>
      </c>
      <c r="C8508" s="446" t="s">
        <v>1867</v>
      </c>
      <c r="D8508" s="397" t="s">
        <v>22141</v>
      </c>
    </row>
    <row r="8509" spans="1:4" x14ac:dyDescent="0.2">
      <c r="A8509" s="445">
        <v>37750</v>
      </c>
      <c r="B8509" s="445" t="s">
        <v>15871</v>
      </c>
      <c r="C8509" s="446" t="s">
        <v>1867</v>
      </c>
      <c r="D8509" s="397" t="s">
        <v>22142</v>
      </c>
    </row>
    <row r="8510" spans="1:4" x14ac:dyDescent="0.2">
      <c r="A8510" s="445">
        <v>37758</v>
      </c>
      <c r="B8510" s="445" t="s">
        <v>15872</v>
      </c>
      <c r="C8510" s="446" t="s">
        <v>1867</v>
      </c>
      <c r="D8510" s="397" t="s">
        <v>22143</v>
      </c>
    </row>
    <row r="8511" spans="1:4" x14ac:dyDescent="0.2">
      <c r="A8511" s="445">
        <v>44060</v>
      </c>
      <c r="B8511" s="445" t="s">
        <v>15873</v>
      </c>
      <c r="C8511" s="446" t="s">
        <v>1867</v>
      </c>
      <c r="D8511" s="397" t="s">
        <v>22144</v>
      </c>
    </row>
    <row r="8512" spans="1:4" x14ac:dyDescent="0.2">
      <c r="A8512" s="445">
        <v>37749</v>
      </c>
      <c r="B8512" s="445" t="s">
        <v>15874</v>
      </c>
      <c r="C8512" s="446" t="s">
        <v>1867</v>
      </c>
      <c r="D8512" s="397" t="s">
        <v>22145</v>
      </c>
    </row>
    <row r="8513" spans="1:4" x14ac:dyDescent="0.2">
      <c r="A8513" s="445">
        <v>44061</v>
      </c>
      <c r="B8513" s="445" t="s">
        <v>15875</v>
      </c>
      <c r="C8513" s="446" t="s">
        <v>1867</v>
      </c>
      <c r="D8513" s="397" t="s">
        <v>22146</v>
      </c>
    </row>
    <row r="8514" spans="1:4" x14ac:dyDescent="0.2">
      <c r="A8514" s="445">
        <v>1159</v>
      </c>
      <c r="B8514" s="445" t="s">
        <v>15876</v>
      </c>
      <c r="C8514" s="446" t="s">
        <v>1867</v>
      </c>
      <c r="D8514" s="397" t="s">
        <v>22147</v>
      </c>
    </row>
    <row r="8515" spans="1:4" x14ac:dyDescent="0.2">
      <c r="A8515" s="445">
        <v>12114</v>
      </c>
      <c r="B8515" s="445" t="s">
        <v>15877</v>
      </c>
      <c r="C8515" s="446" t="s">
        <v>1867</v>
      </c>
      <c r="D8515" s="397" t="s">
        <v>22148</v>
      </c>
    </row>
    <row r="8516" spans="1:4" x14ac:dyDescent="0.2">
      <c r="A8516" s="445">
        <v>38106</v>
      </c>
      <c r="B8516" s="445" t="s">
        <v>15878</v>
      </c>
      <c r="C8516" s="446" t="s">
        <v>1867</v>
      </c>
      <c r="D8516" s="397" t="s">
        <v>22149</v>
      </c>
    </row>
    <row r="8517" spans="1:4" x14ac:dyDescent="0.2">
      <c r="A8517" s="445">
        <v>38085</v>
      </c>
      <c r="B8517" s="445" t="s">
        <v>15879</v>
      </c>
      <c r="C8517" s="446" t="s">
        <v>1867</v>
      </c>
      <c r="D8517" s="397" t="s">
        <v>22150</v>
      </c>
    </row>
    <row r="8518" spans="1:4" x14ac:dyDescent="0.2">
      <c r="A8518" s="445">
        <v>38599</v>
      </c>
      <c r="B8518" s="445" t="s">
        <v>15880</v>
      </c>
      <c r="C8518" s="446" t="s">
        <v>1867</v>
      </c>
      <c r="D8518" s="397" t="s">
        <v>22151</v>
      </c>
    </row>
    <row r="8519" spans="1:4" x14ac:dyDescent="0.2">
      <c r="A8519" s="445">
        <v>38596</v>
      </c>
      <c r="B8519" s="445" t="s">
        <v>15881</v>
      </c>
      <c r="C8519" s="446" t="s">
        <v>1867</v>
      </c>
      <c r="D8519" s="397" t="s">
        <v>22152</v>
      </c>
    </row>
    <row r="8520" spans="1:4" x14ac:dyDescent="0.2">
      <c r="A8520" s="445">
        <v>38600</v>
      </c>
      <c r="B8520" s="445" t="s">
        <v>15882</v>
      </c>
      <c r="C8520" s="446" t="s">
        <v>1867</v>
      </c>
      <c r="D8520" s="396" t="s">
        <v>22153</v>
      </c>
    </row>
    <row r="8521" spans="1:4" x14ac:dyDescent="0.2">
      <c r="A8521" s="445">
        <v>38597</v>
      </c>
      <c r="B8521" s="445" t="s">
        <v>15883</v>
      </c>
      <c r="C8521" s="446" t="s">
        <v>1867</v>
      </c>
      <c r="D8521" s="396" t="s">
        <v>22154</v>
      </c>
    </row>
    <row r="8522" spans="1:4" x14ac:dyDescent="0.2">
      <c r="A8522" s="445">
        <v>659</v>
      </c>
      <c r="B8522" s="445" t="s">
        <v>15884</v>
      </c>
      <c r="C8522" s="446" t="s">
        <v>1867</v>
      </c>
      <c r="D8522" s="396" t="s">
        <v>22155</v>
      </c>
    </row>
    <row r="8523" spans="1:4" x14ac:dyDescent="0.2">
      <c r="A8523" s="445">
        <v>660</v>
      </c>
      <c r="B8523" s="445" t="s">
        <v>15885</v>
      </c>
      <c r="C8523" s="446" t="s">
        <v>1867</v>
      </c>
      <c r="D8523" s="396" t="s">
        <v>22156</v>
      </c>
    </row>
    <row r="8524" spans="1:4" x14ac:dyDescent="0.2">
      <c r="A8524" s="445">
        <v>658</v>
      </c>
      <c r="B8524" s="445" t="s">
        <v>15886</v>
      </c>
      <c r="C8524" s="446" t="s">
        <v>1867</v>
      </c>
      <c r="D8524" s="396" t="s">
        <v>22157</v>
      </c>
    </row>
    <row r="8525" spans="1:4" x14ac:dyDescent="0.2">
      <c r="A8525" s="445">
        <v>38548</v>
      </c>
      <c r="B8525" s="445" t="s">
        <v>22158</v>
      </c>
      <c r="C8525" s="446" t="s">
        <v>1867</v>
      </c>
      <c r="D8525" s="396" t="s">
        <v>22159</v>
      </c>
    </row>
    <row r="8526" spans="1:4" x14ac:dyDescent="0.2">
      <c r="A8526" s="445">
        <v>34649</v>
      </c>
      <c r="B8526" s="445" t="s">
        <v>22160</v>
      </c>
      <c r="C8526" s="446" t="s">
        <v>1867</v>
      </c>
      <c r="D8526" s="396" t="s">
        <v>21348</v>
      </c>
    </row>
    <row r="8527" spans="1:4" x14ac:dyDescent="0.2">
      <c r="A8527" s="445">
        <v>34655</v>
      </c>
      <c r="B8527" s="445" t="s">
        <v>22161</v>
      </c>
      <c r="C8527" s="446" t="s">
        <v>1867</v>
      </c>
      <c r="D8527" s="396" t="s">
        <v>21879</v>
      </c>
    </row>
    <row r="8528" spans="1:4" x14ac:dyDescent="0.2">
      <c r="A8528" s="445">
        <v>40607</v>
      </c>
      <c r="B8528" s="445" t="s">
        <v>15887</v>
      </c>
      <c r="C8528" s="446" t="s">
        <v>1867</v>
      </c>
      <c r="D8528" s="396" t="s">
        <v>22162</v>
      </c>
    </row>
    <row r="8529" spans="1:4" x14ac:dyDescent="0.2">
      <c r="A8529" s="445">
        <v>567</v>
      </c>
      <c r="B8529" s="445" t="s">
        <v>15888</v>
      </c>
      <c r="C8529" s="446" t="s">
        <v>1870</v>
      </c>
      <c r="D8529" s="396" t="s">
        <v>22005</v>
      </c>
    </row>
    <row r="8530" spans="1:4" x14ac:dyDescent="0.2">
      <c r="A8530" s="445">
        <v>574</v>
      </c>
      <c r="B8530" s="445" t="s">
        <v>15889</v>
      </c>
      <c r="C8530" s="446" t="s">
        <v>1870</v>
      </c>
      <c r="D8530" s="396" t="s">
        <v>22163</v>
      </c>
    </row>
    <row r="8531" spans="1:4" x14ac:dyDescent="0.2">
      <c r="A8531" s="445">
        <v>568</v>
      </c>
      <c r="B8531" s="445" t="s">
        <v>15890</v>
      </c>
      <c r="C8531" s="446" t="s">
        <v>1870</v>
      </c>
      <c r="D8531" s="396" t="s">
        <v>22164</v>
      </c>
    </row>
    <row r="8532" spans="1:4" x14ac:dyDescent="0.2">
      <c r="A8532" s="445">
        <v>4777</v>
      </c>
      <c r="B8532" s="445" t="s">
        <v>15891</v>
      </c>
      <c r="C8532" s="446" t="s">
        <v>1871</v>
      </c>
      <c r="D8532" s="396" t="s">
        <v>22165</v>
      </c>
    </row>
    <row r="8533" spans="1:4" x14ac:dyDescent="0.2">
      <c r="A8533" s="445">
        <v>592</v>
      </c>
      <c r="B8533" s="445" t="s">
        <v>15892</v>
      </c>
      <c r="C8533" s="446" t="s">
        <v>1871</v>
      </c>
      <c r="D8533" s="396" t="s">
        <v>22166</v>
      </c>
    </row>
    <row r="8534" spans="1:4" x14ac:dyDescent="0.2">
      <c r="A8534" s="445">
        <v>586</v>
      </c>
      <c r="B8534" s="445" t="s">
        <v>15893</v>
      </c>
      <c r="C8534" s="446" t="s">
        <v>1870</v>
      </c>
      <c r="D8534" s="396" t="s">
        <v>22167</v>
      </c>
    </row>
    <row r="8535" spans="1:4" x14ac:dyDescent="0.2">
      <c r="A8535" s="445">
        <v>588</v>
      </c>
      <c r="B8535" s="445" t="s">
        <v>15894</v>
      </c>
      <c r="C8535" s="446" t="s">
        <v>1870</v>
      </c>
      <c r="D8535" s="396" t="s">
        <v>22168</v>
      </c>
    </row>
    <row r="8536" spans="1:4" x14ac:dyDescent="0.2">
      <c r="A8536" s="445">
        <v>591</v>
      </c>
      <c r="B8536" s="445" t="s">
        <v>15895</v>
      </c>
      <c r="C8536" s="446" t="s">
        <v>1871</v>
      </c>
      <c r="D8536" s="396" t="s">
        <v>22169</v>
      </c>
    </row>
    <row r="8537" spans="1:4" x14ac:dyDescent="0.2">
      <c r="A8537" s="445">
        <v>584</v>
      </c>
      <c r="B8537" s="445" t="s">
        <v>15896</v>
      </c>
      <c r="C8537" s="446" t="s">
        <v>1870</v>
      </c>
      <c r="D8537" s="396" t="s">
        <v>22170</v>
      </c>
    </row>
    <row r="8538" spans="1:4" x14ac:dyDescent="0.2">
      <c r="A8538" s="445">
        <v>589</v>
      </c>
      <c r="B8538" s="445" t="s">
        <v>15897</v>
      </c>
      <c r="C8538" s="446" t="s">
        <v>1870</v>
      </c>
      <c r="D8538" s="396" t="s">
        <v>22171</v>
      </c>
    </row>
    <row r="8539" spans="1:4" x14ac:dyDescent="0.2">
      <c r="A8539" s="445">
        <v>1165</v>
      </c>
      <c r="B8539" s="445" t="s">
        <v>15898</v>
      </c>
      <c r="C8539" s="446" t="s">
        <v>1867</v>
      </c>
      <c r="D8539" s="396" t="s">
        <v>22172</v>
      </c>
    </row>
    <row r="8540" spans="1:4" x14ac:dyDescent="0.2">
      <c r="A8540" s="445">
        <v>1164</v>
      </c>
      <c r="B8540" s="445" t="s">
        <v>15899</v>
      </c>
      <c r="C8540" s="446" t="s">
        <v>1867</v>
      </c>
      <c r="D8540" s="396" t="s">
        <v>22173</v>
      </c>
    </row>
    <row r="8541" spans="1:4" x14ac:dyDescent="0.2">
      <c r="A8541" s="445">
        <v>1162</v>
      </c>
      <c r="B8541" s="445" t="s">
        <v>15900</v>
      </c>
      <c r="C8541" s="446" t="s">
        <v>1867</v>
      </c>
      <c r="D8541" s="396" t="s">
        <v>21848</v>
      </c>
    </row>
    <row r="8542" spans="1:4" x14ac:dyDescent="0.2">
      <c r="A8542" s="445">
        <v>12395</v>
      </c>
      <c r="B8542" s="445" t="s">
        <v>15901</v>
      </c>
      <c r="C8542" s="446" t="s">
        <v>1867</v>
      </c>
      <c r="D8542" s="396" t="s">
        <v>22174</v>
      </c>
    </row>
    <row r="8543" spans="1:4" x14ac:dyDescent="0.2">
      <c r="A8543" s="445">
        <v>1170</v>
      </c>
      <c r="B8543" s="445" t="s">
        <v>15902</v>
      </c>
      <c r="C8543" s="446" t="s">
        <v>1867</v>
      </c>
      <c r="D8543" s="396" t="s">
        <v>22175</v>
      </c>
    </row>
    <row r="8544" spans="1:4" x14ac:dyDescent="0.2">
      <c r="A8544" s="445">
        <v>1169</v>
      </c>
      <c r="B8544" s="445" t="s">
        <v>15903</v>
      </c>
      <c r="C8544" s="446" t="s">
        <v>1867</v>
      </c>
      <c r="D8544" s="396" t="s">
        <v>22176</v>
      </c>
    </row>
    <row r="8545" spans="1:4" x14ac:dyDescent="0.2">
      <c r="A8545" s="445">
        <v>1166</v>
      </c>
      <c r="B8545" s="445" t="s">
        <v>15904</v>
      </c>
      <c r="C8545" s="446" t="s">
        <v>1867</v>
      </c>
      <c r="D8545" s="396" t="s">
        <v>22177</v>
      </c>
    </row>
    <row r="8546" spans="1:4" x14ac:dyDescent="0.2">
      <c r="A8546" s="445">
        <v>1163</v>
      </c>
      <c r="B8546" s="445" t="s">
        <v>15905</v>
      </c>
      <c r="C8546" s="446" t="s">
        <v>1867</v>
      </c>
      <c r="D8546" s="396" t="s">
        <v>22178</v>
      </c>
    </row>
    <row r="8547" spans="1:4" x14ac:dyDescent="0.2">
      <c r="A8547" s="445">
        <v>12396</v>
      </c>
      <c r="B8547" s="445" t="s">
        <v>15906</v>
      </c>
      <c r="C8547" s="446" t="s">
        <v>1867</v>
      </c>
      <c r="D8547" s="396" t="s">
        <v>22174</v>
      </c>
    </row>
    <row r="8548" spans="1:4" x14ac:dyDescent="0.2">
      <c r="A8548" s="445">
        <v>1168</v>
      </c>
      <c r="B8548" s="445" t="s">
        <v>15907</v>
      </c>
      <c r="C8548" s="446" t="s">
        <v>1867</v>
      </c>
      <c r="D8548" s="396" t="s">
        <v>22179</v>
      </c>
    </row>
    <row r="8549" spans="1:4" x14ac:dyDescent="0.2">
      <c r="A8549" s="445">
        <v>1167</v>
      </c>
      <c r="B8549" s="445" t="s">
        <v>15908</v>
      </c>
      <c r="C8549" s="446" t="s">
        <v>1867</v>
      </c>
      <c r="D8549" s="396" t="s">
        <v>22180</v>
      </c>
    </row>
    <row r="8550" spans="1:4" x14ac:dyDescent="0.2">
      <c r="A8550" s="445">
        <v>36331</v>
      </c>
      <c r="B8550" s="445" t="s">
        <v>15909</v>
      </c>
      <c r="C8550" s="446" t="s">
        <v>1867</v>
      </c>
      <c r="D8550" s="396" t="s">
        <v>22181</v>
      </c>
    </row>
    <row r="8551" spans="1:4" x14ac:dyDescent="0.2">
      <c r="A8551" s="445">
        <v>36346</v>
      </c>
      <c r="B8551" s="445" t="s">
        <v>15910</v>
      </c>
      <c r="C8551" s="446" t="s">
        <v>1867</v>
      </c>
      <c r="D8551" s="396" t="s">
        <v>21879</v>
      </c>
    </row>
    <row r="8552" spans="1:4" x14ac:dyDescent="0.2">
      <c r="A8552" s="445">
        <v>1197</v>
      </c>
      <c r="B8552" s="445" t="s">
        <v>15911</v>
      </c>
      <c r="C8552" s="446" t="s">
        <v>1867</v>
      </c>
      <c r="D8552" s="396" t="s">
        <v>22182</v>
      </c>
    </row>
    <row r="8553" spans="1:4" x14ac:dyDescent="0.2">
      <c r="A8553" s="445">
        <v>1202</v>
      </c>
      <c r="B8553" s="445" t="s">
        <v>15912</v>
      </c>
      <c r="C8553" s="446" t="s">
        <v>1867</v>
      </c>
      <c r="D8553" s="396" t="s">
        <v>22183</v>
      </c>
    </row>
    <row r="8554" spans="1:4" x14ac:dyDescent="0.2">
      <c r="A8554" s="445">
        <v>1198</v>
      </c>
      <c r="B8554" s="445" t="s">
        <v>15913</v>
      </c>
      <c r="C8554" s="446" t="s">
        <v>1867</v>
      </c>
      <c r="D8554" s="396" t="s">
        <v>22184</v>
      </c>
    </row>
    <row r="8555" spans="1:4" x14ac:dyDescent="0.2">
      <c r="A8555" s="445">
        <v>20088</v>
      </c>
      <c r="B8555" s="445" t="s">
        <v>15914</v>
      </c>
      <c r="C8555" s="446" t="s">
        <v>1867</v>
      </c>
      <c r="D8555" s="396" t="s">
        <v>22185</v>
      </c>
    </row>
    <row r="8556" spans="1:4" x14ac:dyDescent="0.2">
      <c r="A8556" s="445">
        <v>20089</v>
      </c>
      <c r="B8556" s="445" t="s">
        <v>15915</v>
      </c>
      <c r="C8556" s="446" t="s">
        <v>1867</v>
      </c>
      <c r="D8556" s="396" t="s">
        <v>22186</v>
      </c>
    </row>
    <row r="8557" spans="1:4" x14ac:dyDescent="0.2">
      <c r="A8557" s="445">
        <v>20087</v>
      </c>
      <c r="B8557" s="445" t="s">
        <v>15916</v>
      </c>
      <c r="C8557" s="446" t="s">
        <v>1867</v>
      </c>
      <c r="D8557" s="396" t="s">
        <v>21849</v>
      </c>
    </row>
    <row r="8558" spans="1:4" x14ac:dyDescent="0.2">
      <c r="A8558" s="445">
        <v>1200</v>
      </c>
      <c r="B8558" s="445" t="s">
        <v>15917</v>
      </c>
      <c r="C8558" s="446" t="s">
        <v>1867</v>
      </c>
      <c r="D8558" s="396" t="s">
        <v>22187</v>
      </c>
    </row>
    <row r="8559" spans="1:4" x14ac:dyDescent="0.2">
      <c r="A8559" s="445">
        <v>12909</v>
      </c>
      <c r="B8559" s="445" t="s">
        <v>15918</v>
      </c>
      <c r="C8559" s="446" t="s">
        <v>1867</v>
      </c>
      <c r="D8559" s="396" t="s">
        <v>22188</v>
      </c>
    </row>
    <row r="8560" spans="1:4" x14ac:dyDescent="0.2">
      <c r="A8560" s="445">
        <v>12910</v>
      </c>
      <c r="B8560" s="445" t="s">
        <v>15919</v>
      </c>
      <c r="C8560" s="446" t="s">
        <v>1867</v>
      </c>
      <c r="D8560" s="396" t="s">
        <v>22189</v>
      </c>
    </row>
    <row r="8561" spans="1:4" x14ac:dyDescent="0.2">
      <c r="A8561" s="445">
        <v>1191</v>
      </c>
      <c r="B8561" s="445" t="s">
        <v>15920</v>
      </c>
      <c r="C8561" s="446" t="s">
        <v>1867</v>
      </c>
      <c r="D8561" s="396" t="s">
        <v>22190</v>
      </c>
    </row>
    <row r="8562" spans="1:4" x14ac:dyDescent="0.2">
      <c r="A8562" s="445">
        <v>1185</v>
      </c>
      <c r="B8562" s="445" t="s">
        <v>15921</v>
      </c>
      <c r="C8562" s="446" t="s">
        <v>1867</v>
      </c>
      <c r="D8562" s="396" t="s">
        <v>22190</v>
      </c>
    </row>
    <row r="8563" spans="1:4" x14ac:dyDescent="0.2">
      <c r="A8563" s="445">
        <v>1189</v>
      </c>
      <c r="B8563" s="445" t="s">
        <v>15922</v>
      </c>
      <c r="C8563" s="446" t="s">
        <v>1867</v>
      </c>
      <c r="D8563" s="396" t="s">
        <v>21346</v>
      </c>
    </row>
    <row r="8564" spans="1:4" x14ac:dyDescent="0.2">
      <c r="A8564" s="445">
        <v>1193</v>
      </c>
      <c r="B8564" s="445" t="s">
        <v>15923</v>
      </c>
      <c r="C8564" s="446" t="s">
        <v>1867</v>
      </c>
      <c r="D8564" s="396" t="s">
        <v>22191</v>
      </c>
    </row>
    <row r="8565" spans="1:4" x14ac:dyDescent="0.2">
      <c r="A8565" s="445">
        <v>1194</v>
      </c>
      <c r="B8565" s="445" t="s">
        <v>15924</v>
      </c>
      <c r="C8565" s="446" t="s">
        <v>1867</v>
      </c>
      <c r="D8565" s="396" t="s">
        <v>22192</v>
      </c>
    </row>
    <row r="8566" spans="1:4" x14ac:dyDescent="0.2">
      <c r="A8566" s="445">
        <v>1195</v>
      </c>
      <c r="B8566" s="445" t="s">
        <v>15925</v>
      </c>
      <c r="C8566" s="446" t="s">
        <v>1867</v>
      </c>
      <c r="D8566" s="396" t="s">
        <v>22193</v>
      </c>
    </row>
    <row r="8567" spans="1:4" x14ac:dyDescent="0.2">
      <c r="A8567" s="445">
        <v>1204</v>
      </c>
      <c r="B8567" s="445" t="s">
        <v>15926</v>
      </c>
      <c r="C8567" s="446" t="s">
        <v>1867</v>
      </c>
      <c r="D8567" s="396" t="s">
        <v>22194</v>
      </c>
    </row>
    <row r="8568" spans="1:4" x14ac:dyDescent="0.2">
      <c r="A8568" s="445">
        <v>1207</v>
      </c>
      <c r="B8568" s="445" t="s">
        <v>15927</v>
      </c>
      <c r="C8568" s="446" t="s">
        <v>1867</v>
      </c>
      <c r="D8568" s="396" t="s">
        <v>22195</v>
      </c>
    </row>
    <row r="8569" spans="1:4" x14ac:dyDescent="0.2">
      <c r="A8569" s="445">
        <v>1206</v>
      </c>
      <c r="B8569" s="445" t="s">
        <v>15928</v>
      </c>
      <c r="C8569" s="446" t="s">
        <v>1867</v>
      </c>
      <c r="D8569" s="396" t="s">
        <v>22196</v>
      </c>
    </row>
    <row r="8570" spans="1:4" x14ac:dyDescent="0.2">
      <c r="A8570" s="445">
        <v>1183</v>
      </c>
      <c r="B8570" s="445" t="s">
        <v>15929</v>
      </c>
      <c r="C8570" s="446" t="s">
        <v>1867</v>
      </c>
      <c r="D8570" s="396" t="s">
        <v>22197</v>
      </c>
    </row>
    <row r="8571" spans="1:4" x14ac:dyDescent="0.2">
      <c r="A8571" s="445">
        <v>42685</v>
      </c>
      <c r="B8571" s="445" t="s">
        <v>15930</v>
      </c>
      <c r="C8571" s="446" t="s">
        <v>1867</v>
      </c>
      <c r="D8571" s="396" t="s">
        <v>22198</v>
      </c>
    </row>
    <row r="8572" spans="1:4" x14ac:dyDescent="0.2">
      <c r="A8572" s="445">
        <v>42686</v>
      </c>
      <c r="B8572" s="445" t="s">
        <v>15931</v>
      </c>
      <c r="C8572" s="446" t="s">
        <v>1867</v>
      </c>
      <c r="D8572" s="396" t="s">
        <v>22199</v>
      </c>
    </row>
    <row r="8573" spans="1:4" x14ac:dyDescent="0.2">
      <c r="A8573" s="445">
        <v>12894</v>
      </c>
      <c r="B8573" s="445" t="s">
        <v>15932</v>
      </c>
      <c r="C8573" s="446" t="s">
        <v>1867</v>
      </c>
      <c r="D8573" s="396" t="s">
        <v>22200</v>
      </c>
    </row>
    <row r="8574" spans="1:4" x14ac:dyDescent="0.2">
      <c r="A8574" s="445">
        <v>12895</v>
      </c>
      <c r="B8574" s="445" t="s">
        <v>15933</v>
      </c>
      <c r="C8574" s="446" t="s">
        <v>1867</v>
      </c>
      <c r="D8574" s="396" t="s">
        <v>22201</v>
      </c>
    </row>
    <row r="8575" spans="1:4" x14ac:dyDescent="0.2">
      <c r="A8575" s="445">
        <v>1631</v>
      </c>
      <c r="B8575" s="445" t="s">
        <v>15934</v>
      </c>
      <c r="C8575" s="446" t="s">
        <v>1867</v>
      </c>
      <c r="D8575" s="396" t="s">
        <v>22202</v>
      </c>
    </row>
    <row r="8576" spans="1:4" x14ac:dyDescent="0.2">
      <c r="A8576" s="445">
        <v>1633</v>
      </c>
      <c r="B8576" s="445" t="s">
        <v>15935</v>
      </c>
      <c r="C8576" s="446" t="s">
        <v>1867</v>
      </c>
      <c r="D8576" s="396" t="s">
        <v>22203</v>
      </c>
    </row>
    <row r="8577" spans="1:4" x14ac:dyDescent="0.2">
      <c r="A8577" s="445">
        <v>10818</v>
      </c>
      <c r="B8577" s="445" t="s">
        <v>15936</v>
      </c>
      <c r="C8577" s="446" t="s">
        <v>1871</v>
      </c>
      <c r="D8577" s="396" t="s">
        <v>22204</v>
      </c>
    </row>
    <row r="8578" spans="1:4" x14ac:dyDescent="0.2">
      <c r="A8578" s="445">
        <v>41410</v>
      </c>
      <c r="B8578" s="445" t="s">
        <v>15937</v>
      </c>
      <c r="C8578" s="446" t="s">
        <v>1867</v>
      </c>
      <c r="D8578" s="396" t="s">
        <v>22205</v>
      </c>
    </row>
    <row r="8579" spans="1:4" x14ac:dyDescent="0.2">
      <c r="A8579" s="445">
        <v>41411</v>
      </c>
      <c r="B8579" s="445" t="s">
        <v>15938</v>
      </c>
      <c r="C8579" s="446" t="s">
        <v>1867</v>
      </c>
      <c r="D8579" s="396" t="s">
        <v>22206</v>
      </c>
    </row>
    <row r="8580" spans="1:4" x14ac:dyDescent="0.2">
      <c r="A8580" s="445">
        <v>41412</v>
      </c>
      <c r="B8580" s="445" t="s">
        <v>15939</v>
      </c>
      <c r="C8580" s="446" t="s">
        <v>1867</v>
      </c>
      <c r="D8580" s="396" t="s">
        <v>22207</v>
      </c>
    </row>
    <row r="8581" spans="1:4" x14ac:dyDescent="0.2">
      <c r="A8581" s="445">
        <v>41413</v>
      </c>
      <c r="B8581" s="445" t="s">
        <v>15940</v>
      </c>
      <c r="C8581" s="446" t="s">
        <v>1867</v>
      </c>
      <c r="D8581" s="396" t="s">
        <v>22208</v>
      </c>
    </row>
    <row r="8582" spans="1:4" x14ac:dyDescent="0.2">
      <c r="A8582" s="445">
        <v>39359</v>
      </c>
      <c r="B8582" s="445" t="s">
        <v>15941</v>
      </c>
      <c r="C8582" s="446" t="s">
        <v>1867</v>
      </c>
      <c r="D8582" s="396" t="s">
        <v>22209</v>
      </c>
    </row>
    <row r="8583" spans="1:4" x14ac:dyDescent="0.2">
      <c r="A8583" s="445">
        <v>39360</v>
      </c>
      <c r="B8583" s="445" t="s">
        <v>15942</v>
      </c>
      <c r="C8583" s="446" t="s">
        <v>1867</v>
      </c>
      <c r="D8583" s="396" t="s">
        <v>22209</v>
      </c>
    </row>
    <row r="8584" spans="1:4" x14ac:dyDescent="0.2">
      <c r="A8584" s="445">
        <v>10710</v>
      </c>
      <c r="B8584" s="445" t="s">
        <v>15943</v>
      </c>
      <c r="C8584" s="446" t="s">
        <v>1868</v>
      </c>
      <c r="D8584" s="396" t="s">
        <v>22210</v>
      </c>
    </row>
    <row r="8585" spans="1:4" x14ac:dyDescent="0.2">
      <c r="A8585" s="445">
        <v>10709</v>
      </c>
      <c r="B8585" s="445" t="s">
        <v>15944</v>
      </c>
      <c r="C8585" s="446" t="s">
        <v>1868</v>
      </c>
      <c r="D8585" s="396" t="s">
        <v>22211</v>
      </c>
    </row>
    <row r="8586" spans="1:4" x14ac:dyDescent="0.2">
      <c r="A8586" s="445">
        <v>39636</v>
      </c>
      <c r="B8586" s="445" t="s">
        <v>15945</v>
      </c>
      <c r="C8586" s="446" t="s">
        <v>1868</v>
      </c>
      <c r="D8586" s="396" t="s">
        <v>22212</v>
      </c>
    </row>
    <row r="8587" spans="1:4" x14ac:dyDescent="0.2">
      <c r="A8587" s="445">
        <v>10708</v>
      </c>
      <c r="B8587" s="445" t="s">
        <v>15946</v>
      </c>
      <c r="C8587" s="446" t="s">
        <v>1868</v>
      </c>
      <c r="D8587" s="396" t="s">
        <v>22213</v>
      </c>
    </row>
    <row r="8588" spans="1:4" x14ac:dyDescent="0.2">
      <c r="A8588" s="445">
        <v>39635</v>
      </c>
      <c r="B8588" s="445" t="s">
        <v>15947</v>
      </c>
      <c r="C8588" s="446" t="s">
        <v>1868</v>
      </c>
      <c r="D8588" s="396" t="s">
        <v>22214</v>
      </c>
    </row>
    <row r="8589" spans="1:4" x14ac:dyDescent="0.2">
      <c r="A8589" s="445">
        <v>6117</v>
      </c>
      <c r="B8589" s="445" t="s">
        <v>15948</v>
      </c>
      <c r="C8589" s="446" t="s">
        <v>1866</v>
      </c>
      <c r="D8589" s="396" t="s">
        <v>21602</v>
      </c>
    </row>
    <row r="8590" spans="1:4" x14ac:dyDescent="0.2">
      <c r="A8590" s="445">
        <v>40913</v>
      </c>
      <c r="B8590" s="445" t="s">
        <v>15949</v>
      </c>
      <c r="C8590" s="446" t="s">
        <v>1873</v>
      </c>
      <c r="D8590" s="396" t="s">
        <v>21603</v>
      </c>
    </row>
    <row r="8591" spans="1:4" x14ac:dyDescent="0.2">
      <c r="A8591" s="445">
        <v>1214</v>
      </c>
      <c r="B8591" s="445" t="s">
        <v>15950</v>
      </c>
      <c r="C8591" s="446" t="s">
        <v>1866</v>
      </c>
      <c r="D8591" s="396" t="s">
        <v>22215</v>
      </c>
    </row>
    <row r="8592" spans="1:4" x14ac:dyDescent="0.2">
      <c r="A8592" s="445">
        <v>40915</v>
      </c>
      <c r="B8592" s="445" t="s">
        <v>15951</v>
      </c>
      <c r="C8592" s="446" t="s">
        <v>1873</v>
      </c>
      <c r="D8592" s="396" t="s">
        <v>22216</v>
      </c>
    </row>
    <row r="8593" spans="1:4" x14ac:dyDescent="0.2">
      <c r="A8593" s="445">
        <v>1213</v>
      </c>
      <c r="B8593" s="445" t="s">
        <v>15952</v>
      </c>
      <c r="C8593" s="446" t="s">
        <v>1866</v>
      </c>
      <c r="D8593" s="396" t="s">
        <v>21574</v>
      </c>
    </row>
    <row r="8594" spans="1:4" x14ac:dyDescent="0.2">
      <c r="A8594" s="445">
        <v>40914</v>
      </c>
      <c r="B8594" s="445" t="s">
        <v>15953</v>
      </c>
      <c r="C8594" s="446" t="s">
        <v>1873</v>
      </c>
      <c r="D8594" s="396" t="s">
        <v>21575</v>
      </c>
    </row>
    <row r="8595" spans="1:4" x14ac:dyDescent="0.2">
      <c r="A8595" s="445">
        <v>5091</v>
      </c>
      <c r="B8595" s="445" t="s">
        <v>15954</v>
      </c>
      <c r="C8595" s="446" t="s">
        <v>1867</v>
      </c>
      <c r="D8595" s="397" t="s">
        <v>22217</v>
      </c>
    </row>
    <row r="8596" spans="1:4" x14ac:dyDescent="0.2">
      <c r="A8596" s="445">
        <v>14615</v>
      </c>
      <c r="B8596" s="445" t="s">
        <v>15955</v>
      </c>
      <c r="C8596" s="446" t="s">
        <v>1867</v>
      </c>
      <c r="D8596" s="396" t="s">
        <v>22218</v>
      </c>
    </row>
    <row r="8597" spans="1:4" x14ac:dyDescent="0.2">
      <c r="A8597" s="445">
        <v>2711</v>
      </c>
      <c r="B8597" s="445" t="s">
        <v>15956</v>
      </c>
      <c r="C8597" s="446" t="s">
        <v>1867</v>
      </c>
      <c r="D8597" s="397" t="s">
        <v>22219</v>
      </c>
    </row>
    <row r="8598" spans="1:4" x14ac:dyDescent="0.2">
      <c r="A8598" s="445">
        <v>37727</v>
      </c>
      <c r="B8598" s="445" t="s">
        <v>15957</v>
      </c>
      <c r="C8598" s="446" t="s">
        <v>1867</v>
      </c>
      <c r="D8598" s="396" t="s">
        <v>22220</v>
      </c>
    </row>
    <row r="8599" spans="1:4" x14ac:dyDescent="0.2">
      <c r="A8599" s="445">
        <v>37728</v>
      </c>
      <c r="B8599" s="445" t="s">
        <v>15958</v>
      </c>
      <c r="C8599" s="446" t="s">
        <v>1867</v>
      </c>
      <c r="D8599" s="397" t="s">
        <v>22221</v>
      </c>
    </row>
    <row r="8600" spans="1:4" x14ac:dyDescent="0.2">
      <c r="A8600" s="445">
        <v>37729</v>
      </c>
      <c r="B8600" s="445" t="s">
        <v>15959</v>
      </c>
      <c r="C8600" s="446" t="s">
        <v>1867</v>
      </c>
      <c r="D8600" s="396" t="s">
        <v>22222</v>
      </c>
    </row>
    <row r="8601" spans="1:4" x14ac:dyDescent="0.2">
      <c r="A8601" s="445">
        <v>37730</v>
      </c>
      <c r="B8601" s="445" t="s">
        <v>15960</v>
      </c>
      <c r="C8601" s="446" t="s">
        <v>1867</v>
      </c>
      <c r="D8601" s="397" t="s">
        <v>22223</v>
      </c>
    </row>
    <row r="8602" spans="1:4" x14ac:dyDescent="0.2">
      <c r="A8602" s="445">
        <v>37731</v>
      </c>
      <c r="B8602" s="445" t="s">
        <v>15961</v>
      </c>
      <c r="C8602" s="446" t="s">
        <v>1867</v>
      </c>
      <c r="D8602" s="396" t="s">
        <v>22224</v>
      </c>
    </row>
    <row r="8603" spans="1:4" x14ac:dyDescent="0.2">
      <c r="A8603" s="445">
        <v>37732</v>
      </c>
      <c r="B8603" s="445" t="s">
        <v>15962</v>
      </c>
      <c r="C8603" s="446" t="s">
        <v>1867</v>
      </c>
      <c r="D8603" s="397" t="s">
        <v>22225</v>
      </c>
    </row>
    <row r="8604" spans="1:4" x14ac:dyDescent="0.2">
      <c r="A8604" s="445">
        <v>42256</v>
      </c>
      <c r="B8604" s="445" t="s">
        <v>15963</v>
      </c>
      <c r="C8604" s="446" t="s">
        <v>1871</v>
      </c>
      <c r="D8604" s="397" t="s">
        <v>22226</v>
      </c>
    </row>
    <row r="8605" spans="1:4" x14ac:dyDescent="0.2">
      <c r="A8605" s="445">
        <v>42250</v>
      </c>
      <c r="B8605" s="445" t="s">
        <v>15964</v>
      </c>
      <c r="C8605" s="446" t="s">
        <v>1877</v>
      </c>
      <c r="D8605" s="397" t="s">
        <v>22227</v>
      </c>
    </row>
    <row r="8606" spans="1:4" x14ac:dyDescent="0.2">
      <c r="A8606" s="445">
        <v>4743</v>
      </c>
      <c r="B8606" s="445" t="s">
        <v>15965</v>
      </c>
      <c r="C8606" s="446" t="s">
        <v>1869</v>
      </c>
      <c r="D8606" s="397" t="s">
        <v>22228</v>
      </c>
    </row>
    <row r="8607" spans="1:4" x14ac:dyDescent="0.2">
      <c r="A8607" s="445">
        <v>4744</v>
      </c>
      <c r="B8607" s="445" t="s">
        <v>15966</v>
      </c>
      <c r="C8607" s="446" t="s">
        <v>1869</v>
      </c>
      <c r="D8607" s="397" t="s">
        <v>22229</v>
      </c>
    </row>
    <row r="8608" spans="1:4" x14ac:dyDescent="0.2">
      <c r="A8608" s="445">
        <v>4745</v>
      </c>
      <c r="B8608" s="445" t="s">
        <v>15967</v>
      </c>
      <c r="C8608" s="446" t="s">
        <v>1869</v>
      </c>
      <c r="D8608" s="397" t="s">
        <v>22230</v>
      </c>
    </row>
    <row r="8609" spans="1:4" x14ac:dyDescent="0.2">
      <c r="A8609" s="445">
        <v>36496</v>
      </c>
      <c r="B8609" s="445" t="s">
        <v>15968</v>
      </c>
      <c r="C8609" s="446" t="s">
        <v>1867</v>
      </c>
      <c r="D8609" s="396" t="s">
        <v>22231</v>
      </c>
    </row>
    <row r="8610" spans="1:4" x14ac:dyDescent="0.2">
      <c r="A8610" s="445">
        <v>10630</v>
      </c>
      <c r="B8610" s="445" t="s">
        <v>15969</v>
      </c>
      <c r="C8610" s="446" t="s">
        <v>1867</v>
      </c>
      <c r="D8610" s="397" t="s">
        <v>22232</v>
      </c>
    </row>
    <row r="8611" spans="1:4" x14ac:dyDescent="0.2">
      <c r="A8611" s="445">
        <v>37762</v>
      </c>
      <c r="B8611" s="445" t="s">
        <v>15970</v>
      </c>
      <c r="C8611" s="446" t="s">
        <v>1867</v>
      </c>
      <c r="D8611" s="396" t="s">
        <v>22233</v>
      </c>
    </row>
    <row r="8612" spans="1:4" x14ac:dyDescent="0.2">
      <c r="A8612" s="445">
        <v>37763</v>
      </c>
      <c r="B8612" s="445" t="s">
        <v>15971</v>
      </c>
      <c r="C8612" s="446" t="s">
        <v>1867</v>
      </c>
      <c r="D8612" s="396" t="s">
        <v>22234</v>
      </c>
    </row>
    <row r="8613" spans="1:4" x14ac:dyDescent="0.2">
      <c r="A8613" s="445">
        <v>41992</v>
      </c>
      <c r="B8613" s="445" t="s">
        <v>15972</v>
      </c>
      <c r="C8613" s="446" t="s">
        <v>1867</v>
      </c>
      <c r="D8613" s="396" t="s">
        <v>22235</v>
      </c>
    </row>
    <row r="8614" spans="1:4" x14ac:dyDescent="0.2">
      <c r="A8614" s="445">
        <v>13215</v>
      </c>
      <c r="B8614" s="445" t="s">
        <v>15973</v>
      </c>
      <c r="C8614" s="446" t="s">
        <v>1867</v>
      </c>
      <c r="D8614" s="397" t="s">
        <v>22236</v>
      </c>
    </row>
    <row r="8615" spans="1:4" x14ac:dyDescent="0.2">
      <c r="A8615" s="445">
        <v>4235</v>
      </c>
      <c r="B8615" s="445" t="s">
        <v>15974</v>
      </c>
      <c r="C8615" s="446" t="s">
        <v>1866</v>
      </c>
      <c r="D8615" s="397" t="s">
        <v>22237</v>
      </c>
    </row>
    <row r="8616" spans="1:4" x14ac:dyDescent="0.2">
      <c r="A8616" s="445">
        <v>40976</v>
      </c>
      <c r="B8616" s="445" t="s">
        <v>15975</v>
      </c>
      <c r="C8616" s="446" t="s">
        <v>1873</v>
      </c>
      <c r="D8616" s="397" t="s">
        <v>22238</v>
      </c>
    </row>
    <row r="8617" spans="1:4" x14ac:dyDescent="0.2">
      <c r="A8617" s="445">
        <v>43091</v>
      </c>
      <c r="B8617" s="445" t="s">
        <v>15976</v>
      </c>
      <c r="C8617" s="446" t="s">
        <v>1867</v>
      </c>
      <c r="D8617" s="397" t="s">
        <v>22239</v>
      </c>
    </row>
    <row r="8618" spans="1:4" x14ac:dyDescent="0.2">
      <c r="A8618" s="445">
        <v>43092</v>
      </c>
      <c r="B8618" s="445" t="s">
        <v>15977</v>
      </c>
      <c r="C8618" s="446" t="s">
        <v>1867</v>
      </c>
      <c r="D8618" s="397" t="s">
        <v>22240</v>
      </c>
    </row>
    <row r="8619" spans="1:4" x14ac:dyDescent="0.2">
      <c r="A8619" s="445">
        <v>43089</v>
      </c>
      <c r="B8619" s="445" t="s">
        <v>15978</v>
      </c>
      <c r="C8619" s="446" t="s">
        <v>1867</v>
      </c>
      <c r="D8619" s="397" t="s">
        <v>22241</v>
      </c>
    </row>
    <row r="8620" spans="1:4" x14ac:dyDescent="0.2">
      <c r="A8620" s="445">
        <v>43090</v>
      </c>
      <c r="B8620" s="445" t="s">
        <v>15979</v>
      </c>
      <c r="C8620" s="446" t="s">
        <v>1867</v>
      </c>
      <c r="D8620" s="396" t="s">
        <v>22242</v>
      </c>
    </row>
    <row r="8621" spans="1:4" x14ac:dyDescent="0.2">
      <c r="A8621" s="445">
        <v>41967</v>
      </c>
      <c r="B8621" s="445" t="s">
        <v>15980</v>
      </c>
      <c r="C8621" s="446" t="s">
        <v>1872</v>
      </c>
      <c r="D8621" s="397" t="s">
        <v>22243</v>
      </c>
    </row>
    <row r="8622" spans="1:4" x14ac:dyDescent="0.2">
      <c r="A8622" s="445">
        <v>12760</v>
      </c>
      <c r="B8622" s="445" t="s">
        <v>15981</v>
      </c>
      <c r="C8622" s="446" t="s">
        <v>1868</v>
      </c>
      <c r="D8622" s="397" t="s">
        <v>22244</v>
      </c>
    </row>
    <row r="8623" spans="1:4" x14ac:dyDescent="0.2">
      <c r="A8623" s="445">
        <v>12759</v>
      </c>
      <c r="B8623" s="445" t="s">
        <v>15982</v>
      </c>
      <c r="C8623" s="446" t="s">
        <v>1868</v>
      </c>
      <c r="D8623" s="397" t="s">
        <v>22245</v>
      </c>
    </row>
    <row r="8624" spans="1:4" x14ac:dyDescent="0.2">
      <c r="A8624" s="445">
        <v>43105</v>
      </c>
      <c r="B8624" s="445" t="s">
        <v>15983</v>
      </c>
      <c r="C8624" s="446" t="s">
        <v>1871</v>
      </c>
      <c r="D8624" s="397" t="s">
        <v>22246</v>
      </c>
    </row>
    <row r="8625" spans="1:4" x14ac:dyDescent="0.2">
      <c r="A8625" s="445">
        <v>40424</v>
      </c>
      <c r="B8625" s="445" t="s">
        <v>15984</v>
      </c>
      <c r="C8625" s="446" t="s">
        <v>1871</v>
      </c>
      <c r="D8625" s="397" t="s">
        <v>22247</v>
      </c>
    </row>
    <row r="8626" spans="1:4" x14ac:dyDescent="0.2">
      <c r="A8626" s="445">
        <v>1325</v>
      </c>
      <c r="B8626" s="445" t="s">
        <v>15985</v>
      </c>
      <c r="C8626" s="446" t="s">
        <v>1871</v>
      </c>
      <c r="D8626" s="396" t="s">
        <v>22248</v>
      </c>
    </row>
    <row r="8627" spans="1:4" x14ac:dyDescent="0.2">
      <c r="A8627" s="445">
        <v>1327</v>
      </c>
      <c r="B8627" s="445" t="s">
        <v>15986</v>
      </c>
      <c r="C8627" s="446" t="s">
        <v>1871</v>
      </c>
      <c r="D8627" s="397" t="s">
        <v>22249</v>
      </c>
    </row>
    <row r="8628" spans="1:4" x14ac:dyDescent="0.2">
      <c r="A8628" s="445">
        <v>1328</v>
      </c>
      <c r="B8628" s="445" t="s">
        <v>15987</v>
      </c>
      <c r="C8628" s="446" t="s">
        <v>1871</v>
      </c>
      <c r="D8628" s="396" t="s">
        <v>22250</v>
      </c>
    </row>
    <row r="8629" spans="1:4" x14ac:dyDescent="0.2">
      <c r="A8629" s="445">
        <v>1321</v>
      </c>
      <c r="B8629" s="445" t="s">
        <v>15988</v>
      </c>
      <c r="C8629" s="446" t="s">
        <v>1871</v>
      </c>
      <c r="D8629" s="396" t="s">
        <v>22251</v>
      </c>
    </row>
    <row r="8630" spans="1:4" x14ac:dyDescent="0.2">
      <c r="A8630" s="445">
        <v>1318</v>
      </c>
      <c r="B8630" s="445" t="s">
        <v>15989</v>
      </c>
      <c r="C8630" s="446" t="s">
        <v>1871</v>
      </c>
      <c r="D8630" s="396" t="s">
        <v>22252</v>
      </c>
    </row>
    <row r="8631" spans="1:4" x14ac:dyDescent="0.2">
      <c r="A8631" s="445">
        <v>1322</v>
      </c>
      <c r="B8631" s="445" t="s">
        <v>15990</v>
      </c>
      <c r="C8631" s="446" t="s">
        <v>1871</v>
      </c>
      <c r="D8631" s="396" t="s">
        <v>22253</v>
      </c>
    </row>
    <row r="8632" spans="1:4" x14ac:dyDescent="0.2">
      <c r="A8632" s="445">
        <v>1323</v>
      </c>
      <c r="B8632" s="445" t="s">
        <v>15991</v>
      </c>
      <c r="C8632" s="446" t="s">
        <v>1871</v>
      </c>
      <c r="D8632" s="396" t="s">
        <v>22253</v>
      </c>
    </row>
    <row r="8633" spans="1:4" x14ac:dyDescent="0.2">
      <c r="A8633" s="445">
        <v>1319</v>
      </c>
      <c r="B8633" s="445" t="s">
        <v>15992</v>
      </c>
      <c r="C8633" s="446" t="s">
        <v>1871</v>
      </c>
      <c r="D8633" s="396" t="s">
        <v>22254</v>
      </c>
    </row>
    <row r="8634" spans="1:4" x14ac:dyDescent="0.2">
      <c r="A8634" s="445">
        <v>11026</v>
      </c>
      <c r="B8634" s="445" t="s">
        <v>15993</v>
      </c>
      <c r="C8634" s="446" t="s">
        <v>1871</v>
      </c>
      <c r="D8634" s="396" t="s">
        <v>22255</v>
      </c>
    </row>
    <row r="8635" spans="1:4" x14ac:dyDescent="0.2">
      <c r="A8635" s="445">
        <v>11027</v>
      </c>
      <c r="B8635" s="445" t="s">
        <v>15994</v>
      </c>
      <c r="C8635" s="446" t="s">
        <v>1871</v>
      </c>
      <c r="D8635" s="396" t="s">
        <v>22256</v>
      </c>
    </row>
    <row r="8636" spans="1:4" x14ac:dyDescent="0.2">
      <c r="A8636" s="445">
        <v>11046</v>
      </c>
      <c r="B8636" s="445" t="s">
        <v>15995</v>
      </c>
      <c r="C8636" s="446" t="s">
        <v>1871</v>
      </c>
      <c r="D8636" s="396" t="s">
        <v>22257</v>
      </c>
    </row>
    <row r="8637" spans="1:4" x14ac:dyDescent="0.2">
      <c r="A8637" s="445">
        <v>11047</v>
      </c>
      <c r="B8637" s="445" t="s">
        <v>15996</v>
      </c>
      <c r="C8637" s="446" t="s">
        <v>1871</v>
      </c>
      <c r="D8637" s="396" t="s">
        <v>22258</v>
      </c>
    </row>
    <row r="8638" spans="1:4" x14ac:dyDescent="0.2">
      <c r="A8638" s="445">
        <v>43668</v>
      </c>
      <c r="B8638" s="445" t="s">
        <v>15997</v>
      </c>
      <c r="C8638" s="446" t="s">
        <v>1871</v>
      </c>
      <c r="D8638" s="396" t="s">
        <v>22259</v>
      </c>
    </row>
    <row r="8639" spans="1:4" x14ac:dyDescent="0.2">
      <c r="A8639" s="445">
        <v>11049</v>
      </c>
      <c r="B8639" s="445" t="s">
        <v>15998</v>
      </c>
      <c r="C8639" s="446" t="s">
        <v>1871</v>
      </c>
      <c r="D8639" s="396" t="s">
        <v>22260</v>
      </c>
    </row>
    <row r="8640" spans="1:4" x14ac:dyDescent="0.2">
      <c r="A8640" s="445">
        <v>43106</v>
      </c>
      <c r="B8640" s="445" t="s">
        <v>15999</v>
      </c>
      <c r="C8640" s="446" t="s">
        <v>1871</v>
      </c>
      <c r="D8640" s="396" t="s">
        <v>22261</v>
      </c>
    </row>
    <row r="8641" spans="1:4" x14ac:dyDescent="0.2">
      <c r="A8641" s="445">
        <v>11051</v>
      </c>
      <c r="B8641" s="445" t="s">
        <v>16000</v>
      </c>
      <c r="C8641" s="446" t="s">
        <v>1871</v>
      </c>
      <c r="D8641" s="396" t="s">
        <v>22262</v>
      </c>
    </row>
    <row r="8642" spans="1:4" x14ac:dyDescent="0.2">
      <c r="A8642" s="445">
        <v>11061</v>
      </c>
      <c r="B8642" s="445" t="s">
        <v>16001</v>
      </c>
      <c r="C8642" s="446" t="s">
        <v>1871</v>
      </c>
      <c r="D8642" s="396" t="s">
        <v>22263</v>
      </c>
    </row>
    <row r="8643" spans="1:4" x14ac:dyDescent="0.2">
      <c r="A8643" s="445">
        <v>43667</v>
      </c>
      <c r="B8643" s="445" t="s">
        <v>16002</v>
      </c>
      <c r="C8643" s="446" t="s">
        <v>1871</v>
      </c>
      <c r="D8643" s="396" t="s">
        <v>22264</v>
      </c>
    </row>
    <row r="8644" spans="1:4" x14ac:dyDescent="0.2">
      <c r="A8644" s="445">
        <v>1333</v>
      </c>
      <c r="B8644" s="445" t="s">
        <v>16003</v>
      </c>
      <c r="C8644" s="446" t="s">
        <v>1871</v>
      </c>
      <c r="D8644" s="396" t="s">
        <v>22265</v>
      </c>
    </row>
    <row r="8645" spans="1:4" x14ac:dyDescent="0.2">
      <c r="A8645" s="445">
        <v>1330</v>
      </c>
      <c r="B8645" s="445" t="s">
        <v>16004</v>
      </c>
      <c r="C8645" s="446" t="s">
        <v>1871</v>
      </c>
      <c r="D8645" s="396" t="s">
        <v>22266</v>
      </c>
    </row>
    <row r="8646" spans="1:4" x14ac:dyDescent="0.2">
      <c r="A8646" s="445">
        <v>10957</v>
      </c>
      <c r="B8646" s="445" t="s">
        <v>16005</v>
      </c>
      <c r="C8646" s="446" t="s">
        <v>1871</v>
      </c>
      <c r="D8646" s="396" t="s">
        <v>22267</v>
      </c>
    </row>
    <row r="8647" spans="1:4" x14ac:dyDescent="0.2">
      <c r="A8647" s="445">
        <v>1332</v>
      </c>
      <c r="B8647" s="445" t="s">
        <v>16006</v>
      </c>
      <c r="C8647" s="446" t="s">
        <v>1871</v>
      </c>
      <c r="D8647" s="396" t="s">
        <v>22268</v>
      </c>
    </row>
    <row r="8648" spans="1:4" x14ac:dyDescent="0.2">
      <c r="A8648" s="445">
        <v>1334</v>
      </c>
      <c r="B8648" s="445" t="s">
        <v>16007</v>
      </c>
      <c r="C8648" s="446" t="s">
        <v>1871</v>
      </c>
      <c r="D8648" s="396" t="s">
        <v>22226</v>
      </c>
    </row>
    <row r="8649" spans="1:4" x14ac:dyDescent="0.2">
      <c r="A8649" s="445">
        <v>1335</v>
      </c>
      <c r="B8649" s="445" t="s">
        <v>16008</v>
      </c>
      <c r="C8649" s="446" t="s">
        <v>1871</v>
      </c>
      <c r="D8649" s="396" t="s">
        <v>22269</v>
      </c>
    </row>
    <row r="8650" spans="1:4" x14ac:dyDescent="0.2">
      <c r="A8650" s="445">
        <v>40425</v>
      </c>
      <c r="B8650" s="445" t="s">
        <v>16009</v>
      </c>
      <c r="C8650" s="446" t="s">
        <v>1871</v>
      </c>
      <c r="D8650" s="396" t="s">
        <v>22270</v>
      </c>
    </row>
    <row r="8651" spans="1:4" x14ac:dyDescent="0.2">
      <c r="A8651" s="445">
        <v>1337</v>
      </c>
      <c r="B8651" s="445" t="s">
        <v>16010</v>
      </c>
      <c r="C8651" s="446" t="s">
        <v>1871</v>
      </c>
      <c r="D8651" s="396" t="s">
        <v>22267</v>
      </c>
    </row>
    <row r="8652" spans="1:4" x14ac:dyDescent="0.2">
      <c r="A8652" s="445">
        <v>1338</v>
      </c>
      <c r="B8652" s="445" t="s">
        <v>16011</v>
      </c>
      <c r="C8652" s="446" t="s">
        <v>1868</v>
      </c>
      <c r="D8652" s="396" t="s">
        <v>22271</v>
      </c>
    </row>
    <row r="8653" spans="1:4" x14ac:dyDescent="0.2">
      <c r="A8653" s="445">
        <v>1340</v>
      </c>
      <c r="B8653" s="445" t="s">
        <v>16012</v>
      </c>
      <c r="C8653" s="446" t="s">
        <v>1868</v>
      </c>
      <c r="D8653" s="396" t="s">
        <v>22272</v>
      </c>
    </row>
    <row r="8654" spans="1:4" x14ac:dyDescent="0.2">
      <c r="A8654" s="445">
        <v>1341</v>
      </c>
      <c r="B8654" s="445" t="s">
        <v>16013</v>
      </c>
      <c r="C8654" s="446" t="s">
        <v>1868</v>
      </c>
      <c r="D8654" s="396" t="s">
        <v>22273</v>
      </c>
    </row>
    <row r="8655" spans="1:4" x14ac:dyDescent="0.2">
      <c r="A8655" s="445">
        <v>34659</v>
      </c>
      <c r="B8655" s="445" t="s">
        <v>16014</v>
      </c>
      <c r="C8655" s="446" t="s">
        <v>1868</v>
      </c>
      <c r="D8655" s="396" t="s">
        <v>22274</v>
      </c>
    </row>
    <row r="8656" spans="1:4" x14ac:dyDescent="0.2">
      <c r="A8656" s="445">
        <v>34514</v>
      </c>
      <c r="B8656" s="445" t="s">
        <v>16015</v>
      </c>
      <c r="C8656" s="446" t="s">
        <v>1868</v>
      </c>
      <c r="D8656" s="396" t="s">
        <v>22275</v>
      </c>
    </row>
    <row r="8657" spans="1:4" x14ac:dyDescent="0.2">
      <c r="A8657" s="445">
        <v>34660</v>
      </c>
      <c r="B8657" s="445" t="s">
        <v>16016</v>
      </c>
      <c r="C8657" s="446" t="s">
        <v>1868</v>
      </c>
      <c r="D8657" s="396" t="s">
        <v>22276</v>
      </c>
    </row>
    <row r="8658" spans="1:4" x14ac:dyDescent="0.2">
      <c r="A8658" s="445">
        <v>34661</v>
      </c>
      <c r="B8658" s="445" t="s">
        <v>16017</v>
      </c>
      <c r="C8658" s="446" t="s">
        <v>1868</v>
      </c>
      <c r="D8658" s="396" t="s">
        <v>22277</v>
      </c>
    </row>
    <row r="8659" spans="1:4" x14ac:dyDescent="0.2">
      <c r="A8659" s="445">
        <v>34667</v>
      </c>
      <c r="B8659" s="445" t="s">
        <v>16018</v>
      </c>
      <c r="C8659" s="446" t="s">
        <v>1868</v>
      </c>
      <c r="D8659" s="396" t="s">
        <v>22278</v>
      </c>
    </row>
    <row r="8660" spans="1:4" x14ac:dyDescent="0.2">
      <c r="A8660" s="445">
        <v>34668</v>
      </c>
      <c r="B8660" s="445" t="s">
        <v>16019</v>
      </c>
      <c r="C8660" s="446" t="s">
        <v>1868</v>
      </c>
      <c r="D8660" s="396" t="s">
        <v>22279</v>
      </c>
    </row>
    <row r="8661" spans="1:4" x14ac:dyDescent="0.2">
      <c r="A8661" s="445">
        <v>34741</v>
      </c>
      <c r="B8661" s="445" t="s">
        <v>16020</v>
      </c>
      <c r="C8661" s="446" t="s">
        <v>1868</v>
      </c>
      <c r="D8661" s="396" t="s">
        <v>22280</v>
      </c>
    </row>
    <row r="8662" spans="1:4" x14ac:dyDescent="0.2">
      <c r="A8662" s="445">
        <v>34664</v>
      </c>
      <c r="B8662" s="445" t="s">
        <v>16021</v>
      </c>
      <c r="C8662" s="446" t="s">
        <v>1868</v>
      </c>
      <c r="D8662" s="396" t="s">
        <v>22281</v>
      </c>
    </row>
    <row r="8663" spans="1:4" x14ac:dyDescent="0.2">
      <c r="A8663" s="445">
        <v>34665</v>
      </c>
      <c r="B8663" s="445" t="s">
        <v>16022</v>
      </c>
      <c r="C8663" s="446" t="s">
        <v>1868</v>
      </c>
      <c r="D8663" s="396" t="s">
        <v>22282</v>
      </c>
    </row>
    <row r="8664" spans="1:4" x14ac:dyDescent="0.2">
      <c r="A8664" s="445">
        <v>34666</v>
      </c>
      <c r="B8664" s="445" t="s">
        <v>16023</v>
      </c>
      <c r="C8664" s="446" t="s">
        <v>1868</v>
      </c>
      <c r="D8664" s="396" t="s">
        <v>22283</v>
      </c>
    </row>
    <row r="8665" spans="1:4" x14ac:dyDescent="0.2">
      <c r="A8665" s="445">
        <v>34669</v>
      </c>
      <c r="B8665" s="445" t="s">
        <v>16024</v>
      </c>
      <c r="C8665" s="446" t="s">
        <v>1868</v>
      </c>
      <c r="D8665" s="396" t="s">
        <v>22284</v>
      </c>
    </row>
    <row r="8666" spans="1:4" x14ac:dyDescent="0.2">
      <c r="A8666" s="445">
        <v>34670</v>
      </c>
      <c r="B8666" s="445" t="s">
        <v>16025</v>
      </c>
      <c r="C8666" s="446" t="s">
        <v>1868</v>
      </c>
      <c r="D8666" s="396" t="s">
        <v>22285</v>
      </c>
    </row>
    <row r="8667" spans="1:4" x14ac:dyDescent="0.2">
      <c r="A8667" s="445">
        <v>34671</v>
      </c>
      <c r="B8667" s="445" t="s">
        <v>16026</v>
      </c>
      <c r="C8667" s="446" t="s">
        <v>1868</v>
      </c>
      <c r="D8667" s="396" t="s">
        <v>22286</v>
      </c>
    </row>
    <row r="8668" spans="1:4" x14ac:dyDescent="0.2">
      <c r="A8668" s="445">
        <v>34672</v>
      </c>
      <c r="B8668" s="445" t="s">
        <v>16027</v>
      </c>
      <c r="C8668" s="446" t="s">
        <v>1868</v>
      </c>
      <c r="D8668" s="396" t="s">
        <v>22287</v>
      </c>
    </row>
    <row r="8669" spans="1:4" x14ac:dyDescent="0.2">
      <c r="A8669" s="445">
        <v>34673</v>
      </c>
      <c r="B8669" s="445" t="s">
        <v>16028</v>
      </c>
      <c r="C8669" s="446" t="s">
        <v>1868</v>
      </c>
      <c r="D8669" s="396" t="s">
        <v>22288</v>
      </c>
    </row>
    <row r="8670" spans="1:4" x14ac:dyDescent="0.2">
      <c r="A8670" s="445">
        <v>34674</v>
      </c>
      <c r="B8670" s="445" t="s">
        <v>16029</v>
      </c>
      <c r="C8670" s="446" t="s">
        <v>1868</v>
      </c>
      <c r="D8670" s="396" t="s">
        <v>22289</v>
      </c>
    </row>
    <row r="8671" spans="1:4" x14ac:dyDescent="0.2">
      <c r="A8671" s="445">
        <v>34675</v>
      </c>
      <c r="B8671" s="445" t="s">
        <v>16030</v>
      </c>
      <c r="C8671" s="446" t="s">
        <v>1868</v>
      </c>
      <c r="D8671" s="396" t="s">
        <v>22290</v>
      </c>
    </row>
    <row r="8672" spans="1:4" x14ac:dyDescent="0.2">
      <c r="A8672" s="445">
        <v>34676</v>
      </c>
      <c r="B8672" s="445" t="s">
        <v>16031</v>
      </c>
      <c r="C8672" s="446" t="s">
        <v>1868</v>
      </c>
      <c r="D8672" s="396" t="s">
        <v>22291</v>
      </c>
    </row>
    <row r="8673" spans="1:4" x14ac:dyDescent="0.2">
      <c r="A8673" s="445">
        <v>34677</v>
      </c>
      <c r="B8673" s="445" t="s">
        <v>16032</v>
      </c>
      <c r="C8673" s="446" t="s">
        <v>1868</v>
      </c>
      <c r="D8673" s="396" t="s">
        <v>22292</v>
      </c>
    </row>
    <row r="8674" spans="1:4" x14ac:dyDescent="0.2">
      <c r="A8674" s="445">
        <v>43126</v>
      </c>
      <c r="B8674" s="445" t="s">
        <v>16033</v>
      </c>
      <c r="C8674" s="446" t="s">
        <v>1868</v>
      </c>
      <c r="D8674" s="396" t="s">
        <v>22293</v>
      </c>
    </row>
    <row r="8675" spans="1:4" x14ac:dyDescent="0.2">
      <c r="A8675" s="445">
        <v>43124</v>
      </c>
      <c r="B8675" s="445" t="s">
        <v>16034</v>
      </c>
      <c r="C8675" s="446" t="s">
        <v>1868</v>
      </c>
      <c r="D8675" s="396" t="s">
        <v>22294</v>
      </c>
    </row>
    <row r="8676" spans="1:4" x14ac:dyDescent="0.2">
      <c r="A8676" s="445">
        <v>43125</v>
      </c>
      <c r="B8676" s="445" t="s">
        <v>16035</v>
      </c>
      <c r="C8676" s="446" t="s">
        <v>1868</v>
      </c>
      <c r="D8676" s="396" t="s">
        <v>21576</v>
      </c>
    </row>
    <row r="8677" spans="1:4" x14ac:dyDescent="0.2">
      <c r="A8677" s="445">
        <v>40623</v>
      </c>
      <c r="B8677" s="445" t="s">
        <v>16036</v>
      </c>
      <c r="C8677" s="446" t="s">
        <v>1874</v>
      </c>
      <c r="D8677" s="396" t="s">
        <v>22295</v>
      </c>
    </row>
    <row r="8678" spans="1:4" x14ac:dyDescent="0.2">
      <c r="A8678" s="445">
        <v>43701</v>
      </c>
      <c r="B8678" s="445" t="s">
        <v>16037</v>
      </c>
      <c r="C8678" s="446" t="s">
        <v>1871</v>
      </c>
      <c r="D8678" s="396" t="s">
        <v>22296</v>
      </c>
    </row>
    <row r="8679" spans="1:4" x14ac:dyDescent="0.2">
      <c r="A8679" s="445">
        <v>1345</v>
      </c>
      <c r="B8679" s="445" t="s">
        <v>16038</v>
      </c>
      <c r="C8679" s="446" t="s">
        <v>1868</v>
      </c>
      <c r="D8679" s="396" t="s">
        <v>22297</v>
      </c>
    </row>
    <row r="8680" spans="1:4" x14ac:dyDescent="0.2">
      <c r="A8680" s="445">
        <v>1346</v>
      </c>
      <c r="B8680" s="445" t="s">
        <v>16039</v>
      </c>
      <c r="C8680" s="446" t="s">
        <v>1868</v>
      </c>
      <c r="D8680" s="396" t="s">
        <v>22298</v>
      </c>
    </row>
    <row r="8681" spans="1:4" x14ac:dyDescent="0.2">
      <c r="A8681" s="445">
        <v>1347</v>
      </c>
      <c r="B8681" s="445" t="s">
        <v>16040</v>
      </c>
      <c r="C8681" s="446" t="s">
        <v>1868</v>
      </c>
      <c r="D8681" s="396" t="s">
        <v>22299</v>
      </c>
    </row>
    <row r="8682" spans="1:4" x14ac:dyDescent="0.2">
      <c r="A8682" s="445">
        <v>43678</v>
      </c>
      <c r="B8682" s="445" t="s">
        <v>16041</v>
      </c>
      <c r="C8682" s="446" t="s">
        <v>1868</v>
      </c>
      <c r="D8682" s="396" t="s">
        <v>22300</v>
      </c>
    </row>
    <row r="8683" spans="1:4" x14ac:dyDescent="0.2">
      <c r="A8683" s="445">
        <v>43680</v>
      </c>
      <c r="B8683" s="445" t="s">
        <v>16042</v>
      </c>
      <c r="C8683" s="446" t="s">
        <v>1868</v>
      </c>
      <c r="D8683" s="396" t="s">
        <v>22301</v>
      </c>
    </row>
    <row r="8684" spans="1:4" x14ac:dyDescent="0.2">
      <c r="A8684" s="445">
        <v>43679</v>
      </c>
      <c r="B8684" s="445" t="s">
        <v>16043</v>
      </c>
      <c r="C8684" s="446" t="s">
        <v>1868</v>
      </c>
      <c r="D8684" s="396" t="s">
        <v>22302</v>
      </c>
    </row>
    <row r="8685" spans="1:4" x14ac:dyDescent="0.2">
      <c r="A8685" s="445">
        <v>1355</v>
      </c>
      <c r="B8685" s="445" t="s">
        <v>16044</v>
      </c>
      <c r="C8685" s="446" t="s">
        <v>1868</v>
      </c>
      <c r="D8685" s="396" t="s">
        <v>22303</v>
      </c>
    </row>
    <row r="8686" spans="1:4" x14ac:dyDescent="0.2">
      <c r="A8686" s="445">
        <v>1358</v>
      </c>
      <c r="B8686" s="445" t="s">
        <v>16045</v>
      </c>
      <c r="C8686" s="446" t="s">
        <v>1868</v>
      </c>
      <c r="D8686" s="396" t="s">
        <v>22304</v>
      </c>
    </row>
    <row r="8687" spans="1:4" x14ac:dyDescent="0.2">
      <c r="A8687" s="445">
        <v>43681</v>
      </c>
      <c r="B8687" s="445" t="s">
        <v>16046</v>
      </c>
      <c r="C8687" s="446" t="s">
        <v>1868</v>
      </c>
      <c r="D8687" s="396" t="s">
        <v>21989</v>
      </c>
    </row>
    <row r="8688" spans="1:4" x14ac:dyDescent="0.2">
      <c r="A8688" s="445">
        <v>43677</v>
      </c>
      <c r="B8688" s="445" t="s">
        <v>16047</v>
      </c>
      <c r="C8688" s="446" t="s">
        <v>1868</v>
      </c>
      <c r="D8688" s="396" t="s">
        <v>22305</v>
      </c>
    </row>
    <row r="8689" spans="1:4" x14ac:dyDescent="0.2">
      <c r="A8689" s="445">
        <v>43682</v>
      </c>
      <c r="B8689" s="445" t="s">
        <v>16048</v>
      </c>
      <c r="C8689" s="446" t="s">
        <v>1868</v>
      </c>
      <c r="D8689" s="396" t="s">
        <v>22306</v>
      </c>
    </row>
    <row r="8690" spans="1:4" x14ac:dyDescent="0.2">
      <c r="A8690" s="445">
        <v>20971</v>
      </c>
      <c r="B8690" s="445" t="s">
        <v>16049</v>
      </c>
      <c r="C8690" s="446" t="s">
        <v>1867</v>
      </c>
      <c r="D8690" s="396" t="s">
        <v>22307</v>
      </c>
    </row>
    <row r="8691" spans="1:4" x14ac:dyDescent="0.2">
      <c r="A8691" s="445">
        <v>39746</v>
      </c>
      <c r="B8691" s="445" t="s">
        <v>16050</v>
      </c>
      <c r="C8691" s="446" t="s">
        <v>1867</v>
      </c>
      <c r="D8691" s="396" t="s">
        <v>22308</v>
      </c>
    </row>
    <row r="8692" spans="1:4" x14ac:dyDescent="0.2">
      <c r="A8692" s="445">
        <v>13279</v>
      </c>
      <c r="B8692" s="445" t="s">
        <v>16051</v>
      </c>
      <c r="C8692" s="446" t="s">
        <v>1871</v>
      </c>
      <c r="D8692" s="396" t="s">
        <v>22309</v>
      </c>
    </row>
    <row r="8693" spans="1:4" x14ac:dyDescent="0.2">
      <c r="A8693" s="445">
        <v>11977</v>
      </c>
      <c r="B8693" s="445" t="s">
        <v>22310</v>
      </c>
      <c r="C8693" s="446" t="s">
        <v>1867</v>
      </c>
      <c r="D8693" s="396" t="s">
        <v>22311</v>
      </c>
    </row>
    <row r="8694" spans="1:4" x14ac:dyDescent="0.2">
      <c r="A8694" s="445">
        <v>11976</v>
      </c>
      <c r="B8694" s="445" t="s">
        <v>22312</v>
      </c>
      <c r="C8694" s="446" t="s">
        <v>1867</v>
      </c>
      <c r="D8694" s="396" t="s">
        <v>22313</v>
      </c>
    </row>
    <row r="8695" spans="1:4" x14ac:dyDescent="0.2">
      <c r="A8695" s="445">
        <v>11975</v>
      </c>
      <c r="B8695" s="445" t="s">
        <v>22314</v>
      </c>
      <c r="C8695" s="446" t="s">
        <v>1867</v>
      </c>
      <c r="D8695" s="396" t="s">
        <v>22315</v>
      </c>
    </row>
    <row r="8696" spans="1:4" x14ac:dyDescent="0.2">
      <c r="A8696" s="445">
        <v>1368</v>
      </c>
      <c r="B8696" s="445" t="s">
        <v>16052</v>
      </c>
      <c r="C8696" s="446" t="s">
        <v>1867</v>
      </c>
      <c r="D8696" s="396" t="s">
        <v>22316</v>
      </c>
    </row>
    <row r="8697" spans="1:4" x14ac:dyDescent="0.2">
      <c r="A8697" s="445">
        <v>1367</v>
      </c>
      <c r="B8697" s="445" t="s">
        <v>16053</v>
      </c>
      <c r="C8697" s="446" t="s">
        <v>1867</v>
      </c>
      <c r="D8697" s="396" t="s">
        <v>22317</v>
      </c>
    </row>
    <row r="8698" spans="1:4" x14ac:dyDescent="0.2">
      <c r="A8698" s="445">
        <v>1380</v>
      </c>
      <c r="B8698" s="445" t="s">
        <v>16054</v>
      </c>
      <c r="C8698" s="446" t="s">
        <v>1871</v>
      </c>
      <c r="D8698" s="396" t="s">
        <v>22318</v>
      </c>
    </row>
    <row r="8699" spans="1:4" x14ac:dyDescent="0.2">
      <c r="A8699" s="445">
        <v>1375</v>
      </c>
      <c r="B8699" s="445" t="s">
        <v>16055</v>
      </c>
      <c r="C8699" s="446" t="s">
        <v>1871</v>
      </c>
      <c r="D8699" s="396" t="s">
        <v>22319</v>
      </c>
    </row>
    <row r="8700" spans="1:4" x14ac:dyDescent="0.2">
      <c r="A8700" s="445">
        <v>1379</v>
      </c>
      <c r="B8700" s="445" t="s">
        <v>16056</v>
      </c>
      <c r="C8700" s="446" t="s">
        <v>1871</v>
      </c>
      <c r="D8700" s="396" t="s">
        <v>22320</v>
      </c>
    </row>
    <row r="8701" spans="1:4" x14ac:dyDescent="0.2">
      <c r="A8701" s="445">
        <v>13284</v>
      </c>
      <c r="B8701" s="445" t="s">
        <v>16057</v>
      </c>
      <c r="C8701" s="446" t="s">
        <v>1871</v>
      </c>
      <c r="D8701" s="396" t="s">
        <v>21550</v>
      </c>
    </row>
    <row r="8702" spans="1:4" x14ac:dyDescent="0.2">
      <c r="A8702" s="445">
        <v>44528</v>
      </c>
      <c r="B8702" s="445" t="s">
        <v>16058</v>
      </c>
      <c r="C8702" s="446" t="s">
        <v>1871</v>
      </c>
      <c r="D8702" s="396" t="s">
        <v>22321</v>
      </c>
    </row>
    <row r="8703" spans="1:4" x14ac:dyDescent="0.2">
      <c r="A8703" s="445">
        <v>34753</v>
      </c>
      <c r="B8703" s="445" t="s">
        <v>16059</v>
      </c>
      <c r="C8703" s="446" t="s">
        <v>1871</v>
      </c>
      <c r="D8703" s="396" t="s">
        <v>21366</v>
      </c>
    </row>
    <row r="8704" spans="1:4" x14ac:dyDescent="0.2">
      <c r="A8704" s="445">
        <v>420</v>
      </c>
      <c r="B8704" s="445" t="s">
        <v>16060</v>
      </c>
      <c r="C8704" s="446" t="s">
        <v>1867</v>
      </c>
      <c r="D8704" s="396" t="s">
        <v>22322</v>
      </c>
    </row>
    <row r="8705" spans="1:4" x14ac:dyDescent="0.2">
      <c r="A8705" s="445">
        <v>12327</v>
      </c>
      <c r="B8705" s="445" t="s">
        <v>16061</v>
      </c>
      <c r="C8705" s="446" t="s">
        <v>1867</v>
      </c>
      <c r="D8705" s="396" t="s">
        <v>22302</v>
      </c>
    </row>
    <row r="8706" spans="1:4" x14ac:dyDescent="0.2">
      <c r="A8706" s="445">
        <v>36148</v>
      </c>
      <c r="B8706" s="445" t="s">
        <v>16062</v>
      </c>
      <c r="C8706" s="446" t="s">
        <v>1867</v>
      </c>
      <c r="D8706" s="396" t="s">
        <v>21813</v>
      </c>
    </row>
    <row r="8707" spans="1:4" x14ac:dyDescent="0.2">
      <c r="A8707" s="445">
        <v>12329</v>
      </c>
      <c r="B8707" s="445" t="s">
        <v>16063</v>
      </c>
      <c r="C8707" s="446" t="s">
        <v>1871</v>
      </c>
      <c r="D8707" s="396" t="s">
        <v>22323</v>
      </c>
    </row>
    <row r="8708" spans="1:4" x14ac:dyDescent="0.2">
      <c r="A8708" s="445">
        <v>1339</v>
      </c>
      <c r="B8708" s="445" t="s">
        <v>22324</v>
      </c>
      <c r="C8708" s="446" t="s">
        <v>1871</v>
      </c>
      <c r="D8708" s="396" t="s">
        <v>22325</v>
      </c>
    </row>
    <row r="8709" spans="1:4" x14ac:dyDescent="0.2">
      <c r="A8709" s="445">
        <v>44396</v>
      </c>
      <c r="B8709" s="445" t="s">
        <v>16064</v>
      </c>
      <c r="C8709" s="446" t="s">
        <v>1871</v>
      </c>
      <c r="D8709" s="396" t="s">
        <v>22326</v>
      </c>
    </row>
    <row r="8710" spans="1:4" x14ac:dyDescent="0.2">
      <c r="A8710" s="445">
        <v>44327</v>
      </c>
      <c r="B8710" s="445" t="s">
        <v>16065</v>
      </c>
      <c r="C8710" s="446" t="s">
        <v>1872</v>
      </c>
      <c r="D8710" s="396" t="s">
        <v>22327</v>
      </c>
    </row>
    <row r="8711" spans="1:4" x14ac:dyDescent="0.2">
      <c r="A8711" s="445">
        <v>37418</v>
      </c>
      <c r="B8711" s="445" t="s">
        <v>16066</v>
      </c>
      <c r="C8711" s="446" t="s">
        <v>1867</v>
      </c>
      <c r="D8711" s="396" t="s">
        <v>22328</v>
      </c>
    </row>
    <row r="8712" spans="1:4" x14ac:dyDescent="0.2">
      <c r="A8712" s="445">
        <v>37419</v>
      </c>
      <c r="B8712" s="445" t="s">
        <v>16067</v>
      </c>
      <c r="C8712" s="446" t="s">
        <v>1867</v>
      </c>
      <c r="D8712" s="396" t="s">
        <v>22200</v>
      </c>
    </row>
    <row r="8713" spans="1:4" x14ac:dyDescent="0.2">
      <c r="A8713" s="445">
        <v>1427</v>
      </c>
      <c r="B8713" s="445" t="s">
        <v>16068</v>
      </c>
      <c r="C8713" s="446" t="s">
        <v>1867</v>
      </c>
      <c r="D8713" s="396" t="s">
        <v>22329</v>
      </c>
    </row>
    <row r="8714" spans="1:4" x14ac:dyDescent="0.2">
      <c r="A8714" s="445">
        <v>1402</v>
      </c>
      <c r="B8714" s="445" t="s">
        <v>16069</v>
      </c>
      <c r="C8714" s="446" t="s">
        <v>1867</v>
      </c>
      <c r="D8714" s="396" t="s">
        <v>22330</v>
      </c>
    </row>
    <row r="8715" spans="1:4" x14ac:dyDescent="0.2">
      <c r="A8715" s="445">
        <v>1420</v>
      </c>
      <c r="B8715" s="445" t="s">
        <v>16070</v>
      </c>
      <c r="C8715" s="446" t="s">
        <v>1867</v>
      </c>
      <c r="D8715" s="396" t="s">
        <v>22331</v>
      </c>
    </row>
    <row r="8716" spans="1:4" x14ac:dyDescent="0.2">
      <c r="A8716" s="445">
        <v>1419</v>
      </c>
      <c r="B8716" s="445" t="s">
        <v>16071</v>
      </c>
      <c r="C8716" s="446" t="s">
        <v>1867</v>
      </c>
      <c r="D8716" s="396" t="s">
        <v>22332</v>
      </c>
    </row>
    <row r="8717" spans="1:4" x14ac:dyDescent="0.2">
      <c r="A8717" s="445">
        <v>1414</v>
      </c>
      <c r="B8717" s="445" t="s">
        <v>16072</v>
      </c>
      <c r="C8717" s="446" t="s">
        <v>1867</v>
      </c>
      <c r="D8717" s="396" t="s">
        <v>22333</v>
      </c>
    </row>
    <row r="8718" spans="1:4" x14ac:dyDescent="0.2">
      <c r="A8718" s="445">
        <v>1413</v>
      </c>
      <c r="B8718" s="445" t="s">
        <v>16073</v>
      </c>
      <c r="C8718" s="446" t="s">
        <v>1867</v>
      </c>
      <c r="D8718" s="396" t="s">
        <v>21965</v>
      </c>
    </row>
    <row r="8719" spans="1:4" x14ac:dyDescent="0.2">
      <c r="A8719" s="445">
        <v>1412</v>
      </c>
      <c r="B8719" s="445" t="s">
        <v>16074</v>
      </c>
      <c r="C8719" s="446" t="s">
        <v>1867</v>
      </c>
      <c r="D8719" s="396" t="s">
        <v>22334</v>
      </c>
    </row>
    <row r="8720" spans="1:4" x14ac:dyDescent="0.2">
      <c r="A8720" s="445">
        <v>1406</v>
      </c>
      <c r="B8720" s="445" t="s">
        <v>16075</v>
      </c>
      <c r="C8720" s="446" t="s">
        <v>1867</v>
      </c>
      <c r="D8720" s="396" t="s">
        <v>22335</v>
      </c>
    </row>
    <row r="8721" spans="1:4" x14ac:dyDescent="0.2">
      <c r="A8721" s="445">
        <v>11281</v>
      </c>
      <c r="B8721" s="445" t="s">
        <v>16076</v>
      </c>
      <c r="C8721" s="446" t="s">
        <v>1867</v>
      </c>
      <c r="D8721" s="396" t="s">
        <v>22336</v>
      </c>
    </row>
    <row r="8722" spans="1:4" x14ac:dyDescent="0.2">
      <c r="A8722" s="445">
        <v>1442</v>
      </c>
      <c r="B8722" s="445" t="s">
        <v>16077</v>
      </c>
      <c r="C8722" s="446" t="s">
        <v>1867</v>
      </c>
      <c r="D8722" s="396" t="s">
        <v>22337</v>
      </c>
    </row>
    <row r="8723" spans="1:4" x14ac:dyDescent="0.2">
      <c r="A8723" s="445">
        <v>13457</v>
      </c>
      <c r="B8723" s="445" t="s">
        <v>16078</v>
      </c>
      <c r="C8723" s="446" t="s">
        <v>1867</v>
      </c>
      <c r="D8723" s="396" t="s">
        <v>22338</v>
      </c>
    </row>
    <row r="8724" spans="1:4" x14ac:dyDescent="0.2">
      <c r="A8724" s="445">
        <v>40699</v>
      </c>
      <c r="B8724" s="445" t="s">
        <v>16079</v>
      </c>
      <c r="C8724" s="446" t="s">
        <v>1867</v>
      </c>
      <c r="D8724" s="396" t="s">
        <v>22339</v>
      </c>
    </row>
    <row r="8725" spans="1:4" x14ac:dyDescent="0.2">
      <c r="A8725" s="445">
        <v>40701</v>
      </c>
      <c r="B8725" s="445" t="s">
        <v>16080</v>
      </c>
      <c r="C8725" s="446" t="s">
        <v>1867</v>
      </c>
      <c r="D8725" s="396" t="s">
        <v>22340</v>
      </c>
    </row>
    <row r="8726" spans="1:4" x14ac:dyDescent="0.2">
      <c r="A8726" s="445">
        <v>40700</v>
      </c>
      <c r="B8726" s="445" t="s">
        <v>16081</v>
      </c>
      <c r="C8726" s="446" t="s">
        <v>1867</v>
      </c>
      <c r="D8726" s="397" t="s">
        <v>22341</v>
      </c>
    </row>
    <row r="8727" spans="1:4" x14ac:dyDescent="0.2">
      <c r="A8727" s="445">
        <v>13458</v>
      </c>
      <c r="B8727" s="445" t="s">
        <v>16082</v>
      </c>
      <c r="C8727" s="446" t="s">
        <v>1867</v>
      </c>
      <c r="D8727" s="397" t="s">
        <v>22342</v>
      </c>
    </row>
    <row r="8728" spans="1:4" x14ac:dyDescent="0.2">
      <c r="A8728" s="445">
        <v>11134</v>
      </c>
      <c r="B8728" s="445" t="s">
        <v>16083</v>
      </c>
      <c r="C8728" s="446" t="s">
        <v>1868</v>
      </c>
      <c r="D8728" s="397" t="s">
        <v>22343</v>
      </c>
    </row>
    <row r="8729" spans="1:4" x14ac:dyDescent="0.2">
      <c r="A8729" s="445">
        <v>11135</v>
      </c>
      <c r="B8729" s="445" t="s">
        <v>16084</v>
      </c>
      <c r="C8729" s="446" t="s">
        <v>1868</v>
      </c>
      <c r="D8729" s="397" t="s">
        <v>22344</v>
      </c>
    </row>
    <row r="8730" spans="1:4" x14ac:dyDescent="0.2">
      <c r="A8730" s="445">
        <v>11136</v>
      </c>
      <c r="B8730" s="445" t="s">
        <v>16085</v>
      </c>
      <c r="C8730" s="446" t="s">
        <v>1868</v>
      </c>
      <c r="D8730" s="397" t="s">
        <v>22345</v>
      </c>
    </row>
    <row r="8731" spans="1:4" x14ac:dyDescent="0.2">
      <c r="A8731" s="445">
        <v>34743</v>
      </c>
      <c r="B8731" s="445" t="s">
        <v>16086</v>
      </c>
      <c r="C8731" s="446" t="s">
        <v>1868</v>
      </c>
      <c r="D8731" s="397" t="s">
        <v>22346</v>
      </c>
    </row>
    <row r="8732" spans="1:4" x14ac:dyDescent="0.2">
      <c r="A8732" s="445">
        <v>11137</v>
      </c>
      <c r="B8732" s="445" t="s">
        <v>16087</v>
      </c>
      <c r="C8732" s="446" t="s">
        <v>1868</v>
      </c>
      <c r="D8732" s="397" t="s">
        <v>22347</v>
      </c>
    </row>
    <row r="8733" spans="1:4" x14ac:dyDescent="0.2">
      <c r="A8733" s="445">
        <v>34745</v>
      </c>
      <c r="B8733" s="445" t="s">
        <v>16088</v>
      </c>
      <c r="C8733" s="446" t="s">
        <v>1868</v>
      </c>
      <c r="D8733" s="396" t="s">
        <v>22348</v>
      </c>
    </row>
    <row r="8734" spans="1:4" x14ac:dyDescent="0.2">
      <c r="A8734" s="445">
        <v>34746</v>
      </c>
      <c r="B8734" s="445" t="s">
        <v>16089</v>
      </c>
      <c r="C8734" s="446" t="s">
        <v>1868</v>
      </c>
      <c r="D8734" s="396" t="s">
        <v>21612</v>
      </c>
    </row>
    <row r="8735" spans="1:4" x14ac:dyDescent="0.2">
      <c r="A8735" s="445">
        <v>1360</v>
      </c>
      <c r="B8735" s="445" t="s">
        <v>16090</v>
      </c>
      <c r="C8735" s="446" t="s">
        <v>1868</v>
      </c>
      <c r="D8735" s="396" t="s">
        <v>22349</v>
      </c>
    </row>
    <row r="8736" spans="1:4" x14ac:dyDescent="0.2">
      <c r="A8736" s="445">
        <v>36524</v>
      </c>
      <c r="B8736" s="445" t="s">
        <v>16091</v>
      </c>
      <c r="C8736" s="446" t="s">
        <v>1867</v>
      </c>
      <c r="D8736" s="396" t="s">
        <v>22350</v>
      </c>
    </row>
    <row r="8737" spans="1:4" x14ac:dyDescent="0.2">
      <c r="A8737" s="445">
        <v>36526</v>
      </c>
      <c r="B8737" s="445" t="s">
        <v>16092</v>
      </c>
      <c r="C8737" s="446" t="s">
        <v>1867</v>
      </c>
      <c r="D8737" s="396" t="s">
        <v>22351</v>
      </c>
    </row>
    <row r="8738" spans="1:4" x14ac:dyDescent="0.2">
      <c r="A8738" s="445">
        <v>36523</v>
      </c>
      <c r="B8738" s="445" t="s">
        <v>16093</v>
      </c>
      <c r="C8738" s="446" t="s">
        <v>1867</v>
      </c>
      <c r="D8738" s="396" t="s">
        <v>22352</v>
      </c>
    </row>
    <row r="8739" spans="1:4" x14ac:dyDescent="0.2">
      <c r="A8739" s="445">
        <v>36527</v>
      </c>
      <c r="B8739" s="445" t="s">
        <v>16094</v>
      </c>
      <c r="C8739" s="446" t="s">
        <v>1867</v>
      </c>
      <c r="D8739" s="396" t="s">
        <v>22353</v>
      </c>
    </row>
    <row r="8740" spans="1:4" x14ac:dyDescent="0.2">
      <c r="A8740" s="445">
        <v>38642</v>
      </c>
      <c r="B8740" s="445" t="s">
        <v>16095</v>
      </c>
      <c r="C8740" s="446" t="s">
        <v>1867</v>
      </c>
      <c r="D8740" s="396" t="s">
        <v>22354</v>
      </c>
    </row>
    <row r="8741" spans="1:4" x14ac:dyDescent="0.2">
      <c r="A8741" s="445">
        <v>36522</v>
      </c>
      <c r="B8741" s="445" t="s">
        <v>16096</v>
      </c>
      <c r="C8741" s="446" t="s">
        <v>1867</v>
      </c>
      <c r="D8741" s="397" t="s">
        <v>22355</v>
      </c>
    </row>
    <row r="8742" spans="1:4" x14ac:dyDescent="0.2">
      <c r="A8742" s="445">
        <v>36525</v>
      </c>
      <c r="B8742" s="445" t="s">
        <v>16097</v>
      </c>
      <c r="C8742" s="446" t="s">
        <v>1867</v>
      </c>
      <c r="D8742" s="397" t="s">
        <v>22356</v>
      </c>
    </row>
    <row r="8743" spans="1:4" x14ac:dyDescent="0.2">
      <c r="A8743" s="445">
        <v>13803</v>
      </c>
      <c r="B8743" s="445" t="s">
        <v>16098</v>
      </c>
      <c r="C8743" s="446" t="s">
        <v>1867</v>
      </c>
      <c r="D8743" s="397" t="s">
        <v>22357</v>
      </c>
    </row>
    <row r="8744" spans="1:4" x14ac:dyDescent="0.2">
      <c r="A8744" s="445">
        <v>34348</v>
      </c>
      <c r="B8744" s="445" t="s">
        <v>16099</v>
      </c>
      <c r="C8744" s="446" t="s">
        <v>1870</v>
      </c>
      <c r="D8744" s="397" t="s">
        <v>22358</v>
      </c>
    </row>
    <row r="8745" spans="1:4" x14ac:dyDescent="0.2">
      <c r="A8745" s="445">
        <v>34347</v>
      </c>
      <c r="B8745" s="445" t="s">
        <v>16100</v>
      </c>
      <c r="C8745" s="446" t="s">
        <v>1870</v>
      </c>
      <c r="D8745" s="397" t="s">
        <v>22359</v>
      </c>
    </row>
    <row r="8746" spans="1:4" x14ac:dyDescent="0.2">
      <c r="A8746" s="445">
        <v>11146</v>
      </c>
      <c r="B8746" s="445" t="s">
        <v>16101</v>
      </c>
      <c r="C8746" s="446" t="s">
        <v>1869</v>
      </c>
      <c r="D8746" s="397" t="s">
        <v>22360</v>
      </c>
    </row>
    <row r="8747" spans="1:4" x14ac:dyDescent="0.2">
      <c r="A8747" s="445">
        <v>11147</v>
      </c>
      <c r="B8747" s="445" t="s">
        <v>16102</v>
      </c>
      <c r="C8747" s="446" t="s">
        <v>1869</v>
      </c>
      <c r="D8747" s="397" t="s">
        <v>22361</v>
      </c>
    </row>
    <row r="8748" spans="1:4" x14ac:dyDescent="0.2">
      <c r="A8748" s="445">
        <v>34872</v>
      </c>
      <c r="B8748" s="445" t="s">
        <v>16103</v>
      </c>
      <c r="C8748" s="446" t="s">
        <v>1869</v>
      </c>
      <c r="D8748" s="397" t="s">
        <v>22362</v>
      </c>
    </row>
    <row r="8749" spans="1:4" x14ac:dyDescent="0.2">
      <c r="A8749" s="445">
        <v>34491</v>
      </c>
      <c r="B8749" s="445" t="s">
        <v>16104</v>
      </c>
      <c r="C8749" s="446" t="s">
        <v>1869</v>
      </c>
      <c r="D8749" s="396" t="s">
        <v>22363</v>
      </c>
    </row>
    <row r="8750" spans="1:4" x14ac:dyDescent="0.2">
      <c r="A8750" s="445">
        <v>34770</v>
      </c>
      <c r="B8750" s="445" t="s">
        <v>16105</v>
      </c>
      <c r="C8750" s="446" t="s">
        <v>1877</v>
      </c>
      <c r="D8750" s="396" t="s">
        <v>22364</v>
      </c>
    </row>
    <row r="8751" spans="1:4" x14ac:dyDescent="0.2">
      <c r="A8751" s="445">
        <v>1518</v>
      </c>
      <c r="B8751" s="445" t="s">
        <v>16106</v>
      </c>
      <c r="C8751" s="446" t="s">
        <v>1877</v>
      </c>
      <c r="D8751" s="396" t="s">
        <v>22365</v>
      </c>
    </row>
    <row r="8752" spans="1:4" x14ac:dyDescent="0.2">
      <c r="A8752" s="445">
        <v>41965</v>
      </c>
      <c r="B8752" s="445" t="s">
        <v>16107</v>
      </c>
      <c r="C8752" s="446" t="s">
        <v>1877</v>
      </c>
      <c r="D8752" s="396" t="s">
        <v>22366</v>
      </c>
    </row>
    <row r="8753" spans="1:4" x14ac:dyDescent="0.2">
      <c r="A8753" s="445">
        <v>1524</v>
      </c>
      <c r="B8753" s="445" t="s">
        <v>16108</v>
      </c>
      <c r="C8753" s="446" t="s">
        <v>1869</v>
      </c>
      <c r="D8753" s="396" t="s">
        <v>22367</v>
      </c>
    </row>
    <row r="8754" spans="1:4" x14ac:dyDescent="0.2">
      <c r="A8754" s="445">
        <v>34492</v>
      </c>
      <c r="B8754" s="445" t="s">
        <v>16109</v>
      </c>
      <c r="C8754" s="446" t="s">
        <v>1869</v>
      </c>
      <c r="D8754" s="396" t="s">
        <v>22368</v>
      </c>
    </row>
    <row r="8755" spans="1:4" x14ac:dyDescent="0.2">
      <c r="A8755" s="445">
        <v>38404</v>
      </c>
      <c r="B8755" s="445" t="s">
        <v>16110</v>
      </c>
      <c r="C8755" s="446" t="s">
        <v>1869</v>
      </c>
      <c r="D8755" s="396" t="s">
        <v>22369</v>
      </c>
    </row>
    <row r="8756" spans="1:4" x14ac:dyDescent="0.2">
      <c r="A8756" s="445">
        <v>39849</v>
      </c>
      <c r="B8756" s="445" t="s">
        <v>16111</v>
      </c>
      <c r="C8756" s="446" t="s">
        <v>1869</v>
      </c>
      <c r="D8756" s="396" t="s">
        <v>22370</v>
      </c>
    </row>
    <row r="8757" spans="1:4" x14ac:dyDescent="0.2">
      <c r="A8757" s="445">
        <v>38464</v>
      </c>
      <c r="B8757" s="445" t="s">
        <v>16112</v>
      </c>
      <c r="C8757" s="446" t="s">
        <v>1869</v>
      </c>
      <c r="D8757" s="396" t="s">
        <v>22371</v>
      </c>
    </row>
    <row r="8758" spans="1:4" x14ac:dyDescent="0.2">
      <c r="A8758" s="445">
        <v>1527</v>
      </c>
      <c r="B8758" s="445" t="s">
        <v>16113</v>
      </c>
      <c r="C8758" s="446" t="s">
        <v>1869</v>
      </c>
      <c r="D8758" s="396" t="s">
        <v>22372</v>
      </c>
    </row>
    <row r="8759" spans="1:4" x14ac:dyDescent="0.2">
      <c r="A8759" s="445">
        <v>34493</v>
      </c>
      <c r="B8759" s="445" t="s">
        <v>16114</v>
      </c>
      <c r="C8759" s="446" t="s">
        <v>1869</v>
      </c>
      <c r="D8759" s="396" t="s">
        <v>22373</v>
      </c>
    </row>
    <row r="8760" spans="1:4" x14ac:dyDescent="0.2">
      <c r="A8760" s="445">
        <v>38405</v>
      </c>
      <c r="B8760" s="445" t="s">
        <v>16115</v>
      </c>
      <c r="C8760" s="446" t="s">
        <v>1869</v>
      </c>
      <c r="D8760" s="396" t="s">
        <v>22374</v>
      </c>
    </row>
    <row r="8761" spans="1:4" x14ac:dyDescent="0.2">
      <c r="A8761" s="445">
        <v>38408</v>
      </c>
      <c r="B8761" s="445" t="s">
        <v>16116</v>
      </c>
      <c r="C8761" s="446" t="s">
        <v>1869</v>
      </c>
      <c r="D8761" s="396" t="s">
        <v>22375</v>
      </c>
    </row>
    <row r="8762" spans="1:4" x14ac:dyDescent="0.2">
      <c r="A8762" s="445">
        <v>1525</v>
      </c>
      <c r="B8762" s="445" t="s">
        <v>16117</v>
      </c>
      <c r="C8762" s="446" t="s">
        <v>1869</v>
      </c>
      <c r="D8762" s="396" t="s">
        <v>22376</v>
      </c>
    </row>
    <row r="8763" spans="1:4" x14ac:dyDescent="0.2">
      <c r="A8763" s="445">
        <v>34494</v>
      </c>
      <c r="B8763" s="445" t="s">
        <v>16118</v>
      </c>
      <c r="C8763" s="446" t="s">
        <v>1869</v>
      </c>
      <c r="D8763" s="396" t="s">
        <v>22377</v>
      </c>
    </row>
    <row r="8764" spans="1:4" x14ac:dyDescent="0.2">
      <c r="A8764" s="445">
        <v>38406</v>
      </c>
      <c r="B8764" s="445" t="s">
        <v>16119</v>
      </c>
      <c r="C8764" s="446" t="s">
        <v>1869</v>
      </c>
      <c r="D8764" s="396" t="s">
        <v>22378</v>
      </c>
    </row>
    <row r="8765" spans="1:4" x14ac:dyDescent="0.2">
      <c r="A8765" s="445">
        <v>38409</v>
      </c>
      <c r="B8765" s="445" t="s">
        <v>16120</v>
      </c>
      <c r="C8765" s="446" t="s">
        <v>1869</v>
      </c>
      <c r="D8765" s="396" t="s">
        <v>22379</v>
      </c>
    </row>
    <row r="8766" spans="1:4" x14ac:dyDescent="0.2">
      <c r="A8766" s="445">
        <v>43360</v>
      </c>
      <c r="B8766" s="445" t="s">
        <v>16121</v>
      </c>
      <c r="C8766" s="446" t="s">
        <v>1869</v>
      </c>
      <c r="D8766" s="396" t="s">
        <v>22380</v>
      </c>
    </row>
    <row r="8767" spans="1:4" x14ac:dyDescent="0.2">
      <c r="A8767" s="445">
        <v>11145</v>
      </c>
      <c r="B8767" s="445" t="s">
        <v>16122</v>
      </c>
      <c r="C8767" s="446" t="s">
        <v>1869</v>
      </c>
      <c r="D8767" s="396" t="s">
        <v>22362</v>
      </c>
    </row>
    <row r="8768" spans="1:4" x14ac:dyDescent="0.2">
      <c r="A8768" s="445">
        <v>34495</v>
      </c>
      <c r="B8768" s="445" t="s">
        <v>16123</v>
      </c>
      <c r="C8768" s="446" t="s">
        <v>1869</v>
      </c>
      <c r="D8768" s="396" t="s">
        <v>22381</v>
      </c>
    </row>
    <row r="8769" spans="1:4" x14ac:dyDescent="0.2">
      <c r="A8769" s="445">
        <v>34479</v>
      </c>
      <c r="B8769" s="445" t="s">
        <v>16124</v>
      </c>
      <c r="C8769" s="446" t="s">
        <v>1869</v>
      </c>
      <c r="D8769" s="396" t="s">
        <v>22363</v>
      </c>
    </row>
    <row r="8770" spans="1:4" x14ac:dyDescent="0.2">
      <c r="A8770" s="445">
        <v>34496</v>
      </c>
      <c r="B8770" s="445" t="s">
        <v>16125</v>
      </c>
      <c r="C8770" s="446" t="s">
        <v>1869</v>
      </c>
      <c r="D8770" s="396" t="s">
        <v>22382</v>
      </c>
    </row>
    <row r="8771" spans="1:4" x14ac:dyDescent="0.2">
      <c r="A8771" s="445">
        <v>34481</v>
      </c>
      <c r="B8771" s="445" t="s">
        <v>16126</v>
      </c>
      <c r="C8771" s="446" t="s">
        <v>1869</v>
      </c>
      <c r="D8771" s="396" t="s">
        <v>22383</v>
      </c>
    </row>
    <row r="8772" spans="1:4" x14ac:dyDescent="0.2">
      <c r="A8772" s="445">
        <v>34483</v>
      </c>
      <c r="B8772" s="445" t="s">
        <v>16127</v>
      </c>
      <c r="C8772" s="446" t="s">
        <v>1869</v>
      </c>
      <c r="D8772" s="396" t="s">
        <v>22384</v>
      </c>
    </row>
    <row r="8773" spans="1:4" x14ac:dyDescent="0.2">
      <c r="A8773" s="445">
        <v>34485</v>
      </c>
      <c r="B8773" s="445" t="s">
        <v>16128</v>
      </c>
      <c r="C8773" s="446" t="s">
        <v>1869</v>
      </c>
      <c r="D8773" s="396" t="s">
        <v>22385</v>
      </c>
    </row>
    <row r="8774" spans="1:4" x14ac:dyDescent="0.2">
      <c r="A8774" s="445">
        <v>14041</v>
      </c>
      <c r="B8774" s="445" t="s">
        <v>16129</v>
      </c>
      <c r="C8774" s="446" t="s">
        <v>1869</v>
      </c>
      <c r="D8774" s="396" t="s">
        <v>22386</v>
      </c>
    </row>
    <row r="8775" spans="1:4" x14ac:dyDescent="0.2">
      <c r="A8775" s="445">
        <v>1523</v>
      </c>
      <c r="B8775" s="445" t="s">
        <v>16130</v>
      </c>
      <c r="C8775" s="446" t="s">
        <v>1869</v>
      </c>
      <c r="D8775" s="396" t="s">
        <v>22387</v>
      </c>
    </row>
    <row r="8776" spans="1:4" x14ac:dyDescent="0.2">
      <c r="A8776" s="445">
        <v>14052</v>
      </c>
      <c r="B8776" s="445" t="s">
        <v>16131</v>
      </c>
      <c r="C8776" s="446" t="s">
        <v>1867</v>
      </c>
      <c r="D8776" s="396" t="s">
        <v>22388</v>
      </c>
    </row>
    <row r="8777" spans="1:4" x14ac:dyDescent="0.2">
      <c r="A8777" s="445">
        <v>14054</v>
      </c>
      <c r="B8777" s="445" t="s">
        <v>16132</v>
      </c>
      <c r="C8777" s="446" t="s">
        <v>1867</v>
      </c>
      <c r="D8777" s="396" t="s">
        <v>22389</v>
      </c>
    </row>
    <row r="8778" spans="1:4" x14ac:dyDescent="0.2">
      <c r="A8778" s="445">
        <v>14053</v>
      </c>
      <c r="B8778" s="445" t="s">
        <v>16133</v>
      </c>
      <c r="C8778" s="446" t="s">
        <v>1867</v>
      </c>
      <c r="D8778" s="396" t="s">
        <v>22390</v>
      </c>
    </row>
    <row r="8779" spans="1:4" x14ac:dyDescent="0.2">
      <c r="A8779" s="445">
        <v>2558</v>
      </c>
      <c r="B8779" s="445" t="s">
        <v>16134</v>
      </c>
      <c r="C8779" s="446" t="s">
        <v>1867</v>
      </c>
      <c r="D8779" s="396" t="s">
        <v>22391</v>
      </c>
    </row>
    <row r="8780" spans="1:4" x14ac:dyDescent="0.2">
      <c r="A8780" s="445">
        <v>2560</v>
      </c>
      <c r="B8780" s="445" t="s">
        <v>16135</v>
      </c>
      <c r="C8780" s="446" t="s">
        <v>1867</v>
      </c>
      <c r="D8780" s="396" t="s">
        <v>22392</v>
      </c>
    </row>
    <row r="8781" spans="1:4" x14ac:dyDescent="0.2">
      <c r="A8781" s="445">
        <v>2559</v>
      </c>
      <c r="B8781" s="445" t="s">
        <v>16136</v>
      </c>
      <c r="C8781" s="446" t="s">
        <v>1867</v>
      </c>
      <c r="D8781" s="396" t="s">
        <v>22393</v>
      </c>
    </row>
    <row r="8782" spans="1:4" x14ac:dyDescent="0.2">
      <c r="A8782" s="445">
        <v>2592</v>
      </c>
      <c r="B8782" s="445" t="s">
        <v>16137</v>
      </c>
      <c r="C8782" s="446" t="s">
        <v>1867</v>
      </c>
      <c r="D8782" s="396" t="s">
        <v>22394</v>
      </c>
    </row>
    <row r="8783" spans="1:4" x14ac:dyDescent="0.2">
      <c r="A8783" s="445">
        <v>2566</v>
      </c>
      <c r="B8783" s="445" t="s">
        <v>16138</v>
      </c>
      <c r="C8783" s="446" t="s">
        <v>1867</v>
      </c>
      <c r="D8783" s="396" t="s">
        <v>22395</v>
      </c>
    </row>
    <row r="8784" spans="1:4" x14ac:dyDescent="0.2">
      <c r="A8784" s="445">
        <v>2589</v>
      </c>
      <c r="B8784" s="445" t="s">
        <v>16139</v>
      </c>
      <c r="C8784" s="446" t="s">
        <v>1867</v>
      </c>
      <c r="D8784" s="396" t="s">
        <v>22396</v>
      </c>
    </row>
    <row r="8785" spans="1:4" x14ac:dyDescent="0.2">
      <c r="A8785" s="445">
        <v>2591</v>
      </c>
      <c r="B8785" s="445" t="s">
        <v>16140</v>
      </c>
      <c r="C8785" s="446" t="s">
        <v>1867</v>
      </c>
      <c r="D8785" s="396" t="s">
        <v>22397</v>
      </c>
    </row>
    <row r="8786" spans="1:4" x14ac:dyDescent="0.2">
      <c r="A8786" s="445">
        <v>2590</v>
      </c>
      <c r="B8786" s="445" t="s">
        <v>16141</v>
      </c>
      <c r="C8786" s="446" t="s">
        <v>1867</v>
      </c>
      <c r="D8786" s="396" t="s">
        <v>22398</v>
      </c>
    </row>
    <row r="8787" spans="1:4" x14ac:dyDescent="0.2">
      <c r="A8787" s="445">
        <v>2567</v>
      </c>
      <c r="B8787" s="445" t="s">
        <v>16142</v>
      </c>
      <c r="C8787" s="446" t="s">
        <v>1867</v>
      </c>
      <c r="D8787" s="396" t="s">
        <v>22399</v>
      </c>
    </row>
    <row r="8788" spans="1:4" x14ac:dyDescent="0.2">
      <c r="A8788" s="445">
        <v>2565</v>
      </c>
      <c r="B8788" s="445" t="s">
        <v>16143</v>
      </c>
      <c r="C8788" s="446" t="s">
        <v>1867</v>
      </c>
      <c r="D8788" s="396" t="s">
        <v>22400</v>
      </c>
    </row>
    <row r="8789" spans="1:4" x14ac:dyDescent="0.2">
      <c r="A8789" s="445">
        <v>2568</v>
      </c>
      <c r="B8789" s="445" t="s">
        <v>16144</v>
      </c>
      <c r="C8789" s="446" t="s">
        <v>1867</v>
      </c>
      <c r="D8789" s="396" t="s">
        <v>21828</v>
      </c>
    </row>
    <row r="8790" spans="1:4" x14ac:dyDescent="0.2">
      <c r="A8790" s="445">
        <v>2594</v>
      </c>
      <c r="B8790" s="445" t="s">
        <v>16145</v>
      </c>
      <c r="C8790" s="446" t="s">
        <v>1867</v>
      </c>
      <c r="D8790" s="396" t="s">
        <v>22401</v>
      </c>
    </row>
    <row r="8791" spans="1:4" x14ac:dyDescent="0.2">
      <c r="A8791" s="445">
        <v>2587</v>
      </c>
      <c r="B8791" s="445" t="s">
        <v>16146</v>
      </c>
      <c r="C8791" s="446" t="s">
        <v>1867</v>
      </c>
      <c r="D8791" s="396" t="s">
        <v>22402</v>
      </c>
    </row>
    <row r="8792" spans="1:4" x14ac:dyDescent="0.2">
      <c r="A8792" s="445">
        <v>2588</v>
      </c>
      <c r="B8792" s="445" t="s">
        <v>16147</v>
      </c>
      <c r="C8792" s="446" t="s">
        <v>1867</v>
      </c>
      <c r="D8792" s="396" t="s">
        <v>22403</v>
      </c>
    </row>
    <row r="8793" spans="1:4" x14ac:dyDescent="0.2">
      <c r="A8793" s="445">
        <v>2569</v>
      </c>
      <c r="B8793" s="445" t="s">
        <v>16148</v>
      </c>
      <c r="C8793" s="446" t="s">
        <v>1867</v>
      </c>
      <c r="D8793" s="396" t="s">
        <v>22404</v>
      </c>
    </row>
    <row r="8794" spans="1:4" x14ac:dyDescent="0.2">
      <c r="A8794" s="445">
        <v>2570</v>
      </c>
      <c r="B8794" s="445" t="s">
        <v>16149</v>
      </c>
      <c r="C8794" s="446" t="s">
        <v>1867</v>
      </c>
      <c r="D8794" s="396" t="s">
        <v>22405</v>
      </c>
    </row>
    <row r="8795" spans="1:4" x14ac:dyDescent="0.2">
      <c r="A8795" s="445">
        <v>2571</v>
      </c>
      <c r="B8795" s="445" t="s">
        <v>16150</v>
      </c>
      <c r="C8795" s="446" t="s">
        <v>1867</v>
      </c>
      <c r="D8795" s="396" t="s">
        <v>22406</v>
      </c>
    </row>
    <row r="8796" spans="1:4" x14ac:dyDescent="0.2">
      <c r="A8796" s="445">
        <v>2593</v>
      </c>
      <c r="B8796" s="445" t="s">
        <v>16151</v>
      </c>
      <c r="C8796" s="446" t="s">
        <v>1867</v>
      </c>
      <c r="D8796" s="396" t="s">
        <v>22407</v>
      </c>
    </row>
    <row r="8797" spans="1:4" x14ac:dyDescent="0.2">
      <c r="A8797" s="445">
        <v>2572</v>
      </c>
      <c r="B8797" s="445" t="s">
        <v>16152</v>
      </c>
      <c r="C8797" s="446" t="s">
        <v>1867</v>
      </c>
      <c r="D8797" s="396" t="s">
        <v>22408</v>
      </c>
    </row>
    <row r="8798" spans="1:4" x14ac:dyDescent="0.2">
      <c r="A8798" s="445">
        <v>2595</v>
      </c>
      <c r="B8798" s="445" t="s">
        <v>16153</v>
      </c>
      <c r="C8798" s="446" t="s">
        <v>1867</v>
      </c>
      <c r="D8798" s="396" t="s">
        <v>22409</v>
      </c>
    </row>
    <row r="8799" spans="1:4" x14ac:dyDescent="0.2">
      <c r="A8799" s="445">
        <v>2576</v>
      </c>
      <c r="B8799" s="445" t="s">
        <v>16154</v>
      </c>
      <c r="C8799" s="446" t="s">
        <v>1867</v>
      </c>
      <c r="D8799" s="396" t="s">
        <v>22410</v>
      </c>
    </row>
    <row r="8800" spans="1:4" x14ac:dyDescent="0.2">
      <c r="A8800" s="445">
        <v>2575</v>
      </c>
      <c r="B8800" s="445" t="s">
        <v>16155</v>
      </c>
      <c r="C8800" s="446" t="s">
        <v>1867</v>
      </c>
      <c r="D8800" s="396" t="s">
        <v>22411</v>
      </c>
    </row>
    <row r="8801" spans="1:4" x14ac:dyDescent="0.2">
      <c r="A8801" s="445">
        <v>2573</v>
      </c>
      <c r="B8801" s="445" t="s">
        <v>16156</v>
      </c>
      <c r="C8801" s="446" t="s">
        <v>1867</v>
      </c>
      <c r="D8801" s="396" t="s">
        <v>22412</v>
      </c>
    </row>
    <row r="8802" spans="1:4" x14ac:dyDescent="0.2">
      <c r="A8802" s="445">
        <v>2586</v>
      </c>
      <c r="B8802" s="445" t="s">
        <v>16157</v>
      </c>
      <c r="C8802" s="446" t="s">
        <v>1867</v>
      </c>
      <c r="D8802" s="396" t="s">
        <v>22413</v>
      </c>
    </row>
    <row r="8803" spans="1:4" x14ac:dyDescent="0.2">
      <c r="A8803" s="445">
        <v>2577</v>
      </c>
      <c r="B8803" s="445" t="s">
        <v>16158</v>
      </c>
      <c r="C8803" s="446" t="s">
        <v>1867</v>
      </c>
      <c r="D8803" s="396" t="s">
        <v>22414</v>
      </c>
    </row>
    <row r="8804" spans="1:4" x14ac:dyDescent="0.2">
      <c r="A8804" s="445">
        <v>2574</v>
      </c>
      <c r="B8804" s="445" t="s">
        <v>16159</v>
      </c>
      <c r="C8804" s="446" t="s">
        <v>1867</v>
      </c>
      <c r="D8804" s="396" t="s">
        <v>22415</v>
      </c>
    </row>
    <row r="8805" spans="1:4" x14ac:dyDescent="0.2">
      <c r="A8805" s="445">
        <v>2578</v>
      </c>
      <c r="B8805" s="445" t="s">
        <v>16160</v>
      </c>
      <c r="C8805" s="446" t="s">
        <v>1867</v>
      </c>
      <c r="D8805" s="396" t="s">
        <v>22416</v>
      </c>
    </row>
    <row r="8806" spans="1:4" x14ac:dyDescent="0.2">
      <c r="A8806" s="445">
        <v>2585</v>
      </c>
      <c r="B8806" s="445" t="s">
        <v>16161</v>
      </c>
      <c r="C8806" s="446" t="s">
        <v>1867</v>
      </c>
      <c r="D8806" s="396" t="s">
        <v>22417</v>
      </c>
    </row>
    <row r="8807" spans="1:4" x14ac:dyDescent="0.2">
      <c r="A8807" s="445">
        <v>12008</v>
      </c>
      <c r="B8807" s="445" t="s">
        <v>16162</v>
      </c>
      <c r="C8807" s="446" t="s">
        <v>1867</v>
      </c>
      <c r="D8807" s="396" t="s">
        <v>22418</v>
      </c>
    </row>
    <row r="8808" spans="1:4" x14ac:dyDescent="0.2">
      <c r="A8808" s="445">
        <v>2582</v>
      </c>
      <c r="B8808" s="445" t="s">
        <v>16163</v>
      </c>
      <c r="C8808" s="446" t="s">
        <v>1867</v>
      </c>
      <c r="D8808" s="396" t="s">
        <v>22419</v>
      </c>
    </row>
    <row r="8809" spans="1:4" x14ac:dyDescent="0.2">
      <c r="A8809" s="445">
        <v>2597</v>
      </c>
      <c r="B8809" s="445" t="s">
        <v>16164</v>
      </c>
      <c r="C8809" s="446" t="s">
        <v>1867</v>
      </c>
      <c r="D8809" s="396" t="s">
        <v>22420</v>
      </c>
    </row>
    <row r="8810" spans="1:4" x14ac:dyDescent="0.2">
      <c r="A8810" s="445">
        <v>2579</v>
      </c>
      <c r="B8810" s="445" t="s">
        <v>16165</v>
      </c>
      <c r="C8810" s="446" t="s">
        <v>1867</v>
      </c>
      <c r="D8810" s="396" t="s">
        <v>22421</v>
      </c>
    </row>
    <row r="8811" spans="1:4" x14ac:dyDescent="0.2">
      <c r="A8811" s="445">
        <v>2581</v>
      </c>
      <c r="B8811" s="445" t="s">
        <v>16166</v>
      </c>
      <c r="C8811" s="446" t="s">
        <v>1867</v>
      </c>
      <c r="D8811" s="396" t="s">
        <v>22422</v>
      </c>
    </row>
    <row r="8812" spans="1:4" x14ac:dyDescent="0.2">
      <c r="A8812" s="445">
        <v>2596</v>
      </c>
      <c r="B8812" s="445" t="s">
        <v>16167</v>
      </c>
      <c r="C8812" s="446" t="s">
        <v>1867</v>
      </c>
      <c r="D8812" s="396" t="s">
        <v>22423</v>
      </c>
    </row>
    <row r="8813" spans="1:4" x14ac:dyDescent="0.2">
      <c r="A8813" s="445">
        <v>2580</v>
      </c>
      <c r="B8813" s="445" t="s">
        <v>16168</v>
      </c>
      <c r="C8813" s="446" t="s">
        <v>1867</v>
      </c>
      <c r="D8813" s="396" t="s">
        <v>22424</v>
      </c>
    </row>
    <row r="8814" spans="1:4" x14ac:dyDescent="0.2">
      <c r="A8814" s="445">
        <v>2583</v>
      </c>
      <c r="B8814" s="445" t="s">
        <v>16169</v>
      </c>
      <c r="C8814" s="446" t="s">
        <v>1867</v>
      </c>
      <c r="D8814" s="396" t="s">
        <v>22425</v>
      </c>
    </row>
    <row r="8815" spans="1:4" x14ac:dyDescent="0.2">
      <c r="A8815" s="445">
        <v>2584</v>
      </c>
      <c r="B8815" s="445" t="s">
        <v>16170</v>
      </c>
      <c r="C8815" s="446" t="s">
        <v>1867</v>
      </c>
      <c r="D8815" s="396" t="s">
        <v>22426</v>
      </c>
    </row>
    <row r="8816" spans="1:4" x14ac:dyDescent="0.2">
      <c r="A8816" s="445">
        <v>12010</v>
      </c>
      <c r="B8816" s="445" t="s">
        <v>16171</v>
      </c>
      <c r="C8816" s="446" t="s">
        <v>1867</v>
      </c>
      <c r="D8816" s="396" t="s">
        <v>22427</v>
      </c>
    </row>
    <row r="8817" spans="1:4" x14ac:dyDescent="0.2">
      <c r="A8817" s="445">
        <v>39329</v>
      </c>
      <c r="B8817" s="445" t="s">
        <v>16172</v>
      </c>
      <c r="C8817" s="446" t="s">
        <v>1867</v>
      </c>
      <c r="D8817" s="396" t="s">
        <v>22255</v>
      </c>
    </row>
    <row r="8818" spans="1:4" x14ac:dyDescent="0.2">
      <c r="A8818" s="445">
        <v>39330</v>
      </c>
      <c r="B8818" s="445" t="s">
        <v>16173</v>
      </c>
      <c r="C8818" s="446" t="s">
        <v>1867</v>
      </c>
      <c r="D8818" s="396" t="s">
        <v>22334</v>
      </c>
    </row>
    <row r="8819" spans="1:4" x14ac:dyDescent="0.2">
      <c r="A8819" s="445">
        <v>39332</v>
      </c>
      <c r="B8819" s="445" t="s">
        <v>16174</v>
      </c>
      <c r="C8819" s="446" t="s">
        <v>1867</v>
      </c>
      <c r="D8819" s="396" t="s">
        <v>22428</v>
      </c>
    </row>
    <row r="8820" spans="1:4" x14ac:dyDescent="0.2">
      <c r="A8820" s="445">
        <v>39331</v>
      </c>
      <c r="B8820" s="445" t="s">
        <v>16175</v>
      </c>
      <c r="C8820" s="446" t="s">
        <v>1867</v>
      </c>
      <c r="D8820" s="396" t="s">
        <v>22249</v>
      </c>
    </row>
    <row r="8821" spans="1:4" x14ac:dyDescent="0.2">
      <c r="A8821" s="445">
        <v>39333</v>
      </c>
      <c r="B8821" s="445" t="s">
        <v>16176</v>
      </c>
      <c r="C8821" s="446" t="s">
        <v>1867</v>
      </c>
      <c r="D8821" s="396" t="s">
        <v>22429</v>
      </c>
    </row>
    <row r="8822" spans="1:4" x14ac:dyDescent="0.2">
      <c r="A8822" s="445">
        <v>39335</v>
      </c>
      <c r="B8822" s="445" t="s">
        <v>16177</v>
      </c>
      <c r="C8822" s="446" t="s">
        <v>1867</v>
      </c>
      <c r="D8822" s="396" t="s">
        <v>22430</v>
      </c>
    </row>
    <row r="8823" spans="1:4" x14ac:dyDescent="0.2">
      <c r="A8823" s="445">
        <v>39334</v>
      </c>
      <c r="B8823" s="445" t="s">
        <v>16178</v>
      </c>
      <c r="C8823" s="446" t="s">
        <v>1867</v>
      </c>
      <c r="D8823" s="396" t="s">
        <v>22431</v>
      </c>
    </row>
    <row r="8824" spans="1:4" x14ac:dyDescent="0.2">
      <c r="A8824" s="445">
        <v>12016</v>
      </c>
      <c r="B8824" s="445" t="s">
        <v>16179</v>
      </c>
      <c r="C8824" s="446" t="s">
        <v>1867</v>
      </c>
      <c r="D8824" s="396" t="s">
        <v>22432</v>
      </c>
    </row>
    <row r="8825" spans="1:4" x14ac:dyDescent="0.2">
      <c r="A8825" s="445">
        <v>12015</v>
      </c>
      <c r="B8825" s="445" t="s">
        <v>16180</v>
      </c>
      <c r="C8825" s="446" t="s">
        <v>1867</v>
      </c>
      <c r="D8825" s="396" t="s">
        <v>22433</v>
      </c>
    </row>
    <row r="8826" spans="1:4" x14ac:dyDescent="0.2">
      <c r="A8826" s="445">
        <v>12020</v>
      </c>
      <c r="B8826" s="445" t="s">
        <v>16181</v>
      </c>
      <c r="C8826" s="446" t="s">
        <v>1867</v>
      </c>
      <c r="D8826" s="396" t="s">
        <v>22432</v>
      </c>
    </row>
    <row r="8827" spans="1:4" x14ac:dyDescent="0.2">
      <c r="A8827" s="445">
        <v>12019</v>
      </c>
      <c r="B8827" s="445" t="s">
        <v>16182</v>
      </c>
      <c r="C8827" s="446" t="s">
        <v>1867</v>
      </c>
      <c r="D8827" s="396" t="s">
        <v>22433</v>
      </c>
    </row>
    <row r="8828" spans="1:4" x14ac:dyDescent="0.2">
      <c r="A8828" s="445">
        <v>39336</v>
      </c>
      <c r="B8828" s="445" t="s">
        <v>16183</v>
      </c>
      <c r="C8828" s="446" t="s">
        <v>1867</v>
      </c>
      <c r="D8828" s="396" t="s">
        <v>22334</v>
      </c>
    </row>
    <row r="8829" spans="1:4" x14ac:dyDescent="0.2">
      <c r="A8829" s="445">
        <v>39338</v>
      </c>
      <c r="B8829" s="445" t="s">
        <v>16184</v>
      </c>
      <c r="C8829" s="446" t="s">
        <v>1867</v>
      </c>
      <c r="D8829" s="396" t="s">
        <v>22428</v>
      </c>
    </row>
    <row r="8830" spans="1:4" x14ac:dyDescent="0.2">
      <c r="A8830" s="445">
        <v>39337</v>
      </c>
      <c r="B8830" s="445" t="s">
        <v>16185</v>
      </c>
      <c r="C8830" s="446" t="s">
        <v>1867</v>
      </c>
      <c r="D8830" s="396" t="s">
        <v>22249</v>
      </c>
    </row>
    <row r="8831" spans="1:4" x14ac:dyDescent="0.2">
      <c r="A8831" s="445">
        <v>39341</v>
      </c>
      <c r="B8831" s="445" t="s">
        <v>16186</v>
      </c>
      <c r="C8831" s="446" t="s">
        <v>1867</v>
      </c>
      <c r="D8831" s="396" t="s">
        <v>21595</v>
      </c>
    </row>
    <row r="8832" spans="1:4" x14ac:dyDescent="0.2">
      <c r="A8832" s="445">
        <v>39340</v>
      </c>
      <c r="B8832" s="445" t="s">
        <v>16187</v>
      </c>
      <c r="C8832" s="446" t="s">
        <v>1867</v>
      </c>
      <c r="D8832" s="396" t="s">
        <v>22434</v>
      </c>
    </row>
    <row r="8833" spans="1:4" x14ac:dyDescent="0.2">
      <c r="A8833" s="445">
        <v>12025</v>
      </c>
      <c r="B8833" s="445" t="s">
        <v>16188</v>
      </c>
      <c r="C8833" s="446" t="s">
        <v>1867</v>
      </c>
      <c r="D8833" s="396" t="s">
        <v>22435</v>
      </c>
    </row>
    <row r="8834" spans="1:4" x14ac:dyDescent="0.2">
      <c r="A8834" s="445">
        <v>39342</v>
      </c>
      <c r="B8834" s="445" t="s">
        <v>16189</v>
      </c>
      <c r="C8834" s="446" t="s">
        <v>1867</v>
      </c>
      <c r="D8834" s="396" t="s">
        <v>21595</v>
      </c>
    </row>
    <row r="8835" spans="1:4" x14ac:dyDescent="0.2">
      <c r="A8835" s="445">
        <v>39343</v>
      </c>
      <c r="B8835" s="445" t="s">
        <v>16190</v>
      </c>
      <c r="C8835" s="446" t="s">
        <v>1867</v>
      </c>
      <c r="D8835" s="396" t="s">
        <v>22436</v>
      </c>
    </row>
    <row r="8836" spans="1:4" x14ac:dyDescent="0.2">
      <c r="A8836" s="445">
        <v>39345</v>
      </c>
      <c r="B8836" s="445" t="s">
        <v>16191</v>
      </c>
      <c r="C8836" s="446" t="s">
        <v>1867</v>
      </c>
      <c r="D8836" s="396" t="s">
        <v>22437</v>
      </c>
    </row>
    <row r="8837" spans="1:4" x14ac:dyDescent="0.2">
      <c r="A8837" s="445">
        <v>39344</v>
      </c>
      <c r="B8837" s="445" t="s">
        <v>16192</v>
      </c>
      <c r="C8837" s="446" t="s">
        <v>1867</v>
      </c>
      <c r="D8837" s="396" t="s">
        <v>22438</v>
      </c>
    </row>
    <row r="8838" spans="1:4" x14ac:dyDescent="0.2">
      <c r="A8838" s="445">
        <v>12623</v>
      </c>
      <c r="B8838" s="445" t="s">
        <v>16193</v>
      </c>
      <c r="C8838" s="446" t="s">
        <v>1870</v>
      </c>
      <c r="D8838" s="396" t="s">
        <v>22439</v>
      </c>
    </row>
    <row r="8839" spans="1:4" x14ac:dyDescent="0.2">
      <c r="A8839" s="445">
        <v>34498</v>
      </c>
      <c r="B8839" s="445" t="s">
        <v>16194</v>
      </c>
      <c r="C8839" s="446" t="s">
        <v>1867</v>
      </c>
      <c r="D8839" s="396" t="s">
        <v>22440</v>
      </c>
    </row>
    <row r="8840" spans="1:4" x14ac:dyDescent="0.2">
      <c r="A8840" s="445">
        <v>13244</v>
      </c>
      <c r="B8840" s="445" t="s">
        <v>16195</v>
      </c>
      <c r="C8840" s="446" t="s">
        <v>1867</v>
      </c>
      <c r="D8840" s="396" t="s">
        <v>22441</v>
      </c>
    </row>
    <row r="8841" spans="1:4" x14ac:dyDescent="0.2">
      <c r="A8841" s="445">
        <v>38998</v>
      </c>
      <c r="B8841" s="445" t="s">
        <v>16196</v>
      </c>
      <c r="C8841" s="446" t="s">
        <v>1867</v>
      </c>
      <c r="D8841" s="396" t="s">
        <v>22442</v>
      </c>
    </row>
    <row r="8842" spans="1:4" x14ac:dyDescent="0.2">
      <c r="A8842" s="445">
        <v>38999</v>
      </c>
      <c r="B8842" s="445" t="s">
        <v>16197</v>
      </c>
      <c r="C8842" s="446" t="s">
        <v>1867</v>
      </c>
      <c r="D8842" s="396" t="s">
        <v>22443</v>
      </c>
    </row>
    <row r="8843" spans="1:4" x14ac:dyDescent="0.2">
      <c r="A8843" s="445">
        <v>38996</v>
      </c>
      <c r="B8843" s="445" t="s">
        <v>16198</v>
      </c>
      <c r="C8843" s="446" t="s">
        <v>1867</v>
      </c>
      <c r="D8843" s="396" t="s">
        <v>22444</v>
      </c>
    </row>
    <row r="8844" spans="1:4" x14ac:dyDescent="0.2">
      <c r="A8844" s="445">
        <v>44173</v>
      </c>
      <c r="B8844" s="445" t="s">
        <v>16199</v>
      </c>
      <c r="C8844" s="446" t="s">
        <v>1867</v>
      </c>
      <c r="D8844" s="396" t="s">
        <v>22329</v>
      </c>
    </row>
    <row r="8845" spans="1:4" x14ac:dyDescent="0.2">
      <c r="A8845" s="445">
        <v>44174</v>
      </c>
      <c r="B8845" s="445" t="s">
        <v>16200</v>
      </c>
      <c r="C8845" s="446" t="s">
        <v>1867</v>
      </c>
      <c r="D8845" s="396" t="s">
        <v>22445</v>
      </c>
    </row>
    <row r="8846" spans="1:4" x14ac:dyDescent="0.2">
      <c r="A8846" s="445">
        <v>38997</v>
      </c>
      <c r="B8846" s="445" t="s">
        <v>16201</v>
      </c>
      <c r="C8846" s="446" t="s">
        <v>1867</v>
      </c>
      <c r="D8846" s="396" t="s">
        <v>22446</v>
      </c>
    </row>
    <row r="8847" spans="1:4" x14ac:dyDescent="0.2">
      <c r="A8847" s="445">
        <v>39600</v>
      </c>
      <c r="B8847" s="445" t="s">
        <v>16202</v>
      </c>
      <c r="C8847" s="446" t="s">
        <v>1867</v>
      </c>
      <c r="D8847" s="396" t="s">
        <v>22447</v>
      </c>
    </row>
    <row r="8848" spans="1:4" x14ac:dyDescent="0.2">
      <c r="A8848" s="445">
        <v>39601</v>
      </c>
      <c r="B8848" s="445" t="s">
        <v>16203</v>
      </c>
      <c r="C8848" s="446" t="s">
        <v>1867</v>
      </c>
      <c r="D8848" s="396" t="s">
        <v>21823</v>
      </c>
    </row>
    <row r="8849" spans="1:4" x14ac:dyDescent="0.2">
      <c r="A8849" s="445">
        <v>39862</v>
      </c>
      <c r="B8849" s="445" t="s">
        <v>16204</v>
      </c>
      <c r="C8849" s="446" t="s">
        <v>1867</v>
      </c>
      <c r="D8849" s="396" t="s">
        <v>22448</v>
      </c>
    </row>
    <row r="8850" spans="1:4" x14ac:dyDescent="0.2">
      <c r="A8850" s="445">
        <v>39863</v>
      </c>
      <c r="B8850" s="445" t="s">
        <v>16205</v>
      </c>
      <c r="C8850" s="446" t="s">
        <v>1867</v>
      </c>
      <c r="D8850" s="396" t="s">
        <v>22449</v>
      </c>
    </row>
    <row r="8851" spans="1:4" x14ac:dyDescent="0.2">
      <c r="A8851" s="445">
        <v>39864</v>
      </c>
      <c r="B8851" s="445" t="s">
        <v>16206</v>
      </c>
      <c r="C8851" s="446" t="s">
        <v>1867</v>
      </c>
      <c r="D8851" s="396" t="s">
        <v>21595</v>
      </c>
    </row>
    <row r="8852" spans="1:4" x14ac:dyDescent="0.2">
      <c r="A8852" s="445">
        <v>39865</v>
      </c>
      <c r="B8852" s="445" t="s">
        <v>16207</v>
      </c>
      <c r="C8852" s="446" t="s">
        <v>1867</v>
      </c>
      <c r="D8852" s="396" t="s">
        <v>22450</v>
      </c>
    </row>
    <row r="8853" spans="1:4" x14ac:dyDescent="0.2">
      <c r="A8853" s="445">
        <v>2517</v>
      </c>
      <c r="B8853" s="445" t="s">
        <v>16208</v>
      </c>
      <c r="C8853" s="446" t="s">
        <v>1867</v>
      </c>
      <c r="D8853" s="396" t="s">
        <v>22451</v>
      </c>
    </row>
    <row r="8854" spans="1:4" x14ac:dyDescent="0.2">
      <c r="A8854" s="445">
        <v>2522</v>
      </c>
      <c r="B8854" s="445" t="s">
        <v>16209</v>
      </c>
      <c r="C8854" s="446" t="s">
        <v>1867</v>
      </c>
      <c r="D8854" s="396" t="s">
        <v>22452</v>
      </c>
    </row>
    <row r="8855" spans="1:4" x14ac:dyDescent="0.2">
      <c r="A8855" s="445">
        <v>2548</v>
      </c>
      <c r="B8855" s="445" t="s">
        <v>16210</v>
      </c>
      <c r="C8855" s="446" t="s">
        <v>1867</v>
      </c>
      <c r="D8855" s="396" t="s">
        <v>22453</v>
      </c>
    </row>
    <row r="8856" spans="1:4" x14ac:dyDescent="0.2">
      <c r="A8856" s="445">
        <v>2516</v>
      </c>
      <c r="B8856" s="445" t="s">
        <v>16211</v>
      </c>
      <c r="C8856" s="446" t="s">
        <v>1867</v>
      </c>
      <c r="D8856" s="396" t="s">
        <v>22454</v>
      </c>
    </row>
    <row r="8857" spans="1:4" x14ac:dyDescent="0.2">
      <c r="A8857" s="445">
        <v>2518</v>
      </c>
      <c r="B8857" s="445" t="s">
        <v>16212</v>
      </c>
      <c r="C8857" s="446" t="s">
        <v>1867</v>
      </c>
      <c r="D8857" s="396" t="s">
        <v>22455</v>
      </c>
    </row>
    <row r="8858" spans="1:4" x14ac:dyDescent="0.2">
      <c r="A8858" s="445">
        <v>2521</v>
      </c>
      <c r="B8858" s="445" t="s">
        <v>16213</v>
      </c>
      <c r="C8858" s="446" t="s">
        <v>1867</v>
      </c>
      <c r="D8858" s="396" t="s">
        <v>22456</v>
      </c>
    </row>
    <row r="8859" spans="1:4" x14ac:dyDescent="0.2">
      <c r="A8859" s="445">
        <v>2515</v>
      </c>
      <c r="B8859" s="445" t="s">
        <v>16214</v>
      </c>
      <c r="C8859" s="446" t="s">
        <v>1867</v>
      </c>
      <c r="D8859" s="396" t="s">
        <v>22457</v>
      </c>
    </row>
    <row r="8860" spans="1:4" x14ac:dyDescent="0.2">
      <c r="A8860" s="445">
        <v>2519</v>
      </c>
      <c r="B8860" s="445" t="s">
        <v>16215</v>
      </c>
      <c r="C8860" s="446" t="s">
        <v>1867</v>
      </c>
      <c r="D8860" s="396" t="s">
        <v>22458</v>
      </c>
    </row>
    <row r="8861" spans="1:4" x14ac:dyDescent="0.2">
      <c r="A8861" s="445">
        <v>2520</v>
      </c>
      <c r="B8861" s="445" t="s">
        <v>16216</v>
      </c>
      <c r="C8861" s="446" t="s">
        <v>1867</v>
      </c>
      <c r="D8861" s="396" t="s">
        <v>22459</v>
      </c>
    </row>
    <row r="8862" spans="1:4" x14ac:dyDescent="0.2">
      <c r="A8862" s="445">
        <v>1602</v>
      </c>
      <c r="B8862" s="445" t="s">
        <v>16217</v>
      </c>
      <c r="C8862" s="446" t="s">
        <v>1867</v>
      </c>
      <c r="D8862" s="396" t="s">
        <v>22460</v>
      </c>
    </row>
    <row r="8863" spans="1:4" x14ac:dyDescent="0.2">
      <c r="A8863" s="445">
        <v>1601</v>
      </c>
      <c r="B8863" s="445" t="s">
        <v>16218</v>
      </c>
      <c r="C8863" s="446" t="s">
        <v>1867</v>
      </c>
      <c r="D8863" s="396" t="s">
        <v>22461</v>
      </c>
    </row>
    <row r="8864" spans="1:4" x14ac:dyDescent="0.2">
      <c r="A8864" s="445">
        <v>1598</v>
      </c>
      <c r="B8864" s="445" t="s">
        <v>16219</v>
      </c>
      <c r="C8864" s="446" t="s">
        <v>1867</v>
      </c>
      <c r="D8864" s="396" t="s">
        <v>22462</v>
      </c>
    </row>
    <row r="8865" spans="1:4" x14ac:dyDescent="0.2">
      <c r="A8865" s="445">
        <v>1600</v>
      </c>
      <c r="B8865" s="445" t="s">
        <v>16220</v>
      </c>
      <c r="C8865" s="446" t="s">
        <v>1867</v>
      </c>
      <c r="D8865" s="396" t="s">
        <v>22463</v>
      </c>
    </row>
    <row r="8866" spans="1:4" x14ac:dyDescent="0.2">
      <c r="A8866" s="445">
        <v>1603</v>
      </c>
      <c r="B8866" s="445" t="s">
        <v>16221</v>
      </c>
      <c r="C8866" s="446" t="s">
        <v>1867</v>
      </c>
      <c r="D8866" s="396" t="s">
        <v>22464</v>
      </c>
    </row>
    <row r="8867" spans="1:4" x14ac:dyDescent="0.2">
      <c r="A8867" s="445">
        <v>1599</v>
      </c>
      <c r="B8867" s="445" t="s">
        <v>16222</v>
      </c>
      <c r="C8867" s="446" t="s">
        <v>1867</v>
      </c>
      <c r="D8867" s="396" t="s">
        <v>22465</v>
      </c>
    </row>
    <row r="8868" spans="1:4" x14ac:dyDescent="0.2">
      <c r="A8868" s="445">
        <v>1597</v>
      </c>
      <c r="B8868" s="445" t="s">
        <v>16223</v>
      </c>
      <c r="C8868" s="446" t="s">
        <v>1867</v>
      </c>
      <c r="D8868" s="396" t="s">
        <v>22466</v>
      </c>
    </row>
    <row r="8869" spans="1:4" x14ac:dyDescent="0.2">
      <c r="A8869" s="445">
        <v>39602</v>
      </c>
      <c r="B8869" s="445" t="s">
        <v>16224</v>
      </c>
      <c r="C8869" s="446" t="s">
        <v>1867</v>
      </c>
      <c r="D8869" s="396" t="s">
        <v>22467</v>
      </c>
    </row>
    <row r="8870" spans="1:4" x14ac:dyDescent="0.2">
      <c r="A8870" s="445">
        <v>39603</v>
      </c>
      <c r="B8870" s="445" t="s">
        <v>16225</v>
      </c>
      <c r="C8870" s="446" t="s">
        <v>1867</v>
      </c>
      <c r="D8870" s="396" t="s">
        <v>21586</v>
      </c>
    </row>
    <row r="8871" spans="1:4" x14ac:dyDescent="0.2">
      <c r="A8871" s="445">
        <v>11821</v>
      </c>
      <c r="B8871" s="445" t="s">
        <v>16226</v>
      </c>
      <c r="C8871" s="446" t="s">
        <v>1867</v>
      </c>
      <c r="D8871" s="396" t="s">
        <v>22468</v>
      </c>
    </row>
    <row r="8872" spans="1:4" x14ac:dyDescent="0.2">
      <c r="A8872" s="445">
        <v>1562</v>
      </c>
      <c r="B8872" s="445" t="s">
        <v>16227</v>
      </c>
      <c r="C8872" s="446" t="s">
        <v>1867</v>
      </c>
      <c r="D8872" s="396" t="s">
        <v>22469</v>
      </c>
    </row>
    <row r="8873" spans="1:4" x14ac:dyDescent="0.2">
      <c r="A8873" s="445">
        <v>1563</v>
      </c>
      <c r="B8873" s="445" t="s">
        <v>16228</v>
      </c>
      <c r="C8873" s="446" t="s">
        <v>1867</v>
      </c>
      <c r="D8873" s="396" t="s">
        <v>22470</v>
      </c>
    </row>
    <row r="8874" spans="1:4" x14ac:dyDescent="0.2">
      <c r="A8874" s="445">
        <v>11856</v>
      </c>
      <c r="B8874" s="445" t="s">
        <v>16229</v>
      </c>
      <c r="C8874" s="446" t="s">
        <v>1867</v>
      </c>
      <c r="D8874" s="396" t="s">
        <v>22264</v>
      </c>
    </row>
    <row r="8875" spans="1:4" x14ac:dyDescent="0.2">
      <c r="A8875" s="445">
        <v>11857</v>
      </c>
      <c r="B8875" s="445" t="s">
        <v>16230</v>
      </c>
      <c r="C8875" s="446" t="s">
        <v>1867</v>
      </c>
      <c r="D8875" s="396" t="s">
        <v>22471</v>
      </c>
    </row>
    <row r="8876" spans="1:4" x14ac:dyDescent="0.2">
      <c r="A8876" s="445">
        <v>11858</v>
      </c>
      <c r="B8876" s="445" t="s">
        <v>16231</v>
      </c>
      <c r="C8876" s="446" t="s">
        <v>1867</v>
      </c>
      <c r="D8876" s="396" t="s">
        <v>22472</v>
      </c>
    </row>
    <row r="8877" spans="1:4" x14ac:dyDescent="0.2">
      <c r="A8877" s="445">
        <v>1539</v>
      </c>
      <c r="B8877" s="445" t="s">
        <v>16232</v>
      </c>
      <c r="C8877" s="446" t="s">
        <v>1867</v>
      </c>
      <c r="D8877" s="396" t="s">
        <v>22473</v>
      </c>
    </row>
    <row r="8878" spans="1:4" x14ac:dyDescent="0.2">
      <c r="A8878" s="445">
        <v>11859</v>
      </c>
      <c r="B8878" s="445" t="s">
        <v>16233</v>
      </c>
      <c r="C8878" s="446" t="s">
        <v>1867</v>
      </c>
      <c r="D8878" s="396" t="s">
        <v>22474</v>
      </c>
    </row>
    <row r="8879" spans="1:4" x14ac:dyDescent="0.2">
      <c r="A8879" s="445">
        <v>1550</v>
      </c>
      <c r="B8879" s="445" t="s">
        <v>16234</v>
      </c>
      <c r="C8879" s="446" t="s">
        <v>1867</v>
      </c>
      <c r="D8879" s="396" t="s">
        <v>21592</v>
      </c>
    </row>
    <row r="8880" spans="1:4" x14ac:dyDescent="0.2">
      <c r="A8880" s="445">
        <v>11854</v>
      </c>
      <c r="B8880" s="445" t="s">
        <v>16235</v>
      </c>
      <c r="C8880" s="446" t="s">
        <v>1867</v>
      </c>
      <c r="D8880" s="396" t="s">
        <v>22475</v>
      </c>
    </row>
    <row r="8881" spans="1:4" x14ac:dyDescent="0.2">
      <c r="A8881" s="445">
        <v>11862</v>
      </c>
      <c r="B8881" s="445" t="s">
        <v>16236</v>
      </c>
      <c r="C8881" s="446" t="s">
        <v>1867</v>
      </c>
      <c r="D8881" s="396" t="s">
        <v>22476</v>
      </c>
    </row>
    <row r="8882" spans="1:4" x14ac:dyDescent="0.2">
      <c r="A8882" s="445">
        <v>11863</v>
      </c>
      <c r="B8882" s="445" t="s">
        <v>16237</v>
      </c>
      <c r="C8882" s="446" t="s">
        <v>1867</v>
      </c>
      <c r="D8882" s="396" t="s">
        <v>22477</v>
      </c>
    </row>
    <row r="8883" spans="1:4" x14ac:dyDescent="0.2">
      <c r="A8883" s="445">
        <v>11855</v>
      </c>
      <c r="B8883" s="445" t="s">
        <v>16238</v>
      </c>
      <c r="C8883" s="446" t="s">
        <v>1867</v>
      </c>
      <c r="D8883" s="396" t="s">
        <v>22478</v>
      </c>
    </row>
    <row r="8884" spans="1:4" x14ac:dyDescent="0.2">
      <c r="A8884" s="445">
        <v>11864</v>
      </c>
      <c r="B8884" s="445" t="s">
        <v>16239</v>
      </c>
      <c r="C8884" s="446" t="s">
        <v>1867</v>
      </c>
      <c r="D8884" s="396" t="s">
        <v>22479</v>
      </c>
    </row>
    <row r="8885" spans="1:4" x14ac:dyDescent="0.2">
      <c r="A8885" s="445">
        <v>2527</v>
      </c>
      <c r="B8885" s="445" t="s">
        <v>16240</v>
      </c>
      <c r="C8885" s="446" t="s">
        <v>1867</v>
      </c>
      <c r="D8885" s="396" t="s">
        <v>22480</v>
      </c>
    </row>
    <row r="8886" spans="1:4" x14ac:dyDescent="0.2">
      <c r="A8886" s="445">
        <v>2526</v>
      </c>
      <c r="B8886" s="445" t="s">
        <v>16241</v>
      </c>
      <c r="C8886" s="446" t="s">
        <v>1867</v>
      </c>
      <c r="D8886" s="396" t="s">
        <v>22481</v>
      </c>
    </row>
    <row r="8887" spans="1:4" x14ac:dyDescent="0.2">
      <c r="A8887" s="445">
        <v>2487</v>
      </c>
      <c r="B8887" s="445" t="s">
        <v>16242</v>
      </c>
      <c r="C8887" s="446" t="s">
        <v>1867</v>
      </c>
      <c r="D8887" s="396" t="s">
        <v>22482</v>
      </c>
    </row>
    <row r="8888" spans="1:4" x14ac:dyDescent="0.2">
      <c r="A8888" s="445">
        <v>2483</v>
      </c>
      <c r="B8888" s="445" t="s">
        <v>16243</v>
      </c>
      <c r="C8888" s="446" t="s">
        <v>1867</v>
      </c>
      <c r="D8888" s="396" t="s">
        <v>22483</v>
      </c>
    </row>
    <row r="8889" spans="1:4" x14ac:dyDescent="0.2">
      <c r="A8889" s="445">
        <v>2528</v>
      </c>
      <c r="B8889" s="445" t="s">
        <v>16244</v>
      </c>
      <c r="C8889" s="446" t="s">
        <v>1867</v>
      </c>
      <c r="D8889" s="396" t="s">
        <v>22484</v>
      </c>
    </row>
    <row r="8890" spans="1:4" x14ac:dyDescent="0.2">
      <c r="A8890" s="445">
        <v>2489</v>
      </c>
      <c r="B8890" s="445" t="s">
        <v>16245</v>
      </c>
      <c r="C8890" s="446" t="s">
        <v>1867</v>
      </c>
      <c r="D8890" s="396" t="s">
        <v>22261</v>
      </c>
    </row>
    <row r="8891" spans="1:4" x14ac:dyDescent="0.2">
      <c r="A8891" s="445">
        <v>2488</v>
      </c>
      <c r="B8891" s="445" t="s">
        <v>16246</v>
      </c>
      <c r="C8891" s="446" t="s">
        <v>1867</v>
      </c>
      <c r="D8891" s="396" t="s">
        <v>22485</v>
      </c>
    </row>
    <row r="8892" spans="1:4" x14ac:dyDescent="0.2">
      <c r="A8892" s="445">
        <v>2484</v>
      </c>
      <c r="B8892" s="445" t="s">
        <v>16247</v>
      </c>
      <c r="C8892" s="446" t="s">
        <v>1867</v>
      </c>
      <c r="D8892" s="396" t="s">
        <v>22486</v>
      </c>
    </row>
    <row r="8893" spans="1:4" x14ac:dyDescent="0.2">
      <c r="A8893" s="445">
        <v>2485</v>
      </c>
      <c r="B8893" s="445" t="s">
        <v>16248</v>
      </c>
      <c r="C8893" s="446" t="s">
        <v>1867</v>
      </c>
      <c r="D8893" s="396" t="s">
        <v>22487</v>
      </c>
    </row>
    <row r="8894" spans="1:4" x14ac:dyDescent="0.2">
      <c r="A8894" s="445">
        <v>39279</v>
      </c>
      <c r="B8894" s="445" t="s">
        <v>16249</v>
      </c>
      <c r="C8894" s="446" t="s">
        <v>1867</v>
      </c>
      <c r="D8894" s="396" t="s">
        <v>22488</v>
      </c>
    </row>
    <row r="8895" spans="1:4" x14ac:dyDescent="0.2">
      <c r="A8895" s="445">
        <v>39280</v>
      </c>
      <c r="B8895" s="445" t="s">
        <v>16250</v>
      </c>
      <c r="C8895" s="446" t="s">
        <v>1867</v>
      </c>
      <c r="D8895" s="396" t="s">
        <v>22489</v>
      </c>
    </row>
    <row r="8896" spans="1:4" x14ac:dyDescent="0.2">
      <c r="A8896" s="445">
        <v>39281</v>
      </c>
      <c r="B8896" s="445" t="s">
        <v>16251</v>
      </c>
      <c r="C8896" s="446" t="s">
        <v>1867</v>
      </c>
      <c r="D8896" s="396" t="s">
        <v>22490</v>
      </c>
    </row>
    <row r="8897" spans="1:4" x14ac:dyDescent="0.2">
      <c r="A8897" s="445">
        <v>39282</v>
      </c>
      <c r="B8897" s="445" t="s">
        <v>16252</v>
      </c>
      <c r="C8897" s="446" t="s">
        <v>1867</v>
      </c>
      <c r="D8897" s="396" t="s">
        <v>22491</v>
      </c>
    </row>
    <row r="8898" spans="1:4" x14ac:dyDescent="0.2">
      <c r="A8898" s="445">
        <v>38844</v>
      </c>
      <c r="B8898" s="445" t="s">
        <v>16253</v>
      </c>
      <c r="C8898" s="446" t="s">
        <v>1867</v>
      </c>
      <c r="D8898" s="396" t="s">
        <v>22492</v>
      </c>
    </row>
    <row r="8899" spans="1:4" x14ac:dyDescent="0.2">
      <c r="A8899" s="445">
        <v>38846</v>
      </c>
      <c r="B8899" s="445" t="s">
        <v>16254</v>
      </c>
      <c r="C8899" s="446" t="s">
        <v>1867</v>
      </c>
      <c r="D8899" s="396" t="s">
        <v>21980</v>
      </c>
    </row>
    <row r="8900" spans="1:4" x14ac:dyDescent="0.2">
      <c r="A8900" s="445">
        <v>38847</v>
      </c>
      <c r="B8900" s="445" t="s">
        <v>16255</v>
      </c>
      <c r="C8900" s="446" t="s">
        <v>1867</v>
      </c>
      <c r="D8900" s="396" t="s">
        <v>22493</v>
      </c>
    </row>
    <row r="8901" spans="1:4" x14ac:dyDescent="0.2">
      <c r="A8901" s="445">
        <v>38850</v>
      </c>
      <c r="B8901" s="445" t="s">
        <v>16256</v>
      </c>
      <c r="C8901" s="446" t="s">
        <v>1867</v>
      </c>
      <c r="D8901" s="396" t="s">
        <v>21610</v>
      </c>
    </row>
    <row r="8902" spans="1:4" x14ac:dyDescent="0.2">
      <c r="A8902" s="445">
        <v>38848</v>
      </c>
      <c r="B8902" s="445" t="s">
        <v>16257</v>
      </c>
      <c r="C8902" s="446" t="s">
        <v>1867</v>
      </c>
      <c r="D8902" s="396" t="s">
        <v>22494</v>
      </c>
    </row>
    <row r="8903" spans="1:4" x14ac:dyDescent="0.2">
      <c r="A8903" s="445">
        <v>38851</v>
      </c>
      <c r="B8903" s="445" t="s">
        <v>16258</v>
      </c>
      <c r="C8903" s="446" t="s">
        <v>1867</v>
      </c>
      <c r="D8903" s="396" t="s">
        <v>22495</v>
      </c>
    </row>
    <row r="8904" spans="1:4" x14ac:dyDescent="0.2">
      <c r="A8904" s="445">
        <v>38854</v>
      </c>
      <c r="B8904" s="445" t="s">
        <v>16259</v>
      </c>
      <c r="C8904" s="446" t="s">
        <v>1867</v>
      </c>
      <c r="D8904" s="396" t="s">
        <v>22496</v>
      </c>
    </row>
    <row r="8905" spans="1:4" x14ac:dyDescent="0.2">
      <c r="A8905" s="445">
        <v>44247</v>
      </c>
      <c r="B8905" s="445" t="s">
        <v>16260</v>
      </c>
      <c r="C8905" s="446" t="s">
        <v>1867</v>
      </c>
      <c r="D8905" s="396" t="s">
        <v>22497</v>
      </c>
    </row>
    <row r="8906" spans="1:4" x14ac:dyDescent="0.2">
      <c r="A8906" s="445">
        <v>38005</v>
      </c>
      <c r="B8906" s="445" t="s">
        <v>16261</v>
      </c>
      <c r="C8906" s="446" t="s">
        <v>1867</v>
      </c>
      <c r="D8906" s="396" t="s">
        <v>22498</v>
      </c>
    </row>
    <row r="8907" spans="1:4" x14ac:dyDescent="0.2">
      <c r="A8907" s="445">
        <v>38006</v>
      </c>
      <c r="B8907" s="445" t="s">
        <v>16262</v>
      </c>
      <c r="C8907" s="446" t="s">
        <v>1867</v>
      </c>
      <c r="D8907" s="396" t="s">
        <v>22499</v>
      </c>
    </row>
    <row r="8908" spans="1:4" x14ac:dyDescent="0.2">
      <c r="A8908" s="445">
        <v>38428</v>
      </c>
      <c r="B8908" s="445" t="s">
        <v>16263</v>
      </c>
      <c r="C8908" s="446" t="s">
        <v>1867</v>
      </c>
      <c r="D8908" s="396" t="s">
        <v>22172</v>
      </c>
    </row>
    <row r="8909" spans="1:4" x14ac:dyDescent="0.2">
      <c r="A8909" s="445">
        <v>38007</v>
      </c>
      <c r="B8909" s="445" t="s">
        <v>16264</v>
      </c>
      <c r="C8909" s="446" t="s">
        <v>1867</v>
      </c>
      <c r="D8909" s="396" t="s">
        <v>22500</v>
      </c>
    </row>
    <row r="8910" spans="1:4" x14ac:dyDescent="0.2">
      <c r="A8910" s="445">
        <v>38008</v>
      </c>
      <c r="B8910" s="445" t="s">
        <v>16265</v>
      </c>
      <c r="C8910" s="446" t="s">
        <v>1867</v>
      </c>
      <c r="D8910" s="397" t="s">
        <v>22501</v>
      </c>
    </row>
    <row r="8911" spans="1:4" x14ac:dyDescent="0.2">
      <c r="A8911" s="445">
        <v>38009</v>
      </c>
      <c r="B8911" s="445" t="s">
        <v>16266</v>
      </c>
      <c r="C8911" s="446" t="s">
        <v>1867</v>
      </c>
      <c r="D8911" s="396" t="s">
        <v>22502</v>
      </c>
    </row>
    <row r="8912" spans="1:4" x14ac:dyDescent="0.2">
      <c r="A8912" s="445">
        <v>44248</v>
      </c>
      <c r="B8912" s="445" t="s">
        <v>16267</v>
      </c>
      <c r="C8912" s="446" t="s">
        <v>1867</v>
      </c>
      <c r="D8912" s="396" t="s">
        <v>22503</v>
      </c>
    </row>
    <row r="8913" spans="1:4" x14ac:dyDescent="0.2">
      <c r="A8913" s="445">
        <v>44249</v>
      </c>
      <c r="B8913" s="445" t="s">
        <v>16268</v>
      </c>
      <c r="C8913" s="446" t="s">
        <v>1867</v>
      </c>
      <c r="D8913" s="396" t="s">
        <v>22504</v>
      </c>
    </row>
    <row r="8914" spans="1:4" x14ac:dyDescent="0.2">
      <c r="A8914" s="445">
        <v>44250</v>
      </c>
      <c r="B8914" s="445" t="s">
        <v>16269</v>
      </c>
      <c r="C8914" s="446" t="s">
        <v>1867</v>
      </c>
      <c r="D8914" s="396" t="s">
        <v>22505</v>
      </c>
    </row>
    <row r="8915" spans="1:4" x14ac:dyDescent="0.2">
      <c r="A8915" s="445">
        <v>3104</v>
      </c>
      <c r="B8915" s="445" t="s">
        <v>16270</v>
      </c>
      <c r="C8915" s="446" t="s">
        <v>1878</v>
      </c>
      <c r="D8915" s="396" t="s">
        <v>22506</v>
      </c>
    </row>
    <row r="8916" spans="1:4" x14ac:dyDescent="0.2">
      <c r="A8916" s="445">
        <v>1607</v>
      </c>
      <c r="B8916" s="445" t="s">
        <v>16271</v>
      </c>
      <c r="C8916" s="446" t="s">
        <v>1878</v>
      </c>
      <c r="D8916" s="396" t="s">
        <v>21337</v>
      </c>
    </row>
    <row r="8917" spans="1:4" x14ac:dyDescent="0.2">
      <c r="A8917" s="445">
        <v>38169</v>
      </c>
      <c r="B8917" s="445" t="s">
        <v>16272</v>
      </c>
      <c r="C8917" s="446" t="s">
        <v>1878</v>
      </c>
      <c r="D8917" s="396" t="s">
        <v>22507</v>
      </c>
    </row>
    <row r="8918" spans="1:4" x14ac:dyDescent="0.2">
      <c r="A8918" s="445">
        <v>6142</v>
      </c>
      <c r="B8918" s="445" t="s">
        <v>16273</v>
      </c>
      <c r="C8918" s="446" t="s">
        <v>1867</v>
      </c>
      <c r="D8918" s="396" t="s">
        <v>22508</v>
      </c>
    </row>
    <row r="8919" spans="1:4" x14ac:dyDescent="0.2">
      <c r="A8919" s="445">
        <v>11686</v>
      </c>
      <c r="B8919" s="445" t="s">
        <v>16274</v>
      </c>
      <c r="C8919" s="446" t="s">
        <v>1867</v>
      </c>
      <c r="D8919" s="396" t="s">
        <v>22509</v>
      </c>
    </row>
    <row r="8920" spans="1:4" x14ac:dyDescent="0.2">
      <c r="A8920" s="445">
        <v>37598</v>
      </c>
      <c r="B8920" s="445" t="s">
        <v>16275</v>
      </c>
      <c r="C8920" s="446" t="s">
        <v>1867</v>
      </c>
      <c r="D8920" s="396" t="s">
        <v>22510</v>
      </c>
    </row>
    <row r="8921" spans="1:4" x14ac:dyDescent="0.2">
      <c r="A8921" s="445">
        <v>25398</v>
      </c>
      <c r="B8921" s="445" t="s">
        <v>16276</v>
      </c>
      <c r="C8921" s="446" t="s">
        <v>1867</v>
      </c>
      <c r="D8921" s="396" t="s">
        <v>22511</v>
      </c>
    </row>
    <row r="8922" spans="1:4" x14ac:dyDescent="0.2">
      <c r="A8922" s="445">
        <v>25399</v>
      </c>
      <c r="B8922" s="445" t="s">
        <v>16277</v>
      </c>
      <c r="C8922" s="446" t="s">
        <v>1867</v>
      </c>
      <c r="D8922" s="396" t="s">
        <v>22512</v>
      </c>
    </row>
    <row r="8923" spans="1:4" x14ac:dyDescent="0.2">
      <c r="A8923" s="445">
        <v>43440</v>
      </c>
      <c r="B8923" s="445" t="s">
        <v>16278</v>
      </c>
      <c r="C8923" s="446" t="s">
        <v>1867</v>
      </c>
      <c r="D8923" s="396" t="s">
        <v>22513</v>
      </c>
    </row>
    <row r="8924" spans="1:4" x14ac:dyDescent="0.2">
      <c r="A8924" s="445">
        <v>10667</v>
      </c>
      <c r="B8924" s="445" t="s">
        <v>16279</v>
      </c>
      <c r="C8924" s="446" t="s">
        <v>1867</v>
      </c>
      <c r="D8924" s="396" t="s">
        <v>22514</v>
      </c>
    </row>
    <row r="8925" spans="1:4" x14ac:dyDescent="0.2">
      <c r="A8925" s="445">
        <v>1613</v>
      </c>
      <c r="B8925" s="445" t="s">
        <v>16280</v>
      </c>
      <c r="C8925" s="446" t="s">
        <v>1867</v>
      </c>
      <c r="D8925" s="396" t="s">
        <v>22515</v>
      </c>
    </row>
    <row r="8926" spans="1:4" x14ac:dyDescent="0.2">
      <c r="A8926" s="445">
        <v>1626</v>
      </c>
      <c r="B8926" s="445" t="s">
        <v>16281</v>
      </c>
      <c r="C8926" s="446" t="s">
        <v>1867</v>
      </c>
      <c r="D8926" s="397" t="s">
        <v>22516</v>
      </c>
    </row>
    <row r="8927" spans="1:4" x14ac:dyDescent="0.2">
      <c r="A8927" s="445">
        <v>1625</v>
      </c>
      <c r="B8927" s="445" t="s">
        <v>16282</v>
      </c>
      <c r="C8927" s="446" t="s">
        <v>1867</v>
      </c>
      <c r="D8927" s="397" t="s">
        <v>22517</v>
      </c>
    </row>
    <row r="8928" spans="1:4" x14ac:dyDescent="0.2">
      <c r="A8928" s="445">
        <v>1622</v>
      </c>
      <c r="B8928" s="445" t="s">
        <v>16283</v>
      </c>
      <c r="C8928" s="446" t="s">
        <v>1867</v>
      </c>
      <c r="D8928" s="396" t="s">
        <v>22518</v>
      </c>
    </row>
    <row r="8929" spans="1:4" x14ac:dyDescent="0.2">
      <c r="A8929" s="445">
        <v>1620</v>
      </c>
      <c r="B8929" s="445" t="s">
        <v>16284</v>
      </c>
      <c r="C8929" s="446" t="s">
        <v>1867</v>
      </c>
      <c r="D8929" s="397" t="s">
        <v>22519</v>
      </c>
    </row>
    <row r="8930" spans="1:4" x14ac:dyDescent="0.2">
      <c r="A8930" s="445">
        <v>1629</v>
      </c>
      <c r="B8930" s="445" t="s">
        <v>16285</v>
      </c>
      <c r="C8930" s="446" t="s">
        <v>1867</v>
      </c>
      <c r="D8930" s="397" t="s">
        <v>22520</v>
      </c>
    </row>
    <row r="8931" spans="1:4" x14ac:dyDescent="0.2">
      <c r="A8931" s="445">
        <v>1627</v>
      </c>
      <c r="B8931" s="445" t="s">
        <v>16286</v>
      </c>
      <c r="C8931" s="446" t="s">
        <v>1867</v>
      </c>
      <c r="D8931" s="397" t="s">
        <v>22521</v>
      </c>
    </row>
    <row r="8932" spans="1:4" x14ac:dyDescent="0.2">
      <c r="A8932" s="445">
        <v>1623</v>
      </c>
      <c r="B8932" s="445" t="s">
        <v>16287</v>
      </c>
      <c r="C8932" s="446" t="s">
        <v>1867</v>
      </c>
      <c r="D8932" s="396" t="s">
        <v>22522</v>
      </c>
    </row>
    <row r="8933" spans="1:4" x14ac:dyDescent="0.2">
      <c r="A8933" s="445">
        <v>1619</v>
      </c>
      <c r="B8933" s="445" t="s">
        <v>16288</v>
      </c>
      <c r="C8933" s="446" t="s">
        <v>1867</v>
      </c>
      <c r="D8933" s="397" t="s">
        <v>22523</v>
      </c>
    </row>
    <row r="8934" spans="1:4" x14ac:dyDescent="0.2">
      <c r="A8934" s="445">
        <v>1630</v>
      </c>
      <c r="B8934" s="445" t="s">
        <v>16289</v>
      </c>
      <c r="C8934" s="446" t="s">
        <v>1867</v>
      </c>
      <c r="D8934" s="396" t="s">
        <v>22524</v>
      </c>
    </row>
    <row r="8935" spans="1:4" x14ac:dyDescent="0.2">
      <c r="A8935" s="445">
        <v>1616</v>
      </c>
      <c r="B8935" s="445" t="s">
        <v>16290</v>
      </c>
      <c r="C8935" s="446" t="s">
        <v>1867</v>
      </c>
      <c r="D8935" s="397" t="s">
        <v>22525</v>
      </c>
    </row>
    <row r="8936" spans="1:4" x14ac:dyDescent="0.2">
      <c r="A8936" s="445">
        <v>1614</v>
      </c>
      <c r="B8936" s="445" t="s">
        <v>16291</v>
      </c>
      <c r="C8936" s="446" t="s">
        <v>1867</v>
      </c>
      <c r="D8936" s="396" t="s">
        <v>22526</v>
      </c>
    </row>
    <row r="8937" spans="1:4" x14ac:dyDescent="0.2">
      <c r="A8937" s="445">
        <v>1617</v>
      </c>
      <c r="B8937" s="445" t="s">
        <v>16292</v>
      </c>
      <c r="C8937" s="446" t="s">
        <v>1867</v>
      </c>
      <c r="D8937" s="396" t="s">
        <v>22527</v>
      </c>
    </row>
    <row r="8938" spans="1:4" x14ac:dyDescent="0.2">
      <c r="A8938" s="445">
        <v>1621</v>
      </c>
      <c r="B8938" s="445" t="s">
        <v>16293</v>
      </c>
      <c r="C8938" s="446" t="s">
        <v>1867</v>
      </c>
      <c r="D8938" s="396" t="s">
        <v>22528</v>
      </c>
    </row>
    <row r="8939" spans="1:4" x14ac:dyDescent="0.2">
      <c r="A8939" s="445">
        <v>1624</v>
      </c>
      <c r="B8939" s="445" t="s">
        <v>16294</v>
      </c>
      <c r="C8939" s="446" t="s">
        <v>1867</v>
      </c>
      <c r="D8939" s="397" t="s">
        <v>22529</v>
      </c>
    </row>
    <row r="8940" spans="1:4" x14ac:dyDescent="0.2">
      <c r="A8940" s="445">
        <v>1615</v>
      </c>
      <c r="B8940" s="445" t="s">
        <v>16295</v>
      </c>
      <c r="C8940" s="446" t="s">
        <v>1867</v>
      </c>
      <c r="D8940" s="397" t="s">
        <v>22530</v>
      </c>
    </row>
    <row r="8941" spans="1:4" x14ac:dyDescent="0.2">
      <c r="A8941" s="445">
        <v>1612</v>
      </c>
      <c r="B8941" s="445" t="s">
        <v>16296</v>
      </c>
      <c r="C8941" s="446" t="s">
        <v>1867</v>
      </c>
      <c r="D8941" s="396" t="s">
        <v>22531</v>
      </c>
    </row>
    <row r="8942" spans="1:4" x14ac:dyDescent="0.2">
      <c r="A8942" s="445">
        <v>1618</v>
      </c>
      <c r="B8942" s="445" t="s">
        <v>16297</v>
      </c>
      <c r="C8942" s="446" t="s">
        <v>1867</v>
      </c>
      <c r="D8942" s="397" t="s">
        <v>22532</v>
      </c>
    </row>
    <row r="8943" spans="1:4" x14ac:dyDescent="0.2">
      <c r="A8943" s="445">
        <v>14211</v>
      </c>
      <c r="B8943" s="445" t="s">
        <v>16298</v>
      </c>
      <c r="C8943" s="446" t="s">
        <v>1867</v>
      </c>
      <c r="D8943" s="396" t="s">
        <v>22533</v>
      </c>
    </row>
    <row r="8944" spans="1:4" x14ac:dyDescent="0.2">
      <c r="A8944" s="445">
        <v>43657</v>
      </c>
      <c r="B8944" s="445" t="s">
        <v>16299</v>
      </c>
      <c r="C8944" s="446" t="s">
        <v>1870</v>
      </c>
      <c r="D8944" s="397" t="s">
        <v>21722</v>
      </c>
    </row>
    <row r="8945" spans="1:4" x14ac:dyDescent="0.2">
      <c r="A8945" s="445">
        <v>38200</v>
      </c>
      <c r="B8945" s="445" t="s">
        <v>16300</v>
      </c>
      <c r="C8945" s="446" t="s">
        <v>1879</v>
      </c>
      <c r="D8945" s="397" t="s">
        <v>22534</v>
      </c>
    </row>
    <row r="8946" spans="1:4" x14ac:dyDescent="0.2">
      <c r="A8946" s="445">
        <v>39269</v>
      </c>
      <c r="B8946" s="445" t="s">
        <v>16301</v>
      </c>
      <c r="C8946" s="446" t="s">
        <v>1870</v>
      </c>
      <c r="D8946" s="396" t="s">
        <v>21343</v>
      </c>
    </row>
    <row r="8947" spans="1:4" x14ac:dyDescent="0.2">
      <c r="A8947" s="445">
        <v>11889</v>
      </c>
      <c r="B8947" s="445" t="s">
        <v>16302</v>
      </c>
      <c r="C8947" s="446" t="s">
        <v>1870</v>
      </c>
      <c r="D8947" s="397" t="s">
        <v>21591</v>
      </c>
    </row>
    <row r="8948" spans="1:4" x14ac:dyDescent="0.2">
      <c r="A8948" s="445">
        <v>39270</v>
      </c>
      <c r="B8948" s="445" t="s">
        <v>16303</v>
      </c>
      <c r="C8948" s="446" t="s">
        <v>1870</v>
      </c>
      <c r="D8948" s="396" t="s">
        <v>22535</v>
      </c>
    </row>
    <row r="8949" spans="1:4" x14ac:dyDescent="0.2">
      <c r="A8949" s="445">
        <v>11890</v>
      </c>
      <c r="B8949" s="445" t="s">
        <v>16304</v>
      </c>
      <c r="C8949" s="446" t="s">
        <v>1870</v>
      </c>
      <c r="D8949" s="396" t="s">
        <v>21752</v>
      </c>
    </row>
    <row r="8950" spans="1:4" x14ac:dyDescent="0.2">
      <c r="A8950" s="445">
        <v>11891</v>
      </c>
      <c r="B8950" s="445" t="s">
        <v>16305</v>
      </c>
      <c r="C8950" s="446" t="s">
        <v>1870</v>
      </c>
      <c r="D8950" s="396" t="s">
        <v>22536</v>
      </c>
    </row>
    <row r="8951" spans="1:4" x14ac:dyDescent="0.2">
      <c r="A8951" s="445">
        <v>11892</v>
      </c>
      <c r="B8951" s="445" t="s">
        <v>16306</v>
      </c>
      <c r="C8951" s="446" t="s">
        <v>1870</v>
      </c>
      <c r="D8951" s="397" t="s">
        <v>22537</v>
      </c>
    </row>
    <row r="8952" spans="1:4" x14ac:dyDescent="0.2">
      <c r="A8952" s="445">
        <v>37601</v>
      </c>
      <c r="B8952" s="445" t="s">
        <v>16307</v>
      </c>
      <c r="C8952" s="446" t="s">
        <v>1870</v>
      </c>
      <c r="D8952" s="396" t="s">
        <v>22253</v>
      </c>
    </row>
    <row r="8953" spans="1:4" x14ac:dyDescent="0.2">
      <c r="A8953" s="445">
        <v>1634</v>
      </c>
      <c r="B8953" s="445" t="s">
        <v>16308</v>
      </c>
      <c r="C8953" s="446" t="s">
        <v>1870</v>
      </c>
      <c r="D8953" s="396" t="s">
        <v>22538</v>
      </c>
    </row>
    <row r="8954" spans="1:4" x14ac:dyDescent="0.2">
      <c r="A8954" s="445">
        <v>5086</v>
      </c>
      <c r="B8954" s="445" t="s">
        <v>16309</v>
      </c>
      <c r="C8954" s="446" t="s">
        <v>1871</v>
      </c>
      <c r="D8954" s="396" t="s">
        <v>22539</v>
      </c>
    </row>
    <row r="8955" spans="1:4" x14ac:dyDescent="0.2">
      <c r="A8955" s="445">
        <v>11280</v>
      </c>
      <c r="B8955" s="445" t="s">
        <v>16310</v>
      </c>
      <c r="C8955" s="446" t="s">
        <v>1867</v>
      </c>
      <c r="D8955" s="396" t="s">
        <v>22540</v>
      </c>
    </row>
    <row r="8956" spans="1:4" x14ac:dyDescent="0.2">
      <c r="A8956" s="445">
        <v>40519</v>
      </c>
      <c r="B8956" s="445" t="s">
        <v>16311</v>
      </c>
      <c r="C8956" s="446" t="s">
        <v>1867</v>
      </c>
      <c r="D8956" s="396" t="s">
        <v>22541</v>
      </c>
    </row>
    <row r="8957" spans="1:4" x14ac:dyDescent="0.2">
      <c r="A8957" s="445">
        <v>39869</v>
      </c>
      <c r="B8957" s="445" t="s">
        <v>16312</v>
      </c>
      <c r="C8957" s="446" t="s">
        <v>1867</v>
      </c>
      <c r="D8957" s="396" t="s">
        <v>22542</v>
      </c>
    </row>
    <row r="8958" spans="1:4" x14ac:dyDescent="0.2">
      <c r="A8958" s="445">
        <v>39870</v>
      </c>
      <c r="B8958" s="445" t="s">
        <v>16313</v>
      </c>
      <c r="C8958" s="446" t="s">
        <v>1867</v>
      </c>
      <c r="D8958" s="396" t="s">
        <v>22543</v>
      </c>
    </row>
    <row r="8959" spans="1:4" x14ac:dyDescent="0.2">
      <c r="A8959" s="445">
        <v>39871</v>
      </c>
      <c r="B8959" s="445" t="s">
        <v>16314</v>
      </c>
      <c r="C8959" s="446" t="s">
        <v>1867</v>
      </c>
      <c r="D8959" s="396" t="s">
        <v>22544</v>
      </c>
    </row>
    <row r="8960" spans="1:4" x14ac:dyDescent="0.2">
      <c r="A8960" s="445">
        <v>12722</v>
      </c>
      <c r="B8960" s="445" t="s">
        <v>16315</v>
      </c>
      <c r="C8960" s="446" t="s">
        <v>1867</v>
      </c>
      <c r="D8960" s="396" t="s">
        <v>22545</v>
      </c>
    </row>
    <row r="8961" spans="1:4" x14ac:dyDescent="0.2">
      <c r="A8961" s="445">
        <v>12714</v>
      </c>
      <c r="B8961" s="445" t="s">
        <v>16316</v>
      </c>
      <c r="C8961" s="446" t="s">
        <v>1867</v>
      </c>
      <c r="D8961" s="396" t="s">
        <v>21924</v>
      </c>
    </row>
    <row r="8962" spans="1:4" x14ac:dyDescent="0.2">
      <c r="A8962" s="445">
        <v>12715</v>
      </c>
      <c r="B8962" s="445" t="s">
        <v>16317</v>
      </c>
      <c r="C8962" s="446" t="s">
        <v>1867</v>
      </c>
      <c r="D8962" s="397" t="s">
        <v>22546</v>
      </c>
    </row>
    <row r="8963" spans="1:4" x14ac:dyDescent="0.2">
      <c r="A8963" s="445">
        <v>12716</v>
      </c>
      <c r="B8963" s="445" t="s">
        <v>16318</v>
      </c>
      <c r="C8963" s="446" t="s">
        <v>1867</v>
      </c>
      <c r="D8963" s="397" t="s">
        <v>22547</v>
      </c>
    </row>
    <row r="8964" spans="1:4" x14ac:dyDescent="0.2">
      <c r="A8964" s="445">
        <v>12717</v>
      </c>
      <c r="B8964" s="445" t="s">
        <v>16319</v>
      </c>
      <c r="C8964" s="446" t="s">
        <v>1867</v>
      </c>
      <c r="D8964" s="396" t="s">
        <v>22548</v>
      </c>
    </row>
    <row r="8965" spans="1:4" x14ac:dyDescent="0.2">
      <c r="A8965" s="445">
        <v>12718</v>
      </c>
      <c r="B8965" s="445" t="s">
        <v>16320</v>
      </c>
      <c r="C8965" s="446" t="s">
        <v>1867</v>
      </c>
      <c r="D8965" s="396" t="s">
        <v>21434</v>
      </c>
    </row>
    <row r="8966" spans="1:4" x14ac:dyDescent="0.2">
      <c r="A8966" s="445">
        <v>12719</v>
      </c>
      <c r="B8966" s="445" t="s">
        <v>16321</v>
      </c>
      <c r="C8966" s="446" t="s">
        <v>1867</v>
      </c>
      <c r="D8966" s="396" t="s">
        <v>22549</v>
      </c>
    </row>
    <row r="8967" spans="1:4" x14ac:dyDescent="0.2">
      <c r="A8967" s="445">
        <v>12720</v>
      </c>
      <c r="B8967" s="445" t="s">
        <v>16322</v>
      </c>
      <c r="C8967" s="446" t="s">
        <v>1867</v>
      </c>
      <c r="D8967" s="396" t="s">
        <v>22550</v>
      </c>
    </row>
    <row r="8968" spans="1:4" x14ac:dyDescent="0.2">
      <c r="A8968" s="445">
        <v>12721</v>
      </c>
      <c r="B8968" s="445" t="s">
        <v>16323</v>
      </c>
      <c r="C8968" s="446" t="s">
        <v>1867</v>
      </c>
      <c r="D8968" s="396" t="s">
        <v>22551</v>
      </c>
    </row>
    <row r="8969" spans="1:4" x14ac:dyDescent="0.2">
      <c r="A8969" s="445">
        <v>3468</v>
      </c>
      <c r="B8969" s="445" t="s">
        <v>16324</v>
      </c>
      <c r="C8969" s="446" t="s">
        <v>1867</v>
      </c>
      <c r="D8969" s="396" t="s">
        <v>22552</v>
      </c>
    </row>
    <row r="8970" spans="1:4" x14ac:dyDescent="0.2">
      <c r="A8970" s="445">
        <v>3465</v>
      </c>
      <c r="B8970" s="445" t="s">
        <v>16325</v>
      </c>
      <c r="C8970" s="446" t="s">
        <v>1867</v>
      </c>
      <c r="D8970" s="396" t="s">
        <v>22553</v>
      </c>
    </row>
    <row r="8971" spans="1:4" x14ac:dyDescent="0.2">
      <c r="A8971" s="445">
        <v>12403</v>
      </c>
      <c r="B8971" s="445" t="s">
        <v>16326</v>
      </c>
      <c r="C8971" s="446" t="s">
        <v>1867</v>
      </c>
      <c r="D8971" s="396" t="s">
        <v>22554</v>
      </c>
    </row>
    <row r="8972" spans="1:4" x14ac:dyDescent="0.2">
      <c r="A8972" s="445">
        <v>3463</v>
      </c>
      <c r="B8972" s="445" t="s">
        <v>16327</v>
      </c>
      <c r="C8972" s="446" t="s">
        <v>1867</v>
      </c>
      <c r="D8972" s="396" t="s">
        <v>22555</v>
      </c>
    </row>
    <row r="8973" spans="1:4" x14ac:dyDescent="0.2">
      <c r="A8973" s="445">
        <v>3464</v>
      </c>
      <c r="B8973" s="445" t="s">
        <v>16328</v>
      </c>
      <c r="C8973" s="446" t="s">
        <v>1867</v>
      </c>
      <c r="D8973" s="396" t="s">
        <v>22555</v>
      </c>
    </row>
    <row r="8974" spans="1:4" x14ac:dyDescent="0.2">
      <c r="A8974" s="445">
        <v>3466</v>
      </c>
      <c r="B8974" s="445" t="s">
        <v>16329</v>
      </c>
      <c r="C8974" s="446" t="s">
        <v>1867</v>
      </c>
      <c r="D8974" s="396" t="s">
        <v>22556</v>
      </c>
    </row>
    <row r="8975" spans="1:4" x14ac:dyDescent="0.2">
      <c r="A8975" s="445">
        <v>3467</v>
      </c>
      <c r="B8975" s="445" t="s">
        <v>16330</v>
      </c>
      <c r="C8975" s="446" t="s">
        <v>1867</v>
      </c>
      <c r="D8975" s="396" t="s">
        <v>22557</v>
      </c>
    </row>
    <row r="8976" spans="1:4" x14ac:dyDescent="0.2">
      <c r="A8976" s="445">
        <v>3462</v>
      </c>
      <c r="B8976" s="445" t="s">
        <v>16331</v>
      </c>
      <c r="C8976" s="446" t="s">
        <v>1867</v>
      </c>
      <c r="D8976" s="396" t="s">
        <v>22558</v>
      </c>
    </row>
    <row r="8977" spans="1:4" x14ac:dyDescent="0.2">
      <c r="A8977" s="445">
        <v>3446</v>
      </c>
      <c r="B8977" s="445" t="s">
        <v>16332</v>
      </c>
      <c r="C8977" s="446" t="s">
        <v>1867</v>
      </c>
      <c r="D8977" s="396" t="s">
        <v>22559</v>
      </c>
    </row>
    <row r="8978" spans="1:4" x14ac:dyDescent="0.2">
      <c r="A8978" s="445">
        <v>3445</v>
      </c>
      <c r="B8978" s="445" t="s">
        <v>16333</v>
      </c>
      <c r="C8978" s="446" t="s">
        <v>1867</v>
      </c>
      <c r="D8978" s="396" t="s">
        <v>22560</v>
      </c>
    </row>
    <row r="8979" spans="1:4" x14ac:dyDescent="0.2">
      <c r="A8979" s="445">
        <v>3441</v>
      </c>
      <c r="B8979" s="445" t="s">
        <v>16334</v>
      </c>
      <c r="C8979" s="446" t="s">
        <v>1867</v>
      </c>
      <c r="D8979" s="396" t="s">
        <v>22561</v>
      </c>
    </row>
    <row r="8980" spans="1:4" x14ac:dyDescent="0.2">
      <c r="A8980" s="445">
        <v>3444</v>
      </c>
      <c r="B8980" s="445" t="s">
        <v>16335</v>
      </c>
      <c r="C8980" s="446" t="s">
        <v>1867</v>
      </c>
      <c r="D8980" s="396" t="s">
        <v>22562</v>
      </c>
    </row>
    <row r="8981" spans="1:4" x14ac:dyDescent="0.2">
      <c r="A8981" s="445">
        <v>12402</v>
      </c>
      <c r="B8981" s="445" t="s">
        <v>16336</v>
      </c>
      <c r="C8981" s="446" t="s">
        <v>1867</v>
      </c>
      <c r="D8981" s="396" t="s">
        <v>22563</v>
      </c>
    </row>
    <row r="8982" spans="1:4" x14ac:dyDescent="0.2">
      <c r="A8982" s="445">
        <v>3447</v>
      </c>
      <c r="B8982" s="445" t="s">
        <v>16337</v>
      </c>
      <c r="C8982" s="446" t="s">
        <v>1867</v>
      </c>
      <c r="D8982" s="396" t="s">
        <v>22564</v>
      </c>
    </row>
    <row r="8983" spans="1:4" x14ac:dyDescent="0.2">
      <c r="A8983" s="445">
        <v>3442</v>
      </c>
      <c r="B8983" s="445" t="s">
        <v>16338</v>
      </c>
      <c r="C8983" s="446" t="s">
        <v>1867</v>
      </c>
      <c r="D8983" s="396" t="s">
        <v>22565</v>
      </c>
    </row>
    <row r="8984" spans="1:4" x14ac:dyDescent="0.2">
      <c r="A8984" s="445">
        <v>3448</v>
      </c>
      <c r="B8984" s="445" t="s">
        <v>16339</v>
      </c>
      <c r="C8984" s="446" t="s">
        <v>1867</v>
      </c>
      <c r="D8984" s="396" t="s">
        <v>22566</v>
      </c>
    </row>
    <row r="8985" spans="1:4" x14ac:dyDescent="0.2">
      <c r="A8985" s="445">
        <v>3449</v>
      </c>
      <c r="B8985" s="445" t="s">
        <v>16340</v>
      </c>
      <c r="C8985" s="446" t="s">
        <v>1867</v>
      </c>
      <c r="D8985" s="396" t="s">
        <v>22567</v>
      </c>
    </row>
    <row r="8986" spans="1:4" x14ac:dyDescent="0.2">
      <c r="A8986" s="445">
        <v>37438</v>
      </c>
      <c r="B8986" s="445" t="s">
        <v>16341</v>
      </c>
      <c r="C8986" s="446" t="s">
        <v>1867</v>
      </c>
      <c r="D8986" s="396" t="s">
        <v>22568</v>
      </c>
    </row>
    <row r="8987" spans="1:4" x14ac:dyDescent="0.2">
      <c r="A8987" s="445">
        <v>37439</v>
      </c>
      <c r="B8987" s="445" t="s">
        <v>16342</v>
      </c>
      <c r="C8987" s="446" t="s">
        <v>1867</v>
      </c>
      <c r="D8987" s="396" t="s">
        <v>22569</v>
      </c>
    </row>
    <row r="8988" spans="1:4" x14ac:dyDescent="0.2">
      <c r="A8988" s="445">
        <v>37435</v>
      </c>
      <c r="B8988" s="445" t="s">
        <v>16343</v>
      </c>
      <c r="C8988" s="446" t="s">
        <v>1867</v>
      </c>
      <c r="D8988" s="396" t="s">
        <v>22570</v>
      </c>
    </row>
    <row r="8989" spans="1:4" x14ac:dyDescent="0.2">
      <c r="A8989" s="445">
        <v>37436</v>
      </c>
      <c r="B8989" s="445" t="s">
        <v>16344</v>
      </c>
      <c r="C8989" s="446" t="s">
        <v>1867</v>
      </c>
      <c r="D8989" s="396" t="s">
        <v>22571</v>
      </c>
    </row>
    <row r="8990" spans="1:4" x14ac:dyDescent="0.2">
      <c r="A8990" s="445">
        <v>37437</v>
      </c>
      <c r="B8990" s="445" t="s">
        <v>16345</v>
      </c>
      <c r="C8990" s="446" t="s">
        <v>1867</v>
      </c>
      <c r="D8990" s="396" t="s">
        <v>22572</v>
      </c>
    </row>
    <row r="8991" spans="1:4" x14ac:dyDescent="0.2">
      <c r="A8991" s="445">
        <v>3473</v>
      </c>
      <c r="B8991" s="445" t="s">
        <v>16346</v>
      </c>
      <c r="C8991" s="446" t="s">
        <v>1867</v>
      </c>
      <c r="D8991" s="396" t="s">
        <v>22573</v>
      </c>
    </row>
    <row r="8992" spans="1:4" x14ac:dyDescent="0.2">
      <c r="A8992" s="445">
        <v>3474</v>
      </c>
      <c r="B8992" s="445" t="s">
        <v>16347</v>
      </c>
      <c r="C8992" s="446" t="s">
        <v>1867</v>
      </c>
      <c r="D8992" s="396" t="s">
        <v>22574</v>
      </c>
    </row>
    <row r="8993" spans="1:4" x14ac:dyDescent="0.2">
      <c r="A8993" s="445">
        <v>3450</v>
      </c>
      <c r="B8993" s="445" t="s">
        <v>16348</v>
      </c>
      <c r="C8993" s="446" t="s">
        <v>1867</v>
      </c>
      <c r="D8993" s="396" t="s">
        <v>22575</v>
      </c>
    </row>
    <row r="8994" spans="1:4" x14ac:dyDescent="0.2">
      <c r="A8994" s="445">
        <v>3443</v>
      </c>
      <c r="B8994" s="445" t="s">
        <v>16349</v>
      </c>
      <c r="C8994" s="446" t="s">
        <v>1867</v>
      </c>
      <c r="D8994" s="397" t="s">
        <v>22576</v>
      </c>
    </row>
    <row r="8995" spans="1:4" x14ac:dyDescent="0.2">
      <c r="A8995" s="445">
        <v>3453</v>
      </c>
      <c r="B8995" s="445" t="s">
        <v>16350</v>
      </c>
      <c r="C8995" s="446" t="s">
        <v>1867</v>
      </c>
      <c r="D8995" s="396" t="s">
        <v>22577</v>
      </c>
    </row>
    <row r="8996" spans="1:4" x14ac:dyDescent="0.2">
      <c r="A8996" s="445">
        <v>3452</v>
      </c>
      <c r="B8996" s="445" t="s">
        <v>16351</v>
      </c>
      <c r="C8996" s="446" t="s">
        <v>1867</v>
      </c>
      <c r="D8996" s="396" t="s">
        <v>22578</v>
      </c>
    </row>
    <row r="8997" spans="1:4" x14ac:dyDescent="0.2">
      <c r="A8997" s="445">
        <v>3451</v>
      </c>
      <c r="B8997" s="445" t="s">
        <v>16352</v>
      </c>
      <c r="C8997" s="446" t="s">
        <v>1867</v>
      </c>
      <c r="D8997" s="396" t="s">
        <v>22579</v>
      </c>
    </row>
    <row r="8998" spans="1:4" x14ac:dyDescent="0.2">
      <c r="A8998" s="445">
        <v>3454</v>
      </c>
      <c r="B8998" s="445" t="s">
        <v>16353</v>
      </c>
      <c r="C8998" s="446" t="s">
        <v>1867</v>
      </c>
      <c r="D8998" s="396" t="s">
        <v>22580</v>
      </c>
    </row>
    <row r="8999" spans="1:4" x14ac:dyDescent="0.2">
      <c r="A8999" s="445">
        <v>3458</v>
      </c>
      <c r="B8999" s="445" t="s">
        <v>16354</v>
      </c>
      <c r="C8999" s="446" t="s">
        <v>1867</v>
      </c>
      <c r="D8999" s="396" t="s">
        <v>22581</v>
      </c>
    </row>
    <row r="9000" spans="1:4" x14ac:dyDescent="0.2">
      <c r="A9000" s="445">
        <v>3457</v>
      </c>
      <c r="B9000" s="445" t="s">
        <v>16355</v>
      </c>
      <c r="C9000" s="446" t="s">
        <v>1867</v>
      </c>
      <c r="D9000" s="396" t="s">
        <v>22582</v>
      </c>
    </row>
    <row r="9001" spans="1:4" x14ac:dyDescent="0.2">
      <c r="A9001" s="445">
        <v>3455</v>
      </c>
      <c r="B9001" s="445" t="s">
        <v>16356</v>
      </c>
      <c r="C9001" s="446" t="s">
        <v>1867</v>
      </c>
      <c r="D9001" s="396" t="s">
        <v>22583</v>
      </c>
    </row>
    <row r="9002" spans="1:4" x14ac:dyDescent="0.2">
      <c r="A9002" s="445">
        <v>3472</v>
      </c>
      <c r="B9002" s="445" t="s">
        <v>16357</v>
      </c>
      <c r="C9002" s="446" t="s">
        <v>1867</v>
      </c>
      <c r="D9002" s="396" t="s">
        <v>22584</v>
      </c>
    </row>
    <row r="9003" spans="1:4" x14ac:dyDescent="0.2">
      <c r="A9003" s="445">
        <v>3470</v>
      </c>
      <c r="B9003" s="445" t="s">
        <v>16358</v>
      </c>
      <c r="C9003" s="446" t="s">
        <v>1867</v>
      </c>
      <c r="D9003" s="396" t="s">
        <v>22585</v>
      </c>
    </row>
    <row r="9004" spans="1:4" x14ac:dyDescent="0.2">
      <c r="A9004" s="445">
        <v>3471</v>
      </c>
      <c r="B9004" s="445" t="s">
        <v>16359</v>
      </c>
      <c r="C9004" s="446" t="s">
        <v>1867</v>
      </c>
      <c r="D9004" s="396" t="s">
        <v>22586</v>
      </c>
    </row>
    <row r="9005" spans="1:4" x14ac:dyDescent="0.2">
      <c r="A9005" s="445">
        <v>3456</v>
      </c>
      <c r="B9005" s="445" t="s">
        <v>16360</v>
      </c>
      <c r="C9005" s="446" t="s">
        <v>1867</v>
      </c>
      <c r="D9005" s="396" t="s">
        <v>22587</v>
      </c>
    </row>
    <row r="9006" spans="1:4" x14ac:dyDescent="0.2">
      <c r="A9006" s="445">
        <v>3459</v>
      </c>
      <c r="B9006" s="445" t="s">
        <v>16361</v>
      </c>
      <c r="C9006" s="446" t="s">
        <v>1867</v>
      </c>
      <c r="D9006" s="396" t="s">
        <v>22588</v>
      </c>
    </row>
    <row r="9007" spans="1:4" x14ac:dyDescent="0.2">
      <c r="A9007" s="445">
        <v>3469</v>
      </c>
      <c r="B9007" s="445" t="s">
        <v>16362</v>
      </c>
      <c r="C9007" s="446" t="s">
        <v>1867</v>
      </c>
      <c r="D9007" s="396" t="s">
        <v>22589</v>
      </c>
    </row>
    <row r="9008" spans="1:4" x14ac:dyDescent="0.2">
      <c r="A9008" s="445">
        <v>3460</v>
      </c>
      <c r="B9008" s="445" t="s">
        <v>16363</v>
      </c>
      <c r="C9008" s="446" t="s">
        <v>1867</v>
      </c>
      <c r="D9008" s="396" t="s">
        <v>22590</v>
      </c>
    </row>
    <row r="9009" spans="1:4" x14ac:dyDescent="0.2">
      <c r="A9009" s="445">
        <v>3461</v>
      </c>
      <c r="B9009" s="445" t="s">
        <v>16364</v>
      </c>
      <c r="C9009" s="446" t="s">
        <v>1867</v>
      </c>
      <c r="D9009" s="396" t="s">
        <v>22591</v>
      </c>
    </row>
    <row r="9010" spans="1:4" x14ac:dyDescent="0.2">
      <c r="A9010" s="445">
        <v>37433</v>
      </c>
      <c r="B9010" s="445" t="s">
        <v>16365</v>
      </c>
      <c r="C9010" s="446" t="s">
        <v>1867</v>
      </c>
      <c r="D9010" s="396" t="s">
        <v>22568</v>
      </c>
    </row>
    <row r="9011" spans="1:4" x14ac:dyDescent="0.2">
      <c r="A9011" s="445">
        <v>37430</v>
      </c>
      <c r="B9011" s="445" t="s">
        <v>16366</v>
      </c>
      <c r="C9011" s="446" t="s">
        <v>1867</v>
      </c>
      <c r="D9011" s="396" t="s">
        <v>22592</v>
      </c>
    </row>
    <row r="9012" spans="1:4" x14ac:dyDescent="0.2">
      <c r="A9012" s="445">
        <v>37434</v>
      </c>
      <c r="B9012" s="445" t="s">
        <v>16367</v>
      </c>
      <c r="C9012" s="446" t="s">
        <v>1867</v>
      </c>
      <c r="D9012" s="396" t="s">
        <v>22593</v>
      </c>
    </row>
    <row r="9013" spans="1:4" x14ac:dyDescent="0.2">
      <c r="A9013" s="445">
        <v>37431</v>
      </c>
      <c r="B9013" s="445" t="s">
        <v>16368</v>
      </c>
      <c r="C9013" s="446" t="s">
        <v>1867</v>
      </c>
      <c r="D9013" s="396" t="s">
        <v>21402</v>
      </c>
    </row>
    <row r="9014" spans="1:4" x14ac:dyDescent="0.2">
      <c r="A9014" s="445">
        <v>37432</v>
      </c>
      <c r="B9014" s="445" t="s">
        <v>16369</v>
      </c>
      <c r="C9014" s="446" t="s">
        <v>1867</v>
      </c>
      <c r="D9014" s="396" t="s">
        <v>22594</v>
      </c>
    </row>
    <row r="9015" spans="1:4" x14ac:dyDescent="0.2">
      <c r="A9015" s="445">
        <v>37413</v>
      </c>
      <c r="B9015" s="445" t="s">
        <v>16370</v>
      </c>
      <c r="C9015" s="446" t="s">
        <v>1867</v>
      </c>
      <c r="D9015" s="396" t="s">
        <v>21741</v>
      </c>
    </row>
    <row r="9016" spans="1:4" x14ac:dyDescent="0.2">
      <c r="A9016" s="445">
        <v>37414</v>
      </c>
      <c r="B9016" s="445" t="s">
        <v>16371</v>
      </c>
      <c r="C9016" s="446" t="s">
        <v>1867</v>
      </c>
      <c r="D9016" s="396" t="s">
        <v>22595</v>
      </c>
    </row>
    <row r="9017" spans="1:4" x14ac:dyDescent="0.2">
      <c r="A9017" s="445">
        <v>37415</v>
      </c>
      <c r="B9017" s="445" t="s">
        <v>16372</v>
      </c>
      <c r="C9017" s="446" t="s">
        <v>1867</v>
      </c>
      <c r="D9017" s="396" t="s">
        <v>22596</v>
      </c>
    </row>
    <row r="9018" spans="1:4" x14ac:dyDescent="0.2">
      <c r="A9018" s="445">
        <v>37416</v>
      </c>
      <c r="B9018" s="445" t="s">
        <v>16373</v>
      </c>
      <c r="C9018" s="446" t="s">
        <v>1867</v>
      </c>
      <c r="D9018" s="396" t="s">
        <v>22597</v>
      </c>
    </row>
    <row r="9019" spans="1:4" x14ac:dyDescent="0.2">
      <c r="A9019" s="445">
        <v>37417</v>
      </c>
      <c r="B9019" s="445" t="s">
        <v>16374</v>
      </c>
      <c r="C9019" s="446" t="s">
        <v>1867</v>
      </c>
      <c r="D9019" s="397" t="s">
        <v>22318</v>
      </c>
    </row>
    <row r="9020" spans="1:4" x14ac:dyDescent="0.2">
      <c r="A9020" s="445">
        <v>43590</v>
      </c>
      <c r="B9020" s="445" t="s">
        <v>16375</v>
      </c>
      <c r="C9020" s="446" t="s">
        <v>1867</v>
      </c>
      <c r="D9020" s="396" t="s">
        <v>22598</v>
      </c>
    </row>
    <row r="9021" spans="1:4" x14ac:dyDescent="0.2">
      <c r="A9021" s="445">
        <v>43589</v>
      </c>
      <c r="B9021" s="445" t="s">
        <v>16376</v>
      </c>
      <c r="C9021" s="446" t="s">
        <v>1867</v>
      </c>
      <c r="D9021" s="396" t="s">
        <v>22599</v>
      </c>
    </row>
    <row r="9022" spans="1:4" x14ac:dyDescent="0.2">
      <c r="A9022" s="445">
        <v>34519</v>
      </c>
      <c r="B9022" s="445" t="s">
        <v>16377</v>
      </c>
      <c r="C9022" s="446" t="s">
        <v>1867</v>
      </c>
      <c r="D9022" s="396" t="s">
        <v>22600</v>
      </c>
    </row>
    <row r="9023" spans="1:4" x14ac:dyDescent="0.2">
      <c r="A9023" s="445">
        <v>1649</v>
      </c>
      <c r="B9023" s="445" t="s">
        <v>16378</v>
      </c>
      <c r="C9023" s="446" t="s">
        <v>1867</v>
      </c>
      <c r="D9023" s="396" t="s">
        <v>22601</v>
      </c>
    </row>
    <row r="9024" spans="1:4" x14ac:dyDescent="0.2">
      <c r="A9024" s="445">
        <v>1653</v>
      </c>
      <c r="B9024" s="445" t="s">
        <v>16379</v>
      </c>
      <c r="C9024" s="446" t="s">
        <v>1867</v>
      </c>
      <c r="D9024" s="396" t="s">
        <v>22602</v>
      </c>
    </row>
    <row r="9025" spans="1:4" x14ac:dyDescent="0.2">
      <c r="A9025" s="445">
        <v>1647</v>
      </c>
      <c r="B9025" s="445" t="s">
        <v>16380</v>
      </c>
      <c r="C9025" s="446" t="s">
        <v>1867</v>
      </c>
      <c r="D9025" s="396" t="s">
        <v>22603</v>
      </c>
    </row>
    <row r="9026" spans="1:4" x14ac:dyDescent="0.2">
      <c r="A9026" s="445">
        <v>1648</v>
      </c>
      <c r="B9026" s="445" t="s">
        <v>16381</v>
      </c>
      <c r="C9026" s="446" t="s">
        <v>1867</v>
      </c>
      <c r="D9026" s="396" t="s">
        <v>22604</v>
      </c>
    </row>
    <row r="9027" spans="1:4" x14ac:dyDescent="0.2">
      <c r="A9027" s="445">
        <v>1651</v>
      </c>
      <c r="B9027" s="445" t="s">
        <v>16382</v>
      </c>
      <c r="C9027" s="446" t="s">
        <v>1867</v>
      </c>
      <c r="D9027" s="396" t="s">
        <v>22605</v>
      </c>
    </row>
    <row r="9028" spans="1:4" x14ac:dyDescent="0.2">
      <c r="A9028" s="445">
        <v>1650</v>
      </c>
      <c r="B9028" s="445" t="s">
        <v>16383</v>
      </c>
      <c r="C9028" s="446" t="s">
        <v>1867</v>
      </c>
      <c r="D9028" s="396" t="s">
        <v>22606</v>
      </c>
    </row>
    <row r="9029" spans="1:4" x14ac:dyDescent="0.2">
      <c r="A9029" s="445">
        <v>1654</v>
      </c>
      <c r="B9029" s="445" t="s">
        <v>16384</v>
      </c>
      <c r="C9029" s="446" t="s">
        <v>1867</v>
      </c>
      <c r="D9029" s="396" t="s">
        <v>22607</v>
      </c>
    </row>
    <row r="9030" spans="1:4" x14ac:dyDescent="0.2">
      <c r="A9030" s="445">
        <v>1652</v>
      </c>
      <c r="B9030" s="445" t="s">
        <v>16385</v>
      </c>
      <c r="C9030" s="446" t="s">
        <v>1867</v>
      </c>
      <c r="D9030" s="396" t="s">
        <v>22608</v>
      </c>
    </row>
    <row r="9031" spans="1:4" x14ac:dyDescent="0.2">
      <c r="A9031" s="445">
        <v>10510</v>
      </c>
      <c r="B9031" s="445" t="s">
        <v>16386</v>
      </c>
      <c r="C9031" s="446" t="s">
        <v>1867</v>
      </c>
      <c r="D9031" s="396" t="s">
        <v>22609</v>
      </c>
    </row>
    <row r="9032" spans="1:4" x14ac:dyDescent="0.2">
      <c r="A9032" s="445">
        <v>1747</v>
      </c>
      <c r="B9032" s="445" t="s">
        <v>16387</v>
      </c>
      <c r="C9032" s="446" t="s">
        <v>1867</v>
      </c>
      <c r="D9032" s="396" t="s">
        <v>22610</v>
      </c>
    </row>
    <row r="9033" spans="1:4" x14ac:dyDescent="0.2">
      <c r="A9033" s="445">
        <v>1744</v>
      </c>
      <c r="B9033" s="445" t="s">
        <v>16388</v>
      </c>
      <c r="C9033" s="446" t="s">
        <v>1867</v>
      </c>
      <c r="D9033" s="396" t="s">
        <v>22611</v>
      </c>
    </row>
    <row r="9034" spans="1:4" x14ac:dyDescent="0.2">
      <c r="A9034" s="445">
        <v>1743</v>
      </c>
      <c r="B9034" s="445" t="s">
        <v>16389</v>
      </c>
      <c r="C9034" s="446" t="s">
        <v>1867</v>
      </c>
      <c r="D9034" s="396" t="s">
        <v>22612</v>
      </c>
    </row>
    <row r="9035" spans="1:4" x14ac:dyDescent="0.2">
      <c r="A9035" s="445">
        <v>39640</v>
      </c>
      <c r="B9035" s="445" t="s">
        <v>16390</v>
      </c>
      <c r="C9035" s="446" t="s">
        <v>1867</v>
      </c>
      <c r="D9035" s="396" t="s">
        <v>22587</v>
      </c>
    </row>
    <row r="9036" spans="1:4" x14ac:dyDescent="0.2">
      <c r="A9036" s="445">
        <v>7216</v>
      </c>
      <c r="B9036" s="445" t="s">
        <v>16391</v>
      </c>
      <c r="C9036" s="446" t="s">
        <v>1867</v>
      </c>
      <c r="D9036" s="396" t="s">
        <v>22613</v>
      </c>
    </row>
    <row r="9037" spans="1:4" x14ac:dyDescent="0.2">
      <c r="A9037" s="445">
        <v>20235</v>
      </c>
      <c r="B9037" s="445" t="s">
        <v>16392</v>
      </c>
      <c r="C9037" s="446" t="s">
        <v>1867</v>
      </c>
      <c r="D9037" s="396" t="s">
        <v>22614</v>
      </c>
    </row>
    <row r="9038" spans="1:4" x14ac:dyDescent="0.2">
      <c r="A9038" s="445">
        <v>7181</v>
      </c>
      <c r="B9038" s="445" t="s">
        <v>16393</v>
      </c>
      <c r="C9038" s="446" t="s">
        <v>1867</v>
      </c>
      <c r="D9038" s="396" t="s">
        <v>22615</v>
      </c>
    </row>
    <row r="9039" spans="1:4" x14ac:dyDescent="0.2">
      <c r="A9039" s="445">
        <v>40742</v>
      </c>
      <c r="B9039" s="445" t="s">
        <v>16394</v>
      </c>
      <c r="C9039" s="446" t="s">
        <v>1867</v>
      </c>
      <c r="D9039" s="396" t="s">
        <v>22430</v>
      </c>
    </row>
    <row r="9040" spans="1:4" x14ac:dyDescent="0.2">
      <c r="A9040" s="445">
        <v>7214</v>
      </c>
      <c r="B9040" s="445" t="s">
        <v>16395</v>
      </c>
      <c r="C9040" s="446" t="s">
        <v>1867</v>
      </c>
      <c r="D9040" s="396" t="s">
        <v>22616</v>
      </c>
    </row>
    <row r="9041" spans="1:4" x14ac:dyDescent="0.2">
      <c r="A9041" s="445">
        <v>7219</v>
      </c>
      <c r="B9041" s="445" t="s">
        <v>16396</v>
      </c>
      <c r="C9041" s="446" t="s">
        <v>1867</v>
      </c>
      <c r="D9041" s="396" t="s">
        <v>22617</v>
      </c>
    </row>
    <row r="9042" spans="1:4" x14ac:dyDescent="0.2">
      <c r="A9042" s="445">
        <v>37971</v>
      </c>
      <c r="B9042" s="445" t="s">
        <v>16397</v>
      </c>
      <c r="C9042" s="446" t="s">
        <v>1867</v>
      </c>
      <c r="D9042" s="396" t="s">
        <v>22618</v>
      </c>
    </row>
    <row r="9043" spans="1:4" x14ac:dyDescent="0.2">
      <c r="A9043" s="445">
        <v>37972</v>
      </c>
      <c r="B9043" s="445" t="s">
        <v>16398</v>
      </c>
      <c r="C9043" s="446" t="s">
        <v>1867</v>
      </c>
      <c r="D9043" s="396" t="s">
        <v>22619</v>
      </c>
    </row>
    <row r="9044" spans="1:4" x14ac:dyDescent="0.2">
      <c r="A9044" s="445">
        <v>37973</v>
      </c>
      <c r="B9044" s="445" t="s">
        <v>16399</v>
      </c>
      <c r="C9044" s="446" t="s">
        <v>1867</v>
      </c>
      <c r="D9044" s="396" t="s">
        <v>22620</v>
      </c>
    </row>
    <row r="9045" spans="1:4" x14ac:dyDescent="0.2">
      <c r="A9045" s="445">
        <v>1926</v>
      </c>
      <c r="B9045" s="445" t="s">
        <v>16400</v>
      </c>
      <c r="C9045" s="446" t="s">
        <v>1867</v>
      </c>
      <c r="D9045" s="396" t="s">
        <v>22621</v>
      </c>
    </row>
    <row r="9046" spans="1:4" x14ac:dyDescent="0.2">
      <c r="A9046" s="445">
        <v>1927</v>
      </c>
      <c r="B9046" s="445" t="s">
        <v>16401</v>
      </c>
      <c r="C9046" s="446" t="s">
        <v>1867</v>
      </c>
      <c r="D9046" s="396" t="s">
        <v>22622</v>
      </c>
    </row>
    <row r="9047" spans="1:4" x14ac:dyDescent="0.2">
      <c r="A9047" s="445">
        <v>1923</v>
      </c>
      <c r="B9047" s="445" t="s">
        <v>16402</v>
      </c>
      <c r="C9047" s="446" t="s">
        <v>1867</v>
      </c>
      <c r="D9047" s="396" t="s">
        <v>22623</v>
      </c>
    </row>
    <row r="9048" spans="1:4" x14ac:dyDescent="0.2">
      <c r="A9048" s="445">
        <v>1929</v>
      </c>
      <c r="B9048" s="445" t="s">
        <v>16403</v>
      </c>
      <c r="C9048" s="446" t="s">
        <v>1867</v>
      </c>
      <c r="D9048" s="396" t="s">
        <v>22624</v>
      </c>
    </row>
    <row r="9049" spans="1:4" x14ac:dyDescent="0.2">
      <c r="A9049" s="445">
        <v>1930</v>
      </c>
      <c r="B9049" s="445" t="s">
        <v>16404</v>
      </c>
      <c r="C9049" s="446" t="s">
        <v>1867</v>
      </c>
      <c r="D9049" s="396" t="s">
        <v>22625</v>
      </c>
    </row>
    <row r="9050" spans="1:4" x14ac:dyDescent="0.2">
      <c r="A9050" s="445">
        <v>1924</v>
      </c>
      <c r="B9050" s="445" t="s">
        <v>16405</v>
      </c>
      <c r="C9050" s="446" t="s">
        <v>1867</v>
      </c>
      <c r="D9050" s="396" t="s">
        <v>22626</v>
      </c>
    </row>
    <row r="9051" spans="1:4" x14ac:dyDescent="0.2">
      <c r="A9051" s="445">
        <v>1922</v>
      </c>
      <c r="B9051" s="445" t="s">
        <v>16406</v>
      </c>
      <c r="C9051" s="446" t="s">
        <v>1867</v>
      </c>
      <c r="D9051" s="396" t="s">
        <v>22627</v>
      </c>
    </row>
    <row r="9052" spans="1:4" x14ac:dyDescent="0.2">
      <c r="A9052" s="445">
        <v>1953</v>
      </c>
      <c r="B9052" s="445" t="s">
        <v>16407</v>
      </c>
      <c r="C9052" s="446" t="s">
        <v>1867</v>
      </c>
      <c r="D9052" s="396" t="s">
        <v>22628</v>
      </c>
    </row>
    <row r="9053" spans="1:4" x14ac:dyDescent="0.2">
      <c r="A9053" s="445">
        <v>1962</v>
      </c>
      <c r="B9053" s="445" t="s">
        <v>16408</v>
      </c>
      <c r="C9053" s="446" t="s">
        <v>1867</v>
      </c>
      <c r="D9053" s="396" t="s">
        <v>22629</v>
      </c>
    </row>
    <row r="9054" spans="1:4" x14ac:dyDescent="0.2">
      <c r="A9054" s="445">
        <v>1955</v>
      </c>
      <c r="B9054" s="445" t="s">
        <v>16409</v>
      </c>
      <c r="C9054" s="446" t="s">
        <v>1867</v>
      </c>
      <c r="D9054" s="396" t="s">
        <v>21347</v>
      </c>
    </row>
    <row r="9055" spans="1:4" x14ac:dyDescent="0.2">
      <c r="A9055" s="445">
        <v>1956</v>
      </c>
      <c r="B9055" s="445" t="s">
        <v>16410</v>
      </c>
      <c r="C9055" s="446" t="s">
        <v>1867</v>
      </c>
      <c r="D9055" s="396" t="s">
        <v>22630</v>
      </c>
    </row>
    <row r="9056" spans="1:4" x14ac:dyDescent="0.2">
      <c r="A9056" s="445">
        <v>1957</v>
      </c>
      <c r="B9056" s="445" t="s">
        <v>16411</v>
      </c>
      <c r="C9056" s="446" t="s">
        <v>1867</v>
      </c>
      <c r="D9056" s="396" t="s">
        <v>22631</v>
      </c>
    </row>
    <row r="9057" spans="1:4" x14ac:dyDescent="0.2">
      <c r="A9057" s="445">
        <v>1958</v>
      </c>
      <c r="B9057" s="445" t="s">
        <v>16412</v>
      </c>
      <c r="C9057" s="446" t="s">
        <v>1867</v>
      </c>
      <c r="D9057" s="396" t="s">
        <v>22632</v>
      </c>
    </row>
    <row r="9058" spans="1:4" x14ac:dyDescent="0.2">
      <c r="A9058" s="445">
        <v>1959</v>
      </c>
      <c r="B9058" s="445" t="s">
        <v>16413</v>
      </c>
      <c r="C9058" s="446" t="s">
        <v>1867</v>
      </c>
      <c r="D9058" s="396" t="s">
        <v>22633</v>
      </c>
    </row>
    <row r="9059" spans="1:4" x14ac:dyDescent="0.2">
      <c r="A9059" s="445">
        <v>1925</v>
      </c>
      <c r="B9059" s="445" t="s">
        <v>16414</v>
      </c>
      <c r="C9059" s="446" t="s">
        <v>1867</v>
      </c>
      <c r="D9059" s="396" t="s">
        <v>22634</v>
      </c>
    </row>
    <row r="9060" spans="1:4" x14ac:dyDescent="0.2">
      <c r="A9060" s="445">
        <v>1960</v>
      </c>
      <c r="B9060" s="445" t="s">
        <v>16415</v>
      </c>
      <c r="C9060" s="446" t="s">
        <v>1867</v>
      </c>
      <c r="D9060" s="396" t="s">
        <v>22635</v>
      </c>
    </row>
    <row r="9061" spans="1:4" x14ac:dyDescent="0.2">
      <c r="A9061" s="445">
        <v>1961</v>
      </c>
      <c r="B9061" s="445" t="s">
        <v>16416</v>
      </c>
      <c r="C9061" s="446" t="s">
        <v>1867</v>
      </c>
      <c r="D9061" s="396" t="s">
        <v>22636</v>
      </c>
    </row>
    <row r="9062" spans="1:4" x14ac:dyDescent="0.2">
      <c r="A9062" s="445">
        <v>38423</v>
      </c>
      <c r="B9062" s="445" t="s">
        <v>16417</v>
      </c>
      <c r="C9062" s="446" t="s">
        <v>1867</v>
      </c>
      <c r="D9062" s="396" t="s">
        <v>22637</v>
      </c>
    </row>
    <row r="9063" spans="1:4" x14ac:dyDescent="0.2">
      <c r="A9063" s="445">
        <v>39866</v>
      </c>
      <c r="B9063" s="445" t="s">
        <v>16418</v>
      </c>
      <c r="C9063" s="446" t="s">
        <v>1867</v>
      </c>
      <c r="D9063" s="396" t="s">
        <v>22638</v>
      </c>
    </row>
    <row r="9064" spans="1:4" x14ac:dyDescent="0.2">
      <c r="A9064" s="445">
        <v>39867</v>
      </c>
      <c r="B9064" s="445" t="s">
        <v>16419</v>
      </c>
      <c r="C9064" s="446" t="s">
        <v>1867</v>
      </c>
      <c r="D9064" s="396" t="s">
        <v>22639</v>
      </c>
    </row>
    <row r="9065" spans="1:4" x14ac:dyDescent="0.2">
      <c r="A9065" s="445">
        <v>39868</v>
      </c>
      <c r="B9065" s="445" t="s">
        <v>16420</v>
      </c>
      <c r="C9065" s="446" t="s">
        <v>1867</v>
      </c>
      <c r="D9065" s="396" t="s">
        <v>22640</v>
      </c>
    </row>
    <row r="9066" spans="1:4" x14ac:dyDescent="0.2">
      <c r="A9066" s="445">
        <v>37999</v>
      </c>
      <c r="B9066" s="445" t="s">
        <v>16421</v>
      </c>
      <c r="C9066" s="446" t="s">
        <v>1867</v>
      </c>
      <c r="D9066" s="396" t="s">
        <v>22196</v>
      </c>
    </row>
    <row r="9067" spans="1:4" x14ac:dyDescent="0.2">
      <c r="A9067" s="445">
        <v>38000</v>
      </c>
      <c r="B9067" s="445" t="s">
        <v>16422</v>
      </c>
      <c r="C9067" s="446" t="s">
        <v>1867</v>
      </c>
      <c r="D9067" s="396" t="s">
        <v>21980</v>
      </c>
    </row>
    <row r="9068" spans="1:4" x14ac:dyDescent="0.2">
      <c r="A9068" s="445">
        <v>38129</v>
      </c>
      <c r="B9068" s="445" t="s">
        <v>16423</v>
      </c>
      <c r="C9068" s="446" t="s">
        <v>1867</v>
      </c>
      <c r="D9068" s="396" t="s">
        <v>22483</v>
      </c>
    </row>
    <row r="9069" spans="1:4" x14ac:dyDescent="0.2">
      <c r="A9069" s="445">
        <v>38025</v>
      </c>
      <c r="B9069" s="445" t="s">
        <v>16424</v>
      </c>
      <c r="C9069" s="446" t="s">
        <v>1867</v>
      </c>
      <c r="D9069" s="396" t="s">
        <v>22641</v>
      </c>
    </row>
    <row r="9070" spans="1:4" x14ac:dyDescent="0.2">
      <c r="A9070" s="445">
        <v>38026</v>
      </c>
      <c r="B9070" s="445" t="s">
        <v>16425</v>
      </c>
      <c r="C9070" s="446" t="s">
        <v>1867</v>
      </c>
      <c r="D9070" s="396" t="s">
        <v>21851</v>
      </c>
    </row>
    <row r="9071" spans="1:4" x14ac:dyDescent="0.2">
      <c r="A9071" s="445">
        <v>1858</v>
      </c>
      <c r="B9071" s="445" t="s">
        <v>16426</v>
      </c>
      <c r="C9071" s="446" t="s">
        <v>1867</v>
      </c>
      <c r="D9071" s="396" t="s">
        <v>22642</v>
      </c>
    </row>
    <row r="9072" spans="1:4" x14ac:dyDescent="0.2">
      <c r="A9072" s="445">
        <v>1844</v>
      </c>
      <c r="B9072" s="445" t="s">
        <v>16427</v>
      </c>
      <c r="C9072" s="446" t="s">
        <v>1867</v>
      </c>
      <c r="D9072" s="396" t="s">
        <v>21926</v>
      </c>
    </row>
    <row r="9073" spans="1:4" x14ac:dyDescent="0.2">
      <c r="A9073" s="445">
        <v>1863</v>
      </c>
      <c r="B9073" s="445" t="s">
        <v>16428</v>
      </c>
      <c r="C9073" s="446" t="s">
        <v>1867</v>
      </c>
      <c r="D9073" s="396" t="s">
        <v>22643</v>
      </c>
    </row>
    <row r="9074" spans="1:4" x14ac:dyDescent="0.2">
      <c r="A9074" s="445">
        <v>1865</v>
      </c>
      <c r="B9074" s="445" t="s">
        <v>16429</v>
      </c>
      <c r="C9074" s="446" t="s">
        <v>1867</v>
      </c>
      <c r="D9074" s="396" t="s">
        <v>22644</v>
      </c>
    </row>
    <row r="9075" spans="1:4" x14ac:dyDescent="0.2">
      <c r="A9075" s="445">
        <v>36355</v>
      </c>
      <c r="B9075" s="445" t="s">
        <v>16430</v>
      </c>
      <c r="C9075" s="446" t="s">
        <v>1867</v>
      </c>
      <c r="D9075" s="396" t="s">
        <v>22645</v>
      </c>
    </row>
    <row r="9076" spans="1:4" x14ac:dyDescent="0.2">
      <c r="A9076" s="445">
        <v>36356</v>
      </c>
      <c r="B9076" s="445" t="s">
        <v>16431</v>
      </c>
      <c r="C9076" s="446" t="s">
        <v>1867</v>
      </c>
      <c r="D9076" s="396" t="s">
        <v>22646</v>
      </c>
    </row>
    <row r="9077" spans="1:4" x14ac:dyDescent="0.2">
      <c r="A9077" s="445">
        <v>1966</v>
      </c>
      <c r="B9077" s="445" t="s">
        <v>16432</v>
      </c>
      <c r="C9077" s="446" t="s">
        <v>1867</v>
      </c>
      <c r="D9077" s="396" t="s">
        <v>22647</v>
      </c>
    </row>
    <row r="9078" spans="1:4" x14ac:dyDescent="0.2">
      <c r="A9078" s="445">
        <v>1933</v>
      </c>
      <c r="B9078" s="445" t="s">
        <v>16433</v>
      </c>
      <c r="C9078" s="446" t="s">
        <v>1867</v>
      </c>
      <c r="D9078" s="396" t="s">
        <v>22648</v>
      </c>
    </row>
    <row r="9079" spans="1:4" x14ac:dyDescent="0.2">
      <c r="A9079" s="445">
        <v>1932</v>
      </c>
      <c r="B9079" s="445" t="s">
        <v>16434</v>
      </c>
      <c r="C9079" s="446" t="s">
        <v>1867</v>
      </c>
      <c r="D9079" s="396" t="s">
        <v>22649</v>
      </c>
    </row>
    <row r="9080" spans="1:4" x14ac:dyDescent="0.2">
      <c r="A9080" s="445">
        <v>1951</v>
      </c>
      <c r="B9080" s="445" t="s">
        <v>16435</v>
      </c>
      <c r="C9080" s="446" t="s">
        <v>1867</v>
      </c>
      <c r="D9080" s="396" t="s">
        <v>22650</v>
      </c>
    </row>
    <row r="9081" spans="1:4" x14ac:dyDescent="0.2">
      <c r="A9081" s="445">
        <v>1970</v>
      </c>
      <c r="B9081" s="445" t="s">
        <v>16436</v>
      </c>
      <c r="C9081" s="446" t="s">
        <v>1867</v>
      </c>
      <c r="D9081" s="396" t="s">
        <v>22651</v>
      </c>
    </row>
    <row r="9082" spans="1:4" x14ac:dyDescent="0.2">
      <c r="A9082" s="445">
        <v>1967</v>
      </c>
      <c r="B9082" s="445" t="s">
        <v>16437</v>
      </c>
      <c r="C9082" s="446" t="s">
        <v>1867</v>
      </c>
      <c r="D9082" s="396" t="s">
        <v>22652</v>
      </c>
    </row>
    <row r="9083" spans="1:4" x14ac:dyDescent="0.2">
      <c r="A9083" s="445">
        <v>1968</v>
      </c>
      <c r="B9083" s="445" t="s">
        <v>16438</v>
      </c>
      <c r="C9083" s="446" t="s">
        <v>1867</v>
      </c>
      <c r="D9083" s="396" t="s">
        <v>21953</v>
      </c>
    </row>
    <row r="9084" spans="1:4" x14ac:dyDescent="0.2">
      <c r="A9084" s="445">
        <v>1969</v>
      </c>
      <c r="B9084" s="445" t="s">
        <v>16439</v>
      </c>
      <c r="C9084" s="446" t="s">
        <v>1867</v>
      </c>
      <c r="D9084" s="396" t="s">
        <v>22076</v>
      </c>
    </row>
    <row r="9085" spans="1:4" x14ac:dyDescent="0.2">
      <c r="A9085" s="445">
        <v>1827</v>
      </c>
      <c r="B9085" s="445" t="s">
        <v>22653</v>
      </c>
      <c r="C9085" s="446" t="s">
        <v>1867</v>
      </c>
      <c r="D9085" s="396" t="s">
        <v>22654</v>
      </c>
    </row>
    <row r="9086" spans="1:4" x14ac:dyDescent="0.2">
      <c r="A9086" s="445">
        <v>1831</v>
      </c>
      <c r="B9086" s="445" t="s">
        <v>22655</v>
      </c>
      <c r="C9086" s="446" t="s">
        <v>1867</v>
      </c>
      <c r="D9086" s="396" t="s">
        <v>22395</v>
      </c>
    </row>
    <row r="9087" spans="1:4" x14ac:dyDescent="0.2">
      <c r="A9087" s="445">
        <v>1825</v>
      </c>
      <c r="B9087" s="445" t="s">
        <v>22656</v>
      </c>
      <c r="C9087" s="446" t="s">
        <v>1867</v>
      </c>
      <c r="D9087" s="396" t="s">
        <v>22657</v>
      </c>
    </row>
    <row r="9088" spans="1:4" x14ac:dyDescent="0.2">
      <c r="A9088" s="445">
        <v>1828</v>
      </c>
      <c r="B9088" s="445" t="s">
        <v>22658</v>
      </c>
      <c r="C9088" s="446" t="s">
        <v>1867</v>
      </c>
      <c r="D9088" s="396" t="s">
        <v>22659</v>
      </c>
    </row>
    <row r="9089" spans="1:4" x14ac:dyDescent="0.2">
      <c r="A9089" s="445">
        <v>1845</v>
      </c>
      <c r="B9089" s="445" t="s">
        <v>22660</v>
      </c>
      <c r="C9089" s="446" t="s">
        <v>1867</v>
      </c>
      <c r="D9089" s="396" t="s">
        <v>22661</v>
      </c>
    </row>
    <row r="9090" spans="1:4" x14ac:dyDescent="0.2">
      <c r="A9090" s="445">
        <v>1824</v>
      </c>
      <c r="B9090" s="445" t="s">
        <v>22662</v>
      </c>
      <c r="C9090" s="446" t="s">
        <v>1867</v>
      </c>
      <c r="D9090" s="396" t="s">
        <v>22663</v>
      </c>
    </row>
    <row r="9091" spans="1:4" x14ac:dyDescent="0.2">
      <c r="A9091" s="445">
        <v>1940</v>
      </c>
      <c r="B9091" s="445" t="s">
        <v>16440</v>
      </c>
      <c r="C9091" s="446" t="s">
        <v>1867</v>
      </c>
      <c r="D9091" s="396" t="s">
        <v>21931</v>
      </c>
    </row>
    <row r="9092" spans="1:4" x14ac:dyDescent="0.2">
      <c r="A9092" s="445">
        <v>1937</v>
      </c>
      <c r="B9092" s="445" t="s">
        <v>16441</v>
      </c>
      <c r="C9092" s="446" t="s">
        <v>1867</v>
      </c>
      <c r="D9092" s="396" t="s">
        <v>22664</v>
      </c>
    </row>
    <row r="9093" spans="1:4" x14ac:dyDescent="0.2">
      <c r="A9093" s="445">
        <v>1939</v>
      </c>
      <c r="B9093" s="445" t="s">
        <v>16442</v>
      </c>
      <c r="C9093" s="446" t="s">
        <v>1867</v>
      </c>
      <c r="D9093" s="396" t="s">
        <v>22665</v>
      </c>
    </row>
    <row r="9094" spans="1:4" x14ac:dyDescent="0.2">
      <c r="A9094" s="445">
        <v>1938</v>
      </c>
      <c r="B9094" s="445" t="s">
        <v>16443</v>
      </c>
      <c r="C9094" s="446" t="s">
        <v>1867</v>
      </c>
      <c r="D9094" s="396" t="s">
        <v>22666</v>
      </c>
    </row>
    <row r="9095" spans="1:4" x14ac:dyDescent="0.2">
      <c r="A9095" s="445">
        <v>42693</v>
      </c>
      <c r="B9095" s="445" t="s">
        <v>16444</v>
      </c>
      <c r="C9095" s="446" t="s">
        <v>1867</v>
      </c>
      <c r="D9095" s="396" t="s">
        <v>22667</v>
      </c>
    </row>
    <row r="9096" spans="1:4" x14ac:dyDescent="0.2">
      <c r="A9096" s="445">
        <v>42695</v>
      </c>
      <c r="B9096" s="445" t="s">
        <v>16445</v>
      </c>
      <c r="C9096" s="446" t="s">
        <v>1867</v>
      </c>
      <c r="D9096" s="396" t="s">
        <v>22668</v>
      </c>
    </row>
    <row r="9097" spans="1:4" x14ac:dyDescent="0.2">
      <c r="A9097" s="445">
        <v>42694</v>
      </c>
      <c r="B9097" s="445" t="s">
        <v>16446</v>
      </c>
      <c r="C9097" s="446" t="s">
        <v>1867</v>
      </c>
      <c r="D9097" s="396" t="s">
        <v>22669</v>
      </c>
    </row>
    <row r="9098" spans="1:4" x14ac:dyDescent="0.2">
      <c r="A9098" s="445">
        <v>20097</v>
      </c>
      <c r="B9098" s="445" t="s">
        <v>16447</v>
      </c>
      <c r="C9098" s="446" t="s">
        <v>1867</v>
      </c>
      <c r="D9098" s="396" t="s">
        <v>22670</v>
      </c>
    </row>
    <row r="9099" spans="1:4" x14ac:dyDescent="0.2">
      <c r="A9099" s="445">
        <v>20098</v>
      </c>
      <c r="B9099" s="445" t="s">
        <v>16448</v>
      </c>
      <c r="C9099" s="446" t="s">
        <v>1867</v>
      </c>
      <c r="D9099" s="396" t="s">
        <v>22671</v>
      </c>
    </row>
    <row r="9100" spans="1:4" x14ac:dyDescent="0.2">
      <c r="A9100" s="445">
        <v>20096</v>
      </c>
      <c r="B9100" s="445" t="s">
        <v>16449</v>
      </c>
      <c r="C9100" s="446" t="s">
        <v>1867</v>
      </c>
      <c r="D9100" s="396" t="s">
        <v>22672</v>
      </c>
    </row>
    <row r="9101" spans="1:4" x14ac:dyDescent="0.2">
      <c r="A9101" s="445">
        <v>2628</v>
      </c>
      <c r="B9101" s="445" t="s">
        <v>22673</v>
      </c>
      <c r="C9101" s="446" t="s">
        <v>1867</v>
      </c>
      <c r="D9101" s="396" t="s">
        <v>22674</v>
      </c>
    </row>
    <row r="9102" spans="1:4" x14ac:dyDescent="0.2">
      <c r="A9102" s="445">
        <v>2622</v>
      </c>
      <c r="B9102" s="445" t="s">
        <v>22675</v>
      </c>
      <c r="C9102" s="446" t="s">
        <v>1867</v>
      </c>
      <c r="D9102" s="396" t="s">
        <v>22676</v>
      </c>
    </row>
    <row r="9103" spans="1:4" x14ac:dyDescent="0.2">
      <c r="A9103" s="445">
        <v>2623</v>
      </c>
      <c r="B9103" s="445" t="s">
        <v>22677</v>
      </c>
      <c r="C9103" s="446" t="s">
        <v>1867</v>
      </c>
      <c r="D9103" s="396" t="s">
        <v>22678</v>
      </c>
    </row>
    <row r="9104" spans="1:4" x14ac:dyDescent="0.2">
      <c r="A9104" s="445">
        <v>2624</v>
      </c>
      <c r="B9104" s="445" t="s">
        <v>22679</v>
      </c>
      <c r="C9104" s="446" t="s">
        <v>1867</v>
      </c>
      <c r="D9104" s="396" t="s">
        <v>22680</v>
      </c>
    </row>
    <row r="9105" spans="1:4" x14ac:dyDescent="0.2">
      <c r="A9105" s="445">
        <v>2625</v>
      </c>
      <c r="B9105" s="445" t="s">
        <v>22681</v>
      </c>
      <c r="C9105" s="446" t="s">
        <v>1867</v>
      </c>
      <c r="D9105" s="396" t="s">
        <v>22682</v>
      </c>
    </row>
    <row r="9106" spans="1:4" x14ac:dyDescent="0.2">
      <c r="A9106" s="445">
        <v>2626</v>
      </c>
      <c r="B9106" s="445" t="s">
        <v>22683</v>
      </c>
      <c r="C9106" s="446" t="s">
        <v>1867</v>
      </c>
      <c r="D9106" s="396" t="s">
        <v>22684</v>
      </c>
    </row>
    <row r="9107" spans="1:4" x14ac:dyDescent="0.2">
      <c r="A9107" s="445">
        <v>2630</v>
      </c>
      <c r="B9107" s="445" t="s">
        <v>22685</v>
      </c>
      <c r="C9107" s="446" t="s">
        <v>1867</v>
      </c>
      <c r="D9107" s="396" t="s">
        <v>21834</v>
      </c>
    </row>
    <row r="9108" spans="1:4" x14ac:dyDescent="0.2">
      <c r="A9108" s="445">
        <v>2627</v>
      </c>
      <c r="B9108" s="445" t="s">
        <v>22686</v>
      </c>
      <c r="C9108" s="446" t="s">
        <v>1867</v>
      </c>
      <c r="D9108" s="396" t="s">
        <v>22687</v>
      </c>
    </row>
    <row r="9109" spans="1:4" x14ac:dyDescent="0.2">
      <c r="A9109" s="445">
        <v>2629</v>
      </c>
      <c r="B9109" s="445" t="s">
        <v>22688</v>
      </c>
      <c r="C9109" s="446" t="s">
        <v>1867</v>
      </c>
      <c r="D9109" s="396" t="s">
        <v>22689</v>
      </c>
    </row>
    <row r="9110" spans="1:4" x14ac:dyDescent="0.2">
      <c r="A9110" s="445">
        <v>1880</v>
      </c>
      <c r="B9110" s="445" t="s">
        <v>16450</v>
      </c>
      <c r="C9110" s="446" t="s">
        <v>1867</v>
      </c>
      <c r="D9110" s="396" t="s">
        <v>22156</v>
      </c>
    </row>
    <row r="9111" spans="1:4" x14ac:dyDescent="0.2">
      <c r="A9111" s="445">
        <v>39274</v>
      </c>
      <c r="B9111" s="445" t="s">
        <v>16451</v>
      </c>
      <c r="C9111" s="446" t="s">
        <v>1867</v>
      </c>
      <c r="D9111" s="396" t="s">
        <v>22690</v>
      </c>
    </row>
    <row r="9112" spans="1:4" x14ac:dyDescent="0.2">
      <c r="A9112" s="445">
        <v>12033</v>
      </c>
      <c r="B9112" s="445" t="s">
        <v>16452</v>
      </c>
      <c r="C9112" s="446" t="s">
        <v>1867</v>
      </c>
      <c r="D9112" s="396" t="s">
        <v>21900</v>
      </c>
    </row>
    <row r="9113" spans="1:4" x14ac:dyDescent="0.2">
      <c r="A9113" s="445">
        <v>40408</v>
      </c>
      <c r="B9113" s="445" t="s">
        <v>16453</v>
      </c>
      <c r="C9113" s="446" t="s">
        <v>1867</v>
      </c>
      <c r="D9113" s="396" t="s">
        <v>22691</v>
      </c>
    </row>
    <row r="9114" spans="1:4" x14ac:dyDescent="0.2">
      <c r="A9114" s="445">
        <v>40409</v>
      </c>
      <c r="B9114" s="445" t="s">
        <v>16454</v>
      </c>
      <c r="C9114" s="446" t="s">
        <v>1867</v>
      </c>
      <c r="D9114" s="396" t="s">
        <v>22692</v>
      </c>
    </row>
    <row r="9115" spans="1:4" x14ac:dyDescent="0.2">
      <c r="A9115" s="445">
        <v>39276</v>
      </c>
      <c r="B9115" s="445" t="s">
        <v>16455</v>
      </c>
      <c r="C9115" s="446" t="s">
        <v>1867</v>
      </c>
      <c r="D9115" s="396" t="s">
        <v>21985</v>
      </c>
    </row>
    <row r="9116" spans="1:4" x14ac:dyDescent="0.2">
      <c r="A9116" s="445">
        <v>39277</v>
      </c>
      <c r="B9116" s="445" t="s">
        <v>16456</v>
      </c>
      <c r="C9116" s="446" t="s">
        <v>1867</v>
      </c>
      <c r="D9116" s="396" t="s">
        <v>22693</v>
      </c>
    </row>
    <row r="9117" spans="1:4" x14ac:dyDescent="0.2">
      <c r="A9117" s="445">
        <v>12034</v>
      </c>
      <c r="B9117" s="445" t="s">
        <v>16457</v>
      </c>
      <c r="C9117" s="446" t="s">
        <v>1867</v>
      </c>
      <c r="D9117" s="396" t="s">
        <v>21924</v>
      </c>
    </row>
    <row r="9118" spans="1:4" x14ac:dyDescent="0.2">
      <c r="A9118" s="445">
        <v>39879</v>
      </c>
      <c r="B9118" s="445" t="s">
        <v>16458</v>
      </c>
      <c r="C9118" s="446" t="s">
        <v>1867</v>
      </c>
      <c r="D9118" s="396" t="s">
        <v>22694</v>
      </c>
    </row>
    <row r="9119" spans="1:4" x14ac:dyDescent="0.2">
      <c r="A9119" s="445">
        <v>39880</v>
      </c>
      <c r="B9119" s="445" t="s">
        <v>16459</v>
      </c>
      <c r="C9119" s="446" t="s">
        <v>1867</v>
      </c>
      <c r="D9119" s="396" t="s">
        <v>22257</v>
      </c>
    </row>
    <row r="9120" spans="1:4" x14ac:dyDescent="0.2">
      <c r="A9120" s="445">
        <v>39881</v>
      </c>
      <c r="B9120" s="445" t="s">
        <v>16460</v>
      </c>
      <c r="C9120" s="446" t="s">
        <v>1867</v>
      </c>
      <c r="D9120" s="396" t="s">
        <v>22695</v>
      </c>
    </row>
    <row r="9121" spans="1:4" x14ac:dyDescent="0.2">
      <c r="A9121" s="445">
        <v>39882</v>
      </c>
      <c r="B9121" s="445" t="s">
        <v>16461</v>
      </c>
      <c r="C9121" s="446" t="s">
        <v>1867</v>
      </c>
      <c r="D9121" s="396" t="s">
        <v>22696</v>
      </c>
    </row>
    <row r="9122" spans="1:4" x14ac:dyDescent="0.2">
      <c r="A9122" s="445">
        <v>39883</v>
      </c>
      <c r="B9122" s="445" t="s">
        <v>16462</v>
      </c>
      <c r="C9122" s="446" t="s">
        <v>1867</v>
      </c>
      <c r="D9122" s="396" t="s">
        <v>22697</v>
      </c>
    </row>
    <row r="9123" spans="1:4" x14ac:dyDescent="0.2">
      <c r="A9123" s="445">
        <v>39884</v>
      </c>
      <c r="B9123" s="445" t="s">
        <v>16463</v>
      </c>
      <c r="C9123" s="446" t="s">
        <v>1867</v>
      </c>
      <c r="D9123" s="396" t="s">
        <v>22698</v>
      </c>
    </row>
    <row r="9124" spans="1:4" x14ac:dyDescent="0.2">
      <c r="A9124" s="445">
        <v>39885</v>
      </c>
      <c r="B9124" s="445" t="s">
        <v>16464</v>
      </c>
      <c r="C9124" s="446" t="s">
        <v>1867</v>
      </c>
      <c r="D9124" s="396" t="s">
        <v>22699</v>
      </c>
    </row>
    <row r="9125" spans="1:4" x14ac:dyDescent="0.2">
      <c r="A9125" s="445">
        <v>1777</v>
      </c>
      <c r="B9125" s="445" t="s">
        <v>16465</v>
      </c>
      <c r="C9125" s="446" t="s">
        <v>1867</v>
      </c>
      <c r="D9125" s="396" t="s">
        <v>22700</v>
      </c>
    </row>
    <row r="9126" spans="1:4" x14ac:dyDescent="0.2">
      <c r="A9126" s="445">
        <v>1819</v>
      </c>
      <c r="B9126" s="445" t="s">
        <v>16466</v>
      </c>
      <c r="C9126" s="446" t="s">
        <v>1867</v>
      </c>
      <c r="D9126" s="396" t="s">
        <v>22701</v>
      </c>
    </row>
    <row r="9127" spans="1:4" x14ac:dyDescent="0.2">
      <c r="A9127" s="445">
        <v>1775</v>
      </c>
      <c r="B9127" s="445" t="s">
        <v>16467</v>
      </c>
      <c r="C9127" s="446" t="s">
        <v>1867</v>
      </c>
      <c r="D9127" s="396" t="s">
        <v>22702</v>
      </c>
    </row>
    <row r="9128" spans="1:4" x14ac:dyDescent="0.2">
      <c r="A9128" s="445">
        <v>1776</v>
      </c>
      <c r="B9128" s="445" t="s">
        <v>16468</v>
      </c>
      <c r="C9128" s="446" t="s">
        <v>1867</v>
      </c>
      <c r="D9128" s="396" t="s">
        <v>22703</v>
      </c>
    </row>
    <row r="9129" spans="1:4" x14ac:dyDescent="0.2">
      <c r="A9129" s="445">
        <v>1778</v>
      </c>
      <c r="B9129" s="445" t="s">
        <v>16469</v>
      </c>
      <c r="C9129" s="446" t="s">
        <v>1867</v>
      </c>
      <c r="D9129" s="396" t="s">
        <v>22704</v>
      </c>
    </row>
    <row r="9130" spans="1:4" x14ac:dyDescent="0.2">
      <c r="A9130" s="445">
        <v>1818</v>
      </c>
      <c r="B9130" s="445" t="s">
        <v>16470</v>
      </c>
      <c r="C9130" s="446" t="s">
        <v>1867</v>
      </c>
      <c r="D9130" s="396" t="s">
        <v>22705</v>
      </c>
    </row>
    <row r="9131" spans="1:4" x14ac:dyDescent="0.2">
      <c r="A9131" s="445">
        <v>1820</v>
      </c>
      <c r="B9131" s="445" t="s">
        <v>16471</v>
      </c>
      <c r="C9131" s="446" t="s">
        <v>1867</v>
      </c>
      <c r="D9131" s="396" t="s">
        <v>22706</v>
      </c>
    </row>
    <row r="9132" spans="1:4" x14ac:dyDescent="0.2">
      <c r="A9132" s="445">
        <v>1779</v>
      </c>
      <c r="B9132" s="445" t="s">
        <v>16472</v>
      </c>
      <c r="C9132" s="446" t="s">
        <v>1867</v>
      </c>
      <c r="D9132" s="396" t="s">
        <v>22707</v>
      </c>
    </row>
    <row r="9133" spans="1:4" x14ac:dyDescent="0.2">
      <c r="A9133" s="445">
        <v>1780</v>
      </c>
      <c r="B9133" s="445" t="s">
        <v>16473</v>
      </c>
      <c r="C9133" s="446" t="s">
        <v>1867</v>
      </c>
      <c r="D9133" s="396" t="s">
        <v>22708</v>
      </c>
    </row>
    <row r="9134" spans="1:4" x14ac:dyDescent="0.2">
      <c r="A9134" s="445">
        <v>1783</v>
      </c>
      <c r="B9134" s="445" t="s">
        <v>16474</v>
      </c>
      <c r="C9134" s="446" t="s">
        <v>1867</v>
      </c>
      <c r="D9134" s="396" t="s">
        <v>22709</v>
      </c>
    </row>
    <row r="9135" spans="1:4" x14ac:dyDescent="0.2">
      <c r="A9135" s="445">
        <v>1782</v>
      </c>
      <c r="B9135" s="445" t="s">
        <v>16475</v>
      </c>
      <c r="C9135" s="446" t="s">
        <v>1867</v>
      </c>
      <c r="D9135" s="396" t="s">
        <v>22710</v>
      </c>
    </row>
    <row r="9136" spans="1:4" x14ac:dyDescent="0.2">
      <c r="A9136" s="445">
        <v>1817</v>
      </c>
      <c r="B9136" s="445" t="s">
        <v>16476</v>
      </c>
      <c r="C9136" s="446" t="s">
        <v>1867</v>
      </c>
      <c r="D9136" s="396" t="s">
        <v>22711</v>
      </c>
    </row>
    <row r="9137" spans="1:4" x14ac:dyDescent="0.2">
      <c r="A9137" s="445">
        <v>1781</v>
      </c>
      <c r="B9137" s="445" t="s">
        <v>16477</v>
      </c>
      <c r="C9137" s="446" t="s">
        <v>1867</v>
      </c>
      <c r="D9137" s="396" t="s">
        <v>22712</v>
      </c>
    </row>
    <row r="9138" spans="1:4" x14ac:dyDescent="0.2">
      <c r="A9138" s="445">
        <v>1784</v>
      </c>
      <c r="B9138" s="445" t="s">
        <v>16478</v>
      </c>
      <c r="C9138" s="446" t="s">
        <v>1867</v>
      </c>
      <c r="D9138" s="396" t="s">
        <v>22713</v>
      </c>
    </row>
    <row r="9139" spans="1:4" x14ac:dyDescent="0.2">
      <c r="A9139" s="445">
        <v>1810</v>
      </c>
      <c r="B9139" s="445" t="s">
        <v>16479</v>
      </c>
      <c r="C9139" s="446" t="s">
        <v>1867</v>
      </c>
      <c r="D9139" s="396" t="s">
        <v>22714</v>
      </c>
    </row>
    <row r="9140" spans="1:4" x14ac:dyDescent="0.2">
      <c r="A9140" s="445">
        <v>1811</v>
      </c>
      <c r="B9140" s="445" t="s">
        <v>16480</v>
      </c>
      <c r="C9140" s="446" t="s">
        <v>1867</v>
      </c>
      <c r="D9140" s="396" t="s">
        <v>22715</v>
      </c>
    </row>
    <row r="9141" spans="1:4" x14ac:dyDescent="0.2">
      <c r="A9141" s="445">
        <v>1812</v>
      </c>
      <c r="B9141" s="445" t="s">
        <v>16481</v>
      </c>
      <c r="C9141" s="446" t="s">
        <v>1867</v>
      </c>
      <c r="D9141" s="396" t="s">
        <v>22716</v>
      </c>
    </row>
    <row r="9142" spans="1:4" x14ac:dyDescent="0.2">
      <c r="A9142" s="445">
        <v>40386</v>
      </c>
      <c r="B9142" s="445" t="s">
        <v>16482</v>
      </c>
      <c r="C9142" s="446" t="s">
        <v>1867</v>
      </c>
      <c r="D9142" s="396" t="s">
        <v>22717</v>
      </c>
    </row>
    <row r="9143" spans="1:4" x14ac:dyDescent="0.2">
      <c r="A9143" s="445">
        <v>40384</v>
      </c>
      <c r="B9143" s="445" t="s">
        <v>16483</v>
      </c>
      <c r="C9143" s="446" t="s">
        <v>1867</v>
      </c>
      <c r="D9143" s="396" t="s">
        <v>22718</v>
      </c>
    </row>
    <row r="9144" spans="1:4" x14ac:dyDescent="0.2">
      <c r="A9144" s="445">
        <v>40379</v>
      </c>
      <c r="B9144" s="445" t="s">
        <v>16484</v>
      </c>
      <c r="C9144" s="446" t="s">
        <v>1867</v>
      </c>
      <c r="D9144" s="396" t="s">
        <v>22719</v>
      </c>
    </row>
    <row r="9145" spans="1:4" x14ac:dyDescent="0.2">
      <c r="A9145" s="445">
        <v>40423</v>
      </c>
      <c r="B9145" s="445" t="s">
        <v>16485</v>
      </c>
      <c r="C9145" s="446" t="s">
        <v>1867</v>
      </c>
      <c r="D9145" s="396" t="s">
        <v>22501</v>
      </c>
    </row>
    <row r="9146" spans="1:4" x14ac:dyDescent="0.2">
      <c r="A9146" s="445">
        <v>40389</v>
      </c>
      <c r="B9146" s="445" t="s">
        <v>16486</v>
      </c>
      <c r="C9146" s="446" t="s">
        <v>1867</v>
      </c>
      <c r="D9146" s="396" t="s">
        <v>22720</v>
      </c>
    </row>
    <row r="9147" spans="1:4" x14ac:dyDescent="0.2">
      <c r="A9147" s="445">
        <v>40388</v>
      </c>
      <c r="B9147" s="445" t="s">
        <v>16487</v>
      </c>
      <c r="C9147" s="446" t="s">
        <v>1867</v>
      </c>
      <c r="D9147" s="396" t="s">
        <v>22721</v>
      </c>
    </row>
    <row r="9148" spans="1:4" x14ac:dyDescent="0.2">
      <c r="A9148" s="445">
        <v>40381</v>
      </c>
      <c r="B9148" s="445" t="s">
        <v>16488</v>
      </c>
      <c r="C9148" s="446" t="s">
        <v>1867</v>
      </c>
      <c r="D9148" s="396" t="s">
        <v>22722</v>
      </c>
    </row>
    <row r="9149" spans="1:4" x14ac:dyDescent="0.2">
      <c r="A9149" s="445">
        <v>40391</v>
      </c>
      <c r="B9149" s="445" t="s">
        <v>16489</v>
      </c>
      <c r="C9149" s="446" t="s">
        <v>1867</v>
      </c>
      <c r="D9149" s="396" t="s">
        <v>22723</v>
      </c>
    </row>
    <row r="9150" spans="1:4" x14ac:dyDescent="0.2">
      <c r="A9150" s="445">
        <v>2609</v>
      </c>
      <c r="B9150" s="445" t="s">
        <v>22724</v>
      </c>
      <c r="C9150" s="446" t="s">
        <v>1867</v>
      </c>
      <c r="D9150" s="396" t="s">
        <v>22483</v>
      </c>
    </row>
    <row r="9151" spans="1:4" x14ac:dyDescent="0.2">
      <c r="A9151" s="445">
        <v>2634</v>
      </c>
      <c r="B9151" s="445" t="s">
        <v>22725</v>
      </c>
      <c r="C9151" s="446" t="s">
        <v>1867</v>
      </c>
      <c r="D9151" s="396" t="s">
        <v>22726</v>
      </c>
    </row>
    <row r="9152" spans="1:4" x14ac:dyDescent="0.2">
      <c r="A9152" s="445">
        <v>2611</v>
      </c>
      <c r="B9152" s="445" t="s">
        <v>22727</v>
      </c>
      <c r="C9152" s="446" t="s">
        <v>1867</v>
      </c>
      <c r="D9152" s="396" t="s">
        <v>22728</v>
      </c>
    </row>
    <row r="9153" spans="1:4" x14ac:dyDescent="0.2">
      <c r="A9153" s="445">
        <v>40414</v>
      </c>
      <c r="B9153" s="445" t="s">
        <v>16490</v>
      </c>
      <c r="C9153" s="446" t="s">
        <v>1867</v>
      </c>
      <c r="D9153" s="396" t="s">
        <v>22729</v>
      </c>
    </row>
    <row r="9154" spans="1:4" x14ac:dyDescent="0.2">
      <c r="A9154" s="445">
        <v>40416</v>
      </c>
      <c r="B9154" s="445" t="s">
        <v>16491</v>
      </c>
      <c r="C9154" s="446" t="s">
        <v>1867</v>
      </c>
      <c r="D9154" s="396" t="s">
        <v>22730</v>
      </c>
    </row>
    <row r="9155" spans="1:4" x14ac:dyDescent="0.2">
      <c r="A9155" s="445">
        <v>40418</v>
      </c>
      <c r="B9155" s="445" t="s">
        <v>16492</v>
      </c>
      <c r="C9155" s="446" t="s">
        <v>1867</v>
      </c>
      <c r="D9155" s="396" t="s">
        <v>22731</v>
      </c>
    </row>
    <row r="9156" spans="1:4" x14ac:dyDescent="0.2">
      <c r="A9156" s="445">
        <v>34359</v>
      </c>
      <c r="B9156" s="445" t="s">
        <v>16493</v>
      </c>
      <c r="C9156" s="446" t="s">
        <v>1867</v>
      </c>
      <c r="D9156" s="396" t="s">
        <v>22732</v>
      </c>
    </row>
    <row r="9157" spans="1:4" x14ac:dyDescent="0.2">
      <c r="A9157" s="445">
        <v>1789</v>
      </c>
      <c r="B9157" s="445" t="s">
        <v>16494</v>
      </c>
      <c r="C9157" s="446" t="s">
        <v>1867</v>
      </c>
      <c r="D9157" s="396" t="s">
        <v>22733</v>
      </c>
    </row>
    <row r="9158" spans="1:4" x14ac:dyDescent="0.2">
      <c r="A9158" s="445">
        <v>1788</v>
      </c>
      <c r="B9158" s="445" t="s">
        <v>16495</v>
      </c>
      <c r="C9158" s="446" t="s">
        <v>1867</v>
      </c>
      <c r="D9158" s="396" t="s">
        <v>22734</v>
      </c>
    </row>
    <row r="9159" spans="1:4" x14ac:dyDescent="0.2">
      <c r="A9159" s="445">
        <v>1786</v>
      </c>
      <c r="B9159" s="445" t="s">
        <v>16496</v>
      </c>
      <c r="C9159" s="446" t="s">
        <v>1867</v>
      </c>
      <c r="D9159" s="396" t="s">
        <v>22735</v>
      </c>
    </row>
    <row r="9160" spans="1:4" x14ac:dyDescent="0.2">
      <c r="A9160" s="445">
        <v>1787</v>
      </c>
      <c r="B9160" s="445" t="s">
        <v>16497</v>
      </c>
      <c r="C9160" s="446" t="s">
        <v>1867</v>
      </c>
      <c r="D9160" s="396" t="s">
        <v>22736</v>
      </c>
    </row>
    <row r="9161" spans="1:4" x14ac:dyDescent="0.2">
      <c r="A9161" s="445">
        <v>1791</v>
      </c>
      <c r="B9161" s="445" t="s">
        <v>16498</v>
      </c>
      <c r="C9161" s="446" t="s">
        <v>1867</v>
      </c>
      <c r="D9161" s="396" t="s">
        <v>22737</v>
      </c>
    </row>
    <row r="9162" spans="1:4" x14ac:dyDescent="0.2">
      <c r="A9162" s="445">
        <v>1790</v>
      </c>
      <c r="B9162" s="445" t="s">
        <v>16499</v>
      </c>
      <c r="C9162" s="446" t="s">
        <v>1867</v>
      </c>
      <c r="D9162" s="396" t="s">
        <v>22738</v>
      </c>
    </row>
    <row r="9163" spans="1:4" x14ac:dyDescent="0.2">
      <c r="A9163" s="445">
        <v>1813</v>
      </c>
      <c r="B9163" s="445" t="s">
        <v>16500</v>
      </c>
      <c r="C9163" s="446" t="s">
        <v>1867</v>
      </c>
      <c r="D9163" s="396" t="s">
        <v>22739</v>
      </c>
    </row>
    <row r="9164" spans="1:4" x14ac:dyDescent="0.2">
      <c r="A9164" s="445">
        <v>1792</v>
      </c>
      <c r="B9164" s="445" t="s">
        <v>16501</v>
      </c>
      <c r="C9164" s="446" t="s">
        <v>1867</v>
      </c>
      <c r="D9164" s="396" t="s">
        <v>22740</v>
      </c>
    </row>
    <row r="9165" spans="1:4" x14ac:dyDescent="0.2">
      <c r="A9165" s="445">
        <v>1793</v>
      </c>
      <c r="B9165" s="445" t="s">
        <v>16502</v>
      </c>
      <c r="C9165" s="446" t="s">
        <v>1867</v>
      </c>
      <c r="D9165" s="396" t="s">
        <v>22741</v>
      </c>
    </row>
    <row r="9166" spans="1:4" x14ac:dyDescent="0.2">
      <c r="A9166" s="445">
        <v>1809</v>
      </c>
      <c r="B9166" s="445" t="s">
        <v>16503</v>
      </c>
      <c r="C9166" s="446" t="s">
        <v>1867</v>
      </c>
      <c r="D9166" s="396" t="s">
        <v>22742</v>
      </c>
    </row>
    <row r="9167" spans="1:4" x14ac:dyDescent="0.2">
      <c r="A9167" s="445">
        <v>1814</v>
      </c>
      <c r="B9167" s="445" t="s">
        <v>16504</v>
      </c>
      <c r="C9167" s="446" t="s">
        <v>1867</v>
      </c>
      <c r="D9167" s="396" t="s">
        <v>22743</v>
      </c>
    </row>
    <row r="9168" spans="1:4" x14ac:dyDescent="0.2">
      <c r="A9168" s="445">
        <v>1803</v>
      </c>
      <c r="B9168" s="445" t="s">
        <v>16505</v>
      </c>
      <c r="C9168" s="446" t="s">
        <v>1867</v>
      </c>
      <c r="D9168" s="396" t="s">
        <v>21986</v>
      </c>
    </row>
    <row r="9169" spans="1:4" x14ac:dyDescent="0.2">
      <c r="A9169" s="445">
        <v>1805</v>
      </c>
      <c r="B9169" s="445" t="s">
        <v>16506</v>
      </c>
      <c r="C9169" s="446" t="s">
        <v>1867</v>
      </c>
      <c r="D9169" s="396" t="s">
        <v>22744</v>
      </c>
    </row>
    <row r="9170" spans="1:4" x14ac:dyDescent="0.2">
      <c r="A9170" s="445">
        <v>1821</v>
      </c>
      <c r="B9170" s="445" t="s">
        <v>16507</v>
      </c>
      <c r="C9170" s="446" t="s">
        <v>1867</v>
      </c>
      <c r="D9170" s="396" t="s">
        <v>22745</v>
      </c>
    </row>
    <row r="9171" spans="1:4" x14ac:dyDescent="0.2">
      <c r="A9171" s="445">
        <v>1806</v>
      </c>
      <c r="B9171" s="445" t="s">
        <v>16508</v>
      </c>
      <c r="C9171" s="446" t="s">
        <v>1867</v>
      </c>
      <c r="D9171" s="396" t="s">
        <v>22746</v>
      </c>
    </row>
    <row r="9172" spans="1:4" x14ac:dyDescent="0.2">
      <c r="A9172" s="445">
        <v>1804</v>
      </c>
      <c r="B9172" s="445" t="s">
        <v>16509</v>
      </c>
      <c r="C9172" s="446" t="s">
        <v>1867</v>
      </c>
      <c r="D9172" s="396" t="s">
        <v>22747</v>
      </c>
    </row>
    <row r="9173" spans="1:4" x14ac:dyDescent="0.2">
      <c r="A9173" s="445">
        <v>1807</v>
      </c>
      <c r="B9173" s="445" t="s">
        <v>16510</v>
      </c>
      <c r="C9173" s="446" t="s">
        <v>1867</v>
      </c>
      <c r="D9173" s="396" t="s">
        <v>22748</v>
      </c>
    </row>
    <row r="9174" spans="1:4" x14ac:dyDescent="0.2">
      <c r="A9174" s="445">
        <v>1808</v>
      </c>
      <c r="B9174" s="445" t="s">
        <v>16511</v>
      </c>
      <c r="C9174" s="446" t="s">
        <v>1867</v>
      </c>
      <c r="D9174" s="396" t="s">
        <v>22749</v>
      </c>
    </row>
    <row r="9175" spans="1:4" x14ac:dyDescent="0.2">
      <c r="A9175" s="445">
        <v>1797</v>
      </c>
      <c r="B9175" s="445" t="s">
        <v>16512</v>
      </c>
      <c r="C9175" s="446" t="s">
        <v>1867</v>
      </c>
      <c r="D9175" s="396" t="s">
        <v>22750</v>
      </c>
    </row>
    <row r="9176" spans="1:4" x14ac:dyDescent="0.2">
      <c r="A9176" s="445">
        <v>1796</v>
      </c>
      <c r="B9176" s="445" t="s">
        <v>16513</v>
      </c>
      <c r="C9176" s="446" t="s">
        <v>1867</v>
      </c>
      <c r="D9176" s="396" t="s">
        <v>22751</v>
      </c>
    </row>
    <row r="9177" spans="1:4" x14ac:dyDescent="0.2">
      <c r="A9177" s="445">
        <v>1794</v>
      </c>
      <c r="B9177" s="445" t="s">
        <v>16514</v>
      </c>
      <c r="C9177" s="446" t="s">
        <v>1867</v>
      </c>
      <c r="D9177" s="396" t="s">
        <v>22752</v>
      </c>
    </row>
    <row r="9178" spans="1:4" x14ac:dyDescent="0.2">
      <c r="A9178" s="445">
        <v>1816</v>
      </c>
      <c r="B9178" s="445" t="s">
        <v>16515</v>
      </c>
      <c r="C9178" s="446" t="s">
        <v>1867</v>
      </c>
      <c r="D9178" s="396" t="s">
        <v>22753</v>
      </c>
    </row>
    <row r="9179" spans="1:4" x14ac:dyDescent="0.2">
      <c r="A9179" s="445">
        <v>1815</v>
      </c>
      <c r="B9179" s="445" t="s">
        <v>16516</v>
      </c>
      <c r="C9179" s="446" t="s">
        <v>1867</v>
      </c>
      <c r="D9179" s="396" t="s">
        <v>22754</v>
      </c>
    </row>
    <row r="9180" spans="1:4" x14ac:dyDescent="0.2">
      <c r="A9180" s="445">
        <v>1798</v>
      </c>
      <c r="B9180" s="445" t="s">
        <v>16517</v>
      </c>
      <c r="C9180" s="446" t="s">
        <v>1867</v>
      </c>
      <c r="D9180" s="396" t="s">
        <v>22755</v>
      </c>
    </row>
    <row r="9181" spans="1:4" x14ac:dyDescent="0.2">
      <c r="A9181" s="445">
        <v>1795</v>
      </c>
      <c r="B9181" s="445" t="s">
        <v>16518</v>
      </c>
      <c r="C9181" s="446" t="s">
        <v>1867</v>
      </c>
      <c r="D9181" s="396" t="s">
        <v>22756</v>
      </c>
    </row>
    <row r="9182" spans="1:4" x14ac:dyDescent="0.2">
      <c r="A9182" s="445">
        <v>1799</v>
      </c>
      <c r="B9182" s="445" t="s">
        <v>16519</v>
      </c>
      <c r="C9182" s="446" t="s">
        <v>1867</v>
      </c>
      <c r="D9182" s="396" t="s">
        <v>22757</v>
      </c>
    </row>
    <row r="9183" spans="1:4" x14ac:dyDescent="0.2">
      <c r="A9183" s="445">
        <v>1800</v>
      </c>
      <c r="B9183" s="445" t="s">
        <v>16520</v>
      </c>
      <c r="C9183" s="446" t="s">
        <v>1867</v>
      </c>
      <c r="D9183" s="396" t="s">
        <v>22758</v>
      </c>
    </row>
    <row r="9184" spans="1:4" x14ac:dyDescent="0.2">
      <c r="A9184" s="445">
        <v>1802</v>
      </c>
      <c r="B9184" s="445" t="s">
        <v>16521</v>
      </c>
      <c r="C9184" s="446" t="s">
        <v>1867</v>
      </c>
      <c r="D9184" s="396" t="s">
        <v>22759</v>
      </c>
    </row>
    <row r="9185" spans="1:4" x14ac:dyDescent="0.2">
      <c r="A9185" s="445">
        <v>40385</v>
      </c>
      <c r="B9185" s="445" t="s">
        <v>16522</v>
      </c>
      <c r="C9185" s="446" t="s">
        <v>1867</v>
      </c>
      <c r="D9185" s="396" t="s">
        <v>22717</v>
      </c>
    </row>
    <row r="9186" spans="1:4" x14ac:dyDescent="0.2">
      <c r="A9186" s="445">
        <v>40383</v>
      </c>
      <c r="B9186" s="445" t="s">
        <v>16523</v>
      </c>
      <c r="C9186" s="446" t="s">
        <v>1867</v>
      </c>
      <c r="D9186" s="396" t="s">
        <v>22718</v>
      </c>
    </row>
    <row r="9187" spans="1:4" x14ac:dyDescent="0.2">
      <c r="A9187" s="445">
        <v>40378</v>
      </c>
      <c r="B9187" s="445" t="s">
        <v>16524</v>
      </c>
      <c r="C9187" s="446" t="s">
        <v>1867</v>
      </c>
      <c r="D9187" s="396" t="s">
        <v>22719</v>
      </c>
    </row>
    <row r="9188" spans="1:4" x14ac:dyDescent="0.2">
      <c r="A9188" s="445">
        <v>40382</v>
      </c>
      <c r="B9188" s="445" t="s">
        <v>16525</v>
      </c>
      <c r="C9188" s="446" t="s">
        <v>1867</v>
      </c>
      <c r="D9188" s="396" t="s">
        <v>22501</v>
      </c>
    </row>
    <row r="9189" spans="1:4" x14ac:dyDescent="0.2">
      <c r="A9189" s="445">
        <v>40422</v>
      </c>
      <c r="B9189" s="445" t="s">
        <v>16526</v>
      </c>
      <c r="C9189" s="446" t="s">
        <v>1867</v>
      </c>
      <c r="D9189" s="396" t="s">
        <v>22760</v>
      </c>
    </row>
    <row r="9190" spans="1:4" x14ac:dyDescent="0.2">
      <c r="A9190" s="445">
        <v>40387</v>
      </c>
      <c r="B9190" s="445" t="s">
        <v>16527</v>
      </c>
      <c r="C9190" s="446" t="s">
        <v>1867</v>
      </c>
      <c r="D9190" s="396" t="s">
        <v>22761</v>
      </c>
    </row>
    <row r="9191" spans="1:4" x14ac:dyDescent="0.2">
      <c r="A9191" s="445">
        <v>40380</v>
      </c>
      <c r="B9191" s="445" t="s">
        <v>16528</v>
      </c>
      <c r="C9191" s="446" t="s">
        <v>1867</v>
      </c>
      <c r="D9191" s="397" t="s">
        <v>22722</v>
      </c>
    </row>
    <row r="9192" spans="1:4" x14ac:dyDescent="0.2">
      <c r="A9192" s="445">
        <v>40390</v>
      </c>
      <c r="B9192" s="445" t="s">
        <v>16529</v>
      </c>
      <c r="C9192" s="446" t="s">
        <v>1867</v>
      </c>
      <c r="D9192" s="396" t="s">
        <v>22762</v>
      </c>
    </row>
    <row r="9193" spans="1:4" x14ac:dyDescent="0.2">
      <c r="A9193" s="445">
        <v>2621</v>
      </c>
      <c r="B9193" s="445" t="s">
        <v>22763</v>
      </c>
      <c r="C9193" s="446" t="s">
        <v>1867</v>
      </c>
      <c r="D9193" s="396" t="s">
        <v>22764</v>
      </c>
    </row>
    <row r="9194" spans="1:4" x14ac:dyDescent="0.2">
      <c r="A9194" s="445">
        <v>2616</v>
      </c>
      <c r="B9194" s="445" t="s">
        <v>22765</v>
      </c>
      <c r="C9194" s="446" t="s">
        <v>1867</v>
      </c>
      <c r="D9194" s="396" t="s">
        <v>22766</v>
      </c>
    </row>
    <row r="9195" spans="1:4" x14ac:dyDescent="0.2">
      <c r="A9195" s="445">
        <v>2633</v>
      </c>
      <c r="B9195" s="445" t="s">
        <v>22767</v>
      </c>
      <c r="C9195" s="446" t="s">
        <v>1867</v>
      </c>
      <c r="D9195" s="396" t="s">
        <v>22768</v>
      </c>
    </row>
    <row r="9196" spans="1:4" x14ac:dyDescent="0.2">
      <c r="A9196" s="445">
        <v>2617</v>
      </c>
      <c r="B9196" s="445" t="s">
        <v>22769</v>
      </c>
      <c r="C9196" s="446" t="s">
        <v>1867</v>
      </c>
      <c r="D9196" s="396" t="s">
        <v>22770</v>
      </c>
    </row>
    <row r="9197" spans="1:4" x14ac:dyDescent="0.2">
      <c r="A9197" s="445">
        <v>2618</v>
      </c>
      <c r="B9197" s="445" t="s">
        <v>22771</v>
      </c>
      <c r="C9197" s="446" t="s">
        <v>1867</v>
      </c>
      <c r="D9197" s="396" t="s">
        <v>22311</v>
      </c>
    </row>
    <row r="9198" spans="1:4" x14ac:dyDescent="0.2">
      <c r="A9198" s="445">
        <v>2632</v>
      </c>
      <c r="B9198" s="445" t="s">
        <v>22772</v>
      </c>
      <c r="C9198" s="446" t="s">
        <v>1867</v>
      </c>
      <c r="D9198" s="396" t="s">
        <v>22773</v>
      </c>
    </row>
    <row r="9199" spans="1:4" x14ac:dyDescent="0.2">
      <c r="A9199" s="445">
        <v>2631</v>
      </c>
      <c r="B9199" s="445" t="s">
        <v>22774</v>
      </c>
      <c r="C9199" s="446" t="s">
        <v>1867</v>
      </c>
      <c r="D9199" s="396" t="s">
        <v>22775</v>
      </c>
    </row>
    <row r="9200" spans="1:4" x14ac:dyDescent="0.2">
      <c r="A9200" s="445">
        <v>2619</v>
      </c>
      <c r="B9200" s="445" t="s">
        <v>22776</v>
      </c>
      <c r="C9200" s="446" t="s">
        <v>1867</v>
      </c>
      <c r="D9200" s="396" t="s">
        <v>22777</v>
      </c>
    </row>
    <row r="9201" spans="1:4" x14ac:dyDescent="0.2">
      <c r="A9201" s="445">
        <v>2620</v>
      </c>
      <c r="B9201" s="445" t="s">
        <v>22778</v>
      </c>
      <c r="C9201" s="446" t="s">
        <v>1867</v>
      </c>
      <c r="D9201" s="396" t="s">
        <v>22779</v>
      </c>
    </row>
    <row r="9202" spans="1:4" x14ac:dyDescent="0.2">
      <c r="A9202" s="445">
        <v>40413</v>
      </c>
      <c r="B9202" s="445" t="s">
        <v>16530</v>
      </c>
      <c r="C9202" s="446" t="s">
        <v>1867</v>
      </c>
      <c r="D9202" s="396" t="s">
        <v>22424</v>
      </c>
    </row>
    <row r="9203" spans="1:4" x14ac:dyDescent="0.2">
      <c r="A9203" s="445">
        <v>40415</v>
      </c>
      <c r="B9203" s="445" t="s">
        <v>16531</v>
      </c>
      <c r="C9203" s="446" t="s">
        <v>1867</v>
      </c>
      <c r="D9203" s="396" t="s">
        <v>22780</v>
      </c>
    </row>
    <row r="9204" spans="1:4" x14ac:dyDescent="0.2">
      <c r="A9204" s="445">
        <v>40417</v>
      </c>
      <c r="B9204" s="445" t="s">
        <v>16532</v>
      </c>
      <c r="C9204" s="446" t="s">
        <v>1867</v>
      </c>
      <c r="D9204" s="396" t="s">
        <v>22781</v>
      </c>
    </row>
    <row r="9205" spans="1:4" x14ac:dyDescent="0.2">
      <c r="A9205" s="445">
        <v>39271</v>
      </c>
      <c r="B9205" s="445" t="s">
        <v>16533</v>
      </c>
      <c r="C9205" s="446" t="s">
        <v>1867</v>
      </c>
      <c r="D9205" s="396" t="s">
        <v>22782</v>
      </c>
    </row>
    <row r="9206" spans="1:4" x14ac:dyDescent="0.2">
      <c r="A9206" s="445">
        <v>39273</v>
      </c>
      <c r="B9206" s="445" t="s">
        <v>16534</v>
      </c>
      <c r="C9206" s="446" t="s">
        <v>1867</v>
      </c>
      <c r="D9206" s="396" t="s">
        <v>22783</v>
      </c>
    </row>
    <row r="9207" spans="1:4" x14ac:dyDescent="0.2">
      <c r="A9207" s="445">
        <v>39272</v>
      </c>
      <c r="B9207" s="445" t="s">
        <v>16535</v>
      </c>
      <c r="C9207" s="446" t="s">
        <v>1867</v>
      </c>
      <c r="D9207" s="396" t="s">
        <v>22784</v>
      </c>
    </row>
    <row r="9208" spans="1:4" x14ac:dyDescent="0.2">
      <c r="A9208" s="445">
        <v>1875</v>
      </c>
      <c r="B9208" s="445" t="s">
        <v>16536</v>
      </c>
      <c r="C9208" s="446" t="s">
        <v>1867</v>
      </c>
      <c r="D9208" s="396" t="s">
        <v>22785</v>
      </c>
    </row>
    <row r="9209" spans="1:4" x14ac:dyDescent="0.2">
      <c r="A9209" s="445">
        <v>1874</v>
      </c>
      <c r="B9209" s="445" t="s">
        <v>16537</v>
      </c>
      <c r="C9209" s="446" t="s">
        <v>1867</v>
      </c>
      <c r="D9209" s="396" t="s">
        <v>22786</v>
      </c>
    </row>
    <row r="9210" spans="1:4" x14ac:dyDescent="0.2">
      <c r="A9210" s="445">
        <v>1870</v>
      </c>
      <c r="B9210" s="445" t="s">
        <v>16538</v>
      </c>
      <c r="C9210" s="446" t="s">
        <v>1867</v>
      </c>
      <c r="D9210" s="396" t="s">
        <v>22630</v>
      </c>
    </row>
    <row r="9211" spans="1:4" x14ac:dyDescent="0.2">
      <c r="A9211" s="445">
        <v>1884</v>
      </c>
      <c r="B9211" s="445" t="s">
        <v>16539</v>
      </c>
      <c r="C9211" s="446" t="s">
        <v>1867</v>
      </c>
      <c r="D9211" s="396" t="s">
        <v>22787</v>
      </c>
    </row>
    <row r="9212" spans="1:4" x14ac:dyDescent="0.2">
      <c r="A9212" s="445">
        <v>1887</v>
      </c>
      <c r="B9212" s="445" t="s">
        <v>16540</v>
      </c>
      <c r="C9212" s="446" t="s">
        <v>1867</v>
      </c>
      <c r="D9212" s="396" t="s">
        <v>22788</v>
      </c>
    </row>
    <row r="9213" spans="1:4" x14ac:dyDescent="0.2">
      <c r="A9213" s="445">
        <v>1876</v>
      </c>
      <c r="B9213" s="445" t="s">
        <v>16541</v>
      </c>
      <c r="C9213" s="446" t="s">
        <v>1867</v>
      </c>
      <c r="D9213" s="396" t="s">
        <v>22789</v>
      </c>
    </row>
    <row r="9214" spans="1:4" x14ac:dyDescent="0.2">
      <c r="A9214" s="445">
        <v>1879</v>
      </c>
      <c r="B9214" s="445" t="s">
        <v>16542</v>
      </c>
      <c r="C9214" s="446" t="s">
        <v>1867</v>
      </c>
      <c r="D9214" s="396" t="s">
        <v>22790</v>
      </c>
    </row>
    <row r="9215" spans="1:4" x14ac:dyDescent="0.2">
      <c r="A9215" s="445">
        <v>1877</v>
      </c>
      <c r="B9215" s="445" t="s">
        <v>16543</v>
      </c>
      <c r="C9215" s="446" t="s">
        <v>1867</v>
      </c>
      <c r="D9215" s="396" t="s">
        <v>22791</v>
      </c>
    </row>
    <row r="9216" spans="1:4" x14ac:dyDescent="0.2">
      <c r="A9216" s="445">
        <v>1878</v>
      </c>
      <c r="B9216" s="445" t="s">
        <v>16544</v>
      </c>
      <c r="C9216" s="446" t="s">
        <v>1867</v>
      </c>
      <c r="D9216" s="396" t="s">
        <v>22792</v>
      </c>
    </row>
    <row r="9217" spans="1:4" x14ac:dyDescent="0.2">
      <c r="A9217" s="445">
        <v>44472</v>
      </c>
      <c r="B9217" s="445" t="s">
        <v>16545</v>
      </c>
      <c r="C9217" s="446" t="s">
        <v>1867</v>
      </c>
      <c r="D9217" s="396" t="s">
        <v>22793</v>
      </c>
    </row>
    <row r="9218" spans="1:4" x14ac:dyDescent="0.2">
      <c r="A9218" s="445">
        <v>38369</v>
      </c>
      <c r="B9218" s="445" t="s">
        <v>16546</v>
      </c>
      <c r="C9218" s="446" t="s">
        <v>1867</v>
      </c>
      <c r="D9218" s="396" t="s">
        <v>22794</v>
      </c>
    </row>
    <row r="9219" spans="1:4" x14ac:dyDescent="0.2">
      <c r="A9219" s="445">
        <v>38370</v>
      </c>
      <c r="B9219" s="445" t="s">
        <v>16547</v>
      </c>
      <c r="C9219" s="446" t="s">
        <v>1867</v>
      </c>
      <c r="D9219" s="396" t="s">
        <v>22794</v>
      </c>
    </row>
    <row r="9220" spans="1:4" x14ac:dyDescent="0.2">
      <c r="A9220" s="445">
        <v>38372</v>
      </c>
      <c r="B9220" s="445" t="s">
        <v>16548</v>
      </c>
      <c r="C9220" s="446" t="s">
        <v>1867</v>
      </c>
      <c r="D9220" s="396" t="s">
        <v>22795</v>
      </c>
    </row>
    <row r="9221" spans="1:4" x14ac:dyDescent="0.2">
      <c r="A9221" s="445">
        <v>2358</v>
      </c>
      <c r="B9221" s="445" t="s">
        <v>16549</v>
      </c>
      <c r="C9221" s="446" t="s">
        <v>1866</v>
      </c>
      <c r="D9221" s="396" t="s">
        <v>22796</v>
      </c>
    </row>
    <row r="9222" spans="1:4" x14ac:dyDescent="0.2">
      <c r="A9222" s="445">
        <v>40807</v>
      </c>
      <c r="B9222" s="445" t="s">
        <v>16550</v>
      </c>
      <c r="C9222" s="446" t="s">
        <v>1873</v>
      </c>
      <c r="D9222" s="396" t="s">
        <v>22797</v>
      </c>
    </row>
    <row r="9223" spans="1:4" x14ac:dyDescent="0.2">
      <c r="A9223" s="445">
        <v>44330</v>
      </c>
      <c r="B9223" s="445" t="s">
        <v>16551</v>
      </c>
      <c r="C9223" s="446" t="s">
        <v>1872</v>
      </c>
      <c r="D9223" s="396" t="s">
        <v>22633</v>
      </c>
    </row>
    <row r="9224" spans="1:4" x14ac:dyDescent="0.2">
      <c r="A9224" s="445">
        <v>43144</v>
      </c>
      <c r="B9224" s="445" t="s">
        <v>16552</v>
      </c>
      <c r="C9224" s="446" t="s">
        <v>1871</v>
      </c>
      <c r="D9224" s="396" t="s">
        <v>22798</v>
      </c>
    </row>
    <row r="9225" spans="1:4" x14ac:dyDescent="0.2">
      <c r="A9225" s="445">
        <v>39397</v>
      </c>
      <c r="B9225" s="445" t="s">
        <v>16553</v>
      </c>
      <c r="C9225" s="446" t="s">
        <v>1872</v>
      </c>
      <c r="D9225" s="396" t="s">
        <v>22799</v>
      </c>
    </row>
    <row r="9226" spans="1:4" x14ac:dyDescent="0.2">
      <c r="A9226" s="445">
        <v>2692</v>
      </c>
      <c r="B9226" s="445" t="s">
        <v>16554</v>
      </c>
      <c r="C9226" s="446" t="s">
        <v>1872</v>
      </c>
      <c r="D9226" s="396" t="s">
        <v>21985</v>
      </c>
    </row>
    <row r="9227" spans="1:4" x14ac:dyDescent="0.2">
      <c r="A9227" s="445">
        <v>44329</v>
      </c>
      <c r="B9227" s="445" t="s">
        <v>16555</v>
      </c>
      <c r="C9227" s="446" t="s">
        <v>1872</v>
      </c>
      <c r="D9227" s="396" t="s">
        <v>22800</v>
      </c>
    </row>
    <row r="9228" spans="1:4" x14ac:dyDescent="0.2">
      <c r="A9228" s="445">
        <v>5318</v>
      </c>
      <c r="B9228" s="445" t="s">
        <v>16556</v>
      </c>
      <c r="C9228" s="446" t="s">
        <v>1872</v>
      </c>
      <c r="D9228" s="396" t="s">
        <v>22801</v>
      </c>
    </row>
    <row r="9229" spans="1:4" x14ac:dyDescent="0.2">
      <c r="A9229" s="445">
        <v>5330</v>
      </c>
      <c r="B9229" s="445" t="s">
        <v>16557</v>
      </c>
      <c r="C9229" s="446" t="s">
        <v>1872</v>
      </c>
      <c r="D9229" s="397" t="s">
        <v>22802</v>
      </c>
    </row>
    <row r="9230" spans="1:4" x14ac:dyDescent="0.2">
      <c r="A9230" s="445">
        <v>44532</v>
      </c>
      <c r="B9230" s="445" t="s">
        <v>16558</v>
      </c>
      <c r="C9230" s="446" t="s">
        <v>1867</v>
      </c>
      <c r="D9230" s="396" t="s">
        <v>22803</v>
      </c>
    </row>
    <row r="9231" spans="1:4" x14ac:dyDescent="0.2">
      <c r="A9231" s="445">
        <v>44531</v>
      </c>
      <c r="B9231" s="445" t="s">
        <v>16559</v>
      </c>
      <c r="C9231" s="446" t="s">
        <v>1867</v>
      </c>
      <c r="D9231" s="397" t="s">
        <v>22804</v>
      </c>
    </row>
    <row r="9232" spans="1:4" x14ac:dyDescent="0.2">
      <c r="A9232" s="445">
        <v>38140</v>
      </c>
      <c r="B9232" s="445" t="s">
        <v>16560</v>
      </c>
      <c r="C9232" s="446" t="s">
        <v>1867</v>
      </c>
      <c r="D9232" s="396" t="s">
        <v>22805</v>
      </c>
    </row>
    <row r="9233" spans="1:4" x14ac:dyDescent="0.2">
      <c r="A9233" s="445">
        <v>13887</v>
      </c>
      <c r="B9233" s="445" t="s">
        <v>16561</v>
      </c>
      <c r="C9233" s="446" t="s">
        <v>1867</v>
      </c>
      <c r="D9233" s="397" t="s">
        <v>22806</v>
      </c>
    </row>
    <row r="9234" spans="1:4" x14ac:dyDescent="0.2">
      <c r="A9234" s="445">
        <v>44495</v>
      </c>
      <c r="B9234" s="445" t="s">
        <v>16562</v>
      </c>
      <c r="C9234" s="446" t="s">
        <v>1867</v>
      </c>
      <c r="D9234" s="396" t="s">
        <v>22807</v>
      </c>
    </row>
    <row r="9235" spans="1:4" x14ac:dyDescent="0.2">
      <c r="A9235" s="445">
        <v>44533</v>
      </c>
      <c r="B9235" s="445" t="s">
        <v>16563</v>
      </c>
      <c r="C9235" s="446" t="s">
        <v>1867</v>
      </c>
      <c r="D9235" s="397" t="s">
        <v>22808</v>
      </c>
    </row>
    <row r="9236" spans="1:4" x14ac:dyDescent="0.2">
      <c r="A9236" s="445">
        <v>44534</v>
      </c>
      <c r="B9236" s="445" t="s">
        <v>16564</v>
      </c>
      <c r="C9236" s="446" t="s">
        <v>1867</v>
      </c>
      <c r="D9236" s="396" t="s">
        <v>22809</v>
      </c>
    </row>
    <row r="9237" spans="1:4" x14ac:dyDescent="0.2">
      <c r="A9237" s="445">
        <v>34544</v>
      </c>
      <c r="B9237" s="445" t="s">
        <v>16565</v>
      </c>
      <c r="C9237" s="446" t="s">
        <v>1867</v>
      </c>
      <c r="D9237" s="396" t="s">
        <v>22810</v>
      </c>
    </row>
    <row r="9238" spans="1:4" x14ac:dyDescent="0.2">
      <c r="A9238" s="445">
        <v>34729</v>
      </c>
      <c r="B9238" s="445" t="s">
        <v>16566</v>
      </c>
      <c r="C9238" s="446" t="s">
        <v>1867</v>
      </c>
      <c r="D9238" s="396" t="s">
        <v>22811</v>
      </c>
    </row>
    <row r="9239" spans="1:4" x14ac:dyDescent="0.2">
      <c r="A9239" s="445">
        <v>34734</v>
      </c>
      <c r="B9239" s="445" t="s">
        <v>16567</v>
      </c>
      <c r="C9239" s="446" t="s">
        <v>1867</v>
      </c>
      <c r="D9239" s="396" t="s">
        <v>22812</v>
      </c>
    </row>
    <row r="9240" spans="1:4" x14ac:dyDescent="0.2">
      <c r="A9240" s="445">
        <v>34738</v>
      </c>
      <c r="B9240" s="445" t="s">
        <v>16568</v>
      </c>
      <c r="C9240" s="446" t="s">
        <v>1867</v>
      </c>
      <c r="D9240" s="396" t="s">
        <v>22813</v>
      </c>
    </row>
    <row r="9241" spans="1:4" x14ac:dyDescent="0.2">
      <c r="A9241" s="445">
        <v>34623</v>
      </c>
      <c r="B9241" s="445" t="s">
        <v>16569</v>
      </c>
      <c r="C9241" s="446" t="s">
        <v>1867</v>
      </c>
      <c r="D9241" s="396" t="s">
        <v>22814</v>
      </c>
    </row>
    <row r="9242" spans="1:4" x14ac:dyDescent="0.2">
      <c r="A9242" s="445">
        <v>34616</v>
      </c>
      <c r="B9242" s="445" t="s">
        <v>16570</v>
      </c>
      <c r="C9242" s="446" t="s">
        <v>1867</v>
      </c>
      <c r="D9242" s="396" t="s">
        <v>22815</v>
      </c>
    </row>
    <row r="9243" spans="1:4" x14ac:dyDescent="0.2">
      <c r="A9243" s="445">
        <v>34628</v>
      </c>
      <c r="B9243" s="445" t="s">
        <v>16571</v>
      </c>
      <c r="C9243" s="446" t="s">
        <v>1867</v>
      </c>
      <c r="D9243" s="396" t="s">
        <v>22816</v>
      </c>
    </row>
    <row r="9244" spans="1:4" x14ac:dyDescent="0.2">
      <c r="A9244" s="445">
        <v>34686</v>
      </c>
      <c r="B9244" s="445" t="s">
        <v>16572</v>
      </c>
      <c r="C9244" s="446" t="s">
        <v>1867</v>
      </c>
      <c r="D9244" s="396" t="s">
        <v>22719</v>
      </c>
    </row>
    <row r="9245" spans="1:4" x14ac:dyDescent="0.2">
      <c r="A9245" s="445">
        <v>34653</v>
      </c>
      <c r="B9245" s="445" t="s">
        <v>16573</v>
      </c>
      <c r="C9245" s="446" t="s">
        <v>1867</v>
      </c>
      <c r="D9245" s="396" t="s">
        <v>22817</v>
      </c>
    </row>
    <row r="9246" spans="1:4" x14ac:dyDescent="0.2">
      <c r="A9246" s="445">
        <v>34688</v>
      </c>
      <c r="B9246" s="445" t="s">
        <v>16574</v>
      </c>
      <c r="C9246" s="446" t="s">
        <v>1867</v>
      </c>
      <c r="D9246" s="396" t="s">
        <v>22818</v>
      </c>
    </row>
    <row r="9247" spans="1:4" x14ac:dyDescent="0.2">
      <c r="A9247" s="445">
        <v>34709</v>
      </c>
      <c r="B9247" s="445" t="s">
        <v>16575</v>
      </c>
      <c r="C9247" s="446" t="s">
        <v>1867</v>
      </c>
      <c r="D9247" s="396" t="s">
        <v>22819</v>
      </c>
    </row>
    <row r="9248" spans="1:4" x14ac:dyDescent="0.2">
      <c r="A9248" s="445">
        <v>34714</v>
      </c>
      <c r="B9248" s="445" t="s">
        <v>16576</v>
      </c>
      <c r="C9248" s="446" t="s">
        <v>1867</v>
      </c>
      <c r="D9248" s="396" t="s">
        <v>22820</v>
      </c>
    </row>
    <row r="9249" spans="1:4" x14ac:dyDescent="0.2">
      <c r="A9249" s="445">
        <v>2391</v>
      </c>
      <c r="B9249" s="445" t="s">
        <v>16577</v>
      </c>
      <c r="C9249" s="446" t="s">
        <v>1867</v>
      </c>
      <c r="D9249" s="396" t="s">
        <v>22821</v>
      </c>
    </row>
    <row r="9250" spans="1:4" x14ac:dyDescent="0.2">
      <c r="A9250" s="445">
        <v>2374</v>
      </c>
      <c r="B9250" s="445" t="s">
        <v>16578</v>
      </c>
      <c r="C9250" s="446" t="s">
        <v>1867</v>
      </c>
      <c r="D9250" s="397" t="s">
        <v>22822</v>
      </c>
    </row>
    <row r="9251" spans="1:4" x14ac:dyDescent="0.2">
      <c r="A9251" s="445">
        <v>2377</v>
      </c>
      <c r="B9251" s="445" t="s">
        <v>16579</v>
      </c>
      <c r="C9251" s="446" t="s">
        <v>1867</v>
      </c>
      <c r="D9251" s="397" t="s">
        <v>22823</v>
      </c>
    </row>
    <row r="9252" spans="1:4" x14ac:dyDescent="0.2">
      <c r="A9252" s="445">
        <v>2393</v>
      </c>
      <c r="B9252" s="445" t="s">
        <v>16580</v>
      </c>
      <c r="C9252" s="446" t="s">
        <v>1867</v>
      </c>
      <c r="D9252" s="397" t="s">
        <v>22824</v>
      </c>
    </row>
    <row r="9253" spans="1:4" x14ac:dyDescent="0.2">
      <c r="A9253" s="445">
        <v>34705</v>
      </c>
      <c r="B9253" s="445" t="s">
        <v>16581</v>
      </c>
      <c r="C9253" s="446" t="s">
        <v>1867</v>
      </c>
      <c r="D9253" s="397" t="s">
        <v>22825</v>
      </c>
    </row>
    <row r="9254" spans="1:4" x14ac:dyDescent="0.2">
      <c r="A9254" s="445">
        <v>34707</v>
      </c>
      <c r="B9254" s="445" t="s">
        <v>16582</v>
      </c>
      <c r="C9254" s="446" t="s">
        <v>1867</v>
      </c>
      <c r="D9254" s="396" t="s">
        <v>22826</v>
      </c>
    </row>
    <row r="9255" spans="1:4" x14ac:dyDescent="0.2">
      <c r="A9255" s="445">
        <v>2378</v>
      </c>
      <c r="B9255" s="445" t="s">
        <v>16583</v>
      </c>
      <c r="C9255" s="446" t="s">
        <v>1867</v>
      </c>
      <c r="D9255" s="396" t="s">
        <v>22827</v>
      </c>
    </row>
    <row r="9256" spans="1:4" x14ac:dyDescent="0.2">
      <c r="A9256" s="445">
        <v>2379</v>
      </c>
      <c r="B9256" s="445" t="s">
        <v>16584</v>
      </c>
      <c r="C9256" s="446" t="s">
        <v>1867</v>
      </c>
      <c r="D9256" s="396" t="s">
        <v>22827</v>
      </c>
    </row>
    <row r="9257" spans="1:4" x14ac:dyDescent="0.2">
      <c r="A9257" s="445">
        <v>2376</v>
      </c>
      <c r="B9257" s="445" t="s">
        <v>16585</v>
      </c>
      <c r="C9257" s="446" t="s">
        <v>1867</v>
      </c>
      <c r="D9257" s="397" t="s">
        <v>22828</v>
      </c>
    </row>
    <row r="9258" spans="1:4" x14ac:dyDescent="0.2">
      <c r="A9258" s="445">
        <v>2394</v>
      </c>
      <c r="B9258" s="445" t="s">
        <v>16586</v>
      </c>
      <c r="C9258" s="446" t="s">
        <v>1867</v>
      </c>
      <c r="D9258" s="397" t="s">
        <v>22829</v>
      </c>
    </row>
    <row r="9259" spans="1:4" x14ac:dyDescent="0.2">
      <c r="A9259" s="445">
        <v>2388</v>
      </c>
      <c r="B9259" s="445" t="s">
        <v>16587</v>
      </c>
      <c r="C9259" s="446" t="s">
        <v>1867</v>
      </c>
      <c r="D9259" s="397" t="s">
        <v>22830</v>
      </c>
    </row>
    <row r="9260" spans="1:4" x14ac:dyDescent="0.2">
      <c r="A9260" s="445">
        <v>34606</v>
      </c>
      <c r="B9260" s="445" t="s">
        <v>16588</v>
      </c>
      <c r="C9260" s="446" t="s">
        <v>1867</v>
      </c>
      <c r="D9260" s="397" t="s">
        <v>22831</v>
      </c>
    </row>
    <row r="9261" spans="1:4" x14ac:dyDescent="0.2">
      <c r="A9261" s="445">
        <v>34689</v>
      </c>
      <c r="B9261" s="445" t="s">
        <v>16589</v>
      </c>
      <c r="C9261" s="446" t="s">
        <v>1867</v>
      </c>
      <c r="D9261" s="397" t="s">
        <v>22832</v>
      </c>
    </row>
    <row r="9262" spans="1:4" x14ac:dyDescent="0.2">
      <c r="A9262" s="445">
        <v>2370</v>
      </c>
      <c r="B9262" s="445" t="s">
        <v>16590</v>
      </c>
      <c r="C9262" s="446" t="s">
        <v>1867</v>
      </c>
      <c r="D9262" s="397" t="s">
        <v>22833</v>
      </c>
    </row>
    <row r="9263" spans="1:4" x14ac:dyDescent="0.2">
      <c r="A9263" s="445">
        <v>2386</v>
      </c>
      <c r="B9263" s="445" t="s">
        <v>16591</v>
      </c>
      <c r="C9263" s="446" t="s">
        <v>1867</v>
      </c>
      <c r="D9263" s="397" t="s">
        <v>22834</v>
      </c>
    </row>
    <row r="9264" spans="1:4" x14ac:dyDescent="0.2">
      <c r="A9264" s="445">
        <v>2392</v>
      </c>
      <c r="B9264" s="445" t="s">
        <v>16592</v>
      </c>
      <c r="C9264" s="446" t="s">
        <v>1867</v>
      </c>
      <c r="D9264" s="396" t="s">
        <v>22835</v>
      </c>
    </row>
    <row r="9265" spans="1:4" x14ac:dyDescent="0.2">
      <c r="A9265" s="445">
        <v>2373</v>
      </c>
      <c r="B9265" s="445" t="s">
        <v>16593</v>
      </c>
      <c r="C9265" s="446" t="s">
        <v>1867</v>
      </c>
      <c r="D9265" s="396" t="s">
        <v>22836</v>
      </c>
    </row>
    <row r="9266" spans="1:4" x14ac:dyDescent="0.2">
      <c r="A9266" s="445">
        <v>39465</v>
      </c>
      <c r="B9266" s="445" t="s">
        <v>16594</v>
      </c>
      <c r="C9266" s="446" t="s">
        <v>1867</v>
      </c>
      <c r="D9266" s="396" t="s">
        <v>22837</v>
      </c>
    </row>
    <row r="9267" spans="1:4" x14ac:dyDescent="0.2">
      <c r="A9267" s="445">
        <v>39466</v>
      </c>
      <c r="B9267" s="445" t="s">
        <v>16595</v>
      </c>
      <c r="C9267" s="446" t="s">
        <v>1867</v>
      </c>
      <c r="D9267" s="396" t="s">
        <v>22838</v>
      </c>
    </row>
    <row r="9268" spans="1:4" x14ac:dyDescent="0.2">
      <c r="A9268" s="445">
        <v>39467</v>
      </c>
      <c r="B9268" s="445" t="s">
        <v>16596</v>
      </c>
      <c r="C9268" s="446" t="s">
        <v>1867</v>
      </c>
      <c r="D9268" s="396" t="s">
        <v>22839</v>
      </c>
    </row>
    <row r="9269" spans="1:4" x14ac:dyDescent="0.2">
      <c r="A9269" s="445">
        <v>39468</v>
      </c>
      <c r="B9269" s="445" t="s">
        <v>16597</v>
      </c>
      <c r="C9269" s="446" t="s">
        <v>1867</v>
      </c>
      <c r="D9269" s="396" t="s">
        <v>22840</v>
      </c>
    </row>
    <row r="9270" spans="1:4" x14ac:dyDescent="0.2">
      <c r="A9270" s="445">
        <v>39469</v>
      </c>
      <c r="B9270" s="445" t="s">
        <v>16598</v>
      </c>
      <c r="C9270" s="446" t="s">
        <v>1867</v>
      </c>
      <c r="D9270" s="396" t="s">
        <v>22841</v>
      </c>
    </row>
    <row r="9271" spans="1:4" x14ac:dyDescent="0.2">
      <c r="A9271" s="445">
        <v>39470</v>
      </c>
      <c r="B9271" s="445" t="s">
        <v>16599</v>
      </c>
      <c r="C9271" s="446" t="s">
        <v>1867</v>
      </c>
      <c r="D9271" s="396" t="s">
        <v>22842</v>
      </c>
    </row>
    <row r="9272" spans="1:4" x14ac:dyDescent="0.2">
      <c r="A9272" s="445">
        <v>39471</v>
      </c>
      <c r="B9272" s="445" t="s">
        <v>16600</v>
      </c>
      <c r="C9272" s="446" t="s">
        <v>1867</v>
      </c>
      <c r="D9272" s="396" t="s">
        <v>22843</v>
      </c>
    </row>
    <row r="9273" spans="1:4" x14ac:dyDescent="0.2">
      <c r="A9273" s="445">
        <v>39472</v>
      </c>
      <c r="B9273" s="445" t="s">
        <v>16601</v>
      </c>
      <c r="C9273" s="446" t="s">
        <v>1867</v>
      </c>
      <c r="D9273" s="396" t="s">
        <v>22844</v>
      </c>
    </row>
    <row r="9274" spans="1:4" x14ac:dyDescent="0.2">
      <c r="A9274" s="445">
        <v>39473</v>
      </c>
      <c r="B9274" s="445" t="s">
        <v>16602</v>
      </c>
      <c r="C9274" s="446" t="s">
        <v>1867</v>
      </c>
      <c r="D9274" s="396" t="s">
        <v>22845</v>
      </c>
    </row>
    <row r="9275" spans="1:4" x14ac:dyDescent="0.2">
      <c r="A9275" s="445">
        <v>39474</v>
      </c>
      <c r="B9275" s="445" t="s">
        <v>16603</v>
      </c>
      <c r="C9275" s="446" t="s">
        <v>1867</v>
      </c>
      <c r="D9275" s="396" t="s">
        <v>22846</v>
      </c>
    </row>
    <row r="9276" spans="1:4" x14ac:dyDescent="0.2">
      <c r="A9276" s="445">
        <v>39475</v>
      </c>
      <c r="B9276" s="445" t="s">
        <v>16604</v>
      </c>
      <c r="C9276" s="446" t="s">
        <v>1867</v>
      </c>
      <c r="D9276" s="396" t="s">
        <v>22847</v>
      </c>
    </row>
    <row r="9277" spans="1:4" x14ac:dyDescent="0.2">
      <c r="A9277" s="445">
        <v>39476</v>
      </c>
      <c r="B9277" s="445" t="s">
        <v>16605</v>
      </c>
      <c r="C9277" s="446" t="s">
        <v>1867</v>
      </c>
      <c r="D9277" s="396" t="s">
        <v>22848</v>
      </c>
    </row>
    <row r="9278" spans="1:4" x14ac:dyDescent="0.2">
      <c r="A9278" s="445">
        <v>39477</v>
      </c>
      <c r="B9278" s="445" t="s">
        <v>16606</v>
      </c>
      <c r="C9278" s="446" t="s">
        <v>1867</v>
      </c>
      <c r="D9278" s="396" t="s">
        <v>22849</v>
      </c>
    </row>
    <row r="9279" spans="1:4" x14ac:dyDescent="0.2">
      <c r="A9279" s="445">
        <v>39478</v>
      </c>
      <c r="B9279" s="445" t="s">
        <v>16607</v>
      </c>
      <c r="C9279" s="446" t="s">
        <v>1867</v>
      </c>
      <c r="D9279" s="396" t="s">
        <v>22850</v>
      </c>
    </row>
    <row r="9280" spans="1:4" x14ac:dyDescent="0.2">
      <c r="A9280" s="445">
        <v>39479</v>
      </c>
      <c r="B9280" s="445" t="s">
        <v>16608</v>
      </c>
      <c r="C9280" s="446" t="s">
        <v>1867</v>
      </c>
      <c r="D9280" s="396" t="s">
        <v>22851</v>
      </c>
    </row>
    <row r="9281" spans="1:4" x14ac:dyDescent="0.2">
      <c r="A9281" s="445">
        <v>39480</v>
      </c>
      <c r="B9281" s="445" t="s">
        <v>16609</v>
      </c>
      <c r="C9281" s="446" t="s">
        <v>1867</v>
      </c>
      <c r="D9281" s="396" t="s">
        <v>22852</v>
      </c>
    </row>
    <row r="9282" spans="1:4" x14ac:dyDescent="0.2">
      <c r="A9282" s="445">
        <v>39459</v>
      </c>
      <c r="B9282" s="445" t="s">
        <v>16610</v>
      </c>
      <c r="C9282" s="446" t="s">
        <v>1867</v>
      </c>
      <c r="D9282" s="396" t="s">
        <v>22853</v>
      </c>
    </row>
    <row r="9283" spans="1:4" x14ac:dyDescent="0.2">
      <c r="A9283" s="445">
        <v>39445</v>
      </c>
      <c r="B9283" s="445" t="s">
        <v>16611</v>
      </c>
      <c r="C9283" s="446" t="s">
        <v>1867</v>
      </c>
      <c r="D9283" s="396" t="s">
        <v>22854</v>
      </c>
    </row>
    <row r="9284" spans="1:4" x14ac:dyDescent="0.2">
      <c r="A9284" s="445">
        <v>39446</v>
      </c>
      <c r="B9284" s="445" t="s">
        <v>16612</v>
      </c>
      <c r="C9284" s="446" t="s">
        <v>1867</v>
      </c>
      <c r="D9284" s="396" t="s">
        <v>22855</v>
      </c>
    </row>
    <row r="9285" spans="1:4" x14ac:dyDescent="0.2">
      <c r="A9285" s="445">
        <v>39447</v>
      </c>
      <c r="B9285" s="445" t="s">
        <v>16613</v>
      </c>
      <c r="C9285" s="446" t="s">
        <v>1867</v>
      </c>
      <c r="D9285" s="396" t="s">
        <v>22856</v>
      </c>
    </row>
    <row r="9286" spans="1:4" x14ac:dyDescent="0.2">
      <c r="A9286" s="445">
        <v>39448</v>
      </c>
      <c r="B9286" s="445" t="s">
        <v>16614</v>
      </c>
      <c r="C9286" s="446" t="s">
        <v>1867</v>
      </c>
      <c r="D9286" s="396" t="s">
        <v>22857</v>
      </c>
    </row>
    <row r="9287" spans="1:4" x14ac:dyDescent="0.2">
      <c r="A9287" s="445">
        <v>39450</v>
      </c>
      <c r="B9287" s="445" t="s">
        <v>16615</v>
      </c>
      <c r="C9287" s="446" t="s">
        <v>1867</v>
      </c>
      <c r="D9287" s="396" t="s">
        <v>22858</v>
      </c>
    </row>
    <row r="9288" spans="1:4" x14ac:dyDescent="0.2">
      <c r="A9288" s="445">
        <v>39451</v>
      </c>
      <c r="B9288" s="445" t="s">
        <v>16616</v>
      </c>
      <c r="C9288" s="446" t="s">
        <v>1867</v>
      </c>
      <c r="D9288" s="396" t="s">
        <v>22859</v>
      </c>
    </row>
    <row r="9289" spans="1:4" x14ac:dyDescent="0.2">
      <c r="A9289" s="445">
        <v>39452</v>
      </c>
      <c r="B9289" s="445" t="s">
        <v>16617</v>
      </c>
      <c r="C9289" s="446" t="s">
        <v>1867</v>
      </c>
      <c r="D9289" s="396" t="s">
        <v>22860</v>
      </c>
    </row>
    <row r="9290" spans="1:4" x14ac:dyDescent="0.2">
      <c r="A9290" s="445">
        <v>39523</v>
      </c>
      <c r="B9290" s="445" t="s">
        <v>16618</v>
      </c>
      <c r="C9290" s="446" t="s">
        <v>1867</v>
      </c>
      <c r="D9290" s="396" t="s">
        <v>22861</v>
      </c>
    </row>
    <row r="9291" spans="1:4" x14ac:dyDescent="0.2">
      <c r="A9291" s="445">
        <v>39449</v>
      </c>
      <c r="B9291" s="445" t="s">
        <v>16619</v>
      </c>
      <c r="C9291" s="446" t="s">
        <v>1867</v>
      </c>
      <c r="D9291" s="396" t="s">
        <v>22862</v>
      </c>
    </row>
    <row r="9292" spans="1:4" x14ac:dyDescent="0.2">
      <c r="A9292" s="445">
        <v>39455</v>
      </c>
      <c r="B9292" s="445" t="s">
        <v>16620</v>
      </c>
      <c r="C9292" s="446" t="s">
        <v>1867</v>
      </c>
      <c r="D9292" s="396" t="s">
        <v>22863</v>
      </c>
    </row>
    <row r="9293" spans="1:4" x14ac:dyDescent="0.2">
      <c r="A9293" s="445">
        <v>39456</v>
      </c>
      <c r="B9293" s="445" t="s">
        <v>16621</v>
      </c>
      <c r="C9293" s="446" t="s">
        <v>1867</v>
      </c>
      <c r="D9293" s="396" t="s">
        <v>22864</v>
      </c>
    </row>
    <row r="9294" spans="1:4" x14ac:dyDescent="0.2">
      <c r="A9294" s="445">
        <v>39457</v>
      </c>
      <c r="B9294" s="445" t="s">
        <v>16622</v>
      </c>
      <c r="C9294" s="446" t="s">
        <v>1867</v>
      </c>
      <c r="D9294" s="396" t="s">
        <v>22865</v>
      </c>
    </row>
    <row r="9295" spans="1:4" x14ac:dyDescent="0.2">
      <c r="A9295" s="445">
        <v>39458</v>
      </c>
      <c r="B9295" s="445" t="s">
        <v>16623</v>
      </c>
      <c r="C9295" s="446" t="s">
        <v>1867</v>
      </c>
      <c r="D9295" s="396" t="s">
        <v>22866</v>
      </c>
    </row>
    <row r="9296" spans="1:4" x14ac:dyDescent="0.2">
      <c r="A9296" s="445">
        <v>39464</v>
      </c>
      <c r="B9296" s="445" t="s">
        <v>16624</v>
      </c>
      <c r="C9296" s="446" t="s">
        <v>1867</v>
      </c>
      <c r="D9296" s="396" t="s">
        <v>22867</v>
      </c>
    </row>
    <row r="9297" spans="1:4" x14ac:dyDescent="0.2">
      <c r="A9297" s="445">
        <v>39460</v>
      </c>
      <c r="B9297" s="445" t="s">
        <v>16625</v>
      </c>
      <c r="C9297" s="446" t="s">
        <v>1867</v>
      </c>
      <c r="D9297" s="396" t="s">
        <v>22868</v>
      </c>
    </row>
    <row r="9298" spans="1:4" x14ac:dyDescent="0.2">
      <c r="A9298" s="445">
        <v>39461</v>
      </c>
      <c r="B9298" s="445" t="s">
        <v>16626</v>
      </c>
      <c r="C9298" s="446" t="s">
        <v>1867</v>
      </c>
      <c r="D9298" s="396" t="s">
        <v>22869</v>
      </c>
    </row>
    <row r="9299" spans="1:4" x14ac:dyDescent="0.2">
      <c r="A9299" s="445">
        <v>39462</v>
      </c>
      <c r="B9299" s="445" t="s">
        <v>16627</v>
      </c>
      <c r="C9299" s="446" t="s">
        <v>1867</v>
      </c>
      <c r="D9299" s="396" t="s">
        <v>22870</v>
      </c>
    </row>
    <row r="9300" spans="1:4" x14ac:dyDescent="0.2">
      <c r="A9300" s="445">
        <v>39463</v>
      </c>
      <c r="B9300" s="445" t="s">
        <v>16628</v>
      </c>
      <c r="C9300" s="446" t="s">
        <v>1867</v>
      </c>
      <c r="D9300" s="396" t="s">
        <v>22871</v>
      </c>
    </row>
    <row r="9301" spans="1:4" x14ac:dyDescent="0.2">
      <c r="A9301" s="445">
        <v>26039</v>
      </c>
      <c r="B9301" s="445" t="s">
        <v>16629</v>
      </c>
      <c r="C9301" s="446" t="s">
        <v>1867</v>
      </c>
      <c r="D9301" s="396" t="s">
        <v>22872</v>
      </c>
    </row>
    <row r="9302" spans="1:4" x14ac:dyDescent="0.2">
      <c r="A9302" s="445">
        <v>2401</v>
      </c>
      <c r="B9302" s="445" t="s">
        <v>16630</v>
      </c>
      <c r="C9302" s="446" t="s">
        <v>1867</v>
      </c>
      <c r="D9302" s="396" t="s">
        <v>22873</v>
      </c>
    </row>
    <row r="9303" spans="1:4" x14ac:dyDescent="0.2">
      <c r="A9303" s="445">
        <v>38870</v>
      </c>
      <c r="B9303" s="445" t="s">
        <v>16631</v>
      </c>
      <c r="C9303" s="446" t="s">
        <v>1867</v>
      </c>
      <c r="D9303" s="396" t="s">
        <v>22607</v>
      </c>
    </row>
    <row r="9304" spans="1:4" x14ac:dyDescent="0.2">
      <c r="A9304" s="445">
        <v>38869</v>
      </c>
      <c r="B9304" s="445" t="s">
        <v>16632</v>
      </c>
      <c r="C9304" s="446" t="s">
        <v>1867</v>
      </c>
      <c r="D9304" s="396" t="s">
        <v>21859</v>
      </c>
    </row>
    <row r="9305" spans="1:4" x14ac:dyDescent="0.2">
      <c r="A9305" s="445">
        <v>38872</v>
      </c>
      <c r="B9305" s="445" t="s">
        <v>16633</v>
      </c>
      <c r="C9305" s="446" t="s">
        <v>1867</v>
      </c>
      <c r="D9305" s="396" t="s">
        <v>22874</v>
      </c>
    </row>
    <row r="9306" spans="1:4" x14ac:dyDescent="0.2">
      <c r="A9306" s="445">
        <v>38871</v>
      </c>
      <c r="B9306" s="445" t="s">
        <v>16634</v>
      </c>
      <c r="C9306" s="446" t="s">
        <v>1867</v>
      </c>
      <c r="D9306" s="396" t="s">
        <v>22875</v>
      </c>
    </row>
    <row r="9307" spans="1:4" x14ac:dyDescent="0.2">
      <c r="A9307" s="445">
        <v>39283</v>
      </c>
      <c r="B9307" s="445" t="s">
        <v>16635</v>
      </c>
      <c r="C9307" s="446" t="s">
        <v>1867</v>
      </c>
      <c r="D9307" s="396" t="s">
        <v>22876</v>
      </c>
    </row>
    <row r="9308" spans="1:4" x14ac:dyDescent="0.2">
      <c r="A9308" s="445">
        <v>39285</v>
      </c>
      <c r="B9308" s="445" t="s">
        <v>16636</v>
      </c>
      <c r="C9308" s="446" t="s">
        <v>1867</v>
      </c>
      <c r="D9308" s="396" t="s">
        <v>22877</v>
      </c>
    </row>
    <row r="9309" spans="1:4" x14ac:dyDescent="0.2">
      <c r="A9309" s="445">
        <v>39286</v>
      </c>
      <c r="B9309" s="445" t="s">
        <v>16637</v>
      </c>
      <c r="C9309" s="446" t="s">
        <v>1867</v>
      </c>
      <c r="D9309" s="396" t="s">
        <v>22878</v>
      </c>
    </row>
    <row r="9310" spans="1:4" x14ac:dyDescent="0.2">
      <c r="A9310" s="445">
        <v>39288</v>
      </c>
      <c r="B9310" s="445" t="s">
        <v>16638</v>
      </c>
      <c r="C9310" s="446" t="s">
        <v>1867</v>
      </c>
      <c r="D9310" s="396" t="s">
        <v>22879</v>
      </c>
    </row>
    <row r="9311" spans="1:4" x14ac:dyDescent="0.2">
      <c r="A9311" s="445">
        <v>44476</v>
      </c>
      <c r="B9311" s="445" t="s">
        <v>16639</v>
      </c>
      <c r="C9311" s="446" t="s">
        <v>1868</v>
      </c>
      <c r="D9311" s="396" t="s">
        <v>22880</v>
      </c>
    </row>
    <row r="9312" spans="1:4" x14ac:dyDescent="0.2">
      <c r="A9312" s="445">
        <v>10629</v>
      </c>
      <c r="B9312" s="445" t="s">
        <v>16640</v>
      </c>
      <c r="C9312" s="446" t="s">
        <v>1868</v>
      </c>
      <c r="D9312" s="396" t="s">
        <v>22881</v>
      </c>
    </row>
    <row r="9313" spans="1:4" x14ac:dyDescent="0.2">
      <c r="A9313" s="445">
        <v>10698</v>
      </c>
      <c r="B9313" s="445" t="s">
        <v>16641</v>
      </c>
      <c r="C9313" s="446" t="s">
        <v>1868</v>
      </c>
      <c r="D9313" s="396" t="s">
        <v>22882</v>
      </c>
    </row>
    <row r="9314" spans="1:4" x14ac:dyDescent="0.2">
      <c r="A9314" s="445">
        <v>40521</v>
      </c>
      <c r="B9314" s="445" t="s">
        <v>16642</v>
      </c>
      <c r="C9314" s="446" t="s">
        <v>1867</v>
      </c>
      <c r="D9314" s="397" t="s">
        <v>22883</v>
      </c>
    </row>
    <row r="9315" spans="1:4" x14ac:dyDescent="0.2">
      <c r="A9315" s="445">
        <v>2432</v>
      </c>
      <c r="B9315" s="445" t="s">
        <v>16643</v>
      </c>
      <c r="C9315" s="446" t="s">
        <v>1867</v>
      </c>
      <c r="D9315" s="397" t="s">
        <v>22884</v>
      </c>
    </row>
    <row r="9316" spans="1:4" x14ac:dyDescent="0.2">
      <c r="A9316" s="445">
        <v>2433</v>
      </c>
      <c r="B9316" s="445" t="s">
        <v>16644</v>
      </c>
      <c r="C9316" s="446" t="s">
        <v>1867</v>
      </c>
      <c r="D9316" s="396" t="s">
        <v>22885</v>
      </c>
    </row>
    <row r="9317" spans="1:4" x14ac:dyDescent="0.2">
      <c r="A9317" s="445">
        <v>2418</v>
      </c>
      <c r="B9317" s="445" t="s">
        <v>16645</v>
      </c>
      <c r="C9317" s="446" t="s">
        <v>1867</v>
      </c>
      <c r="D9317" s="396" t="s">
        <v>21833</v>
      </c>
    </row>
    <row r="9318" spans="1:4" x14ac:dyDescent="0.2">
      <c r="A9318" s="445">
        <v>2420</v>
      </c>
      <c r="B9318" s="445" t="s">
        <v>16646</v>
      </c>
      <c r="C9318" s="446" t="s">
        <v>1867</v>
      </c>
      <c r="D9318" s="396" t="s">
        <v>21981</v>
      </c>
    </row>
    <row r="9319" spans="1:4" x14ac:dyDescent="0.2">
      <c r="A9319" s="445">
        <v>11447</v>
      </c>
      <c r="B9319" s="445" t="s">
        <v>16647</v>
      </c>
      <c r="C9319" s="446" t="s">
        <v>1867</v>
      </c>
      <c r="D9319" s="396" t="s">
        <v>22886</v>
      </c>
    </row>
    <row r="9320" spans="1:4" x14ac:dyDescent="0.2">
      <c r="A9320" s="445">
        <v>11451</v>
      </c>
      <c r="B9320" s="445" t="s">
        <v>16648</v>
      </c>
      <c r="C9320" s="446" t="s">
        <v>1867</v>
      </c>
      <c r="D9320" s="396" t="s">
        <v>22887</v>
      </c>
    </row>
    <row r="9321" spans="1:4" x14ac:dyDescent="0.2">
      <c r="A9321" s="445">
        <v>11116</v>
      </c>
      <c r="B9321" s="445" t="s">
        <v>16649</v>
      </c>
      <c r="C9321" s="446" t="s">
        <v>1867</v>
      </c>
      <c r="D9321" s="396" t="s">
        <v>22888</v>
      </c>
    </row>
    <row r="9322" spans="1:4" x14ac:dyDescent="0.2">
      <c r="A9322" s="445">
        <v>38411</v>
      </c>
      <c r="B9322" s="445" t="s">
        <v>16650</v>
      </c>
      <c r="C9322" s="446" t="s">
        <v>1867</v>
      </c>
      <c r="D9322" s="396" t="s">
        <v>22889</v>
      </c>
    </row>
    <row r="9323" spans="1:4" x14ac:dyDescent="0.2">
      <c r="A9323" s="445">
        <v>38189</v>
      </c>
      <c r="B9323" s="445" t="s">
        <v>16651</v>
      </c>
      <c r="C9323" s="446" t="s">
        <v>1867</v>
      </c>
      <c r="D9323" s="396" t="s">
        <v>22890</v>
      </c>
    </row>
    <row r="9324" spans="1:4" x14ac:dyDescent="0.2">
      <c r="A9324" s="445">
        <v>38190</v>
      </c>
      <c r="B9324" s="445" t="s">
        <v>16652</v>
      </c>
      <c r="C9324" s="446" t="s">
        <v>1867</v>
      </c>
      <c r="D9324" s="396" t="s">
        <v>22891</v>
      </c>
    </row>
    <row r="9325" spans="1:4" x14ac:dyDescent="0.2">
      <c r="A9325" s="445">
        <v>7608</v>
      </c>
      <c r="B9325" s="445" t="s">
        <v>16653</v>
      </c>
      <c r="C9325" s="446" t="s">
        <v>1867</v>
      </c>
      <c r="D9325" s="396" t="s">
        <v>22892</v>
      </c>
    </row>
    <row r="9326" spans="1:4" x14ac:dyDescent="0.2">
      <c r="A9326" s="445">
        <v>1370</v>
      </c>
      <c r="B9326" s="445" t="s">
        <v>16654</v>
      </c>
      <c r="C9326" s="446" t="s">
        <v>1867</v>
      </c>
      <c r="D9326" s="396" t="s">
        <v>22893</v>
      </c>
    </row>
    <row r="9327" spans="1:4" x14ac:dyDescent="0.2">
      <c r="A9327" s="445">
        <v>36516</v>
      </c>
      <c r="B9327" s="445" t="s">
        <v>16655</v>
      </c>
      <c r="C9327" s="446" t="s">
        <v>1867</v>
      </c>
      <c r="D9327" s="397" t="s">
        <v>22894</v>
      </c>
    </row>
    <row r="9328" spans="1:4" x14ac:dyDescent="0.2">
      <c r="A9328" s="445">
        <v>34777</v>
      </c>
      <c r="B9328" s="445" t="s">
        <v>22895</v>
      </c>
      <c r="C9328" s="446" t="s">
        <v>1867</v>
      </c>
      <c r="D9328" s="396" t="s">
        <v>22155</v>
      </c>
    </row>
    <row r="9329" spans="1:4" x14ac:dyDescent="0.2">
      <c r="A9329" s="445">
        <v>7272</v>
      </c>
      <c r="B9329" s="445" t="s">
        <v>22896</v>
      </c>
      <c r="C9329" s="446" t="s">
        <v>1867</v>
      </c>
      <c r="D9329" s="396" t="s">
        <v>22897</v>
      </c>
    </row>
    <row r="9330" spans="1:4" x14ac:dyDescent="0.2">
      <c r="A9330" s="445">
        <v>10605</v>
      </c>
      <c r="B9330" s="445" t="s">
        <v>16656</v>
      </c>
      <c r="C9330" s="446" t="s">
        <v>1867</v>
      </c>
      <c r="D9330" s="396" t="s">
        <v>22898</v>
      </c>
    </row>
    <row r="9331" spans="1:4" x14ac:dyDescent="0.2">
      <c r="A9331" s="445">
        <v>10604</v>
      </c>
      <c r="B9331" s="445" t="s">
        <v>16657</v>
      </c>
      <c r="C9331" s="446" t="s">
        <v>1867</v>
      </c>
      <c r="D9331" s="396" t="s">
        <v>22899</v>
      </c>
    </row>
    <row r="9332" spans="1:4" x14ac:dyDescent="0.2">
      <c r="A9332" s="445">
        <v>672</v>
      </c>
      <c r="B9332" s="445" t="s">
        <v>16658</v>
      </c>
      <c r="C9332" s="446" t="s">
        <v>1867</v>
      </c>
      <c r="D9332" s="396" t="s">
        <v>22900</v>
      </c>
    </row>
    <row r="9333" spans="1:4" x14ac:dyDescent="0.2">
      <c r="A9333" s="445">
        <v>668</v>
      </c>
      <c r="B9333" s="445" t="s">
        <v>16659</v>
      </c>
      <c r="C9333" s="446" t="s">
        <v>1867</v>
      </c>
      <c r="D9333" s="396" t="s">
        <v>22901</v>
      </c>
    </row>
    <row r="9334" spans="1:4" x14ac:dyDescent="0.2">
      <c r="A9334" s="445">
        <v>10578</v>
      </c>
      <c r="B9334" s="445" t="s">
        <v>16660</v>
      </c>
      <c r="C9334" s="446" t="s">
        <v>1867</v>
      </c>
      <c r="D9334" s="396" t="s">
        <v>22902</v>
      </c>
    </row>
    <row r="9335" spans="1:4" x14ac:dyDescent="0.2">
      <c r="A9335" s="445">
        <v>666</v>
      </c>
      <c r="B9335" s="445" t="s">
        <v>16661</v>
      </c>
      <c r="C9335" s="446" t="s">
        <v>1867</v>
      </c>
      <c r="D9335" s="397" t="s">
        <v>22903</v>
      </c>
    </row>
    <row r="9336" spans="1:4" x14ac:dyDescent="0.2">
      <c r="A9336" s="445">
        <v>665</v>
      </c>
      <c r="B9336" s="445" t="s">
        <v>16662</v>
      </c>
      <c r="C9336" s="446" t="s">
        <v>1867</v>
      </c>
      <c r="D9336" s="396" t="s">
        <v>22904</v>
      </c>
    </row>
    <row r="9337" spans="1:4" x14ac:dyDescent="0.2">
      <c r="A9337" s="445">
        <v>10577</v>
      </c>
      <c r="B9337" s="445" t="s">
        <v>16663</v>
      </c>
      <c r="C9337" s="446" t="s">
        <v>1867</v>
      </c>
      <c r="D9337" s="396" t="s">
        <v>22905</v>
      </c>
    </row>
    <row r="9338" spans="1:4" x14ac:dyDescent="0.2">
      <c r="A9338" s="445">
        <v>10583</v>
      </c>
      <c r="B9338" s="445" t="s">
        <v>16664</v>
      </c>
      <c r="C9338" s="446" t="s">
        <v>1867</v>
      </c>
      <c r="D9338" s="396" t="s">
        <v>22906</v>
      </c>
    </row>
    <row r="9339" spans="1:4" x14ac:dyDescent="0.2">
      <c r="A9339" s="445">
        <v>10579</v>
      </c>
      <c r="B9339" s="445" t="s">
        <v>16665</v>
      </c>
      <c r="C9339" s="446" t="s">
        <v>1867</v>
      </c>
      <c r="D9339" s="396" t="s">
        <v>22907</v>
      </c>
    </row>
    <row r="9340" spans="1:4" x14ac:dyDescent="0.2">
      <c r="A9340" s="445">
        <v>10582</v>
      </c>
      <c r="B9340" s="445" t="s">
        <v>16666</v>
      </c>
      <c r="C9340" s="446" t="s">
        <v>1867</v>
      </c>
      <c r="D9340" s="397" t="s">
        <v>22908</v>
      </c>
    </row>
    <row r="9341" spans="1:4" x14ac:dyDescent="0.2">
      <c r="A9341" s="445">
        <v>2436</v>
      </c>
      <c r="B9341" s="445" t="s">
        <v>16667</v>
      </c>
      <c r="C9341" s="446" t="s">
        <v>1866</v>
      </c>
      <c r="D9341" s="396" t="s">
        <v>21574</v>
      </c>
    </row>
    <row r="9342" spans="1:4" x14ac:dyDescent="0.2">
      <c r="A9342" s="445">
        <v>40918</v>
      </c>
      <c r="B9342" s="445" t="s">
        <v>16668</v>
      </c>
      <c r="C9342" s="446" t="s">
        <v>1873</v>
      </c>
      <c r="D9342" s="396" t="s">
        <v>21575</v>
      </c>
    </row>
    <row r="9343" spans="1:4" x14ac:dyDescent="0.2">
      <c r="A9343" s="445">
        <v>2439</v>
      </c>
      <c r="B9343" s="445" t="s">
        <v>16669</v>
      </c>
      <c r="C9343" s="446" t="s">
        <v>1866</v>
      </c>
      <c r="D9343" s="396" t="s">
        <v>22909</v>
      </c>
    </row>
    <row r="9344" spans="1:4" x14ac:dyDescent="0.2">
      <c r="A9344" s="445">
        <v>40923</v>
      </c>
      <c r="B9344" s="445" t="s">
        <v>16670</v>
      </c>
      <c r="C9344" s="446" t="s">
        <v>1873</v>
      </c>
      <c r="D9344" s="396" t="s">
        <v>22910</v>
      </c>
    </row>
    <row r="9345" spans="1:4" x14ac:dyDescent="0.2">
      <c r="A9345" s="445">
        <v>10998</v>
      </c>
      <c r="B9345" s="445" t="s">
        <v>16671</v>
      </c>
      <c r="C9345" s="446" t="s">
        <v>1871</v>
      </c>
      <c r="D9345" s="396" t="s">
        <v>22911</v>
      </c>
    </row>
    <row r="9346" spans="1:4" x14ac:dyDescent="0.2">
      <c r="A9346" s="445">
        <v>11002</v>
      </c>
      <c r="B9346" s="445" t="s">
        <v>16672</v>
      </c>
      <c r="C9346" s="446" t="s">
        <v>1871</v>
      </c>
      <c r="D9346" s="396" t="s">
        <v>22282</v>
      </c>
    </row>
    <row r="9347" spans="1:4" x14ac:dyDescent="0.2">
      <c r="A9347" s="445">
        <v>10999</v>
      </c>
      <c r="B9347" s="445" t="s">
        <v>16673</v>
      </c>
      <c r="C9347" s="446" t="s">
        <v>1871</v>
      </c>
      <c r="D9347" s="396" t="s">
        <v>22912</v>
      </c>
    </row>
    <row r="9348" spans="1:4" x14ac:dyDescent="0.2">
      <c r="A9348" s="445">
        <v>10997</v>
      </c>
      <c r="B9348" s="445" t="s">
        <v>16674</v>
      </c>
      <c r="C9348" s="446" t="s">
        <v>1871</v>
      </c>
      <c r="D9348" s="396" t="s">
        <v>22913</v>
      </c>
    </row>
    <row r="9349" spans="1:4" x14ac:dyDescent="0.2">
      <c r="A9349" s="445">
        <v>2685</v>
      </c>
      <c r="B9349" s="445" t="s">
        <v>16675</v>
      </c>
      <c r="C9349" s="446" t="s">
        <v>1870</v>
      </c>
      <c r="D9349" s="396" t="s">
        <v>22914</v>
      </c>
    </row>
    <row r="9350" spans="1:4" x14ac:dyDescent="0.2">
      <c r="A9350" s="445">
        <v>2680</v>
      </c>
      <c r="B9350" s="445" t="s">
        <v>16676</v>
      </c>
      <c r="C9350" s="446" t="s">
        <v>1870</v>
      </c>
      <c r="D9350" s="396" t="s">
        <v>22915</v>
      </c>
    </row>
    <row r="9351" spans="1:4" x14ac:dyDescent="0.2">
      <c r="A9351" s="445">
        <v>2684</v>
      </c>
      <c r="B9351" s="445" t="s">
        <v>16677</v>
      </c>
      <c r="C9351" s="446" t="s">
        <v>1870</v>
      </c>
      <c r="D9351" s="396" t="s">
        <v>22916</v>
      </c>
    </row>
    <row r="9352" spans="1:4" x14ac:dyDescent="0.2">
      <c r="A9352" s="445">
        <v>2673</v>
      </c>
      <c r="B9352" s="445" t="s">
        <v>16678</v>
      </c>
      <c r="C9352" s="446" t="s">
        <v>1870</v>
      </c>
      <c r="D9352" s="396" t="s">
        <v>22917</v>
      </c>
    </row>
    <row r="9353" spans="1:4" x14ac:dyDescent="0.2">
      <c r="A9353" s="445">
        <v>2681</v>
      </c>
      <c r="B9353" s="445" t="s">
        <v>16679</v>
      </c>
      <c r="C9353" s="446" t="s">
        <v>1870</v>
      </c>
      <c r="D9353" s="396" t="s">
        <v>22918</v>
      </c>
    </row>
    <row r="9354" spans="1:4" x14ac:dyDescent="0.2">
      <c r="A9354" s="445">
        <v>2682</v>
      </c>
      <c r="B9354" s="445" t="s">
        <v>16680</v>
      </c>
      <c r="C9354" s="446" t="s">
        <v>1870</v>
      </c>
      <c r="D9354" s="396" t="s">
        <v>22919</v>
      </c>
    </row>
    <row r="9355" spans="1:4" x14ac:dyDescent="0.2">
      <c r="A9355" s="445">
        <v>2686</v>
      </c>
      <c r="B9355" s="445" t="s">
        <v>16681</v>
      </c>
      <c r="C9355" s="446" t="s">
        <v>1870</v>
      </c>
      <c r="D9355" s="397" t="s">
        <v>22279</v>
      </c>
    </row>
    <row r="9356" spans="1:4" x14ac:dyDescent="0.2">
      <c r="A9356" s="445">
        <v>2674</v>
      </c>
      <c r="B9356" s="445" t="s">
        <v>16682</v>
      </c>
      <c r="C9356" s="446" t="s">
        <v>1870</v>
      </c>
      <c r="D9356" s="396" t="s">
        <v>22174</v>
      </c>
    </row>
    <row r="9357" spans="1:4" x14ac:dyDescent="0.2">
      <c r="A9357" s="445">
        <v>2683</v>
      </c>
      <c r="B9357" s="445" t="s">
        <v>16683</v>
      </c>
      <c r="C9357" s="446" t="s">
        <v>1870</v>
      </c>
      <c r="D9357" s="397" t="s">
        <v>22920</v>
      </c>
    </row>
    <row r="9358" spans="1:4" x14ac:dyDescent="0.2">
      <c r="A9358" s="445">
        <v>2676</v>
      </c>
      <c r="B9358" s="445" t="s">
        <v>16684</v>
      </c>
      <c r="C9358" s="446" t="s">
        <v>1870</v>
      </c>
      <c r="D9358" s="396" t="s">
        <v>21976</v>
      </c>
    </row>
    <row r="9359" spans="1:4" x14ac:dyDescent="0.2">
      <c r="A9359" s="445">
        <v>2678</v>
      </c>
      <c r="B9359" s="445" t="s">
        <v>16685</v>
      </c>
      <c r="C9359" s="446" t="s">
        <v>1870</v>
      </c>
      <c r="D9359" s="396" t="s">
        <v>22921</v>
      </c>
    </row>
    <row r="9360" spans="1:4" x14ac:dyDescent="0.2">
      <c r="A9360" s="445">
        <v>2679</v>
      </c>
      <c r="B9360" s="445" t="s">
        <v>16686</v>
      </c>
      <c r="C9360" s="446" t="s">
        <v>1870</v>
      </c>
      <c r="D9360" s="396" t="s">
        <v>21708</v>
      </c>
    </row>
    <row r="9361" spans="1:4" x14ac:dyDescent="0.2">
      <c r="A9361" s="445">
        <v>12070</v>
      </c>
      <c r="B9361" s="445" t="s">
        <v>16687</v>
      </c>
      <c r="C9361" s="446" t="s">
        <v>1870</v>
      </c>
      <c r="D9361" s="396" t="s">
        <v>22922</v>
      </c>
    </row>
    <row r="9362" spans="1:4" x14ac:dyDescent="0.2">
      <c r="A9362" s="445">
        <v>2675</v>
      </c>
      <c r="B9362" s="445" t="s">
        <v>16688</v>
      </c>
      <c r="C9362" s="446" t="s">
        <v>1870</v>
      </c>
      <c r="D9362" s="396" t="s">
        <v>22923</v>
      </c>
    </row>
    <row r="9363" spans="1:4" x14ac:dyDescent="0.2">
      <c r="A9363" s="445">
        <v>12067</v>
      </c>
      <c r="B9363" s="445" t="s">
        <v>16689</v>
      </c>
      <c r="C9363" s="446" t="s">
        <v>1870</v>
      </c>
      <c r="D9363" s="396" t="s">
        <v>22924</v>
      </c>
    </row>
    <row r="9364" spans="1:4" x14ac:dyDescent="0.2">
      <c r="A9364" s="445">
        <v>21136</v>
      </c>
      <c r="B9364" s="445" t="s">
        <v>16690</v>
      </c>
      <c r="C9364" s="446" t="s">
        <v>1870</v>
      </c>
      <c r="D9364" s="396" t="s">
        <v>22925</v>
      </c>
    </row>
    <row r="9365" spans="1:4" x14ac:dyDescent="0.2">
      <c r="A9365" s="445">
        <v>21128</v>
      </c>
      <c r="B9365" s="445" t="s">
        <v>16691</v>
      </c>
      <c r="C9365" s="446" t="s">
        <v>1870</v>
      </c>
      <c r="D9365" s="396" t="s">
        <v>22926</v>
      </c>
    </row>
    <row r="9366" spans="1:4" x14ac:dyDescent="0.2">
      <c r="A9366" s="445">
        <v>21130</v>
      </c>
      <c r="B9366" s="445" t="s">
        <v>16692</v>
      </c>
      <c r="C9366" s="446" t="s">
        <v>1870</v>
      </c>
      <c r="D9366" s="396" t="s">
        <v>22927</v>
      </c>
    </row>
    <row r="9367" spans="1:4" x14ac:dyDescent="0.2">
      <c r="A9367" s="445">
        <v>21135</v>
      </c>
      <c r="B9367" s="445" t="s">
        <v>16693</v>
      </c>
      <c r="C9367" s="446" t="s">
        <v>1870</v>
      </c>
      <c r="D9367" s="396" t="s">
        <v>22928</v>
      </c>
    </row>
    <row r="9368" spans="1:4" x14ac:dyDescent="0.2">
      <c r="A9368" s="445">
        <v>40401</v>
      </c>
      <c r="B9368" s="445" t="s">
        <v>16694</v>
      </c>
      <c r="C9368" s="446" t="s">
        <v>1870</v>
      </c>
      <c r="D9368" s="396" t="s">
        <v>22929</v>
      </c>
    </row>
    <row r="9369" spans="1:4" x14ac:dyDescent="0.2">
      <c r="A9369" s="445">
        <v>40402</v>
      </c>
      <c r="B9369" s="445" t="s">
        <v>16695</v>
      </c>
      <c r="C9369" s="446" t="s">
        <v>1870</v>
      </c>
      <c r="D9369" s="396" t="s">
        <v>22930</v>
      </c>
    </row>
    <row r="9370" spans="1:4" x14ac:dyDescent="0.2">
      <c r="A9370" s="445">
        <v>40400</v>
      </c>
      <c r="B9370" s="445" t="s">
        <v>16696</v>
      </c>
      <c r="C9370" s="446" t="s">
        <v>1870</v>
      </c>
      <c r="D9370" s="396" t="s">
        <v>22931</v>
      </c>
    </row>
    <row r="9371" spans="1:4" x14ac:dyDescent="0.2">
      <c r="A9371" s="445">
        <v>21137</v>
      </c>
      <c r="B9371" s="445" t="s">
        <v>22932</v>
      </c>
      <c r="C9371" s="446" t="s">
        <v>1870</v>
      </c>
      <c r="D9371" s="396" t="s">
        <v>22933</v>
      </c>
    </row>
    <row r="9372" spans="1:4" x14ac:dyDescent="0.2">
      <c r="A9372" s="445">
        <v>2504</v>
      </c>
      <c r="B9372" s="445" t="s">
        <v>22934</v>
      </c>
      <c r="C9372" s="446" t="s">
        <v>1870</v>
      </c>
      <c r="D9372" s="396" t="s">
        <v>22935</v>
      </c>
    </row>
    <row r="9373" spans="1:4" x14ac:dyDescent="0.2">
      <c r="A9373" s="445">
        <v>2501</v>
      </c>
      <c r="B9373" s="445" t="s">
        <v>22936</v>
      </c>
      <c r="C9373" s="446" t="s">
        <v>1870</v>
      </c>
      <c r="D9373" s="396" t="s">
        <v>22937</v>
      </c>
    </row>
    <row r="9374" spans="1:4" x14ac:dyDescent="0.2">
      <c r="A9374" s="445">
        <v>2502</v>
      </c>
      <c r="B9374" s="445" t="s">
        <v>22938</v>
      </c>
      <c r="C9374" s="446" t="s">
        <v>1870</v>
      </c>
      <c r="D9374" s="396" t="s">
        <v>22939</v>
      </c>
    </row>
    <row r="9375" spans="1:4" x14ac:dyDescent="0.2">
      <c r="A9375" s="445">
        <v>2503</v>
      </c>
      <c r="B9375" s="445" t="s">
        <v>22940</v>
      </c>
      <c r="C9375" s="446" t="s">
        <v>1870</v>
      </c>
      <c r="D9375" s="396" t="s">
        <v>22941</v>
      </c>
    </row>
    <row r="9376" spans="1:4" x14ac:dyDescent="0.2">
      <c r="A9376" s="445">
        <v>2500</v>
      </c>
      <c r="B9376" s="445" t="s">
        <v>22942</v>
      </c>
      <c r="C9376" s="446" t="s">
        <v>1870</v>
      </c>
      <c r="D9376" s="396" t="s">
        <v>22943</v>
      </c>
    </row>
    <row r="9377" spans="1:4" x14ac:dyDescent="0.2">
      <c r="A9377" s="445">
        <v>2505</v>
      </c>
      <c r="B9377" s="445" t="s">
        <v>22944</v>
      </c>
      <c r="C9377" s="446" t="s">
        <v>1870</v>
      </c>
      <c r="D9377" s="396" t="s">
        <v>22945</v>
      </c>
    </row>
    <row r="9378" spans="1:4" x14ac:dyDescent="0.2">
      <c r="A9378" s="445">
        <v>12058</v>
      </c>
      <c r="B9378" s="445" t="s">
        <v>22946</v>
      </c>
      <c r="C9378" s="446" t="s">
        <v>1870</v>
      </c>
      <c r="D9378" s="396" t="s">
        <v>22947</v>
      </c>
    </row>
    <row r="9379" spans="1:4" x14ac:dyDescent="0.2">
      <c r="A9379" s="445">
        <v>12056</v>
      </c>
      <c r="B9379" s="445" t="s">
        <v>22948</v>
      </c>
      <c r="C9379" s="446" t="s">
        <v>1870</v>
      </c>
      <c r="D9379" s="396" t="s">
        <v>22949</v>
      </c>
    </row>
    <row r="9380" spans="1:4" x14ac:dyDescent="0.2">
      <c r="A9380" s="445">
        <v>12057</v>
      </c>
      <c r="B9380" s="445" t="s">
        <v>22950</v>
      </c>
      <c r="C9380" s="446" t="s">
        <v>1870</v>
      </c>
      <c r="D9380" s="396" t="s">
        <v>22951</v>
      </c>
    </row>
    <row r="9381" spans="1:4" x14ac:dyDescent="0.2">
      <c r="A9381" s="445">
        <v>12059</v>
      </c>
      <c r="B9381" s="445" t="s">
        <v>22952</v>
      </c>
      <c r="C9381" s="446" t="s">
        <v>1870</v>
      </c>
      <c r="D9381" s="396" t="s">
        <v>21860</v>
      </c>
    </row>
    <row r="9382" spans="1:4" x14ac:dyDescent="0.2">
      <c r="A9382" s="445">
        <v>12060</v>
      </c>
      <c r="B9382" s="445" t="s">
        <v>22953</v>
      </c>
      <c r="C9382" s="446" t="s">
        <v>1870</v>
      </c>
      <c r="D9382" s="396" t="s">
        <v>22954</v>
      </c>
    </row>
    <row r="9383" spans="1:4" x14ac:dyDescent="0.2">
      <c r="A9383" s="445">
        <v>12061</v>
      </c>
      <c r="B9383" s="445" t="s">
        <v>22955</v>
      </c>
      <c r="C9383" s="446" t="s">
        <v>1870</v>
      </c>
      <c r="D9383" s="396" t="s">
        <v>22956</v>
      </c>
    </row>
    <row r="9384" spans="1:4" x14ac:dyDescent="0.2">
      <c r="A9384" s="445">
        <v>12062</v>
      </c>
      <c r="B9384" s="445" t="s">
        <v>22957</v>
      </c>
      <c r="C9384" s="446" t="s">
        <v>1870</v>
      </c>
      <c r="D9384" s="396" t="s">
        <v>22958</v>
      </c>
    </row>
    <row r="9385" spans="1:4" x14ac:dyDescent="0.2">
      <c r="A9385" s="445">
        <v>2687</v>
      </c>
      <c r="B9385" s="445" t="s">
        <v>16697</v>
      </c>
      <c r="C9385" s="446" t="s">
        <v>1870</v>
      </c>
      <c r="D9385" s="396" t="s">
        <v>22959</v>
      </c>
    </row>
    <row r="9386" spans="1:4" x14ac:dyDescent="0.2">
      <c r="A9386" s="445">
        <v>2689</v>
      </c>
      <c r="B9386" s="445" t="s">
        <v>16698</v>
      </c>
      <c r="C9386" s="446" t="s">
        <v>1870</v>
      </c>
      <c r="D9386" s="396" t="s">
        <v>22960</v>
      </c>
    </row>
    <row r="9387" spans="1:4" x14ac:dyDescent="0.2">
      <c r="A9387" s="445">
        <v>2688</v>
      </c>
      <c r="B9387" s="445" t="s">
        <v>16699</v>
      </c>
      <c r="C9387" s="446" t="s">
        <v>1870</v>
      </c>
      <c r="D9387" s="396" t="s">
        <v>22961</v>
      </c>
    </row>
    <row r="9388" spans="1:4" x14ac:dyDescent="0.2">
      <c r="A9388" s="445">
        <v>2690</v>
      </c>
      <c r="B9388" s="445" t="s">
        <v>16700</v>
      </c>
      <c r="C9388" s="446" t="s">
        <v>1870</v>
      </c>
      <c r="D9388" s="396" t="s">
        <v>22962</v>
      </c>
    </row>
    <row r="9389" spans="1:4" x14ac:dyDescent="0.2">
      <c r="A9389" s="445">
        <v>39243</v>
      </c>
      <c r="B9389" s="445" t="s">
        <v>16701</v>
      </c>
      <c r="C9389" s="446" t="s">
        <v>1870</v>
      </c>
      <c r="D9389" s="396" t="s">
        <v>22963</v>
      </c>
    </row>
    <row r="9390" spans="1:4" x14ac:dyDescent="0.2">
      <c r="A9390" s="445">
        <v>39244</v>
      </c>
      <c r="B9390" s="445" t="s">
        <v>16702</v>
      </c>
      <c r="C9390" s="446" t="s">
        <v>1870</v>
      </c>
      <c r="D9390" s="396" t="s">
        <v>22964</v>
      </c>
    </row>
    <row r="9391" spans="1:4" x14ac:dyDescent="0.2">
      <c r="A9391" s="445">
        <v>39245</v>
      </c>
      <c r="B9391" s="445" t="s">
        <v>16703</v>
      </c>
      <c r="C9391" s="446" t="s">
        <v>1870</v>
      </c>
      <c r="D9391" s="396" t="s">
        <v>22965</v>
      </c>
    </row>
    <row r="9392" spans="1:4" x14ac:dyDescent="0.2">
      <c r="A9392" s="445">
        <v>39254</v>
      </c>
      <c r="B9392" s="445" t="s">
        <v>16704</v>
      </c>
      <c r="C9392" s="446" t="s">
        <v>1870</v>
      </c>
      <c r="D9392" s="396" t="s">
        <v>22966</v>
      </c>
    </row>
    <row r="9393" spans="1:4" x14ac:dyDescent="0.2">
      <c r="A9393" s="445">
        <v>39255</v>
      </c>
      <c r="B9393" s="445" t="s">
        <v>16705</v>
      </c>
      <c r="C9393" s="446" t="s">
        <v>1870</v>
      </c>
      <c r="D9393" s="396" t="s">
        <v>22967</v>
      </c>
    </row>
    <row r="9394" spans="1:4" x14ac:dyDescent="0.2">
      <c r="A9394" s="445">
        <v>39253</v>
      </c>
      <c r="B9394" s="445" t="s">
        <v>16706</v>
      </c>
      <c r="C9394" s="446" t="s">
        <v>1870</v>
      </c>
      <c r="D9394" s="396" t="s">
        <v>21986</v>
      </c>
    </row>
    <row r="9395" spans="1:4" x14ac:dyDescent="0.2">
      <c r="A9395" s="445">
        <v>39246</v>
      </c>
      <c r="B9395" s="445" t="s">
        <v>16707</v>
      </c>
      <c r="C9395" s="446" t="s">
        <v>1870</v>
      </c>
      <c r="D9395" s="396" t="s">
        <v>22968</v>
      </c>
    </row>
    <row r="9396" spans="1:4" x14ac:dyDescent="0.2">
      <c r="A9396" s="445">
        <v>39247</v>
      </c>
      <c r="B9396" s="445" t="s">
        <v>16708</v>
      </c>
      <c r="C9396" s="446" t="s">
        <v>1870</v>
      </c>
      <c r="D9396" s="396" t="s">
        <v>22969</v>
      </c>
    </row>
    <row r="9397" spans="1:4" x14ac:dyDescent="0.2">
      <c r="A9397" s="445">
        <v>2446</v>
      </c>
      <c r="B9397" s="445" t="s">
        <v>16709</v>
      </c>
      <c r="C9397" s="446" t="s">
        <v>1870</v>
      </c>
      <c r="D9397" s="396" t="s">
        <v>22970</v>
      </c>
    </row>
    <row r="9398" spans="1:4" x14ac:dyDescent="0.2">
      <c r="A9398" s="445">
        <v>2442</v>
      </c>
      <c r="B9398" s="445" t="s">
        <v>16710</v>
      </c>
      <c r="C9398" s="446" t="s">
        <v>1870</v>
      </c>
      <c r="D9398" s="396" t="s">
        <v>22971</v>
      </c>
    </row>
    <row r="9399" spans="1:4" x14ac:dyDescent="0.2">
      <c r="A9399" s="445">
        <v>39248</v>
      </c>
      <c r="B9399" s="445" t="s">
        <v>16711</v>
      </c>
      <c r="C9399" s="446" t="s">
        <v>1870</v>
      </c>
      <c r="D9399" s="396" t="s">
        <v>22436</v>
      </c>
    </row>
    <row r="9400" spans="1:4" x14ac:dyDescent="0.2">
      <c r="A9400" s="445">
        <v>2438</v>
      </c>
      <c r="B9400" s="445" t="s">
        <v>16712</v>
      </c>
      <c r="C9400" s="446" t="s">
        <v>1866</v>
      </c>
      <c r="D9400" s="396" t="s">
        <v>22972</v>
      </c>
    </row>
    <row r="9401" spans="1:4" x14ac:dyDescent="0.2">
      <c r="A9401" s="445">
        <v>40922</v>
      </c>
      <c r="B9401" s="445" t="s">
        <v>16713</v>
      </c>
      <c r="C9401" s="446" t="s">
        <v>1873</v>
      </c>
      <c r="D9401" s="396" t="s">
        <v>22973</v>
      </c>
    </row>
    <row r="9402" spans="1:4" x14ac:dyDescent="0.2">
      <c r="A9402" s="445">
        <v>36486</v>
      </c>
      <c r="B9402" s="445" t="s">
        <v>16714</v>
      </c>
      <c r="C9402" s="446" t="s">
        <v>1867</v>
      </c>
      <c r="D9402" s="396" t="s">
        <v>22974</v>
      </c>
    </row>
    <row r="9403" spans="1:4" x14ac:dyDescent="0.2">
      <c r="A9403" s="445">
        <v>37777</v>
      </c>
      <c r="B9403" s="445" t="s">
        <v>16715</v>
      </c>
      <c r="C9403" s="446" t="s">
        <v>1867</v>
      </c>
      <c r="D9403" s="396" t="s">
        <v>22975</v>
      </c>
    </row>
    <row r="9404" spans="1:4" x14ac:dyDescent="0.2">
      <c r="A9404" s="445">
        <v>12624</v>
      </c>
      <c r="B9404" s="445" t="s">
        <v>16716</v>
      </c>
      <c r="C9404" s="446" t="s">
        <v>1867</v>
      </c>
      <c r="D9404" s="396" t="s">
        <v>22976</v>
      </c>
    </row>
    <row r="9405" spans="1:4" x14ac:dyDescent="0.2">
      <c r="A9405" s="445">
        <v>517</v>
      </c>
      <c r="B9405" s="445" t="s">
        <v>16717</v>
      </c>
      <c r="C9405" s="446" t="s">
        <v>1872</v>
      </c>
      <c r="D9405" s="396" t="s">
        <v>22977</v>
      </c>
    </row>
    <row r="9406" spans="1:4" x14ac:dyDescent="0.2">
      <c r="A9406" s="445">
        <v>37534</v>
      </c>
      <c r="B9406" s="445" t="s">
        <v>16718</v>
      </c>
      <c r="C9406" s="446" t="s">
        <v>1871</v>
      </c>
      <c r="D9406" s="396" t="s">
        <v>22638</v>
      </c>
    </row>
    <row r="9407" spans="1:4" x14ac:dyDescent="0.2">
      <c r="A9407" s="445">
        <v>37535</v>
      </c>
      <c r="B9407" s="445" t="s">
        <v>16719</v>
      </c>
      <c r="C9407" s="446" t="s">
        <v>1871</v>
      </c>
      <c r="D9407" s="396" t="s">
        <v>22638</v>
      </c>
    </row>
    <row r="9408" spans="1:4" x14ac:dyDescent="0.2">
      <c r="A9408" s="445">
        <v>37533</v>
      </c>
      <c r="B9408" s="445" t="s">
        <v>16720</v>
      </c>
      <c r="C9408" s="446" t="s">
        <v>1871</v>
      </c>
      <c r="D9408" s="396" t="s">
        <v>22638</v>
      </c>
    </row>
    <row r="9409" spans="1:4" x14ac:dyDescent="0.2">
      <c r="A9409" s="445">
        <v>37537</v>
      </c>
      <c r="B9409" s="445" t="s">
        <v>16721</v>
      </c>
      <c r="C9409" s="446" t="s">
        <v>1871</v>
      </c>
      <c r="D9409" s="396" t="s">
        <v>22978</v>
      </c>
    </row>
    <row r="9410" spans="1:4" x14ac:dyDescent="0.2">
      <c r="A9410" s="445">
        <v>37536</v>
      </c>
      <c r="B9410" s="445" t="s">
        <v>16722</v>
      </c>
      <c r="C9410" s="446" t="s">
        <v>1871</v>
      </c>
      <c r="D9410" s="396" t="s">
        <v>22978</v>
      </c>
    </row>
    <row r="9411" spans="1:4" x14ac:dyDescent="0.2">
      <c r="A9411" s="445">
        <v>37532</v>
      </c>
      <c r="B9411" s="445" t="s">
        <v>16723</v>
      </c>
      <c r="C9411" s="446" t="s">
        <v>1871</v>
      </c>
      <c r="D9411" s="396" t="s">
        <v>22978</v>
      </c>
    </row>
    <row r="9412" spans="1:4" x14ac:dyDescent="0.2">
      <c r="A9412" s="445">
        <v>2696</v>
      </c>
      <c r="B9412" s="445" t="s">
        <v>16724</v>
      </c>
      <c r="C9412" s="446" t="s">
        <v>1866</v>
      </c>
      <c r="D9412" s="396" t="s">
        <v>21574</v>
      </c>
    </row>
    <row r="9413" spans="1:4" x14ac:dyDescent="0.2">
      <c r="A9413" s="445">
        <v>40928</v>
      </c>
      <c r="B9413" s="445" t="s">
        <v>16725</v>
      </c>
      <c r="C9413" s="446" t="s">
        <v>1873</v>
      </c>
      <c r="D9413" s="396" t="s">
        <v>21575</v>
      </c>
    </row>
    <row r="9414" spans="1:4" x14ac:dyDescent="0.2">
      <c r="A9414" s="445">
        <v>4083</v>
      </c>
      <c r="B9414" s="445" t="s">
        <v>16726</v>
      </c>
      <c r="C9414" s="446" t="s">
        <v>1866</v>
      </c>
      <c r="D9414" s="397" t="s">
        <v>22979</v>
      </c>
    </row>
    <row r="9415" spans="1:4" x14ac:dyDescent="0.2">
      <c r="A9415" s="445">
        <v>40818</v>
      </c>
      <c r="B9415" s="445" t="s">
        <v>16727</v>
      </c>
      <c r="C9415" s="446" t="s">
        <v>1873</v>
      </c>
      <c r="D9415" s="397" t="s">
        <v>22980</v>
      </c>
    </row>
    <row r="9416" spans="1:4" x14ac:dyDescent="0.2">
      <c r="A9416" s="445">
        <v>43146</v>
      </c>
      <c r="B9416" s="445" t="s">
        <v>16728</v>
      </c>
      <c r="C9416" s="446" t="s">
        <v>1871</v>
      </c>
      <c r="D9416" s="397" t="s">
        <v>22981</v>
      </c>
    </row>
    <row r="9417" spans="1:4" x14ac:dyDescent="0.2">
      <c r="A9417" s="445">
        <v>2705</v>
      </c>
      <c r="B9417" s="445" t="s">
        <v>16729</v>
      </c>
      <c r="C9417" s="446" t="s">
        <v>8862</v>
      </c>
      <c r="D9417" s="396" t="s">
        <v>22982</v>
      </c>
    </row>
    <row r="9418" spans="1:4" x14ac:dyDescent="0.2">
      <c r="A9418" s="445">
        <v>14250</v>
      </c>
      <c r="B9418" s="445" t="s">
        <v>16730</v>
      </c>
      <c r="C9418" s="446" t="s">
        <v>8862</v>
      </c>
      <c r="D9418" s="396" t="s">
        <v>22983</v>
      </c>
    </row>
    <row r="9419" spans="1:4" x14ac:dyDescent="0.2">
      <c r="A9419" s="445">
        <v>11683</v>
      </c>
      <c r="B9419" s="445" t="s">
        <v>16731</v>
      </c>
      <c r="C9419" s="446" t="s">
        <v>1867</v>
      </c>
      <c r="D9419" s="396" t="s">
        <v>22984</v>
      </c>
    </row>
    <row r="9420" spans="1:4" x14ac:dyDescent="0.2">
      <c r="A9420" s="445">
        <v>11684</v>
      </c>
      <c r="B9420" s="445" t="s">
        <v>16732</v>
      </c>
      <c r="C9420" s="446" t="s">
        <v>1867</v>
      </c>
      <c r="D9420" s="396" t="s">
        <v>22985</v>
      </c>
    </row>
    <row r="9421" spans="1:4" x14ac:dyDescent="0.2">
      <c r="A9421" s="445">
        <v>6141</v>
      </c>
      <c r="B9421" s="445" t="s">
        <v>16733</v>
      </c>
      <c r="C9421" s="446" t="s">
        <v>1867</v>
      </c>
      <c r="D9421" s="396" t="s">
        <v>22986</v>
      </c>
    </row>
    <row r="9422" spans="1:4" x14ac:dyDescent="0.2">
      <c r="A9422" s="445">
        <v>11681</v>
      </c>
      <c r="B9422" s="445" t="s">
        <v>16734</v>
      </c>
      <c r="C9422" s="446" t="s">
        <v>1867</v>
      </c>
      <c r="D9422" s="396" t="s">
        <v>22987</v>
      </c>
    </row>
    <row r="9423" spans="1:4" x14ac:dyDescent="0.2">
      <c r="A9423" s="445">
        <v>2706</v>
      </c>
      <c r="B9423" s="445" t="s">
        <v>16735</v>
      </c>
      <c r="C9423" s="446" t="s">
        <v>1866</v>
      </c>
      <c r="D9423" s="396" t="s">
        <v>22988</v>
      </c>
    </row>
    <row r="9424" spans="1:4" x14ac:dyDescent="0.2">
      <c r="A9424" s="445">
        <v>40811</v>
      </c>
      <c r="B9424" s="445" t="s">
        <v>16736</v>
      </c>
      <c r="C9424" s="446" t="s">
        <v>1873</v>
      </c>
      <c r="D9424" s="396" t="s">
        <v>22989</v>
      </c>
    </row>
    <row r="9425" spans="1:4" x14ac:dyDescent="0.2">
      <c r="A9425" s="445">
        <v>2707</v>
      </c>
      <c r="B9425" s="445" t="s">
        <v>16737</v>
      </c>
      <c r="C9425" s="446" t="s">
        <v>1866</v>
      </c>
      <c r="D9425" s="396" t="s">
        <v>22990</v>
      </c>
    </row>
    <row r="9426" spans="1:4" x14ac:dyDescent="0.2">
      <c r="A9426" s="445">
        <v>40813</v>
      </c>
      <c r="B9426" s="445" t="s">
        <v>16738</v>
      </c>
      <c r="C9426" s="446" t="s">
        <v>1873</v>
      </c>
      <c r="D9426" s="397" t="s">
        <v>22991</v>
      </c>
    </row>
    <row r="9427" spans="1:4" x14ac:dyDescent="0.2">
      <c r="A9427" s="445">
        <v>2708</v>
      </c>
      <c r="B9427" s="445" t="s">
        <v>16739</v>
      </c>
      <c r="C9427" s="446" t="s">
        <v>1866</v>
      </c>
      <c r="D9427" s="396" t="s">
        <v>22992</v>
      </c>
    </row>
    <row r="9428" spans="1:4" x14ac:dyDescent="0.2">
      <c r="A9428" s="445">
        <v>40814</v>
      </c>
      <c r="B9428" s="445" t="s">
        <v>16740</v>
      </c>
      <c r="C9428" s="446" t="s">
        <v>1873</v>
      </c>
      <c r="D9428" s="397" t="s">
        <v>22993</v>
      </c>
    </row>
    <row r="9429" spans="1:4" x14ac:dyDescent="0.2">
      <c r="A9429" s="445">
        <v>38403</v>
      </c>
      <c r="B9429" s="445" t="s">
        <v>16741</v>
      </c>
      <c r="C9429" s="446" t="s">
        <v>1867</v>
      </c>
      <c r="D9429" s="396" t="s">
        <v>22994</v>
      </c>
    </row>
    <row r="9430" spans="1:4" x14ac:dyDescent="0.2">
      <c r="A9430" s="445">
        <v>43482</v>
      </c>
      <c r="B9430" s="445" t="s">
        <v>16742</v>
      </c>
      <c r="C9430" s="446" t="s">
        <v>1866</v>
      </c>
      <c r="D9430" s="396" t="s">
        <v>22995</v>
      </c>
    </row>
    <row r="9431" spans="1:4" x14ac:dyDescent="0.2">
      <c r="A9431" s="445">
        <v>43494</v>
      </c>
      <c r="B9431" s="445" t="s">
        <v>16743</v>
      </c>
      <c r="C9431" s="446" t="s">
        <v>1873</v>
      </c>
      <c r="D9431" s="396" t="s">
        <v>22996</v>
      </c>
    </row>
    <row r="9432" spans="1:4" x14ac:dyDescent="0.2">
      <c r="A9432" s="445">
        <v>43483</v>
      </c>
      <c r="B9432" s="445" t="s">
        <v>16744</v>
      </c>
      <c r="C9432" s="446" t="s">
        <v>1866</v>
      </c>
      <c r="D9432" s="396" t="s">
        <v>22997</v>
      </c>
    </row>
    <row r="9433" spans="1:4" x14ac:dyDescent="0.2">
      <c r="A9433" s="445">
        <v>43495</v>
      </c>
      <c r="B9433" s="445" t="s">
        <v>16745</v>
      </c>
      <c r="C9433" s="446" t="s">
        <v>1873</v>
      </c>
      <c r="D9433" s="396" t="s">
        <v>22998</v>
      </c>
    </row>
    <row r="9434" spans="1:4" x14ac:dyDescent="0.2">
      <c r="A9434" s="445">
        <v>43484</v>
      </c>
      <c r="B9434" s="445" t="s">
        <v>16746</v>
      </c>
      <c r="C9434" s="446" t="s">
        <v>1866</v>
      </c>
      <c r="D9434" s="396" t="s">
        <v>21316</v>
      </c>
    </row>
    <row r="9435" spans="1:4" x14ac:dyDescent="0.2">
      <c r="A9435" s="445">
        <v>43496</v>
      </c>
      <c r="B9435" s="445" t="s">
        <v>16747</v>
      </c>
      <c r="C9435" s="446" t="s">
        <v>1873</v>
      </c>
      <c r="D9435" s="396" t="s">
        <v>22999</v>
      </c>
    </row>
    <row r="9436" spans="1:4" x14ac:dyDescent="0.2">
      <c r="A9436" s="445">
        <v>43485</v>
      </c>
      <c r="B9436" s="445" t="s">
        <v>16748</v>
      </c>
      <c r="C9436" s="446" t="s">
        <v>1866</v>
      </c>
      <c r="D9436" s="396" t="s">
        <v>23000</v>
      </c>
    </row>
    <row r="9437" spans="1:4" x14ac:dyDescent="0.2">
      <c r="A9437" s="445">
        <v>43497</v>
      </c>
      <c r="B9437" s="445" t="s">
        <v>16749</v>
      </c>
      <c r="C9437" s="446" t="s">
        <v>1873</v>
      </c>
      <c r="D9437" s="397" t="s">
        <v>23001</v>
      </c>
    </row>
    <row r="9438" spans="1:4" x14ac:dyDescent="0.2">
      <c r="A9438" s="445">
        <v>43487</v>
      </c>
      <c r="B9438" s="445" t="s">
        <v>16750</v>
      </c>
      <c r="C9438" s="446" t="s">
        <v>1866</v>
      </c>
      <c r="D9438" s="396" t="s">
        <v>23002</v>
      </c>
    </row>
    <row r="9439" spans="1:4" x14ac:dyDescent="0.2">
      <c r="A9439" s="445">
        <v>43499</v>
      </c>
      <c r="B9439" s="445" t="s">
        <v>16751</v>
      </c>
      <c r="C9439" s="446" t="s">
        <v>1873</v>
      </c>
      <c r="D9439" s="397" t="s">
        <v>23003</v>
      </c>
    </row>
    <row r="9440" spans="1:4" x14ac:dyDescent="0.2">
      <c r="A9440" s="445">
        <v>43486</v>
      </c>
      <c r="B9440" s="445" t="s">
        <v>16752</v>
      </c>
      <c r="C9440" s="446" t="s">
        <v>1866</v>
      </c>
      <c r="D9440" s="396" t="s">
        <v>21366</v>
      </c>
    </row>
    <row r="9441" spans="1:4" x14ac:dyDescent="0.2">
      <c r="A9441" s="445">
        <v>43498</v>
      </c>
      <c r="B9441" s="445" t="s">
        <v>16753</v>
      </c>
      <c r="C9441" s="446" t="s">
        <v>1873</v>
      </c>
      <c r="D9441" s="397" t="s">
        <v>23004</v>
      </c>
    </row>
    <row r="9442" spans="1:4" x14ac:dyDescent="0.2">
      <c r="A9442" s="445">
        <v>43488</v>
      </c>
      <c r="B9442" s="445" t="s">
        <v>16754</v>
      </c>
      <c r="C9442" s="446" t="s">
        <v>1866</v>
      </c>
      <c r="D9442" s="396" t="s">
        <v>23005</v>
      </c>
    </row>
    <row r="9443" spans="1:4" x14ac:dyDescent="0.2">
      <c r="A9443" s="445">
        <v>43500</v>
      </c>
      <c r="B9443" s="445" t="s">
        <v>16755</v>
      </c>
      <c r="C9443" s="446" t="s">
        <v>1873</v>
      </c>
      <c r="D9443" s="397" t="s">
        <v>23006</v>
      </c>
    </row>
    <row r="9444" spans="1:4" x14ac:dyDescent="0.2">
      <c r="A9444" s="445">
        <v>43489</v>
      </c>
      <c r="B9444" s="445" t="s">
        <v>16756</v>
      </c>
      <c r="C9444" s="446" t="s">
        <v>1866</v>
      </c>
      <c r="D9444" s="396" t="s">
        <v>21345</v>
      </c>
    </row>
    <row r="9445" spans="1:4" x14ac:dyDescent="0.2">
      <c r="A9445" s="445">
        <v>43501</v>
      </c>
      <c r="B9445" s="445" t="s">
        <v>16757</v>
      </c>
      <c r="C9445" s="446" t="s">
        <v>1873</v>
      </c>
      <c r="D9445" s="397" t="s">
        <v>23007</v>
      </c>
    </row>
    <row r="9446" spans="1:4" x14ac:dyDescent="0.2">
      <c r="A9446" s="445">
        <v>43490</v>
      </c>
      <c r="B9446" s="445" t="s">
        <v>16758</v>
      </c>
      <c r="C9446" s="446" t="s">
        <v>1866</v>
      </c>
      <c r="D9446" s="396" t="s">
        <v>23008</v>
      </c>
    </row>
    <row r="9447" spans="1:4" x14ac:dyDescent="0.2">
      <c r="A9447" s="445">
        <v>43502</v>
      </c>
      <c r="B9447" s="445" t="s">
        <v>16759</v>
      </c>
      <c r="C9447" s="446" t="s">
        <v>1873</v>
      </c>
      <c r="D9447" s="397" t="s">
        <v>23009</v>
      </c>
    </row>
    <row r="9448" spans="1:4" x14ac:dyDescent="0.2">
      <c r="A9448" s="445">
        <v>43491</v>
      </c>
      <c r="B9448" s="445" t="s">
        <v>16760</v>
      </c>
      <c r="C9448" s="446" t="s">
        <v>1866</v>
      </c>
      <c r="D9448" s="396" t="s">
        <v>23010</v>
      </c>
    </row>
    <row r="9449" spans="1:4" x14ac:dyDescent="0.2">
      <c r="A9449" s="445">
        <v>43503</v>
      </c>
      <c r="B9449" s="445" t="s">
        <v>16761</v>
      </c>
      <c r="C9449" s="446" t="s">
        <v>1873</v>
      </c>
      <c r="D9449" s="397" t="s">
        <v>23011</v>
      </c>
    </row>
    <row r="9450" spans="1:4" x14ac:dyDescent="0.2">
      <c r="A9450" s="445">
        <v>43492</v>
      </c>
      <c r="B9450" s="445" t="s">
        <v>16762</v>
      </c>
      <c r="C9450" s="446" t="s">
        <v>1866</v>
      </c>
      <c r="D9450" s="396" t="s">
        <v>21582</v>
      </c>
    </row>
    <row r="9451" spans="1:4" x14ac:dyDescent="0.2">
      <c r="A9451" s="445">
        <v>43504</v>
      </c>
      <c r="B9451" s="445" t="s">
        <v>16763</v>
      </c>
      <c r="C9451" s="446" t="s">
        <v>1873</v>
      </c>
      <c r="D9451" s="397" t="s">
        <v>23012</v>
      </c>
    </row>
    <row r="9452" spans="1:4" x14ac:dyDescent="0.2">
      <c r="A9452" s="445">
        <v>43493</v>
      </c>
      <c r="B9452" s="445" t="s">
        <v>16764</v>
      </c>
      <c r="C9452" s="446" t="s">
        <v>1866</v>
      </c>
      <c r="D9452" s="396" t="s">
        <v>21561</v>
      </c>
    </row>
    <row r="9453" spans="1:4" x14ac:dyDescent="0.2">
      <c r="A9453" s="445">
        <v>43505</v>
      </c>
      <c r="B9453" s="445" t="s">
        <v>16765</v>
      </c>
      <c r="C9453" s="446" t="s">
        <v>1873</v>
      </c>
      <c r="D9453" s="396" t="s">
        <v>23013</v>
      </c>
    </row>
    <row r="9454" spans="1:4" x14ac:dyDescent="0.2">
      <c r="A9454" s="445">
        <v>37774</v>
      </c>
      <c r="B9454" s="445" t="s">
        <v>16766</v>
      </c>
      <c r="C9454" s="446" t="s">
        <v>1867</v>
      </c>
      <c r="D9454" s="396" t="s">
        <v>23014</v>
      </c>
    </row>
    <row r="9455" spans="1:4" x14ac:dyDescent="0.2">
      <c r="A9455" s="445">
        <v>38629</v>
      </c>
      <c r="B9455" s="445" t="s">
        <v>16767</v>
      </c>
      <c r="C9455" s="446" t="s">
        <v>1867</v>
      </c>
      <c r="D9455" s="396" t="s">
        <v>23015</v>
      </c>
    </row>
    <row r="9456" spans="1:4" x14ac:dyDescent="0.2">
      <c r="A9456" s="445">
        <v>38630</v>
      </c>
      <c r="B9456" s="445" t="s">
        <v>16768</v>
      </c>
      <c r="C9456" s="446" t="s">
        <v>1867</v>
      </c>
      <c r="D9456" s="396" t="s">
        <v>23016</v>
      </c>
    </row>
    <row r="9457" spans="1:4" x14ac:dyDescent="0.2">
      <c r="A9457" s="445">
        <v>38476</v>
      </c>
      <c r="B9457" s="445" t="s">
        <v>16769</v>
      </c>
      <c r="C9457" s="446" t="s">
        <v>1867</v>
      </c>
      <c r="D9457" s="396" t="s">
        <v>23017</v>
      </c>
    </row>
    <row r="9458" spans="1:4" x14ac:dyDescent="0.2">
      <c r="A9458" s="445">
        <v>38477</v>
      </c>
      <c r="B9458" s="445" t="s">
        <v>16770</v>
      </c>
      <c r="C9458" s="446" t="s">
        <v>1867</v>
      </c>
      <c r="D9458" s="396" t="s">
        <v>23018</v>
      </c>
    </row>
    <row r="9459" spans="1:4" x14ac:dyDescent="0.2">
      <c r="A9459" s="445">
        <v>40635</v>
      </c>
      <c r="B9459" s="445" t="s">
        <v>16771</v>
      </c>
      <c r="C9459" s="446" t="s">
        <v>1867</v>
      </c>
      <c r="D9459" s="396" t="s">
        <v>23019</v>
      </c>
    </row>
    <row r="9460" spans="1:4" x14ac:dyDescent="0.2">
      <c r="A9460" s="445">
        <v>36483</v>
      </c>
      <c r="B9460" s="445" t="s">
        <v>16772</v>
      </c>
      <c r="C9460" s="446" t="s">
        <v>1867</v>
      </c>
      <c r="D9460" s="396" t="s">
        <v>23020</v>
      </c>
    </row>
    <row r="9461" spans="1:4" x14ac:dyDescent="0.2">
      <c r="A9461" s="445">
        <v>14525</v>
      </c>
      <c r="B9461" s="445" t="s">
        <v>16773</v>
      </c>
      <c r="C9461" s="446" t="s">
        <v>1867</v>
      </c>
      <c r="D9461" s="396" t="s">
        <v>23021</v>
      </c>
    </row>
    <row r="9462" spans="1:4" x14ac:dyDescent="0.2">
      <c r="A9462" s="445">
        <v>36482</v>
      </c>
      <c r="B9462" s="445" t="s">
        <v>16774</v>
      </c>
      <c r="C9462" s="446" t="s">
        <v>1867</v>
      </c>
      <c r="D9462" s="396" t="s">
        <v>23022</v>
      </c>
    </row>
    <row r="9463" spans="1:4" x14ac:dyDescent="0.2">
      <c r="A9463" s="445">
        <v>36408</v>
      </c>
      <c r="B9463" s="445" t="s">
        <v>16775</v>
      </c>
      <c r="C9463" s="446" t="s">
        <v>1867</v>
      </c>
      <c r="D9463" s="396" t="s">
        <v>23023</v>
      </c>
    </row>
    <row r="9464" spans="1:4" x14ac:dyDescent="0.2">
      <c r="A9464" s="445">
        <v>2723</v>
      </c>
      <c r="B9464" s="445" t="s">
        <v>16776</v>
      </c>
      <c r="C9464" s="446" t="s">
        <v>1867</v>
      </c>
      <c r="D9464" s="396" t="s">
        <v>23024</v>
      </c>
    </row>
    <row r="9465" spans="1:4" x14ac:dyDescent="0.2">
      <c r="A9465" s="445">
        <v>36481</v>
      </c>
      <c r="B9465" s="445" t="s">
        <v>16777</v>
      </c>
      <c r="C9465" s="446" t="s">
        <v>1867</v>
      </c>
      <c r="D9465" s="396" t="s">
        <v>23025</v>
      </c>
    </row>
    <row r="9466" spans="1:4" x14ac:dyDescent="0.2">
      <c r="A9466" s="445">
        <v>10685</v>
      </c>
      <c r="B9466" s="445" t="s">
        <v>16778</v>
      </c>
      <c r="C9466" s="446" t="s">
        <v>1867</v>
      </c>
      <c r="D9466" s="396" t="s">
        <v>23026</v>
      </c>
    </row>
    <row r="9467" spans="1:4" x14ac:dyDescent="0.2">
      <c r="A9467" s="445">
        <v>40636</v>
      </c>
      <c r="B9467" s="445" t="s">
        <v>16779</v>
      </c>
      <c r="C9467" s="446" t="s">
        <v>1867</v>
      </c>
      <c r="D9467" s="396" t="s">
        <v>23027</v>
      </c>
    </row>
    <row r="9468" spans="1:4" x14ac:dyDescent="0.2">
      <c r="A9468" s="445">
        <v>4111</v>
      </c>
      <c r="B9468" s="445" t="s">
        <v>16780</v>
      </c>
      <c r="C9468" s="446" t="s">
        <v>1867</v>
      </c>
      <c r="D9468" s="396" t="s">
        <v>23028</v>
      </c>
    </row>
    <row r="9469" spans="1:4" x14ac:dyDescent="0.2">
      <c r="A9469" s="445">
        <v>44538</v>
      </c>
      <c r="B9469" s="445" t="s">
        <v>16781</v>
      </c>
      <c r="C9469" s="446" t="s">
        <v>1867</v>
      </c>
      <c r="D9469" s="396" t="s">
        <v>21764</v>
      </c>
    </row>
    <row r="9470" spans="1:4" x14ac:dyDescent="0.2">
      <c r="A9470" s="445">
        <v>12</v>
      </c>
      <c r="B9470" s="445" t="s">
        <v>16782</v>
      </c>
      <c r="C9470" s="446" t="s">
        <v>1867</v>
      </c>
      <c r="D9470" s="396" t="s">
        <v>23029</v>
      </c>
    </row>
    <row r="9471" spans="1:4" x14ac:dyDescent="0.2">
      <c r="A9471" s="445">
        <v>37554</v>
      </c>
      <c r="B9471" s="445" t="s">
        <v>16783</v>
      </c>
      <c r="C9471" s="446" t="s">
        <v>1867</v>
      </c>
      <c r="D9471" s="396" t="s">
        <v>23030</v>
      </c>
    </row>
    <row r="9472" spans="1:4" x14ac:dyDescent="0.2">
      <c r="A9472" s="445">
        <v>37555</v>
      </c>
      <c r="B9472" s="445" t="s">
        <v>16784</v>
      </c>
      <c r="C9472" s="446" t="s">
        <v>1867</v>
      </c>
      <c r="D9472" s="396" t="s">
        <v>23031</v>
      </c>
    </row>
    <row r="9473" spans="1:4" x14ac:dyDescent="0.2">
      <c r="A9473" s="445">
        <v>10902</v>
      </c>
      <c r="B9473" s="445" t="s">
        <v>16785</v>
      </c>
      <c r="C9473" s="446" t="s">
        <v>1867</v>
      </c>
      <c r="D9473" s="396" t="s">
        <v>23032</v>
      </c>
    </row>
    <row r="9474" spans="1:4" x14ac:dyDescent="0.2">
      <c r="A9474" s="445">
        <v>20965</v>
      </c>
      <c r="B9474" s="445" t="s">
        <v>16786</v>
      </c>
      <c r="C9474" s="446" t="s">
        <v>1867</v>
      </c>
      <c r="D9474" s="396" t="s">
        <v>23033</v>
      </c>
    </row>
    <row r="9475" spans="1:4" x14ac:dyDescent="0.2">
      <c r="A9475" s="445">
        <v>20966</v>
      </c>
      <c r="B9475" s="445" t="s">
        <v>16787</v>
      </c>
      <c r="C9475" s="446" t="s">
        <v>1867</v>
      </c>
      <c r="D9475" s="396" t="s">
        <v>23034</v>
      </c>
    </row>
    <row r="9476" spans="1:4" x14ac:dyDescent="0.2">
      <c r="A9476" s="445">
        <v>10903</v>
      </c>
      <c r="B9476" s="445" t="s">
        <v>16788</v>
      </c>
      <c r="C9476" s="446" t="s">
        <v>1867</v>
      </c>
      <c r="D9476" s="396" t="s">
        <v>23035</v>
      </c>
    </row>
    <row r="9477" spans="1:4" x14ac:dyDescent="0.2">
      <c r="A9477" s="445">
        <v>20967</v>
      </c>
      <c r="B9477" s="445" t="s">
        <v>16789</v>
      </c>
      <c r="C9477" s="446" t="s">
        <v>1867</v>
      </c>
      <c r="D9477" s="397" t="s">
        <v>23035</v>
      </c>
    </row>
    <row r="9478" spans="1:4" x14ac:dyDescent="0.2">
      <c r="A9478" s="445">
        <v>20968</v>
      </c>
      <c r="B9478" s="445" t="s">
        <v>16790</v>
      </c>
      <c r="C9478" s="446" t="s">
        <v>1867</v>
      </c>
      <c r="D9478" s="397" t="s">
        <v>23036</v>
      </c>
    </row>
    <row r="9479" spans="1:4" x14ac:dyDescent="0.2">
      <c r="A9479" s="445">
        <v>11359</v>
      </c>
      <c r="B9479" s="445" t="s">
        <v>16791</v>
      </c>
      <c r="C9479" s="446" t="s">
        <v>1867</v>
      </c>
      <c r="D9479" s="397" t="s">
        <v>23037</v>
      </c>
    </row>
    <row r="9480" spans="1:4" x14ac:dyDescent="0.2">
      <c r="A9480" s="445">
        <v>39017</v>
      </c>
      <c r="B9480" s="445" t="s">
        <v>16792</v>
      </c>
      <c r="C9480" s="446" t="s">
        <v>1867</v>
      </c>
      <c r="D9480" s="396" t="s">
        <v>21306</v>
      </c>
    </row>
    <row r="9481" spans="1:4" x14ac:dyDescent="0.2">
      <c r="A9481" s="445">
        <v>39315</v>
      </c>
      <c r="B9481" s="445" t="s">
        <v>16793</v>
      </c>
      <c r="C9481" s="446" t="s">
        <v>1867</v>
      </c>
      <c r="D9481" s="397" t="s">
        <v>21332</v>
      </c>
    </row>
    <row r="9482" spans="1:4" x14ac:dyDescent="0.2">
      <c r="A9482" s="445">
        <v>39016</v>
      </c>
      <c r="B9482" s="445" t="s">
        <v>16794</v>
      </c>
      <c r="C9482" s="446" t="s">
        <v>1867</v>
      </c>
      <c r="D9482" s="397" t="s">
        <v>21332</v>
      </c>
    </row>
    <row r="9483" spans="1:4" x14ac:dyDescent="0.2">
      <c r="A9483" s="445">
        <v>39481</v>
      </c>
      <c r="B9483" s="445" t="s">
        <v>16795</v>
      </c>
      <c r="C9483" s="446" t="s">
        <v>1867</v>
      </c>
      <c r="D9483" s="397" t="s">
        <v>23038</v>
      </c>
    </row>
    <row r="9484" spans="1:4" x14ac:dyDescent="0.2">
      <c r="A9484" s="445">
        <v>39013</v>
      </c>
      <c r="B9484" s="445" t="s">
        <v>16796</v>
      </c>
      <c r="C9484" s="446" t="s">
        <v>1867</v>
      </c>
      <c r="D9484" s="397" t="s">
        <v>23039</v>
      </c>
    </row>
    <row r="9485" spans="1:4" x14ac:dyDescent="0.2">
      <c r="A9485" s="445">
        <v>44919</v>
      </c>
      <c r="B9485" s="445" t="s">
        <v>16797</v>
      </c>
      <c r="C9485" s="446" t="s">
        <v>1867</v>
      </c>
      <c r="D9485" s="397" t="s">
        <v>23040</v>
      </c>
    </row>
    <row r="9486" spans="1:4" x14ac:dyDescent="0.2">
      <c r="A9486" s="445">
        <v>40433</v>
      </c>
      <c r="B9486" s="445" t="s">
        <v>16798</v>
      </c>
      <c r="C9486" s="446" t="s">
        <v>1867</v>
      </c>
      <c r="D9486" s="397" t="s">
        <v>21912</v>
      </c>
    </row>
    <row r="9487" spans="1:4" x14ac:dyDescent="0.2">
      <c r="A9487" s="445">
        <v>20219</v>
      </c>
      <c r="B9487" s="445" t="s">
        <v>16799</v>
      </c>
      <c r="C9487" s="446" t="s">
        <v>1867</v>
      </c>
      <c r="D9487" s="397" t="s">
        <v>23041</v>
      </c>
    </row>
    <row r="9488" spans="1:4" x14ac:dyDescent="0.2">
      <c r="A9488" s="445">
        <v>36484</v>
      </c>
      <c r="B9488" s="445" t="s">
        <v>16800</v>
      </c>
      <c r="C9488" s="446" t="s">
        <v>1867</v>
      </c>
      <c r="D9488" s="397" t="s">
        <v>23042</v>
      </c>
    </row>
    <row r="9489" spans="1:4" x14ac:dyDescent="0.2">
      <c r="A9489" s="445">
        <v>38367</v>
      </c>
      <c r="B9489" s="445" t="s">
        <v>16801</v>
      </c>
      <c r="C9489" s="446" t="s">
        <v>1867</v>
      </c>
      <c r="D9489" s="397" t="s">
        <v>23043</v>
      </c>
    </row>
    <row r="9490" spans="1:4" x14ac:dyDescent="0.2">
      <c r="A9490" s="445">
        <v>38368</v>
      </c>
      <c r="B9490" s="445" t="s">
        <v>16802</v>
      </c>
      <c r="C9490" s="446" t="s">
        <v>1867</v>
      </c>
      <c r="D9490" s="397" t="s">
        <v>23044</v>
      </c>
    </row>
    <row r="9491" spans="1:4" x14ac:dyDescent="0.2">
      <c r="A9491" s="445">
        <v>38091</v>
      </c>
      <c r="B9491" s="445" t="s">
        <v>16803</v>
      </c>
      <c r="C9491" s="446" t="s">
        <v>1867</v>
      </c>
      <c r="D9491" s="396" t="s">
        <v>23045</v>
      </c>
    </row>
    <row r="9492" spans="1:4" x14ac:dyDescent="0.2">
      <c r="A9492" s="445">
        <v>38095</v>
      </c>
      <c r="B9492" s="445" t="s">
        <v>16804</v>
      </c>
      <c r="C9492" s="446" t="s">
        <v>1867</v>
      </c>
      <c r="D9492" s="396" t="s">
        <v>23046</v>
      </c>
    </row>
    <row r="9493" spans="1:4" x14ac:dyDescent="0.2">
      <c r="A9493" s="445">
        <v>38092</v>
      </c>
      <c r="B9493" s="445" t="s">
        <v>16805</v>
      </c>
      <c r="C9493" s="446" t="s">
        <v>1867</v>
      </c>
      <c r="D9493" s="396" t="s">
        <v>22184</v>
      </c>
    </row>
    <row r="9494" spans="1:4" x14ac:dyDescent="0.2">
      <c r="A9494" s="445">
        <v>38093</v>
      </c>
      <c r="B9494" s="445" t="s">
        <v>16806</v>
      </c>
      <c r="C9494" s="446" t="s">
        <v>1867</v>
      </c>
      <c r="D9494" s="396" t="s">
        <v>23047</v>
      </c>
    </row>
    <row r="9495" spans="1:4" x14ac:dyDescent="0.2">
      <c r="A9495" s="445">
        <v>38096</v>
      </c>
      <c r="B9495" s="445" t="s">
        <v>16807</v>
      </c>
      <c r="C9495" s="446" t="s">
        <v>1867</v>
      </c>
      <c r="D9495" s="396" t="s">
        <v>23048</v>
      </c>
    </row>
    <row r="9496" spans="1:4" x14ac:dyDescent="0.2">
      <c r="A9496" s="445">
        <v>38094</v>
      </c>
      <c r="B9496" s="445" t="s">
        <v>16808</v>
      </c>
      <c r="C9496" s="446" t="s">
        <v>1867</v>
      </c>
      <c r="D9496" s="396" t="s">
        <v>23049</v>
      </c>
    </row>
    <row r="9497" spans="1:4" x14ac:dyDescent="0.2">
      <c r="A9497" s="445">
        <v>38097</v>
      </c>
      <c r="B9497" s="445" t="s">
        <v>16809</v>
      </c>
      <c r="C9497" s="446" t="s">
        <v>1867</v>
      </c>
      <c r="D9497" s="396" t="s">
        <v>23050</v>
      </c>
    </row>
    <row r="9498" spans="1:4" x14ac:dyDescent="0.2">
      <c r="A9498" s="445">
        <v>38098</v>
      </c>
      <c r="B9498" s="445" t="s">
        <v>16810</v>
      </c>
      <c r="C9498" s="446" t="s">
        <v>1867</v>
      </c>
      <c r="D9498" s="396" t="s">
        <v>23050</v>
      </c>
    </row>
    <row r="9499" spans="1:4" x14ac:dyDescent="0.2">
      <c r="A9499" s="445">
        <v>11186</v>
      </c>
      <c r="B9499" s="445" t="s">
        <v>16811</v>
      </c>
      <c r="C9499" s="446" t="s">
        <v>1868</v>
      </c>
      <c r="D9499" s="396" t="s">
        <v>23051</v>
      </c>
    </row>
    <row r="9500" spans="1:4" x14ac:dyDescent="0.2">
      <c r="A9500" s="445">
        <v>11558</v>
      </c>
      <c r="B9500" s="445" t="s">
        <v>16812</v>
      </c>
      <c r="C9500" s="446" t="s">
        <v>1874</v>
      </c>
      <c r="D9500" s="396" t="s">
        <v>23052</v>
      </c>
    </row>
    <row r="9501" spans="1:4" x14ac:dyDescent="0.2">
      <c r="A9501" s="445">
        <v>11557</v>
      </c>
      <c r="B9501" s="445" t="s">
        <v>16813</v>
      </c>
      <c r="C9501" s="446" t="s">
        <v>1874</v>
      </c>
      <c r="D9501" s="396" t="s">
        <v>23053</v>
      </c>
    </row>
    <row r="9502" spans="1:4" x14ac:dyDescent="0.2">
      <c r="A9502" s="445">
        <v>2759</v>
      </c>
      <c r="B9502" s="445" t="s">
        <v>16814</v>
      </c>
      <c r="C9502" s="446" t="s">
        <v>1867</v>
      </c>
      <c r="D9502" s="396" t="s">
        <v>23054</v>
      </c>
    </row>
    <row r="9503" spans="1:4" x14ac:dyDescent="0.2">
      <c r="A9503" s="445">
        <v>38124</v>
      </c>
      <c r="B9503" s="445" t="s">
        <v>16815</v>
      </c>
      <c r="C9503" s="446" t="s">
        <v>1867</v>
      </c>
      <c r="D9503" s="396" t="s">
        <v>23055</v>
      </c>
    </row>
    <row r="9504" spans="1:4" x14ac:dyDescent="0.2">
      <c r="A9504" s="445">
        <v>38380</v>
      </c>
      <c r="B9504" s="445" t="s">
        <v>16816</v>
      </c>
      <c r="C9504" s="446" t="s">
        <v>1867</v>
      </c>
      <c r="D9504" s="396" t="s">
        <v>23056</v>
      </c>
    </row>
    <row r="9505" spans="1:4" x14ac:dyDescent="0.2">
      <c r="A9505" s="445">
        <v>42429</v>
      </c>
      <c r="B9505" s="445" t="s">
        <v>16817</v>
      </c>
      <c r="C9505" s="446" t="s">
        <v>1867</v>
      </c>
      <c r="D9505" s="396" t="s">
        <v>23057</v>
      </c>
    </row>
    <row r="9506" spans="1:4" x14ac:dyDescent="0.2">
      <c r="A9506" s="445">
        <v>39616</v>
      </c>
      <c r="B9506" s="445" t="s">
        <v>16818</v>
      </c>
      <c r="C9506" s="446" t="s">
        <v>1867</v>
      </c>
      <c r="D9506" s="396" t="s">
        <v>23058</v>
      </c>
    </row>
    <row r="9507" spans="1:4" x14ac:dyDescent="0.2">
      <c r="A9507" s="445">
        <v>39618</v>
      </c>
      <c r="B9507" s="445" t="s">
        <v>16819</v>
      </c>
      <c r="C9507" s="446" t="s">
        <v>1867</v>
      </c>
      <c r="D9507" s="396" t="s">
        <v>23059</v>
      </c>
    </row>
    <row r="9508" spans="1:4" x14ac:dyDescent="0.2">
      <c r="A9508" s="445">
        <v>39619</v>
      </c>
      <c r="B9508" s="445" t="s">
        <v>16820</v>
      </c>
      <c r="C9508" s="446" t="s">
        <v>1867</v>
      </c>
      <c r="D9508" s="396" t="s">
        <v>23060</v>
      </c>
    </row>
    <row r="9509" spans="1:4" x14ac:dyDescent="0.2">
      <c r="A9509" s="445">
        <v>39613</v>
      </c>
      <c r="B9509" s="445" t="s">
        <v>16821</v>
      </c>
      <c r="C9509" s="446" t="s">
        <v>1867</v>
      </c>
      <c r="D9509" s="396" t="s">
        <v>23061</v>
      </c>
    </row>
    <row r="9510" spans="1:4" x14ac:dyDescent="0.2">
      <c r="A9510" s="445">
        <v>39614</v>
      </c>
      <c r="B9510" s="445" t="s">
        <v>16822</v>
      </c>
      <c r="C9510" s="446" t="s">
        <v>1867</v>
      </c>
      <c r="D9510" s="397" t="s">
        <v>23062</v>
      </c>
    </row>
    <row r="9511" spans="1:4" x14ac:dyDescent="0.2">
      <c r="A9511" s="445">
        <v>38538</v>
      </c>
      <c r="B9511" s="445" t="s">
        <v>16823</v>
      </c>
      <c r="C9511" s="446" t="s">
        <v>1870</v>
      </c>
      <c r="D9511" s="397" t="s">
        <v>23063</v>
      </c>
    </row>
    <row r="9512" spans="1:4" x14ac:dyDescent="0.2">
      <c r="A9512" s="445">
        <v>38539</v>
      </c>
      <c r="B9512" s="445" t="s">
        <v>16824</v>
      </c>
      <c r="C9512" s="446" t="s">
        <v>1870</v>
      </c>
      <c r="D9512" s="396" t="s">
        <v>23064</v>
      </c>
    </row>
    <row r="9513" spans="1:4" x14ac:dyDescent="0.2">
      <c r="A9513" s="445">
        <v>38540</v>
      </c>
      <c r="B9513" s="445" t="s">
        <v>16825</v>
      </c>
      <c r="C9513" s="446" t="s">
        <v>1870</v>
      </c>
      <c r="D9513" s="396" t="s">
        <v>23065</v>
      </c>
    </row>
    <row r="9514" spans="1:4" x14ac:dyDescent="0.2">
      <c r="A9514" s="445">
        <v>38384</v>
      </c>
      <c r="B9514" s="445" t="s">
        <v>16826</v>
      </c>
      <c r="C9514" s="446" t="s">
        <v>1867</v>
      </c>
      <c r="D9514" s="396" t="s">
        <v>23066</v>
      </c>
    </row>
    <row r="9515" spans="1:4" x14ac:dyDescent="0.2">
      <c r="A9515" s="445">
        <v>13</v>
      </c>
      <c r="B9515" s="445" t="s">
        <v>16827</v>
      </c>
      <c r="C9515" s="446" t="s">
        <v>1871</v>
      </c>
      <c r="D9515" s="396" t="s">
        <v>23067</v>
      </c>
    </row>
    <row r="9516" spans="1:4" x14ac:dyDescent="0.2">
      <c r="A9516" s="445">
        <v>2762</v>
      </c>
      <c r="B9516" s="445" t="s">
        <v>16828</v>
      </c>
      <c r="C9516" s="446" t="s">
        <v>1870</v>
      </c>
      <c r="D9516" s="396" t="s">
        <v>23068</v>
      </c>
    </row>
    <row r="9517" spans="1:4" x14ac:dyDescent="0.2">
      <c r="A9517" s="445">
        <v>21142</v>
      </c>
      <c r="B9517" s="445" t="s">
        <v>16829</v>
      </c>
      <c r="C9517" s="446" t="s">
        <v>1867</v>
      </c>
      <c r="D9517" s="396" t="s">
        <v>23069</v>
      </c>
    </row>
    <row r="9518" spans="1:4" x14ac:dyDescent="0.2">
      <c r="A9518" s="445">
        <v>4223</v>
      </c>
      <c r="B9518" s="445" t="s">
        <v>16830</v>
      </c>
      <c r="C9518" s="446" t="s">
        <v>1872</v>
      </c>
      <c r="D9518" s="396" t="s">
        <v>23070</v>
      </c>
    </row>
    <row r="9519" spans="1:4" x14ac:dyDescent="0.2">
      <c r="A9519" s="445">
        <v>37372</v>
      </c>
      <c r="B9519" s="445" t="s">
        <v>16831</v>
      </c>
      <c r="C9519" s="446" t="s">
        <v>1866</v>
      </c>
      <c r="D9519" s="396" t="s">
        <v>23071</v>
      </c>
    </row>
    <row r="9520" spans="1:4" x14ac:dyDescent="0.2">
      <c r="A9520" s="445">
        <v>40863</v>
      </c>
      <c r="B9520" s="445" t="s">
        <v>16832</v>
      </c>
      <c r="C9520" s="446" t="s">
        <v>1873</v>
      </c>
      <c r="D9520" s="396" t="s">
        <v>23072</v>
      </c>
    </row>
    <row r="9521" spans="1:4" x14ac:dyDescent="0.2">
      <c r="A9521" s="445">
        <v>38475</v>
      </c>
      <c r="B9521" s="445" t="s">
        <v>16833</v>
      </c>
      <c r="C9521" s="446" t="s">
        <v>1867</v>
      </c>
      <c r="D9521" s="396" t="s">
        <v>23073</v>
      </c>
    </row>
    <row r="9522" spans="1:4" x14ac:dyDescent="0.2">
      <c r="A9522" s="445">
        <v>38474</v>
      </c>
      <c r="B9522" s="445" t="s">
        <v>16834</v>
      </c>
      <c r="C9522" s="446" t="s">
        <v>1867</v>
      </c>
      <c r="D9522" s="396" t="s">
        <v>23074</v>
      </c>
    </row>
    <row r="9523" spans="1:4" x14ac:dyDescent="0.2">
      <c r="A9523" s="445">
        <v>10886</v>
      </c>
      <c r="B9523" s="445" t="s">
        <v>16835</v>
      </c>
      <c r="C9523" s="446" t="s">
        <v>1867</v>
      </c>
      <c r="D9523" s="396" t="s">
        <v>23075</v>
      </c>
    </row>
    <row r="9524" spans="1:4" x14ac:dyDescent="0.2">
      <c r="A9524" s="445">
        <v>10888</v>
      </c>
      <c r="B9524" s="445" t="s">
        <v>16836</v>
      </c>
      <c r="C9524" s="446" t="s">
        <v>1867</v>
      </c>
      <c r="D9524" s="396" t="s">
        <v>23076</v>
      </c>
    </row>
    <row r="9525" spans="1:4" x14ac:dyDescent="0.2">
      <c r="A9525" s="445">
        <v>10889</v>
      </c>
      <c r="B9525" s="445" t="s">
        <v>16837</v>
      </c>
      <c r="C9525" s="446" t="s">
        <v>1867</v>
      </c>
      <c r="D9525" s="396" t="s">
        <v>23077</v>
      </c>
    </row>
    <row r="9526" spans="1:4" x14ac:dyDescent="0.2">
      <c r="A9526" s="445">
        <v>10890</v>
      </c>
      <c r="B9526" s="445" t="s">
        <v>16838</v>
      </c>
      <c r="C9526" s="446" t="s">
        <v>1867</v>
      </c>
      <c r="D9526" s="396" t="s">
        <v>23078</v>
      </c>
    </row>
    <row r="9527" spans="1:4" x14ac:dyDescent="0.2">
      <c r="A9527" s="445">
        <v>10891</v>
      </c>
      <c r="B9527" s="445" t="s">
        <v>16839</v>
      </c>
      <c r="C9527" s="446" t="s">
        <v>1867</v>
      </c>
      <c r="D9527" s="396" t="s">
        <v>23079</v>
      </c>
    </row>
    <row r="9528" spans="1:4" x14ac:dyDescent="0.2">
      <c r="A9528" s="445">
        <v>10892</v>
      </c>
      <c r="B9528" s="445" t="s">
        <v>16840</v>
      </c>
      <c r="C9528" s="446" t="s">
        <v>1867</v>
      </c>
      <c r="D9528" s="397" t="s">
        <v>23080</v>
      </c>
    </row>
    <row r="9529" spans="1:4" x14ac:dyDescent="0.2">
      <c r="A9529" s="445">
        <v>20977</v>
      </c>
      <c r="B9529" s="445" t="s">
        <v>16841</v>
      </c>
      <c r="C9529" s="446" t="s">
        <v>1867</v>
      </c>
      <c r="D9529" s="396" t="s">
        <v>23081</v>
      </c>
    </row>
    <row r="9530" spans="1:4" x14ac:dyDescent="0.2">
      <c r="A9530" s="445">
        <v>3073</v>
      </c>
      <c r="B9530" s="445" t="s">
        <v>23082</v>
      </c>
      <c r="C9530" s="446" t="s">
        <v>1867</v>
      </c>
      <c r="D9530" s="396" t="s">
        <v>23083</v>
      </c>
    </row>
    <row r="9531" spans="1:4" x14ac:dyDescent="0.2">
      <c r="A9531" s="445">
        <v>3074</v>
      </c>
      <c r="B9531" s="445" t="s">
        <v>23084</v>
      </c>
      <c r="C9531" s="446" t="s">
        <v>1867</v>
      </c>
      <c r="D9531" s="397" t="s">
        <v>23085</v>
      </c>
    </row>
    <row r="9532" spans="1:4" x14ac:dyDescent="0.2">
      <c r="A9532" s="445">
        <v>3076</v>
      </c>
      <c r="B9532" s="445" t="s">
        <v>23086</v>
      </c>
      <c r="C9532" s="446" t="s">
        <v>1867</v>
      </c>
      <c r="D9532" s="396" t="s">
        <v>23087</v>
      </c>
    </row>
    <row r="9533" spans="1:4" x14ac:dyDescent="0.2">
      <c r="A9533" s="445">
        <v>3075</v>
      </c>
      <c r="B9533" s="445" t="s">
        <v>23088</v>
      </c>
      <c r="C9533" s="446" t="s">
        <v>1867</v>
      </c>
      <c r="D9533" s="396" t="s">
        <v>23089</v>
      </c>
    </row>
    <row r="9534" spans="1:4" x14ac:dyDescent="0.2">
      <c r="A9534" s="445">
        <v>10781</v>
      </c>
      <c r="B9534" s="445" t="s">
        <v>23090</v>
      </c>
      <c r="C9534" s="446" t="s">
        <v>1867</v>
      </c>
      <c r="D9534" s="396" t="s">
        <v>23091</v>
      </c>
    </row>
    <row r="9535" spans="1:4" x14ac:dyDescent="0.2">
      <c r="A9535" s="445">
        <v>43612</v>
      </c>
      <c r="B9535" s="445" t="s">
        <v>16842</v>
      </c>
      <c r="C9535" s="446" t="s">
        <v>1878</v>
      </c>
      <c r="D9535" s="396" t="s">
        <v>23092</v>
      </c>
    </row>
    <row r="9536" spans="1:4" x14ac:dyDescent="0.2">
      <c r="A9536" s="445">
        <v>43613</v>
      </c>
      <c r="B9536" s="445" t="s">
        <v>16843</v>
      </c>
      <c r="C9536" s="446" t="s">
        <v>1878</v>
      </c>
      <c r="D9536" s="396" t="s">
        <v>23093</v>
      </c>
    </row>
    <row r="9537" spans="1:4" x14ac:dyDescent="0.2">
      <c r="A9537" s="445">
        <v>11480</v>
      </c>
      <c r="B9537" s="445" t="s">
        <v>16844</v>
      </c>
      <c r="C9537" s="446" t="s">
        <v>1878</v>
      </c>
      <c r="D9537" s="396" t="s">
        <v>23094</v>
      </c>
    </row>
    <row r="9538" spans="1:4" x14ac:dyDescent="0.2">
      <c r="A9538" s="445">
        <v>11469</v>
      </c>
      <c r="B9538" s="445" t="s">
        <v>16845</v>
      </c>
      <c r="C9538" s="446" t="s">
        <v>1867</v>
      </c>
      <c r="D9538" s="396" t="s">
        <v>23095</v>
      </c>
    </row>
    <row r="9539" spans="1:4" x14ac:dyDescent="0.2">
      <c r="A9539" s="445">
        <v>11468</v>
      </c>
      <c r="B9539" s="445" t="s">
        <v>16846</v>
      </c>
      <c r="C9539" s="446" t="s">
        <v>1867</v>
      </c>
      <c r="D9539" s="396" t="s">
        <v>22400</v>
      </c>
    </row>
    <row r="9540" spans="1:4" x14ac:dyDescent="0.2">
      <c r="A9540" s="445">
        <v>11484</v>
      </c>
      <c r="B9540" s="445" t="s">
        <v>16847</v>
      </c>
      <c r="C9540" s="446" t="s">
        <v>1867</v>
      </c>
      <c r="D9540" s="396" t="s">
        <v>23096</v>
      </c>
    </row>
    <row r="9541" spans="1:4" x14ac:dyDescent="0.2">
      <c r="A9541" s="445">
        <v>38155</v>
      </c>
      <c r="B9541" s="445" t="s">
        <v>16848</v>
      </c>
      <c r="C9541" s="446" t="s">
        <v>1867</v>
      </c>
      <c r="D9541" s="396" t="s">
        <v>23097</v>
      </c>
    </row>
    <row r="9542" spans="1:4" x14ac:dyDescent="0.2">
      <c r="A9542" s="445">
        <v>11467</v>
      </c>
      <c r="B9542" s="445" t="s">
        <v>16849</v>
      </c>
      <c r="C9542" s="446" t="s">
        <v>1867</v>
      </c>
      <c r="D9542" s="396" t="s">
        <v>23098</v>
      </c>
    </row>
    <row r="9543" spans="1:4" x14ac:dyDescent="0.2">
      <c r="A9543" s="445">
        <v>38153</v>
      </c>
      <c r="B9543" s="445" t="s">
        <v>16850</v>
      </c>
      <c r="C9543" s="446" t="s">
        <v>1878</v>
      </c>
      <c r="D9543" s="396" t="s">
        <v>23099</v>
      </c>
    </row>
    <row r="9544" spans="1:4" x14ac:dyDescent="0.2">
      <c r="A9544" s="445">
        <v>43607</v>
      </c>
      <c r="B9544" s="445" t="s">
        <v>16851</v>
      </c>
      <c r="C9544" s="446" t="s">
        <v>1878</v>
      </c>
      <c r="D9544" s="396" t="s">
        <v>23100</v>
      </c>
    </row>
    <row r="9545" spans="1:4" x14ac:dyDescent="0.2">
      <c r="A9545" s="445">
        <v>3080</v>
      </c>
      <c r="B9545" s="445" t="s">
        <v>16852</v>
      </c>
      <c r="C9545" s="446" t="s">
        <v>1878</v>
      </c>
      <c r="D9545" s="396" t="s">
        <v>23101</v>
      </c>
    </row>
    <row r="9546" spans="1:4" x14ac:dyDescent="0.2">
      <c r="A9546" s="445">
        <v>3081</v>
      </c>
      <c r="B9546" s="445" t="s">
        <v>16853</v>
      </c>
      <c r="C9546" s="446" t="s">
        <v>1878</v>
      </c>
      <c r="D9546" s="396" t="s">
        <v>23102</v>
      </c>
    </row>
    <row r="9547" spans="1:4" x14ac:dyDescent="0.2">
      <c r="A9547" s="445">
        <v>3090</v>
      </c>
      <c r="B9547" s="445" t="s">
        <v>16854</v>
      </c>
      <c r="C9547" s="446" t="s">
        <v>1878</v>
      </c>
      <c r="D9547" s="396" t="s">
        <v>23103</v>
      </c>
    </row>
    <row r="9548" spans="1:4" x14ac:dyDescent="0.2">
      <c r="A9548" s="445">
        <v>43611</v>
      </c>
      <c r="B9548" s="445" t="s">
        <v>16855</v>
      </c>
      <c r="C9548" s="446" t="s">
        <v>1878</v>
      </c>
      <c r="D9548" s="396" t="s">
        <v>23104</v>
      </c>
    </row>
    <row r="9549" spans="1:4" x14ac:dyDescent="0.2">
      <c r="A9549" s="445">
        <v>3103</v>
      </c>
      <c r="B9549" s="445" t="s">
        <v>16856</v>
      </c>
      <c r="C9549" s="446" t="s">
        <v>1867</v>
      </c>
      <c r="D9549" s="396" t="s">
        <v>23105</v>
      </c>
    </row>
    <row r="9550" spans="1:4" x14ac:dyDescent="0.2">
      <c r="A9550" s="445">
        <v>3097</v>
      </c>
      <c r="B9550" s="445" t="s">
        <v>16857</v>
      </c>
      <c r="C9550" s="446" t="s">
        <v>1878</v>
      </c>
      <c r="D9550" s="396" t="s">
        <v>23106</v>
      </c>
    </row>
    <row r="9551" spans="1:4" x14ac:dyDescent="0.2">
      <c r="A9551" s="445">
        <v>3099</v>
      </c>
      <c r="B9551" s="445" t="s">
        <v>16858</v>
      </c>
      <c r="C9551" s="446" t="s">
        <v>1878</v>
      </c>
      <c r="D9551" s="396" t="s">
        <v>23107</v>
      </c>
    </row>
    <row r="9552" spans="1:4" x14ac:dyDescent="0.2">
      <c r="A9552" s="445">
        <v>38151</v>
      </c>
      <c r="B9552" s="445" t="s">
        <v>16859</v>
      </c>
      <c r="C9552" s="446" t="s">
        <v>1878</v>
      </c>
      <c r="D9552" s="396" t="s">
        <v>23108</v>
      </c>
    </row>
    <row r="9553" spans="1:4" x14ac:dyDescent="0.2">
      <c r="A9553" s="445">
        <v>38152</v>
      </c>
      <c r="B9553" s="445" t="s">
        <v>16860</v>
      </c>
      <c r="C9553" s="446" t="s">
        <v>1878</v>
      </c>
      <c r="D9553" s="396" t="s">
        <v>23109</v>
      </c>
    </row>
    <row r="9554" spans="1:4" x14ac:dyDescent="0.2">
      <c r="A9554" s="445">
        <v>43610</v>
      </c>
      <c r="B9554" s="445" t="s">
        <v>16861</v>
      </c>
      <c r="C9554" s="446" t="s">
        <v>1878</v>
      </c>
      <c r="D9554" s="396" t="s">
        <v>23110</v>
      </c>
    </row>
    <row r="9555" spans="1:4" x14ac:dyDescent="0.2">
      <c r="A9555" s="445">
        <v>3093</v>
      </c>
      <c r="B9555" s="445" t="s">
        <v>16862</v>
      </c>
      <c r="C9555" s="446" t="s">
        <v>1878</v>
      </c>
      <c r="D9555" s="396" t="s">
        <v>23107</v>
      </c>
    </row>
    <row r="9556" spans="1:4" x14ac:dyDescent="0.2">
      <c r="A9556" s="445">
        <v>38165</v>
      </c>
      <c r="B9556" s="445" t="s">
        <v>16863</v>
      </c>
      <c r="C9556" s="446" t="s">
        <v>1878</v>
      </c>
      <c r="D9556" s="396" t="s">
        <v>23111</v>
      </c>
    </row>
    <row r="9557" spans="1:4" x14ac:dyDescent="0.2">
      <c r="A9557" s="445">
        <v>38177</v>
      </c>
      <c r="B9557" s="445" t="s">
        <v>16864</v>
      </c>
      <c r="C9557" s="446" t="s">
        <v>1867</v>
      </c>
      <c r="D9557" s="396" t="s">
        <v>22499</v>
      </c>
    </row>
    <row r="9558" spans="1:4" s="1" customFormat="1" ht="24" customHeight="1" x14ac:dyDescent="0.2">
      <c r="A9558" s="1">
        <v>11458</v>
      </c>
      <c r="B9558" s="1" t="s">
        <v>16865</v>
      </c>
      <c r="C9558" s="374" t="s">
        <v>1867</v>
      </c>
      <c r="D9558" s="462" t="s">
        <v>23112</v>
      </c>
    </row>
    <row r="9559" spans="1:4" s="1" customFormat="1" ht="24" customHeight="1" x14ac:dyDescent="0.2">
      <c r="A9559" s="1">
        <v>3108</v>
      </c>
      <c r="B9559" s="1" t="s">
        <v>16866</v>
      </c>
      <c r="C9559" s="374" t="s">
        <v>1867</v>
      </c>
      <c r="D9559" s="462" t="s">
        <v>23113</v>
      </c>
    </row>
    <row r="9560" spans="1:4" s="1" customFormat="1" ht="24" customHeight="1" x14ac:dyDescent="0.2">
      <c r="A9560" s="1">
        <v>3105</v>
      </c>
      <c r="B9560" s="1" t="s">
        <v>16867</v>
      </c>
      <c r="C9560" s="374" t="s">
        <v>1867</v>
      </c>
      <c r="D9560" s="462" t="s">
        <v>23114</v>
      </c>
    </row>
    <row r="9561" spans="1:4" s="1" customFormat="1" ht="24" customHeight="1" x14ac:dyDescent="0.2">
      <c r="A9561" s="1">
        <v>38178</v>
      </c>
      <c r="B9561" s="1" t="s">
        <v>16868</v>
      </c>
      <c r="C9561" s="374" t="s">
        <v>1867</v>
      </c>
      <c r="D9561" s="462" t="s">
        <v>23115</v>
      </c>
    </row>
    <row r="9562" spans="1:4" s="1" customFormat="1" ht="24" customHeight="1" x14ac:dyDescent="0.2">
      <c r="A9562" s="1">
        <v>43575</v>
      </c>
      <c r="B9562" s="1" t="s">
        <v>16869</v>
      </c>
      <c r="C9562" s="374" t="s">
        <v>1867</v>
      </c>
      <c r="D9562" s="462" t="s">
        <v>23116</v>
      </c>
    </row>
    <row r="9563" spans="1:4" s="1" customFormat="1" ht="24" customHeight="1" x14ac:dyDescent="0.2">
      <c r="A9563" s="1">
        <v>43577</v>
      </c>
      <c r="B9563" s="1" t="s">
        <v>16870</v>
      </c>
      <c r="C9563" s="374" t="s">
        <v>1867</v>
      </c>
      <c r="D9563" s="462" t="s">
        <v>23117</v>
      </c>
    </row>
    <row r="9564" spans="1:4" s="1" customFormat="1" ht="24" customHeight="1" x14ac:dyDescent="0.2">
      <c r="A9564" s="1">
        <v>43458</v>
      </c>
      <c r="B9564" s="1" t="s">
        <v>16871</v>
      </c>
      <c r="C9564" s="374" t="s">
        <v>1866</v>
      </c>
      <c r="D9564" s="462" t="s">
        <v>23118</v>
      </c>
    </row>
    <row r="9565" spans="1:4" s="1" customFormat="1" ht="24" customHeight="1" x14ac:dyDescent="0.2">
      <c r="A9565" s="1">
        <v>43470</v>
      </c>
      <c r="B9565" s="1" t="s">
        <v>16872</v>
      </c>
      <c r="C9565" s="374" t="s">
        <v>1873</v>
      </c>
      <c r="D9565" s="462" t="s">
        <v>23119</v>
      </c>
    </row>
    <row r="9566" spans="1:4" s="1" customFormat="1" ht="24" customHeight="1" x14ac:dyDescent="0.2">
      <c r="A9566" s="1">
        <v>43459</v>
      </c>
      <c r="B9566" s="1" t="s">
        <v>16873</v>
      </c>
      <c r="C9566" s="374" t="s">
        <v>1866</v>
      </c>
      <c r="D9566" s="462" t="s">
        <v>21333</v>
      </c>
    </row>
    <row r="9567" spans="1:4" s="1" customFormat="1" ht="24" customHeight="1" x14ac:dyDescent="0.2">
      <c r="A9567" s="1">
        <v>43471</v>
      </c>
      <c r="B9567" s="1" t="s">
        <v>16874</v>
      </c>
      <c r="C9567" s="374" t="s">
        <v>1873</v>
      </c>
      <c r="D9567" s="462" t="s">
        <v>23120</v>
      </c>
    </row>
    <row r="9568" spans="1:4" s="1" customFormat="1" ht="24" customHeight="1" x14ac:dyDescent="0.2">
      <c r="A9568" s="1">
        <v>43460</v>
      </c>
      <c r="B9568" s="1" t="s">
        <v>16875</v>
      </c>
      <c r="C9568" s="374" t="s">
        <v>1866</v>
      </c>
      <c r="D9568" s="462" t="s">
        <v>23121</v>
      </c>
    </row>
    <row r="9569" spans="1:4" s="1" customFormat="1" ht="24" customHeight="1" x14ac:dyDescent="0.2">
      <c r="A9569" s="1">
        <v>43472</v>
      </c>
      <c r="B9569" s="1" t="s">
        <v>16876</v>
      </c>
      <c r="C9569" s="374" t="s">
        <v>1873</v>
      </c>
      <c r="D9569" s="462" t="s">
        <v>23122</v>
      </c>
    </row>
    <row r="9570" spans="1:4" s="1" customFormat="1" ht="24" customHeight="1" x14ac:dyDescent="0.2">
      <c r="A9570" s="1">
        <v>43461</v>
      </c>
      <c r="B9570" s="1" t="s">
        <v>16877</v>
      </c>
      <c r="C9570" s="374" t="s">
        <v>1866</v>
      </c>
      <c r="D9570" s="462" t="s">
        <v>21322</v>
      </c>
    </row>
    <row r="9571" spans="1:4" s="1" customFormat="1" ht="24" customHeight="1" x14ac:dyDescent="0.2">
      <c r="A9571" s="1">
        <v>43473</v>
      </c>
      <c r="B9571" s="1" t="s">
        <v>16878</v>
      </c>
      <c r="C9571" s="374" t="s">
        <v>1873</v>
      </c>
      <c r="D9571" s="462" t="s">
        <v>23123</v>
      </c>
    </row>
    <row r="9572" spans="1:4" s="1" customFormat="1" ht="24" customHeight="1" x14ac:dyDescent="0.2">
      <c r="A9572" s="1">
        <v>43463</v>
      </c>
      <c r="B9572" s="1" t="s">
        <v>16879</v>
      </c>
      <c r="C9572" s="374" t="s">
        <v>1866</v>
      </c>
      <c r="D9572" s="462" t="s">
        <v>21339</v>
      </c>
    </row>
    <row r="9573" spans="1:4" s="1" customFormat="1" ht="24" customHeight="1" x14ac:dyDescent="0.2">
      <c r="A9573" s="1">
        <v>43475</v>
      </c>
      <c r="B9573" s="1" t="s">
        <v>16880</v>
      </c>
      <c r="C9573" s="374" t="s">
        <v>1873</v>
      </c>
      <c r="D9573" s="462" t="s">
        <v>23124</v>
      </c>
    </row>
    <row r="9574" spans="1:4" s="1" customFormat="1" ht="24" customHeight="1" x14ac:dyDescent="0.2">
      <c r="A9574" s="1">
        <v>43462</v>
      </c>
      <c r="B9574" s="1" t="s">
        <v>16881</v>
      </c>
      <c r="C9574" s="374" t="s">
        <v>1866</v>
      </c>
      <c r="D9574" s="462" t="s">
        <v>23125</v>
      </c>
    </row>
    <row r="9575" spans="1:4" s="1" customFormat="1" ht="24" customHeight="1" x14ac:dyDescent="0.2">
      <c r="A9575" s="1">
        <v>43474</v>
      </c>
      <c r="B9575" s="1" t="s">
        <v>16882</v>
      </c>
      <c r="C9575" s="374" t="s">
        <v>1873</v>
      </c>
      <c r="D9575" s="462" t="s">
        <v>23045</v>
      </c>
    </row>
    <row r="9576" spans="1:4" s="1" customFormat="1" ht="24" customHeight="1" x14ac:dyDescent="0.2">
      <c r="A9576" s="1">
        <v>43464</v>
      </c>
      <c r="B9576" s="1" t="s">
        <v>16883</v>
      </c>
      <c r="C9576" s="374" t="s">
        <v>1866</v>
      </c>
      <c r="D9576" s="462" t="s">
        <v>23125</v>
      </c>
    </row>
    <row r="9577" spans="1:4" s="1" customFormat="1" ht="24" customHeight="1" x14ac:dyDescent="0.2">
      <c r="A9577" s="1">
        <v>43476</v>
      </c>
      <c r="B9577" s="1" t="s">
        <v>16884</v>
      </c>
      <c r="C9577" s="374" t="s">
        <v>1873</v>
      </c>
      <c r="D9577" s="462" t="s">
        <v>23125</v>
      </c>
    </row>
    <row r="9578" spans="1:4" s="1" customFormat="1" ht="24" customHeight="1" x14ac:dyDescent="0.2">
      <c r="A9578" s="1">
        <v>43465</v>
      </c>
      <c r="B9578" s="1" t="s">
        <v>16885</v>
      </c>
      <c r="C9578" s="374" t="s">
        <v>1866</v>
      </c>
      <c r="D9578" s="462" t="s">
        <v>23126</v>
      </c>
    </row>
    <row r="9579" spans="1:4" s="1" customFormat="1" ht="24" customHeight="1" x14ac:dyDescent="0.2">
      <c r="A9579" s="1">
        <v>43477</v>
      </c>
      <c r="B9579" s="1" t="s">
        <v>16886</v>
      </c>
      <c r="C9579" s="374" t="s">
        <v>1873</v>
      </c>
      <c r="D9579" s="462" t="s">
        <v>23127</v>
      </c>
    </row>
    <row r="9580" spans="1:4" s="1" customFormat="1" ht="24" customHeight="1" x14ac:dyDescent="0.2">
      <c r="A9580" s="1">
        <v>43466</v>
      </c>
      <c r="B9580" s="1" t="s">
        <v>16887</v>
      </c>
      <c r="C9580" s="374" t="s">
        <v>1866</v>
      </c>
      <c r="D9580" s="462" t="s">
        <v>23128</v>
      </c>
    </row>
    <row r="9581" spans="1:4" s="1" customFormat="1" ht="24" customHeight="1" x14ac:dyDescent="0.2">
      <c r="A9581" s="1">
        <v>43478</v>
      </c>
      <c r="B9581" s="1" t="s">
        <v>16888</v>
      </c>
      <c r="C9581" s="374" t="s">
        <v>1873</v>
      </c>
      <c r="D9581" s="462" t="s">
        <v>23129</v>
      </c>
    </row>
    <row r="9582" spans="1:4" x14ac:dyDescent="0.2">
      <c r="A9582" s="445">
        <v>43467</v>
      </c>
      <c r="B9582" s="445" t="s">
        <v>16889</v>
      </c>
      <c r="C9582" s="446" t="s">
        <v>1866</v>
      </c>
      <c r="D9582" s="396" t="s">
        <v>23130</v>
      </c>
    </row>
    <row r="9583" spans="1:4" x14ac:dyDescent="0.2">
      <c r="A9583" s="445">
        <v>43479</v>
      </c>
      <c r="B9583" s="445" t="s">
        <v>16890</v>
      </c>
      <c r="C9583" s="446" t="s">
        <v>1873</v>
      </c>
      <c r="D9583" s="396" t="s">
        <v>23131</v>
      </c>
    </row>
    <row r="9584" spans="1:4" x14ac:dyDescent="0.2">
      <c r="A9584" s="445">
        <v>43468</v>
      </c>
      <c r="B9584" s="445" t="s">
        <v>16891</v>
      </c>
      <c r="C9584" s="446" t="s">
        <v>1866</v>
      </c>
      <c r="D9584" s="396" t="s">
        <v>23132</v>
      </c>
    </row>
    <row r="9585" spans="1:4" x14ac:dyDescent="0.2">
      <c r="A9585" s="445">
        <v>43480</v>
      </c>
      <c r="B9585" s="445" t="s">
        <v>16892</v>
      </c>
      <c r="C9585" s="446" t="s">
        <v>1873</v>
      </c>
      <c r="D9585" s="396" t="s">
        <v>23133</v>
      </c>
    </row>
    <row r="9586" spans="1:4" x14ac:dyDescent="0.2">
      <c r="A9586" s="445">
        <v>43469</v>
      </c>
      <c r="B9586" s="445" t="s">
        <v>16893</v>
      </c>
      <c r="C9586" s="446" t="s">
        <v>1866</v>
      </c>
      <c r="D9586" s="396" t="s">
        <v>21819</v>
      </c>
    </row>
    <row r="9587" spans="1:4" x14ac:dyDescent="0.2">
      <c r="A9587" s="445">
        <v>43481</v>
      </c>
      <c r="B9587" s="445" t="s">
        <v>16894</v>
      </c>
      <c r="C9587" s="446" t="s">
        <v>1873</v>
      </c>
      <c r="D9587" s="396" t="s">
        <v>21592</v>
      </c>
    </row>
    <row r="9588" spans="1:4" x14ac:dyDescent="0.2">
      <c r="A9588" s="445">
        <v>3119</v>
      </c>
      <c r="B9588" s="445" t="s">
        <v>16895</v>
      </c>
      <c r="C9588" s="446" t="s">
        <v>1867</v>
      </c>
      <c r="D9588" s="396" t="s">
        <v>22961</v>
      </c>
    </row>
    <row r="9589" spans="1:4" x14ac:dyDescent="0.2">
      <c r="A9589" s="445">
        <v>3122</v>
      </c>
      <c r="B9589" s="445" t="s">
        <v>16896</v>
      </c>
      <c r="C9589" s="446" t="s">
        <v>1867</v>
      </c>
      <c r="D9589" s="396" t="s">
        <v>23134</v>
      </c>
    </row>
    <row r="9590" spans="1:4" x14ac:dyDescent="0.2">
      <c r="A9590" s="445">
        <v>3121</v>
      </c>
      <c r="B9590" s="445" t="s">
        <v>16897</v>
      </c>
      <c r="C9590" s="446" t="s">
        <v>1867</v>
      </c>
      <c r="D9590" s="396" t="s">
        <v>23135</v>
      </c>
    </row>
    <row r="9591" spans="1:4" x14ac:dyDescent="0.2">
      <c r="A9591" s="445">
        <v>3120</v>
      </c>
      <c r="B9591" s="445" t="s">
        <v>16898</v>
      </c>
      <c r="C9591" s="446" t="s">
        <v>1867</v>
      </c>
      <c r="D9591" s="396" t="s">
        <v>22473</v>
      </c>
    </row>
    <row r="9592" spans="1:4" x14ac:dyDescent="0.2">
      <c r="A9592" s="445">
        <v>11455</v>
      </c>
      <c r="B9592" s="445" t="s">
        <v>16899</v>
      </c>
      <c r="C9592" s="446" t="s">
        <v>1867</v>
      </c>
      <c r="D9592" s="396" t="s">
        <v>23136</v>
      </c>
    </row>
    <row r="9593" spans="1:4" x14ac:dyDescent="0.2">
      <c r="A9593" s="445">
        <v>11456</v>
      </c>
      <c r="B9593" s="445" t="s">
        <v>16900</v>
      </c>
      <c r="C9593" s="446" t="s">
        <v>1867</v>
      </c>
      <c r="D9593" s="396" t="s">
        <v>23137</v>
      </c>
    </row>
    <row r="9594" spans="1:4" x14ac:dyDescent="0.2">
      <c r="A9594" s="445">
        <v>3107</v>
      </c>
      <c r="B9594" s="445" t="s">
        <v>16901</v>
      </c>
      <c r="C9594" s="446" t="s">
        <v>1867</v>
      </c>
      <c r="D9594" s="396" t="s">
        <v>22977</v>
      </c>
    </row>
    <row r="9595" spans="1:4" x14ac:dyDescent="0.2">
      <c r="A9595" s="445">
        <v>43583</v>
      </c>
      <c r="B9595" s="445" t="s">
        <v>16902</v>
      </c>
      <c r="C9595" s="446" t="s">
        <v>1867</v>
      </c>
      <c r="D9595" s="396" t="s">
        <v>23138</v>
      </c>
    </row>
    <row r="9596" spans="1:4" x14ac:dyDescent="0.2">
      <c r="A9596" s="445">
        <v>43586</v>
      </c>
      <c r="B9596" s="445" t="s">
        <v>16903</v>
      </c>
      <c r="C9596" s="446" t="s">
        <v>1867</v>
      </c>
      <c r="D9596" s="396" t="s">
        <v>23139</v>
      </c>
    </row>
    <row r="9597" spans="1:4" x14ac:dyDescent="0.2">
      <c r="A9597" s="445">
        <v>11461</v>
      </c>
      <c r="B9597" s="445" t="s">
        <v>16904</v>
      </c>
      <c r="C9597" s="446" t="s">
        <v>1867</v>
      </c>
      <c r="D9597" s="396" t="s">
        <v>23140</v>
      </c>
    </row>
    <row r="9598" spans="1:4" x14ac:dyDescent="0.2">
      <c r="A9598" s="445">
        <v>43587</v>
      </c>
      <c r="B9598" s="445" t="s">
        <v>16905</v>
      </c>
      <c r="C9598" s="446" t="s">
        <v>1867</v>
      </c>
      <c r="D9598" s="396" t="s">
        <v>23141</v>
      </c>
    </row>
    <row r="9599" spans="1:4" x14ac:dyDescent="0.2">
      <c r="A9599" s="445">
        <v>3106</v>
      </c>
      <c r="B9599" s="445" t="s">
        <v>23142</v>
      </c>
      <c r="C9599" s="446" t="s">
        <v>1867</v>
      </c>
      <c r="D9599" s="396" t="s">
        <v>23143</v>
      </c>
    </row>
    <row r="9600" spans="1:4" x14ac:dyDescent="0.2">
      <c r="A9600" s="445">
        <v>44539</v>
      </c>
      <c r="B9600" s="445" t="s">
        <v>16906</v>
      </c>
      <c r="C9600" s="446" t="s">
        <v>1871</v>
      </c>
      <c r="D9600" s="396" t="s">
        <v>23144</v>
      </c>
    </row>
    <row r="9601" spans="1:4" x14ac:dyDescent="0.2">
      <c r="A9601" s="445">
        <v>3123</v>
      </c>
      <c r="B9601" s="445" t="s">
        <v>16907</v>
      </c>
      <c r="C9601" s="446" t="s">
        <v>1871</v>
      </c>
      <c r="D9601" s="396" t="s">
        <v>23145</v>
      </c>
    </row>
    <row r="9602" spans="1:4" x14ac:dyDescent="0.2">
      <c r="A9602" s="445">
        <v>38125</v>
      </c>
      <c r="B9602" s="445" t="s">
        <v>16908</v>
      </c>
      <c r="C9602" s="446" t="s">
        <v>1871</v>
      </c>
      <c r="D9602" s="396" t="s">
        <v>23146</v>
      </c>
    </row>
    <row r="9603" spans="1:4" x14ac:dyDescent="0.2">
      <c r="A9603" s="445">
        <v>39014</v>
      </c>
      <c r="B9603" s="445" t="s">
        <v>16909</v>
      </c>
      <c r="C9603" s="446" t="s">
        <v>1871</v>
      </c>
      <c r="D9603" s="396" t="s">
        <v>23147</v>
      </c>
    </row>
    <row r="9604" spans="1:4" x14ac:dyDescent="0.2">
      <c r="A9604" s="445">
        <v>39365</v>
      </c>
      <c r="B9604" s="445" t="s">
        <v>16910</v>
      </c>
      <c r="C9604" s="446" t="s">
        <v>1867</v>
      </c>
      <c r="D9604" s="396" t="s">
        <v>23148</v>
      </c>
    </row>
    <row r="9605" spans="1:4" x14ac:dyDescent="0.2">
      <c r="A9605" s="445">
        <v>39366</v>
      </c>
      <c r="B9605" s="445" t="s">
        <v>16911</v>
      </c>
      <c r="C9605" s="446" t="s">
        <v>1867</v>
      </c>
      <c r="D9605" s="396" t="s">
        <v>23149</v>
      </c>
    </row>
    <row r="9606" spans="1:4" x14ac:dyDescent="0.2">
      <c r="A9606" s="445">
        <v>39367</v>
      </c>
      <c r="B9606" s="445" t="s">
        <v>16912</v>
      </c>
      <c r="C9606" s="446" t="s">
        <v>1867</v>
      </c>
      <c r="D9606" s="396" t="s">
        <v>23150</v>
      </c>
    </row>
    <row r="9607" spans="1:4" x14ac:dyDescent="0.2">
      <c r="A9607" s="445">
        <v>37394</v>
      </c>
      <c r="B9607" s="445" t="s">
        <v>16913</v>
      </c>
      <c r="C9607" s="446" t="s">
        <v>1880</v>
      </c>
      <c r="D9607" s="396" t="s">
        <v>23151</v>
      </c>
    </row>
    <row r="9608" spans="1:4" x14ac:dyDescent="0.2">
      <c r="A9608" s="445">
        <v>14146</v>
      </c>
      <c r="B9608" s="445" t="s">
        <v>16914</v>
      </c>
      <c r="C9608" s="446" t="s">
        <v>1880</v>
      </c>
      <c r="D9608" s="396" t="s">
        <v>23152</v>
      </c>
    </row>
    <row r="9609" spans="1:4" x14ac:dyDescent="0.2">
      <c r="A9609" s="445">
        <v>938</v>
      </c>
      <c r="B9609" s="445" t="s">
        <v>16915</v>
      </c>
      <c r="C9609" s="446" t="s">
        <v>1870</v>
      </c>
      <c r="D9609" s="396" t="s">
        <v>23153</v>
      </c>
    </row>
    <row r="9610" spans="1:4" x14ac:dyDescent="0.2">
      <c r="A9610" s="445">
        <v>937</v>
      </c>
      <c r="B9610" s="445" t="s">
        <v>16916</v>
      </c>
      <c r="C9610" s="446" t="s">
        <v>1870</v>
      </c>
      <c r="D9610" s="396" t="s">
        <v>23154</v>
      </c>
    </row>
    <row r="9611" spans="1:4" x14ac:dyDescent="0.2">
      <c r="A9611" s="445">
        <v>939</v>
      </c>
      <c r="B9611" s="445" t="s">
        <v>16917</v>
      </c>
      <c r="C9611" s="446" t="s">
        <v>1870</v>
      </c>
      <c r="D9611" s="396" t="s">
        <v>21748</v>
      </c>
    </row>
    <row r="9612" spans="1:4" x14ac:dyDescent="0.2">
      <c r="A9612" s="445">
        <v>944</v>
      </c>
      <c r="B9612" s="445" t="s">
        <v>16918</v>
      </c>
      <c r="C9612" s="446" t="s">
        <v>1870</v>
      </c>
      <c r="D9612" s="396" t="s">
        <v>23155</v>
      </c>
    </row>
    <row r="9613" spans="1:4" x14ac:dyDescent="0.2">
      <c r="A9613" s="445">
        <v>940</v>
      </c>
      <c r="B9613" s="445" t="s">
        <v>16919</v>
      </c>
      <c r="C9613" s="446" t="s">
        <v>1870</v>
      </c>
      <c r="D9613" s="396" t="s">
        <v>23156</v>
      </c>
    </row>
    <row r="9614" spans="1:4" x14ac:dyDescent="0.2">
      <c r="A9614" s="445">
        <v>44397</v>
      </c>
      <c r="B9614" s="445" t="s">
        <v>16920</v>
      </c>
      <c r="C9614" s="446" t="s">
        <v>1870</v>
      </c>
      <c r="D9614" s="396" t="s">
        <v>23157</v>
      </c>
    </row>
    <row r="9615" spans="1:4" x14ac:dyDescent="0.2">
      <c r="A9615" s="445">
        <v>406</v>
      </c>
      <c r="B9615" s="445" t="s">
        <v>16921</v>
      </c>
      <c r="C9615" s="446" t="s">
        <v>1867</v>
      </c>
      <c r="D9615" s="396" t="s">
        <v>23158</v>
      </c>
    </row>
    <row r="9616" spans="1:4" x14ac:dyDescent="0.2">
      <c r="A9616" s="445">
        <v>42529</v>
      </c>
      <c r="B9616" s="445" t="s">
        <v>16922</v>
      </c>
      <c r="C9616" s="446" t="s">
        <v>1870</v>
      </c>
      <c r="D9616" s="396" t="s">
        <v>23159</v>
      </c>
    </row>
    <row r="9617" spans="1:4" x14ac:dyDescent="0.2">
      <c r="A9617" s="445">
        <v>39634</v>
      </c>
      <c r="B9617" s="445" t="s">
        <v>16923</v>
      </c>
      <c r="C9617" s="446" t="s">
        <v>1870</v>
      </c>
      <c r="D9617" s="396" t="s">
        <v>23160</v>
      </c>
    </row>
    <row r="9618" spans="1:4" x14ac:dyDescent="0.2">
      <c r="A9618" s="445">
        <v>39701</v>
      </c>
      <c r="B9618" s="445" t="s">
        <v>16924</v>
      </c>
      <c r="C9618" s="446" t="s">
        <v>1867</v>
      </c>
      <c r="D9618" s="396" t="s">
        <v>23161</v>
      </c>
    </row>
    <row r="9619" spans="1:4" x14ac:dyDescent="0.2">
      <c r="A9619" s="445">
        <v>12815</v>
      </c>
      <c r="B9619" s="445" t="s">
        <v>16925</v>
      </c>
      <c r="C9619" s="446" t="s">
        <v>1867</v>
      </c>
      <c r="D9619" s="396" t="s">
        <v>23162</v>
      </c>
    </row>
    <row r="9620" spans="1:4" x14ac:dyDescent="0.2">
      <c r="A9620" s="445">
        <v>39431</v>
      </c>
      <c r="B9620" s="445" t="s">
        <v>16926</v>
      </c>
      <c r="C9620" s="446" t="s">
        <v>1870</v>
      </c>
      <c r="D9620" s="396" t="s">
        <v>21304</v>
      </c>
    </row>
    <row r="9621" spans="1:4" x14ac:dyDescent="0.2">
      <c r="A9621" s="445">
        <v>39432</v>
      </c>
      <c r="B9621" s="445" t="s">
        <v>16927</v>
      </c>
      <c r="C9621" s="446" t="s">
        <v>1870</v>
      </c>
      <c r="D9621" s="396" t="s">
        <v>23163</v>
      </c>
    </row>
    <row r="9622" spans="1:4" x14ac:dyDescent="0.2">
      <c r="A9622" s="445">
        <v>20111</v>
      </c>
      <c r="B9622" s="445" t="s">
        <v>16928</v>
      </c>
      <c r="C9622" s="446" t="s">
        <v>1867</v>
      </c>
      <c r="D9622" s="396" t="s">
        <v>23164</v>
      </c>
    </row>
    <row r="9623" spans="1:4" x14ac:dyDescent="0.2">
      <c r="A9623" s="445">
        <v>21127</v>
      </c>
      <c r="B9623" s="445" t="s">
        <v>16929</v>
      </c>
      <c r="C9623" s="446" t="s">
        <v>1867</v>
      </c>
      <c r="D9623" s="396" t="s">
        <v>23165</v>
      </c>
    </row>
    <row r="9624" spans="1:4" x14ac:dyDescent="0.2">
      <c r="A9624" s="445">
        <v>404</v>
      </c>
      <c r="B9624" s="445" t="s">
        <v>16930</v>
      </c>
      <c r="C9624" s="446" t="s">
        <v>1870</v>
      </c>
      <c r="D9624" s="396" t="s">
        <v>21345</v>
      </c>
    </row>
    <row r="9625" spans="1:4" x14ac:dyDescent="0.2">
      <c r="A9625" s="445">
        <v>14151</v>
      </c>
      <c r="B9625" s="445" t="s">
        <v>16931</v>
      </c>
      <c r="C9625" s="446" t="s">
        <v>1867</v>
      </c>
      <c r="D9625" s="396" t="s">
        <v>23166</v>
      </c>
    </row>
    <row r="9626" spans="1:4" x14ac:dyDescent="0.2">
      <c r="A9626" s="445">
        <v>14153</v>
      </c>
      <c r="B9626" s="445" t="s">
        <v>16932</v>
      </c>
      <c r="C9626" s="446" t="s">
        <v>1867</v>
      </c>
      <c r="D9626" s="396" t="s">
        <v>23167</v>
      </c>
    </row>
    <row r="9627" spans="1:4" x14ac:dyDescent="0.2">
      <c r="A9627" s="445">
        <v>14152</v>
      </c>
      <c r="B9627" s="445" t="s">
        <v>16933</v>
      </c>
      <c r="C9627" s="446" t="s">
        <v>1867</v>
      </c>
      <c r="D9627" s="397" t="s">
        <v>23168</v>
      </c>
    </row>
    <row r="9628" spans="1:4" x14ac:dyDescent="0.2">
      <c r="A9628" s="445">
        <v>14154</v>
      </c>
      <c r="B9628" s="445" t="s">
        <v>16934</v>
      </c>
      <c r="C9628" s="446" t="s">
        <v>1867</v>
      </c>
      <c r="D9628" s="397" t="s">
        <v>23169</v>
      </c>
    </row>
    <row r="9629" spans="1:4" x14ac:dyDescent="0.2">
      <c r="A9629" s="445">
        <v>3146</v>
      </c>
      <c r="B9629" s="445" t="s">
        <v>16935</v>
      </c>
      <c r="C9629" s="446" t="s">
        <v>1867</v>
      </c>
      <c r="D9629" s="397" t="s">
        <v>23165</v>
      </c>
    </row>
    <row r="9630" spans="1:4" x14ac:dyDescent="0.2">
      <c r="A9630" s="445">
        <v>3143</v>
      </c>
      <c r="B9630" s="445" t="s">
        <v>16936</v>
      </c>
      <c r="C9630" s="446" t="s">
        <v>1867</v>
      </c>
      <c r="D9630" s="396" t="s">
        <v>22254</v>
      </c>
    </row>
    <row r="9631" spans="1:4" x14ac:dyDescent="0.2">
      <c r="A9631" s="445">
        <v>3148</v>
      </c>
      <c r="B9631" s="445" t="s">
        <v>16937</v>
      </c>
      <c r="C9631" s="446" t="s">
        <v>1867</v>
      </c>
      <c r="D9631" s="396" t="s">
        <v>23170</v>
      </c>
    </row>
    <row r="9632" spans="1:4" x14ac:dyDescent="0.2">
      <c r="A9632" s="445">
        <v>4310</v>
      </c>
      <c r="B9632" s="445" t="s">
        <v>16938</v>
      </c>
      <c r="C9632" s="446" t="s">
        <v>1867</v>
      </c>
      <c r="D9632" s="396" t="s">
        <v>23171</v>
      </c>
    </row>
    <row r="9633" spans="1:4" x14ac:dyDescent="0.2">
      <c r="A9633" s="445">
        <v>4311</v>
      </c>
      <c r="B9633" s="445" t="s">
        <v>16939</v>
      </c>
      <c r="C9633" s="446" t="s">
        <v>1867</v>
      </c>
      <c r="D9633" s="396" t="s">
        <v>22960</v>
      </c>
    </row>
    <row r="9634" spans="1:4" x14ac:dyDescent="0.2">
      <c r="A9634" s="445">
        <v>4312</v>
      </c>
      <c r="B9634" s="445" t="s">
        <v>16940</v>
      </c>
      <c r="C9634" s="446" t="s">
        <v>1867</v>
      </c>
      <c r="D9634" s="396" t="s">
        <v>23172</v>
      </c>
    </row>
    <row r="9635" spans="1:4" x14ac:dyDescent="0.2">
      <c r="A9635" s="445">
        <v>13261</v>
      </c>
      <c r="B9635" s="445" t="s">
        <v>16941</v>
      </c>
      <c r="C9635" s="446" t="s">
        <v>1867</v>
      </c>
      <c r="D9635" s="396" t="s">
        <v>23173</v>
      </c>
    </row>
    <row r="9636" spans="1:4" x14ac:dyDescent="0.2">
      <c r="A9636" s="445">
        <v>3272</v>
      </c>
      <c r="B9636" s="445" t="s">
        <v>16942</v>
      </c>
      <c r="C9636" s="446" t="s">
        <v>1867</v>
      </c>
      <c r="D9636" s="396" t="s">
        <v>22651</v>
      </c>
    </row>
    <row r="9637" spans="1:4" x14ac:dyDescent="0.2">
      <c r="A9637" s="445">
        <v>3265</v>
      </c>
      <c r="B9637" s="445" t="s">
        <v>16943</v>
      </c>
      <c r="C9637" s="446" t="s">
        <v>1867</v>
      </c>
      <c r="D9637" s="396" t="s">
        <v>23174</v>
      </c>
    </row>
    <row r="9638" spans="1:4" x14ac:dyDescent="0.2">
      <c r="A9638" s="445">
        <v>3262</v>
      </c>
      <c r="B9638" s="445" t="s">
        <v>16944</v>
      </c>
      <c r="C9638" s="446" t="s">
        <v>1867</v>
      </c>
      <c r="D9638" s="396" t="s">
        <v>23175</v>
      </c>
    </row>
    <row r="9639" spans="1:4" x14ac:dyDescent="0.2">
      <c r="A9639" s="445">
        <v>3264</v>
      </c>
      <c r="B9639" s="445" t="s">
        <v>16945</v>
      </c>
      <c r="C9639" s="446" t="s">
        <v>1867</v>
      </c>
      <c r="D9639" s="396" t="s">
        <v>23176</v>
      </c>
    </row>
    <row r="9640" spans="1:4" x14ac:dyDescent="0.2">
      <c r="A9640" s="445">
        <v>3267</v>
      </c>
      <c r="B9640" s="445" t="s">
        <v>16946</v>
      </c>
      <c r="C9640" s="446" t="s">
        <v>1867</v>
      </c>
      <c r="D9640" s="396" t="s">
        <v>23177</v>
      </c>
    </row>
    <row r="9641" spans="1:4" x14ac:dyDescent="0.2">
      <c r="A9641" s="445">
        <v>3266</v>
      </c>
      <c r="B9641" s="445" t="s">
        <v>16947</v>
      </c>
      <c r="C9641" s="446" t="s">
        <v>1867</v>
      </c>
      <c r="D9641" s="396" t="s">
        <v>23178</v>
      </c>
    </row>
    <row r="9642" spans="1:4" x14ac:dyDescent="0.2">
      <c r="A9642" s="445">
        <v>3263</v>
      </c>
      <c r="B9642" s="445" t="s">
        <v>16948</v>
      </c>
      <c r="C9642" s="446" t="s">
        <v>1867</v>
      </c>
      <c r="D9642" s="396" t="s">
        <v>23179</v>
      </c>
    </row>
    <row r="9643" spans="1:4" x14ac:dyDescent="0.2">
      <c r="A9643" s="445">
        <v>3268</v>
      </c>
      <c r="B9643" s="445" t="s">
        <v>16949</v>
      </c>
      <c r="C9643" s="446" t="s">
        <v>1867</v>
      </c>
      <c r="D9643" s="396" t="s">
        <v>23180</v>
      </c>
    </row>
    <row r="9644" spans="1:4" x14ac:dyDescent="0.2">
      <c r="A9644" s="445">
        <v>3271</v>
      </c>
      <c r="B9644" s="445" t="s">
        <v>16950</v>
      </c>
      <c r="C9644" s="446" t="s">
        <v>1867</v>
      </c>
      <c r="D9644" s="396" t="s">
        <v>23181</v>
      </c>
    </row>
    <row r="9645" spans="1:4" x14ac:dyDescent="0.2">
      <c r="A9645" s="445">
        <v>3270</v>
      </c>
      <c r="B9645" s="445" t="s">
        <v>16951</v>
      </c>
      <c r="C9645" s="446" t="s">
        <v>1867</v>
      </c>
      <c r="D9645" s="396" t="s">
        <v>23182</v>
      </c>
    </row>
    <row r="9646" spans="1:4" x14ac:dyDescent="0.2">
      <c r="A9646" s="445">
        <v>3275</v>
      </c>
      <c r="B9646" s="445" t="s">
        <v>16952</v>
      </c>
      <c r="C9646" s="446" t="s">
        <v>1868</v>
      </c>
      <c r="D9646" s="396" t="s">
        <v>23183</v>
      </c>
    </row>
    <row r="9647" spans="1:4" x14ac:dyDescent="0.2">
      <c r="A9647" s="445">
        <v>39512</v>
      </c>
      <c r="B9647" s="445" t="s">
        <v>16953</v>
      </c>
      <c r="C9647" s="446" t="s">
        <v>1868</v>
      </c>
      <c r="D9647" s="396" t="s">
        <v>23184</v>
      </c>
    </row>
    <row r="9648" spans="1:4" x14ac:dyDescent="0.2">
      <c r="A9648" s="445">
        <v>39511</v>
      </c>
      <c r="B9648" s="445" t="s">
        <v>16954</v>
      </c>
      <c r="C9648" s="446" t="s">
        <v>1868</v>
      </c>
      <c r="D9648" s="396" t="s">
        <v>23185</v>
      </c>
    </row>
    <row r="9649" spans="1:4" x14ac:dyDescent="0.2">
      <c r="A9649" s="445">
        <v>39513</v>
      </c>
      <c r="B9649" s="445" t="s">
        <v>16955</v>
      </c>
      <c r="C9649" s="446" t="s">
        <v>1868</v>
      </c>
      <c r="D9649" s="396" t="s">
        <v>23186</v>
      </c>
    </row>
    <row r="9650" spans="1:4" x14ac:dyDescent="0.2">
      <c r="A9650" s="445">
        <v>3286</v>
      </c>
      <c r="B9650" s="445" t="s">
        <v>16956</v>
      </c>
      <c r="C9650" s="446" t="s">
        <v>1868</v>
      </c>
      <c r="D9650" s="396" t="s">
        <v>23187</v>
      </c>
    </row>
    <row r="9651" spans="1:4" x14ac:dyDescent="0.2">
      <c r="A9651" s="445">
        <v>3287</v>
      </c>
      <c r="B9651" s="445" t="s">
        <v>16957</v>
      </c>
      <c r="C9651" s="446" t="s">
        <v>1868</v>
      </c>
      <c r="D9651" s="396" t="s">
        <v>23188</v>
      </c>
    </row>
    <row r="9652" spans="1:4" x14ac:dyDescent="0.2">
      <c r="A9652" s="445">
        <v>3283</v>
      </c>
      <c r="B9652" s="445" t="s">
        <v>16958</v>
      </c>
      <c r="C9652" s="446" t="s">
        <v>1868</v>
      </c>
      <c r="D9652" s="396" t="s">
        <v>23189</v>
      </c>
    </row>
    <row r="9653" spans="1:4" x14ac:dyDescent="0.2">
      <c r="A9653" s="445">
        <v>11587</v>
      </c>
      <c r="B9653" s="445" t="s">
        <v>16959</v>
      </c>
      <c r="C9653" s="446" t="s">
        <v>1868</v>
      </c>
      <c r="D9653" s="396" t="s">
        <v>23190</v>
      </c>
    </row>
    <row r="9654" spans="1:4" x14ac:dyDescent="0.2">
      <c r="A9654" s="445">
        <v>36225</v>
      </c>
      <c r="B9654" s="445" t="s">
        <v>16960</v>
      </c>
      <c r="C9654" s="446" t="s">
        <v>1868</v>
      </c>
      <c r="D9654" s="396" t="s">
        <v>23191</v>
      </c>
    </row>
    <row r="9655" spans="1:4" x14ac:dyDescent="0.2">
      <c r="A9655" s="445">
        <v>36230</v>
      </c>
      <c r="B9655" s="445" t="s">
        <v>16961</v>
      </c>
      <c r="C9655" s="446" t="s">
        <v>1868</v>
      </c>
      <c r="D9655" s="396" t="s">
        <v>23192</v>
      </c>
    </row>
    <row r="9656" spans="1:4" x14ac:dyDescent="0.2">
      <c r="A9656" s="445">
        <v>36238</v>
      </c>
      <c r="B9656" s="445" t="s">
        <v>16962</v>
      </c>
      <c r="C9656" s="446" t="s">
        <v>1868</v>
      </c>
      <c r="D9656" s="396" t="s">
        <v>23193</v>
      </c>
    </row>
    <row r="9657" spans="1:4" x14ac:dyDescent="0.2">
      <c r="A9657" s="445">
        <v>39363</v>
      </c>
      <c r="B9657" s="445" t="s">
        <v>16963</v>
      </c>
      <c r="C9657" s="446" t="s">
        <v>1867</v>
      </c>
      <c r="D9657" s="396" t="s">
        <v>23194</v>
      </c>
    </row>
    <row r="9658" spans="1:4" x14ac:dyDescent="0.2">
      <c r="A9658" s="445">
        <v>39361</v>
      </c>
      <c r="B9658" s="445" t="s">
        <v>16964</v>
      </c>
      <c r="C9658" s="446" t="s">
        <v>1867</v>
      </c>
      <c r="D9658" s="396" t="s">
        <v>23195</v>
      </c>
    </row>
    <row r="9659" spans="1:4" x14ac:dyDescent="0.2">
      <c r="A9659" s="445">
        <v>39362</v>
      </c>
      <c r="B9659" s="445" t="s">
        <v>16965</v>
      </c>
      <c r="C9659" s="446" t="s">
        <v>1867</v>
      </c>
      <c r="D9659" s="396" t="s">
        <v>23196</v>
      </c>
    </row>
    <row r="9660" spans="1:4" x14ac:dyDescent="0.2">
      <c r="A9660" s="445">
        <v>39364</v>
      </c>
      <c r="B9660" s="445" t="s">
        <v>16966</v>
      </c>
      <c r="C9660" s="446" t="s">
        <v>1867</v>
      </c>
      <c r="D9660" s="396" t="s">
        <v>23197</v>
      </c>
    </row>
    <row r="9661" spans="1:4" x14ac:dyDescent="0.2">
      <c r="A9661" s="445">
        <v>14576</v>
      </c>
      <c r="B9661" s="445" t="s">
        <v>16967</v>
      </c>
      <c r="C9661" s="446" t="s">
        <v>1867</v>
      </c>
      <c r="D9661" s="396" t="s">
        <v>23198</v>
      </c>
    </row>
    <row r="9662" spans="1:4" x14ac:dyDescent="0.2">
      <c r="A9662" s="445">
        <v>13877</v>
      </c>
      <c r="B9662" s="445" t="s">
        <v>16968</v>
      </c>
      <c r="C9662" s="446" t="s">
        <v>1867</v>
      </c>
      <c r="D9662" s="396" t="s">
        <v>23199</v>
      </c>
    </row>
    <row r="9663" spans="1:4" x14ac:dyDescent="0.2">
      <c r="A9663" s="445">
        <v>7307</v>
      </c>
      <c r="B9663" s="445" t="s">
        <v>16969</v>
      </c>
      <c r="C9663" s="446" t="s">
        <v>1872</v>
      </c>
      <c r="D9663" s="396" t="s">
        <v>23200</v>
      </c>
    </row>
    <row r="9664" spans="1:4" x14ac:dyDescent="0.2">
      <c r="A9664" s="445">
        <v>38122</v>
      </c>
      <c r="B9664" s="445" t="s">
        <v>16970</v>
      </c>
      <c r="C9664" s="446" t="s">
        <v>1872</v>
      </c>
      <c r="D9664" s="396" t="s">
        <v>23201</v>
      </c>
    </row>
    <row r="9665" spans="1:4" x14ac:dyDescent="0.2">
      <c r="A9665" s="445">
        <v>43653</v>
      </c>
      <c r="B9665" s="445" t="s">
        <v>16971</v>
      </c>
      <c r="C9665" s="446" t="s">
        <v>1872</v>
      </c>
      <c r="D9665" s="396" t="s">
        <v>23202</v>
      </c>
    </row>
    <row r="9666" spans="1:4" x14ac:dyDescent="0.2">
      <c r="A9666" s="445">
        <v>38633</v>
      </c>
      <c r="B9666" s="445" t="s">
        <v>16972</v>
      </c>
      <c r="C9666" s="446" t="s">
        <v>1867</v>
      </c>
      <c r="D9666" s="396" t="s">
        <v>23203</v>
      </c>
    </row>
    <row r="9667" spans="1:4" x14ac:dyDescent="0.2">
      <c r="A9667" s="445">
        <v>12344</v>
      </c>
      <c r="B9667" s="445" t="s">
        <v>16973</v>
      </c>
      <c r="C9667" s="446" t="s">
        <v>1867</v>
      </c>
      <c r="D9667" s="396" t="s">
        <v>23204</v>
      </c>
    </row>
    <row r="9668" spans="1:4" x14ac:dyDescent="0.2">
      <c r="A9668" s="445">
        <v>12343</v>
      </c>
      <c r="B9668" s="445" t="s">
        <v>16974</v>
      </c>
      <c r="C9668" s="446" t="s">
        <v>1867</v>
      </c>
      <c r="D9668" s="396" t="s">
        <v>23205</v>
      </c>
    </row>
    <row r="9669" spans="1:4" x14ac:dyDescent="0.2">
      <c r="A9669" s="445">
        <v>3295</v>
      </c>
      <c r="B9669" s="445" t="s">
        <v>16975</v>
      </c>
      <c r="C9669" s="446" t="s">
        <v>1867</v>
      </c>
      <c r="D9669" s="396" t="s">
        <v>23206</v>
      </c>
    </row>
    <row r="9670" spans="1:4" x14ac:dyDescent="0.2">
      <c r="A9670" s="445">
        <v>3302</v>
      </c>
      <c r="B9670" s="445" t="s">
        <v>16976</v>
      </c>
      <c r="C9670" s="446" t="s">
        <v>1867</v>
      </c>
      <c r="D9670" s="396" t="s">
        <v>23207</v>
      </c>
    </row>
    <row r="9671" spans="1:4" x14ac:dyDescent="0.2">
      <c r="A9671" s="445">
        <v>3297</v>
      </c>
      <c r="B9671" s="445" t="s">
        <v>16977</v>
      </c>
      <c r="C9671" s="446" t="s">
        <v>1867</v>
      </c>
      <c r="D9671" s="396" t="s">
        <v>23208</v>
      </c>
    </row>
    <row r="9672" spans="1:4" x14ac:dyDescent="0.2">
      <c r="A9672" s="445">
        <v>3294</v>
      </c>
      <c r="B9672" s="445" t="s">
        <v>16978</v>
      </c>
      <c r="C9672" s="446" t="s">
        <v>1867</v>
      </c>
      <c r="D9672" s="396" t="s">
        <v>23209</v>
      </c>
    </row>
    <row r="9673" spans="1:4" x14ac:dyDescent="0.2">
      <c r="A9673" s="445">
        <v>3292</v>
      </c>
      <c r="B9673" s="445" t="s">
        <v>16979</v>
      </c>
      <c r="C9673" s="446" t="s">
        <v>1867</v>
      </c>
      <c r="D9673" s="396" t="s">
        <v>23210</v>
      </c>
    </row>
    <row r="9674" spans="1:4" x14ac:dyDescent="0.2">
      <c r="A9674" s="445">
        <v>3298</v>
      </c>
      <c r="B9674" s="445" t="s">
        <v>16980</v>
      </c>
      <c r="C9674" s="446" t="s">
        <v>1867</v>
      </c>
      <c r="D9674" s="396" t="s">
        <v>23211</v>
      </c>
    </row>
    <row r="9675" spans="1:4" x14ac:dyDescent="0.2">
      <c r="A9675" s="445">
        <v>11596</v>
      </c>
      <c r="B9675" s="445" t="s">
        <v>16981</v>
      </c>
      <c r="C9675" s="446" t="s">
        <v>1867</v>
      </c>
      <c r="D9675" s="396" t="s">
        <v>23212</v>
      </c>
    </row>
    <row r="9676" spans="1:4" x14ac:dyDescent="0.2">
      <c r="A9676" s="445">
        <v>34802</v>
      </c>
      <c r="B9676" s="445" t="s">
        <v>16982</v>
      </c>
      <c r="C9676" s="446" t="s">
        <v>1867</v>
      </c>
      <c r="D9676" s="396" t="s">
        <v>23213</v>
      </c>
    </row>
    <row r="9677" spans="1:4" x14ac:dyDescent="0.2">
      <c r="A9677" s="445">
        <v>11588</v>
      </c>
      <c r="B9677" s="445" t="s">
        <v>16983</v>
      </c>
      <c r="C9677" s="446" t="s">
        <v>1867</v>
      </c>
      <c r="D9677" s="396" t="s">
        <v>23214</v>
      </c>
    </row>
    <row r="9678" spans="1:4" x14ac:dyDescent="0.2">
      <c r="A9678" s="445">
        <v>34383</v>
      </c>
      <c r="B9678" s="445" t="s">
        <v>16984</v>
      </c>
      <c r="C9678" s="446" t="s">
        <v>1867</v>
      </c>
      <c r="D9678" s="396" t="s">
        <v>23215</v>
      </c>
    </row>
    <row r="9679" spans="1:4" x14ac:dyDescent="0.2">
      <c r="A9679" s="445">
        <v>40451</v>
      </c>
      <c r="B9679" s="445" t="s">
        <v>16985</v>
      </c>
      <c r="C9679" s="446" t="s">
        <v>1868</v>
      </c>
      <c r="D9679" s="396" t="s">
        <v>23216</v>
      </c>
    </row>
    <row r="9680" spans="1:4" x14ac:dyDescent="0.2">
      <c r="A9680" s="445">
        <v>40453</v>
      </c>
      <c r="B9680" s="445" t="s">
        <v>16986</v>
      </c>
      <c r="C9680" s="446" t="s">
        <v>1868</v>
      </c>
      <c r="D9680" s="397" t="s">
        <v>23217</v>
      </c>
    </row>
    <row r="9681" spans="1:4" x14ac:dyDescent="0.2">
      <c r="A9681" s="445">
        <v>40452</v>
      </c>
      <c r="B9681" s="445" t="s">
        <v>16987</v>
      </c>
      <c r="C9681" s="446" t="s">
        <v>1868</v>
      </c>
      <c r="D9681" s="397" t="s">
        <v>23218</v>
      </c>
    </row>
    <row r="9682" spans="1:4" x14ac:dyDescent="0.2">
      <c r="A9682" s="445">
        <v>11594</v>
      </c>
      <c r="B9682" s="445" t="s">
        <v>16988</v>
      </c>
      <c r="C9682" s="446" t="s">
        <v>1867</v>
      </c>
      <c r="D9682" s="397" t="s">
        <v>23219</v>
      </c>
    </row>
    <row r="9683" spans="1:4" x14ac:dyDescent="0.2">
      <c r="A9683" s="445">
        <v>3311</v>
      </c>
      <c r="B9683" s="445" t="s">
        <v>16989</v>
      </c>
      <c r="C9683" s="446" t="s">
        <v>1869</v>
      </c>
      <c r="D9683" s="397" t="s">
        <v>23219</v>
      </c>
    </row>
    <row r="9684" spans="1:4" x14ac:dyDescent="0.2">
      <c r="A9684" s="445">
        <v>11599</v>
      </c>
      <c r="B9684" s="445" t="s">
        <v>16990</v>
      </c>
      <c r="C9684" s="446" t="s">
        <v>1867</v>
      </c>
      <c r="D9684" s="397" t="s">
        <v>23220</v>
      </c>
    </row>
    <row r="9685" spans="1:4" x14ac:dyDescent="0.2">
      <c r="A9685" s="445">
        <v>11593</v>
      </c>
      <c r="B9685" s="445" t="s">
        <v>16991</v>
      </c>
      <c r="C9685" s="446" t="s">
        <v>1867</v>
      </c>
      <c r="D9685" s="397" t="s">
        <v>23221</v>
      </c>
    </row>
    <row r="9686" spans="1:4" x14ac:dyDescent="0.2">
      <c r="A9686" s="445">
        <v>3314</v>
      </c>
      <c r="B9686" s="445" t="s">
        <v>16992</v>
      </c>
      <c r="C9686" s="446" t="s">
        <v>1869</v>
      </c>
      <c r="D9686" s="396" t="s">
        <v>23222</v>
      </c>
    </row>
    <row r="9687" spans="1:4" x14ac:dyDescent="0.2">
      <c r="A9687" s="445">
        <v>11597</v>
      </c>
      <c r="B9687" s="445" t="s">
        <v>16993</v>
      </c>
      <c r="C9687" s="446" t="s">
        <v>1867</v>
      </c>
      <c r="D9687" s="396" t="s">
        <v>23223</v>
      </c>
    </row>
    <row r="9688" spans="1:4" x14ac:dyDescent="0.2">
      <c r="A9688" s="445">
        <v>3309</v>
      </c>
      <c r="B9688" s="445" t="s">
        <v>16994</v>
      </c>
      <c r="C9688" s="446" t="s">
        <v>1869</v>
      </c>
      <c r="D9688" s="396" t="s">
        <v>23212</v>
      </c>
    </row>
    <row r="9689" spans="1:4" x14ac:dyDescent="0.2">
      <c r="A9689" s="445">
        <v>34612</v>
      </c>
      <c r="B9689" s="445" t="s">
        <v>16995</v>
      </c>
      <c r="C9689" s="446" t="s">
        <v>1867</v>
      </c>
      <c r="D9689" s="396" t="s">
        <v>23224</v>
      </c>
    </row>
    <row r="9690" spans="1:4" x14ac:dyDescent="0.2">
      <c r="A9690" s="445">
        <v>34635</v>
      </c>
      <c r="B9690" s="445" t="s">
        <v>16996</v>
      </c>
      <c r="C9690" s="446" t="s">
        <v>1867</v>
      </c>
      <c r="D9690" s="396" t="s">
        <v>23225</v>
      </c>
    </row>
    <row r="9691" spans="1:4" x14ac:dyDescent="0.2">
      <c r="A9691" s="445">
        <v>34633</v>
      </c>
      <c r="B9691" s="445" t="s">
        <v>16997</v>
      </c>
      <c r="C9691" s="446" t="s">
        <v>1867</v>
      </c>
      <c r="D9691" s="396" t="s">
        <v>23226</v>
      </c>
    </row>
    <row r="9692" spans="1:4" x14ac:dyDescent="0.2">
      <c r="A9692" s="445">
        <v>40440</v>
      </c>
      <c r="B9692" s="445" t="s">
        <v>16998</v>
      </c>
      <c r="C9692" s="446" t="s">
        <v>1869</v>
      </c>
      <c r="D9692" s="396" t="s">
        <v>23227</v>
      </c>
    </row>
    <row r="9693" spans="1:4" x14ac:dyDescent="0.2">
      <c r="A9693" s="445">
        <v>40441</v>
      </c>
      <c r="B9693" s="445" t="s">
        <v>16999</v>
      </c>
      <c r="C9693" s="446" t="s">
        <v>1869</v>
      </c>
      <c r="D9693" s="396" t="s">
        <v>23228</v>
      </c>
    </row>
    <row r="9694" spans="1:4" x14ac:dyDescent="0.2">
      <c r="A9694" s="445">
        <v>40449</v>
      </c>
      <c r="B9694" s="445" t="s">
        <v>17000</v>
      </c>
      <c r="C9694" s="446" t="s">
        <v>1869</v>
      </c>
      <c r="D9694" s="396" t="s">
        <v>23229</v>
      </c>
    </row>
    <row r="9695" spans="1:4" x14ac:dyDescent="0.2">
      <c r="A9695" s="445">
        <v>34800</v>
      </c>
      <c r="B9695" s="445" t="s">
        <v>17001</v>
      </c>
      <c r="C9695" s="446" t="s">
        <v>1869</v>
      </c>
      <c r="D9695" s="396" t="s">
        <v>23230</v>
      </c>
    </row>
    <row r="9696" spans="1:4" x14ac:dyDescent="0.2">
      <c r="A9696" s="445">
        <v>11592</v>
      </c>
      <c r="B9696" s="445" t="s">
        <v>17002</v>
      </c>
      <c r="C9696" s="446" t="s">
        <v>1867</v>
      </c>
      <c r="D9696" s="396" t="s">
        <v>23222</v>
      </c>
    </row>
    <row r="9697" spans="1:4" x14ac:dyDescent="0.2">
      <c r="A9697" s="445">
        <v>40438</v>
      </c>
      <c r="B9697" s="445" t="s">
        <v>17003</v>
      </c>
      <c r="C9697" s="446" t="s">
        <v>1869</v>
      </c>
      <c r="D9697" s="396" t="s">
        <v>23231</v>
      </c>
    </row>
    <row r="9698" spans="1:4" x14ac:dyDescent="0.2">
      <c r="A9698" s="445">
        <v>40436</v>
      </c>
      <c r="B9698" s="445" t="s">
        <v>17004</v>
      </c>
      <c r="C9698" s="446" t="s">
        <v>1869</v>
      </c>
      <c r="D9698" s="396" t="s">
        <v>23232</v>
      </c>
    </row>
    <row r="9699" spans="1:4" x14ac:dyDescent="0.2">
      <c r="A9699" s="445">
        <v>4315</v>
      </c>
      <c r="B9699" s="445" t="s">
        <v>23233</v>
      </c>
      <c r="C9699" s="446" t="s">
        <v>1867</v>
      </c>
      <c r="D9699" s="397" t="s">
        <v>22690</v>
      </c>
    </row>
    <row r="9700" spans="1:4" x14ac:dyDescent="0.2">
      <c r="A9700" s="445">
        <v>402</v>
      </c>
      <c r="B9700" s="445" t="s">
        <v>17005</v>
      </c>
      <c r="C9700" s="446" t="s">
        <v>1867</v>
      </c>
      <c r="D9700" s="397" t="s">
        <v>22620</v>
      </c>
    </row>
    <row r="9701" spans="1:4" x14ac:dyDescent="0.2">
      <c r="A9701" s="445">
        <v>4226</v>
      </c>
      <c r="B9701" s="445" t="s">
        <v>17006</v>
      </c>
      <c r="C9701" s="446" t="s">
        <v>1871</v>
      </c>
      <c r="D9701" s="397" t="s">
        <v>23234</v>
      </c>
    </row>
    <row r="9702" spans="1:4" x14ac:dyDescent="0.2">
      <c r="A9702" s="445">
        <v>4222</v>
      </c>
      <c r="B9702" s="445" t="s">
        <v>17007</v>
      </c>
      <c r="C9702" s="446" t="s">
        <v>1872</v>
      </c>
      <c r="D9702" s="396" t="s">
        <v>23050</v>
      </c>
    </row>
    <row r="9703" spans="1:4" x14ac:dyDescent="0.2">
      <c r="A9703" s="445">
        <v>34804</v>
      </c>
      <c r="B9703" s="445" t="s">
        <v>17008</v>
      </c>
      <c r="C9703" s="446" t="s">
        <v>1868</v>
      </c>
      <c r="D9703" s="396" t="s">
        <v>23235</v>
      </c>
    </row>
    <row r="9704" spans="1:4" x14ac:dyDescent="0.2">
      <c r="A9704" s="445">
        <v>4013</v>
      </c>
      <c r="B9704" s="445" t="s">
        <v>17009</v>
      </c>
      <c r="C9704" s="446" t="s">
        <v>1868</v>
      </c>
      <c r="D9704" s="396" t="s">
        <v>23236</v>
      </c>
    </row>
    <row r="9705" spans="1:4" x14ac:dyDescent="0.2">
      <c r="A9705" s="445">
        <v>4011</v>
      </c>
      <c r="B9705" s="445" t="s">
        <v>17010</v>
      </c>
      <c r="C9705" s="446" t="s">
        <v>1868</v>
      </c>
      <c r="D9705" s="396" t="s">
        <v>23237</v>
      </c>
    </row>
    <row r="9706" spans="1:4" x14ac:dyDescent="0.2">
      <c r="A9706" s="445">
        <v>4021</v>
      </c>
      <c r="B9706" s="445" t="s">
        <v>17011</v>
      </c>
      <c r="C9706" s="446" t="s">
        <v>1868</v>
      </c>
      <c r="D9706" s="396" t="s">
        <v>23238</v>
      </c>
    </row>
    <row r="9707" spans="1:4" x14ac:dyDescent="0.2">
      <c r="A9707" s="445">
        <v>4019</v>
      </c>
      <c r="B9707" s="445" t="s">
        <v>17012</v>
      </c>
      <c r="C9707" s="446" t="s">
        <v>1868</v>
      </c>
      <c r="D9707" s="396" t="s">
        <v>23239</v>
      </c>
    </row>
    <row r="9708" spans="1:4" x14ac:dyDescent="0.2">
      <c r="A9708" s="445">
        <v>4012</v>
      </c>
      <c r="B9708" s="445" t="s">
        <v>17013</v>
      </c>
      <c r="C9708" s="446" t="s">
        <v>1868</v>
      </c>
      <c r="D9708" s="396" t="s">
        <v>23240</v>
      </c>
    </row>
    <row r="9709" spans="1:4" x14ac:dyDescent="0.2">
      <c r="A9709" s="445">
        <v>4020</v>
      </c>
      <c r="B9709" s="445" t="s">
        <v>17014</v>
      </c>
      <c r="C9709" s="446" t="s">
        <v>1868</v>
      </c>
      <c r="D9709" s="396" t="s">
        <v>23241</v>
      </c>
    </row>
    <row r="9710" spans="1:4" x14ac:dyDescent="0.2">
      <c r="A9710" s="445">
        <v>4018</v>
      </c>
      <c r="B9710" s="445" t="s">
        <v>17015</v>
      </c>
      <c r="C9710" s="446" t="s">
        <v>1868</v>
      </c>
      <c r="D9710" s="396" t="s">
        <v>23242</v>
      </c>
    </row>
    <row r="9711" spans="1:4" x14ac:dyDescent="0.2">
      <c r="A9711" s="445">
        <v>36498</v>
      </c>
      <c r="B9711" s="445" t="s">
        <v>17016</v>
      </c>
      <c r="C9711" s="446" t="s">
        <v>1867</v>
      </c>
      <c r="D9711" s="396" t="s">
        <v>23243</v>
      </c>
    </row>
    <row r="9712" spans="1:4" x14ac:dyDescent="0.2">
      <c r="A9712" s="445">
        <v>12872</v>
      </c>
      <c r="B9712" s="445" t="s">
        <v>17017</v>
      </c>
      <c r="C9712" s="446" t="s">
        <v>1866</v>
      </c>
      <c r="D9712" s="396" t="s">
        <v>23244</v>
      </c>
    </row>
    <row r="9713" spans="1:4" x14ac:dyDescent="0.2">
      <c r="A9713" s="445">
        <v>41075</v>
      </c>
      <c r="B9713" s="445" t="s">
        <v>17018</v>
      </c>
      <c r="C9713" s="446" t="s">
        <v>1873</v>
      </c>
      <c r="D9713" s="397" t="s">
        <v>23245</v>
      </c>
    </row>
    <row r="9714" spans="1:4" x14ac:dyDescent="0.2">
      <c r="A9714" s="445">
        <v>44324</v>
      </c>
      <c r="B9714" s="445" t="s">
        <v>17019</v>
      </c>
      <c r="C9714" s="446" t="s">
        <v>1871</v>
      </c>
      <c r="D9714" s="397" t="s">
        <v>22929</v>
      </c>
    </row>
    <row r="9715" spans="1:4" x14ac:dyDescent="0.2">
      <c r="A9715" s="445">
        <v>3315</v>
      </c>
      <c r="B9715" s="445" t="s">
        <v>17020</v>
      </c>
      <c r="C9715" s="446" t="s">
        <v>1871</v>
      </c>
      <c r="D9715" s="396" t="s">
        <v>23246</v>
      </c>
    </row>
    <row r="9716" spans="1:4" x14ac:dyDescent="0.2">
      <c r="A9716" s="445">
        <v>36870</v>
      </c>
      <c r="B9716" s="445" t="s">
        <v>17021</v>
      </c>
      <c r="C9716" s="446" t="s">
        <v>1871</v>
      </c>
      <c r="D9716" s="396" t="s">
        <v>23247</v>
      </c>
    </row>
    <row r="9717" spans="1:4" x14ac:dyDescent="0.2">
      <c r="A9717" s="445">
        <v>5092</v>
      </c>
      <c r="B9717" s="445" t="s">
        <v>17022</v>
      </c>
      <c r="C9717" s="446" t="s">
        <v>1874</v>
      </c>
      <c r="D9717" s="396" t="s">
        <v>23248</v>
      </c>
    </row>
    <row r="9718" spans="1:4" x14ac:dyDescent="0.2">
      <c r="A9718" s="445">
        <v>11462</v>
      </c>
      <c r="B9718" s="445" t="s">
        <v>17023</v>
      </c>
      <c r="C9718" s="446" t="s">
        <v>1874</v>
      </c>
      <c r="D9718" s="396" t="s">
        <v>23249</v>
      </c>
    </row>
    <row r="9719" spans="1:4" x14ac:dyDescent="0.2">
      <c r="A9719" s="445">
        <v>36529</v>
      </c>
      <c r="B9719" s="445" t="s">
        <v>17024</v>
      </c>
      <c r="C9719" s="446" t="s">
        <v>1867</v>
      </c>
      <c r="D9719" s="396" t="s">
        <v>23250</v>
      </c>
    </row>
    <row r="9720" spans="1:4" x14ac:dyDescent="0.2">
      <c r="A9720" s="445">
        <v>3318</v>
      </c>
      <c r="B9720" s="445" t="s">
        <v>17025</v>
      </c>
      <c r="C9720" s="446" t="s">
        <v>1867</v>
      </c>
      <c r="D9720" s="396" t="s">
        <v>23251</v>
      </c>
    </row>
    <row r="9721" spans="1:4" x14ac:dyDescent="0.2">
      <c r="A9721" s="445">
        <v>3324</v>
      </c>
      <c r="B9721" s="445" t="s">
        <v>17026</v>
      </c>
      <c r="C9721" s="446" t="s">
        <v>1868</v>
      </c>
      <c r="D9721" s="396" t="s">
        <v>23252</v>
      </c>
    </row>
    <row r="9722" spans="1:4" x14ac:dyDescent="0.2">
      <c r="A9722" s="445">
        <v>3322</v>
      </c>
      <c r="B9722" s="445" t="s">
        <v>17027</v>
      </c>
      <c r="C9722" s="446" t="s">
        <v>1868</v>
      </c>
      <c r="D9722" s="396" t="s">
        <v>23253</v>
      </c>
    </row>
    <row r="9723" spans="1:4" x14ac:dyDescent="0.2">
      <c r="A9723" s="445">
        <v>5076</v>
      </c>
      <c r="B9723" s="445" t="s">
        <v>17028</v>
      </c>
      <c r="C9723" s="446" t="s">
        <v>1871</v>
      </c>
      <c r="D9723" s="396" t="s">
        <v>23254</v>
      </c>
    </row>
    <row r="9724" spans="1:4" x14ac:dyDescent="0.2">
      <c r="A9724" s="445">
        <v>5077</v>
      </c>
      <c r="B9724" s="445" t="s">
        <v>17029</v>
      </c>
      <c r="C9724" s="446" t="s">
        <v>1871</v>
      </c>
      <c r="D9724" s="396" t="s">
        <v>23255</v>
      </c>
    </row>
    <row r="9725" spans="1:4" x14ac:dyDescent="0.2">
      <c r="A9725" s="445">
        <v>11837</v>
      </c>
      <c r="B9725" s="445" t="s">
        <v>17030</v>
      </c>
      <c r="C9725" s="446" t="s">
        <v>1867</v>
      </c>
      <c r="D9725" s="396" t="s">
        <v>23256</v>
      </c>
    </row>
    <row r="9726" spans="1:4" x14ac:dyDescent="0.2">
      <c r="A9726" s="445">
        <v>38055</v>
      </c>
      <c r="B9726" s="445" t="s">
        <v>17031</v>
      </c>
      <c r="C9726" s="446" t="s">
        <v>1867</v>
      </c>
      <c r="D9726" s="396" t="s">
        <v>23257</v>
      </c>
    </row>
    <row r="9727" spans="1:4" x14ac:dyDescent="0.2">
      <c r="A9727" s="445">
        <v>415</v>
      </c>
      <c r="B9727" s="445" t="s">
        <v>17032</v>
      </c>
      <c r="C9727" s="446" t="s">
        <v>1867</v>
      </c>
      <c r="D9727" s="396" t="s">
        <v>23258</v>
      </c>
    </row>
    <row r="9728" spans="1:4" x14ac:dyDescent="0.2">
      <c r="A9728" s="445">
        <v>416</v>
      </c>
      <c r="B9728" s="445" t="s">
        <v>17033</v>
      </c>
      <c r="C9728" s="446" t="s">
        <v>1867</v>
      </c>
      <c r="D9728" s="396" t="s">
        <v>23259</v>
      </c>
    </row>
    <row r="9729" spans="1:4" x14ac:dyDescent="0.2">
      <c r="A9729" s="445">
        <v>425</v>
      </c>
      <c r="B9729" s="445" t="s">
        <v>17034</v>
      </c>
      <c r="C9729" s="446" t="s">
        <v>1867</v>
      </c>
      <c r="D9729" s="396" t="s">
        <v>21877</v>
      </c>
    </row>
    <row r="9730" spans="1:4" x14ac:dyDescent="0.2">
      <c r="A9730" s="445">
        <v>426</v>
      </c>
      <c r="B9730" s="445" t="s">
        <v>17035</v>
      </c>
      <c r="C9730" s="446" t="s">
        <v>1867</v>
      </c>
      <c r="D9730" s="396" t="s">
        <v>23260</v>
      </c>
    </row>
    <row r="9731" spans="1:4" x14ac:dyDescent="0.2">
      <c r="A9731" s="445">
        <v>38056</v>
      </c>
      <c r="B9731" s="445" t="s">
        <v>17036</v>
      </c>
      <c r="C9731" s="446" t="s">
        <v>1867</v>
      </c>
      <c r="D9731" s="396" t="s">
        <v>23261</v>
      </c>
    </row>
    <row r="9732" spans="1:4" x14ac:dyDescent="0.2">
      <c r="A9732" s="445">
        <v>1564</v>
      </c>
      <c r="B9732" s="445" t="s">
        <v>17037</v>
      </c>
      <c r="C9732" s="446" t="s">
        <v>1867</v>
      </c>
      <c r="D9732" s="396" t="s">
        <v>22306</v>
      </c>
    </row>
    <row r="9733" spans="1:4" x14ac:dyDescent="0.2">
      <c r="A9733" s="445">
        <v>11032</v>
      </c>
      <c r="B9733" s="445" t="s">
        <v>23262</v>
      </c>
      <c r="C9733" s="446" t="s">
        <v>1867</v>
      </c>
      <c r="D9733" s="396" t="s">
        <v>23263</v>
      </c>
    </row>
    <row r="9734" spans="1:4" x14ac:dyDescent="0.2">
      <c r="A9734" s="445">
        <v>36786</v>
      </c>
      <c r="B9734" s="445" t="s">
        <v>17038</v>
      </c>
      <c r="C9734" s="446" t="s">
        <v>1881</v>
      </c>
      <c r="D9734" s="397" t="s">
        <v>23264</v>
      </c>
    </row>
    <row r="9735" spans="1:4" x14ac:dyDescent="0.2">
      <c r="A9735" s="445">
        <v>36785</v>
      </c>
      <c r="B9735" s="445" t="s">
        <v>17039</v>
      </c>
      <c r="C9735" s="446" t="s">
        <v>1881</v>
      </c>
      <c r="D9735" s="396" t="s">
        <v>23265</v>
      </c>
    </row>
    <row r="9736" spans="1:4" x14ac:dyDescent="0.2">
      <c r="A9736" s="445">
        <v>36782</v>
      </c>
      <c r="B9736" s="445" t="s">
        <v>17040</v>
      </c>
      <c r="C9736" s="446" t="s">
        <v>1881</v>
      </c>
      <c r="D9736" s="397" t="s">
        <v>23266</v>
      </c>
    </row>
    <row r="9737" spans="1:4" x14ac:dyDescent="0.2">
      <c r="A9737" s="445">
        <v>44481</v>
      </c>
      <c r="B9737" s="445" t="s">
        <v>17041</v>
      </c>
      <c r="C9737" s="446" t="s">
        <v>1881</v>
      </c>
      <c r="D9737" s="396" t="s">
        <v>23267</v>
      </c>
    </row>
    <row r="9738" spans="1:4" x14ac:dyDescent="0.2">
      <c r="A9738" s="445">
        <v>4824</v>
      </c>
      <c r="B9738" s="445" t="s">
        <v>17042</v>
      </c>
      <c r="C9738" s="446" t="s">
        <v>1871</v>
      </c>
      <c r="D9738" s="396" t="s">
        <v>23268</v>
      </c>
    </row>
    <row r="9739" spans="1:4" x14ac:dyDescent="0.2">
      <c r="A9739" s="445">
        <v>11795</v>
      </c>
      <c r="B9739" s="445" t="s">
        <v>17043</v>
      </c>
      <c r="C9739" s="446" t="s">
        <v>1868</v>
      </c>
      <c r="D9739" s="396" t="s">
        <v>23269</v>
      </c>
    </row>
    <row r="9740" spans="1:4" x14ac:dyDescent="0.2">
      <c r="A9740" s="445">
        <v>134</v>
      </c>
      <c r="B9740" s="445" t="s">
        <v>17044</v>
      </c>
      <c r="C9740" s="446" t="s">
        <v>1871</v>
      </c>
      <c r="D9740" s="396" t="s">
        <v>21591</v>
      </c>
    </row>
    <row r="9741" spans="1:4" x14ac:dyDescent="0.2">
      <c r="A9741" s="445">
        <v>4229</v>
      </c>
      <c r="B9741" s="445" t="s">
        <v>17045</v>
      </c>
      <c r="C9741" s="446" t="s">
        <v>1871</v>
      </c>
      <c r="D9741" s="396" t="s">
        <v>23270</v>
      </c>
    </row>
    <row r="9742" spans="1:4" x14ac:dyDescent="0.2">
      <c r="A9742" s="445">
        <v>11731</v>
      </c>
      <c r="B9742" s="445" t="s">
        <v>17046</v>
      </c>
      <c r="C9742" s="446" t="s">
        <v>1867</v>
      </c>
      <c r="D9742" s="397" t="s">
        <v>22252</v>
      </c>
    </row>
    <row r="9743" spans="1:4" x14ac:dyDescent="0.2">
      <c r="A9743" s="445">
        <v>11732</v>
      </c>
      <c r="B9743" s="445" t="s">
        <v>17047</v>
      </c>
      <c r="C9743" s="446" t="s">
        <v>1867</v>
      </c>
      <c r="D9743" s="397" t="s">
        <v>23271</v>
      </c>
    </row>
    <row r="9744" spans="1:4" x14ac:dyDescent="0.2">
      <c r="A9744" s="445">
        <v>11244</v>
      </c>
      <c r="B9744" s="445" t="s">
        <v>17048</v>
      </c>
      <c r="C9744" s="446" t="s">
        <v>1867</v>
      </c>
      <c r="D9744" s="396" t="s">
        <v>23272</v>
      </c>
    </row>
    <row r="9745" spans="1:4" x14ac:dyDescent="0.2">
      <c r="A9745" s="445">
        <v>11245</v>
      </c>
      <c r="B9745" s="445" t="s">
        <v>17049</v>
      </c>
      <c r="C9745" s="446" t="s">
        <v>1867</v>
      </c>
      <c r="D9745" s="396" t="s">
        <v>23273</v>
      </c>
    </row>
    <row r="9746" spans="1:4" x14ac:dyDescent="0.2">
      <c r="A9746" s="445">
        <v>11235</v>
      </c>
      <c r="B9746" s="445" t="s">
        <v>17050</v>
      </c>
      <c r="C9746" s="446" t="s">
        <v>1867</v>
      </c>
      <c r="D9746" s="396" t="s">
        <v>23274</v>
      </c>
    </row>
    <row r="9747" spans="1:4" x14ac:dyDescent="0.2">
      <c r="A9747" s="445">
        <v>11236</v>
      </c>
      <c r="B9747" s="445" t="s">
        <v>17051</v>
      </c>
      <c r="C9747" s="446" t="s">
        <v>1867</v>
      </c>
      <c r="D9747" s="396" t="s">
        <v>23275</v>
      </c>
    </row>
    <row r="9748" spans="1:4" x14ac:dyDescent="0.2">
      <c r="A9748" s="445">
        <v>36494</v>
      </c>
      <c r="B9748" s="445" t="s">
        <v>17052</v>
      </c>
      <c r="C9748" s="446" t="s">
        <v>1867</v>
      </c>
      <c r="D9748" s="396" t="s">
        <v>23276</v>
      </c>
    </row>
    <row r="9749" spans="1:4" x14ac:dyDescent="0.2">
      <c r="A9749" s="445">
        <v>36493</v>
      </c>
      <c r="B9749" s="445" t="s">
        <v>17053</v>
      </c>
      <c r="C9749" s="446" t="s">
        <v>1867</v>
      </c>
      <c r="D9749" s="396" t="s">
        <v>23277</v>
      </c>
    </row>
    <row r="9750" spans="1:4" x14ac:dyDescent="0.2">
      <c r="A9750" s="445">
        <v>36492</v>
      </c>
      <c r="B9750" s="445" t="s">
        <v>17054</v>
      </c>
      <c r="C9750" s="446" t="s">
        <v>1867</v>
      </c>
      <c r="D9750" s="396" t="s">
        <v>23278</v>
      </c>
    </row>
    <row r="9751" spans="1:4" x14ac:dyDescent="0.2">
      <c r="A9751" s="445">
        <v>36499</v>
      </c>
      <c r="B9751" s="445" t="s">
        <v>17055</v>
      </c>
      <c r="C9751" s="446" t="s">
        <v>1867</v>
      </c>
      <c r="D9751" s="396" t="s">
        <v>23279</v>
      </c>
    </row>
    <row r="9752" spans="1:4" x14ac:dyDescent="0.2">
      <c r="A9752" s="445">
        <v>13533</v>
      </c>
      <c r="B9752" s="445" t="s">
        <v>17056</v>
      </c>
      <c r="C9752" s="446" t="s">
        <v>1867</v>
      </c>
      <c r="D9752" s="396" t="s">
        <v>23280</v>
      </c>
    </row>
    <row r="9753" spans="1:4" x14ac:dyDescent="0.2">
      <c r="A9753" s="445">
        <v>13333</v>
      </c>
      <c r="B9753" s="445" t="s">
        <v>17057</v>
      </c>
      <c r="C9753" s="446" t="s">
        <v>1867</v>
      </c>
      <c r="D9753" s="396" t="s">
        <v>23281</v>
      </c>
    </row>
    <row r="9754" spans="1:4" x14ac:dyDescent="0.2">
      <c r="A9754" s="445">
        <v>39585</v>
      </c>
      <c r="B9754" s="445" t="s">
        <v>17058</v>
      </c>
      <c r="C9754" s="446" t="s">
        <v>1867</v>
      </c>
      <c r="D9754" s="396" t="s">
        <v>23282</v>
      </c>
    </row>
    <row r="9755" spans="1:4" x14ac:dyDescent="0.2">
      <c r="A9755" s="445">
        <v>39586</v>
      </c>
      <c r="B9755" s="445" t="s">
        <v>17059</v>
      </c>
      <c r="C9755" s="446" t="s">
        <v>1867</v>
      </c>
      <c r="D9755" s="396" t="s">
        <v>23283</v>
      </c>
    </row>
    <row r="9756" spans="1:4" x14ac:dyDescent="0.2">
      <c r="A9756" s="445">
        <v>39587</v>
      </c>
      <c r="B9756" s="445" t="s">
        <v>17060</v>
      </c>
      <c r="C9756" s="446" t="s">
        <v>1867</v>
      </c>
      <c r="D9756" s="396" t="s">
        <v>23284</v>
      </c>
    </row>
    <row r="9757" spans="1:4" x14ac:dyDescent="0.2">
      <c r="A9757" s="445">
        <v>39588</v>
      </c>
      <c r="B9757" s="445" t="s">
        <v>17061</v>
      </c>
      <c r="C9757" s="446" t="s">
        <v>1867</v>
      </c>
      <c r="D9757" s="396" t="s">
        <v>23285</v>
      </c>
    </row>
    <row r="9758" spans="1:4" x14ac:dyDescent="0.2">
      <c r="A9758" s="445">
        <v>39584</v>
      </c>
      <c r="B9758" s="445" t="s">
        <v>17062</v>
      </c>
      <c r="C9758" s="446" t="s">
        <v>1867</v>
      </c>
      <c r="D9758" s="396" t="s">
        <v>23286</v>
      </c>
    </row>
    <row r="9759" spans="1:4" x14ac:dyDescent="0.2">
      <c r="A9759" s="445">
        <v>39590</v>
      </c>
      <c r="B9759" s="445" t="s">
        <v>17063</v>
      </c>
      <c r="C9759" s="446" t="s">
        <v>1867</v>
      </c>
      <c r="D9759" s="396" t="s">
        <v>23287</v>
      </c>
    </row>
    <row r="9760" spans="1:4" x14ac:dyDescent="0.2">
      <c r="A9760" s="445">
        <v>39592</v>
      </c>
      <c r="B9760" s="445" t="s">
        <v>17064</v>
      </c>
      <c r="C9760" s="446" t="s">
        <v>1867</v>
      </c>
      <c r="D9760" s="396" t="s">
        <v>23288</v>
      </c>
    </row>
    <row r="9761" spans="1:4" x14ac:dyDescent="0.2">
      <c r="A9761" s="445">
        <v>39593</v>
      </c>
      <c r="B9761" s="445" t="s">
        <v>17065</v>
      </c>
      <c r="C9761" s="446" t="s">
        <v>1867</v>
      </c>
      <c r="D9761" s="396" t="s">
        <v>23284</v>
      </c>
    </row>
    <row r="9762" spans="1:4" x14ac:dyDescent="0.2">
      <c r="A9762" s="445">
        <v>14254</v>
      </c>
      <c r="B9762" s="445" t="s">
        <v>17066</v>
      </c>
      <c r="C9762" s="446" t="s">
        <v>1867</v>
      </c>
      <c r="D9762" s="396" t="s">
        <v>23289</v>
      </c>
    </row>
    <row r="9763" spans="1:4" x14ac:dyDescent="0.2">
      <c r="A9763" s="445">
        <v>44494</v>
      </c>
      <c r="B9763" s="445" t="s">
        <v>17067</v>
      </c>
      <c r="C9763" s="446" t="s">
        <v>1867</v>
      </c>
      <c r="D9763" s="396" t="s">
        <v>23290</v>
      </c>
    </row>
    <row r="9764" spans="1:4" x14ac:dyDescent="0.2">
      <c r="A9764" s="445">
        <v>25019</v>
      </c>
      <c r="B9764" s="445" t="s">
        <v>17068</v>
      </c>
      <c r="C9764" s="446" t="s">
        <v>1867</v>
      </c>
      <c r="D9764" s="396" t="s">
        <v>23291</v>
      </c>
    </row>
    <row r="9765" spans="1:4" x14ac:dyDescent="0.2">
      <c r="A9765" s="445">
        <v>36501</v>
      </c>
      <c r="B9765" s="445" t="s">
        <v>17069</v>
      </c>
      <c r="C9765" s="446" t="s">
        <v>1867</v>
      </c>
      <c r="D9765" s="396" t="s">
        <v>23292</v>
      </c>
    </row>
    <row r="9766" spans="1:4" x14ac:dyDescent="0.2">
      <c r="A9766" s="445">
        <v>44493</v>
      </c>
      <c r="B9766" s="445" t="s">
        <v>17070</v>
      </c>
      <c r="C9766" s="446" t="s">
        <v>1867</v>
      </c>
      <c r="D9766" s="396" t="s">
        <v>23293</v>
      </c>
    </row>
    <row r="9767" spans="1:4" x14ac:dyDescent="0.2">
      <c r="A9767" s="445">
        <v>36500</v>
      </c>
      <c r="B9767" s="445" t="s">
        <v>17071</v>
      </c>
      <c r="C9767" s="446" t="s">
        <v>1867</v>
      </c>
      <c r="D9767" s="396" t="s">
        <v>23294</v>
      </c>
    </row>
    <row r="9768" spans="1:4" x14ac:dyDescent="0.2">
      <c r="A9768" s="445">
        <v>20017</v>
      </c>
      <c r="B9768" s="445" t="s">
        <v>17072</v>
      </c>
      <c r="C9768" s="446" t="s">
        <v>1870</v>
      </c>
      <c r="D9768" s="396" t="s">
        <v>23295</v>
      </c>
    </row>
    <row r="9769" spans="1:4" x14ac:dyDescent="0.2">
      <c r="A9769" s="445">
        <v>20007</v>
      </c>
      <c r="B9769" s="445" t="s">
        <v>17073</v>
      </c>
      <c r="C9769" s="446" t="s">
        <v>1870</v>
      </c>
      <c r="D9769" s="396" t="s">
        <v>22648</v>
      </c>
    </row>
    <row r="9770" spans="1:4" x14ac:dyDescent="0.2">
      <c r="A9770" s="445">
        <v>39831</v>
      </c>
      <c r="B9770" s="445" t="s">
        <v>17074</v>
      </c>
      <c r="C9770" s="446" t="s">
        <v>1875</v>
      </c>
      <c r="D9770" s="396" t="s">
        <v>23296</v>
      </c>
    </row>
    <row r="9771" spans="1:4" x14ac:dyDescent="0.2">
      <c r="A9771" s="445">
        <v>36888</v>
      </c>
      <c r="B9771" s="445" t="s">
        <v>17075</v>
      </c>
      <c r="C9771" s="446" t="s">
        <v>1870</v>
      </c>
      <c r="D9771" s="397" t="s">
        <v>23297</v>
      </c>
    </row>
    <row r="9772" spans="1:4" x14ac:dyDescent="0.2">
      <c r="A9772" s="445">
        <v>39836</v>
      </c>
      <c r="B9772" s="445" t="s">
        <v>17076</v>
      </c>
      <c r="C9772" s="446" t="s">
        <v>1875</v>
      </c>
      <c r="D9772" s="397" t="s">
        <v>23298</v>
      </c>
    </row>
    <row r="9773" spans="1:4" x14ac:dyDescent="0.2">
      <c r="A9773" s="445">
        <v>39830</v>
      </c>
      <c r="B9773" s="445" t="s">
        <v>17077</v>
      </c>
      <c r="C9773" s="446" t="s">
        <v>1875</v>
      </c>
      <c r="D9773" s="397" t="s">
        <v>23299</v>
      </c>
    </row>
    <row r="9774" spans="1:4" x14ac:dyDescent="0.2">
      <c r="A9774" s="445">
        <v>40527</v>
      </c>
      <c r="B9774" s="445" t="s">
        <v>17078</v>
      </c>
      <c r="C9774" s="446" t="s">
        <v>1867</v>
      </c>
      <c r="D9774" s="397" t="s">
        <v>23300</v>
      </c>
    </row>
    <row r="9775" spans="1:4" x14ac:dyDescent="0.2">
      <c r="A9775" s="445">
        <v>36497</v>
      </c>
      <c r="B9775" s="445" t="s">
        <v>17079</v>
      </c>
      <c r="C9775" s="446" t="s">
        <v>1867</v>
      </c>
      <c r="D9775" s="397" t="s">
        <v>23301</v>
      </c>
    </row>
    <row r="9776" spans="1:4" x14ac:dyDescent="0.2">
      <c r="A9776" s="445">
        <v>36487</v>
      </c>
      <c r="B9776" s="445" t="s">
        <v>17080</v>
      </c>
      <c r="C9776" s="446" t="s">
        <v>1867</v>
      </c>
      <c r="D9776" s="397" t="s">
        <v>23302</v>
      </c>
    </row>
    <row r="9777" spans="1:4" x14ac:dyDescent="0.2">
      <c r="A9777" s="445">
        <v>44475</v>
      </c>
      <c r="B9777" s="445" t="s">
        <v>17081</v>
      </c>
      <c r="C9777" s="446" t="s">
        <v>1867</v>
      </c>
      <c r="D9777" s="397" t="s">
        <v>23303</v>
      </c>
    </row>
    <row r="9778" spans="1:4" x14ac:dyDescent="0.2">
      <c r="A9778" s="445">
        <v>44474</v>
      </c>
      <c r="B9778" s="445" t="s">
        <v>17082</v>
      </c>
      <c r="C9778" s="446" t="s">
        <v>1867</v>
      </c>
      <c r="D9778" s="397" t="s">
        <v>23304</v>
      </c>
    </row>
    <row r="9779" spans="1:4" x14ac:dyDescent="0.2">
      <c r="A9779" s="445">
        <v>44490</v>
      </c>
      <c r="B9779" s="445" t="s">
        <v>17083</v>
      </c>
      <c r="C9779" s="446" t="s">
        <v>1867</v>
      </c>
      <c r="D9779" s="397" t="s">
        <v>23305</v>
      </c>
    </row>
    <row r="9780" spans="1:4" x14ac:dyDescent="0.2">
      <c r="A9780" s="445">
        <v>37776</v>
      </c>
      <c r="B9780" s="445" t="s">
        <v>17084</v>
      </c>
      <c r="C9780" s="446" t="s">
        <v>1867</v>
      </c>
      <c r="D9780" s="397" t="s">
        <v>23306</v>
      </c>
    </row>
    <row r="9781" spans="1:4" x14ac:dyDescent="0.2">
      <c r="A9781" s="445">
        <v>37775</v>
      </c>
      <c r="B9781" s="445" t="s">
        <v>17085</v>
      </c>
      <c r="C9781" s="446" t="s">
        <v>1867</v>
      </c>
      <c r="D9781" s="397" t="s">
        <v>23307</v>
      </c>
    </row>
    <row r="9782" spans="1:4" x14ac:dyDescent="0.2">
      <c r="A9782" s="445">
        <v>36491</v>
      </c>
      <c r="B9782" s="445" t="s">
        <v>17086</v>
      </c>
      <c r="C9782" s="446" t="s">
        <v>1867</v>
      </c>
      <c r="D9782" s="397" t="s">
        <v>23308</v>
      </c>
    </row>
    <row r="9783" spans="1:4" x14ac:dyDescent="0.2">
      <c r="A9783" s="445">
        <v>10712</v>
      </c>
      <c r="B9783" s="445" t="s">
        <v>17087</v>
      </c>
      <c r="C9783" s="446" t="s">
        <v>1867</v>
      </c>
      <c r="D9783" s="397" t="s">
        <v>23309</v>
      </c>
    </row>
    <row r="9784" spans="1:4" x14ac:dyDescent="0.2">
      <c r="A9784" s="445">
        <v>3363</v>
      </c>
      <c r="B9784" s="445" t="s">
        <v>17088</v>
      </c>
      <c r="C9784" s="446" t="s">
        <v>1867</v>
      </c>
      <c r="D9784" s="397" t="s">
        <v>23310</v>
      </c>
    </row>
    <row r="9785" spans="1:4" x14ac:dyDescent="0.2">
      <c r="A9785" s="445">
        <v>3365</v>
      </c>
      <c r="B9785" s="445" t="s">
        <v>17089</v>
      </c>
      <c r="C9785" s="446" t="s">
        <v>1867</v>
      </c>
      <c r="D9785" s="397" t="s">
        <v>23311</v>
      </c>
    </row>
    <row r="9786" spans="1:4" x14ac:dyDescent="0.2">
      <c r="A9786" s="445">
        <v>7569</v>
      </c>
      <c r="B9786" s="445" t="s">
        <v>17090</v>
      </c>
      <c r="C9786" s="446" t="s">
        <v>1867</v>
      </c>
      <c r="D9786" s="397" t="s">
        <v>23312</v>
      </c>
    </row>
    <row r="9787" spans="1:4" x14ac:dyDescent="0.2">
      <c r="A9787" s="445">
        <v>3378</v>
      </c>
      <c r="B9787" s="445" t="s">
        <v>17091</v>
      </c>
      <c r="C9787" s="446" t="s">
        <v>1867</v>
      </c>
      <c r="D9787" s="397" t="s">
        <v>23313</v>
      </c>
    </row>
    <row r="9788" spans="1:4" x14ac:dyDescent="0.2">
      <c r="A9788" s="445">
        <v>3380</v>
      </c>
      <c r="B9788" s="445" t="s">
        <v>17092</v>
      </c>
      <c r="C9788" s="446" t="s">
        <v>1867</v>
      </c>
      <c r="D9788" s="397" t="s">
        <v>23314</v>
      </c>
    </row>
    <row r="9789" spans="1:4" x14ac:dyDescent="0.2">
      <c r="A9789" s="445">
        <v>3379</v>
      </c>
      <c r="B9789" s="445" t="s">
        <v>17093</v>
      </c>
      <c r="C9789" s="446" t="s">
        <v>1867</v>
      </c>
      <c r="D9789" s="397" t="s">
        <v>23315</v>
      </c>
    </row>
    <row r="9790" spans="1:4" x14ac:dyDescent="0.2">
      <c r="A9790" s="445">
        <v>11991</v>
      </c>
      <c r="B9790" s="445" t="s">
        <v>17094</v>
      </c>
      <c r="C9790" s="446" t="s">
        <v>1867</v>
      </c>
      <c r="D9790" s="397" t="s">
        <v>22819</v>
      </c>
    </row>
    <row r="9791" spans="1:4" x14ac:dyDescent="0.2">
      <c r="A9791" s="445">
        <v>34349</v>
      </c>
      <c r="B9791" s="445" t="s">
        <v>23316</v>
      </c>
      <c r="C9791" s="446" t="s">
        <v>1867</v>
      </c>
      <c r="D9791" s="396" t="s">
        <v>23317</v>
      </c>
    </row>
    <row r="9792" spans="1:4" x14ac:dyDescent="0.2">
      <c r="A9792" s="445">
        <v>11029</v>
      </c>
      <c r="B9792" s="445" t="s">
        <v>17095</v>
      </c>
      <c r="C9792" s="446" t="s">
        <v>1878</v>
      </c>
      <c r="D9792" s="396" t="s">
        <v>23318</v>
      </c>
    </row>
    <row r="9793" spans="1:4" x14ac:dyDescent="0.2">
      <c r="A9793" s="445">
        <v>4316</v>
      </c>
      <c r="B9793" s="445" t="s">
        <v>17096</v>
      </c>
      <c r="C9793" s="446" t="s">
        <v>1867</v>
      </c>
      <c r="D9793" s="396" t="s">
        <v>23045</v>
      </c>
    </row>
    <row r="9794" spans="1:4" x14ac:dyDescent="0.2">
      <c r="A9794" s="445">
        <v>4313</v>
      </c>
      <c r="B9794" s="445" t="s">
        <v>17097</v>
      </c>
      <c r="C9794" s="446" t="s">
        <v>1878</v>
      </c>
      <c r="D9794" s="396" t="s">
        <v>23319</v>
      </c>
    </row>
    <row r="9795" spans="1:4" x14ac:dyDescent="0.2">
      <c r="A9795" s="445">
        <v>4317</v>
      </c>
      <c r="B9795" s="445" t="s">
        <v>17098</v>
      </c>
      <c r="C9795" s="446" t="s">
        <v>1867</v>
      </c>
      <c r="D9795" s="396" t="s">
        <v>21885</v>
      </c>
    </row>
    <row r="9796" spans="1:4" x14ac:dyDescent="0.2">
      <c r="A9796" s="445">
        <v>4314</v>
      </c>
      <c r="B9796" s="445" t="s">
        <v>17099</v>
      </c>
      <c r="C9796" s="446" t="s">
        <v>1878</v>
      </c>
      <c r="D9796" s="396" t="s">
        <v>23320</v>
      </c>
    </row>
    <row r="9797" spans="1:4" x14ac:dyDescent="0.2">
      <c r="A9797" s="445">
        <v>10921</v>
      </c>
      <c r="B9797" s="445" t="s">
        <v>17100</v>
      </c>
      <c r="C9797" s="446" t="s">
        <v>1867</v>
      </c>
      <c r="D9797" s="397" t="s">
        <v>23321</v>
      </c>
    </row>
    <row r="9798" spans="1:4" x14ac:dyDescent="0.2">
      <c r="A9798" s="445">
        <v>10922</v>
      </c>
      <c r="B9798" s="445" t="s">
        <v>17101</v>
      </c>
      <c r="C9798" s="446" t="s">
        <v>1867</v>
      </c>
      <c r="D9798" s="397" t="s">
        <v>23322</v>
      </c>
    </row>
    <row r="9799" spans="1:4" x14ac:dyDescent="0.2">
      <c r="A9799" s="445">
        <v>10923</v>
      </c>
      <c r="B9799" s="445" t="s">
        <v>17102</v>
      </c>
      <c r="C9799" s="446" t="s">
        <v>1867</v>
      </c>
      <c r="D9799" s="397" t="s">
        <v>23323</v>
      </c>
    </row>
    <row r="9800" spans="1:4" x14ac:dyDescent="0.2">
      <c r="A9800" s="445">
        <v>10924</v>
      </c>
      <c r="B9800" s="445" t="s">
        <v>17103</v>
      </c>
      <c r="C9800" s="446" t="s">
        <v>1867</v>
      </c>
      <c r="D9800" s="397" t="s">
        <v>23324</v>
      </c>
    </row>
    <row r="9801" spans="1:4" x14ac:dyDescent="0.2">
      <c r="A9801" s="445">
        <v>37772</v>
      </c>
      <c r="B9801" s="445" t="s">
        <v>17104</v>
      </c>
      <c r="C9801" s="446" t="s">
        <v>1867</v>
      </c>
      <c r="D9801" s="397" t="s">
        <v>23325</v>
      </c>
    </row>
    <row r="9802" spans="1:4" x14ac:dyDescent="0.2">
      <c r="A9802" s="445">
        <v>37771</v>
      </c>
      <c r="B9802" s="445" t="s">
        <v>17105</v>
      </c>
      <c r="C9802" s="446" t="s">
        <v>1867</v>
      </c>
      <c r="D9802" s="397" t="s">
        <v>23326</v>
      </c>
    </row>
    <row r="9803" spans="1:4" x14ac:dyDescent="0.2">
      <c r="A9803" s="445">
        <v>12772</v>
      </c>
      <c r="B9803" s="445" t="s">
        <v>17106</v>
      </c>
      <c r="C9803" s="446" t="s">
        <v>1867</v>
      </c>
      <c r="D9803" s="397" t="s">
        <v>23327</v>
      </c>
    </row>
    <row r="9804" spans="1:4" x14ac:dyDescent="0.2">
      <c r="A9804" s="445">
        <v>12770</v>
      </c>
      <c r="B9804" s="445" t="s">
        <v>17107</v>
      </c>
      <c r="C9804" s="446" t="s">
        <v>1867</v>
      </c>
      <c r="D9804" s="397" t="s">
        <v>23328</v>
      </c>
    </row>
    <row r="9805" spans="1:4" x14ac:dyDescent="0.2">
      <c r="A9805" s="445">
        <v>12775</v>
      </c>
      <c r="B9805" s="445" t="s">
        <v>17108</v>
      </c>
      <c r="C9805" s="446" t="s">
        <v>1867</v>
      </c>
      <c r="D9805" s="397" t="s">
        <v>23329</v>
      </c>
    </row>
    <row r="9806" spans="1:4" x14ac:dyDescent="0.2">
      <c r="A9806" s="445">
        <v>12768</v>
      </c>
      <c r="B9806" s="445" t="s">
        <v>17109</v>
      </c>
      <c r="C9806" s="446" t="s">
        <v>1867</v>
      </c>
      <c r="D9806" s="397" t="s">
        <v>23330</v>
      </c>
    </row>
    <row r="9807" spans="1:4" x14ac:dyDescent="0.2">
      <c r="A9807" s="445">
        <v>12769</v>
      </c>
      <c r="B9807" s="445" t="s">
        <v>17110</v>
      </c>
      <c r="C9807" s="446" t="s">
        <v>1867</v>
      </c>
      <c r="D9807" s="397" t="s">
        <v>23331</v>
      </c>
    </row>
    <row r="9808" spans="1:4" x14ac:dyDescent="0.2">
      <c r="A9808" s="445">
        <v>12773</v>
      </c>
      <c r="B9808" s="445" t="s">
        <v>17111</v>
      </c>
      <c r="C9808" s="446" t="s">
        <v>1867</v>
      </c>
      <c r="D9808" s="397" t="s">
        <v>23332</v>
      </c>
    </row>
    <row r="9809" spans="1:4" x14ac:dyDescent="0.2">
      <c r="A9809" s="445">
        <v>12774</v>
      </c>
      <c r="B9809" s="445" t="s">
        <v>17112</v>
      </c>
      <c r="C9809" s="446" t="s">
        <v>1867</v>
      </c>
      <c r="D9809" s="396" t="s">
        <v>23333</v>
      </c>
    </row>
    <row r="9810" spans="1:4" x14ac:dyDescent="0.2">
      <c r="A9810" s="445">
        <v>12776</v>
      </c>
      <c r="B9810" s="445" t="s">
        <v>17113</v>
      </c>
      <c r="C9810" s="446" t="s">
        <v>1867</v>
      </c>
      <c r="D9810" s="396" t="s">
        <v>23334</v>
      </c>
    </row>
    <row r="9811" spans="1:4" x14ac:dyDescent="0.2">
      <c r="A9811" s="445">
        <v>12777</v>
      </c>
      <c r="B9811" s="445" t="s">
        <v>17114</v>
      </c>
      <c r="C9811" s="446" t="s">
        <v>1867</v>
      </c>
      <c r="D9811" s="396" t="s">
        <v>23335</v>
      </c>
    </row>
    <row r="9812" spans="1:4" x14ac:dyDescent="0.2">
      <c r="A9812" s="445">
        <v>3391</v>
      </c>
      <c r="B9812" s="445" t="s">
        <v>17115</v>
      </c>
      <c r="C9812" s="446" t="s">
        <v>1867</v>
      </c>
      <c r="D9812" s="396" t="s">
        <v>23336</v>
      </c>
    </row>
    <row r="9813" spans="1:4" x14ac:dyDescent="0.2">
      <c r="A9813" s="445">
        <v>3389</v>
      </c>
      <c r="B9813" s="445" t="s">
        <v>17116</v>
      </c>
      <c r="C9813" s="446" t="s">
        <v>1867</v>
      </c>
      <c r="D9813" s="396" t="s">
        <v>23337</v>
      </c>
    </row>
    <row r="9814" spans="1:4" x14ac:dyDescent="0.2">
      <c r="A9814" s="445">
        <v>3390</v>
      </c>
      <c r="B9814" s="445" t="s">
        <v>17117</v>
      </c>
      <c r="C9814" s="446" t="s">
        <v>1867</v>
      </c>
      <c r="D9814" s="396" t="s">
        <v>23338</v>
      </c>
    </row>
    <row r="9815" spans="1:4" x14ac:dyDescent="0.2">
      <c r="A9815" s="445">
        <v>12873</v>
      </c>
      <c r="B9815" s="445" t="s">
        <v>17118</v>
      </c>
      <c r="C9815" s="446" t="s">
        <v>1866</v>
      </c>
      <c r="D9815" s="396" t="s">
        <v>21574</v>
      </c>
    </row>
    <row r="9816" spans="1:4" x14ac:dyDescent="0.2">
      <c r="A9816" s="445">
        <v>41076</v>
      </c>
      <c r="B9816" s="445" t="s">
        <v>17119</v>
      </c>
      <c r="C9816" s="446" t="s">
        <v>1873</v>
      </c>
      <c r="D9816" s="396" t="s">
        <v>21575</v>
      </c>
    </row>
    <row r="9817" spans="1:4" x14ac:dyDescent="0.2">
      <c r="A9817" s="445">
        <v>140</v>
      </c>
      <c r="B9817" s="445" t="s">
        <v>17120</v>
      </c>
      <c r="C9817" s="446" t="s">
        <v>1871</v>
      </c>
      <c r="D9817" s="396" t="s">
        <v>23339</v>
      </c>
    </row>
    <row r="9818" spans="1:4" x14ac:dyDescent="0.2">
      <c r="A9818" s="445">
        <v>151</v>
      </c>
      <c r="B9818" s="445" t="s">
        <v>17121</v>
      </c>
      <c r="C9818" s="446" t="s">
        <v>1872</v>
      </c>
      <c r="D9818" s="396" t="s">
        <v>23340</v>
      </c>
    </row>
    <row r="9819" spans="1:4" x14ac:dyDescent="0.2">
      <c r="A9819" s="445">
        <v>7340</v>
      </c>
      <c r="B9819" s="445" t="s">
        <v>17122</v>
      </c>
      <c r="C9819" s="446" t="s">
        <v>1872</v>
      </c>
      <c r="D9819" s="396" t="s">
        <v>21989</v>
      </c>
    </row>
    <row r="9820" spans="1:4" x14ac:dyDescent="0.2">
      <c r="A9820" s="445">
        <v>40929</v>
      </c>
      <c r="B9820" s="445" t="s">
        <v>17123</v>
      </c>
      <c r="C9820" s="446" t="s">
        <v>1873</v>
      </c>
      <c r="D9820" s="397" t="s">
        <v>23341</v>
      </c>
    </row>
    <row r="9821" spans="1:4" x14ac:dyDescent="0.2">
      <c r="A9821" s="445">
        <v>2701</v>
      </c>
      <c r="B9821" s="445" t="s">
        <v>17124</v>
      </c>
      <c r="C9821" s="446" t="s">
        <v>1866</v>
      </c>
      <c r="D9821" s="397" t="s">
        <v>22562</v>
      </c>
    </row>
    <row r="9822" spans="1:4" x14ac:dyDescent="0.2">
      <c r="A9822" s="445">
        <v>38114</v>
      </c>
      <c r="B9822" s="445" t="s">
        <v>17125</v>
      </c>
      <c r="C9822" s="446" t="s">
        <v>1867</v>
      </c>
      <c r="D9822" s="397" t="s">
        <v>23342</v>
      </c>
    </row>
    <row r="9823" spans="1:4" x14ac:dyDescent="0.2">
      <c r="A9823" s="445">
        <v>38064</v>
      </c>
      <c r="B9823" s="445" t="s">
        <v>17126</v>
      </c>
      <c r="C9823" s="446" t="s">
        <v>1867</v>
      </c>
      <c r="D9823" s="397" t="s">
        <v>23343</v>
      </c>
    </row>
    <row r="9824" spans="1:4" x14ac:dyDescent="0.2">
      <c r="A9824" s="445">
        <v>38115</v>
      </c>
      <c r="B9824" s="445" t="s">
        <v>17127</v>
      </c>
      <c r="C9824" s="446" t="s">
        <v>1867</v>
      </c>
      <c r="D9824" s="397" t="s">
        <v>23344</v>
      </c>
    </row>
    <row r="9825" spans="1:4" x14ac:dyDescent="0.2">
      <c r="A9825" s="445">
        <v>38065</v>
      </c>
      <c r="B9825" s="445" t="s">
        <v>17128</v>
      </c>
      <c r="C9825" s="446" t="s">
        <v>1867</v>
      </c>
      <c r="D9825" s="397" t="s">
        <v>23345</v>
      </c>
    </row>
    <row r="9826" spans="1:4" x14ac:dyDescent="0.2">
      <c r="A9826" s="445">
        <v>38078</v>
      </c>
      <c r="B9826" s="445" t="s">
        <v>17129</v>
      </c>
      <c r="C9826" s="446" t="s">
        <v>1867</v>
      </c>
      <c r="D9826" s="397" t="s">
        <v>23346</v>
      </c>
    </row>
    <row r="9827" spans="1:4" x14ac:dyDescent="0.2">
      <c r="A9827" s="445">
        <v>38113</v>
      </c>
      <c r="B9827" s="445" t="s">
        <v>17130</v>
      </c>
      <c r="C9827" s="446" t="s">
        <v>1867</v>
      </c>
      <c r="D9827" s="396" t="s">
        <v>23347</v>
      </c>
    </row>
    <row r="9828" spans="1:4" x14ac:dyDescent="0.2">
      <c r="A9828" s="445">
        <v>38063</v>
      </c>
      <c r="B9828" s="445" t="s">
        <v>17131</v>
      </c>
      <c r="C9828" s="446" t="s">
        <v>1867</v>
      </c>
      <c r="D9828" s="396" t="s">
        <v>23348</v>
      </c>
    </row>
    <row r="9829" spans="1:4" x14ac:dyDescent="0.2">
      <c r="A9829" s="445">
        <v>38080</v>
      </c>
      <c r="B9829" s="445" t="s">
        <v>17132</v>
      </c>
      <c r="C9829" s="446" t="s">
        <v>1867</v>
      </c>
      <c r="D9829" s="397" t="s">
        <v>22570</v>
      </c>
    </row>
    <row r="9830" spans="1:4" x14ac:dyDescent="0.2">
      <c r="A9830" s="445">
        <v>38069</v>
      </c>
      <c r="B9830" s="445" t="s">
        <v>17133</v>
      </c>
      <c r="C9830" s="446" t="s">
        <v>1867</v>
      </c>
      <c r="D9830" s="396" t="s">
        <v>23349</v>
      </c>
    </row>
    <row r="9831" spans="1:4" x14ac:dyDescent="0.2">
      <c r="A9831" s="445">
        <v>38077</v>
      </c>
      <c r="B9831" s="445" t="s">
        <v>17134</v>
      </c>
      <c r="C9831" s="446" t="s">
        <v>1867</v>
      </c>
      <c r="D9831" s="396" t="s">
        <v>23350</v>
      </c>
    </row>
    <row r="9832" spans="1:4" x14ac:dyDescent="0.2">
      <c r="A9832" s="445">
        <v>38073</v>
      </c>
      <c r="B9832" s="445" t="s">
        <v>17135</v>
      </c>
      <c r="C9832" s="446" t="s">
        <v>1867</v>
      </c>
      <c r="D9832" s="396" t="s">
        <v>23351</v>
      </c>
    </row>
    <row r="9833" spans="1:4" x14ac:dyDescent="0.2">
      <c r="A9833" s="445">
        <v>38112</v>
      </c>
      <c r="B9833" s="445" t="s">
        <v>17136</v>
      </c>
      <c r="C9833" s="446" t="s">
        <v>1867</v>
      </c>
      <c r="D9833" s="397" t="s">
        <v>23352</v>
      </c>
    </row>
    <row r="9834" spans="1:4" x14ac:dyDescent="0.2">
      <c r="A9834" s="445">
        <v>38062</v>
      </c>
      <c r="B9834" s="445" t="s">
        <v>17137</v>
      </c>
      <c r="C9834" s="446" t="s">
        <v>1867</v>
      </c>
      <c r="D9834" s="397" t="s">
        <v>23353</v>
      </c>
    </row>
    <row r="9835" spans="1:4" x14ac:dyDescent="0.2">
      <c r="A9835" s="445">
        <v>12128</v>
      </c>
      <c r="B9835" s="445" t="s">
        <v>17138</v>
      </c>
      <c r="C9835" s="446" t="s">
        <v>1867</v>
      </c>
      <c r="D9835" s="396" t="s">
        <v>23354</v>
      </c>
    </row>
    <row r="9836" spans="1:4" x14ac:dyDescent="0.2">
      <c r="A9836" s="445">
        <v>12129</v>
      </c>
      <c r="B9836" s="445" t="s">
        <v>17139</v>
      </c>
      <c r="C9836" s="446" t="s">
        <v>1867</v>
      </c>
      <c r="D9836" s="396" t="s">
        <v>22258</v>
      </c>
    </row>
    <row r="9837" spans="1:4" x14ac:dyDescent="0.2">
      <c r="A9837" s="445">
        <v>38081</v>
      </c>
      <c r="B9837" s="445" t="s">
        <v>17140</v>
      </c>
      <c r="C9837" s="446" t="s">
        <v>1867</v>
      </c>
      <c r="D9837" s="396" t="s">
        <v>23355</v>
      </c>
    </row>
    <row r="9838" spans="1:4" x14ac:dyDescent="0.2">
      <c r="A9838" s="445">
        <v>38070</v>
      </c>
      <c r="B9838" s="445" t="s">
        <v>17141</v>
      </c>
      <c r="C9838" s="446" t="s">
        <v>1867</v>
      </c>
      <c r="D9838" s="396" t="s">
        <v>23356</v>
      </c>
    </row>
    <row r="9839" spans="1:4" x14ac:dyDescent="0.2">
      <c r="A9839" s="445">
        <v>38074</v>
      </c>
      <c r="B9839" s="445" t="s">
        <v>17142</v>
      </c>
      <c r="C9839" s="446" t="s">
        <v>1867</v>
      </c>
      <c r="D9839" s="397" t="s">
        <v>21882</v>
      </c>
    </row>
    <row r="9840" spans="1:4" x14ac:dyDescent="0.2">
      <c r="A9840" s="445">
        <v>38079</v>
      </c>
      <c r="B9840" s="445" t="s">
        <v>17143</v>
      </c>
      <c r="C9840" s="446" t="s">
        <v>1867</v>
      </c>
      <c r="D9840" s="396" t="s">
        <v>23357</v>
      </c>
    </row>
    <row r="9841" spans="1:4" x14ac:dyDescent="0.2">
      <c r="A9841" s="445">
        <v>38072</v>
      </c>
      <c r="B9841" s="445" t="s">
        <v>17144</v>
      </c>
      <c r="C9841" s="446" t="s">
        <v>1867</v>
      </c>
      <c r="D9841" s="396" t="s">
        <v>23358</v>
      </c>
    </row>
    <row r="9842" spans="1:4" x14ac:dyDescent="0.2">
      <c r="A9842" s="445">
        <v>38068</v>
      </c>
      <c r="B9842" s="445" t="s">
        <v>17145</v>
      </c>
      <c r="C9842" s="446" t="s">
        <v>1867</v>
      </c>
      <c r="D9842" s="396" t="s">
        <v>23359</v>
      </c>
    </row>
    <row r="9843" spans="1:4" x14ac:dyDescent="0.2">
      <c r="A9843" s="445">
        <v>38071</v>
      </c>
      <c r="B9843" s="445" t="s">
        <v>17146</v>
      </c>
      <c r="C9843" s="446" t="s">
        <v>1867</v>
      </c>
      <c r="D9843" s="396" t="s">
        <v>21743</v>
      </c>
    </row>
    <row r="9844" spans="1:4" x14ac:dyDescent="0.2">
      <c r="A9844" s="445">
        <v>38412</v>
      </c>
      <c r="B9844" s="445" t="s">
        <v>17147</v>
      </c>
      <c r="C9844" s="446" t="s">
        <v>1867</v>
      </c>
      <c r="D9844" s="397" t="s">
        <v>23360</v>
      </c>
    </row>
    <row r="9845" spans="1:4" x14ac:dyDescent="0.2">
      <c r="A9845" s="445">
        <v>3405</v>
      </c>
      <c r="B9845" s="445" t="s">
        <v>17148</v>
      </c>
      <c r="C9845" s="446" t="s">
        <v>1867</v>
      </c>
      <c r="D9845" s="396" t="s">
        <v>23361</v>
      </c>
    </row>
    <row r="9846" spans="1:4" x14ac:dyDescent="0.2">
      <c r="A9846" s="445">
        <v>3394</v>
      </c>
      <c r="B9846" s="445" t="s">
        <v>17149</v>
      </c>
      <c r="C9846" s="446" t="s">
        <v>1867</v>
      </c>
      <c r="D9846" s="396" t="s">
        <v>23362</v>
      </c>
    </row>
    <row r="9847" spans="1:4" x14ac:dyDescent="0.2">
      <c r="A9847" s="445">
        <v>3393</v>
      </c>
      <c r="B9847" s="445" t="s">
        <v>17150</v>
      </c>
      <c r="C9847" s="446" t="s">
        <v>1867</v>
      </c>
      <c r="D9847" s="396" t="s">
        <v>23363</v>
      </c>
    </row>
    <row r="9848" spans="1:4" x14ac:dyDescent="0.2">
      <c r="A9848" s="445">
        <v>3406</v>
      </c>
      <c r="B9848" s="445" t="s">
        <v>17151</v>
      </c>
      <c r="C9848" s="446" t="s">
        <v>1867</v>
      </c>
      <c r="D9848" s="396" t="s">
        <v>23364</v>
      </c>
    </row>
    <row r="9849" spans="1:4" x14ac:dyDescent="0.2">
      <c r="A9849" s="445">
        <v>3395</v>
      </c>
      <c r="B9849" s="445" t="s">
        <v>17152</v>
      </c>
      <c r="C9849" s="446" t="s">
        <v>1867</v>
      </c>
      <c r="D9849" s="396" t="s">
        <v>22746</v>
      </c>
    </row>
    <row r="9850" spans="1:4" x14ac:dyDescent="0.2">
      <c r="A9850" s="445">
        <v>3398</v>
      </c>
      <c r="B9850" s="445" t="s">
        <v>17153</v>
      </c>
      <c r="C9850" s="446" t="s">
        <v>1867</v>
      </c>
      <c r="D9850" s="396" t="s">
        <v>23365</v>
      </c>
    </row>
    <row r="9851" spans="1:4" x14ac:dyDescent="0.2">
      <c r="A9851" s="445">
        <v>40662</v>
      </c>
      <c r="B9851" s="445" t="s">
        <v>17154</v>
      </c>
      <c r="C9851" s="446" t="s">
        <v>1867</v>
      </c>
      <c r="D9851" s="396" t="s">
        <v>23366</v>
      </c>
    </row>
    <row r="9852" spans="1:4" x14ac:dyDescent="0.2">
      <c r="A9852" s="445">
        <v>3437</v>
      </c>
      <c r="B9852" s="445" t="s">
        <v>17155</v>
      </c>
      <c r="C9852" s="446" t="s">
        <v>1868</v>
      </c>
      <c r="D9852" s="396" t="s">
        <v>23367</v>
      </c>
    </row>
    <row r="9853" spans="1:4" x14ac:dyDescent="0.2">
      <c r="A9853" s="445">
        <v>11190</v>
      </c>
      <c r="B9853" s="445" t="s">
        <v>17156</v>
      </c>
      <c r="C9853" s="446" t="s">
        <v>1867</v>
      </c>
      <c r="D9853" s="396" t="s">
        <v>23368</v>
      </c>
    </row>
    <row r="9854" spans="1:4" x14ac:dyDescent="0.2">
      <c r="A9854" s="445">
        <v>34377</v>
      </c>
      <c r="B9854" s="445" t="s">
        <v>17157</v>
      </c>
      <c r="C9854" s="446" t="s">
        <v>1867</v>
      </c>
      <c r="D9854" s="396" t="s">
        <v>23369</v>
      </c>
    </row>
    <row r="9855" spans="1:4" x14ac:dyDescent="0.2">
      <c r="A9855" s="445">
        <v>3428</v>
      </c>
      <c r="B9855" s="445" t="s">
        <v>17158</v>
      </c>
      <c r="C9855" s="446" t="s">
        <v>1868</v>
      </c>
      <c r="D9855" s="396" t="s">
        <v>23370</v>
      </c>
    </row>
    <row r="9856" spans="1:4" x14ac:dyDescent="0.2">
      <c r="A9856" s="445">
        <v>3429</v>
      </c>
      <c r="B9856" s="445" t="s">
        <v>17159</v>
      </c>
      <c r="C9856" s="446" t="s">
        <v>1868</v>
      </c>
      <c r="D9856" s="396" t="s">
        <v>23371</v>
      </c>
    </row>
    <row r="9857" spans="1:4" x14ac:dyDescent="0.2">
      <c r="A9857" s="445">
        <v>11199</v>
      </c>
      <c r="B9857" s="445" t="s">
        <v>17160</v>
      </c>
      <c r="C9857" s="446" t="s">
        <v>1867</v>
      </c>
      <c r="D9857" s="396" t="s">
        <v>23372</v>
      </c>
    </row>
    <row r="9858" spans="1:4" x14ac:dyDescent="0.2">
      <c r="A9858" s="445">
        <v>34369</v>
      </c>
      <c r="B9858" s="445" t="s">
        <v>17161</v>
      </c>
      <c r="C9858" s="446" t="s">
        <v>1867</v>
      </c>
      <c r="D9858" s="396" t="s">
        <v>23373</v>
      </c>
    </row>
    <row r="9859" spans="1:4" x14ac:dyDescent="0.2">
      <c r="A9859" s="445">
        <v>36896</v>
      </c>
      <c r="B9859" s="445" t="s">
        <v>17162</v>
      </c>
      <c r="C9859" s="446" t="s">
        <v>1867</v>
      </c>
      <c r="D9859" s="396" t="s">
        <v>23374</v>
      </c>
    </row>
    <row r="9860" spans="1:4" x14ac:dyDescent="0.2">
      <c r="A9860" s="445">
        <v>34367</v>
      </c>
      <c r="B9860" s="445" t="s">
        <v>17163</v>
      </c>
      <c r="C9860" s="446" t="s">
        <v>1867</v>
      </c>
      <c r="D9860" s="396" t="s">
        <v>23375</v>
      </c>
    </row>
    <row r="9861" spans="1:4" x14ac:dyDescent="0.2">
      <c r="A9861" s="445">
        <v>36897</v>
      </c>
      <c r="B9861" s="445" t="s">
        <v>17164</v>
      </c>
      <c r="C9861" s="446" t="s">
        <v>1867</v>
      </c>
      <c r="D9861" s="396" t="s">
        <v>23376</v>
      </c>
    </row>
    <row r="9862" spans="1:4" x14ac:dyDescent="0.2">
      <c r="A9862" s="445">
        <v>34364</v>
      </c>
      <c r="B9862" s="445" t="s">
        <v>17165</v>
      </c>
      <c r="C9862" s="446" t="s">
        <v>1867</v>
      </c>
      <c r="D9862" s="396" t="s">
        <v>23377</v>
      </c>
    </row>
    <row r="9863" spans="1:4" x14ac:dyDescent="0.2">
      <c r="A9863" s="445">
        <v>40659</v>
      </c>
      <c r="B9863" s="445" t="s">
        <v>17166</v>
      </c>
      <c r="C9863" s="446" t="s">
        <v>1868</v>
      </c>
      <c r="D9863" s="396" t="s">
        <v>23378</v>
      </c>
    </row>
    <row r="9864" spans="1:4" x14ac:dyDescent="0.2">
      <c r="A9864" s="445">
        <v>40660</v>
      </c>
      <c r="B9864" s="445" t="s">
        <v>17167</v>
      </c>
      <c r="C9864" s="446" t="s">
        <v>1868</v>
      </c>
      <c r="D9864" s="396" t="s">
        <v>23379</v>
      </c>
    </row>
    <row r="9865" spans="1:4" x14ac:dyDescent="0.2">
      <c r="A9865" s="445">
        <v>40661</v>
      </c>
      <c r="B9865" s="445" t="s">
        <v>17168</v>
      </c>
      <c r="C9865" s="446" t="s">
        <v>1868</v>
      </c>
      <c r="D9865" s="396" t="s">
        <v>23380</v>
      </c>
    </row>
    <row r="9866" spans="1:4" x14ac:dyDescent="0.2">
      <c r="A9866" s="445">
        <v>3421</v>
      </c>
      <c r="B9866" s="445" t="s">
        <v>17169</v>
      </c>
      <c r="C9866" s="446" t="s">
        <v>1868</v>
      </c>
      <c r="D9866" s="396" t="s">
        <v>23381</v>
      </c>
    </row>
    <row r="9867" spans="1:4" x14ac:dyDescent="0.2">
      <c r="A9867" s="445">
        <v>599</v>
      </c>
      <c r="B9867" s="445" t="s">
        <v>17170</v>
      </c>
      <c r="C9867" s="446" t="s">
        <v>1868</v>
      </c>
      <c r="D9867" s="397" t="s">
        <v>23382</v>
      </c>
    </row>
    <row r="9868" spans="1:4" x14ac:dyDescent="0.2">
      <c r="A9868" s="445">
        <v>44053</v>
      </c>
      <c r="B9868" s="445" t="s">
        <v>17171</v>
      </c>
      <c r="C9868" s="446" t="s">
        <v>1867</v>
      </c>
      <c r="D9868" s="396" t="s">
        <v>23383</v>
      </c>
    </row>
    <row r="9869" spans="1:4" x14ac:dyDescent="0.2">
      <c r="A9869" s="445">
        <v>3423</v>
      </c>
      <c r="B9869" s="445" t="s">
        <v>17172</v>
      </c>
      <c r="C9869" s="446" t="s">
        <v>1868</v>
      </c>
      <c r="D9869" s="396" t="s">
        <v>23384</v>
      </c>
    </row>
    <row r="9870" spans="1:4" x14ac:dyDescent="0.2">
      <c r="A9870" s="445">
        <v>34381</v>
      </c>
      <c r="B9870" s="445" t="s">
        <v>17173</v>
      </c>
      <c r="C9870" s="446" t="s">
        <v>1867</v>
      </c>
      <c r="D9870" s="397" t="s">
        <v>23385</v>
      </c>
    </row>
    <row r="9871" spans="1:4" x14ac:dyDescent="0.2">
      <c r="A9871" s="445">
        <v>34797</v>
      </c>
      <c r="B9871" s="445" t="s">
        <v>23386</v>
      </c>
      <c r="C9871" s="446" t="s">
        <v>1867</v>
      </c>
      <c r="D9871" s="396" t="s">
        <v>23387</v>
      </c>
    </row>
    <row r="9872" spans="1:4" x14ac:dyDescent="0.2">
      <c r="A9872" s="445">
        <v>44054</v>
      </c>
      <c r="B9872" s="445" t="s">
        <v>17174</v>
      </c>
      <c r="C9872" s="446" t="s">
        <v>1867</v>
      </c>
      <c r="D9872" s="396" t="s">
        <v>23388</v>
      </c>
    </row>
    <row r="9873" spans="1:4" x14ac:dyDescent="0.2">
      <c r="A9873" s="445">
        <v>44399</v>
      </c>
      <c r="B9873" s="445" t="s">
        <v>17175</v>
      </c>
      <c r="C9873" s="446" t="s">
        <v>1867</v>
      </c>
      <c r="D9873" s="396" t="s">
        <v>23389</v>
      </c>
    </row>
    <row r="9874" spans="1:4" x14ac:dyDescent="0.2">
      <c r="A9874" s="445">
        <v>44503</v>
      </c>
      <c r="B9874" s="445" t="s">
        <v>17176</v>
      </c>
      <c r="C9874" s="446" t="s">
        <v>1866</v>
      </c>
      <c r="D9874" s="396" t="s">
        <v>23390</v>
      </c>
    </row>
    <row r="9875" spans="1:4" x14ac:dyDescent="0.2">
      <c r="A9875" s="445">
        <v>41077</v>
      </c>
      <c r="B9875" s="445" t="s">
        <v>17177</v>
      </c>
      <c r="C9875" s="446" t="s">
        <v>1873</v>
      </c>
      <c r="D9875" s="396" t="s">
        <v>23391</v>
      </c>
    </row>
    <row r="9876" spans="1:4" x14ac:dyDescent="0.2">
      <c r="A9876" s="445">
        <v>37963</v>
      </c>
      <c r="B9876" s="445" t="s">
        <v>17178</v>
      </c>
      <c r="C9876" s="446" t="s">
        <v>1867</v>
      </c>
      <c r="D9876" s="396" t="s">
        <v>23392</v>
      </c>
    </row>
    <row r="9877" spans="1:4" x14ac:dyDescent="0.2">
      <c r="A9877" s="445">
        <v>37964</v>
      </c>
      <c r="B9877" s="445" t="s">
        <v>17179</v>
      </c>
      <c r="C9877" s="446" t="s">
        <v>1867</v>
      </c>
      <c r="D9877" s="396" t="s">
        <v>21971</v>
      </c>
    </row>
    <row r="9878" spans="1:4" x14ac:dyDescent="0.2">
      <c r="A9878" s="445">
        <v>37965</v>
      </c>
      <c r="B9878" s="445" t="s">
        <v>17180</v>
      </c>
      <c r="C9878" s="446" t="s">
        <v>1867</v>
      </c>
      <c r="D9878" s="397" t="s">
        <v>23393</v>
      </c>
    </row>
    <row r="9879" spans="1:4" x14ac:dyDescent="0.2">
      <c r="A9879" s="445">
        <v>37966</v>
      </c>
      <c r="B9879" s="445" t="s">
        <v>17181</v>
      </c>
      <c r="C9879" s="446" t="s">
        <v>1867</v>
      </c>
      <c r="D9879" s="396" t="s">
        <v>23394</v>
      </c>
    </row>
    <row r="9880" spans="1:4" x14ac:dyDescent="0.2">
      <c r="A9880" s="445">
        <v>37967</v>
      </c>
      <c r="B9880" s="445" t="s">
        <v>17182</v>
      </c>
      <c r="C9880" s="446" t="s">
        <v>1867</v>
      </c>
      <c r="D9880" s="396" t="s">
        <v>23395</v>
      </c>
    </row>
    <row r="9881" spans="1:4" x14ac:dyDescent="0.2">
      <c r="A9881" s="445">
        <v>37968</v>
      </c>
      <c r="B9881" s="445" t="s">
        <v>17183</v>
      </c>
      <c r="C9881" s="446" t="s">
        <v>1867</v>
      </c>
      <c r="D9881" s="396" t="s">
        <v>23396</v>
      </c>
    </row>
    <row r="9882" spans="1:4" x14ac:dyDescent="0.2">
      <c r="A9882" s="445">
        <v>37969</v>
      </c>
      <c r="B9882" s="445" t="s">
        <v>17184</v>
      </c>
      <c r="C9882" s="446" t="s">
        <v>1867</v>
      </c>
      <c r="D9882" s="396" t="s">
        <v>23397</v>
      </c>
    </row>
    <row r="9883" spans="1:4" x14ac:dyDescent="0.2">
      <c r="A9883" s="445">
        <v>37970</v>
      </c>
      <c r="B9883" s="445" t="s">
        <v>17185</v>
      </c>
      <c r="C9883" s="446" t="s">
        <v>1867</v>
      </c>
      <c r="D9883" s="396" t="s">
        <v>23398</v>
      </c>
    </row>
    <row r="9884" spans="1:4" x14ac:dyDescent="0.2">
      <c r="A9884" s="445">
        <v>44251</v>
      </c>
      <c r="B9884" s="445" t="s">
        <v>17186</v>
      </c>
      <c r="C9884" s="446" t="s">
        <v>1867</v>
      </c>
      <c r="D9884" s="396" t="s">
        <v>23399</v>
      </c>
    </row>
    <row r="9885" spans="1:4" x14ac:dyDescent="0.2">
      <c r="A9885" s="445">
        <v>21118</v>
      </c>
      <c r="B9885" s="445" t="s">
        <v>17187</v>
      </c>
      <c r="C9885" s="446" t="s">
        <v>1867</v>
      </c>
      <c r="D9885" s="396" t="s">
        <v>23400</v>
      </c>
    </row>
    <row r="9886" spans="1:4" x14ac:dyDescent="0.2">
      <c r="A9886" s="445">
        <v>37956</v>
      </c>
      <c r="B9886" s="445" t="s">
        <v>17188</v>
      </c>
      <c r="C9886" s="446" t="s">
        <v>1867</v>
      </c>
      <c r="D9886" s="397" t="s">
        <v>23401</v>
      </c>
    </row>
    <row r="9887" spans="1:4" x14ac:dyDescent="0.2">
      <c r="A9887" s="445">
        <v>37957</v>
      </c>
      <c r="B9887" s="445" t="s">
        <v>17189</v>
      </c>
      <c r="C9887" s="446" t="s">
        <v>1867</v>
      </c>
      <c r="D9887" s="397" t="s">
        <v>22165</v>
      </c>
    </row>
    <row r="9888" spans="1:4" x14ac:dyDescent="0.2">
      <c r="A9888" s="445">
        <v>37958</v>
      </c>
      <c r="B9888" s="445" t="s">
        <v>17190</v>
      </c>
      <c r="C9888" s="446" t="s">
        <v>1867</v>
      </c>
      <c r="D9888" s="397" t="s">
        <v>23402</v>
      </c>
    </row>
    <row r="9889" spans="1:4" x14ac:dyDescent="0.2">
      <c r="A9889" s="445">
        <v>37959</v>
      </c>
      <c r="B9889" s="445" t="s">
        <v>17191</v>
      </c>
      <c r="C9889" s="446" t="s">
        <v>1867</v>
      </c>
      <c r="D9889" s="397" t="s">
        <v>23403</v>
      </c>
    </row>
    <row r="9890" spans="1:4" x14ac:dyDescent="0.2">
      <c r="A9890" s="445">
        <v>37960</v>
      </c>
      <c r="B9890" s="445" t="s">
        <v>17192</v>
      </c>
      <c r="C9890" s="446" t="s">
        <v>1867</v>
      </c>
      <c r="D9890" s="396" t="s">
        <v>23404</v>
      </c>
    </row>
    <row r="9891" spans="1:4" x14ac:dyDescent="0.2">
      <c r="A9891" s="445">
        <v>37961</v>
      </c>
      <c r="B9891" s="445" t="s">
        <v>17193</v>
      </c>
      <c r="C9891" s="446" t="s">
        <v>1867</v>
      </c>
      <c r="D9891" s="397" t="s">
        <v>23405</v>
      </c>
    </row>
    <row r="9892" spans="1:4" x14ac:dyDescent="0.2">
      <c r="A9892" s="445">
        <v>37962</v>
      </c>
      <c r="B9892" s="445" t="s">
        <v>17194</v>
      </c>
      <c r="C9892" s="446" t="s">
        <v>1867</v>
      </c>
      <c r="D9892" s="397" t="s">
        <v>23406</v>
      </c>
    </row>
    <row r="9893" spans="1:4" x14ac:dyDescent="0.2">
      <c r="A9893" s="445">
        <v>3533</v>
      </c>
      <c r="B9893" s="445" t="s">
        <v>17195</v>
      </c>
      <c r="C9893" s="446" t="s">
        <v>1867</v>
      </c>
      <c r="D9893" s="396" t="s">
        <v>23407</v>
      </c>
    </row>
    <row r="9894" spans="1:4" x14ac:dyDescent="0.2">
      <c r="A9894" s="445">
        <v>3538</v>
      </c>
      <c r="B9894" s="445" t="s">
        <v>17196</v>
      </c>
      <c r="C9894" s="446" t="s">
        <v>1867</v>
      </c>
      <c r="D9894" s="396" t="s">
        <v>21924</v>
      </c>
    </row>
    <row r="9895" spans="1:4" x14ac:dyDescent="0.2">
      <c r="A9895" s="445">
        <v>3498</v>
      </c>
      <c r="B9895" s="445" t="s">
        <v>17197</v>
      </c>
      <c r="C9895" s="446" t="s">
        <v>1867</v>
      </c>
      <c r="D9895" s="396" t="s">
        <v>23408</v>
      </c>
    </row>
    <row r="9896" spans="1:4" x14ac:dyDescent="0.2">
      <c r="A9896" s="445">
        <v>3496</v>
      </c>
      <c r="B9896" s="445" t="s">
        <v>17198</v>
      </c>
      <c r="C9896" s="446" t="s">
        <v>1867</v>
      </c>
      <c r="D9896" s="396" t="s">
        <v>23409</v>
      </c>
    </row>
    <row r="9897" spans="1:4" x14ac:dyDescent="0.2">
      <c r="A9897" s="445">
        <v>38429</v>
      </c>
      <c r="B9897" s="445" t="s">
        <v>17199</v>
      </c>
      <c r="C9897" s="446" t="s">
        <v>1867</v>
      </c>
      <c r="D9897" s="396" t="s">
        <v>23410</v>
      </c>
    </row>
    <row r="9898" spans="1:4" x14ac:dyDescent="0.2">
      <c r="A9898" s="445">
        <v>38431</v>
      </c>
      <c r="B9898" s="445" t="s">
        <v>17200</v>
      </c>
      <c r="C9898" s="446" t="s">
        <v>1867</v>
      </c>
      <c r="D9898" s="397" t="s">
        <v>23411</v>
      </c>
    </row>
    <row r="9899" spans="1:4" x14ac:dyDescent="0.2">
      <c r="A9899" s="445">
        <v>38430</v>
      </c>
      <c r="B9899" s="445" t="s">
        <v>17201</v>
      </c>
      <c r="C9899" s="446" t="s">
        <v>1867</v>
      </c>
      <c r="D9899" s="396" t="s">
        <v>23412</v>
      </c>
    </row>
    <row r="9900" spans="1:4" x14ac:dyDescent="0.2">
      <c r="A9900" s="445">
        <v>36348</v>
      </c>
      <c r="B9900" s="445" t="s">
        <v>17202</v>
      </c>
      <c r="C9900" s="446" t="s">
        <v>1867</v>
      </c>
      <c r="D9900" s="396" t="s">
        <v>21700</v>
      </c>
    </row>
    <row r="9901" spans="1:4" x14ac:dyDescent="0.2">
      <c r="A9901" s="445">
        <v>36349</v>
      </c>
      <c r="B9901" s="445" t="s">
        <v>17203</v>
      </c>
      <c r="C9901" s="446" t="s">
        <v>1867</v>
      </c>
      <c r="D9901" s="396" t="s">
        <v>23413</v>
      </c>
    </row>
    <row r="9902" spans="1:4" x14ac:dyDescent="0.2">
      <c r="A9902" s="445">
        <v>38987</v>
      </c>
      <c r="B9902" s="445" t="s">
        <v>17204</v>
      </c>
      <c r="C9902" s="446" t="s">
        <v>1867</v>
      </c>
      <c r="D9902" s="396" t="s">
        <v>23414</v>
      </c>
    </row>
    <row r="9903" spans="1:4" x14ac:dyDescent="0.2">
      <c r="A9903" s="445">
        <v>38988</v>
      </c>
      <c r="B9903" s="445" t="s">
        <v>17205</v>
      </c>
      <c r="C9903" s="446" t="s">
        <v>1867</v>
      </c>
      <c r="D9903" s="396" t="s">
        <v>23415</v>
      </c>
    </row>
    <row r="9904" spans="1:4" x14ac:dyDescent="0.2">
      <c r="A9904" s="445">
        <v>38989</v>
      </c>
      <c r="B9904" s="445" t="s">
        <v>17206</v>
      </c>
      <c r="C9904" s="446" t="s">
        <v>1867</v>
      </c>
      <c r="D9904" s="396" t="s">
        <v>23416</v>
      </c>
    </row>
    <row r="9905" spans="1:4" x14ac:dyDescent="0.2">
      <c r="A9905" s="445">
        <v>38990</v>
      </c>
      <c r="B9905" s="445" t="s">
        <v>17207</v>
      </c>
      <c r="C9905" s="446" t="s">
        <v>1867</v>
      </c>
      <c r="D9905" s="396" t="s">
        <v>21906</v>
      </c>
    </row>
    <row r="9906" spans="1:4" x14ac:dyDescent="0.2">
      <c r="A9906" s="445">
        <v>38991</v>
      </c>
      <c r="B9906" s="445" t="s">
        <v>17208</v>
      </c>
      <c r="C9906" s="446" t="s">
        <v>1867</v>
      </c>
      <c r="D9906" s="396" t="s">
        <v>23417</v>
      </c>
    </row>
    <row r="9907" spans="1:4" x14ac:dyDescent="0.2">
      <c r="A9907" s="445">
        <v>38433</v>
      </c>
      <c r="B9907" s="445" t="s">
        <v>17209</v>
      </c>
      <c r="C9907" s="446" t="s">
        <v>1867</v>
      </c>
      <c r="D9907" s="396" t="s">
        <v>23418</v>
      </c>
    </row>
    <row r="9908" spans="1:4" x14ac:dyDescent="0.2">
      <c r="A9908" s="445">
        <v>38440</v>
      </c>
      <c r="B9908" s="445" t="s">
        <v>17210</v>
      </c>
      <c r="C9908" s="446" t="s">
        <v>1867</v>
      </c>
      <c r="D9908" s="396" t="s">
        <v>23419</v>
      </c>
    </row>
    <row r="9909" spans="1:4" x14ac:dyDescent="0.2">
      <c r="A9909" s="445">
        <v>36359</v>
      </c>
      <c r="B9909" s="445" t="s">
        <v>17211</v>
      </c>
      <c r="C9909" s="446" t="s">
        <v>1867</v>
      </c>
      <c r="D9909" s="396" t="s">
        <v>23420</v>
      </c>
    </row>
    <row r="9910" spans="1:4" x14ac:dyDescent="0.2">
      <c r="A9910" s="445">
        <v>36360</v>
      </c>
      <c r="B9910" s="445" t="s">
        <v>17212</v>
      </c>
      <c r="C9910" s="446" t="s">
        <v>1867</v>
      </c>
      <c r="D9910" s="396" t="s">
        <v>23421</v>
      </c>
    </row>
    <row r="9911" spans="1:4" x14ac:dyDescent="0.2">
      <c r="A9911" s="445">
        <v>38434</v>
      </c>
      <c r="B9911" s="445" t="s">
        <v>17213</v>
      </c>
      <c r="C9911" s="446" t="s">
        <v>1867</v>
      </c>
      <c r="D9911" s="396" t="s">
        <v>23422</v>
      </c>
    </row>
    <row r="9912" spans="1:4" x14ac:dyDescent="0.2">
      <c r="A9912" s="445">
        <v>38435</v>
      </c>
      <c r="B9912" s="445" t="s">
        <v>17214</v>
      </c>
      <c r="C9912" s="446" t="s">
        <v>1867</v>
      </c>
      <c r="D9912" s="396" t="s">
        <v>23423</v>
      </c>
    </row>
    <row r="9913" spans="1:4" x14ac:dyDescent="0.2">
      <c r="A9913" s="445">
        <v>38436</v>
      </c>
      <c r="B9913" s="445" t="s">
        <v>17215</v>
      </c>
      <c r="C9913" s="446" t="s">
        <v>1867</v>
      </c>
      <c r="D9913" s="396" t="s">
        <v>23424</v>
      </c>
    </row>
    <row r="9914" spans="1:4" x14ac:dyDescent="0.2">
      <c r="A9914" s="445">
        <v>38437</v>
      </c>
      <c r="B9914" s="445" t="s">
        <v>17216</v>
      </c>
      <c r="C9914" s="446" t="s">
        <v>1867</v>
      </c>
      <c r="D9914" s="396" t="s">
        <v>23425</v>
      </c>
    </row>
    <row r="9915" spans="1:4" x14ac:dyDescent="0.2">
      <c r="A9915" s="445">
        <v>38438</v>
      </c>
      <c r="B9915" s="445" t="s">
        <v>17217</v>
      </c>
      <c r="C9915" s="446" t="s">
        <v>1867</v>
      </c>
      <c r="D9915" s="396" t="s">
        <v>23426</v>
      </c>
    </row>
    <row r="9916" spans="1:4" x14ac:dyDescent="0.2">
      <c r="A9916" s="445">
        <v>38439</v>
      </c>
      <c r="B9916" s="445" t="s">
        <v>17218</v>
      </c>
      <c r="C9916" s="446" t="s">
        <v>1867</v>
      </c>
      <c r="D9916" s="396" t="s">
        <v>23427</v>
      </c>
    </row>
    <row r="9917" spans="1:4" x14ac:dyDescent="0.2">
      <c r="A9917" s="445">
        <v>10836</v>
      </c>
      <c r="B9917" s="445" t="s">
        <v>17219</v>
      </c>
      <c r="C9917" s="446" t="s">
        <v>1867</v>
      </c>
      <c r="D9917" s="396" t="s">
        <v>23428</v>
      </c>
    </row>
    <row r="9918" spans="1:4" x14ac:dyDescent="0.2">
      <c r="A9918" s="445">
        <v>10835</v>
      </c>
      <c r="B9918" s="445" t="s">
        <v>17220</v>
      </c>
      <c r="C9918" s="446" t="s">
        <v>1867</v>
      </c>
      <c r="D9918" s="396" t="s">
        <v>22004</v>
      </c>
    </row>
    <row r="9919" spans="1:4" x14ac:dyDescent="0.2">
      <c r="A9919" s="445">
        <v>3475</v>
      </c>
      <c r="B9919" s="445" t="s">
        <v>17221</v>
      </c>
      <c r="C9919" s="446" t="s">
        <v>1867</v>
      </c>
      <c r="D9919" s="396" t="s">
        <v>21961</v>
      </c>
    </row>
    <row r="9920" spans="1:4" x14ac:dyDescent="0.2">
      <c r="A9920" s="445">
        <v>3485</v>
      </c>
      <c r="B9920" s="445" t="s">
        <v>17222</v>
      </c>
      <c r="C9920" s="446" t="s">
        <v>1867</v>
      </c>
      <c r="D9920" s="396" t="s">
        <v>21981</v>
      </c>
    </row>
    <row r="9921" spans="1:4" x14ac:dyDescent="0.2">
      <c r="A9921" s="445">
        <v>3534</v>
      </c>
      <c r="B9921" s="445" t="s">
        <v>17223</v>
      </c>
      <c r="C9921" s="446" t="s">
        <v>1867</v>
      </c>
      <c r="D9921" s="396" t="s">
        <v>23429</v>
      </c>
    </row>
    <row r="9922" spans="1:4" x14ac:dyDescent="0.2">
      <c r="A9922" s="445">
        <v>3543</v>
      </c>
      <c r="B9922" s="445" t="s">
        <v>17224</v>
      </c>
      <c r="C9922" s="446" t="s">
        <v>1867</v>
      </c>
      <c r="D9922" s="396" t="s">
        <v>23430</v>
      </c>
    </row>
    <row r="9923" spans="1:4" x14ac:dyDescent="0.2">
      <c r="A9923" s="445">
        <v>3482</v>
      </c>
      <c r="B9923" s="445" t="s">
        <v>17225</v>
      </c>
      <c r="C9923" s="446" t="s">
        <v>1867</v>
      </c>
      <c r="D9923" s="396" t="s">
        <v>22004</v>
      </c>
    </row>
    <row r="9924" spans="1:4" x14ac:dyDescent="0.2">
      <c r="A9924" s="445">
        <v>3505</v>
      </c>
      <c r="B9924" s="445" t="s">
        <v>17226</v>
      </c>
      <c r="C9924" s="446" t="s">
        <v>1867</v>
      </c>
      <c r="D9924" s="396" t="s">
        <v>23431</v>
      </c>
    </row>
    <row r="9925" spans="1:4" x14ac:dyDescent="0.2">
      <c r="A9925" s="445">
        <v>3521</v>
      </c>
      <c r="B9925" s="445" t="s">
        <v>17227</v>
      </c>
      <c r="C9925" s="446" t="s">
        <v>1867</v>
      </c>
      <c r="D9925" s="396" t="s">
        <v>23432</v>
      </c>
    </row>
    <row r="9926" spans="1:4" x14ac:dyDescent="0.2">
      <c r="A9926" s="445">
        <v>3531</v>
      </c>
      <c r="B9926" s="445" t="s">
        <v>17228</v>
      </c>
      <c r="C9926" s="446" t="s">
        <v>1867</v>
      </c>
      <c r="D9926" s="396" t="s">
        <v>23422</v>
      </c>
    </row>
    <row r="9927" spans="1:4" x14ac:dyDescent="0.2">
      <c r="A9927" s="445">
        <v>3522</v>
      </c>
      <c r="B9927" s="445" t="s">
        <v>17229</v>
      </c>
      <c r="C9927" s="446" t="s">
        <v>1867</v>
      </c>
      <c r="D9927" s="396" t="s">
        <v>21557</v>
      </c>
    </row>
    <row r="9928" spans="1:4" x14ac:dyDescent="0.2">
      <c r="A9928" s="445">
        <v>3527</v>
      </c>
      <c r="B9928" s="445" t="s">
        <v>17230</v>
      </c>
      <c r="C9928" s="446" t="s">
        <v>1867</v>
      </c>
      <c r="D9928" s="396" t="s">
        <v>23433</v>
      </c>
    </row>
    <row r="9929" spans="1:4" x14ac:dyDescent="0.2">
      <c r="A9929" s="445">
        <v>3516</v>
      </c>
      <c r="B9929" s="445" t="s">
        <v>17231</v>
      </c>
      <c r="C9929" s="446" t="s">
        <v>1867</v>
      </c>
      <c r="D9929" s="396" t="s">
        <v>21552</v>
      </c>
    </row>
    <row r="9930" spans="1:4" x14ac:dyDescent="0.2">
      <c r="A9930" s="445">
        <v>3517</v>
      </c>
      <c r="B9930" s="445" t="s">
        <v>17232</v>
      </c>
      <c r="C9930" s="446" t="s">
        <v>1867</v>
      </c>
      <c r="D9930" s="396" t="s">
        <v>22157</v>
      </c>
    </row>
    <row r="9931" spans="1:4" x14ac:dyDescent="0.2">
      <c r="A9931" s="445">
        <v>3515</v>
      </c>
      <c r="B9931" s="445" t="s">
        <v>17233</v>
      </c>
      <c r="C9931" s="446" t="s">
        <v>1867</v>
      </c>
      <c r="D9931" s="396" t="s">
        <v>23236</v>
      </c>
    </row>
    <row r="9932" spans="1:4" x14ac:dyDescent="0.2">
      <c r="A9932" s="445">
        <v>20147</v>
      </c>
      <c r="B9932" s="445" t="s">
        <v>17234</v>
      </c>
      <c r="C9932" s="446" t="s">
        <v>1867</v>
      </c>
      <c r="D9932" s="396" t="s">
        <v>23434</v>
      </c>
    </row>
    <row r="9933" spans="1:4" x14ac:dyDescent="0.2">
      <c r="A9933" s="445">
        <v>3524</v>
      </c>
      <c r="B9933" s="445" t="s">
        <v>17235</v>
      </c>
      <c r="C9933" s="446" t="s">
        <v>1867</v>
      </c>
      <c r="D9933" s="396" t="s">
        <v>23295</v>
      </c>
    </row>
    <row r="9934" spans="1:4" x14ac:dyDescent="0.2">
      <c r="A9934" s="445">
        <v>3532</v>
      </c>
      <c r="B9934" s="445" t="s">
        <v>17236</v>
      </c>
      <c r="C9934" s="446" t="s">
        <v>1867</v>
      </c>
      <c r="D9934" s="396" t="s">
        <v>23435</v>
      </c>
    </row>
    <row r="9935" spans="1:4" x14ac:dyDescent="0.2">
      <c r="A9935" s="445">
        <v>3528</v>
      </c>
      <c r="B9935" s="445" t="s">
        <v>17237</v>
      </c>
      <c r="C9935" s="446" t="s">
        <v>1867</v>
      </c>
      <c r="D9935" s="396" t="s">
        <v>23436</v>
      </c>
    </row>
    <row r="9936" spans="1:4" x14ac:dyDescent="0.2">
      <c r="A9936" s="445">
        <v>37952</v>
      </c>
      <c r="B9936" s="445" t="s">
        <v>17238</v>
      </c>
      <c r="C9936" s="446" t="s">
        <v>1867</v>
      </c>
      <c r="D9936" s="396" t="s">
        <v>23437</v>
      </c>
    </row>
    <row r="9937" spans="1:4" x14ac:dyDescent="0.2">
      <c r="A9937" s="445">
        <v>37951</v>
      </c>
      <c r="B9937" s="445" t="s">
        <v>17239</v>
      </c>
      <c r="C9937" s="446" t="s">
        <v>1867</v>
      </c>
      <c r="D9937" s="396" t="s">
        <v>22482</v>
      </c>
    </row>
    <row r="9938" spans="1:4" x14ac:dyDescent="0.2">
      <c r="A9938" s="445">
        <v>3518</v>
      </c>
      <c r="B9938" s="445" t="s">
        <v>17240</v>
      </c>
      <c r="C9938" s="446" t="s">
        <v>1867</v>
      </c>
      <c r="D9938" s="396" t="s">
        <v>23438</v>
      </c>
    </row>
    <row r="9939" spans="1:4" x14ac:dyDescent="0.2">
      <c r="A9939" s="445">
        <v>3519</v>
      </c>
      <c r="B9939" s="445" t="s">
        <v>17241</v>
      </c>
      <c r="C9939" s="446" t="s">
        <v>1867</v>
      </c>
      <c r="D9939" s="396" t="s">
        <v>23429</v>
      </c>
    </row>
    <row r="9940" spans="1:4" x14ac:dyDescent="0.2">
      <c r="A9940" s="445">
        <v>3520</v>
      </c>
      <c r="B9940" s="445" t="s">
        <v>17242</v>
      </c>
      <c r="C9940" s="446" t="s">
        <v>1867</v>
      </c>
      <c r="D9940" s="396" t="s">
        <v>23439</v>
      </c>
    </row>
    <row r="9941" spans="1:4" x14ac:dyDescent="0.2">
      <c r="A9941" s="445">
        <v>37950</v>
      </c>
      <c r="B9941" s="445" t="s">
        <v>17243</v>
      </c>
      <c r="C9941" s="446" t="s">
        <v>1867</v>
      </c>
      <c r="D9941" s="396" t="s">
        <v>23440</v>
      </c>
    </row>
    <row r="9942" spans="1:4" x14ac:dyDescent="0.2">
      <c r="A9942" s="445">
        <v>37949</v>
      </c>
      <c r="B9942" s="445" t="s">
        <v>17244</v>
      </c>
      <c r="C9942" s="446" t="s">
        <v>1867</v>
      </c>
      <c r="D9942" s="396" t="s">
        <v>23441</v>
      </c>
    </row>
    <row r="9943" spans="1:4" x14ac:dyDescent="0.2">
      <c r="A9943" s="445">
        <v>3526</v>
      </c>
      <c r="B9943" s="445" t="s">
        <v>17245</v>
      </c>
      <c r="C9943" s="446" t="s">
        <v>1867</v>
      </c>
      <c r="D9943" s="396" t="s">
        <v>23442</v>
      </c>
    </row>
    <row r="9944" spans="1:4" x14ac:dyDescent="0.2">
      <c r="A9944" s="445">
        <v>3509</v>
      </c>
      <c r="B9944" s="445" t="s">
        <v>17246</v>
      </c>
      <c r="C9944" s="446" t="s">
        <v>1867</v>
      </c>
      <c r="D9944" s="396" t="s">
        <v>23443</v>
      </c>
    </row>
    <row r="9945" spans="1:4" x14ac:dyDescent="0.2">
      <c r="A9945" s="445">
        <v>3530</v>
      </c>
      <c r="B9945" s="445" t="s">
        <v>17247</v>
      </c>
      <c r="C9945" s="446" t="s">
        <v>1867</v>
      </c>
      <c r="D9945" s="396" t="s">
        <v>23444</v>
      </c>
    </row>
    <row r="9946" spans="1:4" x14ac:dyDescent="0.2">
      <c r="A9946" s="445">
        <v>3542</v>
      </c>
      <c r="B9946" s="445" t="s">
        <v>17248</v>
      </c>
      <c r="C9946" s="446" t="s">
        <v>1867</v>
      </c>
      <c r="D9946" s="396" t="s">
        <v>21331</v>
      </c>
    </row>
    <row r="9947" spans="1:4" x14ac:dyDescent="0.2">
      <c r="A9947" s="445">
        <v>3529</v>
      </c>
      <c r="B9947" s="445" t="s">
        <v>17249</v>
      </c>
      <c r="C9947" s="446" t="s">
        <v>1867</v>
      </c>
      <c r="D9947" s="396" t="s">
        <v>21550</v>
      </c>
    </row>
    <row r="9948" spans="1:4" x14ac:dyDescent="0.2">
      <c r="A9948" s="445">
        <v>3536</v>
      </c>
      <c r="B9948" s="445" t="s">
        <v>17250</v>
      </c>
      <c r="C9948" s="446" t="s">
        <v>1867</v>
      </c>
      <c r="D9948" s="396" t="s">
        <v>23045</v>
      </c>
    </row>
    <row r="9949" spans="1:4" x14ac:dyDescent="0.2">
      <c r="A9949" s="445">
        <v>3535</v>
      </c>
      <c r="B9949" s="445" t="s">
        <v>17251</v>
      </c>
      <c r="C9949" s="446" t="s">
        <v>1867</v>
      </c>
      <c r="D9949" s="396" t="s">
        <v>23050</v>
      </c>
    </row>
    <row r="9950" spans="1:4" x14ac:dyDescent="0.2">
      <c r="A9950" s="445">
        <v>3540</v>
      </c>
      <c r="B9950" s="445" t="s">
        <v>17252</v>
      </c>
      <c r="C9950" s="446" t="s">
        <v>1867</v>
      </c>
      <c r="D9950" s="396" t="s">
        <v>22768</v>
      </c>
    </row>
    <row r="9951" spans="1:4" x14ac:dyDescent="0.2">
      <c r="A9951" s="445">
        <v>3539</v>
      </c>
      <c r="B9951" s="445" t="s">
        <v>17253</v>
      </c>
      <c r="C9951" s="446" t="s">
        <v>1867</v>
      </c>
      <c r="D9951" s="396" t="s">
        <v>23445</v>
      </c>
    </row>
    <row r="9952" spans="1:4" x14ac:dyDescent="0.2">
      <c r="A9952" s="445">
        <v>3513</v>
      </c>
      <c r="B9952" s="445" t="s">
        <v>17254</v>
      </c>
      <c r="C9952" s="446" t="s">
        <v>1867</v>
      </c>
      <c r="D9952" s="396" t="s">
        <v>23446</v>
      </c>
    </row>
    <row r="9953" spans="1:4" x14ac:dyDescent="0.2">
      <c r="A9953" s="445">
        <v>3510</v>
      </c>
      <c r="B9953" s="445" t="s">
        <v>17255</v>
      </c>
      <c r="C9953" s="446" t="s">
        <v>1867</v>
      </c>
      <c r="D9953" s="396" t="s">
        <v>23447</v>
      </c>
    </row>
    <row r="9954" spans="1:4" x14ac:dyDescent="0.2">
      <c r="A9954" s="445">
        <v>38913</v>
      </c>
      <c r="B9954" s="445" t="s">
        <v>17256</v>
      </c>
      <c r="C9954" s="446" t="s">
        <v>1867</v>
      </c>
      <c r="D9954" s="396" t="s">
        <v>23448</v>
      </c>
    </row>
    <row r="9955" spans="1:4" x14ac:dyDescent="0.2">
      <c r="A9955" s="445">
        <v>38914</v>
      </c>
      <c r="B9955" s="445" t="s">
        <v>17257</v>
      </c>
      <c r="C9955" s="446" t="s">
        <v>1867</v>
      </c>
      <c r="D9955" s="396" t="s">
        <v>23449</v>
      </c>
    </row>
    <row r="9956" spans="1:4" x14ac:dyDescent="0.2">
      <c r="A9956" s="445">
        <v>38915</v>
      </c>
      <c r="B9956" s="445" t="s">
        <v>17258</v>
      </c>
      <c r="C9956" s="446" t="s">
        <v>1867</v>
      </c>
      <c r="D9956" s="396" t="s">
        <v>22794</v>
      </c>
    </row>
    <row r="9957" spans="1:4" x14ac:dyDescent="0.2">
      <c r="A9957" s="445">
        <v>38916</v>
      </c>
      <c r="B9957" s="445" t="s">
        <v>17259</v>
      </c>
      <c r="C9957" s="446" t="s">
        <v>1867</v>
      </c>
      <c r="D9957" s="396" t="s">
        <v>23450</v>
      </c>
    </row>
    <row r="9958" spans="1:4" x14ac:dyDescent="0.2">
      <c r="A9958" s="445">
        <v>39300</v>
      </c>
      <c r="B9958" s="445" t="s">
        <v>17260</v>
      </c>
      <c r="C9958" s="446" t="s">
        <v>1867</v>
      </c>
      <c r="D9958" s="396" t="s">
        <v>23451</v>
      </c>
    </row>
    <row r="9959" spans="1:4" x14ac:dyDescent="0.2">
      <c r="A9959" s="445">
        <v>39301</v>
      </c>
      <c r="B9959" s="445" t="s">
        <v>17261</v>
      </c>
      <c r="C9959" s="446" t="s">
        <v>1867</v>
      </c>
      <c r="D9959" s="396" t="s">
        <v>23452</v>
      </c>
    </row>
    <row r="9960" spans="1:4" x14ac:dyDescent="0.2">
      <c r="A9960" s="445">
        <v>39302</v>
      </c>
      <c r="B9960" s="445" t="s">
        <v>17262</v>
      </c>
      <c r="C9960" s="446" t="s">
        <v>1867</v>
      </c>
      <c r="D9960" s="396" t="s">
        <v>23453</v>
      </c>
    </row>
    <row r="9961" spans="1:4" x14ac:dyDescent="0.2">
      <c r="A9961" s="445">
        <v>38941</v>
      </c>
      <c r="B9961" s="445" t="s">
        <v>23454</v>
      </c>
      <c r="C9961" s="446" t="s">
        <v>1867</v>
      </c>
      <c r="D9961" s="396" t="s">
        <v>23455</v>
      </c>
    </row>
    <row r="9962" spans="1:4" x14ac:dyDescent="0.2">
      <c r="A9962" s="445">
        <v>38923</v>
      </c>
      <c r="B9962" s="445" t="s">
        <v>17263</v>
      </c>
      <c r="C9962" s="446" t="s">
        <v>1867</v>
      </c>
      <c r="D9962" s="396" t="s">
        <v>23456</v>
      </c>
    </row>
    <row r="9963" spans="1:4" x14ac:dyDescent="0.2">
      <c r="A9963" s="445">
        <v>38925</v>
      </c>
      <c r="B9963" s="445" t="s">
        <v>17264</v>
      </c>
      <c r="C9963" s="446" t="s">
        <v>1867</v>
      </c>
      <c r="D9963" s="396" t="s">
        <v>23457</v>
      </c>
    </row>
    <row r="9964" spans="1:4" x14ac:dyDescent="0.2">
      <c r="A9964" s="445">
        <v>38926</v>
      </c>
      <c r="B9964" s="445" t="s">
        <v>17265</v>
      </c>
      <c r="C9964" s="446" t="s">
        <v>1867</v>
      </c>
      <c r="D9964" s="396" t="s">
        <v>21600</v>
      </c>
    </row>
    <row r="9965" spans="1:4" x14ac:dyDescent="0.2">
      <c r="A9965" s="445">
        <v>38927</v>
      </c>
      <c r="B9965" s="445" t="s">
        <v>17266</v>
      </c>
      <c r="C9965" s="446" t="s">
        <v>1867</v>
      </c>
      <c r="D9965" s="396" t="s">
        <v>23458</v>
      </c>
    </row>
    <row r="9966" spans="1:4" x14ac:dyDescent="0.2">
      <c r="A9966" s="445">
        <v>39304</v>
      </c>
      <c r="B9966" s="445" t="s">
        <v>17267</v>
      </c>
      <c r="C9966" s="446" t="s">
        <v>1867</v>
      </c>
      <c r="D9966" s="396" t="s">
        <v>23138</v>
      </c>
    </row>
    <row r="9967" spans="1:4" x14ac:dyDescent="0.2">
      <c r="A9967" s="445">
        <v>39305</v>
      </c>
      <c r="B9967" s="445" t="s">
        <v>17268</v>
      </c>
      <c r="C9967" s="446" t="s">
        <v>1867</v>
      </c>
      <c r="D9967" s="396" t="s">
        <v>23459</v>
      </c>
    </row>
    <row r="9968" spans="1:4" x14ac:dyDescent="0.2">
      <c r="A9968" s="445">
        <v>39306</v>
      </c>
      <c r="B9968" s="445" t="s">
        <v>17269</v>
      </c>
      <c r="C9968" s="446" t="s">
        <v>1867</v>
      </c>
      <c r="D9968" s="396" t="s">
        <v>23460</v>
      </c>
    </row>
    <row r="9969" spans="1:4" x14ac:dyDescent="0.2">
      <c r="A9969" s="445">
        <v>38928</v>
      </c>
      <c r="B9969" s="445" t="s">
        <v>17270</v>
      </c>
      <c r="C9969" s="446" t="s">
        <v>1867</v>
      </c>
      <c r="D9969" s="396" t="s">
        <v>23461</v>
      </c>
    </row>
    <row r="9970" spans="1:4" x14ac:dyDescent="0.2">
      <c r="A9970" s="445">
        <v>38917</v>
      </c>
      <c r="B9970" s="445" t="s">
        <v>23462</v>
      </c>
      <c r="C9970" s="446" t="s">
        <v>1867</v>
      </c>
      <c r="D9970" s="396" t="s">
        <v>23463</v>
      </c>
    </row>
    <row r="9971" spans="1:4" x14ac:dyDescent="0.2">
      <c r="A9971" s="445">
        <v>38919</v>
      </c>
      <c r="B9971" s="445" t="s">
        <v>23464</v>
      </c>
      <c r="C9971" s="446" t="s">
        <v>1867</v>
      </c>
      <c r="D9971" s="396" t="s">
        <v>23465</v>
      </c>
    </row>
    <row r="9972" spans="1:4" x14ac:dyDescent="0.2">
      <c r="A9972" s="445">
        <v>38922</v>
      </c>
      <c r="B9972" s="445" t="s">
        <v>23466</v>
      </c>
      <c r="C9972" s="446" t="s">
        <v>1867</v>
      </c>
      <c r="D9972" s="396" t="s">
        <v>23467</v>
      </c>
    </row>
    <row r="9973" spans="1:4" x14ac:dyDescent="0.2">
      <c r="A9973" s="445">
        <v>20151</v>
      </c>
      <c r="B9973" s="445" t="s">
        <v>17271</v>
      </c>
      <c r="C9973" s="446" t="s">
        <v>1867</v>
      </c>
      <c r="D9973" s="396" t="s">
        <v>23468</v>
      </c>
    </row>
    <row r="9974" spans="1:4" x14ac:dyDescent="0.2">
      <c r="A9974" s="445">
        <v>20152</v>
      </c>
      <c r="B9974" s="445" t="s">
        <v>17272</v>
      </c>
      <c r="C9974" s="446" t="s">
        <v>1867</v>
      </c>
      <c r="D9974" s="396" t="s">
        <v>23469</v>
      </c>
    </row>
    <row r="9975" spans="1:4" x14ac:dyDescent="0.2">
      <c r="A9975" s="445">
        <v>20148</v>
      </c>
      <c r="B9975" s="445" t="s">
        <v>17273</v>
      </c>
      <c r="C9975" s="446" t="s">
        <v>1867</v>
      </c>
      <c r="D9975" s="396" t="s">
        <v>23470</v>
      </c>
    </row>
    <row r="9976" spans="1:4" x14ac:dyDescent="0.2">
      <c r="A9976" s="445">
        <v>20149</v>
      </c>
      <c r="B9976" s="445" t="s">
        <v>17274</v>
      </c>
      <c r="C9976" s="446" t="s">
        <v>1867</v>
      </c>
      <c r="D9976" s="396" t="s">
        <v>23471</v>
      </c>
    </row>
    <row r="9977" spans="1:4" x14ac:dyDescent="0.2">
      <c r="A9977" s="445">
        <v>20150</v>
      </c>
      <c r="B9977" s="445" t="s">
        <v>17275</v>
      </c>
      <c r="C9977" s="446" t="s">
        <v>1867</v>
      </c>
      <c r="D9977" s="396" t="s">
        <v>23472</v>
      </c>
    </row>
    <row r="9978" spans="1:4" x14ac:dyDescent="0.2">
      <c r="A9978" s="445">
        <v>20157</v>
      </c>
      <c r="B9978" s="445" t="s">
        <v>17276</v>
      </c>
      <c r="C9978" s="446" t="s">
        <v>1867</v>
      </c>
      <c r="D9978" s="396" t="s">
        <v>23473</v>
      </c>
    </row>
    <row r="9979" spans="1:4" x14ac:dyDescent="0.2">
      <c r="A9979" s="445">
        <v>20158</v>
      </c>
      <c r="B9979" s="445" t="s">
        <v>17277</v>
      </c>
      <c r="C9979" s="446" t="s">
        <v>1867</v>
      </c>
      <c r="D9979" s="396" t="s">
        <v>23474</v>
      </c>
    </row>
    <row r="9980" spans="1:4" x14ac:dyDescent="0.2">
      <c r="A9980" s="445">
        <v>20154</v>
      </c>
      <c r="B9980" s="445" t="s">
        <v>17278</v>
      </c>
      <c r="C9980" s="446" t="s">
        <v>1867</v>
      </c>
      <c r="D9980" s="396" t="s">
        <v>23422</v>
      </c>
    </row>
    <row r="9981" spans="1:4" x14ac:dyDescent="0.2">
      <c r="A9981" s="445">
        <v>20155</v>
      </c>
      <c r="B9981" s="445" t="s">
        <v>17279</v>
      </c>
      <c r="C9981" s="446" t="s">
        <v>1867</v>
      </c>
      <c r="D9981" s="396" t="s">
        <v>23475</v>
      </c>
    </row>
    <row r="9982" spans="1:4" x14ac:dyDescent="0.2">
      <c r="A9982" s="445">
        <v>20156</v>
      </c>
      <c r="B9982" s="445" t="s">
        <v>17280</v>
      </c>
      <c r="C9982" s="446" t="s">
        <v>1867</v>
      </c>
      <c r="D9982" s="396" t="s">
        <v>23476</v>
      </c>
    </row>
    <row r="9983" spans="1:4" x14ac:dyDescent="0.2">
      <c r="A9983" s="445">
        <v>3499</v>
      </c>
      <c r="B9983" s="445" t="s">
        <v>17281</v>
      </c>
      <c r="C9983" s="446" t="s">
        <v>1867</v>
      </c>
      <c r="D9983" s="396" t="s">
        <v>21896</v>
      </c>
    </row>
    <row r="9984" spans="1:4" x14ac:dyDescent="0.2">
      <c r="A9984" s="445">
        <v>3500</v>
      </c>
      <c r="B9984" s="445" t="s">
        <v>17282</v>
      </c>
      <c r="C9984" s="446" t="s">
        <v>1867</v>
      </c>
      <c r="D9984" s="396" t="s">
        <v>23477</v>
      </c>
    </row>
    <row r="9985" spans="1:4" x14ac:dyDescent="0.2">
      <c r="A9985" s="445">
        <v>3501</v>
      </c>
      <c r="B9985" s="445" t="s">
        <v>17283</v>
      </c>
      <c r="C9985" s="446" t="s">
        <v>1867</v>
      </c>
      <c r="D9985" s="396" t="s">
        <v>23478</v>
      </c>
    </row>
    <row r="9986" spans="1:4" x14ac:dyDescent="0.2">
      <c r="A9986" s="445">
        <v>3502</v>
      </c>
      <c r="B9986" s="445" t="s">
        <v>17284</v>
      </c>
      <c r="C9986" s="446" t="s">
        <v>1867</v>
      </c>
      <c r="D9986" s="396" t="s">
        <v>21824</v>
      </c>
    </row>
    <row r="9987" spans="1:4" x14ac:dyDescent="0.2">
      <c r="A9987" s="445">
        <v>3503</v>
      </c>
      <c r="B9987" s="445" t="s">
        <v>17285</v>
      </c>
      <c r="C9987" s="446" t="s">
        <v>1867</v>
      </c>
      <c r="D9987" s="396" t="s">
        <v>23479</v>
      </c>
    </row>
    <row r="9988" spans="1:4" x14ac:dyDescent="0.2">
      <c r="A9988" s="445">
        <v>3477</v>
      </c>
      <c r="B9988" s="445" t="s">
        <v>17286</v>
      </c>
      <c r="C9988" s="446" t="s">
        <v>1867</v>
      </c>
      <c r="D9988" s="396" t="s">
        <v>21418</v>
      </c>
    </row>
    <row r="9989" spans="1:4" x14ac:dyDescent="0.2">
      <c r="A9989" s="445">
        <v>3478</v>
      </c>
      <c r="B9989" s="445" t="s">
        <v>17287</v>
      </c>
      <c r="C9989" s="446" t="s">
        <v>1867</v>
      </c>
      <c r="D9989" s="396" t="s">
        <v>23480</v>
      </c>
    </row>
    <row r="9990" spans="1:4" x14ac:dyDescent="0.2">
      <c r="A9990" s="445">
        <v>3525</v>
      </c>
      <c r="B9990" s="445" t="s">
        <v>17288</v>
      </c>
      <c r="C9990" s="446" t="s">
        <v>1867</v>
      </c>
      <c r="D9990" s="396" t="s">
        <v>23481</v>
      </c>
    </row>
    <row r="9991" spans="1:4" x14ac:dyDescent="0.2">
      <c r="A9991" s="445">
        <v>3511</v>
      </c>
      <c r="B9991" s="445" t="s">
        <v>17289</v>
      </c>
      <c r="C9991" s="446" t="s">
        <v>1867</v>
      </c>
      <c r="D9991" s="396" t="s">
        <v>23482</v>
      </c>
    </row>
    <row r="9992" spans="1:4" x14ac:dyDescent="0.2">
      <c r="A9992" s="445">
        <v>12032</v>
      </c>
      <c r="B9992" s="445" t="s">
        <v>17290</v>
      </c>
      <c r="C9992" s="446" t="s">
        <v>1875</v>
      </c>
      <c r="D9992" s="396" t="s">
        <v>23483</v>
      </c>
    </row>
    <row r="9993" spans="1:4" x14ac:dyDescent="0.2">
      <c r="A9993" s="445">
        <v>12030</v>
      </c>
      <c r="B9993" s="445" t="s">
        <v>17291</v>
      </c>
      <c r="C9993" s="446" t="s">
        <v>1875</v>
      </c>
      <c r="D9993" s="396" t="s">
        <v>23484</v>
      </c>
    </row>
    <row r="9994" spans="1:4" x14ac:dyDescent="0.2">
      <c r="A9994" s="445">
        <v>10908</v>
      </c>
      <c r="B9994" s="445" t="s">
        <v>17292</v>
      </c>
      <c r="C9994" s="446" t="s">
        <v>1867</v>
      </c>
      <c r="D9994" s="396" t="s">
        <v>22693</v>
      </c>
    </row>
    <row r="9995" spans="1:4" x14ac:dyDescent="0.2">
      <c r="A9995" s="445">
        <v>10909</v>
      </c>
      <c r="B9995" s="445" t="s">
        <v>17293</v>
      </c>
      <c r="C9995" s="446" t="s">
        <v>1867</v>
      </c>
      <c r="D9995" s="396" t="s">
        <v>21404</v>
      </c>
    </row>
    <row r="9996" spans="1:4" x14ac:dyDescent="0.2">
      <c r="A9996" s="445">
        <v>3669</v>
      </c>
      <c r="B9996" s="445" t="s">
        <v>17294</v>
      </c>
      <c r="C9996" s="446" t="s">
        <v>1867</v>
      </c>
      <c r="D9996" s="396" t="s">
        <v>22565</v>
      </c>
    </row>
    <row r="9997" spans="1:4" x14ac:dyDescent="0.2">
      <c r="A9997" s="445">
        <v>20139</v>
      </c>
      <c r="B9997" s="445" t="s">
        <v>17295</v>
      </c>
      <c r="C9997" s="446" t="s">
        <v>1867</v>
      </c>
      <c r="D9997" s="396" t="s">
        <v>23485</v>
      </c>
    </row>
    <row r="9998" spans="1:4" x14ac:dyDescent="0.2">
      <c r="A9998" s="445">
        <v>3668</v>
      </c>
      <c r="B9998" s="445" t="s">
        <v>17296</v>
      </c>
      <c r="C9998" s="446" t="s">
        <v>1867</v>
      </c>
      <c r="D9998" s="396" t="s">
        <v>21383</v>
      </c>
    </row>
    <row r="9999" spans="1:4" x14ac:dyDescent="0.2">
      <c r="A9999" s="445">
        <v>10911</v>
      </c>
      <c r="B9999" s="445" t="s">
        <v>17297</v>
      </c>
      <c r="C9999" s="446" t="s">
        <v>1867</v>
      </c>
      <c r="D9999" s="396" t="s">
        <v>23486</v>
      </c>
    </row>
    <row r="10000" spans="1:4" x14ac:dyDescent="0.2">
      <c r="A10000" s="445">
        <v>3659</v>
      </c>
      <c r="B10000" s="445" t="s">
        <v>17298</v>
      </c>
      <c r="C10000" s="446" t="s">
        <v>1867</v>
      </c>
      <c r="D10000" s="396" t="s">
        <v>21604</v>
      </c>
    </row>
    <row r="10001" spans="1:4" x14ac:dyDescent="0.2">
      <c r="A10001" s="445">
        <v>3660</v>
      </c>
      <c r="B10001" s="445" t="s">
        <v>17299</v>
      </c>
      <c r="C10001" s="446" t="s">
        <v>1867</v>
      </c>
      <c r="D10001" s="396" t="s">
        <v>23487</v>
      </c>
    </row>
    <row r="10002" spans="1:4" x14ac:dyDescent="0.2">
      <c r="A10002" s="445">
        <v>20144</v>
      </c>
      <c r="B10002" s="445" t="s">
        <v>17300</v>
      </c>
      <c r="C10002" s="446" t="s">
        <v>1867</v>
      </c>
      <c r="D10002" s="396" t="s">
        <v>23488</v>
      </c>
    </row>
    <row r="10003" spans="1:4" x14ac:dyDescent="0.2">
      <c r="A10003" s="445">
        <v>20143</v>
      </c>
      <c r="B10003" s="445" t="s">
        <v>17301</v>
      </c>
      <c r="C10003" s="446" t="s">
        <v>1867</v>
      </c>
      <c r="D10003" s="396" t="s">
        <v>23489</v>
      </c>
    </row>
    <row r="10004" spans="1:4" x14ac:dyDescent="0.2">
      <c r="A10004" s="445">
        <v>20145</v>
      </c>
      <c r="B10004" s="445" t="s">
        <v>17302</v>
      </c>
      <c r="C10004" s="446" t="s">
        <v>1867</v>
      </c>
      <c r="D10004" s="396" t="s">
        <v>23490</v>
      </c>
    </row>
    <row r="10005" spans="1:4" x14ac:dyDescent="0.2">
      <c r="A10005" s="445">
        <v>20146</v>
      </c>
      <c r="B10005" s="445" t="s">
        <v>17303</v>
      </c>
      <c r="C10005" s="446" t="s">
        <v>1867</v>
      </c>
      <c r="D10005" s="396" t="s">
        <v>23491</v>
      </c>
    </row>
    <row r="10006" spans="1:4" x14ac:dyDescent="0.2">
      <c r="A10006" s="445">
        <v>20140</v>
      </c>
      <c r="B10006" s="445" t="s">
        <v>17304</v>
      </c>
      <c r="C10006" s="446" t="s">
        <v>1867</v>
      </c>
      <c r="D10006" s="396" t="s">
        <v>23492</v>
      </c>
    </row>
    <row r="10007" spans="1:4" x14ac:dyDescent="0.2">
      <c r="A10007" s="445">
        <v>20141</v>
      </c>
      <c r="B10007" s="445" t="s">
        <v>17305</v>
      </c>
      <c r="C10007" s="446" t="s">
        <v>1867</v>
      </c>
      <c r="D10007" s="396" t="s">
        <v>23493</v>
      </c>
    </row>
    <row r="10008" spans="1:4" x14ac:dyDescent="0.2">
      <c r="A10008" s="445">
        <v>20142</v>
      </c>
      <c r="B10008" s="445" t="s">
        <v>17306</v>
      </c>
      <c r="C10008" s="446" t="s">
        <v>1867</v>
      </c>
      <c r="D10008" s="396" t="s">
        <v>23494</v>
      </c>
    </row>
    <row r="10009" spans="1:4" x14ac:dyDescent="0.2">
      <c r="A10009" s="445">
        <v>3670</v>
      </c>
      <c r="B10009" s="445" t="s">
        <v>17307</v>
      </c>
      <c r="C10009" s="446" t="s">
        <v>1867</v>
      </c>
      <c r="D10009" s="396" t="s">
        <v>23495</v>
      </c>
    </row>
    <row r="10010" spans="1:4" x14ac:dyDescent="0.2">
      <c r="A10010" s="445">
        <v>3666</v>
      </c>
      <c r="B10010" s="445" t="s">
        <v>17308</v>
      </c>
      <c r="C10010" s="446" t="s">
        <v>1867</v>
      </c>
      <c r="D10010" s="396" t="s">
        <v>23438</v>
      </c>
    </row>
    <row r="10011" spans="1:4" x14ac:dyDescent="0.2">
      <c r="A10011" s="445">
        <v>3662</v>
      </c>
      <c r="B10011" s="445" t="s">
        <v>17309</v>
      </c>
      <c r="C10011" s="446" t="s">
        <v>1867</v>
      </c>
      <c r="D10011" s="396" t="s">
        <v>23496</v>
      </c>
    </row>
    <row r="10012" spans="1:4" x14ac:dyDescent="0.2">
      <c r="A10012" s="445">
        <v>3658</v>
      </c>
      <c r="B10012" s="445" t="s">
        <v>17310</v>
      </c>
      <c r="C10012" s="446" t="s">
        <v>1867</v>
      </c>
      <c r="D10012" s="396" t="s">
        <v>23497</v>
      </c>
    </row>
    <row r="10013" spans="1:4" x14ac:dyDescent="0.2">
      <c r="A10013" s="445">
        <v>14157</v>
      </c>
      <c r="B10013" s="445" t="s">
        <v>17311</v>
      </c>
      <c r="C10013" s="446" t="s">
        <v>1867</v>
      </c>
      <c r="D10013" s="396" t="s">
        <v>22692</v>
      </c>
    </row>
    <row r="10014" spans="1:4" x14ac:dyDescent="0.2">
      <c r="A10014" s="445">
        <v>42696</v>
      </c>
      <c r="B10014" s="445" t="s">
        <v>17312</v>
      </c>
      <c r="C10014" s="446" t="s">
        <v>1867</v>
      </c>
      <c r="D10014" s="396" t="s">
        <v>23498</v>
      </c>
    </row>
    <row r="10015" spans="1:4" x14ac:dyDescent="0.2">
      <c r="A10015" s="445">
        <v>39875</v>
      </c>
      <c r="B10015" s="445" t="s">
        <v>17313</v>
      </c>
      <c r="C10015" s="446" t="s">
        <v>1867</v>
      </c>
      <c r="D10015" s="396" t="s">
        <v>23499</v>
      </c>
    </row>
    <row r="10016" spans="1:4" x14ac:dyDescent="0.2">
      <c r="A10016" s="445">
        <v>39876</v>
      </c>
      <c r="B10016" s="445" t="s">
        <v>17314</v>
      </c>
      <c r="C10016" s="446" t="s">
        <v>1867</v>
      </c>
      <c r="D10016" s="396" t="s">
        <v>23500</v>
      </c>
    </row>
    <row r="10017" spans="1:4" x14ac:dyDescent="0.2">
      <c r="A10017" s="445">
        <v>39877</v>
      </c>
      <c r="B10017" s="445" t="s">
        <v>17315</v>
      </c>
      <c r="C10017" s="446" t="s">
        <v>1867</v>
      </c>
      <c r="D10017" s="396" t="s">
        <v>23501</v>
      </c>
    </row>
    <row r="10018" spans="1:4" x14ac:dyDescent="0.2">
      <c r="A10018" s="445">
        <v>39878</v>
      </c>
      <c r="B10018" s="445" t="s">
        <v>17316</v>
      </c>
      <c r="C10018" s="446" t="s">
        <v>1867</v>
      </c>
      <c r="D10018" s="396" t="s">
        <v>23502</v>
      </c>
    </row>
    <row r="10019" spans="1:4" x14ac:dyDescent="0.2">
      <c r="A10019" s="445">
        <v>39872</v>
      </c>
      <c r="B10019" s="445" t="s">
        <v>17317</v>
      </c>
      <c r="C10019" s="446" t="s">
        <v>1867</v>
      </c>
      <c r="D10019" s="396" t="s">
        <v>23503</v>
      </c>
    </row>
    <row r="10020" spans="1:4" x14ac:dyDescent="0.2">
      <c r="A10020" s="445">
        <v>39873</v>
      </c>
      <c r="B10020" s="445" t="s">
        <v>17318</v>
      </c>
      <c r="C10020" s="446" t="s">
        <v>1867</v>
      </c>
      <c r="D10020" s="396" t="s">
        <v>23504</v>
      </c>
    </row>
    <row r="10021" spans="1:4" x14ac:dyDescent="0.2">
      <c r="A10021" s="445">
        <v>39874</v>
      </c>
      <c r="B10021" s="445" t="s">
        <v>17319</v>
      </c>
      <c r="C10021" s="446" t="s">
        <v>1867</v>
      </c>
      <c r="D10021" s="396" t="s">
        <v>23505</v>
      </c>
    </row>
    <row r="10022" spans="1:4" x14ac:dyDescent="0.2">
      <c r="A10022" s="445">
        <v>3674</v>
      </c>
      <c r="B10022" s="445" t="s">
        <v>17320</v>
      </c>
      <c r="C10022" s="446" t="s">
        <v>1870</v>
      </c>
      <c r="D10022" s="396" t="s">
        <v>23506</v>
      </c>
    </row>
    <row r="10023" spans="1:4" x14ac:dyDescent="0.2">
      <c r="A10023" s="445">
        <v>3681</v>
      </c>
      <c r="B10023" s="445" t="s">
        <v>17321</v>
      </c>
      <c r="C10023" s="446" t="s">
        <v>1870</v>
      </c>
      <c r="D10023" s="396" t="s">
        <v>23507</v>
      </c>
    </row>
    <row r="10024" spans="1:4" x14ac:dyDescent="0.2">
      <c r="A10024" s="445">
        <v>3676</v>
      </c>
      <c r="B10024" s="445" t="s">
        <v>17322</v>
      </c>
      <c r="C10024" s="446" t="s">
        <v>1870</v>
      </c>
      <c r="D10024" s="396" t="s">
        <v>23508</v>
      </c>
    </row>
    <row r="10025" spans="1:4" x14ac:dyDescent="0.2">
      <c r="A10025" s="445">
        <v>3679</v>
      </c>
      <c r="B10025" s="445" t="s">
        <v>17323</v>
      </c>
      <c r="C10025" s="446" t="s">
        <v>1870</v>
      </c>
      <c r="D10025" s="396" t="s">
        <v>23509</v>
      </c>
    </row>
    <row r="10026" spans="1:4" x14ac:dyDescent="0.2">
      <c r="A10026" s="445">
        <v>3672</v>
      </c>
      <c r="B10026" s="445" t="s">
        <v>17324</v>
      </c>
      <c r="C10026" s="446" t="s">
        <v>1870</v>
      </c>
      <c r="D10026" s="396" t="s">
        <v>22467</v>
      </c>
    </row>
    <row r="10027" spans="1:4" x14ac:dyDescent="0.2">
      <c r="A10027" s="445">
        <v>3671</v>
      </c>
      <c r="B10027" s="445" t="s">
        <v>17325</v>
      </c>
      <c r="C10027" s="446" t="s">
        <v>1870</v>
      </c>
      <c r="D10027" s="396" t="s">
        <v>23510</v>
      </c>
    </row>
    <row r="10028" spans="1:4" x14ac:dyDescent="0.2">
      <c r="A10028" s="445">
        <v>3673</v>
      </c>
      <c r="B10028" s="445" t="s">
        <v>17326</v>
      </c>
      <c r="C10028" s="446" t="s">
        <v>1870</v>
      </c>
      <c r="D10028" s="396" t="s">
        <v>23511</v>
      </c>
    </row>
    <row r="10029" spans="1:4" x14ac:dyDescent="0.2">
      <c r="A10029" s="445">
        <v>38394</v>
      </c>
      <c r="B10029" s="445" t="s">
        <v>17327</v>
      </c>
      <c r="C10029" s="446" t="s">
        <v>1867</v>
      </c>
      <c r="D10029" s="396" t="s">
        <v>23512</v>
      </c>
    </row>
    <row r="10030" spans="1:4" x14ac:dyDescent="0.2">
      <c r="A10030" s="445">
        <v>3729</v>
      </c>
      <c r="B10030" s="445" t="s">
        <v>17328</v>
      </c>
      <c r="C10030" s="446" t="s">
        <v>1867</v>
      </c>
      <c r="D10030" s="396" t="s">
        <v>23513</v>
      </c>
    </row>
    <row r="10031" spans="1:4" x14ac:dyDescent="0.2">
      <c r="A10031" s="445">
        <v>39357</v>
      </c>
      <c r="B10031" s="445" t="s">
        <v>17329</v>
      </c>
      <c r="C10031" s="446" t="s">
        <v>1867</v>
      </c>
      <c r="D10031" s="396" t="s">
        <v>23514</v>
      </c>
    </row>
    <row r="10032" spans="1:4" x14ac:dyDescent="0.2">
      <c r="A10032" s="445">
        <v>39358</v>
      </c>
      <c r="B10032" s="445" t="s">
        <v>17330</v>
      </c>
      <c r="C10032" s="446" t="s">
        <v>1867</v>
      </c>
      <c r="D10032" s="396" t="s">
        <v>23514</v>
      </c>
    </row>
    <row r="10033" spans="1:4" x14ac:dyDescent="0.2">
      <c r="A10033" s="445">
        <v>39355</v>
      </c>
      <c r="B10033" s="445" t="s">
        <v>17331</v>
      </c>
      <c r="C10033" s="446" t="s">
        <v>1867</v>
      </c>
      <c r="D10033" s="396" t="s">
        <v>23515</v>
      </c>
    </row>
    <row r="10034" spans="1:4" x14ac:dyDescent="0.2">
      <c r="A10034" s="445">
        <v>39356</v>
      </c>
      <c r="B10034" s="445" t="s">
        <v>17332</v>
      </c>
      <c r="C10034" s="446" t="s">
        <v>1867</v>
      </c>
      <c r="D10034" s="396" t="s">
        <v>23516</v>
      </c>
    </row>
    <row r="10035" spans="1:4" x14ac:dyDescent="0.2">
      <c r="A10035" s="445">
        <v>39353</v>
      </c>
      <c r="B10035" s="445" t="s">
        <v>17333</v>
      </c>
      <c r="C10035" s="446" t="s">
        <v>1867</v>
      </c>
      <c r="D10035" s="396" t="s">
        <v>23517</v>
      </c>
    </row>
    <row r="10036" spans="1:4" x14ac:dyDescent="0.2">
      <c r="A10036" s="445">
        <v>39354</v>
      </c>
      <c r="B10036" s="445" t="s">
        <v>17334</v>
      </c>
      <c r="C10036" s="446" t="s">
        <v>1867</v>
      </c>
      <c r="D10036" s="396" t="s">
        <v>23518</v>
      </c>
    </row>
    <row r="10037" spans="1:4" x14ac:dyDescent="0.2">
      <c r="A10037" s="445">
        <v>39398</v>
      </c>
      <c r="B10037" s="445" t="s">
        <v>17335</v>
      </c>
      <c r="C10037" s="446" t="s">
        <v>1867</v>
      </c>
      <c r="D10037" s="396" t="s">
        <v>23519</v>
      </c>
    </row>
    <row r="10038" spans="1:4" x14ac:dyDescent="0.2">
      <c r="A10038" s="445">
        <v>13343</v>
      </c>
      <c r="B10038" s="445" t="s">
        <v>17336</v>
      </c>
      <c r="C10038" s="446" t="s">
        <v>1867</v>
      </c>
      <c r="D10038" s="396" t="s">
        <v>23520</v>
      </c>
    </row>
    <row r="10039" spans="1:4" x14ac:dyDescent="0.2">
      <c r="A10039" s="445">
        <v>12118</v>
      </c>
      <c r="B10039" s="445" t="s">
        <v>17337</v>
      </c>
      <c r="C10039" s="446" t="s">
        <v>1867</v>
      </c>
      <c r="D10039" s="396" t="s">
        <v>23521</v>
      </c>
    </row>
    <row r="10040" spans="1:4" x14ac:dyDescent="0.2">
      <c r="A10040" s="445">
        <v>39482</v>
      </c>
      <c r="B10040" s="445" t="s">
        <v>17338</v>
      </c>
      <c r="C10040" s="446" t="s">
        <v>1867</v>
      </c>
      <c r="D10040" s="397" t="s">
        <v>23522</v>
      </c>
    </row>
    <row r="10041" spans="1:4" x14ac:dyDescent="0.2">
      <c r="A10041" s="445">
        <v>39486</v>
      </c>
      <c r="B10041" s="445" t="s">
        <v>17339</v>
      </c>
      <c r="C10041" s="446" t="s">
        <v>1867</v>
      </c>
      <c r="D10041" s="397" t="s">
        <v>23523</v>
      </c>
    </row>
    <row r="10042" spans="1:4" x14ac:dyDescent="0.2">
      <c r="A10042" s="445">
        <v>39484</v>
      </c>
      <c r="B10042" s="445" t="s">
        <v>17340</v>
      </c>
      <c r="C10042" s="446" t="s">
        <v>1867</v>
      </c>
      <c r="D10042" s="396" t="s">
        <v>23522</v>
      </c>
    </row>
    <row r="10043" spans="1:4" x14ac:dyDescent="0.2">
      <c r="A10043" s="445">
        <v>39488</v>
      </c>
      <c r="B10043" s="445" t="s">
        <v>17341</v>
      </c>
      <c r="C10043" s="446" t="s">
        <v>1867</v>
      </c>
      <c r="D10043" s="396" t="s">
        <v>23524</v>
      </c>
    </row>
    <row r="10044" spans="1:4" x14ac:dyDescent="0.2">
      <c r="A10044" s="445">
        <v>39485</v>
      </c>
      <c r="B10044" s="445" t="s">
        <v>17342</v>
      </c>
      <c r="C10044" s="446" t="s">
        <v>1867</v>
      </c>
      <c r="D10044" s="396" t="s">
        <v>23522</v>
      </c>
    </row>
    <row r="10045" spans="1:4" x14ac:dyDescent="0.2">
      <c r="A10045" s="445">
        <v>39489</v>
      </c>
      <c r="B10045" s="445" t="s">
        <v>17343</v>
      </c>
      <c r="C10045" s="446" t="s">
        <v>1867</v>
      </c>
      <c r="D10045" s="396" t="s">
        <v>23525</v>
      </c>
    </row>
    <row r="10046" spans="1:4" x14ac:dyDescent="0.2">
      <c r="A10046" s="445">
        <v>39490</v>
      </c>
      <c r="B10046" s="445" t="s">
        <v>17344</v>
      </c>
      <c r="C10046" s="446" t="s">
        <v>1867</v>
      </c>
      <c r="D10046" s="396" t="s">
        <v>23526</v>
      </c>
    </row>
    <row r="10047" spans="1:4" x14ac:dyDescent="0.2">
      <c r="A10047" s="445">
        <v>39494</v>
      </c>
      <c r="B10047" s="445" t="s">
        <v>17345</v>
      </c>
      <c r="C10047" s="446" t="s">
        <v>1867</v>
      </c>
      <c r="D10047" s="396" t="s">
        <v>23527</v>
      </c>
    </row>
    <row r="10048" spans="1:4" x14ac:dyDescent="0.2">
      <c r="A10048" s="445">
        <v>39495</v>
      </c>
      <c r="B10048" s="445" t="s">
        <v>17346</v>
      </c>
      <c r="C10048" s="446" t="s">
        <v>1867</v>
      </c>
      <c r="D10048" s="396" t="s">
        <v>23528</v>
      </c>
    </row>
    <row r="10049" spans="1:4" x14ac:dyDescent="0.2">
      <c r="A10049" s="445">
        <v>39496</v>
      </c>
      <c r="B10049" s="445" t="s">
        <v>17347</v>
      </c>
      <c r="C10049" s="446" t="s">
        <v>1867</v>
      </c>
      <c r="D10049" s="396" t="s">
        <v>23529</v>
      </c>
    </row>
    <row r="10050" spans="1:4" x14ac:dyDescent="0.2">
      <c r="A10050" s="445">
        <v>39492</v>
      </c>
      <c r="B10050" s="445" t="s">
        <v>17348</v>
      </c>
      <c r="C10050" s="446" t="s">
        <v>1867</v>
      </c>
      <c r="D10050" s="396" t="s">
        <v>23530</v>
      </c>
    </row>
    <row r="10051" spans="1:4" x14ac:dyDescent="0.2">
      <c r="A10051" s="445">
        <v>39497</v>
      </c>
      <c r="B10051" s="445" t="s">
        <v>17349</v>
      </c>
      <c r="C10051" s="446" t="s">
        <v>1867</v>
      </c>
      <c r="D10051" s="396" t="s">
        <v>23531</v>
      </c>
    </row>
    <row r="10052" spans="1:4" x14ac:dyDescent="0.2">
      <c r="A10052" s="445">
        <v>39493</v>
      </c>
      <c r="B10052" s="445" t="s">
        <v>17350</v>
      </c>
      <c r="C10052" s="446" t="s">
        <v>1867</v>
      </c>
      <c r="D10052" s="396" t="s">
        <v>23532</v>
      </c>
    </row>
    <row r="10053" spans="1:4" x14ac:dyDescent="0.2">
      <c r="A10053" s="445">
        <v>39500</v>
      </c>
      <c r="B10053" s="445" t="s">
        <v>17351</v>
      </c>
      <c r="C10053" s="446" t="s">
        <v>1867</v>
      </c>
      <c r="D10053" s="396" t="s">
        <v>23533</v>
      </c>
    </row>
    <row r="10054" spans="1:4" x14ac:dyDescent="0.2">
      <c r="A10054" s="445">
        <v>39498</v>
      </c>
      <c r="B10054" s="445" t="s">
        <v>17352</v>
      </c>
      <c r="C10054" s="446" t="s">
        <v>1867</v>
      </c>
      <c r="D10054" s="396" t="s">
        <v>23534</v>
      </c>
    </row>
    <row r="10055" spans="1:4" x14ac:dyDescent="0.2">
      <c r="A10055" s="445">
        <v>43628</v>
      </c>
      <c r="B10055" s="445" t="s">
        <v>17353</v>
      </c>
      <c r="C10055" s="446" t="s">
        <v>1867</v>
      </c>
      <c r="D10055" s="396" t="s">
        <v>23535</v>
      </c>
    </row>
    <row r="10056" spans="1:4" x14ac:dyDescent="0.2">
      <c r="A10056" s="445">
        <v>39501</v>
      </c>
      <c r="B10056" s="445" t="s">
        <v>17354</v>
      </c>
      <c r="C10056" s="446" t="s">
        <v>1867</v>
      </c>
      <c r="D10056" s="396" t="s">
        <v>23536</v>
      </c>
    </row>
    <row r="10057" spans="1:4" x14ac:dyDescent="0.2">
      <c r="A10057" s="445">
        <v>39499</v>
      </c>
      <c r="B10057" s="445" t="s">
        <v>17355</v>
      </c>
      <c r="C10057" s="446" t="s">
        <v>1867</v>
      </c>
      <c r="D10057" s="396" t="s">
        <v>23537</v>
      </c>
    </row>
    <row r="10058" spans="1:4" x14ac:dyDescent="0.2">
      <c r="A10058" s="445">
        <v>43621</v>
      </c>
      <c r="B10058" s="445" t="s">
        <v>17356</v>
      </c>
      <c r="C10058" s="446" t="s">
        <v>1867</v>
      </c>
      <c r="D10058" s="396" t="s">
        <v>23538</v>
      </c>
    </row>
    <row r="10059" spans="1:4" x14ac:dyDescent="0.2">
      <c r="A10059" s="445">
        <v>3733</v>
      </c>
      <c r="B10059" s="445" t="s">
        <v>17357</v>
      </c>
      <c r="C10059" s="446" t="s">
        <v>1868</v>
      </c>
      <c r="D10059" s="396" t="s">
        <v>23539</v>
      </c>
    </row>
    <row r="10060" spans="1:4" x14ac:dyDescent="0.2">
      <c r="A10060" s="445">
        <v>3731</v>
      </c>
      <c r="B10060" s="445" t="s">
        <v>23540</v>
      </c>
      <c r="C10060" s="446" t="s">
        <v>1868</v>
      </c>
      <c r="D10060" s="396" t="s">
        <v>23541</v>
      </c>
    </row>
    <row r="10061" spans="1:4" x14ac:dyDescent="0.2">
      <c r="A10061" s="445">
        <v>38137</v>
      </c>
      <c r="B10061" s="445" t="s">
        <v>23542</v>
      </c>
      <c r="C10061" s="446" t="s">
        <v>1868</v>
      </c>
      <c r="D10061" s="396" t="s">
        <v>22289</v>
      </c>
    </row>
    <row r="10062" spans="1:4" x14ac:dyDescent="0.2">
      <c r="A10062" s="445">
        <v>38138</v>
      </c>
      <c r="B10062" s="445" t="s">
        <v>23543</v>
      </c>
      <c r="C10062" s="446" t="s">
        <v>1868</v>
      </c>
      <c r="D10062" s="396" t="s">
        <v>23544</v>
      </c>
    </row>
    <row r="10063" spans="1:4" x14ac:dyDescent="0.2">
      <c r="A10063" s="445">
        <v>3736</v>
      </c>
      <c r="B10063" s="445" t="s">
        <v>17358</v>
      </c>
      <c r="C10063" s="446" t="s">
        <v>1868</v>
      </c>
      <c r="D10063" s="396" t="s">
        <v>23545</v>
      </c>
    </row>
    <row r="10064" spans="1:4" x14ac:dyDescent="0.2">
      <c r="A10064" s="445">
        <v>3741</v>
      </c>
      <c r="B10064" s="445" t="s">
        <v>17359</v>
      </c>
      <c r="C10064" s="446" t="s">
        <v>1868</v>
      </c>
      <c r="D10064" s="396" t="s">
        <v>23546</v>
      </c>
    </row>
    <row r="10065" spans="1:4" x14ac:dyDescent="0.2">
      <c r="A10065" s="445">
        <v>3745</v>
      </c>
      <c r="B10065" s="445" t="s">
        <v>17360</v>
      </c>
      <c r="C10065" s="446" t="s">
        <v>1868</v>
      </c>
      <c r="D10065" s="396" t="s">
        <v>23547</v>
      </c>
    </row>
    <row r="10066" spans="1:4" x14ac:dyDescent="0.2">
      <c r="A10066" s="445">
        <v>3743</v>
      </c>
      <c r="B10066" s="445" t="s">
        <v>17361</v>
      </c>
      <c r="C10066" s="446" t="s">
        <v>1868</v>
      </c>
      <c r="D10066" s="396" t="s">
        <v>23548</v>
      </c>
    </row>
    <row r="10067" spans="1:4" x14ac:dyDescent="0.2">
      <c r="A10067" s="445">
        <v>3744</v>
      </c>
      <c r="B10067" s="445" t="s">
        <v>17362</v>
      </c>
      <c r="C10067" s="446" t="s">
        <v>1868</v>
      </c>
      <c r="D10067" s="396" t="s">
        <v>23549</v>
      </c>
    </row>
    <row r="10068" spans="1:4" x14ac:dyDescent="0.2">
      <c r="A10068" s="445">
        <v>3739</v>
      </c>
      <c r="B10068" s="445" t="s">
        <v>17363</v>
      </c>
      <c r="C10068" s="446" t="s">
        <v>1868</v>
      </c>
      <c r="D10068" s="396" t="s">
        <v>23550</v>
      </c>
    </row>
    <row r="10069" spans="1:4" x14ac:dyDescent="0.2">
      <c r="A10069" s="445">
        <v>3737</v>
      </c>
      <c r="B10069" s="445" t="s">
        <v>17364</v>
      </c>
      <c r="C10069" s="446" t="s">
        <v>1868</v>
      </c>
      <c r="D10069" s="396" t="s">
        <v>23551</v>
      </c>
    </row>
    <row r="10070" spans="1:4" x14ac:dyDescent="0.2">
      <c r="A10070" s="445">
        <v>3738</v>
      </c>
      <c r="B10070" s="445" t="s">
        <v>17365</v>
      </c>
      <c r="C10070" s="446" t="s">
        <v>1868</v>
      </c>
      <c r="D10070" s="396" t="s">
        <v>23552</v>
      </c>
    </row>
    <row r="10071" spans="1:4" x14ac:dyDescent="0.2">
      <c r="A10071" s="445">
        <v>3747</v>
      </c>
      <c r="B10071" s="445" t="s">
        <v>17366</v>
      </c>
      <c r="C10071" s="446" t="s">
        <v>1868</v>
      </c>
      <c r="D10071" s="396" t="s">
        <v>23549</v>
      </c>
    </row>
    <row r="10072" spans="1:4" x14ac:dyDescent="0.2">
      <c r="A10072" s="445">
        <v>11649</v>
      </c>
      <c r="B10072" s="445" t="s">
        <v>17367</v>
      </c>
      <c r="C10072" s="446" t="s">
        <v>1867</v>
      </c>
      <c r="D10072" s="396" t="s">
        <v>23553</v>
      </c>
    </row>
    <row r="10073" spans="1:4" x14ac:dyDescent="0.2">
      <c r="A10073" s="445">
        <v>11650</v>
      </c>
      <c r="B10073" s="445" t="s">
        <v>17368</v>
      </c>
      <c r="C10073" s="446" t="s">
        <v>1867</v>
      </c>
      <c r="D10073" s="396" t="s">
        <v>23554</v>
      </c>
    </row>
    <row r="10074" spans="1:4" x14ac:dyDescent="0.2">
      <c r="A10074" s="445">
        <v>3742</v>
      </c>
      <c r="B10074" s="445" t="s">
        <v>17369</v>
      </c>
      <c r="C10074" s="446" t="s">
        <v>1868</v>
      </c>
      <c r="D10074" s="396" t="s">
        <v>23555</v>
      </c>
    </row>
    <row r="10075" spans="1:4" x14ac:dyDescent="0.2">
      <c r="A10075" s="445">
        <v>3746</v>
      </c>
      <c r="B10075" s="445" t="s">
        <v>17370</v>
      </c>
      <c r="C10075" s="446" t="s">
        <v>1868</v>
      </c>
      <c r="D10075" s="396" t="s">
        <v>23556</v>
      </c>
    </row>
    <row r="10076" spans="1:4" x14ac:dyDescent="0.2">
      <c r="A10076" s="445">
        <v>21106</v>
      </c>
      <c r="B10076" s="445" t="s">
        <v>17371</v>
      </c>
      <c r="C10076" s="446" t="s">
        <v>1871</v>
      </c>
      <c r="D10076" s="396" t="s">
        <v>23557</v>
      </c>
    </row>
    <row r="10077" spans="1:4" x14ac:dyDescent="0.2">
      <c r="A10077" s="445">
        <v>39377</v>
      </c>
      <c r="B10077" s="445" t="s">
        <v>17372</v>
      </c>
      <c r="C10077" s="446" t="s">
        <v>1867</v>
      </c>
      <c r="D10077" s="397" t="s">
        <v>23558</v>
      </c>
    </row>
    <row r="10078" spans="1:4" x14ac:dyDescent="0.2">
      <c r="A10078" s="445">
        <v>38191</v>
      </c>
      <c r="B10078" s="445" t="s">
        <v>17373</v>
      </c>
      <c r="C10078" s="446" t="s">
        <v>1867</v>
      </c>
      <c r="D10078" s="396" t="s">
        <v>23559</v>
      </c>
    </row>
    <row r="10079" spans="1:4" x14ac:dyDescent="0.2">
      <c r="A10079" s="445">
        <v>39381</v>
      </c>
      <c r="B10079" s="445" t="s">
        <v>17374</v>
      </c>
      <c r="C10079" s="446" t="s">
        <v>1867</v>
      </c>
      <c r="D10079" s="396" t="s">
        <v>23560</v>
      </c>
    </row>
    <row r="10080" spans="1:4" x14ac:dyDescent="0.2">
      <c r="A10080" s="445">
        <v>38780</v>
      </c>
      <c r="B10080" s="445" t="s">
        <v>17375</v>
      </c>
      <c r="C10080" s="446" t="s">
        <v>1867</v>
      </c>
      <c r="D10080" s="397" t="s">
        <v>23561</v>
      </c>
    </row>
    <row r="10081" spans="1:4" x14ac:dyDescent="0.2">
      <c r="A10081" s="445">
        <v>38781</v>
      </c>
      <c r="B10081" s="445" t="s">
        <v>17376</v>
      </c>
      <c r="C10081" s="446" t="s">
        <v>1867</v>
      </c>
      <c r="D10081" s="396" t="s">
        <v>23562</v>
      </c>
    </row>
    <row r="10082" spans="1:4" x14ac:dyDescent="0.2">
      <c r="A10082" s="445">
        <v>38192</v>
      </c>
      <c r="B10082" s="445" t="s">
        <v>17377</v>
      </c>
      <c r="C10082" s="446" t="s">
        <v>1867</v>
      </c>
      <c r="D10082" s="396" t="s">
        <v>23563</v>
      </c>
    </row>
    <row r="10083" spans="1:4" x14ac:dyDescent="0.2">
      <c r="A10083" s="445">
        <v>3753</v>
      </c>
      <c r="B10083" s="445" t="s">
        <v>17378</v>
      </c>
      <c r="C10083" s="446" t="s">
        <v>1867</v>
      </c>
      <c r="D10083" s="396" t="s">
        <v>22250</v>
      </c>
    </row>
    <row r="10084" spans="1:4" x14ac:dyDescent="0.2">
      <c r="A10084" s="445">
        <v>38782</v>
      </c>
      <c r="B10084" s="445" t="s">
        <v>17379</v>
      </c>
      <c r="C10084" s="446" t="s">
        <v>1867</v>
      </c>
      <c r="D10084" s="396" t="s">
        <v>23564</v>
      </c>
    </row>
    <row r="10085" spans="1:4" x14ac:dyDescent="0.2">
      <c r="A10085" s="445">
        <v>38778</v>
      </c>
      <c r="B10085" s="445" t="s">
        <v>17380</v>
      </c>
      <c r="C10085" s="446" t="s">
        <v>1867</v>
      </c>
      <c r="D10085" s="396" t="s">
        <v>23565</v>
      </c>
    </row>
    <row r="10086" spans="1:4" x14ac:dyDescent="0.2">
      <c r="A10086" s="445">
        <v>38779</v>
      </c>
      <c r="B10086" s="445" t="s">
        <v>17381</v>
      </c>
      <c r="C10086" s="446" t="s">
        <v>1867</v>
      </c>
      <c r="D10086" s="396" t="s">
        <v>22429</v>
      </c>
    </row>
    <row r="10087" spans="1:4" x14ac:dyDescent="0.2">
      <c r="A10087" s="445">
        <v>39388</v>
      </c>
      <c r="B10087" s="445" t="s">
        <v>17382</v>
      </c>
      <c r="C10087" s="446" t="s">
        <v>1867</v>
      </c>
      <c r="D10087" s="396" t="s">
        <v>23566</v>
      </c>
    </row>
    <row r="10088" spans="1:4" x14ac:dyDescent="0.2">
      <c r="A10088" s="445">
        <v>39387</v>
      </c>
      <c r="B10088" s="445" t="s">
        <v>17383</v>
      </c>
      <c r="C10088" s="446" t="s">
        <v>1867</v>
      </c>
      <c r="D10088" s="396" t="s">
        <v>22400</v>
      </c>
    </row>
    <row r="10089" spans="1:4" x14ac:dyDescent="0.2">
      <c r="A10089" s="445">
        <v>39386</v>
      </c>
      <c r="B10089" s="445" t="s">
        <v>17384</v>
      </c>
      <c r="C10089" s="446" t="s">
        <v>1867</v>
      </c>
      <c r="D10089" s="396" t="s">
        <v>22431</v>
      </c>
    </row>
    <row r="10090" spans="1:4" x14ac:dyDescent="0.2">
      <c r="A10090" s="445">
        <v>38194</v>
      </c>
      <c r="B10090" s="445" t="s">
        <v>17385</v>
      </c>
      <c r="C10090" s="446" t="s">
        <v>1867</v>
      </c>
      <c r="D10090" s="396" t="s">
        <v>23567</v>
      </c>
    </row>
    <row r="10091" spans="1:4" x14ac:dyDescent="0.2">
      <c r="A10091" s="445">
        <v>38193</v>
      </c>
      <c r="B10091" s="445" t="s">
        <v>17386</v>
      </c>
      <c r="C10091" s="446" t="s">
        <v>1867</v>
      </c>
      <c r="D10091" s="396" t="s">
        <v>22785</v>
      </c>
    </row>
    <row r="10092" spans="1:4" x14ac:dyDescent="0.2">
      <c r="A10092" s="445">
        <v>12216</v>
      </c>
      <c r="B10092" s="445" t="s">
        <v>17387</v>
      </c>
      <c r="C10092" s="446" t="s">
        <v>1867</v>
      </c>
      <c r="D10092" s="396" t="s">
        <v>23568</v>
      </c>
    </row>
    <row r="10093" spans="1:4" x14ac:dyDescent="0.2">
      <c r="A10093" s="445">
        <v>3757</v>
      </c>
      <c r="B10093" s="445" t="s">
        <v>17388</v>
      </c>
      <c r="C10093" s="446" t="s">
        <v>1867</v>
      </c>
      <c r="D10093" s="396" t="s">
        <v>23569</v>
      </c>
    </row>
    <row r="10094" spans="1:4" x14ac:dyDescent="0.2">
      <c r="A10094" s="445">
        <v>3758</v>
      </c>
      <c r="B10094" s="445" t="s">
        <v>17389</v>
      </c>
      <c r="C10094" s="446" t="s">
        <v>1867</v>
      </c>
      <c r="D10094" s="396" t="s">
        <v>23570</v>
      </c>
    </row>
    <row r="10095" spans="1:4" x14ac:dyDescent="0.2">
      <c r="A10095" s="445">
        <v>12214</v>
      </c>
      <c r="B10095" s="445" t="s">
        <v>17390</v>
      </c>
      <c r="C10095" s="446" t="s">
        <v>1867</v>
      </c>
      <c r="D10095" s="396" t="s">
        <v>23571</v>
      </c>
    </row>
    <row r="10096" spans="1:4" x14ac:dyDescent="0.2">
      <c r="A10096" s="445">
        <v>3749</v>
      </c>
      <c r="B10096" s="445" t="s">
        <v>17391</v>
      </c>
      <c r="C10096" s="446" t="s">
        <v>1867</v>
      </c>
      <c r="D10096" s="396" t="s">
        <v>23572</v>
      </c>
    </row>
    <row r="10097" spans="1:4" x14ac:dyDescent="0.2">
      <c r="A10097" s="445">
        <v>3751</v>
      </c>
      <c r="B10097" s="445" t="s">
        <v>17392</v>
      </c>
      <c r="C10097" s="446" t="s">
        <v>1867</v>
      </c>
      <c r="D10097" s="397" t="s">
        <v>23573</v>
      </c>
    </row>
    <row r="10098" spans="1:4" x14ac:dyDescent="0.2">
      <c r="A10098" s="445">
        <v>39376</v>
      </c>
      <c r="B10098" s="445" t="s">
        <v>17393</v>
      </c>
      <c r="C10098" s="446" t="s">
        <v>1867</v>
      </c>
      <c r="D10098" s="396" t="s">
        <v>23574</v>
      </c>
    </row>
    <row r="10099" spans="1:4" x14ac:dyDescent="0.2">
      <c r="A10099" s="445">
        <v>3752</v>
      </c>
      <c r="B10099" s="445" t="s">
        <v>17394</v>
      </c>
      <c r="C10099" s="446" t="s">
        <v>1867</v>
      </c>
      <c r="D10099" s="396" t="s">
        <v>23575</v>
      </c>
    </row>
    <row r="10100" spans="1:4" x14ac:dyDescent="0.2">
      <c r="A10100" s="445">
        <v>746</v>
      </c>
      <c r="B10100" s="445" t="s">
        <v>17395</v>
      </c>
      <c r="C10100" s="446" t="s">
        <v>1867</v>
      </c>
      <c r="D10100" s="396" t="s">
        <v>23576</v>
      </c>
    </row>
    <row r="10101" spans="1:4" x14ac:dyDescent="0.2">
      <c r="A10101" s="445">
        <v>20269</v>
      </c>
      <c r="B10101" s="445" t="s">
        <v>17396</v>
      </c>
      <c r="C10101" s="446" t="s">
        <v>1867</v>
      </c>
      <c r="D10101" s="396" t="s">
        <v>23577</v>
      </c>
    </row>
    <row r="10102" spans="1:4" x14ac:dyDescent="0.2">
      <c r="A10102" s="445">
        <v>20270</v>
      </c>
      <c r="B10102" s="445" t="s">
        <v>17397</v>
      </c>
      <c r="C10102" s="446" t="s">
        <v>1867</v>
      </c>
      <c r="D10102" s="396" t="s">
        <v>23578</v>
      </c>
    </row>
    <row r="10103" spans="1:4" x14ac:dyDescent="0.2">
      <c r="A10103" s="445">
        <v>11696</v>
      </c>
      <c r="B10103" s="445" t="s">
        <v>17398</v>
      </c>
      <c r="C10103" s="446" t="s">
        <v>1867</v>
      </c>
      <c r="D10103" s="396" t="s">
        <v>23579</v>
      </c>
    </row>
    <row r="10104" spans="1:4" x14ac:dyDescent="0.2">
      <c r="A10104" s="445">
        <v>10427</v>
      </c>
      <c r="B10104" s="445" t="s">
        <v>17399</v>
      </c>
      <c r="C10104" s="446" t="s">
        <v>1867</v>
      </c>
      <c r="D10104" s="396" t="s">
        <v>23580</v>
      </c>
    </row>
    <row r="10105" spans="1:4" x14ac:dyDescent="0.2">
      <c r="A10105" s="445">
        <v>10428</v>
      </c>
      <c r="B10105" s="445" t="s">
        <v>17400</v>
      </c>
      <c r="C10105" s="446" t="s">
        <v>1867</v>
      </c>
      <c r="D10105" s="396" t="s">
        <v>23581</v>
      </c>
    </row>
    <row r="10106" spans="1:4" x14ac:dyDescent="0.2">
      <c r="A10106" s="445">
        <v>36521</v>
      </c>
      <c r="B10106" s="445" t="s">
        <v>17401</v>
      </c>
      <c r="C10106" s="446" t="s">
        <v>1867</v>
      </c>
      <c r="D10106" s="396" t="s">
        <v>23582</v>
      </c>
    </row>
    <row r="10107" spans="1:4" x14ac:dyDescent="0.2">
      <c r="A10107" s="445">
        <v>36794</v>
      </c>
      <c r="B10107" s="445" t="s">
        <v>17402</v>
      </c>
      <c r="C10107" s="446" t="s">
        <v>1867</v>
      </c>
      <c r="D10107" s="396" t="s">
        <v>23583</v>
      </c>
    </row>
    <row r="10108" spans="1:4" x14ac:dyDescent="0.2">
      <c r="A10108" s="445">
        <v>10426</v>
      </c>
      <c r="B10108" s="445" t="s">
        <v>17403</v>
      </c>
      <c r="C10108" s="446" t="s">
        <v>1867</v>
      </c>
      <c r="D10108" s="396" t="s">
        <v>23584</v>
      </c>
    </row>
    <row r="10109" spans="1:4" x14ac:dyDescent="0.2">
      <c r="A10109" s="445">
        <v>10425</v>
      </c>
      <c r="B10109" s="445" t="s">
        <v>17404</v>
      </c>
      <c r="C10109" s="446" t="s">
        <v>1867</v>
      </c>
      <c r="D10109" s="396" t="s">
        <v>23585</v>
      </c>
    </row>
    <row r="10110" spans="1:4" x14ac:dyDescent="0.2">
      <c r="A10110" s="445">
        <v>10431</v>
      </c>
      <c r="B10110" s="445" t="s">
        <v>17405</v>
      </c>
      <c r="C10110" s="446" t="s">
        <v>1867</v>
      </c>
      <c r="D10110" s="396" t="s">
        <v>23586</v>
      </c>
    </row>
    <row r="10111" spans="1:4" x14ac:dyDescent="0.2">
      <c r="A10111" s="445">
        <v>10429</v>
      </c>
      <c r="B10111" s="445" t="s">
        <v>17406</v>
      </c>
      <c r="C10111" s="446" t="s">
        <v>1867</v>
      </c>
      <c r="D10111" s="396" t="s">
        <v>23587</v>
      </c>
    </row>
    <row r="10112" spans="1:4" x14ac:dyDescent="0.2">
      <c r="A10112" s="445">
        <v>10853</v>
      </c>
      <c r="B10112" s="445" t="s">
        <v>17407</v>
      </c>
      <c r="C10112" s="446" t="s">
        <v>1867</v>
      </c>
      <c r="D10112" s="396" t="s">
        <v>23588</v>
      </c>
    </row>
    <row r="10113" spans="1:4" x14ac:dyDescent="0.2">
      <c r="A10113" s="445">
        <v>5093</v>
      </c>
      <c r="B10113" s="445" t="s">
        <v>17408</v>
      </c>
      <c r="C10113" s="446" t="s">
        <v>1874</v>
      </c>
      <c r="D10113" s="396" t="s">
        <v>23589</v>
      </c>
    </row>
    <row r="10114" spans="1:4" x14ac:dyDescent="0.2">
      <c r="A10114" s="445">
        <v>44331</v>
      </c>
      <c r="B10114" s="445" t="s">
        <v>17409</v>
      </c>
      <c r="C10114" s="446" t="s">
        <v>1872</v>
      </c>
      <c r="D10114" s="396" t="s">
        <v>23590</v>
      </c>
    </row>
    <row r="10115" spans="1:4" x14ac:dyDescent="0.2">
      <c r="A10115" s="445">
        <v>37768</v>
      </c>
      <c r="B10115" s="445" t="s">
        <v>17410</v>
      </c>
      <c r="C10115" s="446" t="s">
        <v>1867</v>
      </c>
      <c r="D10115" s="396" t="s">
        <v>23591</v>
      </c>
    </row>
    <row r="10116" spans="1:4" x14ac:dyDescent="0.2">
      <c r="A10116" s="445">
        <v>37773</v>
      </c>
      <c r="B10116" s="445" t="s">
        <v>17411</v>
      </c>
      <c r="C10116" s="446" t="s">
        <v>1867</v>
      </c>
      <c r="D10116" s="396" t="s">
        <v>23592</v>
      </c>
    </row>
    <row r="10117" spans="1:4" x14ac:dyDescent="0.2">
      <c r="A10117" s="445">
        <v>37769</v>
      </c>
      <c r="B10117" s="445" t="s">
        <v>17412</v>
      </c>
      <c r="C10117" s="446" t="s">
        <v>1867</v>
      </c>
      <c r="D10117" s="396" t="s">
        <v>23593</v>
      </c>
    </row>
    <row r="10118" spans="1:4" x14ac:dyDescent="0.2">
      <c r="A10118" s="445">
        <v>37770</v>
      </c>
      <c r="B10118" s="445" t="s">
        <v>17413</v>
      </c>
      <c r="C10118" s="446" t="s">
        <v>1867</v>
      </c>
      <c r="D10118" s="396" t="s">
        <v>23594</v>
      </c>
    </row>
    <row r="10119" spans="1:4" x14ac:dyDescent="0.2">
      <c r="A10119" s="445">
        <v>38382</v>
      </c>
      <c r="B10119" s="445" t="s">
        <v>17414</v>
      </c>
      <c r="C10119" s="446" t="s">
        <v>1867</v>
      </c>
      <c r="D10119" s="396" t="s">
        <v>23595</v>
      </c>
    </row>
    <row r="10120" spans="1:4" x14ac:dyDescent="0.2">
      <c r="A10120" s="445">
        <v>38383</v>
      </c>
      <c r="B10120" s="445" t="s">
        <v>17415</v>
      </c>
      <c r="C10120" s="446" t="s">
        <v>1867</v>
      </c>
      <c r="D10120" s="396" t="s">
        <v>22485</v>
      </c>
    </row>
    <row r="10121" spans="1:4" x14ac:dyDescent="0.2">
      <c r="A10121" s="445">
        <v>3768</v>
      </c>
      <c r="B10121" s="445" t="s">
        <v>17416</v>
      </c>
      <c r="C10121" s="446" t="s">
        <v>1867</v>
      </c>
      <c r="D10121" s="396" t="s">
        <v>23596</v>
      </c>
    </row>
    <row r="10122" spans="1:4" x14ac:dyDescent="0.2">
      <c r="A10122" s="445">
        <v>3767</v>
      </c>
      <c r="B10122" s="445" t="s">
        <v>17417</v>
      </c>
      <c r="C10122" s="446" t="s">
        <v>1867</v>
      </c>
      <c r="D10122" s="396" t="s">
        <v>23597</v>
      </c>
    </row>
    <row r="10123" spans="1:4" x14ac:dyDescent="0.2">
      <c r="A10123" s="445">
        <v>13192</v>
      </c>
      <c r="B10123" s="445" t="s">
        <v>17418</v>
      </c>
      <c r="C10123" s="446" t="s">
        <v>1867</v>
      </c>
      <c r="D10123" s="396" t="s">
        <v>23598</v>
      </c>
    </row>
    <row r="10124" spans="1:4" x14ac:dyDescent="0.2">
      <c r="A10124" s="445">
        <v>38413</v>
      </c>
      <c r="B10124" s="445" t="s">
        <v>17419</v>
      </c>
      <c r="C10124" s="446" t="s">
        <v>1867</v>
      </c>
      <c r="D10124" s="397" t="s">
        <v>23599</v>
      </c>
    </row>
    <row r="10125" spans="1:4" x14ac:dyDescent="0.2">
      <c r="A10125" s="445">
        <v>42440</v>
      </c>
      <c r="B10125" s="445" t="s">
        <v>17420</v>
      </c>
      <c r="C10125" s="446" t="s">
        <v>1867</v>
      </c>
      <c r="D10125" s="396" t="s">
        <v>23600</v>
      </c>
    </row>
    <row r="10126" spans="1:4" x14ac:dyDescent="0.2">
      <c r="A10126" s="445">
        <v>20193</v>
      </c>
      <c r="B10126" s="445" t="s">
        <v>17421</v>
      </c>
      <c r="C10126" s="446" t="s">
        <v>1918</v>
      </c>
      <c r="D10126" s="396" t="s">
        <v>23253</v>
      </c>
    </row>
    <row r="10127" spans="1:4" x14ac:dyDescent="0.2">
      <c r="A10127" s="445">
        <v>10527</v>
      </c>
      <c r="B10127" s="445" t="s">
        <v>17422</v>
      </c>
      <c r="C10127" s="446" t="s">
        <v>1919</v>
      </c>
      <c r="D10127" s="396" t="s">
        <v>23601</v>
      </c>
    </row>
    <row r="10128" spans="1:4" x14ac:dyDescent="0.2">
      <c r="A10128" s="445">
        <v>41805</v>
      </c>
      <c r="B10128" s="445" t="s">
        <v>17423</v>
      </c>
      <c r="C10128" s="446" t="s">
        <v>1873</v>
      </c>
      <c r="D10128" s="396" t="s">
        <v>23602</v>
      </c>
    </row>
    <row r="10129" spans="1:4" x14ac:dyDescent="0.2">
      <c r="A10129" s="445">
        <v>40271</v>
      </c>
      <c r="B10129" s="445" t="s">
        <v>17424</v>
      </c>
      <c r="C10129" s="446" t="s">
        <v>11755</v>
      </c>
      <c r="D10129" s="396" t="s">
        <v>23603</v>
      </c>
    </row>
    <row r="10130" spans="1:4" x14ac:dyDescent="0.2">
      <c r="A10130" s="445">
        <v>40287</v>
      </c>
      <c r="B10130" s="445" t="s">
        <v>17425</v>
      </c>
      <c r="C10130" s="446" t="s">
        <v>1873</v>
      </c>
      <c r="D10130" s="396" t="s">
        <v>22151</v>
      </c>
    </row>
    <row r="10131" spans="1:4" x14ac:dyDescent="0.2">
      <c r="A10131" s="445">
        <v>4084</v>
      </c>
      <c r="B10131" s="445" t="s">
        <v>17426</v>
      </c>
      <c r="C10131" s="446" t="s">
        <v>1866</v>
      </c>
      <c r="D10131" s="396" t="s">
        <v>23604</v>
      </c>
    </row>
    <row r="10132" spans="1:4" x14ac:dyDescent="0.2">
      <c r="A10132" s="445">
        <v>743</v>
      </c>
      <c r="B10132" s="445" t="s">
        <v>17427</v>
      </c>
      <c r="C10132" s="446" t="s">
        <v>1866</v>
      </c>
      <c r="D10132" s="396" t="s">
        <v>23604</v>
      </c>
    </row>
    <row r="10133" spans="1:4" x14ac:dyDescent="0.2">
      <c r="A10133" s="445">
        <v>40293</v>
      </c>
      <c r="B10133" s="445" t="s">
        <v>17428</v>
      </c>
      <c r="C10133" s="446" t="s">
        <v>1866</v>
      </c>
      <c r="D10133" s="396" t="s">
        <v>22134</v>
      </c>
    </row>
    <row r="10134" spans="1:4" x14ac:dyDescent="0.2">
      <c r="A10134" s="445">
        <v>40294</v>
      </c>
      <c r="B10134" s="445" t="s">
        <v>17429</v>
      </c>
      <c r="C10134" s="446" t="s">
        <v>1866</v>
      </c>
      <c r="D10134" s="396" t="s">
        <v>23604</v>
      </c>
    </row>
    <row r="10135" spans="1:4" x14ac:dyDescent="0.2">
      <c r="A10135" s="445">
        <v>4085</v>
      </c>
      <c r="B10135" s="445" t="s">
        <v>17430</v>
      </c>
      <c r="C10135" s="446" t="s">
        <v>1866</v>
      </c>
      <c r="D10135" s="396" t="s">
        <v>22181</v>
      </c>
    </row>
    <row r="10136" spans="1:4" x14ac:dyDescent="0.2">
      <c r="A10136" s="445">
        <v>10779</v>
      </c>
      <c r="B10136" s="445" t="s">
        <v>17431</v>
      </c>
      <c r="C10136" s="446" t="s">
        <v>1873</v>
      </c>
      <c r="D10136" s="396" t="s">
        <v>23605</v>
      </c>
    </row>
    <row r="10137" spans="1:4" x14ac:dyDescent="0.2">
      <c r="A10137" s="445">
        <v>10777</v>
      </c>
      <c r="B10137" s="445" t="s">
        <v>17432</v>
      </c>
      <c r="C10137" s="446" t="s">
        <v>1873</v>
      </c>
      <c r="D10137" s="397" t="s">
        <v>23606</v>
      </c>
    </row>
    <row r="10138" spans="1:4" x14ac:dyDescent="0.2">
      <c r="A10138" s="445">
        <v>10775</v>
      </c>
      <c r="B10138" s="445" t="s">
        <v>17433</v>
      </c>
      <c r="C10138" s="446" t="s">
        <v>1873</v>
      </c>
      <c r="D10138" s="396" t="s">
        <v>23607</v>
      </c>
    </row>
    <row r="10139" spans="1:4" x14ac:dyDescent="0.2">
      <c r="A10139" s="445">
        <v>10776</v>
      </c>
      <c r="B10139" s="445" t="s">
        <v>17434</v>
      </c>
      <c r="C10139" s="446" t="s">
        <v>1873</v>
      </c>
      <c r="D10139" s="396" t="s">
        <v>23608</v>
      </c>
    </row>
    <row r="10140" spans="1:4" x14ac:dyDescent="0.2">
      <c r="A10140" s="445">
        <v>10778</v>
      </c>
      <c r="B10140" s="445" t="s">
        <v>17435</v>
      </c>
      <c r="C10140" s="446" t="s">
        <v>1873</v>
      </c>
      <c r="D10140" s="396" t="s">
        <v>23605</v>
      </c>
    </row>
    <row r="10141" spans="1:4" x14ac:dyDescent="0.2">
      <c r="A10141" s="445">
        <v>40339</v>
      </c>
      <c r="B10141" s="445" t="s">
        <v>17436</v>
      </c>
      <c r="C10141" s="446" t="s">
        <v>11755</v>
      </c>
      <c r="D10141" s="397" t="s">
        <v>23609</v>
      </c>
    </row>
    <row r="10142" spans="1:4" x14ac:dyDescent="0.2">
      <c r="A10142" s="445">
        <v>10749</v>
      </c>
      <c r="B10142" s="445" t="s">
        <v>17437</v>
      </c>
      <c r="C10142" s="446" t="s">
        <v>11755</v>
      </c>
      <c r="D10142" s="397" t="s">
        <v>23610</v>
      </c>
    </row>
    <row r="10143" spans="1:4" x14ac:dyDescent="0.2">
      <c r="A10143" s="445">
        <v>40290</v>
      </c>
      <c r="B10143" s="445" t="s">
        <v>17438</v>
      </c>
      <c r="C10143" s="446" t="s">
        <v>11755</v>
      </c>
      <c r="D10143" s="397" t="s">
        <v>23611</v>
      </c>
    </row>
    <row r="10144" spans="1:4" x14ac:dyDescent="0.2">
      <c r="A10144" s="445">
        <v>3346</v>
      </c>
      <c r="B10144" s="445" t="s">
        <v>17439</v>
      </c>
      <c r="C10144" s="446" t="s">
        <v>1866</v>
      </c>
      <c r="D10144" s="397" t="s">
        <v>23612</v>
      </c>
    </row>
    <row r="10145" spans="1:4" x14ac:dyDescent="0.2">
      <c r="A10145" s="445">
        <v>3348</v>
      </c>
      <c r="B10145" s="445" t="s">
        <v>17440</v>
      </c>
      <c r="C10145" s="446" t="s">
        <v>1866</v>
      </c>
      <c r="D10145" s="396" t="s">
        <v>23613</v>
      </c>
    </row>
    <row r="10146" spans="1:4" x14ac:dyDescent="0.2">
      <c r="A10146" s="445">
        <v>39833</v>
      </c>
      <c r="B10146" s="445" t="s">
        <v>17441</v>
      </c>
      <c r="C10146" s="446" t="s">
        <v>1866</v>
      </c>
      <c r="D10146" s="396" t="s">
        <v>23614</v>
      </c>
    </row>
    <row r="10147" spans="1:4" x14ac:dyDescent="0.2">
      <c r="A10147" s="445">
        <v>7252</v>
      </c>
      <c r="B10147" s="445" t="s">
        <v>17442</v>
      </c>
      <c r="C10147" s="446" t="s">
        <v>1866</v>
      </c>
      <c r="D10147" s="396" t="s">
        <v>21349</v>
      </c>
    </row>
    <row r="10148" spans="1:4" x14ac:dyDescent="0.2">
      <c r="A10148" s="445">
        <v>7247</v>
      </c>
      <c r="B10148" s="445" t="s">
        <v>17443</v>
      </c>
      <c r="C10148" s="446" t="s">
        <v>1866</v>
      </c>
      <c r="D10148" s="396" t="s">
        <v>21349</v>
      </c>
    </row>
    <row r="10149" spans="1:4" x14ac:dyDescent="0.2">
      <c r="A10149" s="445">
        <v>40291</v>
      </c>
      <c r="B10149" s="445" t="s">
        <v>17444</v>
      </c>
      <c r="C10149" s="446" t="s">
        <v>11755</v>
      </c>
      <c r="D10149" s="397" t="s">
        <v>23615</v>
      </c>
    </row>
    <row r="10150" spans="1:4" x14ac:dyDescent="0.2">
      <c r="A10150" s="445">
        <v>40275</v>
      </c>
      <c r="B10150" s="445" t="s">
        <v>17445</v>
      </c>
      <c r="C10150" s="446" t="s">
        <v>11755</v>
      </c>
      <c r="D10150" s="396" t="s">
        <v>23616</v>
      </c>
    </row>
    <row r="10151" spans="1:4" x14ac:dyDescent="0.2">
      <c r="A10151" s="445">
        <v>42408</v>
      </c>
      <c r="B10151" s="445" t="s">
        <v>17446</v>
      </c>
      <c r="C10151" s="446" t="s">
        <v>1868</v>
      </c>
      <c r="D10151" s="397" t="s">
        <v>23128</v>
      </c>
    </row>
    <row r="10152" spans="1:4" x14ac:dyDescent="0.2">
      <c r="A10152" s="445">
        <v>3777</v>
      </c>
      <c r="B10152" s="445" t="s">
        <v>17447</v>
      </c>
      <c r="C10152" s="446" t="s">
        <v>1868</v>
      </c>
      <c r="D10152" s="396" t="s">
        <v>23477</v>
      </c>
    </row>
    <row r="10153" spans="1:4" x14ac:dyDescent="0.2">
      <c r="A10153" s="445">
        <v>44699</v>
      </c>
      <c r="B10153" s="445" t="s">
        <v>17448</v>
      </c>
      <c r="C10153" s="446" t="s">
        <v>1871</v>
      </c>
      <c r="D10153" s="396" t="s">
        <v>22979</v>
      </c>
    </row>
    <row r="10154" spans="1:4" x14ac:dyDescent="0.2">
      <c r="A10154" s="445">
        <v>3798</v>
      </c>
      <c r="B10154" s="445" t="s">
        <v>17449</v>
      </c>
      <c r="C10154" s="446" t="s">
        <v>1867</v>
      </c>
      <c r="D10154" s="396" t="s">
        <v>21572</v>
      </c>
    </row>
    <row r="10155" spans="1:4" x14ac:dyDescent="0.2">
      <c r="A10155" s="445">
        <v>38769</v>
      </c>
      <c r="B10155" s="445" t="s">
        <v>17450</v>
      </c>
      <c r="C10155" s="446" t="s">
        <v>1867</v>
      </c>
      <c r="D10155" s="396" t="s">
        <v>23617</v>
      </c>
    </row>
    <row r="10156" spans="1:4" x14ac:dyDescent="0.2">
      <c r="A10156" s="445">
        <v>39510</v>
      </c>
      <c r="B10156" s="445" t="s">
        <v>17451</v>
      </c>
      <c r="C10156" s="446" t="s">
        <v>1867</v>
      </c>
      <c r="D10156" s="396" t="s">
        <v>22608</v>
      </c>
    </row>
    <row r="10157" spans="1:4" x14ac:dyDescent="0.2">
      <c r="A10157" s="445">
        <v>38776</v>
      </c>
      <c r="B10157" s="445" t="s">
        <v>17452</v>
      </c>
      <c r="C10157" s="446" t="s">
        <v>1867</v>
      </c>
      <c r="D10157" s="396" t="s">
        <v>23618</v>
      </c>
    </row>
    <row r="10158" spans="1:4" x14ac:dyDescent="0.2">
      <c r="A10158" s="445">
        <v>38774</v>
      </c>
      <c r="B10158" s="445" t="s">
        <v>17453</v>
      </c>
      <c r="C10158" s="446" t="s">
        <v>1867</v>
      </c>
      <c r="D10158" s="396" t="s">
        <v>23619</v>
      </c>
    </row>
    <row r="10159" spans="1:4" x14ac:dyDescent="0.2">
      <c r="A10159" s="445">
        <v>42247</v>
      </c>
      <c r="B10159" s="445" t="s">
        <v>17454</v>
      </c>
      <c r="C10159" s="446" t="s">
        <v>1867</v>
      </c>
      <c r="D10159" s="396" t="s">
        <v>23620</v>
      </c>
    </row>
    <row r="10160" spans="1:4" x14ac:dyDescent="0.2">
      <c r="A10160" s="445">
        <v>42248</v>
      </c>
      <c r="B10160" s="445" t="s">
        <v>17455</v>
      </c>
      <c r="C10160" s="446" t="s">
        <v>1867</v>
      </c>
      <c r="D10160" s="396" t="s">
        <v>23621</v>
      </c>
    </row>
    <row r="10161" spans="1:4" x14ac:dyDescent="0.2">
      <c r="A10161" s="445">
        <v>42249</v>
      </c>
      <c r="B10161" s="445" t="s">
        <v>17456</v>
      </c>
      <c r="C10161" s="446" t="s">
        <v>1867</v>
      </c>
      <c r="D10161" s="396" t="s">
        <v>23622</v>
      </c>
    </row>
    <row r="10162" spans="1:4" x14ac:dyDescent="0.2">
      <c r="A10162" s="445">
        <v>42244</v>
      </c>
      <c r="B10162" s="445" t="s">
        <v>17457</v>
      </c>
      <c r="C10162" s="446" t="s">
        <v>1867</v>
      </c>
      <c r="D10162" s="397" t="s">
        <v>23623</v>
      </c>
    </row>
    <row r="10163" spans="1:4" x14ac:dyDescent="0.2">
      <c r="A10163" s="445">
        <v>42245</v>
      </c>
      <c r="B10163" s="445" t="s">
        <v>17458</v>
      </c>
      <c r="C10163" s="446" t="s">
        <v>1867</v>
      </c>
      <c r="D10163" s="397" t="s">
        <v>23624</v>
      </c>
    </row>
    <row r="10164" spans="1:4" x14ac:dyDescent="0.2">
      <c r="A10164" s="445">
        <v>42246</v>
      </c>
      <c r="B10164" s="445" t="s">
        <v>17459</v>
      </c>
      <c r="C10164" s="446" t="s">
        <v>1867</v>
      </c>
      <c r="D10164" s="396" t="s">
        <v>23625</v>
      </c>
    </row>
    <row r="10165" spans="1:4" x14ac:dyDescent="0.2">
      <c r="A10165" s="445">
        <v>42243</v>
      </c>
      <c r="B10165" s="445" t="s">
        <v>17460</v>
      </c>
      <c r="C10165" s="446" t="s">
        <v>1867</v>
      </c>
      <c r="D10165" s="396" t="s">
        <v>23626</v>
      </c>
    </row>
    <row r="10166" spans="1:4" x14ac:dyDescent="0.2">
      <c r="A10166" s="445">
        <v>38889</v>
      </c>
      <c r="B10166" s="445" t="s">
        <v>17461</v>
      </c>
      <c r="C10166" s="446" t="s">
        <v>1867</v>
      </c>
      <c r="D10166" s="397" t="s">
        <v>23627</v>
      </c>
    </row>
    <row r="10167" spans="1:4" x14ac:dyDescent="0.2">
      <c r="A10167" s="445">
        <v>38784</v>
      </c>
      <c r="B10167" s="445" t="s">
        <v>17462</v>
      </c>
      <c r="C10167" s="446" t="s">
        <v>1867</v>
      </c>
      <c r="D10167" s="396" t="s">
        <v>23628</v>
      </c>
    </row>
    <row r="10168" spans="1:4" x14ac:dyDescent="0.2">
      <c r="A10168" s="445">
        <v>3788</v>
      </c>
      <c r="B10168" s="445" t="s">
        <v>17463</v>
      </c>
      <c r="C10168" s="446" t="s">
        <v>1867</v>
      </c>
      <c r="D10168" s="396" t="s">
        <v>23629</v>
      </c>
    </row>
    <row r="10169" spans="1:4" x14ac:dyDescent="0.2">
      <c r="A10169" s="445">
        <v>12230</v>
      </c>
      <c r="B10169" s="445" t="s">
        <v>17464</v>
      </c>
      <c r="C10169" s="446" t="s">
        <v>1867</v>
      </c>
      <c r="D10169" s="396" t="s">
        <v>23630</v>
      </c>
    </row>
    <row r="10170" spans="1:4" x14ac:dyDescent="0.2">
      <c r="A10170" s="445">
        <v>3780</v>
      </c>
      <c r="B10170" s="445" t="s">
        <v>17465</v>
      </c>
      <c r="C10170" s="446" t="s">
        <v>1867</v>
      </c>
      <c r="D10170" s="396" t="s">
        <v>23631</v>
      </c>
    </row>
    <row r="10171" spans="1:4" x14ac:dyDescent="0.2">
      <c r="A10171" s="445">
        <v>12231</v>
      </c>
      <c r="B10171" s="445" t="s">
        <v>17466</v>
      </c>
      <c r="C10171" s="446" t="s">
        <v>1867</v>
      </c>
      <c r="D10171" s="396" t="s">
        <v>23632</v>
      </c>
    </row>
    <row r="10172" spans="1:4" x14ac:dyDescent="0.2">
      <c r="A10172" s="445">
        <v>3811</v>
      </c>
      <c r="B10172" s="445" t="s">
        <v>17467</v>
      </c>
      <c r="C10172" s="446" t="s">
        <v>1867</v>
      </c>
      <c r="D10172" s="396" t="s">
        <v>23633</v>
      </c>
    </row>
    <row r="10173" spans="1:4" x14ac:dyDescent="0.2">
      <c r="A10173" s="445">
        <v>12232</v>
      </c>
      <c r="B10173" s="445" t="s">
        <v>17468</v>
      </c>
      <c r="C10173" s="446" t="s">
        <v>1867</v>
      </c>
      <c r="D10173" s="396" t="s">
        <v>23634</v>
      </c>
    </row>
    <row r="10174" spans="1:4" x14ac:dyDescent="0.2">
      <c r="A10174" s="445">
        <v>3799</v>
      </c>
      <c r="B10174" s="445" t="s">
        <v>17469</v>
      </c>
      <c r="C10174" s="446" t="s">
        <v>1867</v>
      </c>
      <c r="D10174" s="396" t="s">
        <v>23635</v>
      </c>
    </row>
    <row r="10175" spans="1:4" x14ac:dyDescent="0.2">
      <c r="A10175" s="445">
        <v>12239</v>
      </c>
      <c r="B10175" s="445" t="s">
        <v>17470</v>
      </c>
      <c r="C10175" s="446" t="s">
        <v>1867</v>
      </c>
      <c r="D10175" s="396" t="s">
        <v>23636</v>
      </c>
    </row>
    <row r="10176" spans="1:4" x14ac:dyDescent="0.2">
      <c r="A10176" s="445">
        <v>38773</v>
      </c>
      <c r="B10176" s="445" t="s">
        <v>17471</v>
      </c>
      <c r="C10176" s="446" t="s">
        <v>1867</v>
      </c>
      <c r="D10176" s="396" t="s">
        <v>21860</v>
      </c>
    </row>
    <row r="10177" spans="1:4" x14ac:dyDescent="0.2">
      <c r="A10177" s="445">
        <v>12271</v>
      </c>
      <c r="B10177" s="445" t="s">
        <v>17472</v>
      </c>
      <c r="C10177" s="446" t="s">
        <v>1867</v>
      </c>
      <c r="D10177" s="396" t="s">
        <v>23637</v>
      </c>
    </row>
    <row r="10178" spans="1:4" x14ac:dyDescent="0.2">
      <c r="A10178" s="445">
        <v>38785</v>
      </c>
      <c r="B10178" s="445" t="s">
        <v>17473</v>
      </c>
      <c r="C10178" s="446" t="s">
        <v>1867</v>
      </c>
      <c r="D10178" s="396" t="s">
        <v>23638</v>
      </c>
    </row>
    <row r="10179" spans="1:4" x14ac:dyDescent="0.2">
      <c r="A10179" s="445">
        <v>38786</v>
      </c>
      <c r="B10179" s="445" t="s">
        <v>17474</v>
      </c>
      <c r="C10179" s="446" t="s">
        <v>1867</v>
      </c>
      <c r="D10179" s="396" t="s">
        <v>23639</v>
      </c>
    </row>
    <row r="10180" spans="1:4" x14ac:dyDescent="0.2">
      <c r="A10180" s="445">
        <v>39385</v>
      </c>
      <c r="B10180" s="445" t="s">
        <v>17475</v>
      </c>
      <c r="C10180" s="446" t="s">
        <v>1867</v>
      </c>
      <c r="D10180" s="396" t="s">
        <v>23640</v>
      </c>
    </row>
    <row r="10181" spans="1:4" x14ac:dyDescent="0.2">
      <c r="A10181" s="445">
        <v>39389</v>
      </c>
      <c r="B10181" s="445" t="s">
        <v>17476</v>
      </c>
      <c r="C10181" s="446" t="s">
        <v>1867</v>
      </c>
      <c r="D10181" s="396" t="s">
        <v>23641</v>
      </c>
    </row>
    <row r="10182" spans="1:4" x14ac:dyDescent="0.2">
      <c r="A10182" s="445">
        <v>39390</v>
      </c>
      <c r="B10182" s="445" t="s">
        <v>17477</v>
      </c>
      <c r="C10182" s="446" t="s">
        <v>1867</v>
      </c>
      <c r="D10182" s="396" t="s">
        <v>22303</v>
      </c>
    </row>
    <row r="10183" spans="1:4" x14ac:dyDescent="0.2">
      <c r="A10183" s="445">
        <v>39391</v>
      </c>
      <c r="B10183" s="445" t="s">
        <v>17478</v>
      </c>
      <c r="C10183" s="446" t="s">
        <v>1867</v>
      </c>
      <c r="D10183" s="396" t="s">
        <v>23642</v>
      </c>
    </row>
    <row r="10184" spans="1:4" x14ac:dyDescent="0.2">
      <c r="A10184" s="445">
        <v>3803</v>
      </c>
      <c r="B10184" s="445" t="s">
        <v>17479</v>
      </c>
      <c r="C10184" s="446" t="s">
        <v>1867</v>
      </c>
      <c r="D10184" s="396" t="s">
        <v>23643</v>
      </c>
    </row>
    <row r="10185" spans="1:4" x14ac:dyDescent="0.2">
      <c r="A10185" s="445">
        <v>38770</v>
      </c>
      <c r="B10185" s="445" t="s">
        <v>17480</v>
      </c>
      <c r="C10185" s="446" t="s">
        <v>1867</v>
      </c>
      <c r="D10185" s="396" t="s">
        <v>23644</v>
      </c>
    </row>
    <row r="10186" spans="1:4" x14ac:dyDescent="0.2">
      <c r="A10186" s="445">
        <v>12267</v>
      </c>
      <c r="B10186" s="445" t="s">
        <v>17481</v>
      </c>
      <c r="C10186" s="446" t="s">
        <v>1867</v>
      </c>
      <c r="D10186" s="396" t="s">
        <v>23645</v>
      </c>
    </row>
    <row r="10187" spans="1:4" x14ac:dyDescent="0.2">
      <c r="A10187" s="445">
        <v>43265</v>
      </c>
      <c r="B10187" s="445" t="s">
        <v>17482</v>
      </c>
      <c r="C10187" s="446" t="s">
        <v>1867</v>
      </c>
      <c r="D10187" s="397" t="s">
        <v>23646</v>
      </c>
    </row>
    <row r="10188" spans="1:4" x14ac:dyDescent="0.2">
      <c r="A10188" s="445">
        <v>12266</v>
      </c>
      <c r="B10188" s="445" t="s">
        <v>17483</v>
      </c>
      <c r="C10188" s="446" t="s">
        <v>1867</v>
      </c>
      <c r="D10188" s="396" t="s">
        <v>23647</v>
      </c>
    </row>
    <row r="10189" spans="1:4" x14ac:dyDescent="0.2">
      <c r="A10189" s="445">
        <v>39378</v>
      </c>
      <c r="B10189" s="445" t="s">
        <v>17484</v>
      </c>
      <c r="C10189" s="446" t="s">
        <v>1867</v>
      </c>
      <c r="D10189" s="396" t="s">
        <v>23648</v>
      </c>
    </row>
    <row r="10190" spans="1:4" x14ac:dyDescent="0.2">
      <c r="A10190" s="445">
        <v>43543</v>
      </c>
      <c r="B10190" s="445" t="s">
        <v>17485</v>
      </c>
      <c r="C10190" s="446" t="s">
        <v>1867</v>
      </c>
      <c r="D10190" s="396" t="s">
        <v>23649</v>
      </c>
    </row>
    <row r="10191" spans="1:4" x14ac:dyDescent="0.2">
      <c r="A10191" s="445">
        <v>38775</v>
      </c>
      <c r="B10191" s="445" t="s">
        <v>17486</v>
      </c>
      <c r="C10191" s="446" t="s">
        <v>1867</v>
      </c>
      <c r="D10191" s="396" t="s">
        <v>23650</v>
      </c>
    </row>
    <row r="10192" spans="1:4" x14ac:dyDescent="0.2">
      <c r="A10192" s="445">
        <v>44252</v>
      </c>
      <c r="B10192" s="445" t="s">
        <v>17487</v>
      </c>
      <c r="C10192" s="446" t="s">
        <v>1867</v>
      </c>
      <c r="D10192" s="396" t="s">
        <v>23651</v>
      </c>
    </row>
    <row r="10193" spans="1:4" x14ac:dyDescent="0.2">
      <c r="A10193" s="445">
        <v>21119</v>
      </c>
      <c r="B10193" s="445" t="s">
        <v>17488</v>
      </c>
      <c r="C10193" s="446" t="s">
        <v>1867</v>
      </c>
      <c r="D10193" s="396" t="s">
        <v>23652</v>
      </c>
    </row>
    <row r="10194" spans="1:4" x14ac:dyDescent="0.2">
      <c r="A10194" s="445">
        <v>37974</v>
      </c>
      <c r="B10194" s="445" t="s">
        <v>17489</v>
      </c>
      <c r="C10194" s="446" t="s">
        <v>1867</v>
      </c>
      <c r="D10194" s="396" t="s">
        <v>22621</v>
      </c>
    </row>
    <row r="10195" spans="1:4" x14ac:dyDescent="0.2">
      <c r="A10195" s="445">
        <v>37975</v>
      </c>
      <c r="B10195" s="445" t="s">
        <v>17490</v>
      </c>
      <c r="C10195" s="446" t="s">
        <v>1867</v>
      </c>
      <c r="D10195" s="396" t="s">
        <v>23653</v>
      </c>
    </row>
    <row r="10196" spans="1:4" x14ac:dyDescent="0.2">
      <c r="A10196" s="445">
        <v>37976</v>
      </c>
      <c r="B10196" s="445" t="s">
        <v>17491</v>
      </c>
      <c r="C10196" s="446" t="s">
        <v>1867</v>
      </c>
      <c r="D10196" s="396" t="s">
        <v>23654</v>
      </c>
    </row>
    <row r="10197" spans="1:4" x14ac:dyDescent="0.2">
      <c r="A10197" s="445">
        <v>37977</v>
      </c>
      <c r="B10197" s="445" t="s">
        <v>17492</v>
      </c>
      <c r="C10197" s="446" t="s">
        <v>1867</v>
      </c>
      <c r="D10197" s="396" t="s">
        <v>23655</v>
      </c>
    </row>
    <row r="10198" spans="1:4" x14ac:dyDescent="0.2">
      <c r="A10198" s="445">
        <v>37978</v>
      </c>
      <c r="B10198" s="445" t="s">
        <v>17493</v>
      </c>
      <c r="C10198" s="446" t="s">
        <v>1867</v>
      </c>
      <c r="D10198" s="396" t="s">
        <v>23656</v>
      </c>
    </row>
    <row r="10199" spans="1:4" x14ac:dyDescent="0.2">
      <c r="A10199" s="445">
        <v>37979</v>
      </c>
      <c r="B10199" s="445" t="s">
        <v>17494</v>
      </c>
      <c r="C10199" s="446" t="s">
        <v>1867</v>
      </c>
      <c r="D10199" s="396" t="s">
        <v>23657</v>
      </c>
    </row>
    <row r="10200" spans="1:4" x14ac:dyDescent="0.2">
      <c r="A10200" s="445">
        <v>37980</v>
      </c>
      <c r="B10200" s="445" t="s">
        <v>17495</v>
      </c>
      <c r="C10200" s="446" t="s">
        <v>1867</v>
      </c>
      <c r="D10200" s="396" t="s">
        <v>23658</v>
      </c>
    </row>
    <row r="10201" spans="1:4" x14ac:dyDescent="0.2">
      <c r="A10201" s="445">
        <v>36147</v>
      </c>
      <c r="B10201" s="445" t="s">
        <v>17496</v>
      </c>
      <c r="C10201" s="446" t="s">
        <v>1874</v>
      </c>
      <c r="D10201" s="396" t="s">
        <v>23659</v>
      </c>
    </row>
    <row r="10202" spans="1:4" x14ac:dyDescent="0.2">
      <c r="A10202" s="445">
        <v>12731</v>
      </c>
      <c r="B10202" s="445" t="s">
        <v>17497</v>
      </c>
      <c r="C10202" s="446" t="s">
        <v>1867</v>
      </c>
      <c r="D10202" s="396" t="s">
        <v>23660</v>
      </c>
    </row>
    <row r="10203" spans="1:4" x14ac:dyDescent="0.2">
      <c r="A10203" s="445">
        <v>12723</v>
      </c>
      <c r="B10203" s="445" t="s">
        <v>17498</v>
      </c>
      <c r="C10203" s="446" t="s">
        <v>1867</v>
      </c>
      <c r="D10203" s="396" t="s">
        <v>23661</v>
      </c>
    </row>
    <row r="10204" spans="1:4" x14ac:dyDescent="0.2">
      <c r="A10204" s="445">
        <v>12724</v>
      </c>
      <c r="B10204" s="445" t="s">
        <v>17499</v>
      </c>
      <c r="C10204" s="446" t="s">
        <v>1867</v>
      </c>
      <c r="D10204" s="396" t="s">
        <v>22615</v>
      </c>
    </row>
    <row r="10205" spans="1:4" x14ac:dyDescent="0.2">
      <c r="A10205" s="445">
        <v>12725</v>
      </c>
      <c r="B10205" s="445" t="s">
        <v>17500</v>
      </c>
      <c r="C10205" s="446" t="s">
        <v>1867</v>
      </c>
      <c r="D10205" s="396" t="s">
        <v>23662</v>
      </c>
    </row>
    <row r="10206" spans="1:4" x14ac:dyDescent="0.2">
      <c r="A10206" s="445">
        <v>12726</v>
      </c>
      <c r="B10206" s="445" t="s">
        <v>17501</v>
      </c>
      <c r="C10206" s="446" t="s">
        <v>1867</v>
      </c>
      <c r="D10206" s="396" t="s">
        <v>23663</v>
      </c>
    </row>
    <row r="10207" spans="1:4" x14ac:dyDescent="0.2">
      <c r="A10207" s="445">
        <v>12727</v>
      </c>
      <c r="B10207" s="445" t="s">
        <v>17502</v>
      </c>
      <c r="C10207" s="446" t="s">
        <v>1867</v>
      </c>
      <c r="D10207" s="396" t="s">
        <v>22195</v>
      </c>
    </row>
    <row r="10208" spans="1:4" x14ac:dyDescent="0.2">
      <c r="A10208" s="445">
        <v>12728</v>
      </c>
      <c r="B10208" s="445" t="s">
        <v>17503</v>
      </c>
      <c r="C10208" s="446" t="s">
        <v>1867</v>
      </c>
      <c r="D10208" s="396" t="s">
        <v>23664</v>
      </c>
    </row>
    <row r="10209" spans="1:4" x14ac:dyDescent="0.2">
      <c r="A10209" s="445">
        <v>12729</v>
      </c>
      <c r="B10209" s="445" t="s">
        <v>17504</v>
      </c>
      <c r="C10209" s="446" t="s">
        <v>1867</v>
      </c>
      <c r="D10209" s="396" t="s">
        <v>23665</v>
      </c>
    </row>
    <row r="10210" spans="1:4" x14ac:dyDescent="0.2">
      <c r="A10210" s="445">
        <v>12730</v>
      </c>
      <c r="B10210" s="445" t="s">
        <v>17505</v>
      </c>
      <c r="C10210" s="446" t="s">
        <v>1867</v>
      </c>
      <c r="D10210" s="396" t="s">
        <v>23666</v>
      </c>
    </row>
    <row r="10211" spans="1:4" x14ac:dyDescent="0.2">
      <c r="A10211" s="445">
        <v>3840</v>
      </c>
      <c r="B10211" s="445" t="s">
        <v>23667</v>
      </c>
      <c r="C10211" s="446" t="s">
        <v>1867</v>
      </c>
      <c r="D10211" s="396" t="s">
        <v>23668</v>
      </c>
    </row>
    <row r="10212" spans="1:4" x14ac:dyDescent="0.2">
      <c r="A10212" s="445">
        <v>3838</v>
      </c>
      <c r="B10212" s="445" t="s">
        <v>23669</v>
      </c>
      <c r="C10212" s="446" t="s">
        <v>1867</v>
      </c>
      <c r="D10212" s="396" t="s">
        <v>23670</v>
      </c>
    </row>
    <row r="10213" spans="1:4" x14ac:dyDescent="0.2">
      <c r="A10213" s="445">
        <v>3844</v>
      </c>
      <c r="B10213" s="445" t="s">
        <v>23671</v>
      </c>
      <c r="C10213" s="446" t="s">
        <v>1867</v>
      </c>
      <c r="D10213" s="396" t="s">
        <v>23672</v>
      </c>
    </row>
    <row r="10214" spans="1:4" x14ac:dyDescent="0.2">
      <c r="A10214" s="445">
        <v>3839</v>
      </c>
      <c r="B10214" s="445" t="s">
        <v>23673</v>
      </c>
      <c r="C10214" s="446" t="s">
        <v>1867</v>
      </c>
      <c r="D10214" s="396" t="s">
        <v>23674</v>
      </c>
    </row>
    <row r="10215" spans="1:4" x14ac:dyDescent="0.2">
      <c r="A10215" s="445">
        <v>3843</v>
      </c>
      <c r="B10215" s="445" t="s">
        <v>23675</v>
      </c>
      <c r="C10215" s="446" t="s">
        <v>1867</v>
      </c>
      <c r="D10215" s="396" t="s">
        <v>23676</v>
      </c>
    </row>
    <row r="10216" spans="1:4" x14ac:dyDescent="0.2">
      <c r="A10216" s="445">
        <v>3900</v>
      </c>
      <c r="B10216" s="445" t="s">
        <v>17506</v>
      </c>
      <c r="C10216" s="446" t="s">
        <v>1867</v>
      </c>
      <c r="D10216" s="396" t="s">
        <v>23677</v>
      </c>
    </row>
    <row r="10217" spans="1:4" x14ac:dyDescent="0.2">
      <c r="A10217" s="445">
        <v>3846</v>
      </c>
      <c r="B10217" s="445" t="s">
        <v>17507</v>
      </c>
      <c r="C10217" s="446" t="s">
        <v>1867</v>
      </c>
      <c r="D10217" s="396" t="s">
        <v>23678</v>
      </c>
    </row>
    <row r="10218" spans="1:4" x14ac:dyDescent="0.2">
      <c r="A10218" s="445">
        <v>3886</v>
      </c>
      <c r="B10218" s="445" t="s">
        <v>17508</v>
      </c>
      <c r="C10218" s="446" t="s">
        <v>1867</v>
      </c>
      <c r="D10218" s="396" t="s">
        <v>23679</v>
      </c>
    </row>
    <row r="10219" spans="1:4" x14ac:dyDescent="0.2">
      <c r="A10219" s="445">
        <v>3854</v>
      </c>
      <c r="B10219" s="445" t="s">
        <v>17509</v>
      </c>
      <c r="C10219" s="446" t="s">
        <v>1867</v>
      </c>
      <c r="D10219" s="396" t="s">
        <v>23680</v>
      </c>
    </row>
    <row r="10220" spans="1:4" x14ac:dyDescent="0.2">
      <c r="A10220" s="445">
        <v>3873</v>
      </c>
      <c r="B10220" s="445" t="s">
        <v>17510</v>
      </c>
      <c r="C10220" s="446" t="s">
        <v>1867</v>
      </c>
      <c r="D10220" s="396" t="s">
        <v>23681</v>
      </c>
    </row>
    <row r="10221" spans="1:4" x14ac:dyDescent="0.2">
      <c r="A10221" s="445">
        <v>38021</v>
      </c>
      <c r="B10221" s="445" t="s">
        <v>17511</v>
      </c>
      <c r="C10221" s="446" t="s">
        <v>1867</v>
      </c>
      <c r="D10221" s="396" t="s">
        <v>22901</v>
      </c>
    </row>
    <row r="10222" spans="1:4" x14ac:dyDescent="0.2">
      <c r="A10222" s="445">
        <v>43838</v>
      </c>
      <c r="B10222" s="445" t="s">
        <v>17512</v>
      </c>
      <c r="C10222" s="446" t="s">
        <v>1867</v>
      </c>
      <c r="D10222" s="396" t="s">
        <v>23682</v>
      </c>
    </row>
    <row r="10223" spans="1:4" x14ac:dyDescent="0.2">
      <c r="A10223" s="445">
        <v>3847</v>
      </c>
      <c r="B10223" s="445" t="s">
        <v>17513</v>
      </c>
      <c r="C10223" s="446" t="s">
        <v>1867</v>
      </c>
      <c r="D10223" s="396" t="s">
        <v>23683</v>
      </c>
    </row>
    <row r="10224" spans="1:4" x14ac:dyDescent="0.2">
      <c r="A10224" s="445">
        <v>38022</v>
      </c>
      <c r="B10224" s="445" t="s">
        <v>17514</v>
      </c>
      <c r="C10224" s="446" t="s">
        <v>1867</v>
      </c>
      <c r="D10224" s="396" t="s">
        <v>23684</v>
      </c>
    </row>
    <row r="10225" spans="1:4" x14ac:dyDescent="0.2">
      <c r="A10225" s="445">
        <v>3826</v>
      </c>
      <c r="B10225" s="445" t="s">
        <v>23685</v>
      </c>
      <c r="C10225" s="446" t="s">
        <v>1867</v>
      </c>
      <c r="D10225" s="396" t="s">
        <v>23686</v>
      </c>
    </row>
    <row r="10226" spans="1:4" x14ac:dyDescent="0.2">
      <c r="A10226" s="445">
        <v>3825</v>
      </c>
      <c r="B10226" s="445" t="s">
        <v>23687</v>
      </c>
      <c r="C10226" s="446" t="s">
        <v>1867</v>
      </c>
      <c r="D10226" s="396" t="s">
        <v>22438</v>
      </c>
    </row>
    <row r="10227" spans="1:4" x14ac:dyDescent="0.2">
      <c r="A10227" s="445">
        <v>3827</v>
      </c>
      <c r="B10227" s="181" t="s">
        <v>23688</v>
      </c>
      <c r="C10227" s="446" t="s">
        <v>1867</v>
      </c>
      <c r="D10227" s="396">
        <v>29.63</v>
      </c>
    </row>
    <row r="10228" spans="1:4" x14ac:dyDescent="0.2">
      <c r="A10228" s="445">
        <v>3830</v>
      </c>
      <c r="B10228" s="445" t="s">
        <v>17515</v>
      </c>
      <c r="C10228" s="446" t="s">
        <v>1867</v>
      </c>
      <c r="D10228" s="396" t="s">
        <v>23689</v>
      </c>
    </row>
    <row r="10229" spans="1:4" x14ac:dyDescent="0.2">
      <c r="A10229" s="445">
        <v>37981</v>
      </c>
      <c r="B10229" s="445" t="s">
        <v>17516</v>
      </c>
      <c r="C10229" s="446" t="s">
        <v>1867</v>
      </c>
      <c r="D10229" s="396" t="s">
        <v>23690</v>
      </c>
    </row>
    <row r="10230" spans="1:4" x14ac:dyDescent="0.2">
      <c r="A10230" s="445">
        <v>37982</v>
      </c>
      <c r="B10230" s="445" t="s">
        <v>17517</v>
      </c>
      <c r="C10230" s="446" t="s">
        <v>1867</v>
      </c>
      <c r="D10230" s="396" t="s">
        <v>21950</v>
      </c>
    </row>
    <row r="10231" spans="1:4" x14ac:dyDescent="0.2">
      <c r="A10231" s="445">
        <v>37983</v>
      </c>
      <c r="B10231" s="445" t="s">
        <v>17518</v>
      </c>
      <c r="C10231" s="446" t="s">
        <v>1867</v>
      </c>
      <c r="D10231" s="396" t="s">
        <v>23691</v>
      </c>
    </row>
    <row r="10232" spans="1:4" x14ac:dyDescent="0.2">
      <c r="A10232" s="445">
        <v>37984</v>
      </c>
      <c r="B10232" s="445" t="s">
        <v>17519</v>
      </c>
      <c r="C10232" s="446" t="s">
        <v>1867</v>
      </c>
      <c r="D10232" s="396" t="s">
        <v>22562</v>
      </c>
    </row>
    <row r="10233" spans="1:4" x14ac:dyDescent="0.2">
      <c r="A10233" s="445">
        <v>37985</v>
      </c>
      <c r="B10233" s="445" t="s">
        <v>17520</v>
      </c>
      <c r="C10233" s="446" t="s">
        <v>1867</v>
      </c>
      <c r="D10233" s="396" t="s">
        <v>23692</v>
      </c>
    </row>
    <row r="10234" spans="1:4" x14ac:dyDescent="0.2">
      <c r="A10234" s="445">
        <v>20165</v>
      </c>
      <c r="B10234" s="445" t="s">
        <v>17521</v>
      </c>
      <c r="C10234" s="446" t="s">
        <v>1867</v>
      </c>
      <c r="D10234" s="396" t="s">
        <v>23693</v>
      </c>
    </row>
    <row r="10235" spans="1:4" x14ac:dyDescent="0.2">
      <c r="A10235" s="445">
        <v>20166</v>
      </c>
      <c r="B10235" s="445" t="s">
        <v>17522</v>
      </c>
      <c r="C10235" s="446" t="s">
        <v>1867</v>
      </c>
      <c r="D10235" s="396" t="s">
        <v>23694</v>
      </c>
    </row>
    <row r="10236" spans="1:4" x14ac:dyDescent="0.2">
      <c r="A10236" s="445">
        <v>20164</v>
      </c>
      <c r="B10236" s="445" t="s">
        <v>17523</v>
      </c>
      <c r="C10236" s="446" t="s">
        <v>1867</v>
      </c>
      <c r="D10236" s="396" t="s">
        <v>23695</v>
      </c>
    </row>
    <row r="10237" spans="1:4" x14ac:dyDescent="0.2">
      <c r="A10237" s="445">
        <v>3893</v>
      </c>
      <c r="B10237" s="445" t="s">
        <v>17524</v>
      </c>
      <c r="C10237" s="446" t="s">
        <v>1867</v>
      </c>
      <c r="D10237" s="396" t="s">
        <v>23696</v>
      </c>
    </row>
    <row r="10238" spans="1:4" x14ac:dyDescent="0.2">
      <c r="A10238" s="445">
        <v>3848</v>
      </c>
      <c r="B10238" s="445" t="s">
        <v>17525</v>
      </c>
      <c r="C10238" s="446" t="s">
        <v>1867</v>
      </c>
      <c r="D10238" s="396" t="s">
        <v>23139</v>
      </c>
    </row>
    <row r="10239" spans="1:4" x14ac:dyDescent="0.2">
      <c r="A10239" s="445">
        <v>3895</v>
      </c>
      <c r="B10239" s="445" t="s">
        <v>17526</v>
      </c>
      <c r="C10239" s="446" t="s">
        <v>1867</v>
      </c>
      <c r="D10239" s="396" t="s">
        <v>23697</v>
      </c>
    </row>
    <row r="10240" spans="1:4" x14ac:dyDescent="0.2">
      <c r="A10240" s="445">
        <v>12404</v>
      </c>
      <c r="B10240" s="445" t="s">
        <v>17527</v>
      </c>
      <c r="C10240" s="446" t="s">
        <v>1867</v>
      </c>
      <c r="D10240" s="396" t="s">
        <v>23140</v>
      </c>
    </row>
    <row r="10241" spans="1:4" x14ac:dyDescent="0.2">
      <c r="A10241" s="445">
        <v>3939</v>
      </c>
      <c r="B10241" s="445" t="s">
        <v>17528</v>
      </c>
      <c r="C10241" s="446" t="s">
        <v>1867</v>
      </c>
      <c r="D10241" s="396" t="s">
        <v>22949</v>
      </c>
    </row>
    <row r="10242" spans="1:4" x14ac:dyDescent="0.2">
      <c r="A10242" s="445">
        <v>3911</v>
      </c>
      <c r="B10242" s="445" t="s">
        <v>17529</v>
      </c>
      <c r="C10242" s="446" t="s">
        <v>1867</v>
      </c>
      <c r="D10242" s="396" t="s">
        <v>23698</v>
      </c>
    </row>
    <row r="10243" spans="1:4" x14ac:dyDescent="0.2">
      <c r="A10243" s="445">
        <v>3908</v>
      </c>
      <c r="B10243" s="445" t="s">
        <v>17530</v>
      </c>
      <c r="C10243" s="446" t="s">
        <v>1867</v>
      </c>
      <c r="D10243" s="396" t="s">
        <v>22666</v>
      </c>
    </row>
    <row r="10244" spans="1:4" x14ac:dyDescent="0.2">
      <c r="A10244" s="445">
        <v>3910</v>
      </c>
      <c r="B10244" s="445" t="s">
        <v>17531</v>
      </c>
      <c r="C10244" s="446" t="s">
        <v>1867</v>
      </c>
      <c r="D10244" s="396" t="s">
        <v>23699</v>
      </c>
    </row>
    <row r="10245" spans="1:4" x14ac:dyDescent="0.2">
      <c r="A10245" s="445">
        <v>3913</v>
      </c>
      <c r="B10245" s="445" t="s">
        <v>17532</v>
      </c>
      <c r="C10245" s="446" t="s">
        <v>1867</v>
      </c>
      <c r="D10245" s="396" t="s">
        <v>23700</v>
      </c>
    </row>
    <row r="10246" spans="1:4" x14ac:dyDescent="0.2">
      <c r="A10246" s="445">
        <v>3912</v>
      </c>
      <c r="B10246" s="445" t="s">
        <v>17533</v>
      </c>
      <c r="C10246" s="446" t="s">
        <v>1867</v>
      </c>
      <c r="D10246" s="396" t="s">
        <v>23701</v>
      </c>
    </row>
    <row r="10247" spans="1:4" x14ac:dyDescent="0.2">
      <c r="A10247" s="445">
        <v>3909</v>
      </c>
      <c r="B10247" s="445" t="s">
        <v>17534</v>
      </c>
      <c r="C10247" s="446" t="s">
        <v>1867</v>
      </c>
      <c r="D10247" s="396" t="s">
        <v>23702</v>
      </c>
    </row>
    <row r="10248" spans="1:4" x14ac:dyDescent="0.2">
      <c r="A10248" s="445">
        <v>3914</v>
      </c>
      <c r="B10248" s="445" t="s">
        <v>17535</v>
      </c>
      <c r="C10248" s="446" t="s">
        <v>1867</v>
      </c>
      <c r="D10248" s="396" t="s">
        <v>23703</v>
      </c>
    </row>
    <row r="10249" spans="1:4" x14ac:dyDescent="0.2">
      <c r="A10249" s="445">
        <v>3915</v>
      </c>
      <c r="B10249" s="445" t="s">
        <v>17536</v>
      </c>
      <c r="C10249" s="446" t="s">
        <v>1867</v>
      </c>
      <c r="D10249" s="396" t="s">
        <v>23704</v>
      </c>
    </row>
    <row r="10250" spans="1:4" x14ac:dyDescent="0.2">
      <c r="A10250" s="445">
        <v>3916</v>
      </c>
      <c r="B10250" s="445" t="s">
        <v>17537</v>
      </c>
      <c r="C10250" s="446" t="s">
        <v>1867</v>
      </c>
      <c r="D10250" s="396" t="s">
        <v>23705</v>
      </c>
    </row>
    <row r="10251" spans="1:4" x14ac:dyDescent="0.2">
      <c r="A10251" s="445">
        <v>3917</v>
      </c>
      <c r="B10251" s="445" t="s">
        <v>17538</v>
      </c>
      <c r="C10251" s="446" t="s">
        <v>1867</v>
      </c>
      <c r="D10251" s="396" t="s">
        <v>23706</v>
      </c>
    </row>
    <row r="10252" spans="1:4" x14ac:dyDescent="0.2">
      <c r="A10252" s="445">
        <v>1904</v>
      </c>
      <c r="B10252" s="445" t="s">
        <v>17539</v>
      </c>
      <c r="C10252" s="446" t="s">
        <v>1867</v>
      </c>
      <c r="D10252" s="396" t="s">
        <v>23707</v>
      </c>
    </row>
    <row r="10253" spans="1:4" x14ac:dyDescent="0.2">
      <c r="A10253" s="445">
        <v>1899</v>
      </c>
      <c r="B10253" s="445" t="s">
        <v>17540</v>
      </c>
      <c r="C10253" s="446" t="s">
        <v>1867</v>
      </c>
      <c r="D10253" s="396" t="s">
        <v>21342</v>
      </c>
    </row>
    <row r="10254" spans="1:4" x14ac:dyDescent="0.2">
      <c r="A10254" s="445">
        <v>1900</v>
      </c>
      <c r="B10254" s="445" t="s">
        <v>17541</v>
      </c>
      <c r="C10254" s="446" t="s">
        <v>1867</v>
      </c>
      <c r="D10254" s="396" t="s">
        <v>21582</v>
      </c>
    </row>
    <row r="10255" spans="1:4" x14ac:dyDescent="0.2">
      <c r="A10255" s="445">
        <v>12407</v>
      </c>
      <c r="B10255" s="445" t="s">
        <v>17542</v>
      </c>
      <c r="C10255" s="446" t="s">
        <v>1867</v>
      </c>
      <c r="D10255" s="396" t="s">
        <v>23708</v>
      </c>
    </row>
    <row r="10256" spans="1:4" x14ac:dyDescent="0.2">
      <c r="A10256" s="445">
        <v>12408</v>
      </c>
      <c r="B10256" s="445" t="s">
        <v>17543</v>
      </c>
      <c r="C10256" s="446" t="s">
        <v>1867</v>
      </c>
      <c r="D10256" s="396" t="s">
        <v>23709</v>
      </c>
    </row>
    <row r="10257" spans="1:4" x14ac:dyDescent="0.2">
      <c r="A10257" s="445">
        <v>12409</v>
      </c>
      <c r="B10257" s="445" t="s">
        <v>17544</v>
      </c>
      <c r="C10257" s="446" t="s">
        <v>1867</v>
      </c>
      <c r="D10257" s="396" t="s">
        <v>23709</v>
      </c>
    </row>
    <row r="10258" spans="1:4" x14ac:dyDescent="0.2">
      <c r="A10258" s="445">
        <v>12410</v>
      </c>
      <c r="B10258" s="445" t="s">
        <v>17545</v>
      </c>
      <c r="C10258" s="446" t="s">
        <v>1867</v>
      </c>
      <c r="D10258" s="396" t="s">
        <v>23710</v>
      </c>
    </row>
    <row r="10259" spans="1:4" x14ac:dyDescent="0.2">
      <c r="A10259" s="445">
        <v>3936</v>
      </c>
      <c r="B10259" s="445" t="s">
        <v>17546</v>
      </c>
      <c r="C10259" s="446" t="s">
        <v>1867</v>
      </c>
      <c r="D10259" s="396" t="s">
        <v>23711</v>
      </c>
    </row>
    <row r="10260" spans="1:4" x14ac:dyDescent="0.2">
      <c r="A10260" s="445">
        <v>3922</v>
      </c>
      <c r="B10260" s="445" t="s">
        <v>17547</v>
      </c>
      <c r="C10260" s="446" t="s">
        <v>1867</v>
      </c>
      <c r="D10260" s="396" t="s">
        <v>23712</v>
      </c>
    </row>
    <row r="10261" spans="1:4" x14ac:dyDescent="0.2">
      <c r="A10261" s="445">
        <v>3924</v>
      </c>
      <c r="B10261" s="445" t="s">
        <v>17548</v>
      </c>
      <c r="C10261" s="446" t="s">
        <v>1867</v>
      </c>
      <c r="D10261" s="396" t="s">
        <v>23711</v>
      </c>
    </row>
    <row r="10262" spans="1:4" x14ac:dyDescent="0.2">
      <c r="A10262" s="445">
        <v>3923</v>
      </c>
      <c r="B10262" s="445" t="s">
        <v>17549</v>
      </c>
      <c r="C10262" s="446" t="s">
        <v>1867</v>
      </c>
      <c r="D10262" s="396" t="s">
        <v>23711</v>
      </c>
    </row>
    <row r="10263" spans="1:4" x14ac:dyDescent="0.2">
      <c r="A10263" s="445">
        <v>3937</v>
      </c>
      <c r="B10263" s="445" t="s">
        <v>17550</v>
      </c>
      <c r="C10263" s="446" t="s">
        <v>1867</v>
      </c>
      <c r="D10263" s="396" t="s">
        <v>23713</v>
      </c>
    </row>
    <row r="10264" spans="1:4" x14ac:dyDescent="0.2">
      <c r="A10264" s="445">
        <v>3921</v>
      </c>
      <c r="B10264" s="445" t="s">
        <v>17551</v>
      </c>
      <c r="C10264" s="446" t="s">
        <v>1867</v>
      </c>
      <c r="D10264" s="396" t="s">
        <v>23412</v>
      </c>
    </row>
    <row r="10265" spans="1:4" x14ac:dyDescent="0.2">
      <c r="A10265" s="445">
        <v>3920</v>
      </c>
      <c r="B10265" s="445" t="s">
        <v>17552</v>
      </c>
      <c r="C10265" s="446" t="s">
        <v>1867</v>
      </c>
      <c r="D10265" s="396" t="s">
        <v>23713</v>
      </c>
    </row>
    <row r="10266" spans="1:4" x14ac:dyDescent="0.2">
      <c r="A10266" s="445">
        <v>3938</v>
      </c>
      <c r="B10266" s="445" t="s">
        <v>17553</v>
      </c>
      <c r="C10266" s="446" t="s">
        <v>1867</v>
      </c>
      <c r="D10266" s="396" t="s">
        <v>23714</v>
      </c>
    </row>
    <row r="10267" spans="1:4" x14ac:dyDescent="0.2">
      <c r="A10267" s="445">
        <v>3919</v>
      </c>
      <c r="B10267" s="445" t="s">
        <v>17554</v>
      </c>
      <c r="C10267" s="446" t="s">
        <v>1867</v>
      </c>
      <c r="D10267" s="396" t="s">
        <v>23715</v>
      </c>
    </row>
    <row r="10268" spans="1:4" x14ac:dyDescent="0.2">
      <c r="A10268" s="445">
        <v>3927</v>
      </c>
      <c r="B10268" s="445" t="s">
        <v>17555</v>
      </c>
      <c r="C10268" s="446" t="s">
        <v>1867</v>
      </c>
      <c r="D10268" s="396" t="s">
        <v>23716</v>
      </c>
    </row>
    <row r="10269" spans="1:4" x14ac:dyDescent="0.2">
      <c r="A10269" s="445">
        <v>3928</v>
      </c>
      <c r="B10269" s="445" t="s">
        <v>17556</v>
      </c>
      <c r="C10269" s="446" t="s">
        <v>1867</v>
      </c>
      <c r="D10269" s="396" t="s">
        <v>23716</v>
      </c>
    </row>
    <row r="10270" spans="1:4" x14ac:dyDescent="0.2">
      <c r="A10270" s="445">
        <v>3926</v>
      </c>
      <c r="B10270" s="445" t="s">
        <v>17557</v>
      </c>
      <c r="C10270" s="446" t="s">
        <v>1867</v>
      </c>
      <c r="D10270" s="396" t="s">
        <v>21412</v>
      </c>
    </row>
    <row r="10271" spans="1:4" x14ac:dyDescent="0.2">
      <c r="A10271" s="445">
        <v>3935</v>
      </c>
      <c r="B10271" s="445" t="s">
        <v>17558</v>
      </c>
      <c r="C10271" s="446" t="s">
        <v>1867</v>
      </c>
      <c r="D10271" s="396" t="s">
        <v>21412</v>
      </c>
    </row>
    <row r="10272" spans="1:4" x14ac:dyDescent="0.2">
      <c r="A10272" s="445">
        <v>3925</v>
      </c>
      <c r="B10272" s="445" t="s">
        <v>17559</v>
      </c>
      <c r="C10272" s="446" t="s">
        <v>1867</v>
      </c>
      <c r="D10272" s="396" t="s">
        <v>21412</v>
      </c>
    </row>
    <row r="10273" spans="1:4" x14ac:dyDescent="0.2">
      <c r="A10273" s="445">
        <v>12406</v>
      </c>
      <c r="B10273" s="445" t="s">
        <v>17560</v>
      </c>
      <c r="C10273" s="446" t="s">
        <v>1867</v>
      </c>
      <c r="D10273" s="396" t="s">
        <v>23717</v>
      </c>
    </row>
    <row r="10274" spans="1:4" x14ac:dyDescent="0.2">
      <c r="A10274" s="445">
        <v>3929</v>
      </c>
      <c r="B10274" s="445" t="s">
        <v>17561</v>
      </c>
      <c r="C10274" s="446" t="s">
        <v>1867</v>
      </c>
      <c r="D10274" s="396" t="s">
        <v>23718</v>
      </c>
    </row>
    <row r="10275" spans="1:4" x14ac:dyDescent="0.2">
      <c r="A10275" s="445">
        <v>3931</v>
      </c>
      <c r="B10275" s="445" t="s">
        <v>17562</v>
      </c>
      <c r="C10275" s="446" t="s">
        <v>1867</v>
      </c>
      <c r="D10275" s="396" t="s">
        <v>23718</v>
      </c>
    </row>
    <row r="10276" spans="1:4" x14ac:dyDescent="0.2">
      <c r="A10276" s="445">
        <v>3930</v>
      </c>
      <c r="B10276" s="445" t="s">
        <v>17563</v>
      </c>
      <c r="C10276" s="446" t="s">
        <v>1867</v>
      </c>
      <c r="D10276" s="396" t="s">
        <v>23718</v>
      </c>
    </row>
    <row r="10277" spans="1:4" x14ac:dyDescent="0.2">
      <c r="A10277" s="445">
        <v>3932</v>
      </c>
      <c r="B10277" s="445" t="s">
        <v>17564</v>
      </c>
      <c r="C10277" s="446" t="s">
        <v>1867</v>
      </c>
      <c r="D10277" s="396" t="s">
        <v>23719</v>
      </c>
    </row>
    <row r="10278" spans="1:4" x14ac:dyDescent="0.2">
      <c r="A10278" s="445">
        <v>3933</v>
      </c>
      <c r="B10278" s="445" t="s">
        <v>17565</v>
      </c>
      <c r="C10278" s="446" t="s">
        <v>1867</v>
      </c>
      <c r="D10278" s="396" t="s">
        <v>23719</v>
      </c>
    </row>
    <row r="10279" spans="1:4" x14ac:dyDescent="0.2">
      <c r="A10279" s="445">
        <v>3934</v>
      </c>
      <c r="B10279" s="445" t="s">
        <v>17566</v>
      </c>
      <c r="C10279" s="446" t="s">
        <v>1867</v>
      </c>
      <c r="D10279" s="396" t="s">
        <v>23719</v>
      </c>
    </row>
    <row r="10280" spans="1:4" x14ac:dyDescent="0.2">
      <c r="A10280" s="445">
        <v>40355</v>
      </c>
      <c r="B10280" s="445" t="s">
        <v>17567</v>
      </c>
      <c r="C10280" s="446" t="s">
        <v>1867</v>
      </c>
      <c r="D10280" s="396" t="s">
        <v>23720</v>
      </c>
    </row>
    <row r="10281" spans="1:4" x14ac:dyDescent="0.2">
      <c r="A10281" s="445">
        <v>40364</v>
      </c>
      <c r="B10281" s="445" t="s">
        <v>17568</v>
      </c>
      <c r="C10281" s="446" t="s">
        <v>1867</v>
      </c>
      <c r="D10281" s="396" t="s">
        <v>23721</v>
      </c>
    </row>
    <row r="10282" spans="1:4" x14ac:dyDescent="0.2">
      <c r="A10282" s="445">
        <v>40361</v>
      </c>
      <c r="B10282" s="445" t="s">
        <v>17569</v>
      </c>
      <c r="C10282" s="446" t="s">
        <v>1867</v>
      </c>
      <c r="D10282" s="396" t="s">
        <v>22979</v>
      </c>
    </row>
    <row r="10283" spans="1:4" x14ac:dyDescent="0.2">
      <c r="A10283" s="445">
        <v>40358</v>
      </c>
      <c r="B10283" s="445" t="s">
        <v>17570</v>
      </c>
      <c r="C10283" s="446" t="s">
        <v>1867</v>
      </c>
      <c r="D10283" s="396" t="s">
        <v>23722</v>
      </c>
    </row>
    <row r="10284" spans="1:4" x14ac:dyDescent="0.2">
      <c r="A10284" s="445">
        <v>40370</v>
      </c>
      <c r="B10284" s="445" t="s">
        <v>17571</v>
      </c>
      <c r="C10284" s="446" t="s">
        <v>1867</v>
      </c>
      <c r="D10284" s="396" t="s">
        <v>23723</v>
      </c>
    </row>
    <row r="10285" spans="1:4" x14ac:dyDescent="0.2">
      <c r="A10285" s="445">
        <v>40367</v>
      </c>
      <c r="B10285" s="445" t="s">
        <v>17572</v>
      </c>
      <c r="C10285" s="446" t="s">
        <v>1867</v>
      </c>
      <c r="D10285" s="396" t="s">
        <v>23724</v>
      </c>
    </row>
    <row r="10286" spans="1:4" x14ac:dyDescent="0.2">
      <c r="A10286" s="445">
        <v>40373</v>
      </c>
      <c r="B10286" s="445" t="s">
        <v>17573</v>
      </c>
      <c r="C10286" s="446" t="s">
        <v>1867</v>
      </c>
      <c r="D10286" s="396" t="s">
        <v>23725</v>
      </c>
    </row>
    <row r="10287" spans="1:4" x14ac:dyDescent="0.2">
      <c r="A10287" s="445">
        <v>3907</v>
      </c>
      <c r="B10287" s="445" t="s">
        <v>17574</v>
      </c>
      <c r="C10287" s="446" t="s">
        <v>1867</v>
      </c>
      <c r="D10287" s="396" t="s">
        <v>23726</v>
      </c>
    </row>
    <row r="10288" spans="1:4" x14ac:dyDescent="0.2">
      <c r="A10288" s="445">
        <v>3889</v>
      </c>
      <c r="B10288" s="445" t="s">
        <v>17575</v>
      </c>
      <c r="C10288" s="446" t="s">
        <v>1867</v>
      </c>
      <c r="D10288" s="396" t="s">
        <v>23727</v>
      </c>
    </row>
    <row r="10289" spans="1:4" x14ac:dyDescent="0.2">
      <c r="A10289" s="445">
        <v>3868</v>
      </c>
      <c r="B10289" s="445" t="s">
        <v>17576</v>
      </c>
      <c r="C10289" s="446" t="s">
        <v>1867</v>
      </c>
      <c r="D10289" s="396" t="s">
        <v>23010</v>
      </c>
    </row>
    <row r="10290" spans="1:4" x14ac:dyDescent="0.2">
      <c r="A10290" s="445">
        <v>3869</v>
      </c>
      <c r="B10290" s="445" t="s">
        <v>17577</v>
      </c>
      <c r="C10290" s="446" t="s">
        <v>1867</v>
      </c>
      <c r="D10290" s="396" t="s">
        <v>23728</v>
      </c>
    </row>
    <row r="10291" spans="1:4" x14ac:dyDescent="0.2">
      <c r="A10291" s="445">
        <v>3872</v>
      </c>
      <c r="B10291" s="445" t="s">
        <v>17578</v>
      </c>
      <c r="C10291" s="446" t="s">
        <v>1867</v>
      </c>
      <c r="D10291" s="396" t="s">
        <v>23729</v>
      </c>
    </row>
    <row r="10292" spans="1:4" x14ac:dyDescent="0.2">
      <c r="A10292" s="445">
        <v>3850</v>
      </c>
      <c r="B10292" s="445" t="s">
        <v>17579</v>
      </c>
      <c r="C10292" s="446" t="s">
        <v>1867</v>
      </c>
      <c r="D10292" s="396" t="s">
        <v>23449</v>
      </c>
    </row>
    <row r="10293" spans="1:4" x14ac:dyDescent="0.2">
      <c r="A10293" s="445">
        <v>38023</v>
      </c>
      <c r="B10293" s="445" t="s">
        <v>17580</v>
      </c>
      <c r="C10293" s="446" t="s">
        <v>1867</v>
      </c>
      <c r="D10293" s="396" t="s">
        <v>22151</v>
      </c>
    </row>
    <row r="10294" spans="1:4" x14ac:dyDescent="0.2">
      <c r="A10294" s="445">
        <v>37986</v>
      </c>
      <c r="B10294" s="445" t="s">
        <v>17581</v>
      </c>
      <c r="C10294" s="446" t="s">
        <v>1867</v>
      </c>
      <c r="D10294" s="396" t="s">
        <v>22535</v>
      </c>
    </row>
    <row r="10295" spans="1:4" x14ac:dyDescent="0.2">
      <c r="A10295" s="445">
        <v>37987</v>
      </c>
      <c r="B10295" s="445" t="s">
        <v>17582</v>
      </c>
      <c r="C10295" s="446" t="s">
        <v>1867</v>
      </c>
      <c r="D10295" s="396" t="s">
        <v>23730</v>
      </c>
    </row>
    <row r="10296" spans="1:4" x14ac:dyDescent="0.2">
      <c r="A10296" s="445">
        <v>37988</v>
      </c>
      <c r="B10296" s="445" t="s">
        <v>17583</v>
      </c>
      <c r="C10296" s="446" t="s">
        <v>1867</v>
      </c>
      <c r="D10296" s="396" t="s">
        <v>23731</v>
      </c>
    </row>
    <row r="10297" spans="1:4" x14ac:dyDescent="0.2">
      <c r="A10297" s="445">
        <v>21120</v>
      </c>
      <c r="B10297" s="445" t="s">
        <v>17584</v>
      </c>
      <c r="C10297" s="446" t="s">
        <v>1867</v>
      </c>
      <c r="D10297" s="396" t="s">
        <v>23732</v>
      </c>
    </row>
    <row r="10298" spans="1:4" x14ac:dyDescent="0.2">
      <c r="A10298" s="445">
        <v>39318</v>
      </c>
      <c r="B10298" s="445" t="s">
        <v>17585</v>
      </c>
      <c r="C10298" s="446" t="s">
        <v>1867</v>
      </c>
      <c r="D10298" s="396" t="s">
        <v>23733</v>
      </c>
    </row>
    <row r="10299" spans="1:4" x14ac:dyDescent="0.2">
      <c r="A10299" s="445">
        <v>40366</v>
      </c>
      <c r="B10299" s="445" t="s">
        <v>17586</v>
      </c>
      <c r="C10299" s="446" t="s">
        <v>1867</v>
      </c>
      <c r="D10299" s="396" t="s">
        <v>23734</v>
      </c>
    </row>
    <row r="10300" spans="1:4" x14ac:dyDescent="0.2">
      <c r="A10300" s="445">
        <v>40363</v>
      </c>
      <c r="B10300" s="445" t="s">
        <v>17587</v>
      </c>
      <c r="C10300" s="446" t="s">
        <v>1867</v>
      </c>
      <c r="D10300" s="396" t="s">
        <v>22628</v>
      </c>
    </row>
    <row r="10301" spans="1:4" x14ac:dyDescent="0.2">
      <c r="A10301" s="445">
        <v>40354</v>
      </c>
      <c r="B10301" s="445" t="s">
        <v>17588</v>
      </c>
      <c r="C10301" s="446" t="s">
        <v>1867</v>
      </c>
      <c r="D10301" s="396" t="s">
        <v>22584</v>
      </c>
    </row>
    <row r="10302" spans="1:4" x14ac:dyDescent="0.2">
      <c r="A10302" s="445">
        <v>40360</v>
      </c>
      <c r="B10302" s="445" t="s">
        <v>17589</v>
      </c>
      <c r="C10302" s="446" t="s">
        <v>1867</v>
      </c>
      <c r="D10302" s="396" t="s">
        <v>23735</v>
      </c>
    </row>
    <row r="10303" spans="1:4" x14ac:dyDescent="0.2">
      <c r="A10303" s="445">
        <v>40372</v>
      </c>
      <c r="B10303" s="445" t="s">
        <v>17590</v>
      </c>
      <c r="C10303" s="446" t="s">
        <v>1867</v>
      </c>
      <c r="D10303" s="396" t="s">
        <v>23736</v>
      </c>
    </row>
    <row r="10304" spans="1:4" x14ac:dyDescent="0.2">
      <c r="A10304" s="445">
        <v>40369</v>
      </c>
      <c r="B10304" s="445" t="s">
        <v>17591</v>
      </c>
      <c r="C10304" s="446" t="s">
        <v>1867</v>
      </c>
      <c r="D10304" s="396" t="s">
        <v>23737</v>
      </c>
    </row>
    <row r="10305" spans="1:4" x14ac:dyDescent="0.2">
      <c r="A10305" s="445">
        <v>40357</v>
      </c>
      <c r="B10305" s="445" t="s">
        <v>17592</v>
      </c>
      <c r="C10305" s="446" t="s">
        <v>1867</v>
      </c>
      <c r="D10305" s="396" t="s">
        <v>23722</v>
      </c>
    </row>
    <row r="10306" spans="1:4" x14ac:dyDescent="0.2">
      <c r="A10306" s="445">
        <v>40375</v>
      </c>
      <c r="B10306" s="445" t="s">
        <v>17593</v>
      </c>
      <c r="C10306" s="446" t="s">
        <v>1867</v>
      </c>
      <c r="D10306" s="396" t="s">
        <v>23738</v>
      </c>
    </row>
    <row r="10307" spans="1:4" x14ac:dyDescent="0.2">
      <c r="A10307" s="445">
        <v>1893</v>
      </c>
      <c r="B10307" s="445" t="s">
        <v>17594</v>
      </c>
      <c r="C10307" s="446" t="s">
        <v>1867</v>
      </c>
      <c r="D10307" s="396" t="s">
        <v>22930</v>
      </c>
    </row>
    <row r="10308" spans="1:4" x14ac:dyDescent="0.2">
      <c r="A10308" s="445">
        <v>1902</v>
      </c>
      <c r="B10308" s="445" t="s">
        <v>17595</v>
      </c>
      <c r="C10308" s="446" t="s">
        <v>1867</v>
      </c>
      <c r="D10308" s="396" t="s">
        <v>22784</v>
      </c>
    </row>
    <row r="10309" spans="1:4" x14ac:dyDescent="0.2">
      <c r="A10309" s="445">
        <v>1901</v>
      </c>
      <c r="B10309" s="445" t="s">
        <v>17596</v>
      </c>
      <c r="C10309" s="446" t="s">
        <v>1867</v>
      </c>
      <c r="D10309" s="396" t="s">
        <v>23739</v>
      </c>
    </row>
    <row r="10310" spans="1:4" x14ac:dyDescent="0.2">
      <c r="A10310" s="445">
        <v>1892</v>
      </c>
      <c r="B10310" s="445" t="s">
        <v>17597</v>
      </c>
      <c r="C10310" s="446" t="s">
        <v>1867</v>
      </c>
      <c r="D10310" s="396" t="s">
        <v>23008</v>
      </c>
    </row>
    <row r="10311" spans="1:4" x14ac:dyDescent="0.2">
      <c r="A10311" s="445">
        <v>1907</v>
      </c>
      <c r="B10311" s="445" t="s">
        <v>17598</v>
      </c>
      <c r="C10311" s="446" t="s">
        <v>1867</v>
      </c>
      <c r="D10311" s="396" t="s">
        <v>21983</v>
      </c>
    </row>
    <row r="10312" spans="1:4" x14ac:dyDescent="0.2">
      <c r="A10312" s="445">
        <v>1894</v>
      </c>
      <c r="B10312" s="445" t="s">
        <v>17599</v>
      </c>
      <c r="C10312" s="446" t="s">
        <v>1867</v>
      </c>
      <c r="D10312" s="396" t="s">
        <v>21711</v>
      </c>
    </row>
    <row r="10313" spans="1:4" x14ac:dyDescent="0.2">
      <c r="A10313" s="445">
        <v>1891</v>
      </c>
      <c r="B10313" s="445" t="s">
        <v>17600</v>
      </c>
      <c r="C10313" s="446" t="s">
        <v>1867</v>
      </c>
      <c r="D10313" s="396" t="s">
        <v>21345</v>
      </c>
    </row>
    <row r="10314" spans="1:4" x14ac:dyDescent="0.2">
      <c r="A10314" s="445">
        <v>1896</v>
      </c>
      <c r="B10314" s="445" t="s">
        <v>17601</v>
      </c>
      <c r="C10314" s="446" t="s">
        <v>1867</v>
      </c>
      <c r="D10314" s="396" t="s">
        <v>23740</v>
      </c>
    </row>
    <row r="10315" spans="1:4" x14ac:dyDescent="0.2">
      <c r="A10315" s="445">
        <v>1895</v>
      </c>
      <c r="B10315" s="445" t="s">
        <v>17602</v>
      </c>
      <c r="C10315" s="446" t="s">
        <v>1867</v>
      </c>
      <c r="D10315" s="396" t="s">
        <v>23741</v>
      </c>
    </row>
    <row r="10316" spans="1:4" x14ac:dyDescent="0.2">
      <c r="A10316" s="445">
        <v>2643</v>
      </c>
      <c r="B10316" s="445" t="s">
        <v>23742</v>
      </c>
      <c r="C10316" s="446" t="s">
        <v>1867</v>
      </c>
      <c r="D10316" s="396" t="s">
        <v>22987</v>
      </c>
    </row>
    <row r="10317" spans="1:4" x14ac:dyDescent="0.2">
      <c r="A10317" s="445">
        <v>2641</v>
      </c>
      <c r="B10317" s="445" t="s">
        <v>23743</v>
      </c>
      <c r="C10317" s="446" t="s">
        <v>1867</v>
      </c>
      <c r="D10317" s="396" t="s">
        <v>22875</v>
      </c>
    </row>
    <row r="10318" spans="1:4" x14ac:dyDescent="0.2">
      <c r="A10318" s="445">
        <v>2636</v>
      </c>
      <c r="B10318" s="445" t="s">
        <v>23744</v>
      </c>
      <c r="C10318" s="446" t="s">
        <v>1867</v>
      </c>
      <c r="D10318" s="396" t="s">
        <v>23430</v>
      </c>
    </row>
    <row r="10319" spans="1:4" x14ac:dyDescent="0.2">
      <c r="A10319" s="445">
        <v>2637</v>
      </c>
      <c r="B10319" s="445" t="s">
        <v>23745</v>
      </c>
      <c r="C10319" s="446" t="s">
        <v>1867</v>
      </c>
      <c r="D10319" s="396" t="s">
        <v>23746</v>
      </c>
    </row>
    <row r="10320" spans="1:4" x14ac:dyDescent="0.2">
      <c r="A10320" s="445">
        <v>2638</v>
      </c>
      <c r="B10320" s="445" t="s">
        <v>23747</v>
      </c>
      <c r="C10320" s="446" t="s">
        <v>1867</v>
      </c>
      <c r="D10320" s="396" t="s">
        <v>22621</v>
      </c>
    </row>
    <row r="10321" spans="1:4" x14ac:dyDescent="0.2">
      <c r="A10321" s="445">
        <v>2639</v>
      </c>
      <c r="B10321" s="445" t="s">
        <v>23748</v>
      </c>
      <c r="C10321" s="446" t="s">
        <v>1867</v>
      </c>
      <c r="D10321" s="396" t="s">
        <v>23749</v>
      </c>
    </row>
    <row r="10322" spans="1:4" x14ac:dyDescent="0.2">
      <c r="A10322" s="445">
        <v>2644</v>
      </c>
      <c r="B10322" s="445" t="s">
        <v>23750</v>
      </c>
      <c r="C10322" s="446" t="s">
        <v>1867</v>
      </c>
      <c r="D10322" s="396" t="s">
        <v>23751</v>
      </c>
    </row>
    <row r="10323" spans="1:4" x14ac:dyDescent="0.2">
      <c r="A10323" s="445">
        <v>2640</v>
      </c>
      <c r="B10323" s="445" t="s">
        <v>23752</v>
      </c>
      <c r="C10323" s="446" t="s">
        <v>1867</v>
      </c>
      <c r="D10323" s="396" t="s">
        <v>23753</v>
      </c>
    </row>
    <row r="10324" spans="1:4" x14ac:dyDescent="0.2">
      <c r="A10324" s="445">
        <v>2642</v>
      </c>
      <c r="B10324" s="445" t="s">
        <v>23754</v>
      </c>
      <c r="C10324" s="446" t="s">
        <v>1867</v>
      </c>
      <c r="D10324" s="396" t="s">
        <v>23755</v>
      </c>
    </row>
    <row r="10325" spans="1:4" x14ac:dyDescent="0.2">
      <c r="A10325" s="445">
        <v>39855</v>
      </c>
      <c r="B10325" s="445" t="s">
        <v>17603</v>
      </c>
      <c r="C10325" s="446" t="s">
        <v>1867</v>
      </c>
      <c r="D10325" s="396" t="s">
        <v>22961</v>
      </c>
    </row>
    <row r="10326" spans="1:4" x14ac:dyDescent="0.2">
      <c r="A10326" s="445">
        <v>39856</v>
      </c>
      <c r="B10326" s="445" t="s">
        <v>17604</v>
      </c>
      <c r="C10326" s="446" t="s">
        <v>1867</v>
      </c>
      <c r="D10326" s="396" t="s">
        <v>23756</v>
      </c>
    </row>
    <row r="10327" spans="1:4" x14ac:dyDescent="0.2">
      <c r="A10327" s="445">
        <v>39857</v>
      </c>
      <c r="B10327" s="445" t="s">
        <v>17605</v>
      </c>
      <c r="C10327" s="446" t="s">
        <v>1867</v>
      </c>
      <c r="D10327" s="396" t="s">
        <v>23662</v>
      </c>
    </row>
    <row r="10328" spans="1:4" x14ac:dyDescent="0.2">
      <c r="A10328" s="445">
        <v>39858</v>
      </c>
      <c r="B10328" s="445" t="s">
        <v>17606</v>
      </c>
      <c r="C10328" s="446" t="s">
        <v>1867</v>
      </c>
      <c r="D10328" s="396" t="s">
        <v>23757</v>
      </c>
    </row>
    <row r="10329" spans="1:4" x14ac:dyDescent="0.2">
      <c r="A10329" s="445">
        <v>39859</v>
      </c>
      <c r="B10329" s="445" t="s">
        <v>17607</v>
      </c>
      <c r="C10329" s="446" t="s">
        <v>1867</v>
      </c>
      <c r="D10329" s="396" t="s">
        <v>23758</v>
      </c>
    </row>
    <row r="10330" spans="1:4" x14ac:dyDescent="0.2">
      <c r="A10330" s="445">
        <v>39860</v>
      </c>
      <c r="B10330" s="445" t="s">
        <v>17608</v>
      </c>
      <c r="C10330" s="446" t="s">
        <v>1867</v>
      </c>
      <c r="D10330" s="396" t="s">
        <v>23759</v>
      </c>
    </row>
    <row r="10331" spans="1:4" x14ac:dyDescent="0.2">
      <c r="A10331" s="445">
        <v>39861</v>
      </c>
      <c r="B10331" s="445" t="s">
        <v>17609</v>
      </c>
      <c r="C10331" s="446" t="s">
        <v>1867</v>
      </c>
      <c r="D10331" s="396" t="s">
        <v>23665</v>
      </c>
    </row>
    <row r="10332" spans="1:4" x14ac:dyDescent="0.2">
      <c r="A10332" s="445">
        <v>3867</v>
      </c>
      <c r="B10332" s="445" t="s">
        <v>17610</v>
      </c>
      <c r="C10332" s="446" t="s">
        <v>1867</v>
      </c>
      <c r="D10332" s="396" t="s">
        <v>23760</v>
      </c>
    </row>
    <row r="10333" spans="1:4" x14ac:dyDescent="0.2">
      <c r="A10333" s="445">
        <v>3861</v>
      </c>
      <c r="B10333" s="445" t="s">
        <v>17611</v>
      </c>
      <c r="C10333" s="446" t="s">
        <v>1867</v>
      </c>
      <c r="D10333" s="396" t="s">
        <v>21367</v>
      </c>
    </row>
    <row r="10334" spans="1:4" x14ac:dyDescent="0.2">
      <c r="A10334" s="445">
        <v>3904</v>
      </c>
      <c r="B10334" s="445" t="s">
        <v>17612</v>
      </c>
      <c r="C10334" s="446" t="s">
        <v>1867</v>
      </c>
      <c r="D10334" s="396" t="s">
        <v>22320</v>
      </c>
    </row>
    <row r="10335" spans="1:4" x14ac:dyDescent="0.2">
      <c r="A10335" s="445">
        <v>3903</v>
      </c>
      <c r="B10335" s="445" t="s">
        <v>17613</v>
      </c>
      <c r="C10335" s="446" t="s">
        <v>1867</v>
      </c>
      <c r="D10335" s="396" t="s">
        <v>22134</v>
      </c>
    </row>
    <row r="10336" spans="1:4" x14ac:dyDescent="0.2">
      <c r="A10336" s="445">
        <v>3862</v>
      </c>
      <c r="B10336" s="445" t="s">
        <v>17614</v>
      </c>
      <c r="C10336" s="446" t="s">
        <v>1867</v>
      </c>
      <c r="D10336" s="396" t="s">
        <v>23761</v>
      </c>
    </row>
    <row r="10337" spans="1:4" x14ac:dyDescent="0.2">
      <c r="A10337" s="445">
        <v>3863</v>
      </c>
      <c r="B10337" s="445" t="s">
        <v>17615</v>
      </c>
      <c r="C10337" s="446" t="s">
        <v>1867</v>
      </c>
      <c r="D10337" s="396" t="s">
        <v>23762</v>
      </c>
    </row>
    <row r="10338" spans="1:4" x14ac:dyDescent="0.2">
      <c r="A10338" s="445">
        <v>3864</v>
      </c>
      <c r="B10338" s="445" t="s">
        <v>17616</v>
      </c>
      <c r="C10338" s="446" t="s">
        <v>1867</v>
      </c>
      <c r="D10338" s="396" t="s">
        <v>23763</v>
      </c>
    </row>
    <row r="10339" spans="1:4" x14ac:dyDescent="0.2">
      <c r="A10339" s="445">
        <v>3865</v>
      </c>
      <c r="B10339" s="445" t="s">
        <v>17617</v>
      </c>
      <c r="C10339" s="446" t="s">
        <v>1867</v>
      </c>
      <c r="D10339" s="396" t="s">
        <v>23764</v>
      </c>
    </row>
    <row r="10340" spans="1:4" x14ac:dyDescent="0.2">
      <c r="A10340" s="445">
        <v>3866</v>
      </c>
      <c r="B10340" s="445" t="s">
        <v>17618</v>
      </c>
      <c r="C10340" s="446" t="s">
        <v>1867</v>
      </c>
      <c r="D10340" s="396" t="s">
        <v>23765</v>
      </c>
    </row>
    <row r="10341" spans="1:4" x14ac:dyDescent="0.2">
      <c r="A10341" s="445">
        <v>3878</v>
      </c>
      <c r="B10341" s="445" t="s">
        <v>17619</v>
      </c>
      <c r="C10341" s="446" t="s">
        <v>1867</v>
      </c>
      <c r="D10341" s="396" t="s">
        <v>23766</v>
      </c>
    </row>
    <row r="10342" spans="1:4" x14ac:dyDescent="0.2">
      <c r="A10342" s="445">
        <v>3883</v>
      </c>
      <c r="B10342" s="445" t="s">
        <v>17620</v>
      </c>
      <c r="C10342" s="446" t="s">
        <v>1867</v>
      </c>
      <c r="D10342" s="396" t="s">
        <v>23039</v>
      </c>
    </row>
    <row r="10343" spans="1:4" x14ac:dyDescent="0.2">
      <c r="A10343" s="445">
        <v>3876</v>
      </c>
      <c r="B10343" s="445" t="s">
        <v>17621</v>
      </c>
      <c r="C10343" s="446" t="s">
        <v>1867</v>
      </c>
      <c r="D10343" s="396" t="s">
        <v>22536</v>
      </c>
    </row>
    <row r="10344" spans="1:4" x14ac:dyDescent="0.2">
      <c r="A10344" s="445">
        <v>3884</v>
      </c>
      <c r="B10344" s="445" t="s">
        <v>17622</v>
      </c>
      <c r="C10344" s="446" t="s">
        <v>1867</v>
      </c>
      <c r="D10344" s="396" t="s">
        <v>23045</v>
      </c>
    </row>
    <row r="10345" spans="1:4" x14ac:dyDescent="0.2">
      <c r="A10345" s="445">
        <v>12892</v>
      </c>
      <c r="B10345" s="445" t="s">
        <v>17623</v>
      </c>
      <c r="C10345" s="446" t="s">
        <v>1874</v>
      </c>
      <c r="D10345" s="396" t="s">
        <v>21983</v>
      </c>
    </row>
    <row r="10346" spans="1:4" x14ac:dyDescent="0.2">
      <c r="A10346" s="445">
        <v>38447</v>
      </c>
      <c r="B10346" s="445" t="s">
        <v>17624</v>
      </c>
      <c r="C10346" s="446" t="s">
        <v>1867</v>
      </c>
      <c r="D10346" s="396" t="s">
        <v>23767</v>
      </c>
    </row>
    <row r="10347" spans="1:4" x14ac:dyDescent="0.2">
      <c r="A10347" s="445">
        <v>36320</v>
      </c>
      <c r="B10347" s="445" t="s">
        <v>17625</v>
      </c>
      <c r="C10347" s="446" t="s">
        <v>1867</v>
      </c>
      <c r="D10347" s="396" t="s">
        <v>23768</v>
      </c>
    </row>
    <row r="10348" spans="1:4" x14ac:dyDescent="0.2">
      <c r="A10348" s="445">
        <v>36324</v>
      </c>
      <c r="B10348" s="445" t="s">
        <v>17626</v>
      </c>
      <c r="C10348" s="446" t="s">
        <v>1867</v>
      </c>
      <c r="D10348" s="396" t="s">
        <v>21347</v>
      </c>
    </row>
    <row r="10349" spans="1:4" x14ac:dyDescent="0.2">
      <c r="A10349" s="445">
        <v>38441</v>
      </c>
      <c r="B10349" s="445" t="s">
        <v>17627</v>
      </c>
      <c r="C10349" s="446" t="s">
        <v>1867</v>
      </c>
      <c r="D10349" s="396" t="s">
        <v>23769</v>
      </c>
    </row>
    <row r="10350" spans="1:4" x14ac:dyDescent="0.2">
      <c r="A10350" s="445">
        <v>38442</v>
      </c>
      <c r="B10350" s="445" t="s">
        <v>17628</v>
      </c>
      <c r="C10350" s="446" t="s">
        <v>1867</v>
      </c>
      <c r="D10350" s="396" t="s">
        <v>23139</v>
      </c>
    </row>
    <row r="10351" spans="1:4" x14ac:dyDescent="0.2">
      <c r="A10351" s="445">
        <v>38443</v>
      </c>
      <c r="B10351" s="445" t="s">
        <v>17629</v>
      </c>
      <c r="C10351" s="446" t="s">
        <v>1867</v>
      </c>
      <c r="D10351" s="396" t="s">
        <v>22012</v>
      </c>
    </row>
    <row r="10352" spans="1:4" x14ac:dyDescent="0.2">
      <c r="A10352" s="445">
        <v>38444</v>
      </c>
      <c r="B10352" s="445" t="s">
        <v>17630</v>
      </c>
      <c r="C10352" s="446" t="s">
        <v>1867</v>
      </c>
      <c r="D10352" s="396" t="s">
        <v>22576</v>
      </c>
    </row>
    <row r="10353" spans="1:4" x14ac:dyDescent="0.2">
      <c r="A10353" s="445">
        <v>38445</v>
      </c>
      <c r="B10353" s="445" t="s">
        <v>17631</v>
      </c>
      <c r="C10353" s="446" t="s">
        <v>1867</v>
      </c>
      <c r="D10353" s="396" t="s">
        <v>23770</v>
      </c>
    </row>
    <row r="10354" spans="1:4" x14ac:dyDescent="0.2">
      <c r="A10354" s="445">
        <v>38446</v>
      </c>
      <c r="B10354" s="445" t="s">
        <v>17632</v>
      </c>
      <c r="C10354" s="446" t="s">
        <v>1867</v>
      </c>
      <c r="D10354" s="396" t="s">
        <v>23771</v>
      </c>
    </row>
    <row r="10355" spans="1:4" x14ac:dyDescent="0.2">
      <c r="A10355" s="445">
        <v>3837</v>
      </c>
      <c r="B10355" s="445" t="s">
        <v>23772</v>
      </c>
      <c r="C10355" s="446" t="s">
        <v>1867</v>
      </c>
      <c r="D10355" s="396" t="s">
        <v>23773</v>
      </c>
    </row>
    <row r="10356" spans="1:4" x14ac:dyDescent="0.2">
      <c r="A10356" s="445">
        <v>3845</v>
      </c>
      <c r="B10356" s="445" t="s">
        <v>23774</v>
      </c>
      <c r="C10356" s="446" t="s">
        <v>1867</v>
      </c>
      <c r="D10356" s="396" t="s">
        <v>22388</v>
      </c>
    </row>
    <row r="10357" spans="1:4" x14ac:dyDescent="0.2">
      <c r="A10357" s="445">
        <v>11045</v>
      </c>
      <c r="B10357" s="445" t="s">
        <v>23775</v>
      </c>
      <c r="C10357" s="446" t="s">
        <v>1867</v>
      </c>
      <c r="D10357" s="396" t="s">
        <v>22907</v>
      </c>
    </row>
    <row r="10358" spans="1:4" x14ac:dyDescent="0.2">
      <c r="A10358" s="445">
        <v>20170</v>
      </c>
      <c r="B10358" s="445" t="s">
        <v>17633</v>
      </c>
      <c r="C10358" s="446" t="s">
        <v>1867</v>
      </c>
      <c r="D10358" s="396" t="s">
        <v>23776</v>
      </c>
    </row>
    <row r="10359" spans="1:4" x14ac:dyDescent="0.2">
      <c r="A10359" s="445">
        <v>20171</v>
      </c>
      <c r="B10359" s="445" t="s">
        <v>17634</v>
      </c>
      <c r="C10359" s="446" t="s">
        <v>1867</v>
      </c>
      <c r="D10359" s="396" t="s">
        <v>23777</v>
      </c>
    </row>
    <row r="10360" spans="1:4" x14ac:dyDescent="0.2">
      <c r="A10360" s="445">
        <v>20167</v>
      </c>
      <c r="B10360" s="445" t="s">
        <v>17635</v>
      </c>
      <c r="C10360" s="446" t="s">
        <v>1867</v>
      </c>
      <c r="D10360" s="396" t="s">
        <v>23778</v>
      </c>
    </row>
    <row r="10361" spans="1:4" x14ac:dyDescent="0.2">
      <c r="A10361" s="445">
        <v>20168</v>
      </c>
      <c r="B10361" s="445" t="s">
        <v>17636</v>
      </c>
      <c r="C10361" s="446" t="s">
        <v>1867</v>
      </c>
      <c r="D10361" s="396" t="s">
        <v>23779</v>
      </c>
    </row>
    <row r="10362" spans="1:4" x14ac:dyDescent="0.2">
      <c r="A10362" s="445">
        <v>20169</v>
      </c>
      <c r="B10362" s="445" t="s">
        <v>17637</v>
      </c>
      <c r="C10362" s="446" t="s">
        <v>1867</v>
      </c>
      <c r="D10362" s="396" t="s">
        <v>23780</v>
      </c>
    </row>
    <row r="10363" spans="1:4" x14ac:dyDescent="0.2">
      <c r="A10363" s="445">
        <v>3899</v>
      </c>
      <c r="B10363" s="445" t="s">
        <v>17638</v>
      </c>
      <c r="C10363" s="446" t="s">
        <v>1867</v>
      </c>
      <c r="D10363" s="396" t="s">
        <v>23781</v>
      </c>
    </row>
    <row r="10364" spans="1:4" x14ac:dyDescent="0.2">
      <c r="A10364" s="445">
        <v>38676</v>
      </c>
      <c r="B10364" s="445" t="s">
        <v>17639</v>
      </c>
      <c r="C10364" s="446" t="s">
        <v>1867</v>
      </c>
      <c r="D10364" s="396" t="s">
        <v>23782</v>
      </c>
    </row>
    <row r="10365" spans="1:4" x14ac:dyDescent="0.2">
      <c r="A10365" s="445">
        <v>3897</v>
      </c>
      <c r="B10365" s="445" t="s">
        <v>17640</v>
      </c>
      <c r="C10365" s="446" t="s">
        <v>1867</v>
      </c>
      <c r="D10365" s="396" t="s">
        <v>23039</v>
      </c>
    </row>
    <row r="10366" spans="1:4" x14ac:dyDescent="0.2">
      <c r="A10366" s="445">
        <v>3875</v>
      </c>
      <c r="B10366" s="445" t="s">
        <v>17641</v>
      </c>
      <c r="C10366" s="446" t="s">
        <v>1867</v>
      </c>
      <c r="D10366" s="396" t="s">
        <v>23783</v>
      </c>
    </row>
    <row r="10367" spans="1:4" x14ac:dyDescent="0.2">
      <c r="A10367" s="445">
        <v>3898</v>
      </c>
      <c r="B10367" s="445" t="s">
        <v>17642</v>
      </c>
      <c r="C10367" s="446" t="s">
        <v>1867</v>
      </c>
      <c r="D10367" s="396" t="s">
        <v>23471</v>
      </c>
    </row>
    <row r="10368" spans="1:4" x14ac:dyDescent="0.2">
      <c r="A10368" s="445">
        <v>3855</v>
      </c>
      <c r="B10368" s="445" t="s">
        <v>17643</v>
      </c>
      <c r="C10368" s="446" t="s">
        <v>1867</v>
      </c>
      <c r="D10368" s="396" t="s">
        <v>22152</v>
      </c>
    </row>
    <row r="10369" spans="1:4" x14ac:dyDescent="0.2">
      <c r="A10369" s="445">
        <v>3874</v>
      </c>
      <c r="B10369" s="445" t="s">
        <v>17644</v>
      </c>
      <c r="C10369" s="446" t="s">
        <v>1867</v>
      </c>
      <c r="D10369" s="396" t="s">
        <v>21903</v>
      </c>
    </row>
    <row r="10370" spans="1:4" x14ac:dyDescent="0.2">
      <c r="A10370" s="445">
        <v>3870</v>
      </c>
      <c r="B10370" s="445" t="s">
        <v>17645</v>
      </c>
      <c r="C10370" s="446" t="s">
        <v>1867</v>
      </c>
      <c r="D10370" s="396" t="s">
        <v>22619</v>
      </c>
    </row>
    <row r="10371" spans="1:4" x14ac:dyDescent="0.2">
      <c r="A10371" s="445">
        <v>38678</v>
      </c>
      <c r="B10371" s="445" t="s">
        <v>17646</v>
      </c>
      <c r="C10371" s="446" t="s">
        <v>1867</v>
      </c>
      <c r="D10371" s="396" t="s">
        <v>23784</v>
      </c>
    </row>
    <row r="10372" spans="1:4" x14ac:dyDescent="0.2">
      <c r="A10372" s="445">
        <v>3859</v>
      </c>
      <c r="B10372" s="445" t="s">
        <v>17647</v>
      </c>
      <c r="C10372" s="446" t="s">
        <v>1867</v>
      </c>
      <c r="D10372" s="396" t="s">
        <v>23002</v>
      </c>
    </row>
    <row r="10373" spans="1:4" x14ac:dyDescent="0.2">
      <c r="A10373" s="445">
        <v>3856</v>
      </c>
      <c r="B10373" s="445" t="s">
        <v>17648</v>
      </c>
      <c r="C10373" s="446" t="s">
        <v>1867</v>
      </c>
      <c r="D10373" s="396" t="s">
        <v>23008</v>
      </c>
    </row>
    <row r="10374" spans="1:4" x14ac:dyDescent="0.2">
      <c r="A10374" s="445">
        <v>3906</v>
      </c>
      <c r="B10374" s="445" t="s">
        <v>17649</v>
      </c>
      <c r="C10374" s="446" t="s">
        <v>1867</v>
      </c>
      <c r="D10374" s="396" t="s">
        <v>22997</v>
      </c>
    </row>
    <row r="10375" spans="1:4" x14ac:dyDescent="0.2">
      <c r="A10375" s="445">
        <v>3860</v>
      </c>
      <c r="B10375" s="445" t="s">
        <v>17650</v>
      </c>
      <c r="C10375" s="446" t="s">
        <v>1867</v>
      </c>
      <c r="D10375" s="396" t="s">
        <v>23785</v>
      </c>
    </row>
    <row r="10376" spans="1:4" x14ac:dyDescent="0.2">
      <c r="A10376" s="445">
        <v>3905</v>
      </c>
      <c r="B10376" s="445" t="s">
        <v>17651</v>
      </c>
      <c r="C10376" s="446" t="s">
        <v>1867</v>
      </c>
      <c r="D10376" s="396" t="s">
        <v>23786</v>
      </c>
    </row>
    <row r="10377" spans="1:4" x14ac:dyDescent="0.2">
      <c r="A10377" s="445">
        <v>3871</v>
      </c>
      <c r="B10377" s="445" t="s">
        <v>17652</v>
      </c>
      <c r="C10377" s="446" t="s">
        <v>1867</v>
      </c>
      <c r="D10377" s="396" t="s">
        <v>22693</v>
      </c>
    </row>
    <row r="10378" spans="1:4" x14ac:dyDescent="0.2">
      <c r="A10378" s="445">
        <v>39292</v>
      </c>
      <c r="B10378" s="445" t="s">
        <v>17653</v>
      </c>
      <c r="C10378" s="446" t="s">
        <v>1867</v>
      </c>
      <c r="D10378" s="396" t="s">
        <v>23787</v>
      </c>
    </row>
    <row r="10379" spans="1:4" x14ac:dyDescent="0.2">
      <c r="A10379" s="445">
        <v>39293</v>
      </c>
      <c r="B10379" s="445" t="s">
        <v>17654</v>
      </c>
      <c r="C10379" s="446" t="s">
        <v>1867</v>
      </c>
      <c r="D10379" s="396" t="s">
        <v>23788</v>
      </c>
    </row>
    <row r="10380" spans="1:4" x14ac:dyDescent="0.2">
      <c r="A10380" s="445">
        <v>39294</v>
      </c>
      <c r="B10380" s="445" t="s">
        <v>17655</v>
      </c>
      <c r="C10380" s="446" t="s">
        <v>1867</v>
      </c>
      <c r="D10380" s="396" t="s">
        <v>22435</v>
      </c>
    </row>
    <row r="10381" spans="1:4" x14ac:dyDescent="0.2">
      <c r="A10381" s="445">
        <v>39295</v>
      </c>
      <c r="B10381" s="445" t="s">
        <v>17656</v>
      </c>
      <c r="C10381" s="446" t="s">
        <v>1867</v>
      </c>
      <c r="D10381" s="396" t="s">
        <v>22329</v>
      </c>
    </row>
    <row r="10382" spans="1:4" x14ac:dyDescent="0.2">
      <c r="A10382" s="445">
        <v>39312</v>
      </c>
      <c r="B10382" s="445" t="s">
        <v>17657</v>
      </c>
      <c r="C10382" s="446" t="s">
        <v>1867</v>
      </c>
      <c r="D10382" s="396" t="s">
        <v>23789</v>
      </c>
    </row>
    <row r="10383" spans="1:4" x14ac:dyDescent="0.2">
      <c r="A10383" s="445">
        <v>39313</v>
      </c>
      <c r="B10383" s="445" t="s">
        <v>17658</v>
      </c>
      <c r="C10383" s="446" t="s">
        <v>1867</v>
      </c>
      <c r="D10383" s="396" t="s">
        <v>21851</v>
      </c>
    </row>
    <row r="10384" spans="1:4" x14ac:dyDescent="0.2">
      <c r="A10384" s="445">
        <v>39314</v>
      </c>
      <c r="B10384" s="445" t="s">
        <v>17659</v>
      </c>
      <c r="C10384" s="446" t="s">
        <v>1867</v>
      </c>
      <c r="D10384" s="396" t="s">
        <v>23790</v>
      </c>
    </row>
    <row r="10385" spans="1:4" x14ac:dyDescent="0.2">
      <c r="A10385" s="445">
        <v>39296</v>
      </c>
      <c r="B10385" s="445" t="s">
        <v>17660</v>
      </c>
      <c r="C10385" s="446" t="s">
        <v>1867</v>
      </c>
      <c r="D10385" s="396" t="s">
        <v>23791</v>
      </c>
    </row>
    <row r="10386" spans="1:4" x14ac:dyDescent="0.2">
      <c r="A10386" s="445">
        <v>39297</v>
      </c>
      <c r="B10386" s="445" t="s">
        <v>17661</v>
      </c>
      <c r="C10386" s="446" t="s">
        <v>1867</v>
      </c>
      <c r="D10386" s="396" t="s">
        <v>23792</v>
      </c>
    </row>
    <row r="10387" spans="1:4" x14ac:dyDescent="0.2">
      <c r="A10387" s="445">
        <v>39298</v>
      </c>
      <c r="B10387" s="445" t="s">
        <v>17662</v>
      </c>
      <c r="C10387" s="446" t="s">
        <v>1867</v>
      </c>
      <c r="D10387" s="396" t="s">
        <v>23793</v>
      </c>
    </row>
    <row r="10388" spans="1:4" x14ac:dyDescent="0.2">
      <c r="A10388" s="445">
        <v>39299</v>
      </c>
      <c r="B10388" s="445" t="s">
        <v>17663</v>
      </c>
      <c r="C10388" s="446" t="s">
        <v>1867</v>
      </c>
      <c r="D10388" s="396" t="s">
        <v>23794</v>
      </c>
    </row>
    <row r="10389" spans="1:4" x14ac:dyDescent="0.2">
      <c r="A10389" s="445">
        <v>39308</v>
      </c>
      <c r="B10389" s="445" t="s">
        <v>17664</v>
      </c>
      <c r="C10389" s="446" t="s">
        <v>1867</v>
      </c>
      <c r="D10389" s="396" t="s">
        <v>23795</v>
      </c>
    </row>
    <row r="10390" spans="1:4" x14ac:dyDescent="0.2">
      <c r="A10390" s="445">
        <v>39309</v>
      </c>
      <c r="B10390" s="445" t="s">
        <v>17665</v>
      </c>
      <c r="C10390" s="446" t="s">
        <v>1867</v>
      </c>
      <c r="D10390" s="396" t="s">
        <v>23796</v>
      </c>
    </row>
    <row r="10391" spans="1:4" x14ac:dyDescent="0.2">
      <c r="A10391" s="445">
        <v>39310</v>
      </c>
      <c r="B10391" s="445" t="s">
        <v>17666</v>
      </c>
      <c r="C10391" s="446" t="s">
        <v>1867</v>
      </c>
      <c r="D10391" s="396" t="s">
        <v>23797</v>
      </c>
    </row>
    <row r="10392" spans="1:4" x14ac:dyDescent="0.2">
      <c r="A10392" s="445">
        <v>39311</v>
      </c>
      <c r="B10392" s="445" t="s">
        <v>17667</v>
      </c>
      <c r="C10392" s="446" t="s">
        <v>1867</v>
      </c>
      <c r="D10392" s="396" t="s">
        <v>23798</v>
      </c>
    </row>
    <row r="10393" spans="1:4" x14ac:dyDescent="0.2">
      <c r="A10393" s="445">
        <v>37429</v>
      </c>
      <c r="B10393" s="445" t="s">
        <v>17668</v>
      </c>
      <c r="C10393" s="446" t="s">
        <v>1867</v>
      </c>
      <c r="D10393" s="396" t="s">
        <v>23799</v>
      </c>
    </row>
    <row r="10394" spans="1:4" x14ac:dyDescent="0.2">
      <c r="A10394" s="445">
        <v>37426</v>
      </c>
      <c r="B10394" s="445" t="s">
        <v>17669</v>
      </c>
      <c r="C10394" s="446" t="s">
        <v>1867</v>
      </c>
      <c r="D10394" s="396" t="s">
        <v>23800</v>
      </c>
    </row>
    <row r="10395" spans="1:4" x14ac:dyDescent="0.2">
      <c r="A10395" s="445">
        <v>37427</v>
      </c>
      <c r="B10395" s="445" t="s">
        <v>17670</v>
      </c>
      <c r="C10395" s="446" t="s">
        <v>1867</v>
      </c>
      <c r="D10395" s="396" t="s">
        <v>23801</v>
      </c>
    </row>
    <row r="10396" spans="1:4" x14ac:dyDescent="0.2">
      <c r="A10396" s="445">
        <v>37424</v>
      </c>
      <c r="B10396" s="445" t="s">
        <v>17671</v>
      </c>
      <c r="C10396" s="446" t="s">
        <v>1867</v>
      </c>
      <c r="D10396" s="396" t="s">
        <v>22620</v>
      </c>
    </row>
    <row r="10397" spans="1:4" x14ac:dyDescent="0.2">
      <c r="A10397" s="445">
        <v>37428</v>
      </c>
      <c r="B10397" s="445" t="s">
        <v>17672</v>
      </c>
      <c r="C10397" s="446" t="s">
        <v>1867</v>
      </c>
      <c r="D10397" s="396" t="s">
        <v>23802</v>
      </c>
    </row>
    <row r="10398" spans="1:4" x14ac:dyDescent="0.2">
      <c r="A10398" s="445">
        <v>37425</v>
      </c>
      <c r="B10398" s="445" t="s">
        <v>17673</v>
      </c>
      <c r="C10398" s="446" t="s">
        <v>1867</v>
      </c>
      <c r="D10398" s="396" t="s">
        <v>23803</v>
      </c>
    </row>
    <row r="10399" spans="1:4" x14ac:dyDescent="0.2">
      <c r="A10399" s="445">
        <v>11519</v>
      </c>
      <c r="B10399" s="445" t="s">
        <v>17674</v>
      </c>
      <c r="C10399" s="446" t="s">
        <v>1874</v>
      </c>
      <c r="D10399" s="396" t="s">
        <v>23804</v>
      </c>
    </row>
    <row r="10400" spans="1:4" x14ac:dyDescent="0.2">
      <c r="A10400" s="445">
        <v>11520</v>
      </c>
      <c r="B10400" s="445" t="s">
        <v>17675</v>
      </c>
      <c r="C10400" s="446" t="s">
        <v>1874</v>
      </c>
      <c r="D10400" s="396" t="s">
        <v>23805</v>
      </c>
    </row>
    <row r="10401" spans="1:4" x14ac:dyDescent="0.2">
      <c r="A10401" s="445">
        <v>11518</v>
      </c>
      <c r="B10401" s="445" t="s">
        <v>17676</v>
      </c>
      <c r="C10401" s="446" t="s">
        <v>1874</v>
      </c>
      <c r="D10401" s="396" t="s">
        <v>23806</v>
      </c>
    </row>
    <row r="10402" spans="1:4" x14ac:dyDescent="0.2">
      <c r="A10402" s="445">
        <v>38473</v>
      </c>
      <c r="B10402" s="445" t="s">
        <v>17677</v>
      </c>
      <c r="C10402" s="446" t="s">
        <v>1867</v>
      </c>
      <c r="D10402" s="396" t="s">
        <v>23807</v>
      </c>
    </row>
    <row r="10403" spans="1:4" x14ac:dyDescent="0.2">
      <c r="A10403" s="445">
        <v>4244</v>
      </c>
      <c r="B10403" s="445" t="s">
        <v>17678</v>
      </c>
      <c r="C10403" s="446" t="s">
        <v>1866</v>
      </c>
      <c r="D10403" s="396" t="s">
        <v>23808</v>
      </c>
    </row>
    <row r="10404" spans="1:4" x14ac:dyDescent="0.2">
      <c r="A10404" s="445">
        <v>40977</v>
      </c>
      <c r="B10404" s="445" t="s">
        <v>17679</v>
      </c>
      <c r="C10404" s="446" t="s">
        <v>1873</v>
      </c>
      <c r="D10404" s="396" t="s">
        <v>23809</v>
      </c>
    </row>
    <row r="10405" spans="1:4" x14ac:dyDescent="0.2">
      <c r="A10405" s="445">
        <v>4115</v>
      </c>
      <c r="B10405" s="445" t="s">
        <v>17680</v>
      </c>
      <c r="C10405" s="446" t="s">
        <v>1870</v>
      </c>
      <c r="D10405" s="396" t="s">
        <v>23810</v>
      </c>
    </row>
    <row r="10406" spans="1:4" x14ac:dyDescent="0.2">
      <c r="A10406" s="445">
        <v>4119</v>
      </c>
      <c r="B10406" s="445" t="s">
        <v>17681</v>
      </c>
      <c r="C10406" s="446" t="s">
        <v>1870</v>
      </c>
      <c r="D10406" s="396" t="s">
        <v>23811</v>
      </c>
    </row>
    <row r="10407" spans="1:4" x14ac:dyDescent="0.2">
      <c r="A10407" s="445">
        <v>2794</v>
      </c>
      <c r="B10407" s="445" t="s">
        <v>17682</v>
      </c>
      <c r="C10407" s="446" t="s">
        <v>1870</v>
      </c>
      <c r="D10407" s="396" t="s">
        <v>23812</v>
      </c>
    </row>
    <row r="10408" spans="1:4" x14ac:dyDescent="0.2">
      <c r="A10408" s="445">
        <v>2788</v>
      </c>
      <c r="B10408" s="445" t="s">
        <v>17683</v>
      </c>
      <c r="C10408" s="446" t="s">
        <v>1870</v>
      </c>
      <c r="D10408" s="396" t="s">
        <v>23813</v>
      </c>
    </row>
    <row r="10409" spans="1:4" x14ac:dyDescent="0.2">
      <c r="A10409" s="445">
        <v>4006</v>
      </c>
      <c r="B10409" s="445" t="s">
        <v>17684</v>
      </c>
      <c r="C10409" s="446" t="s">
        <v>1869</v>
      </c>
      <c r="D10409" s="396" t="s">
        <v>23814</v>
      </c>
    </row>
    <row r="10410" spans="1:4" x14ac:dyDescent="0.2">
      <c r="A10410" s="445">
        <v>36151</v>
      </c>
      <c r="B10410" s="445" t="s">
        <v>17685</v>
      </c>
      <c r="C10410" s="446" t="s">
        <v>1867</v>
      </c>
      <c r="D10410" s="396" t="s">
        <v>21606</v>
      </c>
    </row>
    <row r="10411" spans="1:4" x14ac:dyDescent="0.2">
      <c r="A10411" s="445">
        <v>37457</v>
      </c>
      <c r="B10411" s="445" t="s">
        <v>17686</v>
      </c>
      <c r="C10411" s="446" t="s">
        <v>1870</v>
      </c>
      <c r="D10411" s="396" t="s">
        <v>23815</v>
      </c>
    </row>
    <row r="10412" spans="1:4" x14ac:dyDescent="0.2">
      <c r="A10412" s="445">
        <v>37456</v>
      </c>
      <c r="B10412" s="445" t="s">
        <v>17687</v>
      </c>
      <c r="C10412" s="446" t="s">
        <v>1870</v>
      </c>
      <c r="D10412" s="396" t="s">
        <v>23816</v>
      </c>
    </row>
    <row r="10413" spans="1:4" x14ac:dyDescent="0.2">
      <c r="A10413" s="445">
        <v>37461</v>
      </c>
      <c r="B10413" s="445" t="s">
        <v>17688</v>
      </c>
      <c r="C10413" s="446" t="s">
        <v>1870</v>
      </c>
      <c r="D10413" s="396" t="s">
        <v>23817</v>
      </c>
    </row>
    <row r="10414" spans="1:4" x14ac:dyDescent="0.2">
      <c r="A10414" s="445">
        <v>37460</v>
      </c>
      <c r="B10414" s="445" t="s">
        <v>17689</v>
      </c>
      <c r="C10414" s="446" t="s">
        <v>1870</v>
      </c>
      <c r="D10414" s="396" t="s">
        <v>23818</v>
      </c>
    </row>
    <row r="10415" spans="1:4" x14ac:dyDescent="0.2">
      <c r="A10415" s="445">
        <v>37458</v>
      </c>
      <c r="B10415" s="445" t="s">
        <v>17690</v>
      </c>
      <c r="C10415" s="446" t="s">
        <v>1870</v>
      </c>
      <c r="D10415" s="396" t="s">
        <v>23819</v>
      </c>
    </row>
    <row r="10416" spans="1:4" x14ac:dyDescent="0.2">
      <c r="A10416" s="445">
        <v>37454</v>
      </c>
      <c r="B10416" s="445" t="s">
        <v>17691</v>
      </c>
      <c r="C10416" s="446" t="s">
        <v>1870</v>
      </c>
      <c r="D10416" s="396" t="s">
        <v>23820</v>
      </c>
    </row>
    <row r="10417" spans="1:4" x14ac:dyDescent="0.2">
      <c r="A10417" s="445">
        <v>37455</v>
      </c>
      <c r="B10417" s="445" t="s">
        <v>17692</v>
      </c>
      <c r="C10417" s="446" t="s">
        <v>1870</v>
      </c>
      <c r="D10417" s="396" t="s">
        <v>22960</v>
      </c>
    </row>
    <row r="10418" spans="1:4" x14ac:dyDescent="0.2">
      <c r="A10418" s="445">
        <v>37459</v>
      </c>
      <c r="B10418" s="445" t="s">
        <v>17693</v>
      </c>
      <c r="C10418" s="446" t="s">
        <v>1870</v>
      </c>
      <c r="D10418" s="396" t="s">
        <v>23821</v>
      </c>
    </row>
    <row r="10419" spans="1:4" x14ac:dyDescent="0.2">
      <c r="A10419" s="445">
        <v>21029</v>
      </c>
      <c r="B10419" s="445" t="s">
        <v>17694</v>
      </c>
      <c r="C10419" s="446" t="s">
        <v>1867</v>
      </c>
      <c r="D10419" s="396" t="s">
        <v>23822</v>
      </c>
    </row>
    <row r="10420" spans="1:4" x14ac:dyDescent="0.2">
      <c r="A10420" s="445">
        <v>21030</v>
      </c>
      <c r="B10420" s="445" t="s">
        <v>17695</v>
      </c>
      <c r="C10420" s="446" t="s">
        <v>1867</v>
      </c>
      <c r="D10420" s="397" t="s">
        <v>23823</v>
      </c>
    </row>
    <row r="10421" spans="1:4" x14ac:dyDescent="0.2">
      <c r="A10421" s="445">
        <v>21031</v>
      </c>
      <c r="B10421" s="445" t="s">
        <v>17696</v>
      </c>
      <c r="C10421" s="446" t="s">
        <v>1867</v>
      </c>
      <c r="D10421" s="396" t="s">
        <v>23824</v>
      </c>
    </row>
    <row r="10422" spans="1:4" x14ac:dyDescent="0.2">
      <c r="A10422" s="445">
        <v>21032</v>
      </c>
      <c r="B10422" s="445" t="s">
        <v>17697</v>
      </c>
      <c r="C10422" s="446" t="s">
        <v>1867</v>
      </c>
      <c r="D10422" s="396" t="s">
        <v>23825</v>
      </c>
    </row>
    <row r="10423" spans="1:4" x14ac:dyDescent="0.2">
      <c r="A10423" s="445">
        <v>37527</v>
      </c>
      <c r="B10423" s="445" t="s">
        <v>17698</v>
      </c>
      <c r="C10423" s="446" t="s">
        <v>1867</v>
      </c>
      <c r="D10423" s="396" t="s">
        <v>23826</v>
      </c>
    </row>
    <row r="10424" spans="1:4" x14ac:dyDescent="0.2">
      <c r="A10424" s="445">
        <v>37528</v>
      </c>
      <c r="B10424" s="445" t="s">
        <v>17699</v>
      </c>
      <c r="C10424" s="446" t="s">
        <v>1867</v>
      </c>
      <c r="D10424" s="396" t="s">
        <v>23827</v>
      </c>
    </row>
    <row r="10425" spans="1:4" x14ac:dyDescent="0.2">
      <c r="A10425" s="445">
        <v>37529</v>
      </c>
      <c r="B10425" s="445" t="s">
        <v>17700</v>
      </c>
      <c r="C10425" s="446" t="s">
        <v>1867</v>
      </c>
      <c r="D10425" s="396" t="s">
        <v>23828</v>
      </c>
    </row>
    <row r="10426" spans="1:4" x14ac:dyDescent="0.2">
      <c r="A10426" s="445">
        <v>37530</v>
      </c>
      <c r="B10426" s="445" t="s">
        <v>17701</v>
      </c>
      <c r="C10426" s="446" t="s">
        <v>1867</v>
      </c>
      <c r="D10426" s="396" t="s">
        <v>23829</v>
      </c>
    </row>
    <row r="10427" spans="1:4" x14ac:dyDescent="0.2">
      <c r="A10427" s="445">
        <v>21034</v>
      </c>
      <c r="B10427" s="445" t="s">
        <v>17702</v>
      </c>
      <c r="C10427" s="446" t="s">
        <v>1867</v>
      </c>
      <c r="D10427" s="396" t="s">
        <v>23830</v>
      </c>
    </row>
    <row r="10428" spans="1:4" x14ac:dyDescent="0.2">
      <c r="A10428" s="445">
        <v>37531</v>
      </c>
      <c r="B10428" s="445" t="s">
        <v>17703</v>
      </c>
      <c r="C10428" s="446" t="s">
        <v>1867</v>
      </c>
      <c r="D10428" s="396" t="s">
        <v>23831</v>
      </c>
    </row>
    <row r="10429" spans="1:4" x14ac:dyDescent="0.2">
      <c r="A10429" s="445">
        <v>21036</v>
      </c>
      <c r="B10429" s="445" t="s">
        <v>17704</v>
      </c>
      <c r="C10429" s="446" t="s">
        <v>1867</v>
      </c>
      <c r="D10429" s="396" t="s">
        <v>23832</v>
      </c>
    </row>
    <row r="10430" spans="1:4" x14ac:dyDescent="0.2">
      <c r="A10430" s="445">
        <v>21037</v>
      </c>
      <c r="B10430" s="445" t="s">
        <v>17705</v>
      </c>
      <c r="C10430" s="446" t="s">
        <v>1867</v>
      </c>
      <c r="D10430" s="396" t="s">
        <v>23833</v>
      </c>
    </row>
    <row r="10431" spans="1:4" x14ac:dyDescent="0.2">
      <c r="A10431" s="445">
        <v>20185</v>
      </c>
      <c r="B10431" s="445" t="s">
        <v>17706</v>
      </c>
      <c r="C10431" s="446" t="s">
        <v>1870</v>
      </c>
      <c r="D10431" s="397" t="s">
        <v>23834</v>
      </c>
    </row>
    <row r="10432" spans="1:4" x14ac:dyDescent="0.2">
      <c r="A10432" s="445">
        <v>20260</v>
      </c>
      <c r="B10432" s="445" t="s">
        <v>17707</v>
      </c>
      <c r="C10432" s="446" t="s">
        <v>1867</v>
      </c>
      <c r="D10432" s="396" t="s">
        <v>23835</v>
      </c>
    </row>
    <row r="10433" spans="1:4" x14ac:dyDescent="0.2">
      <c r="A10433" s="445">
        <v>37523</v>
      </c>
      <c r="B10433" s="445" t="s">
        <v>17708</v>
      </c>
      <c r="C10433" s="446" t="s">
        <v>1867</v>
      </c>
      <c r="D10433" s="396" t="s">
        <v>23836</v>
      </c>
    </row>
    <row r="10434" spans="1:4" x14ac:dyDescent="0.2">
      <c r="A10434" s="445">
        <v>37515</v>
      </c>
      <c r="B10434" s="445" t="s">
        <v>17709</v>
      </c>
      <c r="C10434" s="446" t="s">
        <v>1867</v>
      </c>
      <c r="D10434" s="396" t="s">
        <v>23837</v>
      </c>
    </row>
    <row r="10435" spans="1:4" x14ac:dyDescent="0.2">
      <c r="A10435" s="445">
        <v>12899</v>
      </c>
      <c r="B10435" s="445" t="s">
        <v>17710</v>
      </c>
      <c r="C10435" s="446" t="s">
        <v>1867</v>
      </c>
      <c r="D10435" s="396" t="s">
        <v>23670</v>
      </c>
    </row>
    <row r="10436" spans="1:4" x14ac:dyDescent="0.2">
      <c r="A10436" s="445">
        <v>12898</v>
      </c>
      <c r="B10436" s="445" t="s">
        <v>17711</v>
      </c>
      <c r="C10436" s="446" t="s">
        <v>1867</v>
      </c>
      <c r="D10436" s="397" t="s">
        <v>23838</v>
      </c>
    </row>
    <row r="10437" spans="1:4" x14ac:dyDescent="0.2">
      <c r="A10437" s="445">
        <v>39699</v>
      </c>
      <c r="B10437" s="445" t="s">
        <v>17712</v>
      </c>
      <c r="C10437" s="446" t="s">
        <v>1868</v>
      </c>
      <c r="D10437" s="396" t="s">
        <v>23839</v>
      </c>
    </row>
    <row r="10438" spans="1:4" x14ac:dyDescent="0.2">
      <c r="A10438" s="445">
        <v>42528</v>
      </c>
      <c r="B10438" s="445" t="s">
        <v>17713</v>
      </c>
      <c r="C10438" s="446" t="s">
        <v>1868</v>
      </c>
      <c r="D10438" s="396" t="s">
        <v>23840</v>
      </c>
    </row>
    <row r="10439" spans="1:4" x14ac:dyDescent="0.2">
      <c r="A10439" s="445">
        <v>39696</v>
      </c>
      <c r="B10439" s="445" t="s">
        <v>17714</v>
      </c>
      <c r="C10439" s="446" t="s">
        <v>1868</v>
      </c>
      <c r="D10439" s="396" t="s">
        <v>22666</v>
      </c>
    </row>
    <row r="10440" spans="1:4" x14ac:dyDescent="0.2">
      <c r="A10440" s="445">
        <v>39700</v>
      </c>
      <c r="B10440" s="445" t="s">
        <v>17715</v>
      </c>
      <c r="C10440" s="446" t="s">
        <v>1868</v>
      </c>
      <c r="D10440" s="396" t="s">
        <v>23841</v>
      </c>
    </row>
    <row r="10441" spans="1:4" x14ac:dyDescent="0.2">
      <c r="A10441" s="445">
        <v>11621</v>
      </c>
      <c r="B10441" s="445" t="s">
        <v>17716</v>
      </c>
      <c r="C10441" s="446" t="s">
        <v>1868</v>
      </c>
      <c r="D10441" s="396" t="s">
        <v>23842</v>
      </c>
    </row>
    <row r="10442" spans="1:4" x14ac:dyDescent="0.2">
      <c r="A10442" s="445">
        <v>4014</v>
      </c>
      <c r="B10442" s="445" t="s">
        <v>17717</v>
      </c>
      <c r="C10442" s="446" t="s">
        <v>1868</v>
      </c>
      <c r="D10442" s="396" t="s">
        <v>23843</v>
      </c>
    </row>
    <row r="10443" spans="1:4" x14ac:dyDescent="0.2">
      <c r="A10443" s="445">
        <v>4015</v>
      </c>
      <c r="B10443" s="445" t="s">
        <v>17718</v>
      </c>
      <c r="C10443" s="446" t="s">
        <v>1868</v>
      </c>
      <c r="D10443" s="396" t="s">
        <v>23844</v>
      </c>
    </row>
    <row r="10444" spans="1:4" x14ac:dyDescent="0.2">
      <c r="A10444" s="445">
        <v>4017</v>
      </c>
      <c r="B10444" s="445" t="s">
        <v>17719</v>
      </c>
      <c r="C10444" s="446" t="s">
        <v>1868</v>
      </c>
      <c r="D10444" s="396" t="s">
        <v>23845</v>
      </c>
    </row>
    <row r="10445" spans="1:4" x14ac:dyDescent="0.2">
      <c r="A10445" s="445">
        <v>4016</v>
      </c>
      <c r="B10445" s="445" t="s">
        <v>17720</v>
      </c>
      <c r="C10445" s="446" t="s">
        <v>1868</v>
      </c>
      <c r="D10445" s="396" t="s">
        <v>23846</v>
      </c>
    </row>
    <row r="10446" spans="1:4" x14ac:dyDescent="0.2">
      <c r="A10446" s="445">
        <v>38544</v>
      </c>
      <c r="B10446" s="445" t="s">
        <v>17721</v>
      </c>
      <c r="C10446" s="446" t="s">
        <v>1868</v>
      </c>
      <c r="D10446" s="396" t="s">
        <v>22251</v>
      </c>
    </row>
    <row r="10447" spans="1:4" x14ac:dyDescent="0.2">
      <c r="A10447" s="445">
        <v>38545</v>
      </c>
      <c r="B10447" s="445" t="s">
        <v>17722</v>
      </c>
      <c r="C10447" s="446" t="s">
        <v>1868</v>
      </c>
      <c r="D10447" s="396" t="s">
        <v>23847</v>
      </c>
    </row>
    <row r="10448" spans="1:4" x14ac:dyDescent="0.2">
      <c r="A10448" s="445">
        <v>42527</v>
      </c>
      <c r="B10448" s="445" t="s">
        <v>17723</v>
      </c>
      <c r="C10448" s="446" t="s">
        <v>1868</v>
      </c>
      <c r="D10448" s="396" t="s">
        <v>23848</v>
      </c>
    </row>
    <row r="10449" spans="1:4" x14ac:dyDescent="0.2">
      <c r="A10449" s="445">
        <v>39323</v>
      </c>
      <c r="B10449" s="445" t="s">
        <v>17724</v>
      </c>
      <c r="C10449" s="446" t="s">
        <v>1868</v>
      </c>
      <c r="D10449" s="396" t="s">
        <v>23849</v>
      </c>
    </row>
    <row r="10450" spans="1:4" x14ac:dyDescent="0.2">
      <c r="A10450" s="445">
        <v>626</v>
      </c>
      <c r="B10450" s="445" t="s">
        <v>17725</v>
      </c>
      <c r="C10450" s="446" t="s">
        <v>1871</v>
      </c>
      <c r="D10450" s="396" t="s">
        <v>22291</v>
      </c>
    </row>
    <row r="10451" spans="1:4" x14ac:dyDescent="0.2">
      <c r="A10451" s="445">
        <v>44504</v>
      </c>
      <c r="B10451" s="445" t="s">
        <v>17726</v>
      </c>
      <c r="C10451" s="446" t="s">
        <v>1868</v>
      </c>
      <c r="D10451" s="396" t="s">
        <v>21650</v>
      </c>
    </row>
    <row r="10452" spans="1:4" x14ac:dyDescent="0.2">
      <c r="A10452" s="445">
        <v>44505</v>
      </c>
      <c r="B10452" s="445" t="s">
        <v>17727</v>
      </c>
      <c r="C10452" s="446" t="s">
        <v>1868</v>
      </c>
      <c r="D10452" s="396" t="s">
        <v>22392</v>
      </c>
    </row>
    <row r="10453" spans="1:4" x14ac:dyDescent="0.2">
      <c r="A10453" s="445">
        <v>44506</v>
      </c>
      <c r="B10453" s="445" t="s">
        <v>17728</v>
      </c>
      <c r="C10453" s="446" t="s">
        <v>1868</v>
      </c>
      <c r="D10453" s="396" t="s">
        <v>23850</v>
      </c>
    </row>
    <row r="10454" spans="1:4" x14ac:dyDescent="0.2">
      <c r="A10454" s="445">
        <v>44507</v>
      </c>
      <c r="B10454" s="445" t="s">
        <v>17729</v>
      </c>
      <c r="C10454" s="446" t="s">
        <v>1868</v>
      </c>
      <c r="D10454" s="396" t="s">
        <v>23345</v>
      </c>
    </row>
    <row r="10455" spans="1:4" x14ac:dyDescent="0.2">
      <c r="A10455" s="445">
        <v>44508</v>
      </c>
      <c r="B10455" s="445" t="s">
        <v>17730</v>
      </c>
      <c r="C10455" s="446" t="s">
        <v>1868</v>
      </c>
      <c r="D10455" s="396" t="s">
        <v>23851</v>
      </c>
    </row>
    <row r="10456" spans="1:4" x14ac:dyDescent="0.2">
      <c r="A10456" s="445">
        <v>44509</v>
      </c>
      <c r="B10456" s="445" t="s">
        <v>17731</v>
      </c>
      <c r="C10456" s="446" t="s">
        <v>1868</v>
      </c>
      <c r="D10456" s="397" t="s">
        <v>23336</v>
      </c>
    </row>
    <row r="10457" spans="1:4" x14ac:dyDescent="0.2">
      <c r="A10457" s="445">
        <v>44510</v>
      </c>
      <c r="B10457" s="445" t="s">
        <v>17732</v>
      </c>
      <c r="C10457" s="446" t="s">
        <v>1868</v>
      </c>
      <c r="D10457" s="397" t="s">
        <v>23852</v>
      </c>
    </row>
    <row r="10458" spans="1:4" x14ac:dyDescent="0.2">
      <c r="A10458" s="445">
        <v>44512</v>
      </c>
      <c r="B10458" s="445" t="s">
        <v>17733</v>
      </c>
      <c r="C10458" s="446" t="s">
        <v>1868</v>
      </c>
      <c r="D10458" s="396" t="s">
        <v>23853</v>
      </c>
    </row>
    <row r="10459" spans="1:4" x14ac:dyDescent="0.2">
      <c r="A10459" s="445">
        <v>44513</v>
      </c>
      <c r="B10459" s="445" t="s">
        <v>17734</v>
      </c>
      <c r="C10459" s="446" t="s">
        <v>1868</v>
      </c>
      <c r="D10459" s="396" t="s">
        <v>23854</v>
      </c>
    </row>
    <row r="10460" spans="1:4" x14ac:dyDescent="0.2">
      <c r="A10460" s="445">
        <v>44514</v>
      </c>
      <c r="B10460" s="445" t="s">
        <v>17735</v>
      </c>
      <c r="C10460" s="446" t="s">
        <v>1868</v>
      </c>
      <c r="D10460" s="397" t="s">
        <v>23855</v>
      </c>
    </row>
    <row r="10461" spans="1:4" x14ac:dyDescent="0.2">
      <c r="A10461" s="445">
        <v>44515</v>
      </c>
      <c r="B10461" s="445" t="s">
        <v>17736</v>
      </c>
      <c r="C10461" s="446" t="s">
        <v>1868</v>
      </c>
      <c r="D10461" s="397" t="s">
        <v>23856</v>
      </c>
    </row>
    <row r="10462" spans="1:4" x14ac:dyDescent="0.2">
      <c r="A10462" s="445">
        <v>44511</v>
      </c>
      <c r="B10462" s="445" t="s">
        <v>17737</v>
      </c>
      <c r="C10462" s="446" t="s">
        <v>1868</v>
      </c>
      <c r="D10462" s="396" t="s">
        <v>23857</v>
      </c>
    </row>
    <row r="10463" spans="1:4" x14ac:dyDescent="0.2">
      <c r="A10463" s="445">
        <v>44516</v>
      </c>
      <c r="B10463" s="445" t="s">
        <v>17738</v>
      </c>
      <c r="C10463" s="446" t="s">
        <v>1868</v>
      </c>
      <c r="D10463" s="396" t="s">
        <v>23858</v>
      </c>
    </row>
    <row r="10464" spans="1:4" x14ac:dyDescent="0.2">
      <c r="A10464" s="445">
        <v>44517</v>
      </c>
      <c r="B10464" s="445" t="s">
        <v>17739</v>
      </c>
      <c r="C10464" s="446" t="s">
        <v>1868</v>
      </c>
      <c r="D10464" s="396" t="s">
        <v>23859</v>
      </c>
    </row>
    <row r="10465" spans="1:4" x14ac:dyDescent="0.2">
      <c r="A10465" s="445">
        <v>11479</v>
      </c>
      <c r="B10465" s="445" t="s">
        <v>17740</v>
      </c>
      <c r="C10465" s="446" t="s">
        <v>1867</v>
      </c>
      <c r="D10465" s="396" t="s">
        <v>23708</v>
      </c>
    </row>
    <row r="10466" spans="1:4" x14ac:dyDescent="0.2">
      <c r="A10466" s="445">
        <v>11481</v>
      </c>
      <c r="B10466" s="445" t="s">
        <v>17741</v>
      </c>
      <c r="C10466" s="446" t="s">
        <v>1867</v>
      </c>
      <c r="D10466" s="396" t="s">
        <v>23860</v>
      </c>
    </row>
    <row r="10467" spans="1:4" x14ac:dyDescent="0.2">
      <c r="A10467" s="445">
        <v>43609</v>
      </c>
      <c r="B10467" s="445" t="s">
        <v>17742</v>
      </c>
      <c r="C10467" s="446" t="s">
        <v>1867</v>
      </c>
      <c r="D10467" s="396" t="s">
        <v>23860</v>
      </c>
    </row>
    <row r="10468" spans="1:4" x14ac:dyDescent="0.2">
      <c r="A10468" s="445">
        <v>11478</v>
      </c>
      <c r="B10468" s="445" t="s">
        <v>17743</v>
      </c>
      <c r="C10468" s="446" t="s">
        <v>1867</v>
      </c>
      <c r="D10468" s="396" t="s">
        <v>22072</v>
      </c>
    </row>
    <row r="10469" spans="1:4" x14ac:dyDescent="0.2">
      <c r="A10469" s="445">
        <v>43608</v>
      </c>
      <c r="B10469" s="445" t="s">
        <v>17744</v>
      </c>
      <c r="C10469" s="446" t="s">
        <v>1867</v>
      </c>
      <c r="D10469" s="396" t="s">
        <v>23861</v>
      </c>
    </row>
    <row r="10470" spans="1:4" x14ac:dyDescent="0.2">
      <c r="A10470" s="445">
        <v>11476</v>
      </c>
      <c r="B10470" s="445" t="s">
        <v>17745</v>
      </c>
      <c r="C10470" s="446" t="s">
        <v>1867</v>
      </c>
      <c r="D10470" s="396" t="s">
        <v>23861</v>
      </c>
    </row>
    <row r="10471" spans="1:4" x14ac:dyDescent="0.2">
      <c r="A10471" s="445">
        <v>40637</v>
      </c>
      <c r="B10471" s="445" t="s">
        <v>17746</v>
      </c>
      <c r="C10471" s="446" t="s">
        <v>1867</v>
      </c>
      <c r="D10471" s="396" t="s">
        <v>23862</v>
      </c>
    </row>
    <row r="10472" spans="1:4" x14ac:dyDescent="0.2">
      <c r="A10472" s="445">
        <v>13836</v>
      </c>
      <c r="B10472" s="445" t="s">
        <v>23863</v>
      </c>
      <c r="C10472" s="446" t="s">
        <v>1867</v>
      </c>
      <c r="D10472" s="396" t="s">
        <v>23864</v>
      </c>
    </row>
    <row r="10473" spans="1:4" x14ac:dyDescent="0.2">
      <c r="A10473" s="445">
        <v>14534</v>
      </c>
      <c r="B10473" s="445" t="s">
        <v>17747</v>
      </c>
      <c r="C10473" s="446" t="s">
        <v>1867</v>
      </c>
      <c r="D10473" s="396" t="s">
        <v>23865</v>
      </c>
    </row>
    <row r="10474" spans="1:4" x14ac:dyDescent="0.2">
      <c r="A10474" s="445">
        <v>14619</v>
      </c>
      <c r="B10474" s="445" t="s">
        <v>17748</v>
      </c>
      <c r="C10474" s="446" t="s">
        <v>1867</v>
      </c>
      <c r="D10474" s="396" t="s">
        <v>23866</v>
      </c>
    </row>
    <row r="10475" spans="1:4" x14ac:dyDescent="0.2">
      <c r="A10475" s="445">
        <v>14535</v>
      </c>
      <c r="B10475" s="445" t="s">
        <v>23867</v>
      </c>
      <c r="C10475" s="446" t="s">
        <v>1867</v>
      </c>
      <c r="D10475" s="396" t="s">
        <v>23868</v>
      </c>
    </row>
    <row r="10476" spans="1:4" x14ac:dyDescent="0.2">
      <c r="A10476" s="445">
        <v>39813</v>
      </c>
      <c r="B10476" s="445" t="s">
        <v>17749</v>
      </c>
      <c r="C10476" s="446" t="s">
        <v>1867</v>
      </c>
      <c r="D10476" s="396" t="s">
        <v>23869</v>
      </c>
    </row>
    <row r="10477" spans="1:4" x14ac:dyDescent="0.2">
      <c r="A10477" s="445">
        <v>40403</v>
      </c>
      <c r="B10477" s="445" t="s">
        <v>17750</v>
      </c>
      <c r="C10477" s="446" t="s">
        <v>1867</v>
      </c>
      <c r="D10477" s="396" t="s">
        <v>23870</v>
      </c>
    </row>
    <row r="10478" spans="1:4" x14ac:dyDescent="0.2">
      <c r="A10478" s="445">
        <v>12868</v>
      </c>
      <c r="B10478" s="445" t="s">
        <v>17751</v>
      </c>
      <c r="C10478" s="446" t="s">
        <v>1866</v>
      </c>
      <c r="D10478" s="396" t="s">
        <v>22495</v>
      </c>
    </row>
    <row r="10479" spans="1:4" x14ac:dyDescent="0.2">
      <c r="A10479" s="445">
        <v>40916</v>
      </c>
      <c r="B10479" s="445" t="s">
        <v>17752</v>
      </c>
      <c r="C10479" s="446" t="s">
        <v>1873</v>
      </c>
      <c r="D10479" s="396" t="s">
        <v>23871</v>
      </c>
    </row>
    <row r="10480" spans="1:4" x14ac:dyDescent="0.2">
      <c r="A10480" s="445">
        <v>4755</v>
      </c>
      <c r="B10480" s="445" t="s">
        <v>17753</v>
      </c>
      <c r="C10480" s="446" t="s">
        <v>1866</v>
      </c>
      <c r="D10480" s="396" t="s">
        <v>23872</v>
      </c>
    </row>
    <row r="10481" spans="1:4" x14ac:dyDescent="0.2">
      <c r="A10481" s="445">
        <v>41067</v>
      </c>
      <c r="B10481" s="445" t="s">
        <v>17754</v>
      </c>
      <c r="C10481" s="446" t="s">
        <v>1873</v>
      </c>
      <c r="D10481" s="396" t="s">
        <v>23873</v>
      </c>
    </row>
    <row r="10482" spans="1:4" x14ac:dyDescent="0.2">
      <c r="A10482" s="445">
        <v>38463</v>
      </c>
      <c r="B10482" s="445" t="s">
        <v>17755</v>
      </c>
      <c r="C10482" s="446" t="s">
        <v>1867</v>
      </c>
      <c r="D10482" s="396" t="s">
        <v>23874</v>
      </c>
    </row>
    <row r="10483" spans="1:4" x14ac:dyDescent="0.2">
      <c r="A10483" s="445">
        <v>40703</v>
      </c>
      <c r="B10483" s="445" t="s">
        <v>23875</v>
      </c>
      <c r="C10483" s="446" t="s">
        <v>1867</v>
      </c>
      <c r="D10483" s="396" t="s">
        <v>23876</v>
      </c>
    </row>
    <row r="10484" spans="1:4" x14ac:dyDescent="0.2">
      <c r="A10484" s="445">
        <v>14531</v>
      </c>
      <c r="B10484" s="445" t="s">
        <v>17756</v>
      </c>
      <c r="C10484" s="446" t="s">
        <v>1867</v>
      </c>
      <c r="D10484" s="396" t="s">
        <v>23877</v>
      </c>
    </row>
    <row r="10485" spans="1:4" x14ac:dyDescent="0.2">
      <c r="A10485" s="445">
        <v>36533</v>
      </c>
      <c r="B10485" s="445" t="s">
        <v>17757</v>
      </c>
      <c r="C10485" s="446" t="s">
        <v>1867</v>
      </c>
      <c r="D10485" s="396" t="s">
        <v>23878</v>
      </c>
    </row>
    <row r="10486" spans="1:4" x14ac:dyDescent="0.2">
      <c r="A10486" s="445">
        <v>11616</v>
      </c>
      <c r="B10486" s="445" t="s">
        <v>17758</v>
      </c>
      <c r="C10486" s="446" t="s">
        <v>1867</v>
      </c>
      <c r="D10486" s="396" t="s">
        <v>23879</v>
      </c>
    </row>
    <row r="10487" spans="1:4" x14ac:dyDescent="0.2">
      <c r="A10487" s="445">
        <v>41898</v>
      </c>
      <c r="B10487" s="445" t="s">
        <v>17759</v>
      </c>
      <c r="C10487" s="446" t="s">
        <v>1867</v>
      </c>
      <c r="D10487" s="396" t="s">
        <v>23880</v>
      </c>
    </row>
    <row r="10488" spans="1:4" x14ac:dyDescent="0.2">
      <c r="A10488" s="445">
        <v>13447</v>
      </c>
      <c r="B10488" s="445" t="s">
        <v>17760</v>
      </c>
      <c r="C10488" s="446" t="s">
        <v>1867</v>
      </c>
      <c r="D10488" s="396" t="s">
        <v>23881</v>
      </c>
    </row>
    <row r="10489" spans="1:4" x14ac:dyDescent="0.2">
      <c r="A10489" s="445">
        <v>14529</v>
      </c>
      <c r="B10489" s="445" t="s">
        <v>17761</v>
      </c>
      <c r="C10489" s="446" t="s">
        <v>1867</v>
      </c>
      <c r="D10489" s="396" t="s">
        <v>23882</v>
      </c>
    </row>
    <row r="10490" spans="1:4" x14ac:dyDescent="0.2">
      <c r="A10490" s="445">
        <v>10747</v>
      </c>
      <c r="B10490" s="445" t="s">
        <v>17762</v>
      </c>
      <c r="C10490" s="446" t="s">
        <v>1867</v>
      </c>
      <c r="D10490" s="396" t="s">
        <v>23883</v>
      </c>
    </row>
    <row r="10491" spans="1:4" x14ac:dyDescent="0.2">
      <c r="A10491" s="445">
        <v>36141</v>
      </c>
      <c r="B10491" s="445" t="s">
        <v>17763</v>
      </c>
      <c r="C10491" s="446" t="s">
        <v>1867</v>
      </c>
      <c r="D10491" s="396" t="s">
        <v>23884</v>
      </c>
    </row>
    <row r="10492" spans="1:4" x14ac:dyDescent="0.2">
      <c r="A10492" s="445">
        <v>43651</v>
      </c>
      <c r="B10492" s="445" t="s">
        <v>17764</v>
      </c>
      <c r="C10492" s="446" t="s">
        <v>1871</v>
      </c>
      <c r="D10492" s="396" t="s">
        <v>23885</v>
      </c>
    </row>
    <row r="10493" spans="1:4" x14ac:dyDescent="0.2">
      <c r="A10493" s="445">
        <v>43626</v>
      </c>
      <c r="B10493" s="445" t="s">
        <v>17765</v>
      </c>
      <c r="C10493" s="446" t="s">
        <v>1871</v>
      </c>
      <c r="D10493" s="396" t="s">
        <v>23886</v>
      </c>
    </row>
    <row r="10494" spans="1:4" x14ac:dyDescent="0.2">
      <c r="A10494" s="445">
        <v>39434</v>
      </c>
      <c r="B10494" s="445" t="s">
        <v>17766</v>
      </c>
      <c r="C10494" s="446" t="s">
        <v>1871</v>
      </c>
      <c r="D10494" s="396" t="s">
        <v>23470</v>
      </c>
    </row>
    <row r="10495" spans="1:4" x14ac:dyDescent="0.2">
      <c r="A10495" s="445">
        <v>39433</v>
      </c>
      <c r="B10495" s="445" t="s">
        <v>17767</v>
      </c>
      <c r="C10495" s="446" t="s">
        <v>1871</v>
      </c>
      <c r="D10495" s="396" t="s">
        <v>23887</v>
      </c>
    </row>
    <row r="10496" spans="1:4" x14ac:dyDescent="0.2">
      <c r="A10496" s="445">
        <v>4049</v>
      </c>
      <c r="B10496" s="445" t="s">
        <v>17768</v>
      </c>
      <c r="C10496" s="446" t="s">
        <v>1872</v>
      </c>
      <c r="D10496" s="396" t="s">
        <v>23888</v>
      </c>
    </row>
    <row r="10497" spans="1:4" x14ac:dyDescent="0.2">
      <c r="A10497" s="445">
        <v>38120</v>
      </c>
      <c r="B10497" s="445" t="s">
        <v>17769</v>
      </c>
      <c r="C10497" s="446" t="s">
        <v>1871</v>
      </c>
      <c r="D10497" s="396" t="s">
        <v>23889</v>
      </c>
    </row>
    <row r="10498" spans="1:4" x14ac:dyDescent="0.2">
      <c r="A10498" s="445">
        <v>43652</v>
      </c>
      <c r="B10498" s="445" t="s">
        <v>17770</v>
      </c>
      <c r="C10498" s="446" t="s">
        <v>1871</v>
      </c>
      <c r="D10498" s="397" t="s">
        <v>23890</v>
      </c>
    </row>
    <row r="10499" spans="1:4" x14ac:dyDescent="0.2">
      <c r="A10499" s="445">
        <v>10498</v>
      </c>
      <c r="B10499" s="445" t="s">
        <v>17771</v>
      </c>
      <c r="C10499" s="446" t="s">
        <v>1871</v>
      </c>
      <c r="D10499" s="397" t="s">
        <v>23891</v>
      </c>
    </row>
    <row r="10500" spans="1:4" x14ac:dyDescent="0.2">
      <c r="A10500" s="445">
        <v>4823</v>
      </c>
      <c r="B10500" s="445" t="s">
        <v>17772</v>
      </c>
      <c r="C10500" s="446" t="s">
        <v>1871</v>
      </c>
      <c r="D10500" s="397" t="s">
        <v>22736</v>
      </c>
    </row>
    <row r="10501" spans="1:4" x14ac:dyDescent="0.2">
      <c r="A10501" s="445">
        <v>38877</v>
      </c>
      <c r="B10501" s="445" t="s">
        <v>17773</v>
      </c>
      <c r="C10501" s="446" t="s">
        <v>1871</v>
      </c>
      <c r="D10501" s="397" t="s">
        <v>23892</v>
      </c>
    </row>
    <row r="10502" spans="1:4" x14ac:dyDescent="0.2">
      <c r="A10502" s="445">
        <v>34546</v>
      </c>
      <c r="B10502" s="445" t="s">
        <v>17774</v>
      </c>
      <c r="C10502" s="446" t="s">
        <v>1871</v>
      </c>
      <c r="D10502" s="397" t="s">
        <v>22481</v>
      </c>
    </row>
    <row r="10503" spans="1:4" x14ac:dyDescent="0.2">
      <c r="A10503" s="445">
        <v>41387</v>
      </c>
      <c r="B10503" s="445" t="s">
        <v>17775</v>
      </c>
      <c r="C10503" s="446" t="s">
        <v>1870</v>
      </c>
      <c r="D10503" s="397" t="s">
        <v>23893</v>
      </c>
    </row>
    <row r="10504" spans="1:4" x14ac:dyDescent="0.2">
      <c r="A10504" s="445">
        <v>41388</v>
      </c>
      <c r="B10504" s="445" t="s">
        <v>17776</v>
      </c>
      <c r="C10504" s="446" t="s">
        <v>1870</v>
      </c>
      <c r="D10504" s="396" t="s">
        <v>23894</v>
      </c>
    </row>
    <row r="10505" spans="1:4" x14ac:dyDescent="0.2">
      <c r="A10505" s="445">
        <v>41380</v>
      </c>
      <c r="B10505" s="445" t="s">
        <v>17777</v>
      </c>
      <c r="C10505" s="446" t="s">
        <v>1867</v>
      </c>
      <c r="D10505" s="396" t="s">
        <v>23895</v>
      </c>
    </row>
    <row r="10506" spans="1:4" x14ac:dyDescent="0.2">
      <c r="A10506" s="445">
        <v>41381</v>
      </c>
      <c r="B10506" s="445" t="s">
        <v>17778</v>
      </c>
      <c r="C10506" s="446" t="s">
        <v>1867</v>
      </c>
      <c r="D10506" s="397" t="s">
        <v>23896</v>
      </c>
    </row>
    <row r="10507" spans="1:4" x14ac:dyDescent="0.2">
      <c r="A10507" s="445">
        <v>41382</v>
      </c>
      <c r="B10507" s="445" t="s">
        <v>17779</v>
      </c>
      <c r="C10507" s="446" t="s">
        <v>1867</v>
      </c>
      <c r="D10507" s="396" t="s">
        <v>23897</v>
      </c>
    </row>
    <row r="10508" spans="1:4" x14ac:dyDescent="0.2">
      <c r="A10508" s="445">
        <v>41383</v>
      </c>
      <c r="B10508" s="445" t="s">
        <v>17780</v>
      </c>
      <c r="C10508" s="446" t="s">
        <v>1867</v>
      </c>
      <c r="D10508" s="397" t="s">
        <v>23898</v>
      </c>
    </row>
    <row r="10509" spans="1:4" x14ac:dyDescent="0.2">
      <c r="A10509" s="445">
        <v>41385</v>
      </c>
      <c r="B10509" s="445" t="s">
        <v>17781</v>
      </c>
      <c r="C10509" s="446" t="s">
        <v>1867</v>
      </c>
      <c r="D10509" s="396" t="s">
        <v>23899</v>
      </c>
    </row>
    <row r="10510" spans="1:4" x14ac:dyDescent="0.2">
      <c r="A10510" s="445">
        <v>11079</v>
      </c>
      <c r="B10510" s="445" t="s">
        <v>17782</v>
      </c>
      <c r="C10510" s="446" t="s">
        <v>1869</v>
      </c>
      <c r="D10510" s="397" t="s">
        <v>23900</v>
      </c>
    </row>
    <row r="10511" spans="1:4" x14ac:dyDescent="0.2">
      <c r="A10511" s="445">
        <v>11082</v>
      </c>
      <c r="B10511" s="445" t="s">
        <v>17783</v>
      </c>
      <c r="C10511" s="446" t="s">
        <v>1869</v>
      </c>
      <c r="D10511" s="397" t="s">
        <v>23900</v>
      </c>
    </row>
    <row r="10512" spans="1:4" x14ac:dyDescent="0.2">
      <c r="A10512" s="445">
        <v>4058</v>
      </c>
      <c r="B10512" s="445" t="s">
        <v>17784</v>
      </c>
      <c r="C10512" s="446" t="s">
        <v>1866</v>
      </c>
      <c r="D10512" s="397" t="s">
        <v>23901</v>
      </c>
    </row>
    <row r="10513" spans="1:4" x14ac:dyDescent="0.2">
      <c r="A10513" s="445">
        <v>40974</v>
      </c>
      <c r="B10513" s="445" t="s">
        <v>17785</v>
      </c>
      <c r="C10513" s="446" t="s">
        <v>1873</v>
      </c>
      <c r="D10513" s="397" t="s">
        <v>23902</v>
      </c>
    </row>
    <row r="10514" spans="1:4" x14ac:dyDescent="0.2">
      <c r="A10514" s="445">
        <v>34794</v>
      </c>
      <c r="B10514" s="445" t="s">
        <v>17786</v>
      </c>
      <c r="C10514" s="446" t="s">
        <v>1866</v>
      </c>
      <c r="D10514" s="397" t="s">
        <v>23903</v>
      </c>
    </row>
    <row r="10515" spans="1:4" x14ac:dyDescent="0.2">
      <c r="A10515" s="445">
        <v>40925</v>
      </c>
      <c r="B10515" s="445" t="s">
        <v>17787</v>
      </c>
      <c r="C10515" s="446" t="s">
        <v>1873</v>
      </c>
      <c r="D10515" s="397" t="s">
        <v>23904</v>
      </c>
    </row>
    <row r="10516" spans="1:4" x14ac:dyDescent="0.2">
      <c r="A10516" s="445">
        <v>13741</v>
      </c>
      <c r="B10516" s="445" t="s">
        <v>17788</v>
      </c>
      <c r="C10516" s="446" t="s">
        <v>1867</v>
      </c>
      <c r="D10516" s="397" t="s">
        <v>23905</v>
      </c>
    </row>
    <row r="10517" spans="1:4" x14ac:dyDescent="0.2">
      <c r="A10517" s="445">
        <v>3288</v>
      </c>
      <c r="B10517" s="445" t="s">
        <v>17789</v>
      </c>
      <c r="C10517" s="446" t="s">
        <v>1870</v>
      </c>
      <c r="D10517" s="397" t="s">
        <v>23906</v>
      </c>
    </row>
    <row r="10518" spans="1:4" x14ac:dyDescent="0.2">
      <c r="A10518" s="445">
        <v>13587</v>
      </c>
      <c r="B10518" s="445" t="s">
        <v>17790</v>
      </c>
      <c r="C10518" s="446" t="s">
        <v>1870</v>
      </c>
      <c r="D10518" s="396" t="s">
        <v>22962</v>
      </c>
    </row>
    <row r="10519" spans="1:4" x14ac:dyDescent="0.2">
      <c r="A10519" s="445">
        <v>38598</v>
      </c>
      <c r="B10519" s="445" t="s">
        <v>17791</v>
      </c>
      <c r="C10519" s="446" t="s">
        <v>1867</v>
      </c>
      <c r="D10519" s="396" t="s">
        <v>21735</v>
      </c>
    </row>
    <row r="10520" spans="1:4" x14ac:dyDescent="0.2">
      <c r="A10520" s="445">
        <v>38595</v>
      </c>
      <c r="B10520" s="445" t="s">
        <v>17792</v>
      </c>
      <c r="C10520" s="446" t="s">
        <v>1867</v>
      </c>
      <c r="D10520" s="396" t="s">
        <v>23728</v>
      </c>
    </row>
    <row r="10521" spans="1:4" x14ac:dyDescent="0.2">
      <c r="A10521" s="445">
        <v>38592</v>
      </c>
      <c r="B10521" s="445" t="s">
        <v>17793</v>
      </c>
      <c r="C10521" s="446" t="s">
        <v>1867</v>
      </c>
      <c r="D10521" s="396" t="s">
        <v>23907</v>
      </c>
    </row>
    <row r="10522" spans="1:4" x14ac:dyDescent="0.2">
      <c r="A10522" s="445">
        <v>38588</v>
      </c>
      <c r="B10522" s="445" t="s">
        <v>17794</v>
      </c>
      <c r="C10522" s="446" t="s">
        <v>1867</v>
      </c>
      <c r="D10522" s="396" t="s">
        <v>23908</v>
      </c>
    </row>
    <row r="10523" spans="1:4" x14ac:dyDescent="0.2">
      <c r="A10523" s="445">
        <v>38593</v>
      </c>
      <c r="B10523" s="445" t="s">
        <v>17795</v>
      </c>
      <c r="C10523" s="446" t="s">
        <v>1867</v>
      </c>
      <c r="D10523" s="396" t="s">
        <v>23909</v>
      </c>
    </row>
    <row r="10524" spans="1:4" x14ac:dyDescent="0.2">
      <c r="A10524" s="445">
        <v>38589</v>
      </c>
      <c r="B10524" s="445" t="s">
        <v>17796</v>
      </c>
      <c r="C10524" s="446" t="s">
        <v>1867</v>
      </c>
      <c r="D10524" s="396" t="s">
        <v>23910</v>
      </c>
    </row>
    <row r="10525" spans="1:4" x14ac:dyDescent="0.2">
      <c r="A10525" s="445">
        <v>38594</v>
      </c>
      <c r="B10525" s="445" t="s">
        <v>17797</v>
      </c>
      <c r="C10525" s="446" t="s">
        <v>1867</v>
      </c>
      <c r="D10525" s="396" t="s">
        <v>23911</v>
      </c>
    </row>
    <row r="10526" spans="1:4" x14ac:dyDescent="0.2">
      <c r="A10526" s="445">
        <v>34773</v>
      </c>
      <c r="B10526" s="445" t="s">
        <v>17798</v>
      </c>
      <c r="C10526" s="446" t="s">
        <v>1867</v>
      </c>
      <c r="D10526" s="396" t="s">
        <v>21976</v>
      </c>
    </row>
    <row r="10527" spans="1:4" x14ac:dyDescent="0.2">
      <c r="A10527" s="445">
        <v>34769</v>
      </c>
      <c r="B10527" s="445" t="s">
        <v>17799</v>
      </c>
      <c r="C10527" s="446" t="s">
        <v>1867</v>
      </c>
      <c r="D10527" s="396" t="s">
        <v>21728</v>
      </c>
    </row>
    <row r="10528" spans="1:4" x14ac:dyDescent="0.2">
      <c r="A10528" s="445">
        <v>34763</v>
      </c>
      <c r="B10528" s="445" t="s">
        <v>17800</v>
      </c>
      <c r="C10528" s="446" t="s">
        <v>1867</v>
      </c>
      <c r="D10528" s="396" t="s">
        <v>23432</v>
      </c>
    </row>
    <row r="10529" spans="1:4" x14ac:dyDescent="0.2">
      <c r="A10529" s="445">
        <v>34774</v>
      </c>
      <c r="B10529" s="445" t="s">
        <v>17801</v>
      </c>
      <c r="C10529" s="446" t="s">
        <v>1867</v>
      </c>
      <c r="D10529" s="396" t="s">
        <v>23912</v>
      </c>
    </row>
    <row r="10530" spans="1:4" x14ac:dyDescent="0.2">
      <c r="A10530" s="445">
        <v>34771</v>
      </c>
      <c r="B10530" s="445" t="s">
        <v>17802</v>
      </c>
      <c r="C10530" s="446" t="s">
        <v>1867</v>
      </c>
      <c r="D10530" s="396" t="s">
        <v>23913</v>
      </c>
    </row>
    <row r="10531" spans="1:4" x14ac:dyDescent="0.2">
      <c r="A10531" s="445">
        <v>34764</v>
      </c>
      <c r="B10531" s="445" t="s">
        <v>17803</v>
      </c>
      <c r="C10531" s="446" t="s">
        <v>1867</v>
      </c>
      <c r="D10531" s="396" t="s">
        <v>23914</v>
      </c>
    </row>
    <row r="10532" spans="1:4" x14ac:dyDescent="0.2">
      <c r="A10532" s="445">
        <v>34788</v>
      </c>
      <c r="B10532" s="445" t="s">
        <v>23915</v>
      </c>
      <c r="C10532" s="446" t="s">
        <v>1867</v>
      </c>
      <c r="D10532" s="396" t="s">
        <v>23916</v>
      </c>
    </row>
    <row r="10533" spans="1:4" x14ac:dyDescent="0.2">
      <c r="A10533" s="445">
        <v>34781</v>
      </c>
      <c r="B10533" s="445" t="s">
        <v>23917</v>
      </c>
      <c r="C10533" s="446" t="s">
        <v>1867</v>
      </c>
      <c r="D10533" s="396" t="s">
        <v>23918</v>
      </c>
    </row>
    <row r="10534" spans="1:4" x14ac:dyDescent="0.2">
      <c r="A10534" s="445">
        <v>41682</v>
      </c>
      <c r="B10534" s="445" t="s">
        <v>17804</v>
      </c>
      <c r="C10534" s="446" t="s">
        <v>1867</v>
      </c>
      <c r="D10534" s="396" t="s">
        <v>23919</v>
      </c>
    </row>
    <row r="10535" spans="1:4" x14ac:dyDescent="0.2">
      <c r="A10535" s="445">
        <v>41683</v>
      </c>
      <c r="B10535" s="445" t="s">
        <v>17805</v>
      </c>
      <c r="C10535" s="446" t="s">
        <v>1867</v>
      </c>
      <c r="D10535" s="396" t="s">
        <v>23920</v>
      </c>
    </row>
    <row r="10536" spans="1:4" x14ac:dyDescent="0.2">
      <c r="A10536" s="445">
        <v>41680</v>
      </c>
      <c r="B10536" s="445" t="s">
        <v>17806</v>
      </c>
      <c r="C10536" s="446" t="s">
        <v>1867</v>
      </c>
      <c r="D10536" s="396" t="s">
        <v>23921</v>
      </c>
    </row>
    <row r="10537" spans="1:4" x14ac:dyDescent="0.2">
      <c r="A10537" s="445">
        <v>41679</v>
      </c>
      <c r="B10537" s="445" t="s">
        <v>17807</v>
      </c>
      <c r="C10537" s="446" t="s">
        <v>1867</v>
      </c>
      <c r="D10537" s="397" t="s">
        <v>23922</v>
      </c>
    </row>
    <row r="10538" spans="1:4" x14ac:dyDescent="0.2">
      <c r="A10538" s="445">
        <v>41681</v>
      </c>
      <c r="B10538" s="445" t="s">
        <v>17808</v>
      </c>
      <c r="C10538" s="446" t="s">
        <v>1867</v>
      </c>
      <c r="D10538" s="397" t="s">
        <v>23923</v>
      </c>
    </row>
    <row r="10539" spans="1:4" x14ac:dyDescent="0.2">
      <c r="A10539" s="445">
        <v>43386</v>
      </c>
      <c r="B10539" s="445" t="s">
        <v>17809</v>
      </c>
      <c r="C10539" s="446" t="s">
        <v>1867</v>
      </c>
      <c r="D10539" s="396" t="s">
        <v>23924</v>
      </c>
    </row>
    <row r="10540" spans="1:4" x14ac:dyDescent="0.2">
      <c r="A10540" s="445">
        <v>4059</v>
      </c>
      <c r="B10540" s="445" t="s">
        <v>17810</v>
      </c>
      <c r="C10540" s="446" t="s">
        <v>1870</v>
      </c>
      <c r="D10540" s="397" t="s">
        <v>23919</v>
      </c>
    </row>
    <row r="10541" spans="1:4" x14ac:dyDescent="0.2">
      <c r="A10541" s="445">
        <v>4062</v>
      </c>
      <c r="B10541" s="445" t="s">
        <v>17811</v>
      </c>
      <c r="C10541" s="446" t="s">
        <v>1867</v>
      </c>
      <c r="D10541" s="396" t="s">
        <v>23919</v>
      </c>
    </row>
    <row r="10542" spans="1:4" x14ac:dyDescent="0.2">
      <c r="A10542" s="445">
        <v>4061</v>
      </c>
      <c r="B10542" s="445" t="s">
        <v>17812</v>
      </c>
      <c r="C10542" s="446" t="s">
        <v>1867</v>
      </c>
      <c r="D10542" s="397" t="s">
        <v>23925</v>
      </c>
    </row>
    <row r="10543" spans="1:4" x14ac:dyDescent="0.2">
      <c r="A10543" s="445">
        <v>41315</v>
      </c>
      <c r="B10543" s="445" t="s">
        <v>17813</v>
      </c>
      <c r="C10543" s="446" t="s">
        <v>1871</v>
      </c>
      <c r="D10543" s="397" t="s">
        <v>23926</v>
      </c>
    </row>
    <row r="10544" spans="1:4" x14ac:dyDescent="0.2">
      <c r="A10544" s="445">
        <v>43148</v>
      </c>
      <c r="B10544" s="445" t="s">
        <v>17814</v>
      </c>
      <c r="C10544" s="446" t="s">
        <v>1871</v>
      </c>
      <c r="D10544" s="396" t="s">
        <v>23927</v>
      </c>
    </row>
    <row r="10545" spans="1:4" x14ac:dyDescent="0.2">
      <c r="A10545" s="445">
        <v>43147</v>
      </c>
      <c r="B10545" s="445" t="s">
        <v>17815</v>
      </c>
      <c r="C10545" s="446" t="s">
        <v>1871</v>
      </c>
      <c r="D10545" s="396" t="s">
        <v>23928</v>
      </c>
    </row>
    <row r="10546" spans="1:4" x14ac:dyDescent="0.2">
      <c r="A10546" s="445">
        <v>10608</v>
      </c>
      <c r="B10546" s="445" t="s">
        <v>17816</v>
      </c>
      <c r="C10546" s="446" t="s">
        <v>1867</v>
      </c>
      <c r="D10546" s="396" t="s">
        <v>23929</v>
      </c>
    </row>
    <row r="10547" spans="1:4" x14ac:dyDescent="0.2">
      <c r="A10547" s="445">
        <v>4069</v>
      </c>
      <c r="B10547" s="445" t="s">
        <v>17817</v>
      </c>
      <c r="C10547" s="446" t="s">
        <v>1866</v>
      </c>
      <c r="D10547" s="396" t="s">
        <v>23930</v>
      </c>
    </row>
    <row r="10548" spans="1:4" x14ac:dyDescent="0.2">
      <c r="A10548" s="445">
        <v>40819</v>
      </c>
      <c r="B10548" s="445" t="s">
        <v>17818</v>
      </c>
      <c r="C10548" s="446" t="s">
        <v>1873</v>
      </c>
      <c r="D10548" s="396" t="s">
        <v>23931</v>
      </c>
    </row>
    <row r="10549" spans="1:4" x14ac:dyDescent="0.2">
      <c r="A10549" s="445">
        <v>34361</v>
      </c>
      <c r="B10549" s="445" t="s">
        <v>17819</v>
      </c>
      <c r="C10549" s="446" t="s">
        <v>1871</v>
      </c>
      <c r="D10549" s="396" t="s">
        <v>21851</v>
      </c>
    </row>
    <row r="10550" spans="1:4" x14ac:dyDescent="0.2">
      <c r="A10550" s="445">
        <v>36512</v>
      </c>
      <c r="B10550" s="445" t="s">
        <v>17820</v>
      </c>
      <c r="C10550" s="446" t="s">
        <v>1867</v>
      </c>
      <c r="D10550" s="396" t="s">
        <v>23932</v>
      </c>
    </row>
    <row r="10551" spans="1:4" x14ac:dyDescent="0.2">
      <c r="A10551" s="445">
        <v>44478</v>
      </c>
      <c r="B10551" s="445" t="s">
        <v>17821</v>
      </c>
      <c r="C10551" s="446" t="s">
        <v>1871</v>
      </c>
      <c r="D10551" s="396" t="s">
        <v>23139</v>
      </c>
    </row>
    <row r="10552" spans="1:4" x14ac:dyDescent="0.2">
      <c r="A10552" s="445">
        <v>44477</v>
      </c>
      <c r="B10552" s="445" t="s">
        <v>17822</v>
      </c>
      <c r="C10552" s="446" t="s">
        <v>1871</v>
      </c>
      <c r="D10552" s="396" t="s">
        <v>23139</v>
      </c>
    </row>
    <row r="10553" spans="1:4" x14ac:dyDescent="0.2">
      <c r="A10553" s="445">
        <v>11697</v>
      </c>
      <c r="B10553" s="445" t="s">
        <v>17823</v>
      </c>
      <c r="C10553" s="446" t="s">
        <v>1867</v>
      </c>
      <c r="D10553" s="396" t="s">
        <v>23933</v>
      </c>
    </row>
    <row r="10554" spans="1:4" x14ac:dyDescent="0.2">
      <c r="A10554" s="445">
        <v>11698</v>
      </c>
      <c r="B10554" s="445" t="s">
        <v>17824</v>
      </c>
      <c r="C10554" s="446" t="s">
        <v>1867</v>
      </c>
      <c r="D10554" s="396" t="s">
        <v>23934</v>
      </c>
    </row>
    <row r="10555" spans="1:4" x14ac:dyDescent="0.2">
      <c r="A10555" s="445">
        <v>11699</v>
      </c>
      <c r="B10555" s="445" t="s">
        <v>17825</v>
      </c>
      <c r="C10555" s="446" t="s">
        <v>1867</v>
      </c>
      <c r="D10555" s="396" t="s">
        <v>23935</v>
      </c>
    </row>
    <row r="10556" spans="1:4" x14ac:dyDescent="0.2">
      <c r="A10556" s="445">
        <v>10432</v>
      </c>
      <c r="B10556" s="445" t="s">
        <v>17826</v>
      </c>
      <c r="C10556" s="446" t="s">
        <v>1867</v>
      </c>
      <c r="D10556" s="396" t="s">
        <v>23936</v>
      </c>
    </row>
    <row r="10557" spans="1:4" x14ac:dyDescent="0.2">
      <c r="A10557" s="445">
        <v>44020</v>
      </c>
      <c r="B10557" s="445" t="s">
        <v>17827</v>
      </c>
      <c r="C10557" s="446" t="s">
        <v>1867</v>
      </c>
      <c r="D10557" s="396" t="s">
        <v>23937</v>
      </c>
    </row>
    <row r="10558" spans="1:4" x14ac:dyDescent="0.2">
      <c r="A10558" s="445">
        <v>41420</v>
      </c>
      <c r="B10558" s="445" t="s">
        <v>17828</v>
      </c>
      <c r="C10558" s="446" t="s">
        <v>1867</v>
      </c>
      <c r="D10558" s="396" t="s">
        <v>23938</v>
      </c>
    </row>
    <row r="10559" spans="1:4" x14ac:dyDescent="0.2">
      <c r="A10559" s="445">
        <v>41422</v>
      </c>
      <c r="B10559" s="445" t="s">
        <v>17829</v>
      </c>
      <c r="C10559" s="446" t="s">
        <v>1867</v>
      </c>
      <c r="D10559" s="396" t="s">
        <v>23939</v>
      </c>
    </row>
    <row r="10560" spans="1:4" x14ac:dyDescent="0.2">
      <c r="A10560" s="445">
        <v>41425</v>
      </c>
      <c r="B10560" s="445" t="s">
        <v>17830</v>
      </c>
      <c r="C10560" s="446" t="s">
        <v>1867</v>
      </c>
      <c r="D10560" s="396" t="s">
        <v>23940</v>
      </c>
    </row>
    <row r="10561" spans="1:4" x14ac:dyDescent="0.2">
      <c r="A10561" s="445">
        <v>41426</v>
      </c>
      <c r="B10561" s="445" t="s">
        <v>17831</v>
      </c>
      <c r="C10561" s="446" t="s">
        <v>1867</v>
      </c>
      <c r="D10561" s="396" t="s">
        <v>23941</v>
      </c>
    </row>
    <row r="10562" spans="1:4" x14ac:dyDescent="0.2">
      <c r="A10562" s="445">
        <v>41419</v>
      </c>
      <c r="B10562" s="445" t="s">
        <v>17832</v>
      </c>
      <c r="C10562" s="446" t="s">
        <v>1867</v>
      </c>
      <c r="D10562" s="396" t="s">
        <v>23942</v>
      </c>
    </row>
    <row r="10563" spans="1:4" x14ac:dyDescent="0.2">
      <c r="A10563" s="445">
        <v>41421</v>
      </c>
      <c r="B10563" s="445" t="s">
        <v>17833</v>
      </c>
      <c r="C10563" s="446" t="s">
        <v>1867</v>
      </c>
      <c r="D10563" s="396" t="s">
        <v>23943</v>
      </c>
    </row>
    <row r="10564" spans="1:4" x14ac:dyDescent="0.2">
      <c r="A10564" s="445">
        <v>41414</v>
      </c>
      <c r="B10564" s="445" t="s">
        <v>17834</v>
      </c>
      <c r="C10564" s="446" t="s">
        <v>1867</v>
      </c>
      <c r="D10564" s="396" t="s">
        <v>22903</v>
      </c>
    </row>
    <row r="10565" spans="1:4" x14ac:dyDescent="0.2">
      <c r="A10565" s="445">
        <v>41415</v>
      </c>
      <c r="B10565" s="445" t="s">
        <v>17835</v>
      </c>
      <c r="C10565" s="446" t="s">
        <v>1867</v>
      </c>
      <c r="D10565" s="396" t="s">
        <v>23944</v>
      </c>
    </row>
    <row r="10566" spans="1:4" x14ac:dyDescent="0.2">
      <c r="A10566" s="445">
        <v>37514</v>
      </c>
      <c r="B10566" s="445" t="s">
        <v>17836</v>
      </c>
      <c r="C10566" s="446" t="s">
        <v>1867</v>
      </c>
      <c r="D10566" s="396" t="s">
        <v>23945</v>
      </c>
    </row>
    <row r="10567" spans="1:4" x14ac:dyDescent="0.2">
      <c r="A10567" s="445">
        <v>37519</v>
      </c>
      <c r="B10567" s="445" t="s">
        <v>17837</v>
      </c>
      <c r="C10567" s="446" t="s">
        <v>1867</v>
      </c>
      <c r="D10567" s="396" t="s">
        <v>23946</v>
      </c>
    </row>
    <row r="10568" spans="1:4" x14ac:dyDescent="0.2">
      <c r="A10568" s="445">
        <v>37520</v>
      </c>
      <c r="B10568" s="445" t="s">
        <v>17838</v>
      </c>
      <c r="C10568" s="446" t="s">
        <v>1867</v>
      </c>
      <c r="D10568" s="396" t="s">
        <v>23947</v>
      </c>
    </row>
    <row r="10569" spans="1:4" x14ac:dyDescent="0.2">
      <c r="A10569" s="445">
        <v>37521</v>
      </c>
      <c r="B10569" s="445" t="s">
        <v>17839</v>
      </c>
      <c r="C10569" s="446" t="s">
        <v>1867</v>
      </c>
      <c r="D10569" s="396" t="s">
        <v>23948</v>
      </c>
    </row>
    <row r="10570" spans="1:4" x14ac:dyDescent="0.2">
      <c r="A10570" s="445">
        <v>37522</v>
      </c>
      <c r="B10570" s="445" t="s">
        <v>17840</v>
      </c>
      <c r="C10570" s="446" t="s">
        <v>1867</v>
      </c>
      <c r="D10570" s="396" t="s">
        <v>23949</v>
      </c>
    </row>
    <row r="10571" spans="1:4" x14ac:dyDescent="0.2">
      <c r="A10571" s="445">
        <v>21109</v>
      </c>
      <c r="B10571" s="445" t="s">
        <v>17841</v>
      </c>
      <c r="C10571" s="446" t="s">
        <v>1867</v>
      </c>
      <c r="D10571" s="396" t="s">
        <v>23950</v>
      </c>
    </row>
    <row r="10572" spans="1:4" x14ac:dyDescent="0.2">
      <c r="A10572" s="445">
        <v>37546</v>
      </c>
      <c r="B10572" s="445" t="s">
        <v>17842</v>
      </c>
      <c r="C10572" s="446" t="s">
        <v>1867</v>
      </c>
      <c r="D10572" s="396" t="s">
        <v>23951</v>
      </c>
    </row>
    <row r="10573" spans="1:4" x14ac:dyDescent="0.2">
      <c r="A10573" s="445">
        <v>37544</v>
      </c>
      <c r="B10573" s="445" t="s">
        <v>17843</v>
      </c>
      <c r="C10573" s="446" t="s">
        <v>1867</v>
      </c>
      <c r="D10573" s="397" t="s">
        <v>23952</v>
      </c>
    </row>
    <row r="10574" spans="1:4" x14ac:dyDescent="0.2">
      <c r="A10574" s="445">
        <v>37545</v>
      </c>
      <c r="B10574" s="445" t="s">
        <v>17844</v>
      </c>
      <c r="C10574" s="446" t="s">
        <v>1867</v>
      </c>
      <c r="D10574" s="396" t="s">
        <v>23953</v>
      </c>
    </row>
    <row r="10575" spans="1:4" x14ac:dyDescent="0.2">
      <c r="A10575" s="445">
        <v>36793</v>
      </c>
      <c r="B10575" s="445" t="s">
        <v>17845</v>
      </c>
      <c r="C10575" s="446" t="s">
        <v>1867</v>
      </c>
      <c r="D10575" s="397" t="s">
        <v>23954</v>
      </c>
    </row>
    <row r="10576" spans="1:4" x14ac:dyDescent="0.2">
      <c r="A10576" s="445">
        <v>11769</v>
      </c>
      <c r="B10576" s="445" t="s">
        <v>17846</v>
      </c>
      <c r="C10576" s="446" t="s">
        <v>1867</v>
      </c>
      <c r="D10576" s="396" t="s">
        <v>23955</v>
      </c>
    </row>
    <row r="10577" spans="1:4" x14ac:dyDescent="0.2">
      <c r="A10577" s="445">
        <v>11771</v>
      </c>
      <c r="B10577" s="445" t="s">
        <v>17847</v>
      </c>
      <c r="C10577" s="446" t="s">
        <v>1867</v>
      </c>
      <c r="D10577" s="397" t="s">
        <v>23956</v>
      </c>
    </row>
    <row r="10578" spans="1:4" x14ac:dyDescent="0.2">
      <c r="A10578" s="445">
        <v>39919</v>
      </c>
      <c r="B10578" s="445" t="s">
        <v>17848</v>
      </c>
      <c r="C10578" s="446" t="s">
        <v>1867</v>
      </c>
      <c r="D10578" s="396" t="s">
        <v>23957</v>
      </c>
    </row>
    <row r="10579" spans="1:4" x14ac:dyDescent="0.2">
      <c r="A10579" s="445">
        <v>38385</v>
      </c>
      <c r="B10579" s="445" t="s">
        <v>17849</v>
      </c>
      <c r="C10579" s="446" t="s">
        <v>1867</v>
      </c>
      <c r="D10579" s="396" t="s">
        <v>23958</v>
      </c>
    </row>
    <row r="10580" spans="1:4" x14ac:dyDescent="0.2">
      <c r="A10580" s="445">
        <v>36800</v>
      </c>
      <c r="B10580" s="445" t="s">
        <v>17850</v>
      </c>
      <c r="C10580" s="446" t="s">
        <v>1867</v>
      </c>
      <c r="D10580" s="396" t="s">
        <v>23959</v>
      </c>
    </row>
    <row r="10581" spans="1:4" x14ac:dyDescent="0.2">
      <c r="A10581" s="445">
        <v>37587</v>
      </c>
      <c r="B10581" s="445" t="s">
        <v>17851</v>
      </c>
      <c r="C10581" s="446" t="s">
        <v>1867</v>
      </c>
      <c r="D10581" s="396" t="s">
        <v>23960</v>
      </c>
    </row>
    <row r="10582" spans="1:4" x14ac:dyDescent="0.2">
      <c r="A10582" s="445">
        <v>11561</v>
      </c>
      <c r="B10582" s="445" t="s">
        <v>17852</v>
      </c>
      <c r="C10582" s="446" t="s">
        <v>1867</v>
      </c>
      <c r="D10582" s="396" t="s">
        <v>23961</v>
      </c>
    </row>
    <row r="10583" spans="1:4" x14ac:dyDescent="0.2">
      <c r="A10583" s="445">
        <v>43604</v>
      </c>
      <c r="B10583" s="445" t="s">
        <v>17853</v>
      </c>
      <c r="C10583" s="446" t="s">
        <v>1867</v>
      </c>
      <c r="D10583" s="396" t="s">
        <v>23962</v>
      </c>
    </row>
    <row r="10584" spans="1:4" x14ac:dyDescent="0.2">
      <c r="A10584" s="445">
        <v>11560</v>
      </c>
      <c r="B10584" s="445" t="s">
        <v>17854</v>
      </c>
      <c r="C10584" s="446" t="s">
        <v>1867</v>
      </c>
      <c r="D10584" s="396" t="s">
        <v>23963</v>
      </c>
    </row>
    <row r="10585" spans="1:4" x14ac:dyDescent="0.2">
      <c r="A10585" s="445">
        <v>11499</v>
      </c>
      <c r="B10585" s="445" t="s">
        <v>17855</v>
      </c>
      <c r="C10585" s="446" t="s">
        <v>1867</v>
      </c>
      <c r="D10585" s="396" t="s">
        <v>23964</v>
      </c>
    </row>
    <row r="10586" spans="1:4" x14ac:dyDescent="0.2">
      <c r="A10586" s="445">
        <v>34761</v>
      </c>
      <c r="B10586" s="445" t="s">
        <v>17856</v>
      </c>
      <c r="C10586" s="446" t="s">
        <v>1866</v>
      </c>
      <c r="D10586" s="396" t="s">
        <v>23965</v>
      </c>
    </row>
    <row r="10587" spans="1:4" x14ac:dyDescent="0.2">
      <c r="A10587" s="445">
        <v>40924</v>
      </c>
      <c r="B10587" s="445" t="s">
        <v>17857</v>
      </c>
      <c r="C10587" s="446" t="s">
        <v>1873</v>
      </c>
      <c r="D10587" s="396" t="s">
        <v>23966</v>
      </c>
    </row>
    <row r="10588" spans="1:4" x14ac:dyDescent="0.2">
      <c r="A10588" s="445">
        <v>40983</v>
      </c>
      <c r="B10588" s="445" t="s">
        <v>17858</v>
      </c>
      <c r="C10588" s="446" t="s">
        <v>1873</v>
      </c>
      <c r="D10588" s="396" t="s">
        <v>23967</v>
      </c>
    </row>
    <row r="10589" spans="1:4" x14ac:dyDescent="0.2">
      <c r="A10589" s="445">
        <v>44497</v>
      </c>
      <c r="B10589" s="445" t="s">
        <v>17859</v>
      </c>
      <c r="C10589" s="446" t="s">
        <v>1866</v>
      </c>
      <c r="D10589" s="396" t="s">
        <v>23968</v>
      </c>
    </row>
    <row r="10590" spans="1:4" x14ac:dyDescent="0.2">
      <c r="A10590" s="445">
        <v>2437</v>
      </c>
      <c r="B10590" s="445" t="s">
        <v>17860</v>
      </c>
      <c r="C10590" s="446" t="s">
        <v>1866</v>
      </c>
      <c r="D10590" s="396" t="s">
        <v>22927</v>
      </c>
    </row>
    <row r="10591" spans="1:4" x14ac:dyDescent="0.2">
      <c r="A10591" s="445">
        <v>40921</v>
      </c>
      <c r="B10591" s="445" t="s">
        <v>17861</v>
      </c>
      <c r="C10591" s="446" t="s">
        <v>1873</v>
      </c>
      <c r="D10591" s="396" t="s">
        <v>23969</v>
      </c>
    </row>
    <row r="10592" spans="1:4" x14ac:dyDescent="0.2">
      <c r="A10592" s="445">
        <v>14252</v>
      </c>
      <c r="B10592" s="445" t="s">
        <v>17862</v>
      </c>
      <c r="C10592" s="446" t="s">
        <v>1867</v>
      </c>
      <c r="D10592" s="396" t="s">
        <v>23970</v>
      </c>
    </row>
    <row r="10593" spans="1:4" x14ac:dyDescent="0.2">
      <c r="A10593" s="445">
        <v>730</v>
      </c>
      <c r="B10593" s="445" t="s">
        <v>17863</v>
      </c>
      <c r="C10593" s="446" t="s">
        <v>1867</v>
      </c>
      <c r="D10593" s="397" t="s">
        <v>23971</v>
      </c>
    </row>
    <row r="10594" spans="1:4" x14ac:dyDescent="0.2">
      <c r="A10594" s="445">
        <v>723</v>
      </c>
      <c r="B10594" s="445" t="s">
        <v>17864</v>
      </c>
      <c r="C10594" s="446" t="s">
        <v>1867</v>
      </c>
      <c r="D10594" s="397" t="s">
        <v>23972</v>
      </c>
    </row>
    <row r="10595" spans="1:4" x14ac:dyDescent="0.2">
      <c r="A10595" s="445">
        <v>36502</v>
      </c>
      <c r="B10595" s="445" t="s">
        <v>17865</v>
      </c>
      <c r="C10595" s="446" t="s">
        <v>1867</v>
      </c>
      <c r="D10595" s="397" t="s">
        <v>23973</v>
      </c>
    </row>
    <row r="10596" spans="1:4" x14ac:dyDescent="0.2">
      <c r="A10596" s="445">
        <v>36503</v>
      </c>
      <c r="B10596" s="445" t="s">
        <v>17866</v>
      </c>
      <c r="C10596" s="446" t="s">
        <v>1867</v>
      </c>
      <c r="D10596" s="397" t="s">
        <v>23974</v>
      </c>
    </row>
    <row r="10597" spans="1:4" x14ac:dyDescent="0.2">
      <c r="A10597" s="445">
        <v>4090</v>
      </c>
      <c r="B10597" s="445" t="s">
        <v>17867</v>
      </c>
      <c r="C10597" s="446" t="s">
        <v>1867</v>
      </c>
      <c r="D10597" s="397" t="s">
        <v>23975</v>
      </c>
    </row>
    <row r="10598" spans="1:4" x14ac:dyDescent="0.2">
      <c r="A10598" s="445">
        <v>13227</v>
      </c>
      <c r="B10598" s="445" t="s">
        <v>17868</v>
      </c>
      <c r="C10598" s="446" t="s">
        <v>1867</v>
      </c>
      <c r="D10598" s="396" t="s">
        <v>23976</v>
      </c>
    </row>
    <row r="10599" spans="1:4" x14ac:dyDescent="0.2">
      <c r="A10599" s="445">
        <v>10597</v>
      </c>
      <c r="B10599" s="445" t="s">
        <v>17869</v>
      </c>
      <c r="C10599" s="446" t="s">
        <v>1867</v>
      </c>
      <c r="D10599" s="397" t="s">
        <v>23977</v>
      </c>
    </row>
    <row r="10600" spans="1:4" x14ac:dyDescent="0.2">
      <c r="A10600" s="445">
        <v>39628</v>
      </c>
      <c r="B10600" s="445" t="s">
        <v>17870</v>
      </c>
      <c r="C10600" s="446" t="s">
        <v>1867</v>
      </c>
      <c r="D10600" s="397" t="s">
        <v>23978</v>
      </c>
    </row>
    <row r="10601" spans="1:4" x14ac:dyDescent="0.2">
      <c r="A10601" s="445">
        <v>39404</v>
      </c>
      <c r="B10601" s="445" t="s">
        <v>17871</v>
      </c>
      <c r="C10601" s="446" t="s">
        <v>1867</v>
      </c>
      <c r="D10601" s="397" t="s">
        <v>23979</v>
      </c>
    </row>
    <row r="10602" spans="1:4" x14ac:dyDescent="0.2">
      <c r="A10602" s="445">
        <v>39402</v>
      </c>
      <c r="B10602" s="445" t="s">
        <v>17872</v>
      </c>
      <c r="C10602" s="446" t="s">
        <v>1867</v>
      </c>
      <c r="D10602" s="396" t="s">
        <v>23980</v>
      </c>
    </row>
    <row r="10603" spans="1:4" x14ac:dyDescent="0.2">
      <c r="A10603" s="445">
        <v>39403</v>
      </c>
      <c r="B10603" s="445" t="s">
        <v>17873</v>
      </c>
      <c r="C10603" s="446" t="s">
        <v>1867</v>
      </c>
      <c r="D10603" s="396" t="s">
        <v>23981</v>
      </c>
    </row>
    <row r="10604" spans="1:4" x14ac:dyDescent="0.2">
      <c r="A10604" s="445">
        <v>4093</v>
      </c>
      <c r="B10604" s="445" t="s">
        <v>17874</v>
      </c>
      <c r="C10604" s="446" t="s">
        <v>1866</v>
      </c>
      <c r="D10604" s="396" t="s">
        <v>23982</v>
      </c>
    </row>
    <row r="10605" spans="1:4" x14ac:dyDescent="0.2">
      <c r="A10605" s="445">
        <v>10512</v>
      </c>
      <c r="B10605" s="445" t="s">
        <v>17875</v>
      </c>
      <c r="C10605" s="446" t="s">
        <v>1873</v>
      </c>
      <c r="D10605" s="397" t="s">
        <v>23983</v>
      </c>
    </row>
    <row r="10606" spans="1:4" x14ac:dyDescent="0.2">
      <c r="A10606" s="445">
        <v>4243</v>
      </c>
      <c r="B10606" s="445" t="s">
        <v>17876</v>
      </c>
      <c r="C10606" s="446" t="s">
        <v>1866</v>
      </c>
      <c r="D10606" s="396" t="s">
        <v>22292</v>
      </c>
    </row>
    <row r="10607" spans="1:4" x14ac:dyDescent="0.2">
      <c r="A10607" s="445">
        <v>20020</v>
      </c>
      <c r="B10607" s="445" t="s">
        <v>17877</v>
      </c>
      <c r="C10607" s="446" t="s">
        <v>1866</v>
      </c>
      <c r="D10607" s="396" t="s">
        <v>23984</v>
      </c>
    </row>
    <row r="10608" spans="1:4" x14ac:dyDescent="0.2">
      <c r="A10608" s="445">
        <v>41038</v>
      </c>
      <c r="B10608" s="445" t="s">
        <v>17878</v>
      </c>
      <c r="C10608" s="446" t="s">
        <v>1873</v>
      </c>
      <c r="D10608" s="396" t="s">
        <v>23985</v>
      </c>
    </row>
    <row r="10609" spans="1:4" x14ac:dyDescent="0.2">
      <c r="A10609" s="445">
        <v>4094</v>
      </c>
      <c r="B10609" s="445" t="s">
        <v>17879</v>
      </c>
      <c r="C10609" s="446" t="s">
        <v>1866</v>
      </c>
      <c r="D10609" s="396" t="s">
        <v>23986</v>
      </c>
    </row>
    <row r="10610" spans="1:4" x14ac:dyDescent="0.2">
      <c r="A10610" s="445">
        <v>40988</v>
      </c>
      <c r="B10610" s="445" t="s">
        <v>17880</v>
      </c>
      <c r="C10610" s="446" t="s">
        <v>1873</v>
      </c>
      <c r="D10610" s="396" t="s">
        <v>23987</v>
      </c>
    </row>
    <row r="10611" spans="1:4" x14ac:dyDescent="0.2">
      <c r="A10611" s="445">
        <v>4095</v>
      </c>
      <c r="B10611" s="445" t="s">
        <v>17881</v>
      </c>
      <c r="C10611" s="446" t="s">
        <v>1866</v>
      </c>
      <c r="D10611" s="396" t="s">
        <v>22499</v>
      </c>
    </row>
    <row r="10612" spans="1:4" x14ac:dyDescent="0.2">
      <c r="A10612" s="445">
        <v>40990</v>
      </c>
      <c r="B10612" s="445" t="s">
        <v>17882</v>
      </c>
      <c r="C10612" s="446" t="s">
        <v>1873</v>
      </c>
      <c r="D10612" s="396" t="s">
        <v>23988</v>
      </c>
    </row>
    <row r="10613" spans="1:4" x14ac:dyDescent="0.2">
      <c r="A10613" s="445">
        <v>4096</v>
      </c>
      <c r="B10613" s="445" t="s">
        <v>17883</v>
      </c>
      <c r="C10613" s="446" t="s">
        <v>1866</v>
      </c>
      <c r="D10613" s="396" t="s">
        <v>23989</v>
      </c>
    </row>
    <row r="10614" spans="1:4" x14ac:dyDescent="0.2">
      <c r="A10614" s="445">
        <v>40992</v>
      </c>
      <c r="B10614" s="445" t="s">
        <v>17884</v>
      </c>
      <c r="C10614" s="446" t="s">
        <v>1873</v>
      </c>
      <c r="D10614" s="397" t="s">
        <v>23990</v>
      </c>
    </row>
    <row r="10615" spans="1:4" x14ac:dyDescent="0.2">
      <c r="A10615" s="445">
        <v>4114</v>
      </c>
      <c r="B10615" s="445" t="s">
        <v>17885</v>
      </c>
      <c r="C10615" s="446" t="s">
        <v>1867</v>
      </c>
      <c r="D10615" s="397" t="s">
        <v>23991</v>
      </c>
    </row>
    <row r="10616" spans="1:4" x14ac:dyDescent="0.2">
      <c r="A10616" s="445">
        <v>36797</v>
      </c>
      <c r="B10616" s="445" t="s">
        <v>17886</v>
      </c>
      <c r="C10616" s="446" t="s">
        <v>1867</v>
      </c>
      <c r="D10616" s="396" t="s">
        <v>23992</v>
      </c>
    </row>
    <row r="10617" spans="1:4" x14ac:dyDescent="0.2">
      <c r="A10617" s="445">
        <v>4107</v>
      </c>
      <c r="B10617" s="445" t="s">
        <v>17887</v>
      </c>
      <c r="C10617" s="446" t="s">
        <v>1867</v>
      </c>
      <c r="D10617" s="396" t="s">
        <v>23993</v>
      </c>
    </row>
    <row r="10618" spans="1:4" x14ac:dyDescent="0.2">
      <c r="A10618" s="445">
        <v>4102</v>
      </c>
      <c r="B10618" s="445" t="s">
        <v>17888</v>
      </c>
      <c r="C10618" s="446" t="s">
        <v>1867</v>
      </c>
      <c r="D10618" s="397" t="s">
        <v>23994</v>
      </c>
    </row>
    <row r="10619" spans="1:4" x14ac:dyDescent="0.2">
      <c r="A10619" s="445">
        <v>36799</v>
      </c>
      <c r="B10619" s="445" t="s">
        <v>17889</v>
      </c>
      <c r="C10619" s="446" t="s">
        <v>1867</v>
      </c>
      <c r="D10619" s="397" t="s">
        <v>23995</v>
      </c>
    </row>
    <row r="10620" spans="1:4" x14ac:dyDescent="0.2">
      <c r="A10620" s="445">
        <v>2747</v>
      </c>
      <c r="B10620" s="445" t="s">
        <v>17890</v>
      </c>
      <c r="C10620" s="446" t="s">
        <v>1870</v>
      </c>
      <c r="D10620" s="397" t="s">
        <v>23996</v>
      </c>
    </row>
    <row r="10621" spans="1:4" x14ac:dyDescent="0.2">
      <c r="A10621" s="445">
        <v>21138</v>
      </c>
      <c r="B10621" s="445" t="s">
        <v>17891</v>
      </c>
      <c r="C10621" s="446" t="s">
        <v>1870</v>
      </c>
      <c r="D10621" s="397" t="s">
        <v>23997</v>
      </c>
    </row>
    <row r="10622" spans="1:4" x14ac:dyDescent="0.2">
      <c r="A10622" s="445">
        <v>10826</v>
      </c>
      <c r="B10622" s="445" t="s">
        <v>17892</v>
      </c>
      <c r="C10622" s="446" t="s">
        <v>1867</v>
      </c>
      <c r="D10622" s="397" t="s">
        <v>23998</v>
      </c>
    </row>
    <row r="10623" spans="1:4" x14ac:dyDescent="0.2">
      <c r="A10623" s="445">
        <v>365</v>
      </c>
      <c r="B10623" s="445" t="s">
        <v>17893</v>
      </c>
      <c r="C10623" s="446" t="s">
        <v>1867</v>
      </c>
      <c r="D10623" s="397" t="s">
        <v>23999</v>
      </c>
    </row>
    <row r="10624" spans="1:4" x14ac:dyDescent="0.2">
      <c r="A10624" s="445">
        <v>38639</v>
      </c>
      <c r="B10624" s="445" t="s">
        <v>17894</v>
      </c>
      <c r="C10624" s="446" t="s">
        <v>1867</v>
      </c>
      <c r="D10624" s="397" t="s">
        <v>24000</v>
      </c>
    </row>
    <row r="10625" spans="1:4" x14ac:dyDescent="0.2">
      <c r="A10625" s="445">
        <v>38640</v>
      </c>
      <c r="B10625" s="445" t="s">
        <v>17895</v>
      </c>
      <c r="C10625" s="446" t="s">
        <v>1867</v>
      </c>
      <c r="D10625" s="397" t="s">
        <v>23155</v>
      </c>
    </row>
    <row r="10626" spans="1:4" x14ac:dyDescent="0.2">
      <c r="A10626" s="445">
        <v>358</v>
      </c>
      <c r="B10626" s="445" t="s">
        <v>17896</v>
      </c>
      <c r="C10626" s="446" t="s">
        <v>1867</v>
      </c>
      <c r="D10626" s="397" t="s">
        <v>24001</v>
      </c>
    </row>
    <row r="10627" spans="1:4" x14ac:dyDescent="0.2">
      <c r="A10627" s="445">
        <v>359</v>
      </c>
      <c r="B10627" s="445" t="s">
        <v>17897</v>
      </c>
      <c r="C10627" s="446" t="s">
        <v>1867</v>
      </c>
      <c r="D10627" s="397" t="s">
        <v>24002</v>
      </c>
    </row>
    <row r="10628" spans="1:4" x14ac:dyDescent="0.2">
      <c r="A10628" s="445">
        <v>38641</v>
      </c>
      <c r="B10628" s="445" t="s">
        <v>17898</v>
      </c>
      <c r="C10628" s="446" t="s">
        <v>1867</v>
      </c>
      <c r="D10628" s="397" t="s">
        <v>24003</v>
      </c>
    </row>
    <row r="10629" spans="1:4" x14ac:dyDescent="0.2">
      <c r="A10629" s="445">
        <v>360</v>
      </c>
      <c r="B10629" s="445" t="s">
        <v>17899</v>
      </c>
      <c r="C10629" s="446" t="s">
        <v>1867</v>
      </c>
      <c r="D10629" s="397" t="s">
        <v>24004</v>
      </c>
    </row>
    <row r="10630" spans="1:4" x14ac:dyDescent="0.2">
      <c r="A10630" s="445">
        <v>42430</v>
      </c>
      <c r="B10630" s="445" t="s">
        <v>17900</v>
      </c>
      <c r="C10630" s="446" t="s">
        <v>1867</v>
      </c>
      <c r="D10630" s="397" t="s">
        <v>24005</v>
      </c>
    </row>
    <row r="10631" spans="1:4" x14ac:dyDescent="0.2">
      <c r="A10631" s="445">
        <v>4209</v>
      </c>
      <c r="B10631" s="445" t="s">
        <v>17901</v>
      </c>
      <c r="C10631" s="446" t="s">
        <v>1867</v>
      </c>
      <c r="D10631" s="396" t="s">
        <v>24006</v>
      </c>
    </row>
    <row r="10632" spans="1:4" x14ac:dyDescent="0.2">
      <c r="A10632" s="445">
        <v>4180</v>
      </c>
      <c r="B10632" s="445" t="s">
        <v>17902</v>
      </c>
      <c r="C10632" s="446" t="s">
        <v>1867</v>
      </c>
      <c r="D10632" s="397" t="s">
        <v>21411</v>
      </c>
    </row>
    <row r="10633" spans="1:4" x14ac:dyDescent="0.2">
      <c r="A10633" s="445">
        <v>4177</v>
      </c>
      <c r="B10633" s="445" t="s">
        <v>17903</v>
      </c>
      <c r="C10633" s="446" t="s">
        <v>1867</v>
      </c>
      <c r="D10633" s="396" t="s">
        <v>21824</v>
      </c>
    </row>
    <row r="10634" spans="1:4" x14ac:dyDescent="0.2">
      <c r="A10634" s="445">
        <v>4179</v>
      </c>
      <c r="B10634" s="445" t="s">
        <v>17904</v>
      </c>
      <c r="C10634" s="446" t="s">
        <v>1867</v>
      </c>
      <c r="D10634" s="397" t="s">
        <v>24007</v>
      </c>
    </row>
    <row r="10635" spans="1:4" x14ac:dyDescent="0.2">
      <c r="A10635" s="445">
        <v>4208</v>
      </c>
      <c r="B10635" s="445" t="s">
        <v>17905</v>
      </c>
      <c r="C10635" s="446" t="s">
        <v>1867</v>
      </c>
      <c r="D10635" s="396" t="s">
        <v>24008</v>
      </c>
    </row>
    <row r="10636" spans="1:4" x14ac:dyDescent="0.2">
      <c r="A10636" s="445">
        <v>4181</v>
      </c>
      <c r="B10636" s="445" t="s">
        <v>17906</v>
      </c>
      <c r="C10636" s="446" t="s">
        <v>1867</v>
      </c>
      <c r="D10636" s="397" t="s">
        <v>24009</v>
      </c>
    </row>
    <row r="10637" spans="1:4" x14ac:dyDescent="0.2">
      <c r="A10637" s="445">
        <v>4178</v>
      </c>
      <c r="B10637" s="445" t="s">
        <v>17907</v>
      </c>
      <c r="C10637" s="446" t="s">
        <v>1867</v>
      </c>
      <c r="D10637" s="396" t="s">
        <v>23906</v>
      </c>
    </row>
    <row r="10638" spans="1:4" x14ac:dyDescent="0.2">
      <c r="A10638" s="445">
        <v>4182</v>
      </c>
      <c r="B10638" s="445" t="s">
        <v>17908</v>
      </c>
      <c r="C10638" s="446" t="s">
        <v>1867</v>
      </c>
      <c r="D10638" s="397" t="s">
        <v>24010</v>
      </c>
    </row>
    <row r="10639" spans="1:4" x14ac:dyDescent="0.2">
      <c r="A10639" s="445">
        <v>4183</v>
      </c>
      <c r="B10639" s="445" t="s">
        <v>17909</v>
      </c>
      <c r="C10639" s="446" t="s">
        <v>1867</v>
      </c>
      <c r="D10639" s="396" t="s">
        <v>24011</v>
      </c>
    </row>
    <row r="10640" spans="1:4" x14ac:dyDescent="0.2">
      <c r="A10640" s="445">
        <v>4184</v>
      </c>
      <c r="B10640" s="445" t="s">
        <v>17910</v>
      </c>
      <c r="C10640" s="446" t="s">
        <v>1867</v>
      </c>
      <c r="D10640" s="397" t="s">
        <v>24012</v>
      </c>
    </row>
    <row r="10641" spans="1:4" x14ac:dyDescent="0.2">
      <c r="A10641" s="445">
        <v>4185</v>
      </c>
      <c r="B10641" s="445" t="s">
        <v>17911</v>
      </c>
      <c r="C10641" s="446" t="s">
        <v>1867</v>
      </c>
      <c r="D10641" s="396" t="s">
        <v>24013</v>
      </c>
    </row>
    <row r="10642" spans="1:4" x14ac:dyDescent="0.2">
      <c r="A10642" s="445">
        <v>4205</v>
      </c>
      <c r="B10642" s="445" t="s">
        <v>17912</v>
      </c>
      <c r="C10642" s="446" t="s">
        <v>1867</v>
      </c>
      <c r="D10642" s="397" t="s">
        <v>24014</v>
      </c>
    </row>
    <row r="10643" spans="1:4" x14ac:dyDescent="0.2">
      <c r="A10643" s="445">
        <v>4192</v>
      </c>
      <c r="B10643" s="445" t="s">
        <v>17913</v>
      </c>
      <c r="C10643" s="446" t="s">
        <v>1867</v>
      </c>
      <c r="D10643" s="396" t="s">
        <v>24014</v>
      </c>
    </row>
    <row r="10644" spans="1:4" x14ac:dyDescent="0.2">
      <c r="A10644" s="445">
        <v>4191</v>
      </c>
      <c r="B10644" s="445" t="s">
        <v>17914</v>
      </c>
      <c r="C10644" s="446" t="s">
        <v>1867</v>
      </c>
      <c r="D10644" s="396" t="s">
        <v>24014</v>
      </c>
    </row>
    <row r="10645" spans="1:4" x14ac:dyDescent="0.2">
      <c r="A10645" s="445">
        <v>4207</v>
      </c>
      <c r="B10645" s="445" t="s">
        <v>17915</v>
      </c>
      <c r="C10645" s="446" t="s">
        <v>1867</v>
      </c>
      <c r="D10645" s="396" t="s">
        <v>24015</v>
      </c>
    </row>
    <row r="10646" spans="1:4" x14ac:dyDescent="0.2">
      <c r="A10646" s="445">
        <v>4206</v>
      </c>
      <c r="B10646" s="445" t="s">
        <v>17916</v>
      </c>
      <c r="C10646" s="446" t="s">
        <v>1867</v>
      </c>
      <c r="D10646" s="396" t="s">
        <v>24016</v>
      </c>
    </row>
    <row r="10647" spans="1:4" x14ac:dyDescent="0.2">
      <c r="A10647" s="445">
        <v>4190</v>
      </c>
      <c r="B10647" s="445" t="s">
        <v>17917</v>
      </c>
      <c r="C10647" s="446" t="s">
        <v>1867</v>
      </c>
      <c r="D10647" s="396" t="s">
        <v>24016</v>
      </c>
    </row>
    <row r="10648" spans="1:4" x14ac:dyDescent="0.2">
      <c r="A10648" s="445">
        <v>4186</v>
      </c>
      <c r="B10648" s="445" t="s">
        <v>17918</v>
      </c>
      <c r="C10648" s="446" t="s">
        <v>1867</v>
      </c>
      <c r="D10648" s="396" t="s">
        <v>24017</v>
      </c>
    </row>
    <row r="10649" spans="1:4" x14ac:dyDescent="0.2">
      <c r="A10649" s="445">
        <v>4188</v>
      </c>
      <c r="B10649" s="445" t="s">
        <v>17919</v>
      </c>
      <c r="C10649" s="446" t="s">
        <v>1867</v>
      </c>
      <c r="D10649" s="396" t="s">
        <v>24018</v>
      </c>
    </row>
    <row r="10650" spans="1:4" x14ac:dyDescent="0.2">
      <c r="A10650" s="445">
        <v>4189</v>
      </c>
      <c r="B10650" s="445" t="s">
        <v>17920</v>
      </c>
      <c r="C10650" s="446" t="s">
        <v>1867</v>
      </c>
      <c r="D10650" s="396" t="s">
        <v>24018</v>
      </c>
    </row>
    <row r="10651" spans="1:4" x14ac:dyDescent="0.2">
      <c r="A10651" s="445">
        <v>4197</v>
      </c>
      <c r="B10651" s="445" t="s">
        <v>17921</v>
      </c>
      <c r="C10651" s="446" t="s">
        <v>1867</v>
      </c>
      <c r="D10651" s="396" t="s">
        <v>24019</v>
      </c>
    </row>
    <row r="10652" spans="1:4" x14ac:dyDescent="0.2">
      <c r="A10652" s="445">
        <v>4194</v>
      </c>
      <c r="B10652" s="445" t="s">
        <v>17922</v>
      </c>
      <c r="C10652" s="446" t="s">
        <v>1867</v>
      </c>
      <c r="D10652" s="396" t="s">
        <v>24020</v>
      </c>
    </row>
    <row r="10653" spans="1:4" x14ac:dyDescent="0.2">
      <c r="A10653" s="445">
        <v>4193</v>
      </c>
      <c r="B10653" s="445" t="s">
        <v>17923</v>
      </c>
      <c r="C10653" s="446" t="s">
        <v>1867</v>
      </c>
      <c r="D10653" s="396" t="s">
        <v>24020</v>
      </c>
    </row>
    <row r="10654" spans="1:4" x14ac:dyDescent="0.2">
      <c r="A10654" s="445">
        <v>4204</v>
      </c>
      <c r="B10654" s="445" t="s">
        <v>17924</v>
      </c>
      <c r="C10654" s="446" t="s">
        <v>1867</v>
      </c>
      <c r="D10654" s="396" t="s">
        <v>24020</v>
      </c>
    </row>
    <row r="10655" spans="1:4" x14ac:dyDescent="0.2">
      <c r="A10655" s="445">
        <v>4187</v>
      </c>
      <c r="B10655" s="445" t="s">
        <v>17925</v>
      </c>
      <c r="C10655" s="446" t="s">
        <v>1867</v>
      </c>
      <c r="D10655" s="396" t="s">
        <v>24021</v>
      </c>
    </row>
    <row r="10656" spans="1:4" x14ac:dyDescent="0.2">
      <c r="A10656" s="445">
        <v>4202</v>
      </c>
      <c r="B10656" s="445" t="s">
        <v>17926</v>
      </c>
      <c r="C10656" s="446" t="s">
        <v>1867</v>
      </c>
      <c r="D10656" s="396" t="s">
        <v>24022</v>
      </c>
    </row>
    <row r="10657" spans="1:4" x14ac:dyDescent="0.2">
      <c r="A10657" s="445">
        <v>4203</v>
      </c>
      <c r="B10657" s="445" t="s">
        <v>17927</v>
      </c>
      <c r="C10657" s="446" t="s">
        <v>1867</v>
      </c>
      <c r="D10657" s="396" t="s">
        <v>24023</v>
      </c>
    </row>
    <row r="10658" spans="1:4" x14ac:dyDescent="0.2">
      <c r="A10658" s="445">
        <v>40368</v>
      </c>
      <c r="B10658" s="445" t="s">
        <v>17928</v>
      </c>
      <c r="C10658" s="446" t="s">
        <v>1867</v>
      </c>
      <c r="D10658" s="397" t="s">
        <v>24024</v>
      </c>
    </row>
    <row r="10659" spans="1:4" x14ac:dyDescent="0.2">
      <c r="A10659" s="445">
        <v>40365</v>
      </c>
      <c r="B10659" s="445" t="s">
        <v>17929</v>
      </c>
      <c r="C10659" s="446" t="s">
        <v>1867</v>
      </c>
      <c r="D10659" s="396" t="s">
        <v>24025</v>
      </c>
    </row>
    <row r="10660" spans="1:4" x14ac:dyDescent="0.2">
      <c r="A10660" s="445">
        <v>40356</v>
      </c>
      <c r="B10660" s="445" t="s">
        <v>17930</v>
      </c>
      <c r="C10660" s="446" t="s">
        <v>1867</v>
      </c>
      <c r="D10660" s="396" t="s">
        <v>24026</v>
      </c>
    </row>
    <row r="10661" spans="1:4" x14ac:dyDescent="0.2">
      <c r="A10661" s="445">
        <v>40362</v>
      </c>
      <c r="B10661" s="445" t="s">
        <v>17931</v>
      </c>
      <c r="C10661" s="446" t="s">
        <v>1867</v>
      </c>
      <c r="D10661" s="396" t="s">
        <v>24027</v>
      </c>
    </row>
    <row r="10662" spans="1:4" x14ac:dyDescent="0.2">
      <c r="A10662" s="445">
        <v>40374</v>
      </c>
      <c r="B10662" s="445" t="s">
        <v>17932</v>
      </c>
      <c r="C10662" s="446" t="s">
        <v>1867</v>
      </c>
      <c r="D10662" s="396" t="s">
        <v>24028</v>
      </c>
    </row>
    <row r="10663" spans="1:4" x14ac:dyDescent="0.2">
      <c r="A10663" s="445">
        <v>40371</v>
      </c>
      <c r="B10663" s="445" t="s">
        <v>17933</v>
      </c>
      <c r="C10663" s="446" t="s">
        <v>1867</v>
      </c>
      <c r="D10663" s="396" t="s">
        <v>24029</v>
      </c>
    </row>
    <row r="10664" spans="1:4" x14ac:dyDescent="0.2">
      <c r="A10664" s="445">
        <v>40359</v>
      </c>
      <c r="B10664" s="445" t="s">
        <v>17934</v>
      </c>
      <c r="C10664" s="446" t="s">
        <v>1867</v>
      </c>
      <c r="D10664" s="396" t="s">
        <v>24030</v>
      </c>
    </row>
    <row r="10665" spans="1:4" x14ac:dyDescent="0.2">
      <c r="A10665" s="445">
        <v>7595</v>
      </c>
      <c r="B10665" s="445" t="s">
        <v>17935</v>
      </c>
      <c r="C10665" s="446" t="s">
        <v>1866</v>
      </c>
      <c r="D10665" s="396" t="s">
        <v>21602</v>
      </c>
    </row>
    <row r="10666" spans="1:4" x14ac:dyDescent="0.2">
      <c r="A10666" s="445">
        <v>41094</v>
      </c>
      <c r="B10666" s="445" t="s">
        <v>17936</v>
      </c>
      <c r="C10666" s="446" t="s">
        <v>1873</v>
      </c>
      <c r="D10666" s="396" t="s">
        <v>21603</v>
      </c>
    </row>
    <row r="10667" spans="1:4" x14ac:dyDescent="0.2">
      <c r="A10667" s="445">
        <v>39609</v>
      </c>
      <c r="B10667" s="445" t="s">
        <v>17937</v>
      </c>
      <c r="C10667" s="446" t="s">
        <v>1867</v>
      </c>
      <c r="D10667" s="396" t="s">
        <v>24031</v>
      </c>
    </row>
    <row r="10668" spans="1:4" x14ac:dyDescent="0.2">
      <c r="A10668" s="445">
        <v>39610</v>
      </c>
      <c r="B10668" s="445" t="s">
        <v>17938</v>
      </c>
      <c r="C10668" s="446" t="s">
        <v>1867</v>
      </c>
      <c r="D10668" s="396" t="s">
        <v>24032</v>
      </c>
    </row>
    <row r="10669" spans="1:4" x14ac:dyDescent="0.2">
      <c r="A10669" s="445">
        <v>39611</v>
      </c>
      <c r="B10669" s="445" t="s">
        <v>17939</v>
      </c>
      <c r="C10669" s="446" t="s">
        <v>1867</v>
      </c>
      <c r="D10669" s="396" t="s">
        <v>24033</v>
      </c>
    </row>
    <row r="10670" spans="1:4" x14ac:dyDescent="0.2">
      <c r="A10670" s="445">
        <v>39612</v>
      </c>
      <c r="B10670" s="445" t="s">
        <v>17940</v>
      </c>
      <c r="C10670" s="446" t="s">
        <v>1867</v>
      </c>
      <c r="D10670" s="396" t="s">
        <v>24034</v>
      </c>
    </row>
    <row r="10671" spans="1:4" x14ac:dyDescent="0.2">
      <c r="A10671" s="445">
        <v>39608</v>
      </c>
      <c r="B10671" s="445" t="s">
        <v>17941</v>
      </c>
      <c r="C10671" s="446" t="s">
        <v>1867</v>
      </c>
      <c r="D10671" s="396" t="s">
        <v>24035</v>
      </c>
    </row>
    <row r="10672" spans="1:4" x14ac:dyDescent="0.2">
      <c r="A10672" s="445">
        <v>38175</v>
      </c>
      <c r="B10672" s="445" t="s">
        <v>17942</v>
      </c>
      <c r="C10672" s="446" t="s">
        <v>1867</v>
      </c>
      <c r="D10672" s="396" t="s">
        <v>23156</v>
      </c>
    </row>
    <row r="10673" spans="1:4" x14ac:dyDescent="0.2">
      <c r="A10673" s="445">
        <v>38176</v>
      </c>
      <c r="B10673" s="445" t="s">
        <v>17943</v>
      </c>
      <c r="C10673" s="446" t="s">
        <v>1867</v>
      </c>
      <c r="D10673" s="396" t="s">
        <v>24036</v>
      </c>
    </row>
    <row r="10674" spans="1:4" x14ac:dyDescent="0.2">
      <c r="A10674" s="445">
        <v>36152</v>
      </c>
      <c r="B10674" s="445" t="s">
        <v>17944</v>
      </c>
      <c r="C10674" s="446" t="s">
        <v>1867</v>
      </c>
      <c r="D10674" s="396" t="s">
        <v>22004</v>
      </c>
    </row>
    <row r="10675" spans="1:4" x14ac:dyDescent="0.2">
      <c r="A10675" s="445">
        <v>4221</v>
      </c>
      <c r="B10675" s="445" t="s">
        <v>17945</v>
      </c>
      <c r="C10675" s="446" t="s">
        <v>1872</v>
      </c>
      <c r="D10675" s="396" t="s">
        <v>24037</v>
      </c>
    </row>
    <row r="10676" spans="1:4" x14ac:dyDescent="0.2">
      <c r="A10676" s="445">
        <v>4227</v>
      </c>
      <c r="B10676" s="445" t="s">
        <v>17946</v>
      </c>
      <c r="C10676" s="446" t="s">
        <v>1872</v>
      </c>
      <c r="D10676" s="396" t="s">
        <v>24038</v>
      </c>
    </row>
    <row r="10677" spans="1:4" x14ac:dyDescent="0.2">
      <c r="A10677" s="445">
        <v>38170</v>
      </c>
      <c r="B10677" s="445" t="s">
        <v>17947</v>
      </c>
      <c r="C10677" s="446" t="s">
        <v>1867</v>
      </c>
      <c r="D10677" s="396" t="s">
        <v>24039</v>
      </c>
    </row>
    <row r="10678" spans="1:4" x14ac:dyDescent="0.2">
      <c r="A10678" s="445">
        <v>4252</v>
      </c>
      <c r="B10678" s="445" t="s">
        <v>17948</v>
      </c>
      <c r="C10678" s="446" t="s">
        <v>1866</v>
      </c>
      <c r="D10678" s="396" t="s">
        <v>23487</v>
      </c>
    </row>
    <row r="10679" spans="1:4" x14ac:dyDescent="0.2">
      <c r="A10679" s="445">
        <v>40980</v>
      </c>
      <c r="B10679" s="445" t="s">
        <v>17949</v>
      </c>
      <c r="C10679" s="446" t="s">
        <v>1873</v>
      </c>
      <c r="D10679" s="396" t="s">
        <v>24040</v>
      </c>
    </row>
    <row r="10680" spans="1:4" x14ac:dyDescent="0.2">
      <c r="A10680" s="445">
        <v>41031</v>
      </c>
      <c r="B10680" s="445" t="s">
        <v>17950</v>
      </c>
      <c r="C10680" s="446" t="s">
        <v>1873</v>
      </c>
      <c r="D10680" s="396" t="s">
        <v>24041</v>
      </c>
    </row>
    <row r="10681" spans="1:4" x14ac:dyDescent="0.2">
      <c r="A10681" s="445">
        <v>37666</v>
      </c>
      <c r="B10681" s="445" t="s">
        <v>17951</v>
      </c>
      <c r="C10681" s="446" t="s">
        <v>1866</v>
      </c>
      <c r="D10681" s="396" t="s">
        <v>24042</v>
      </c>
    </row>
    <row r="10682" spans="1:4" x14ac:dyDescent="0.2">
      <c r="A10682" s="445">
        <v>40986</v>
      </c>
      <c r="B10682" s="445" t="s">
        <v>17952</v>
      </c>
      <c r="C10682" s="446" t="s">
        <v>1873</v>
      </c>
      <c r="D10682" s="396" t="s">
        <v>24043</v>
      </c>
    </row>
    <row r="10683" spans="1:4" x14ac:dyDescent="0.2">
      <c r="A10683" s="445">
        <v>4250</v>
      </c>
      <c r="B10683" s="445" t="s">
        <v>17953</v>
      </c>
      <c r="C10683" s="446" t="s">
        <v>1866</v>
      </c>
      <c r="D10683" s="396" t="s">
        <v>24044</v>
      </c>
    </row>
    <row r="10684" spans="1:4" x14ac:dyDescent="0.2">
      <c r="A10684" s="445">
        <v>40978</v>
      </c>
      <c r="B10684" s="445" t="s">
        <v>17954</v>
      </c>
      <c r="C10684" s="446" t="s">
        <v>1873</v>
      </c>
      <c r="D10684" s="396" t="s">
        <v>24045</v>
      </c>
    </row>
    <row r="10685" spans="1:4" x14ac:dyDescent="0.2">
      <c r="A10685" s="445">
        <v>44501</v>
      </c>
      <c r="B10685" s="445" t="s">
        <v>17955</v>
      </c>
      <c r="C10685" s="446" t="s">
        <v>1866</v>
      </c>
      <c r="D10685" s="396" t="s">
        <v>22292</v>
      </c>
    </row>
    <row r="10686" spans="1:4" x14ac:dyDescent="0.2">
      <c r="A10686" s="445">
        <v>41043</v>
      </c>
      <c r="B10686" s="445" t="s">
        <v>17956</v>
      </c>
      <c r="C10686" s="446" t="s">
        <v>1873</v>
      </c>
      <c r="D10686" s="396" t="s">
        <v>24041</v>
      </c>
    </row>
    <row r="10687" spans="1:4" x14ac:dyDescent="0.2">
      <c r="A10687" s="445">
        <v>4234</v>
      </c>
      <c r="B10687" s="445" t="s">
        <v>17957</v>
      </c>
      <c r="C10687" s="446" t="s">
        <v>1866</v>
      </c>
      <c r="D10687" s="396" t="s">
        <v>24046</v>
      </c>
    </row>
    <row r="10688" spans="1:4" x14ac:dyDescent="0.2">
      <c r="A10688" s="445">
        <v>40987</v>
      </c>
      <c r="B10688" s="445" t="s">
        <v>17958</v>
      </c>
      <c r="C10688" s="446" t="s">
        <v>1873</v>
      </c>
      <c r="D10688" s="396" t="s">
        <v>24047</v>
      </c>
    </row>
    <row r="10689" spans="1:4" x14ac:dyDescent="0.2">
      <c r="A10689" s="445">
        <v>4253</v>
      </c>
      <c r="B10689" s="445" t="s">
        <v>17959</v>
      </c>
      <c r="C10689" s="446" t="s">
        <v>1866</v>
      </c>
      <c r="D10689" s="396" t="s">
        <v>24042</v>
      </c>
    </row>
    <row r="10690" spans="1:4" x14ac:dyDescent="0.2">
      <c r="A10690" s="445">
        <v>40981</v>
      </c>
      <c r="B10690" s="445" t="s">
        <v>17960</v>
      </c>
      <c r="C10690" s="446" t="s">
        <v>1873</v>
      </c>
      <c r="D10690" s="396" t="s">
        <v>24043</v>
      </c>
    </row>
    <row r="10691" spans="1:4" x14ac:dyDescent="0.2">
      <c r="A10691" s="445">
        <v>4254</v>
      </c>
      <c r="B10691" s="445" t="s">
        <v>17961</v>
      </c>
      <c r="C10691" s="446" t="s">
        <v>1866</v>
      </c>
      <c r="D10691" s="396" t="s">
        <v>24048</v>
      </c>
    </row>
    <row r="10692" spans="1:4" x14ac:dyDescent="0.2">
      <c r="A10692" s="445">
        <v>41036</v>
      </c>
      <c r="B10692" s="445" t="s">
        <v>17962</v>
      </c>
      <c r="C10692" s="446" t="s">
        <v>1873</v>
      </c>
      <c r="D10692" s="396" t="s">
        <v>24049</v>
      </c>
    </row>
    <row r="10693" spans="1:4" x14ac:dyDescent="0.2">
      <c r="A10693" s="445">
        <v>4251</v>
      </c>
      <c r="B10693" s="445" t="s">
        <v>17963</v>
      </c>
      <c r="C10693" s="446" t="s">
        <v>1866</v>
      </c>
      <c r="D10693" s="396" t="s">
        <v>23351</v>
      </c>
    </row>
    <row r="10694" spans="1:4" x14ac:dyDescent="0.2">
      <c r="A10694" s="445">
        <v>40979</v>
      </c>
      <c r="B10694" s="445" t="s">
        <v>17964</v>
      </c>
      <c r="C10694" s="446" t="s">
        <v>1873</v>
      </c>
      <c r="D10694" s="397" t="s">
        <v>24050</v>
      </c>
    </row>
    <row r="10695" spans="1:4" x14ac:dyDescent="0.2">
      <c r="A10695" s="445">
        <v>4230</v>
      </c>
      <c r="B10695" s="445" t="s">
        <v>17965</v>
      </c>
      <c r="C10695" s="446" t="s">
        <v>1866</v>
      </c>
      <c r="D10695" s="397" t="s">
        <v>24051</v>
      </c>
    </row>
    <row r="10696" spans="1:4" x14ac:dyDescent="0.2">
      <c r="A10696" s="445">
        <v>40998</v>
      </c>
      <c r="B10696" s="445" t="s">
        <v>17966</v>
      </c>
      <c r="C10696" s="446" t="s">
        <v>1873</v>
      </c>
      <c r="D10696" s="397" t="s">
        <v>24052</v>
      </c>
    </row>
    <row r="10697" spans="1:4" x14ac:dyDescent="0.2">
      <c r="A10697" s="445">
        <v>4257</v>
      </c>
      <c r="B10697" s="445" t="s">
        <v>17967</v>
      </c>
      <c r="C10697" s="446" t="s">
        <v>1866</v>
      </c>
      <c r="D10697" s="397" t="s">
        <v>24053</v>
      </c>
    </row>
    <row r="10698" spans="1:4" x14ac:dyDescent="0.2">
      <c r="A10698" s="445">
        <v>40982</v>
      </c>
      <c r="B10698" s="445" t="s">
        <v>17968</v>
      </c>
      <c r="C10698" s="446" t="s">
        <v>1873</v>
      </c>
      <c r="D10698" s="397" t="s">
        <v>24054</v>
      </c>
    </row>
    <row r="10699" spans="1:4" x14ac:dyDescent="0.2">
      <c r="A10699" s="445">
        <v>4240</v>
      </c>
      <c r="B10699" s="445" t="s">
        <v>17969</v>
      </c>
      <c r="C10699" s="446" t="s">
        <v>1866</v>
      </c>
      <c r="D10699" s="397" t="s">
        <v>24055</v>
      </c>
    </row>
    <row r="10700" spans="1:4" x14ac:dyDescent="0.2">
      <c r="A10700" s="445">
        <v>41026</v>
      </c>
      <c r="B10700" s="445" t="s">
        <v>17970</v>
      </c>
      <c r="C10700" s="446" t="s">
        <v>1873</v>
      </c>
      <c r="D10700" s="396" t="s">
        <v>24056</v>
      </c>
    </row>
    <row r="10701" spans="1:4" x14ac:dyDescent="0.2">
      <c r="A10701" s="445">
        <v>4239</v>
      </c>
      <c r="B10701" s="445" t="s">
        <v>17971</v>
      </c>
      <c r="C10701" s="446" t="s">
        <v>1866</v>
      </c>
      <c r="D10701" s="396" t="s">
        <v>24055</v>
      </c>
    </row>
    <row r="10702" spans="1:4" x14ac:dyDescent="0.2">
      <c r="A10702" s="445">
        <v>41024</v>
      </c>
      <c r="B10702" s="445" t="s">
        <v>17972</v>
      </c>
      <c r="C10702" s="446" t="s">
        <v>1873</v>
      </c>
      <c r="D10702" s="396" t="s">
        <v>24056</v>
      </c>
    </row>
    <row r="10703" spans="1:4" x14ac:dyDescent="0.2">
      <c r="A10703" s="445">
        <v>4248</v>
      </c>
      <c r="B10703" s="445" t="s">
        <v>17973</v>
      </c>
      <c r="C10703" s="446" t="s">
        <v>1866</v>
      </c>
      <c r="D10703" s="396" t="s">
        <v>22292</v>
      </c>
    </row>
    <row r="10704" spans="1:4" x14ac:dyDescent="0.2">
      <c r="A10704" s="445">
        <v>41033</v>
      </c>
      <c r="B10704" s="445" t="s">
        <v>17974</v>
      </c>
      <c r="C10704" s="446" t="s">
        <v>1873</v>
      </c>
      <c r="D10704" s="396" t="s">
        <v>24041</v>
      </c>
    </row>
    <row r="10705" spans="1:4" x14ac:dyDescent="0.2">
      <c r="A10705" s="445">
        <v>44500</v>
      </c>
      <c r="B10705" s="445" t="s">
        <v>17975</v>
      </c>
      <c r="C10705" s="446" t="s">
        <v>1866</v>
      </c>
      <c r="D10705" s="396" t="s">
        <v>22292</v>
      </c>
    </row>
    <row r="10706" spans="1:4" x14ac:dyDescent="0.2">
      <c r="A10706" s="445">
        <v>41040</v>
      </c>
      <c r="B10706" s="445" t="s">
        <v>17976</v>
      </c>
      <c r="C10706" s="446" t="s">
        <v>1873</v>
      </c>
      <c r="D10706" s="396" t="s">
        <v>24041</v>
      </c>
    </row>
    <row r="10707" spans="1:4" x14ac:dyDescent="0.2">
      <c r="A10707" s="445">
        <v>4238</v>
      </c>
      <c r="B10707" s="445" t="s">
        <v>17977</v>
      </c>
      <c r="C10707" s="446" t="s">
        <v>1866</v>
      </c>
      <c r="D10707" s="397" t="s">
        <v>23175</v>
      </c>
    </row>
    <row r="10708" spans="1:4" x14ac:dyDescent="0.2">
      <c r="A10708" s="445">
        <v>41012</v>
      </c>
      <c r="B10708" s="445" t="s">
        <v>17978</v>
      </c>
      <c r="C10708" s="446" t="s">
        <v>1873</v>
      </c>
      <c r="D10708" s="396" t="s">
        <v>24057</v>
      </c>
    </row>
    <row r="10709" spans="1:4" x14ac:dyDescent="0.2">
      <c r="A10709" s="445">
        <v>4233</v>
      </c>
      <c r="B10709" s="445" t="s">
        <v>17979</v>
      </c>
      <c r="C10709" s="446" t="s">
        <v>1866</v>
      </c>
      <c r="D10709" s="397" t="s">
        <v>24055</v>
      </c>
    </row>
    <row r="10710" spans="1:4" x14ac:dyDescent="0.2">
      <c r="A10710" s="445">
        <v>41001</v>
      </c>
      <c r="B10710" s="445" t="s">
        <v>17980</v>
      </c>
      <c r="C10710" s="446" t="s">
        <v>1873</v>
      </c>
      <c r="D10710" s="396" t="s">
        <v>24056</v>
      </c>
    </row>
    <row r="10711" spans="1:4" x14ac:dyDescent="0.2">
      <c r="A10711" s="445">
        <v>2</v>
      </c>
      <c r="B10711" s="445" t="s">
        <v>17981</v>
      </c>
      <c r="C10711" s="446" t="s">
        <v>1869</v>
      </c>
      <c r="D10711" s="397" t="s">
        <v>21997</v>
      </c>
    </row>
    <row r="10712" spans="1:4" x14ac:dyDescent="0.2">
      <c r="A10712" s="445">
        <v>36517</v>
      </c>
      <c r="B10712" s="445" t="s">
        <v>17982</v>
      </c>
      <c r="C10712" s="446" t="s">
        <v>1867</v>
      </c>
      <c r="D10712" s="396" t="s">
        <v>24058</v>
      </c>
    </row>
    <row r="10713" spans="1:4" x14ac:dyDescent="0.2">
      <c r="A10713" s="445">
        <v>4262</v>
      </c>
      <c r="B10713" s="445" t="s">
        <v>17983</v>
      </c>
      <c r="C10713" s="446" t="s">
        <v>1867</v>
      </c>
      <c r="D10713" s="397" t="s">
        <v>24059</v>
      </c>
    </row>
    <row r="10714" spans="1:4" x14ac:dyDescent="0.2">
      <c r="A10714" s="445">
        <v>4263</v>
      </c>
      <c r="B10714" s="445" t="s">
        <v>17984</v>
      </c>
      <c r="C10714" s="446" t="s">
        <v>1867</v>
      </c>
      <c r="D10714" s="397" t="s">
        <v>24060</v>
      </c>
    </row>
    <row r="10715" spans="1:4" x14ac:dyDescent="0.2">
      <c r="A10715" s="445">
        <v>36518</v>
      </c>
      <c r="B10715" s="445" t="s">
        <v>17985</v>
      </c>
      <c r="C10715" s="446" t="s">
        <v>1867</v>
      </c>
      <c r="D10715" s="396" t="s">
        <v>24061</v>
      </c>
    </row>
    <row r="10716" spans="1:4" x14ac:dyDescent="0.2">
      <c r="A10716" s="445">
        <v>14221</v>
      </c>
      <c r="B10716" s="445" t="s">
        <v>17986</v>
      </c>
      <c r="C10716" s="446" t="s">
        <v>1867</v>
      </c>
      <c r="D10716" s="396" t="s">
        <v>24062</v>
      </c>
    </row>
    <row r="10717" spans="1:4" x14ac:dyDescent="0.2">
      <c r="A10717" s="445">
        <v>38402</v>
      </c>
      <c r="B10717" s="445" t="s">
        <v>17987</v>
      </c>
      <c r="C10717" s="446" t="s">
        <v>1867</v>
      </c>
      <c r="D10717" s="397" t="s">
        <v>24063</v>
      </c>
    </row>
    <row r="10718" spans="1:4" x14ac:dyDescent="0.2">
      <c r="A10718" s="445">
        <v>3412</v>
      </c>
      <c r="B10718" s="445" t="s">
        <v>17988</v>
      </c>
      <c r="C10718" s="446" t="s">
        <v>1868</v>
      </c>
      <c r="D10718" s="396" t="s">
        <v>24064</v>
      </c>
    </row>
    <row r="10719" spans="1:4" x14ac:dyDescent="0.2">
      <c r="A10719" s="445">
        <v>3413</v>
      </c>
      <c r="B10719" s="445" t="s">
        <v>17989</v>
      </c>
      <c r="C10719" s="446" t="s">
        <v>1868</v>
      </c>
      <c r="D10719" s="397" t="s">
        <v>24065</v>
      </c>
    </row>
    <row r="10720" spans="1:4" x14ac:dyDescent="0.2">
      <c r="A10720" s="445">
        <v>39744</v>
      </c>
      <c r="B10720" s="445" t="s">
        <v>17990</v>
      </c>
      <c r="C10720" s="446" t="s">
        <v>1868</v>
      </c>
      <c r="D10720" s="396" t="s">
        <v>23982</v>
      </c>
    </row>
    <row r="10721" spans="1:4" x14ac:dyDescent="0.2">
      <c r="A10721" s="445">
        <v>39745</v>
      </c>
      <c r="B10721" s="445" t="s">
        <v>17991</v>
      </c>
      <c r="C10721" s="446" t="s">
        <v>1868</v>
      </c>
      <c r="D10721" s="397" t="s">
        <v>24066</v>
      </c>
    </row>
    <row r="10722" spans="1:4" x14ac:dyDescent="0.2">
      <c r="A10722" s="445">
        <v>39637</v>
      </c>
      <c r="B10722" s="445" t="s">
        <v>17992</v>
      </c>
      <c r="C10722" s="446" t="s">
        <v>1868</v>
      </c>
      <c r="D10722" s="396" t="s">
        <v>21762</v>
      </c>
    </row>
    <row r="10723" spans="1:4" x14ac:dyDescent="0.2">
      <c r="A10723" s="445">
        <v>39638</v>
      </c>
      <c r="B10723" s="445" t="s">
        <v>17993</v>
      </c>
      <c r="C10723" s="446" t="s">
        <v>1868</v>
      </c>
      <c r="D10723" s="397" t="s">
        <v>24067</v>
      </c>
    </row>
    <row r="10724" spans="1:4" x14ac:dyDescent="0.2">
      <c r="A10724" s="445">
        <v>39639</v>
      </c>
      <c r="B10724" s="445" t="s">
        <v>17994</v>
      </c>
      <c r="C10724" s="446" t="s">
        <v>1868</v>
      </c>
      <c r="D10724" s="396" t="s">
        <v>24068</v>
      </c>
    </row>
    <row r="10725" spans="1:4" x14ac:dyDescent="0.2">
      <c r="A10725" s="445">
        <v>39517</v>
      </c>
      <c r="B10725" s="445" t="s">
        <v>17995</v>
      </c>
      <c r="C10725" s="446" t="s">
        <v>1868</v>
      </c>
      <c r="D10725" s="397" t="s">
        <v>24069</v>
      </c>
    </row>
    <row r="10726" spans="1:4" x14ac:dyDescent="0.2">
      <c r="A10726" s="445">
        <v>39518</v>
      </c>
      <c r="B10726" s="445" t="s">
        <v>17996</v>
      </c>
      <c r="C10726" s="446" t="s">
        <v>1868</v>
      </c>
      <c r="D10726" s="396" t="s">
        <v>24070</v>
      </c>
    </row>
    <row r="10727" spans="1:4" x14ac:dyDescent="0.2">
      <c r="A10727" s="445">
        <v>38366</v>
      </c>
      <c r="B10727" s="445" t="s">
        <v>17997</v>
      </c>
      <c r="C10727" s="446" t="s">
        <v>1868</v>
      </c>
      <c r="D10727" s="397" t="s">
        <v>22968</v>
      </c>
    </row>
    <row r="10728" spans="1:4" x14ac:dyDescent="0.2">
      <c r="A10728" s="445">
        <v>11703</v>
      </c>
      <c r="B10728" s="445" t="s">
        <v>17998</v>
      </c>
      <c r="C10728" s="446" t="s">
        <v>1867</v>
      </c>
      <c r="D10728" s="396" t="s">
        <v>24071</v>
      </c>
    </row>
    <row r="10729" spans="1:4" x14ac:dyDescent="0.2">
      <c r="A10729" s="445">
        <v>37400</v>
      </c>
      <c r="B10729" s="445" t="s">
        <v>17999</v>
      </c>
      <c r="C10729" s="446" t="s">
        <v>1867</v>
      </c>
      <c r="D10729" s="397" t="s">
        <v>24072</v>
      </c>
    </row>
    <row r="10730" spans="1:4" x14ac:dyDescent="0.2">
      <c r="A10730" s="445">
        <v>25400</v>
      </c>
      <c r="B10730" s="445" t="s">
        <v>18000</v>
      </c>
      <c r="C10730" s="446" t="s">
        <v>1867</v>
      </c>
      <c r="D10730" s="396" t="s">
        <v>24073</v>
      </c>
    </row>
    <row r="10731" spans="1:4" x14ac:dyDescent="0.2">
      <c r="A10731" s="445">
        <v>4276</v>
      </c>
      <c r="B10731" s="445" t="s">
        <v>18001</v>
      </c>
      <c r="C10731" s="446" t="s">
        <v>1867</v>
      </c>
      <c r="D10731" s="397" t="s">
        <v>24074</v>
      </c>
    </row>
    <row r="10732" spans="1:4" x14ac:dyDescent="0.2">
      <c r="A10732" s="445">
        <v>4273</v>
      </c>
      <c r="B10732" s="445" t="s">
        <v>18002</v>
      </c>
      <c r="C10732" s="446" t="s">
        <v>1867</v>
      </c>
      <c r="D10732" s="396" t="s">
        <v>24075</v>
      </c>
    </row>
    <row r="10733" spans="1:4" x14ac:dyDescent="0.2">
      <c r="A10733" s="445">
        <v>4274</v>
      </c>
      <c r="B10733" s="445" t="s">
        <v>18003</v>
      </c>
      <c r="C10733" s="446" t="s">
        <v>1867</v>
      </c>
      <c r="D10733" s="397" t="s">
        <v>22207</v>
      </c>
    </row>
    <row r="10734" spans="1:4" x14ac:dyDescent="0.2">
      <c r="A10734" s="445">
        <v>39438</v>
      </c>
      <c r="B10734" s="445" t="s">
        <v>18004</v>
      </c>
      <c r="C10734" s="446" t="s">
        <v>1867</v>
      </c>
      <c r="D10734" s="397" t="s">
        <v>21332</v>
      </c>
    </row>
    <row r="10735" spans="1:4" x14ac:dyDescent="0.2">
      <c r="A10735" s="445">
        <v>4379</v>
      </c>
      <c r="B10735" s="445" t="s">
        <v>18005</v>
      </c>
      <c r="C10735" s="446" t="s">
        <v>1867</v>
      </c>
      <c r="D10735" s="396" t="s">
        <v>21819</v>
      </c>
    </row>
    <row r="10736" spans="1:4" x14ac:dyDescent="0.2">
      <c r="A10736" s="445">
        <v>4377</v>
      </c>
      <c r="B10736" s="445" t="s">
        <v>18006</v>
      </c>
      <c r="C10736" s="446" t="s">
        <v>1867</v>
      </c>
      <c r="D10736" s="396" t="s">
        <v>21323</v>
      </c>
    </row>
    <row r="10737" spans="1:4" x14ac:dyDescent="0.2">
      <c r="A10737" s="445">
        <v>4356</v>
      </c>
      <c r="B10737" s="445" t="s">
        <v>18007</v>
      </c>
      <c r="C10737" s="446" t="s">
        <v>1867</v>
      </c>
      <c r="D10737" s="397" t="s">
        <v>21332</v>
      </c>
    </row>
    <row r="10738" spans="1:4" x14ac:dyDescent="0.2">
      <c r="A10738" s="445">
        <v>13246</v>
      </c>
      <c r="B10738" s="445" t="s">
        <v>24076</v>
      </c>
      <c r="C10738" s="446" t="s">
        <v>1867</v>
      </c>
      <c r="D10738" s="396" t="s">
        <v>23130</v>
      </c>
    </row>
    <row r="10739" spans="1:4" x14ac:dyDescent="0.2">
      <c r="A10739" s="445">
        <v>13294</v>
      </c>
      <c r="B10739" s="445" t="s">
        <v>24077</v>
      </c>
      <c r="C10739" s="446" t="s">
        <v>1867</v>
      </c>
      <c r="D10739" s="397" t="s">
        <v>23816</v>
      </c>
    </row>
    <row r="10740" spans="1:4" x14ac:dyDescent="0.2">
      <c r="A10740" s="445">
        <v>11963</v>
      </c>
      <c r="B10740" s="445" t="s">
        <v>24078</v>
      </c>
      <c r="C10740" s="446" t="s">
        <v>1867</v>
      </c>
      <c r="D10740" s="396" t="s">
        <v>24079</v>
      </c>
    </row>
    <row r="10741" spans="1:4" x14ac:dyDescent="0.2">
      <c r="A10741" s="445">
        <v>11964</v>
      </c>
      <c r="B10741" s="445" t="s">
        <v>24080</v>
      </c>
      <c r="C10741" s="446" t="s">
        <v>1867</v>
      </c>
      <c r="D10741" s="397" t="s">
        <v>24004</v>
      </c>
    </row>
    <row r="10742" spans="1:4" x14ac:dyDescent="0.2">
      <c r="A10742" s="445">
        <v>4346</v>
      </c>
      <c r="B10742" s="445" t="s">
        <v>18008</v>
      </c>
      <c r="C10742" s="446" t="s">
        <v>1867</v>
      </c>
      <c r="D10742" s="396" t="s">
        <v>24081</v>
      </c>
    </row>
    <row r="10743" spans="1:4" x14ac:dyDescent="0.2">
      <c r="A10743" s="445">
        <v>11955</v>
      </c>
      <c r="B10743" s="445" t="s">
        <v>18009</v>
      </c>
      <c r="C10743" s="446" t="s">
        <v>1867</v>
      </c>
      <c r="D10743" s="397" t="s">
        <v>22666</v>
      </c>
    </row>
    <row r="10744" spans="1:4" x14ac:dyDescent="0.2">
      <c r="A10744" s="445">
        <v>11960</v>
      </c>
      <c r="B10744" s="445" t="s">
        <v>18010</v>
      </c>
      <c r="C10744" s="446" t="s">
        <v>1867</v>
      </c>
      <c r="D10744" s="397" t="s">
        <v>21312</v>
      </c>
    </row>
    <row r="10745" spans="1:4" x14ac:dyDescent="0.2">
      <c r="A10745" s="445">
        <v>4333</v>
      </c>
      <c r="B10745" s="445" t="s">
        <v>18011</v>
      </c>
      <c r="C10745" s="446" t="s">
        <v>1867</v>
      </c>
      <c r="D10745" s="397" t="s">
        <v>21332</v>
      </c>
    </row>
    <row r="10746" spans="1:4" x14ac:dyDescent="0.2">
      <c r="A10746" s="445">
        <v>4358</v>
      </c>
      <c r="B10746" s="445" t="s">
        <v>18012</v>
      </c>
      <c r="C10746" s="446" t="s">
        <v>1867</v>
      </c>
      <c r="D10746" s="397" t="s">
        <v>23442</v>
      </c>
    </row>
    <row r="10747" spans="1:4" x14ac:dyDescent="0.2">
      <c r="A10747" s="445">
        <v>39435</v>
      </c>
      <c r="B10747" s="445" t="s">
        <v>18013</v>
      </c>
      <c r="C10747" s="446" t="s">
        <v>1867</v>
      </c>
      <c r="D10747" s="397" t="s">
        <v>21326</v>
      </c>
    </row>
    <row r="10748" spans="1:4" x14ac:dyDescent="0.2">
      <c r="A10748" s="445">
        <v>39436</v>
      </c>
      <c r="B10748" s="445" t="s">
        <v>18014</v>
      </c>
      <c r="C10748" s="446" t="s">
        <v>1867</v>
      </c>
      <c r="D10748" s="396" t="s">
        <v>21344</v>
      </c>
    </row>
    <row r="10749" spans="1:4" x14ac:dyDescent="0.2">
      <c r="A10749" s="445">
        <v>39437</v>
      </c>
      <c r="B10749" s="445" t="s">
        <v>18015</v>
      </c>
      <c r="C10749" s="446" t="s">
        <v>1867</v>
      </c>
      <c r="D10749" s="396" t="s">
        <v>21322</v>
      </c>
    </row>
    <row r="10750" spans="1:4" x14ac:dyDescent="0.2">
      <c r="A10750" s="445">
        <v>39439</v>
      </c>
      <c r="B10750" s="445" t="s">
        <v>18016</v>
      </c>
      <c r="C10750" s="446" t="s">
        <v>1867</v>
      </c>
      <c r="D10750" s="396" t="s">
        <v>21306</v>
      </c>
    </row>
    <row r="10751" spans="1:4" x14ac:dyDescent="0.2">
      <c r="A10751" s="445">
        <v>39440</v>
      </c>
      <c r="B10751" s="445" t="s">
        <v>18017</v>
      </c>
      <c r="C10751" s="446" t="s">
        <v>1867</v>
      </c>
      <c r="D10751" s="396" t="s">
        <v>21338</v>
      </c>
    </row>
    <row r="10752" spans="1:4" x14ac:dyDescent="0.2">
      <c r="A10752" s="445">
        <v>39441</v>
      </c>
      <c r="B10752" s="445" t="s">
        <v>18018</v>
      </c>
      <c r="C10752" s="446" t="s">
        <v>1867</v>
      </c>
      <c r="D10752" s="396" t="s">
        <v>21332</v>
      </c>
    </row>
    <row r="10753" spans="1:4" x14ac:dyDescent="0.2">
      <c r="A10753" s="445">
        <v>39442</v>
      </c>
      <c r="B10753" s="445" t="s">
        <v>18019</v>
      </c>
      <c r="C10753" s="446" t="s">
        <v>1867</v>
      </c>
      <c r="D10753" s="396" t="s">
        <v>21323</v>
      </c>
    </row>
    <row r="10754" spans="1:4" x14ac:dyDescent="0.2">
      <c r="A10754" s="445">
        <v>39443</v>
      </c>
      <c r="B10754" s="445" t="s">
        <v>18020</v>
      </c>
      <c r="C10754" s="446" t="s">
        <v>1867</v>
      </c>
      <c r="D10754" s="396" t="s">
        <v>21304</v>
      </c>
    </row>
    <row r="10755" spans="1:4" x14ac:dyDescent="0.2">
      <c r="A10755" s="445">
        <v>4329</v>
      </c>
      <c r="B10755" s="445" t="s">
        <v>18021</v>
      </c>
      <c r="C10755" s="446" t="s">
        <v>1867</v>
      </c>
      <c r="D10755" s="396" t="s">
        <v>24082</v>
      </c>
    </row>
    <row r="10756" spans="1:4" x14ac:dyDescent="0.2">
      <c r="A10756" s="445">
        <v>4383</v>
      </c>
      <c r="B10756" s="445" t="s">
        <v>18022</v>
      </c>
      <c r="C10756" s="446" t="s">
        <v>1867</v>
      </c>
      <c r="D10756" s="396" t="s">
        <v>24083</v>
      </c>
    </row>
    <row r="10757" spans="1:4" x14ac:dyDescent="0.2">
      <c r="A10757" s="445">
        <v>4344</v>
      </c>
      <c r="B10757" s="445" t="s">
        <v>18023</v>
      </c>
      <c r="C10757" s="446" t="s">
        <v>1867</v>
      </c>
      <c r="D10757" s="396" t="s">
        <v>24084</v>
      </c>
    </row>
    <row r="10758" spans="1:4" x14ac:dyDescent="0.2">
      <c r="A10758" s="445">
        <v>436</v>
      </c>
      <c r="B10758" s="445" t="s">
        <v>18024</v>
      </c>
      <c r="C10758" s="446" t="s">
        <v>1867</v>
      </c>
      <c r="D10758" s="396" t="s">
        <v>24085</v>
      </c>
    </row>
    <row r="10759" spans="1:4" x14ac:dyDescent="0.2">
      <c r="A10759" s="445">
        <v>442</v>
      </c>
      <c r="B10759" s="445" t="s">
        <v>18025</v>
      </c>
      <c r="C10759" s="446" t="s">
        <v>1867</v>
      </c>
      <c r="D10759" s="396" t="s">
        <v>23906</v>
      </c>
    </row>
    <row r="10760" spans="1:4" x14ac:dyDescent="0.2">
      <c r="A10760" s="445">
        <v>11953</v>
      </c>
      <c r="B10760" s="445" t="s">
        <v>18026</v>
      </c>
      <c r="C10760" s="446" t="s">
        <v>1867</v>
      </c>
      <c r="D10760" s="396" t="s">
        <v>24086</v>
      </c>
    </row>
    <row r="10761" spans="1:4" x14ac:dyDescent="0.2">
      <c r="A10761" s="445">
        <v>4335</v>
      </c>
      <c r="B10761" s="445" t="s">
        <v>18027</v>
      </c>
      <c r="C10761" s="446" t="s">
        <v>1867</v>
      </c>
      <c r="D10761" s="397" t="s">
        <v>24087</v>
      </c>
    </row>
    <row r="10762" spans="1:4" x14ac:dyDescent="0.2">
      <c r="A10762" s="445">
        <v>4334</v>
      </c>
      <c r="B10762" s="445" t="s">
        <v>18028</v>
      </c>
      <c r="C10762" s="446" t="s">
        <v>1867</v>
      </c>
      <c r="D10762" s="396" t="s">
        <v>22469</v>
      </c>
    </row>
    <row r="10763" spans="1:4" x14ac:dyDescent="0.2">
      <c r="A10763" s="445">
        <v>4343</v>
      </c>
      <c r="B10763" s="445" t="s">
        <v>18029</v>
      </c>
      <c r="C10763" s="446" t="s">
        <v>1867</v>
      </c>
      <c r="D10763" s="396" t="s">
        <v>24088</v>
      </c>
    </row>
    <row r="10764" spans="1:4" x14ac:dyDescent="0.2">
      <c r="A10764" s="445">
        <v>430</v>
      </c>
      <c r="B10764" s="445" t="s">
        <v>18030</v>
      </c>
      <c r="C10764" s="446" t="s">
        <v>1867</v>
      </c>
      <c r="D10764" s="396" t="s">
        <v>21887</v>
      </c>
    </row>
    <row r="10765" spans="1:4" x14ac:dyDescent="0.2">
      <c r="A10765" s="445">
        <v>441</v>
      </c>
      <c r="B10765" s="445" t="s">
        <v>18031</v>
      </c>
      <c r="C10765" s="446" t="s">
        <v>1867</v>
      </c>
      <c r="D10765" s="396" t="s">
        <v>24089</v>
      </c>
    </row>
    <row r="10766" spans="1:4" x14ac:dyDescent="0.2">
      <c r="A10766" s="445">
        <v>431</v>
      </c>
      <c r="B10766" s="445" t="s">
        <v>18032</v>
      </c>
      <c r="C10766" s="446" t="s">
        <v>1867</v>
      </c>
      <c r="D10766" s="396" t="s">
        <v>24090</v>
      </c>
    </row>
    <row r="10767" spans="1:4" x14ac:dyDescent="0.2">
      <c r="A10767" s="445">
        <v>432</v>
      </c>
      <c r="B10767" s="445" t="s">
        <v>18033</v>
      </c>
      <c r="C10767" s="446" t="s">
        <v>1867</v>
      </c>
      <c r="D10767" s="396" t="s">
        <v>24091</v>
      </c>
    </row>
    <row r="10768" spans="1:4" x14ac:dyDescent="0.2">
      <c r="A10768" s="445">
        <v>429</v>
      </c>
      <c r="B10768" s="445" t="s">
        <v>18034</v>
      </c>
      <c r="C10768" s="446" t="s">
        <v>1867</v>
      </c>
      <c r="D10768" s="396" t="s">
        <v>24092</v>
      </c>
    </row>
    <row r="10769" spans="1:4" x14ac:dyDescent="0.2">
      <c r="A10769" s="445">
        <v>439</v>
      </c>
      <c r="B10769" s="445" t="s">
        <v>18035</v>
      </c>
      <c r="C10769" s="446" t="s">
        <v>1867</v>
      </c>
      <c r="D10769" s="396" t="s">
        <v>24093</v>
      </c>
    </row>
    <row r="10770" spans="1:4" x14ac:dyDescent="0.2">
      <c r="A10770" s="445">
        <v>433</v>
      </c>
      <c r="B10770" s="445" t="s">
        <v>18036</v>
      </c>
      <c r="C10770" s="446" t="s">
        <v>1867</v>
      </c>
      <c r="D10770" s="396" t="s">
        <v>24016</v>
      </c>
    </row>
    <row r="10771" spans="1:4" x14ac:dyDescent="0.2">
      <c r="A10771" s="445">
        <v>437</v>
      </c>
      <c r="B10771" s="445" t="s">
        <v>18037</v>
      </c>
      <c r="C10771" s="446" t="s">
        <v>1867</v>
      </c>
      <c r="D10771" s="396" t="s">
        <v>24094</v>
      </c>
    </row>
    <row r="10772" spans="1:4" x14ac:dyDescent="0.2">
      <c r="A10772" s="445">
        <v>11790</v>
      </c>
      <c r="B10772" s="445" t="s">
        <v>18038</v>
      </c>
      <c r="C10772" s="446" t="s">
        <v>1867</v>
      </c>
      <c r="D10772" s="396" t="s">
        <v>24009</v>
      </c>
    </row>
    <row r="10773" spans="1:4" x14ac:dyDescent="0.2">
      <c r="A10773" s="445">
        <v>428</v>
      </c>
      <c r="B10773" s="445" t="s">
        <v>18039</v>
      </c>
      <c r="C10773" s="446" t="s">
        <v>1867</v>
      </c>
      <c r="D10773" s="396" t="s">
        <v>24095</v>
      </c>
    </row>
    <row r="10774" spans="1:4" x14ac:dyDescent="0.2">
      <c r="A10774" s="445">
        <v>4384</v>
      </c>
      <c r="B10774" s="445" t="s">
        <v>18040</v>
      </c>
      <c r="C10774" s="446" t="s">
        <v>1867</v>
      </c>
      <c r="D10774" s="396" t="s">
        <v>24096</v>
      </c>
    </row>
    <row r="10775" spans="1:4" x14ac:dyDescent="0.2">
      <c r="A10775" s="445">
        <v>4351</v>
      </c>
      <c r="B10775" s="445" t="s">
        <v>18041</v>
      </c>
      <c r="C10775" s="446" t="s">
        <v>1867</v>
      </c>
      <c r="D10775" s="396" t="s">
        <v>24097</v>
      </c>
    </row>
    <row r="10776" spans="1:4" x14ac:dyDescent="0.2">
      <c r="A10776" s="445">
        <v>11054</v>
      </c>
      <c r="B10776" s="445" t="s">
        <v>18042</v>
      </c>
      <c r="C10776" s="446" t="s">
        <v>1867</v>
      </c>
      <c r="D10776" s="396" t="s">
        <v>24098</v>
      </c>
    </row>
    <row r="10777" spans="1:4" x14ac:dyDescent="0.2">
      <c r="A10777" s="445">
        <v>11055</v>
      </c>
      <c r="B10777" s="445" t="s">
        <v>18043</v>
      </c>
      <c r="C10777" s="446" t="s">
        <v>1867</v>
      </c>
      <c r="D10777" s="396" t="s">
        <v>21334</v>
      </c>
    </row>
    <row r="10778" spans="1:4" x14ac:dyDescent="0.2">
      <c r="A10778" s="445">
        <v>11056</v>
      </c>
      <c r="B10778" s="445" t="s">
        <v>18044</v>
      </c>
      <c r="C10778" s="446" t="s">
        <v>1867</v>
      </c>
      <c r="D10778" s="396" t="s">
        <v>21339</v>
      </c>
    </row>
    <row r="10779" spans="1:4" x14ac:dyDescent="0.2">
      <c r="A10779" s="445">
        <v>11057</v>
      </c>
      <c r="B10779" s="445" t="s">
        <v>18045</v>
      </c>
      <c r="C10779" s="446" t="s">
        <v>1867</v>
      </c>
      <c r="D10779" s="396" t="s">
        <v>21312</v>
      </c>
    </row>
    <row r="10780" spans="1:4" x14ac:dyDescent="0.2">
      <c r="A10780" s="445">
        <v>11059</v>
      </c>
      <c r="B10780" s="445" t="s">
        <v>18046</v>
      </c>
      <c r="C10780" s="446" t="s">
        <v>1867</v>
      </c>
      <c r="D10780" s="396" t="s">
        <v>21310</v>
      </c>
    </row>
    <row r="10781" spans="1:4" x14ac:dyDescent="0.2">
      <c r="A10781" s="445">
        <v>11058</v>
      </c>
      <c r="B10781" s="445" t="s">
        <v>18047</v>
      </c>
      <c r="C10781" s="446" t="s">
        <v>1867</v>
      </c>
      <c r="D10781" s="396" t="s">
        <v>24099</v>
      </c>
    </row>
    <row r="10782" spans="1:4" x14ac:dyDescent="0.2">
      <c r="A10782" s="445">
        <v>4380</v>
      </c>
      <c r="B10782" s="445" t="s">
        <v>18048</v>
      </c>
      <c r="C10782" s="446" t="s">
        <v>1867</v>
      </c>
      <c r="D10782" s="396" t="s">
        <v>24100</v>
      </c>
    </row>
    <row r="10783" spans="1:4" x14ac:dyDescent="0.2">
      <c r="A10783" s="445">
        <v>4299</v>
      </c>
      <c r="B10783" s="445" t="s">
        <v>18049</v>
      </c>
      <c r="C10783" s="446" t="s">
        <v>1867</v>
      </c>
      <c r="D10783" s="396" t="s">
        <v>24101</v>
      </c>
    </row>
    <row r="10784" spans="1:4" x14ac:dyDescent="0.2">
      <c r="A10784" s="445">
        <v>4304</v>
      </c>
      <c r="B10784" s="445" t="s">
        <v>18050</v>
      </c>
      <c r="C10784" s="446" t="s">
        <v>1867</v>
      </c>
      <c r="D10784" s="396" t="s">
        <v>23768</v>
      </c>
    </row>
    <row r="10785" spans="1:4" x14ac:dyDescent="0.2">
      <c r="A10785" s="445">
        <v>4305</v>
      </c>
      <c r="B10785" s="445" t="s">
        <v>18051</v>
      </c>
      <c r="C10785" s="446" t="s">
        <v>1867</v>
      </c>
      <c r="D10785" s="396" t="s">
        <v>22960</v>
      </c>
    </row>
    <row r="10786" spans="1:4" x14ac:dyDescent="0.2">
      <c r="A10786" s="445">
        <v>4306</v>
      </c>
      <c r="B10786" s="445" t="s">
        <v>18052</v>
      </c>
      <c r="C10786" s="446" t="s">
        <v>1867</v>
      </c>
      <c r="D10786" s="396" t="s">
        <v>24102</v>
      </c>
    </row>
    <row r="10787" spans="1:4" x14ac:dyDescent="0.2">
      <c r="A10787" s="445">
        <v>4308</v>
      </c>
      <c r="B10787" s="445" t="s">
        <v>18053</v>
      </c>
      <c r="C10787" s="446" t="s">
        <v>1867</v>
      </c>
      <c r="D10787" s="396" t="s">
        <v>21721</v>
      </c>
    </row>
    <row r="10788" spans="1:4" x14ac:dyDescent="0.2">
      <c r="A10788" s="445">
        <v>4302</v>
      </c>
      <c r="B10788" s="445" t="s">
        <v>18054</v>
      </c>
      <c r="C10788" s="446" t="s">
        <v>1867</v>
      </c>
      <c r="D10788" s="396" t="s">
        <v>24103</v>
      </c>
    </row>
    <row r="10789" spans="1:4" x14ac:dyDescent="0.2">
      <c r="A10789" s="445">
        <v>4300</v>
      </c>
      <c r="B10789" s="445" t="s">
        <v>18055</v>
      </c>
      <c r="C10789" s="446" t="s">
        <v>1867</v>
      </c>
      <c r="D10789" s="396" t="s">
        <v>22118</v>
      </c>
    </row>
    <row r="10790" spans="1:4" x14ac:dyDescent="0.2">
      <c r="A10790" s="445">
        <v>4301</v>
      </c>
      <c r="B10790" s="445" t="s">
        <v>18056</v>
      </c>
      <c r="C10790" s="446" t="s">
        <v>1867</v>
      </c>
      <c r="D10790" s="396" t="s">
        <v>23071</v>
      </c>
    </row>
    <row r="10791" spans="1:4" x14ac:dyDescent="0.2">
      <c r="A10791" s="445">
        <v>4320</v>
      </c>
      <c r="B10791" s="445" t="s">
        <v>18057</v>
      </c>
      <c r="C10791" s="446" t="s">
        <v>1867</v>
      </c>
      <c r="D10791" s="396" t="s">
        <v>22188</v>
      </c>
    </row>
    <row r="10792" spans="1:4" x14ac:dyDescent="0.2">
      <c r="A10792" s="445">
        <v>4318</v>
      </c>
      <c r="B10792" s="445" t="s">
        <v>18058</v>
      </c>
      <c r="C10792" s="446" t="s">
        <v>1867</v>
      </c>
      <c r="D10792" s="396" t="s">
        <v>21558</v>
      </c>
    </row>
    <row r="10793" spans="1:4" x14ac:dyDescent="0.2">
      <c r="A10793" s="445">
        <v>40547</v>
      </c>
      <c r="B10793" s="445" t="s">
        <v>18059</v>
      </c>
      <c r="C10793" s="446" t="s">
        <v>1880</v>
      </c>
      <c r="D10793" s="396" t="s">
        <v>24104</v>
      </c>
    </row>
    <row r="10794" spans="1:4" x14ac:dyDescent="0.2">
      <c r="A10794" s="445">
        <v>11962</v>
      </c>
      <c r="B10794" s="445" t="s">
        <v>18060</v>
      </c>
      <c r="C10794" s="446" t="s">
        <v>1867</v>
      </c>
      <c r="D10794" s="396" t="s">
        <v>21337</v>
      </c>
    </row>
    <row r="10795" spans="1:4" x14ac:dyDescent="0.2">
      <c r="A10795" s="445">
        <v>4332</v>
      </c>
      <c r="B10795" s="445" t="s">
        <v>18061</v>
      </c>
      <c r="C10795" s="446" t="s">
        <v>1867</v>
      </c>
      <c r="D10795" s="396" t="s">
        <v>24105</v>
      </c>
    </row>
    <row r="10796" spans="1:4" x14ac:dyDescent="0.2">
      <c r="A10796" s="445">
        <v>4331</v>
      </c>
      <c r="B10796" s="445" t="s">
        <v>18062</v>
      </c>
      <c r="C10796" s="446" t="s">
        <v>1867</v>
      </c>
      <c r="D10796" s="396" t="s">
        <v>24106</v>
      </c>
    </row>
    <row r="10797" spans="1:4" x14ac:dyDescent="0.2">
      <c r="A10797" s="445">
        <v>4336</v>
      </c>
      <c r="B10797" s="445" t="s">
        <v>18063</v>
      </c>
      <c r="C10797" s="446" t="s">
        <v>1867</v>
      </c>
      <c r="D10797" s="396" t="s">
        <v>24107</v>
      </c>
    </row>
    <row r="10798" spans="1:4" x14ac:dyDescent="0.2">
      <c r="A10798" s="445">
        <v>11948</v>
      </c>
      <c r="B10798" s="445" t="s">
        <v>18064</v>
      </c>
      <c r="C10798" s="446" t="s">
        <v>1867</v>
      </c>
      <c r="D10798" s="396" t="s">
        <v>21315</v>
      </c>
    </row>
    <row r="10799" spans="1:4" x14ac:dyDescent="0.2">
      <c r="A10799" s="445">
        <v>4382</v>
      </c>
      <c r="B10799" s="445" t="s">
        <v>18065</v>
      </c>
      <c r="C10799" s="446" t="s">
        <v>1867</v>
      </c>
      <c r="D10799" s="396" t="s">
        <v>24108</v>
      </c>
    </row>
    <row r="10800" spans="1:4" x14ac:dyDescent="0.2">
      <c r="A10800" s="445">
        <v>4354</v>
      </c>
      <c r="B10800" s="445" t="s">
        <v>18066</v>
      </c>
      <c r="C10800" s="446" t="s">
        <v>1867</v>
      </c>
      <c r="D10800" s="396" t="s">
        <v>22130</v>
      </c>
    </row>
    <row r="10801" spans="1:4" x14ac:dyDescent="0.2">
      <c r="A10801" s="445">
        <v>40839</v>
      </c>
      <c r="B10801" s="445" t="s">
        <v>18067</v>
      </c>
      <c r="C10801" s="446" t="s">
        <v>1880</v>
      </c>
      <c r="D10801" s="396" t="s">
        <v>24109</v>
      </c>
    </row>
    <row r="10802" spans="1:4" x14ac:dyDescent="0.2">
      <c r="A10802" s="445">
        <v>40552</v>
      </c>
      <c r="B10802" s="445" t="s">
        <v>24110</v>
      </c>
      <c r="C10802" s="446" t="s">
        <v>1880</v>
      </c>
      <c r="D10802" s="396" t="s">
        <v>24111</v>
      </c>
    </row>
    <row r="10803" spans="1:4" x14ac:dyDescent="0.2">
      <c r="A10803" s="445">
        <v>40549</v>
      </c>
      <c r="B10803" s="445" t="s">
        <v>18068</v>
      </c>
      <c r="C10803" s="446" t="s">
        <v>1880</v>
      </c>
      <c r="D10803" s="396" t="s">
        <v>24112</v>
      </c>
    </row>
    <row r="10804" spans="1:4" x14ac:dyDescent="0.2">
      <c r="A10804" s="445">
        <v>4385</v>
      </c>
      <c r="B10804" s="445" t="s">
        <v>18069</v>
      </c>
      <c r="C10804" s="446" t="s">
        <v>1876</v>
      </c>
      <c r="D10804" s="396" t="s">
        <v>24113</v>
      </c>
    </row>
    <row r="10805" spans="1:4" x14ac:dyDescent="0.2">
      <c r="A10805" s="445">
        <v>20078</v>
      </c>
      <c r="B10805" s="445" t="s">
        <v>18070</v>
      </c>
      <c r="C10805" s="446" t="s">
        <v>1867</v>
      </c>
      <c r="D10805" s="396" t="s">
        <v>24114</v>
      </c>
    </row>
    <row r="10806" spans="1:4" x14ac:dyDescent="0.2">
      <c r="A10806" s="445">
        <v>39897</v>
      </c>
      <c r="B10806" s="445" t="s">
        <v>18071</v>
      </c>
      <c r="C10806" s="446" t="s">
        <v>1867</v>
      </c>
      <c r="D10806" s="396" t="s">
        <v>24115</v>
      </c>
    </row>
    <row r="10807" spans="1:4" x14ac:dyDescent="0.2">
      <c r="A10807" s="445">
        <v>118</v>
      </c>
      <c r="B10807" s="445" t="s">
        <v>18072</v>
      </c>
      <c r="C10807" s="446" t="s">
        <v>1867</v>
      </c>
      <c r="D10807" s="396" t="s">
        <v>24116</v>
      </c>
    </row>
    <row r="10808" spans="1:4" x14ac:dyDescent="0.2">
      <c r="A10808" s="445">
        <v>4396</v>
      </c>
      <c r="B10808" s="445" t="s">
        <v>18073</v>
      </c>
      <c r="C10808" s="446" t="s">
        <v>1868</v>
      </c>
      <c r="D10808" s="396" t="s">
        <v>24117</v>
      </c>
    </row>
    <row r="10809" spans="1:4" x14ac:dyDescent="0.2">
      <c r="A10809" s="445">
        <v>36881</v>
      </c>
      <c r="B10809" s="445" t="s">
        <v>18074</v>
      </c>
      <c r="C10809" s="446" t="s">
        <v>1868</v>
      </c>
      <c r="D10809" s="396" t="s">
        <v>24118</v>
      </c>
    </row>
    <row r="10810" spans="1:4" x14ac:dyDescent="0.2">
      <c r="A10810" s="445">
        <v>4397</v>
      </c>
      <c r="B10810" s="445" t="s">
        <v>18075</v>
      </c>
      <c r="C10810" s="446" t="s">
        <v>1868</v>
      </c>
      <c r="D10810" s="396" t="s">
        <v>24119</v>
      </c>
    </row>
    <row r="10811" spans="1:4" x14ac:dyDescent="0.2">
      <c r="A10811" s="445">
        <v>36882</v>
      </c>
      <c r="B10811" s="445" t="s">
        <v>18076</v>
      </c>
      <c r="C10811" s="446" t="s">
        <v>1868</v>
      </c>
      <c r="D10811" s="396" t="s">
        <v>24120</v>
      </c>
    </row>
    <row r="10812" spans="1:4" x14ac:dyDescent="0.2">
      <c r="A10812" s="445">
        <v>4751</v>
      </c>
      <c r="B10812" s="445" t="s">
        <v>18077</v>
      </c>
      <c r="C10812" s="446" t="s">
        <v>1866</v>
      </c>
      <c r="D10812" s="396" t="s">
        <v>21574</v>
      </c>
    </row>
    <row r="10813" spans="1:4" x14ac:dyDescent="0.2">
      <c r="A10813" s="445">
        <v>41066</v>
      </c>
      <c r="B10813" s="445" t="s">
        <v>18078</v>
      </c>
      <c r="C10813" s="446" t="s">
        <v>1873</v>
      </c>
      <c r="D10813" s="396" t="s">
        <v>24121</v>
      </c>
    </row>
    <row r="10814" spans="1:4" x14ac:dyDescent="0.2">
      <c r="A10814" s="445">
        <v>39604</v>
      </c>
      <c r="B10814" s="445" t="s">
        <v>18079</v>
      </c>
      <c r="C10814" s="446" t="s">
        <v>1867</v>
      </c>
      <c r="D10814" s="396" t="s">
        <v>24122</v>
      </c>
    </row>
    <row r="10815" spans="1:4" x14ac:dyDescent="0.2">
      <c r="A10815" s="445">
        <v>39605</v>
      </c>
      <c r="B10815" s="445" t="s">
        <v>18080</v>
      </c>
      <c r="C10815" s="446" t="s">
        <v>1867</v>
      </c>
      <c r="D10815" s="396" t="s">
        <v>24123</v>
      </c>
    </row>
    <row r="10816" spans="1:4" x14ac:dyDescent="0.2">
      <c r="A10816" s="445">
        <v>39606</v>
      </c>
      <c r="B10816" s="445" t="s">
        <v>18081</v>
      </c>
      <c r="C10816" s="446" t="s">
        <v>1867</v>
      </c>
      <c r="D10816" s="396" t="s">
        <v>21816</v>
      </c>
    </row>
    <row r="10817" spans="1:4" x14ac:dyDescent="0.2">
      <c r="A10817" s="445">
        <v>39607</v>
      </c>
      <c r="B10817" s="445" t="s">
        <v>18082</v>
      </c>
      <c r="C10817" s="446" t="s">
        <v>1867</v>
      </c>
      <c r="D10817" s="396" t="s">
        <v>24124</v>
      </c>
    </row>
    <row r="10818" spans="1:4" x14ac:dyDescent="0.2">
      <c r="A10818" s="445">
        <v>39594</v>
      </c>
      <c r="B10818" s="445" t="s">
        <v>18083</v>
      </c>
      <c r="C10818" s="446" t="s">
        <v>1867</v>
      </c>
      <c r="D10818" s="396" t="s">
        <v>24125</v>
      </c>
    </row>
    <row r="10819" spans="1:4" x14ac:dyDescent="0.2">
      <c r="A10819" s="445">
        <v>39596</v>
      </c>
      <c r="B10819" s="445" t="s">
        <v>18084</v>
      </c>
      <c r="C10819" s="446" t="s">
        <v>1867</v>
      </c>
      <c r="D10819" s="396" t="s">
        <v>24126</v>
      </c>
    </row>
    <row r="10820" spans="1:4" x14ac:dyDescent="0.2">
      <c r="A10820" s="445">
        <v>39595</v>
      </c>
      <c r="B10820" s="445" t="s">
        <v>18085</v>
      </c>
      <c r="C10820" s="446" t="s">
        <v>1867</v>
      </c>
      <c r="D10820" s="396" t="s">
        <v>24127</v>
      </c>
    </row>
    <row r="10821" spans="1:4" x14ac:dyDescent="0.2">
      <c r="A10821" s="445">
        <v>39597</v>
      </c>
      <c r="B10821" s="445" t="s">
        <v>18086</v>
      </c>
      <c r="C10821" s="446" t="s">
        <v>1867</v>
      </c>
      <c r="D10821" s="396" t="s">
        <v>24128</v>
      </c>
    </row>
    <row r="10822" spans="1:4" x14ac:dyDescent="0.2">
      <c r="A10822" s="445">
        <v>10731</v>
      </c>
      <c r="B10822" s="445" t="s">
        <v>18087</v>
      </c>
      <c r="C10822" s="446" t="s">
        <v>1868</v>
      </c>
      <c r="D10822" s="396" t="s">
        <v>24129</v>
      </c>
    </row>
    <row r="10823" spans="1:4" x14ac:dyDescent="0.2">
      <c r="A10823" s="445">
        <v>4704</v>
      </c>
      <c r="B10823" s="445" t="s">
        <v>18088</v>
      </c>
      <c r="C10823" s="446" t="s">
        <v>1868</v>
      </c>
      <c r="D10823" s="396" t="s">
        <v>24130</v>
      </c>
    </row>
    <row r="10824" spans="1:4" x14ac:dyDescent="0.2">
      <c r="A10824" s="445">
        <v>10730</v>
      </c>
      <c r="B10824" s="445" t="s">
        <v>18089</v>
      </c>
      <c r="C10824" s="446" t="s">
        <v>1868</v>
      </c>
      <c r="D10824" s="396" t="s">
        <v>24131</v>
      </c>
    </row>
    <row r="10825" spans="1:4" x14ac:dyDescent="0.2">
      <c r="A10825" s="445">
        <v>4729</v>
      </c>
      <c r="B10825" s="445" t="s">
        <v>18090</v>
      </c>
      <c r="C10825" s="446" t="s">
        <v>1869</v>
      </c>
      <c r="D10825" s="396" t="s">
        <v>24132</v>
      </c>
    </row>
    <row r="10826" spans="1:4" x14ac:dyDescent="0.2">
      <c r="A10826" s="445">
        <v>4720</v>
      </c>
      <c r="B10826" s="445" t="s">
        <v>18091</v>
      </c>
      <c r="C10826" s="446" t="s">
        <v>1869</v>
      </c>
      <c r="D10826" s="396" t="s">
        <v>24133</v>
      </c>
    </row>
    <row r="10827" spans="1:4" x14ac:dyDescent="0.2">
      <c r="A10827" s="445">
        <v>4721</v>
      </c>
      <c r="B10827" s="445" t="s">
        <v>18092</v>
      </c>
      <c r="C10827" s="446" t="s">
        <v>1869</v>
      </c>
      <c r="D10827" s="396" t="s">
        <v>24134</v>
      </c>
    </row>
    <row r="10828" spans="1:4" x14ac:dyDescent="0.2">
      <c r="A10828" s="445">
        <v>4718</v>
      </c>
      <c r="B10828" s="445" t="s">
        <v>18093</v>
      </c>
      <c r="C10828" s="446" t="s">
        <v>1869</v>
      </c>
      <c r="D10828" s="396" t="s">
        <v>24135</v>
      </c>
    </row>
    <row r="10829" spans="1:4" x14ac:dyDescent="0.2">
      <c r="A10829" s="445">
        <v>4722</v>
      </c>
      <c r="B10829" s="445" t="s">
        <v>18094</v>
      </c>
      <c r="C10829" s="446" t="s">
        <v>1869</v>
      </c>
      <c r="D10829" s="396" t="s">
        <v>24136</v>
      </c>
    </row>
    <row r="10830" spans="1:4" x14ac:dyDescent="0.2">
      <c r="A10830" s="445">
        <v>4723</v>
      </c>
      <c r="B10830" s="445" t="s">
        <v>18095</v>
      </c>
      <c r="C10830" s="446" t="s">
        <v>1869</v>
      </c>
      <c r="D10830" s="396" t="s">
        <v>24137</v>
      </c>
    </row>
    <row r="10831" spans="1:4" x14ac:dyDescent="0.2">
      <c r="A10831" s="445">
        <v>4727</v>
      </c>
      <c r="B10831" s="445" t="s">
        <v>18096</v>
      </c>
      <c r="C10831" s="446" t="s">
        <v>1869</v>
      </c>
      <c r="D10831" s="396" t="s">
        <v>24138</v>
      </c>
    </row>
    <row r="10832" spans="1:4" x14ac:dyDescent="0.2">
      <c r="A10832" s="445">
        <v>4748</v>
      </c>
      <c r="B10832" s="445" t="s">
        <v>18097</v>
      </c>
      <c r="C10832" s="446" t="s">
        <v>1869</v>
      </c>
      <c r="D10832" s="396" t="s">
        <v>24139</v>
      </c>
    </row>
    <row r="10833" spans="1:4" x14ac:dyDescent="0.2">
      <c r="A10833" s="445">
        <v>4730</v>
      </c>
      <c r="B10833" s="445" t="s">
        <v>18098</v>
      </c>
      <c r="C10833" s="446" t="s">
        <v>1869</v>
      </c>
      <c r="D10833" s="396" t="s">
        <v>24140</v>
      </c>
    </row>
    <row r="10834" spans="1:4" x14ac:dyDescent="0.2">
      <c r="A10834" s="445">
        <v>13186</v>
      </c>
      <c r="B10834" s="445" t="s">
        <v>18099</v>
      </c>
      <c r="C10834" s="446" t="s">
        <v>1869</v>
      </c>
      <c r="D10834" s="396" t="s">
        <v>24141</v>
      </c>
    </row>
    <row r="10835" spans="1:4" x14ac:dyDescent="0.2">
      <c r="A10835" s="445">
        <v>10737</v>
      </c>
      <c r="B10835" s="445" t="s">
        <v>18100</v>
      </c>
      <c r="C10835" s="446" t="s">
        <v>1868</v>
      </c>
      <c r="D10835" s="397" t="s">
        <v>24142</v>
      </c>
    </row>
    <row r="10836" spans="1:4" x14ac:dyDescent="0.2">
      <c r="A10836" s="445">
        <v>10734</v>
      </c>
      <c r="B10836" s="445" t="s">
        <v>18101</v>
      </c>
      <c r="C10836" s="446" t="s">
        <v>1868</v>
      </c>
      <c r="D10836" s="396" t="s">
        <v>24143</v>
      </c>
    </row>
    <row r="10837" spans="1:4" x14ac:dyDescent="0.2">
      <c r="A10837" s="445">
        <v>4708</v>
      </c>
      <c r="B10837" s="445" t="s">
        <v>18102</v>
      </c>
      <c r="C10837" s="446" t="s">
        <v>1868</v>
      </c>
      <c r="D10837" s="396" t="s">
        <v>24144</v>
      </c>
    </row>
    <row r="10838" spans="1:4" x14ac:dyDescent="0.2">
      <c r="A10838" s="445">
        <v>4712</v>
      </c>
      <c r="B10838" s="445" t="s">
        <v>18103</v>
      </c>
      <c r="C10838" s="446" t="s">
        <v>1868</v>
      </c>
      <c r="D10838" s="396" t="s">
        <v>24145</v>
      </c>
    </row>
    <row r="10839" spans="1:4" x14ac:dyDescent="0.2">
      <c r="A10839" s="445">
        <v>4710</v>
      </c>
      <c r="B10839" s="445" t="s">
        <v>18104</v>
      </c>
      <c r="C10839" s="446" t="s">
        <v>1868</v>
      </c>
      <c r="D10839" s="396" t="s">
        <v>24146</v>
      </c>
    </row>
    <row r="10840" spans="1:4" x14ac:dyDescent="0.2">
      <c r="A10840" s="445">
        <v>4746</v>
      </c>
      <c r="B10840" s="445" t="s">
        <v>18105</v>
      </c>
      <c r="C10840" s="446" t="s">
        <v>1869</v>
      </c>
      <c r="D10840" s="396" t="s">
        <v>24147</v>
      </c>
    </row>
    <row r="10841" spans="1:4" x14ac:dyDescent="0.2">
      <c r="A10841" s="445">
        <v>4750</v>
      </c>
      <c r="B10841" s="445" t="s">
        <v>18106</v>
      </c>
      <c r="C10841" s="446" t="s">
        <v>1866</v>
      </c>
      <c r="D10841" s="396" t="s">
        <v>21574</v>
      </c>
    </row>
    <row r="10842" spans="1:4" x14ac:dyDescent="0.2">
      <c r="A10842" s="445">
        <v>41065</v>
      </c>
      <c r="B10842" s="445" t="s">
        <v>18107</v>
      </c>
      <c r="C10842" s="446" t="s">
        <v>1873</v>
      </c>
      <c r="D10842" s="396" t="s">
        <v>21575</v>
      </c>
    </row>
    <row r="10843" spans="1:4" x14ac:dyDescent="0.2">
      <c r="A10843" s="445">
        <v>34747</v>
      </c>
      <c r="B10843" s="445" t="s">
        <v>18108</v>
      </c>
      <c r="C10843" s="446" t="s">
        <v>1870</v>
      </c>
      <c r="D10843" s="396" t="s">
        <v>24148</v>
      </c>
    </row>
    <row r="10844" spans="1:4" x14ac:dyDescent="0.2">
      <c r="A10844" s="445">
        <v>4826</v>
      </c>
      <c r="B10844" s="445" t="s">
        <v>18109</v>
      </c>
      <c r="C10844" s="446" t="s">
        <v>1870</v>
      </c>
      <c r="D10844" s="397" t="s">
        <v>24149</v>
      </c>
    </row>
    <row r="10845" spans="1:4" x14ac:dyDescent="0.2">
      <c r="A10845" s="445">
        <v>41975</v>
      </c>
      <c r="B10845" s="445" t="s">
        <v>18110</v>
      </c>
      <c r="C10845" s="446" t="s">
        <v>1868</v>
      </c>
      <c r="D10845" s="396" t="s">
        <v>24150</v>
      </c>
    </row>
    <row r="10846" spans="1:4" x14ac:dyDescent="0.2">
      <c r="A10846" s="445">
        <v>4825</v>
      </c>
      <c r="B10846" s="445" t="s">
        <v>18111</v>
      </c>
      <c r="C10846" s="446" t="s">
        <v>1870</v>
      </c>
      <c r="D10846" s="396" t="s">
        <v>24151</v>
      </c>
    </row>
    <row r="10847" spans="1:4" x14ac:dyDescent="0.2">
      <c r="A10847" s="445">
        <v>34744</v>
      </c>
      <c r="B10847" s="445" t="s">
        <v>18112</v>
      </c>
      <c r="C10847" s="446" t="s">
        <v>1868</v>
      </c>
      <c r="D10847" s="396" t="s">
        <v>24152</v>
      </c>
    </row>
    <row r="10848" spans="1:4" x14ac:dyDescent="0.2">
      <c r="A10848" s="445">
        <v>39430</v>
      </c>
      <c r="B10848" s="445" t="s">
        <v>18113</v>
      </c>
      <c r="C10848" s="446" t="s">
        <v>1867</v>
      </c>
      <c r="D10848" s="396" t="s">
        <v>22134</v>
      </c>
    </row>
    <row r="10849" spans="1:4" x14ac:dyDescent="0.2">
      <c r="A10849" s="445">
        <v>39573</v>
      </c>
      <c r="B10849" s="445" t="s">
        <v>18114</v>
      </c>
      <c r="C10849" s="446" t="s">
        <v>1867</v>
      </c>
      <c r="D10849" s="396" t="s">
        <v>23146</v>
      </c>
    </row>
    <row r="10850" spans="1:4" x14ac:dyDescent="0.2">
      <c r="A10850" s="445">
        <v>38410</v>
      </c>
      <c r="B10850" s="445" t="s">
        <v>18115</v>
      </c>
      <c r="C10850" s="446" t="s">
        <v>1867</v>
      </c>
      <c r="D10850" s="396" t="s">
        <v>24153</v>
      </c>
    </row>
    <row r="10851" spans="1:4" x14ac:dyDescent="0.2">
      <c r="A10851" s="445">
        <v>43082</v>
      </c>
      <c r="B10851" s="445" t="s">
        <v>24154</v>
      </c>
      <c r="C10851" s="446" t="s">
        <v>1871</v>
      </c>
      <c r="D10851" s="397" t="s">
        <v>22933</v>
      </c>
    </row>
    <row r="10852" spans="1:4" x14ac:dyDescent="0.2">
      <c r="A10852" s="445">
        <v>43083</v>
      </c>
      <c r="B10852" s="445" t="s">
        <v>24155</v>
      </c>
      <c r="C10852" s="446" t="s">
        <v>1871</v>
      </c>
      <c r="D10852" s="397" t="s">
        <v>22923</v>
      </c>
    </row>
    <row r="10853" spans="1:4" x14ac:dyDescent="0.2">
      <c r="A10853" s="445">
        <v>40535</v>
      </c>
      <c r="B10853" s="445" t="s">
        <v>24156</v>
      </c>
      <c r="C10853" s="446" t="s">
        <v>1871</v>
      </c>
      <c r="D10853" s="396" t="s">
        <v>22923</v>
      </c>
    </row>
    <row r="10854" spans="1:4" x14ac:dyDescent="0.2">
      <c r="A10854" s="445">
        <v>40598</v>
      </c>
      <c r="B10854" s="445" t="s">
        <v>24157</v>
      </c>
      <c r="C10854" s="446" t="s">
        <v>1871</v>
      </c>
      <c r="D10854" s="396" t="s">
        <v>23566</v>
      </c>
    </row>
    <row r="10855" spans="1:4" x14ac:dyDescent="0.2">
      <c r="A10855" s="445">
        <v>43692</v>
      </c>
      <c r="B10855" s="445" t="s">
        <v>24158</v>
      </c>
      <c r="C10855" s="446" t="s">
        <v>1871</v>
      </c>
      <c r="D10855" s="396" t="s">
        <v>24159</v>
      </c>
    </row>
    <row r="10856" spans="1:4" x14ac:dyDescent="0.2">
      <c r="A10856" s="445">
        <v>43665</v>
      </c>
      <c r="B10856" s="445" t="s">
        <v>24160</v>
      </c>
      <c r="C10856" s="446" t="s">
        <v>1871</v>
      </c>
      <c r="D10856" s="396" t="s">
        <v>24161</v>
      </c>
    </row>
    <row r="10857" spans="1:4" x14ac:dyDescent="0.2">
      <c r="A10857" s="445">
        <v>10966</v>
      </c>
      <c r="B10857" s="445" t="s">
        <v>24162</v>
      </c>
      <c r="C10857" s="446" t="s">
        <v>1871</v>
      </c>
      <c r="D10857" s="396" t="s">
        <v>24159</v>
      </c>
    </row>
    <row r="10858" spans="1:4" x14ac:dyDescent="0.2">
      <c r="A10858" s="445">
        <v>39427</v>
      </c>
      <c r="B10858" s="445" t="s">
        <v>18116</v>
      </c>
      <c r="C10858" s="446" t="s">
        <v>1870</v>
      </c>
      <c r="D10858" s="396" t="s">
        <v>24163</v>
      </c>
    </row>
    <row r="10859" spans="1:4" x14ac:dyDescent="0.2">
      <c r="A10859" s="445">
        <v>39424</v>
      </c>
      <c r="B10859" s="445" t="s">
        <v>18117</v>
      </c>
      <c r="C10859" s="446" t="s">
        <v>1870</v>
      </c>
      <c r="D10859" s="396" t="s">
        <v>24164</v>
      </c>
    </row>
    <row r="10860" spans="1:4" x14ac:dyDescent="0.2">
      <c r="A10860" s="445">
        <v>39425</v>
      </c>
      <c r="B10860" s="445" t="s">
        <v>18118</v>
      </c>
      <c r="C10860" s="446" t="s">
        <v>1870</v>
      </c>
      <c r="D10860" s="396" t="s">
        <v>23728</v>
      </c>
    </row>
    <row r="10861" spans="1:4" x14ac:dyDescent="0.2">
      <c r="A10861" s="445">
        <v>40664</v>
      </c>
      <c r="B10861" s="445" t="s">
        <v>18119</v>
      </c>
      <c r="C10861" s="446" t="s">
        <v>1871</v>
      </c>
      <c r="D10861" s="396" t="s">
        <v>23473</v>
      </c>
    </row>
    <row r="10862" spans="1:4" x14ac:dyDescent="0.2">
      <c r="A10862" s="445">
        <v>34360</v>
      </c>
      <c r="B10862" s="445" t="s">
        <v>18120</v>
      </c>
      <c r="C10862" s="446" t="s">
        <v>1871</v>
      </c>
      <c r="D10862" s="396" t="s">
        <v>23557</v>
      </c>
    </row>
    <row r="10863" spans="1:4" x14ac:dyDescent="0.2">
      <c r="A10863" s="445">
        <v>20259</v>
      </c>
      <c r="B10863" s="445" t="s">
        <v>18121</v>
      </c>
      <c r="C10863" s="446" t="s">
        <v>1870</v>
      </c>
      <c r="D10863" s="396" t="s">
        <v>24079</v>
      </c>
    </row>
    <row r="10864" spans="1:4" x14ac:dyDescent="0.2">
      <c r="A10864" s="445">
        <v>14077</v>
      </c>
      <c r="B10864" s="445" t="s">
        <v>18122</v>
      </c>
      <c r="C10864" s="446" t="s">
        <v>1870</v>
      </c>
      <c r="D10864" s="396" t="s">
        <v>24165</v>
      </c>
    </row>
    <row r="10865" spans="1:4" x14ac:dyDescent="0.2">
      <c r="A10865" s="445">
        <v>3678</v>
      </c>
      <c r="B10865" s="445" t="s">
        <v>18123</v>
      </c>
      <c r="C10865" s="446" t="s">
        <v>1870</v>
      </c>
      <c r="D10865" s="396" t="s">
        <v>24166</v>
      </c>
    </row>
    <row r="10866" spans="1:4" x14ac:dyDescent="0.2">
      <c r="A10866" s="445">
        <v>11552</v>
      </c>
      <c r="B10866" s="445" t="s">
        <v>24167</v>
      </c>
      <c r="C10866" s="446" t="s">
        <v>1870</v>
      </c>
      <c r="D10866" s="396" t="s">
        <v>24168</v>
      </c>
    </row>
    <row r="10867" spans="1:4" x14ac:dyDescent="0.2">
      <c r="A10867" s="445">
        <v>585</v>
      </c>
      <c r="B10867" s="445" t="s">
        <v>18124</v>
      </c>
      <c r="C10867" s="446" t="s">
        <v>1871</v>
      </c>
      <c r="D10867" s="396" t="s">
        <v>22169</v>
      </c>
    </row>
    <row r="10868" spans="1:4" x14ac:dyDescent="0.2">
      <c r="A10868" s="445">
        <v>39418</v>
      </c>
      <c r="B10868" s="445" t="s">
        <v>18125</v>
      </c>
      <c r="C10868" s="446" t="s">
        <v>1870</v>
      </c>
      <c r="D10868" s="396" t="s">
        <v>24169</v>
      </c>
    </row>
    <row r="10869" spans="1:4" x14ac:dyDescent="0.2">
      <c r="A10869" s="445">
        <v>39419</v>
      </c>
      <c r="B10869" s="445" t="s">
        <v>18126</v>
      </c>
      <c r="C10869" s="446" t="s">
        <v>1870</v>
      </c>
      <c r="D10869" s="396" t="s">
        <v>24170</v>
      </c>
    </row>
    <row r="10870" spans="1:4" x14ac:dyDescent="0.2">
      <c r="A10870" s="445">
        <v>39420</v>
      </c>
      <c r="B10870" s="445" t="s">
        <v>18127</v>
      </c>
      <c r="C10870" s="446" t="s">
        <v>1870</v>
      </c>
      <c r="D10870" s="396" t="s">
        <v>23439</v>
      </c>
    </row>
    <row r="10871" spans="1:4" x14ac:dyDescent="0.2">
      <c r="A10871" s="445">
        <v>39571</v>
      </c>
      <c r="B10871" s="445" t="s">
        <v>18128</v>
      </c>
      <c r="C10871" s="446" t="s">
        <v>1870</v>
      </c>
      <c r="D10871" s="396" t="s">
        <v>22648</v>
      </c>
    </row>
    <row r="10872" spans="1:4" x14ac:dyDescent="0.2">
      <c r="A10872" s="445">
        <v>39421</v>
      </c>
      <c r="B10872" s="445" t="s">
        <v>18129</v>
      </c>
      <c r="C10872" s="446" t="s">
        <v>1870</v>
      </c>
      <c r="D10872" s="396" t="s">
        <v>24171</v>
      </c>
    </row>
    <row r="10873" spans="1:4" x14ac:dyDescent="0.2">
      <c r="A10873" s="445">
        <v>39422</v>
      </c>
      <c r="B10873" s="445" t="s">
        <v>18130</v>
      </c>
      <c r="C10873" s="446" t="s">
        <v>1870</v>
      </c>
      <c r="D10873" s="397" t="s">
        <v>24172</v>
      </c>
    </row>
    <row r="10874" spans="1:4" x14ac:dyDescent="0.2">
      <c r="A10874" s="445">
        <v>39423</v>
      </c>
      <c r="B10874" s="445" t="s">
        <v>18131</v>
      </c>
      <c r="C10874" s="446" t="s">
        <v>1870</v>
      </c>
      <c r="D10874" s="396" t="s">
        <v>21925</v>
      </c>
    </row>
    <row r="10875" spans="1:4" x14ac:dyDescent="0.2">
      <c r="A10875" s="445">
        <v>39426</v>
      </c>
      <c r="B10875" s="445" t="s">
        <v>18132</v>
      </c>
      <c r="C10875" s="446" t="s">
        <v>1870</v>
      </c>
      <c r="D10875" s="396" t="s">
        <v>24173</v>
      </c>
    </row>
    <row r="10876" spans="1:4" x14ac:dyDescent="0.2">
      <c r="A10876" s="445">
        <v>39429</v>
      </c>
      <c r="B10876" s="445" t="s">
        <v>18133</v>
      </c>
      <c r="C10876" s="446" t="s">
        <v>1870</v>
      </c>
      <c r="D10876" s="396" t="s">
        <v>22106</v>
      </c>
    </row>
    <row r="10877" spans="1:4" x14ac:dyDescent="0.2">
      <c r="A10877" s="445">
        <v>39428</v>
      </c>
      <c r="B10877" s="445" t="s">
        <v>18134</v>
      </c>
      <c r="C10877" s="446" t="s">
        <v>1870</v>
      </c>
      <c r="D10877" s="396" t="s">
        <v>22694</v>
      </c>
    </row>
    <row r="10878" spans="1:4" x14ac:dyDescent="0.2">
      <c r="A10878" s="445">
        <v>39572</v>
      </c>
      <c r="B10878" s="445" t="s">
        <v>18135</v>
      </c>
      <c r="C10878" s="446" t="s">
        <v>1870</v>
      </c>
      <c r="D10878" s="396" t="s">
        <v>22964</v>
      </c>
    </row>
    <row r="10879" spans="1:4" x14ac:dyDescent="0.2">
      <c r="A10879" s="445">
        <v>39570</v>
      </c>
      <c r="B10879" s="445" t="s">
        <v>18136</v>
      </c>
      <c r="C10879" s="446" t="s">
        <v>1870</v>
      </c>
      <c r="D10879" s="396" t="s">
        <v>24174</v>
      </c>
    </row>
    <row r="10880" spans="1:4" x14ac:dyDescent="0.2">
      <c r="A10880" s="445">
        <v>39569</v>
      </c>
      <c r="B10880" s="445" t="s">
        <v>18137</v>
      </c>
      <c r="C10880" s="446" t="s">
        <v>1870</v>
      </c>
      <c r="D10880" s="396" t="s">
        <v>21719</v>
      </c>
    </row>
    <row r="10881" spans="1:4" x14ac:dyDescent="0.2">
      <c r="A10881" s="445">
        <v>39029</v>
      </c>
      <c r="B10881" s="445" t="s">
        <v>18138</v>
      </c>
      <c r="C10881" s="446" t="s">
        <v>1870</v>
      </c>
      <c r="D10881" s="397" t="s">
        <v>24175</v>
      </c>
    </row>
    <row r="10882" spans="1:4" x14ac:dyDescent="0.2">
      <c r="A10882" s="445">
        <v>39028</v>
      </c>
      <c r="B10882" s="445" t="s">
        <v>18139</v>
      </c>
      <c r="C10882" s="446" t="s">
        <v>1870</v>
      </c>
      <c r="D10882" s="396" t="s">
        <v>24176</v>
      </c>
    </row>
    <row r="10883" spans="1:4" x14ac:dyDescent="0.2">
      <c r="A10883" s="445">
        <v>39328</v>
      </c>
      <c r="B10883" s="445" t="s">
        <v>18140</v>
      </c>
      <c r="C10883" s="446" t="s">
        <v>1870</v>
      </c>
      <c r="D10883" s="396" t="s">
        <v>21886</v>
      </c>
    </row>
    <row r="10884" spans="1:4" x14ac:dyDescent="0.2">
      <c r="A10884" s="445">
        <v>38541</v>
      </c>
      <c r="B10884" s="445" t="s">
        <v>18141</v>
      </c>
      <c r="C10884" s="446" t="s">
        <v>1867</v>
      </c>
      <c r="D10884" s="396" t="s">
        <v>24177</v>
      </c>
    </row>
    <row r="10885" spans="1:4" x14ac:dyDescent="0.2">
      <c r="A10885" s="445">
        <v>38542</v>
      </c>
      <c r="B10885" s="445" t="s">
        <v>18142</v>
      </c>
      <c r="C10885" s="446" t="s">
        <v>1867</v>
      </c>
      <c r="D10885" s="396" t="s">
        <v>24178</v>
      </c>
    </row>
    <row r="10886" spans="1:4" x14ac:dyDescent="0.2">
      <c r="A10886" s="445">
        <v>38543</v>
      </c>
      <c r="B10886" s="445" t="s">
        <v>18143</v>
      </c>
      <c r="C10886" s="446" t="s">
        <v>1867</v>
      </c>
      <c r="D10886" s="396" t="s">
        <v>24179</v>
      </c>
    </row>
    <row r="10887" spans="1:4" x14ac:dyDescent="0.2">
      <c r="A10887" s="445">
        <v>40406</v>
      </c>
      <c r="B10887" s="445" t="s">
        <v>18144</v>
      </c>
      <c r="C10887" s="446" t="s">
        <v>1867</v>
      </c>
      <c r="D10887" s="396" t="s">
        <v>24180</v>
      </c>
    </row>
    <row r="10888" spans="1:4" x14ac:dyDescent="0.2">
      <c r="A10888" s="445">
        <v>40789</v>
      </c>
      <c r="B10888" s="445" t="s">
        <v>18145</v>
      </c>
      <c r="C10888" s="446" t="s">
        <v>1867</v>
      </c>
      <c r="D10888" s="396" t="s">
        <v>24181</v>
      </c>
    </row>
    <row r="10889" spans="1:4" x14ac:dyDescent="0.2">
      <c r="A10889" s="445">
        <v>40791</v>
      </c>
      <c r="B10889" s="445" t="s">
        <v>18146</v>
      </c>
      <c r="C10889" s="446" t="s">
        <v>1867</v>
      </c>
      <c r="D10889" s="396" t="s">
        <v>24182</v>
      </c>
    </row>
    <row r="10890" spans="1:4" x14ac:dyDescent="0.2">
      <c r="A10890" s="445">
        <v>11651</v>
      </c>
      <c r="B10890" s="445" t="s">
        <v>18147</v>
      </c>
      <c r="C10890" s="446" t="s">
        <v>1867</v>
      </c>
      <c r="D10890" s="396" t="s">
        <v>24183</v>
      </c>
    </row>
    <row r="10891" spans="1:4" x14ac:dyDescent="0.2">
      <c r="A10891" s="445">
        <v>40435</v>
      </c>
      <c r="B10891" s="445" t="s">
        <v>18148</v>
      </c>
      <c r="C10891" s="446" t="s">
        <v>1867</v>
      </c>
      <c r="D10891" s="396" t="s">
        <v>24184</v>
      </c>
    </row>
    <row r="10892" spans="1:4" x14ac:dyDescent="0.2">
      <c r="A10892" s="445">
        <v>39012</v>
      </c>
      <c r="B10892" s="445" t="s">
        <v>18149</v>
      </c>
      <c r="C10892" s="446" t="s">
        <v>1867</v>
      </c>
      <c r="D10892" s="396" t="s">
        <v>24185</v>
      </c>
    </row>
    <row r="10893" spans="1:4" x14ac:dyDescent="0.2">
      <c r="A10893" s="445">
        <v>13617</v>
      </c>
      <c r="B10893" s="445" t="s">
        <v>18150</v>
      </c>
      <c r="C10893" s="446" t="s">
        <v>1867</v>
      </c>
      <c r="D10893" s="396" t="s">
        <v>24186</v>
      </c>
    </row>
    <row r="10894" spans="1:4" x14ac:dyDescent="0.2">
      <c r="A10894" s="445">
        <v>35274</v>
      </c>
      <c r="B10894" s="445" t="s">
        <v>18151</v>
      </c>
      <c r="C10894" s="446" t="s">
        <v>1870</v>
      </c>
      <c r="D10894" s="396" t="s">
        <v>24187</v>
      </c>
    </row>
    <row r="10895" spans="1:4" x14ac:dyDescent="0.2">
      <c r="A10895" s="445">
        <v>35275</v>
      </c>
      <c r="B10895" s="445" t="s">
        <v>18152</v>
      </c>
      <c r="C10895" s="446" t="s">
        <v>1870</v>
      </c>
      <c r="D10895" s="396" t="s">
        <v>24188</v>
      </c>
    </row>
    <row r="10896" spans="1:4" x14ac:dyDescent="0.2">
      <c r="A10896" s="445">
        <v>35276</v>
      </c>
      <c r="B10896" s="445" t="s">
        <v>18153</v>
      </c>
      <c r="C10896" s="446" t="s">
        <v>1870</v>
      </c>
      <c r="D10896" s="396" t="s">
        <v>24189</v>
      </c>
    </row>
    <row r="10897" spans="1:4" x14ac:dyDescent="0.2">
      <c r="A10897" s="445">
        <v>38386</v>
      </c>
      <c r="B10897" s="445" t="s">
        <v>18154</v>
      </c>
      <c r="C10897" s="446" t="s">
        <v>1867</v>
      </c>
      <c r="D10897" s="396" t="s">
        <v>21721</v>
      </c>
    </row>
    <row r="10898" spans="1:4" x14ac:dyDescent="0.2">
      <c r="A10898" s="445">
        <v>11091</v>
      </c>
      <c r="B10898" s="445" t="s">
        <v>18155</v>
      </c>
      <c r="C10898" s="446" t="s">
        <v>1867</v>
      </c>
      <c r="D10898" s="396" t="s">
        <v>21700</v>
      </c>
    </row>
    <row r="10899" spans="1:4" x14ac:dyDescent="0.2">
      <c r="A10899" s="445">
        <v>37586</v>
      </c>
      <c r="B10899" s="445" t="s">
        <v>18156</v>
      </c>
      <c r="C10899" s="446" t="s">
        <v>1880</v>
      </c>
      <c r="D10899" s="396" t="s">
        <v>24190</v>
      </c>
    </row>
    <row r="10900" spans="1:4" x14ac:dyDescent="0.2">
      <c r="A10900" s="445">
        <v>37395</v>
      </c>
      <c r="B10900" s="445" t="s">
        <v>18157</v>
      </c>
      <c r="C10900" s="446" t="s">
        <v>1880</v>
      </c>
      <c r="D10900" s="396" t="s">
        <v>24191</v>
      </c>
    </row>
    <row r="10901" spans="1:4" x14ac:dyDescent="0.2">
      <c r="A10901" s="445">
        <v>14147</v>
      </c>
      <c r="B10901" s="445" t="s">
        <v>18158</v>
      </c>
      <c r="C10901" s="446" t="s">
        <v>1880</v>
      </c>
      <c r="D10901" s="396" t="s">
        <v>24192</v>
      </c>
    </row>
    <row r="10902" spans="1:4" x14ac:dyDescent="0.2">
      <c r="A10902" s="445">
        <v>37396</v>
      </c>
      <c r="B10902" s="445" t="s">
        <v>18159</v>
      </c>
      <c r="C10902" s="446" t="s">
        <v>1880</v>
      </c>
      <c r="D10902" s="396" t="s">
        <v>24193</v>
      </c>
    </row>
    <row r="10903" spans="1:4" x14ac:dyDescent="0.2">
      <c r="A10903" s="445">
        <v>37397</v>
      </c>
      <c r="B10903" s="445" t="s">
        <v>18160</v>
      </c>
      <c r="C10903" s="446" t="s">
        <v>1880</v>
      </c>
      <c r="D10903" s="396" t="s">
        <v>24194</v>
      </c>
    </row>
    <row r="10904" spans="1:4" x14ac:dyDescent="0.2">
      <c r="A10904" s="445">
        <v>43606</v>
      </c>
      <c r="B10904" s="445" t="s">
        <v>18161</v>
      </c>
      <c r="C10904" s="446" t="s">
        <v>1867</v>
      </c>
      <c r="D10904" s="396" t="s">
        <v>24021</v>
      </c>
    </row>
    <row r="10905" spans="1:4" x14ac:dyDescent="0.2">
      <c r="A10905" s="445">
        <v>444</v>
      </c>
      <c r="B10905" s="445" t="s">
        <v>18162</v>
      </c>
      <c r="C10905" s="446" t="s">
        <v>1867</v>
      </c>
      <c r="D10905" s="396" t="s">
        <v>24195</v>
      </c>
    </row>
    <row r="10906" spans="1:4" x14ac:dyDescent="0.2">
      <c r="A10906" s="445">
        <v>445</v>
      </c>
      <c r="B10906" s="445" t="s">
        <v>18163</v>
      </c>
      <c r="C10906" s="446" t="s">
        <v>1867</v>
      </c>
      <c r="D10906" s="396" t="s">
        <v>24196</v>
      </c>
    </row>
    <row r="10907" spans="1:4" x14ac:dyDescent="0.2">
      <c r="A10907" s="445">
        <v>4783</v>
      </c>
      <c r="B10907" s="445" t="s">
        <v>18164</v>
      </c>
      <c r="C10907" s="446" t="s">
        <v>1866</v>
      </c>
      <c r="D10907" s="396" t="s">
        <v>21574</v>
      </c>
    </row>
    <row r="10908" spans="1:4" x14ac:dyDescent="0.2">
      <c r="A10908" s="445">
        <v>41079</v>
      </c>
      <c r="B10908" s="445" t="s">
        <v>18165</v>
      </c>
      <c r="C10908" s="446" t="s">
        <v>1873</v>
      </c>
      <c r="D10908" s="396" t="s">
        <v>21575</v>
      </c>
    </row>
    <row r="10909" spans="1:4" x14ac:dyDescent="0.2">
      <c r="A10909" s="445">
        <v>12874</v>
      </c>
      <c r="B10909" s="445" t="s">
        <v>18166</v>
      </c>
      <c r="C10909" s="446" t="s">
        <v>1866</v>
      </c>
      <c r="D10909" s="396" t="s">
        <v>24197</v>
      </c>
    </row>
    <row r="10910" spans="1:4" x14ac:dyDescent="0.2">
      <c r="A10910" s="445">
        <v>41082</v>
      </c>
      <c r="B10910" s="445" t="s">
        <v>18167</v>
      </c>
      <c r="C10910" s="446" t="s">
        <v>1873</v>
      </c>
      <c r="D10910" s="396" t="s">
        <v>24198</v>
      </c>
    </row>
    <row r="10911" spans="1:4" x14ac:dyDescent="0.2">
      <c r="A10911" s="445">
        <v>4785</v>
      </c>
      <c r="B10911" s="445" t="s">
        <v>18168</v>
      </c>
      <c r="C10911" s="446" t="s">
        <v>1866</v>
      </c>
      <c r="D10911" s="396" t="s">
        <v>21574</v>
      </c>
    </row>
    <row r="10912" spans="1:4" x14ac:dyDescent="0.2">
      <c r="A10912" s="445">
        <v>41081</v>
      </c>
      <c r="B10912" s="445" t="s">
        <v>18169</v>
      </c>
      <c r="C10912" s="446" t="s">
        <v>1873</v>
      </c>
      <c r="D10912" s="396" t="s">
        <v>21575</v>
      </c>
    </row>
    <row r="10913" spans="1:4" x14ac:dyDescent="0.2">
      <c r="A10913" s="445">
        <v>4801</v>
      </c>
      <c r="B10913" s="445" t="s">
        <v>18170</v>
      </c>
      <c r="C10913" s="446" t="s">
        <v>1868</v>
      </c>
      <c r="D10913" s="396" t="s">
        <v>24199</v>
      </c>
    </row>
    <row r="10914" spans="1:4" x14ac:dyDescent="0.2">
      <c r="A10914" s="445">
        <v>4794</v>
      </c>
      <c r="B10914" s="445" t="s">
        <v>18171</v>
      </c>
      <c r="C10914" s="446" t="s">
        <v>1868</v>
      </c>
      <c r="D10914" s="396" t="s">
        <v>24200</v>
      </c>
    </row>
    <row r="10915" spans="1:4" x14ac:dyDescent="0.2">
      <c r="A10915" s="445">
        <v>4796</v>
      </c>
      <c r="B10915" s="445" t="s">
        <v>18172</v>
      </c>
      <c r="C10915" s="446" t="s">
        <v>1868</v>
      </c>
      <c r="D10915" s="396" t="s">
        <v>24201</v>
      </c>
    </row>
    <row r="10916" spans="1:4" x14ac:dyDescent="0.2">
      <c r="A10916" s="445">
        <v>4800</v>
      </c>
      <c r="B10916" s="445" t="s">
        <v>18173</v>
      </c>
      <c r="C10916" s="446" t="s">
        <v>1868</v>
      </c>
      <c r="D10916" s="396" t="s">
        <v>24202</v>
      </c>
    </row>
    <row r="10917" spans="1:4" x14ac:dyDescent="0.2">
      <c r="A10917" s="445">
        <v>4795</v>
      </c>
      <c r="B10917" s="445" t="s">
        <v>18174</v>
      </c>
      <c r="C10917" s="446" t="s">
        <v>1868</v>
      </c>
      <c r="D10917" s="396" t="s">
        <v>24203</v>
      </c>
    </row>
    <row r="10918" spans="1:4" x14ac:dyDescent="0.2">
      <c r="A10918" s="445">
        <v>39694</v>
      </c>
      <c r="B10918" s="445" t="s">
        <v>18175</v>
      </c>
      <c r="C10918" s="446" t="s">
        <v>1868</v>
      </c>
      <c r="D10918" s="396" t="s">
        <v>24204</v>
      </c>
    </row>
    <row r="10919" spans="1:4" x14ac:dyDescent="0.2">
      <c r="A10919" s="445">
        <v>1292</v>
      </c>
      <c r="B10919" s="445" t="s">
        <v>18176</v>
      </c>
      <c r="C10919" s="446" t="s">
        <v>1868</v>
      </c>
      <c r="D10919" s="396" t="s">
        <v>24205</v>
      </c>
    </row>
    <row r="10920" spans="1:4" x14ac:dyDescent="0.2">
      <c r="A10920" s="445">
        <v>1287</v>
      </c>
      <c r="B10920" s="445" t="s">
        <v>18177</v>
      </c>
      <c r="C10920" s="446" t="s">
        <v>1868</v>
      </c>
      <c r="D10920" s="396" t="s">
        <v>24206</v>
      </c>
    </row>
    <row r="10921" spans="1:4" x14ac:dyDescent="0.2">
      <c r="A10921" s="445">
        <v>1297</v>
      </c>
      <c r="B10921" s="445" t="s">
        <v>18178</v>
      </c>
      <c r="C10921" s="446" t="s">
        <v>1868</v>
      </c>
      <c r="D10921" s="397" t="s">
        <v>24207</v>
      </c>
    </row>
    <row r="10922" spans="1:4" x14ac:dyDescent="0.2">
      <c r="A10922" s="445">
        <v>4786</v>
      </c>
      <c r="B10922" s="445" t="s">
        <v>18179</v>
      </c>
      <c r="C10922" s="446" t="s">
        <v>1868</v>
      </c>
      <c r="D10922" s="397" t="s">
        <v>24208</v>
      </c>
    </row>
    <row r="10923" spans="1:4" x14ac:dyDescent="0.2">
      <c r="A10923" s="445">
        <v>10840</v>
      </c>
      <c r="B10923" s="445" t="s">
        <v>18180</v>
      </c>
      <c r="C10923" s="446" t="s">
        <v>1868</v>
      </c>
      <c r="D10923" s="397" t="s">
        <v>24209</v>
      </c>
    </row>
    <row r="10924" spans="1:4" x14ac:dyDescent="0.2">
      <c r="A10924" s="445">
        <v>10841</v>
      </c>
      <c r="B10924" s="445" t="s">
        <v>18181</v>
      </c>
      <c r="C10924" s="446" t="s">
        <v>1868</v>
      </c>
      <c r="D10924" s="397" t="s">
        <v>24210</v>
      </c>
    </row>
    <row r="10925" spans="1:4" x14ac:dyDescent="0.2">
      <c r="A10925" s="445">
        <v>44540</v>
      </c>
      <c r="B10925" s="445" t="s">
        <v>18182</v>
      </c>
      <c r="C10925" s="446" t="s">
        <v>1868</v>
      </c>
      <c r="D10925" s="397" t="s">
        <v>24211</v>
      </c>
    </row>
    <row r="10926" spans="1:4" x14ac:dyDescent="0.2">
      <c r="A10926" s="445">
        <v>10842</v>
      </c>
      <c r="B10926" s="445" t="s">
        <v>18183</v>
      </c>
      <c r="C10926" s="446" t="s">
        <v>1868</v>
      </c>
      <c r="D10926" s="397" t="s">
        <v>24212</v>
      </c>
    </row>
    <row r="10927" spans="1:4" x14ac:dyDescent="0.2">
      <c r="A10927" s="445">
        <v>21108</v>
      </c>
      <c r="B10927" s="445" t="s">
        <v>18184</v>
      </c>
      <c r="C10927" s="446" t="s">
        <v>1868</v>
      </c>
      <c r="D10927" s="397" t="s">
        <v>24213</v>
      </c>
    </row>
    <row r="10928" spans="1:4" x14ac:dyDescent="0.2">
      <c r="A10928" s="445">
        <v>38195</v>
      </c>
      <c r="B10928" s="445" t="s">
        <v>18185</v>
      </c>
      <c r="C10928" s="446" t="s">
        <v>1868</v>
      </c>
      <c r="D10928" s="397" t="s">
        <v>24214</v>
      </c>
    </row>
    <row r="10929" spans="1:4" x14ac:dyDescent="0.2">
      <c r="A10929" s="445">
        <v>38180</v>
      </c>
      <c r="B10929" s="445" t="s">
        <v>18186</v>
      </c>
      <c r="C10929" s="446" t="s">
        <v>1868</v>
      </c>
      <c r="D10929" s="397" t="s">
        <v>24215</v>
      </c>
    </row>
    <row r="10930" spans="1:4" x14ac:dyDescent="0.2">
      <c r="A10930" s="445">
        <v>40648</v>
      </c>
      <c r="B10930" s="445" t="s">
        <v>18187</v>
      </c>
      <c r="C10930" s="446" t="s">
        <v>1868</v>
      </c>
      <c r="D10930" s="397" t="s">
        <v>24216</v>
      </c>
    </row>
    <row r="10931" spans="1:4" x14ac:dyDescent="0.2">
      <c r="A10931" s="445">
        <v>40649</v>
      </c>
      <c r="B10931" s="445" t="s">
        <v>18188</v>
      </c>
      <c r="C10931" s="446" t="s">
        <v>1868</v>
      </c>
      <c r="D10931" s="396" t="s">
        <v>24217</v>
      </c>
    </row>
    <row r="10932" spans="1:4" x14ac:dyDescent="0.2">
      <c r="A10932" s="445">
        <v>40650</v>
      </c>
      <c r="B10932" s="445" t="s">
        <v>18189</v>
      </c>
      <c r="C10932" s="446" t="s">
        <v>1868</v>
      </c>
      <c r="D10932" s="396" t="s">
        <v>24218</v>
      </c>
    </row>
    <row r="10933" spans="1:4" x14ac:dyDescent="0.2">
      <c r="A10933" s="445">
        <v>40651</v>
      </c>
      <c r="B10933" s="445" t="s">
        <v>18190</v>
      </c>
      <c r="C10933" s="446" t="s">
        <v>1868</v>
      </c>
      <c r="D10933" s="396" t="s">
        <v>24219</v>
      </c>
    </row>
    <row r="10934" spans="1:4" x14ac:dyDescent="0.2">
      <c r="A10934" s="445">
        <v>40652</v>
      </c>
      <c r="B10934" s="445" t="s">
        <v>18191</v>
      </c>
      <c r="C10934" s="446" t="s">
        <v>1868</v>
      </c>
      <c r="D10934" s="396" t="s">
        <v>24220</v>
      </c>
    </row>
    <row r="10935" spans="1:4" x14ac:dyDescent="0.2">
      <c r="A10935" s="445">
        <v>40647</v>
      </c>
      <c r="B10935" s="445" t="s">
        <v>18192</v>
      </c>
      <c r="C10935" s="446" t="s">
        <v>1868</v>
      </c>
      <c r="D10935" s="396" t="s">
        <v>24221</v>
      </c>
    </row>
    <row r="10936" spans="1:4" x14ac:dyDescent="0.2">
      <c r="A10936" s="445">
        <v>40653</v>
      </c>
      <c r="B10936" s="445" t="s">
        <v>18193</v>
      </c>
      <c r="C10936" s="446" t="s">
        <v>1868</v>
      </c>
      <c r="D10936" s="396" t="s">
        <v>24222</v>
      </c>
    </row>
    <row r="10937" spans="1:4" x14ac:dyDescent="0.2">
      <c r="A10937" s="445">
        <v>38135</v>
      </c>
      <c r="B10937" s="445" t="s">
        <v>24223</v>
      </c>
      <c r="C10937" s="446" t="s">
        <v>1868</v>
      </c>
      <c r="D10937" s="396" t="s">
        <v>24224</v>
      </c>
    </row>
    <row r="10938" spans="1:4" x14ac:dyDescent="0.2">
      <c r="A10938" s="445">
        <v>36178</v>
      </c>
      <c r="B10938" s="445" t="s">
        <v>24225</v>
      </c>
      <c r="C10938" s="446" t="s">
        <v>1867</v>
      </c>
      <c r="D10938" s="396" t="s">
        <v>24226</v>
      </c>
    </row>
    <row r="10939" spans="1:4" x14ac:dyDescent="0.2">
      <c r="A10939" s="445">
        <v>38181</v>
      </c>
      <c r="B10939" s="445" t="s">
        <v>18194</v>
      </c>
      <c r="C10939" s="446" t="s">
        <v>1868</v>
      </c>
      <c r="D10939" s="396" t="s">
        <v>22856</v>
      </c>
    </row>
    <row r="10940" spans="1:4" x14ac:dyDescent="0.2">
      <c r="A10940" s="445">
        <v>38182</v>
      </c>
      <c r="B10940" s="445" t="s">
        <v>18195</v>
      </c>
      <c r="C10940" s="446" t="s">
        <v>1868</v>
      </c>
      <c r="D10940" s="396" t="s">
        <v>24227</v>
      </c>
    </row>
    <row r="10941" spans="1:4" x14ac:dyDescent="0.2">
      <c r="A10941" s="445">
        <v>38186</v>
      </c>
      <c r="B10941" s="445" t="s">
        <v>18196</v>
      </c>
      <c r="C10941" s="446" t="s">
        <v>1868</v>
      </c>
      <c r="D10941" s="396" t="s">
        <v>24228</v>
      </c>
    </row>
    <row r="10942" spans="1:4" x14ac:dyDescent="0.2">
      <c r="A10942" s="445">
        <v>38185</v>
      </c>
      <c r="B10942" s="445" t="s">
        <v>18197</v>
      </c>
      <c r="C10942" s="446" t="s">
        <v>1868</v>
      </c>
      <c r="D10942" s="396" t="s">
        <v>24229</v>
      </c>
    </row>
    <row r="10943" spans="1:4" x14ac:dyDescent="0.2">
      <c r="A10943" s="445">
        <v>40654</v>
      </c>
      <c r="B10943" s="445" t="s">
        <v>24230</v>
      </c>
      <c r="C10943" s="446" t="s">
        <v>1868</v>
      </c>
      <c r="D10943" s="396" t="s">
        <v>24231</v>
      </c>
    </row>
    <row r="10944" spans="1:4" x14ac:dyDescent="0.2">
      <c r="A10944" s="445">
        <v>44541</v>
      </c>
      <c r="B10944" s="445" t="s">
        <v>18198</v>
      </c>
      <c r="C10944" s="446" t="s">
        <v>1868</v>
      </c>
      <c r="D10944" s="396" t="s">
        <v>24232</v>
      </c>
    </row>
    <row r="10945" spans="1:4" x14ac:dyDescent="0.2">
      <c r="A10945" s="445">
        <v>4822</v>
      </c>
      <c r="B10945" s="445" t="s">
        <v>18199</v>
      </c>
      <c r="C10945" s="446" t="s">
        <v>1868</v>
      </c>
      <c r="D10945" s="397" t="s">
        <v>24233</v>
      </c>
    </row>
    <row r="10946" spans="1:4" x14ac:dyDescent="0.2">
      <c r="A10946" s="445">
        <v>4818</v>
      </c>
      <c r="B10946" s="445" t="s">
        <v>18200</v>
      </c>
      <c r="C10946" s="446" t="s">
        <v>1868</v>
      </c>
      <c r="D10946" s="396" t="s">
        <v>24234</v>
      </c>
    </row>
    <row r="10947" spans="1:4" x14ac:dyDescent="0.2">
      <c r="A10947" s="445">
        <v>39567</v>
      </c>
      <c r="B10947" s="445" t="s">
        <v>18201</v>
      </c>
      <c r="C10947" s="446" t="s">
        <v>1868</v>
      </c>
      <c r="D10947" s="397" t="s">
        <v>24235</v>
      </c>
    </row>
    <row r="10948" spans="1:4" x14ac:dyDescent="0.2">
      <c r="A10948" s="445">
        <v>39566</v>
      </c>
      <c r="B10948" s="445" t="s">
        <v>18202</v>
      </c>
      <c r="C10948" s="446" t="s">
        <v>1868</v>
      </c>
      <c r="D10948" s="396" t="s">
        <v>22117</v>
      </c>
    </row>
    <row r="10949" spans="1:4" x14ac:dyDescent="0.2">
      <c r="A10949" s="445">
        <v>39416</v>
      </c>
      <c r="B10949" s="445" t="s">
        <v>18203</v>
      </c>
      <c r="C10949" s="446" t="s">
        <v>1868</v>
      </c>
      <c r="D10949" s="397" t="s">
        <v>24236</v>
      </c>
    </row>
    <row r="10950" spans="1:4" x14ac:dyDescent="0.2">
      <c r="A10950" s="445">
        <v>39417</v>
      </c>
      <c r="B10950" s="445" t="s">
        <v>18204</v>
      </c>
      <c r="C10950" s="446" t="s">
        <v>1868</v>
      </c>
      <c r="D10950" s="396" t="s">
        <v>24237</v>
      </c>
    </row>
    <row r="10951" spans="1:4" x14ac:dyDescent="0.2">
      <c r="A10951" s="445">
        <v>43742</v>
      </c>
      <c r="B10951" s="445" t="s">
        <v>18205</v>
      </c>
      <c r="C10951" s="446" t="s">
        <v>1868</v>
      </c>
      <c r="D10951" s="396" t="s">
        <v>24238</v>
      </c>
    </row>
    <row r="10952" spans="1:4" x14ac:dyDescent="0.2">
      <c r="A10952" s="445">
        <v>39414</v>
      </c>
      <c r="B10952" s="445" t="s">
        <v>18206</v>
      </c>
      <c r="C10952" s="446" t="s">
        <v>1868</v>
      </c>
      <c r="D10952" s="396" t="s">
        <v>24239</v>
      </c>
    </row>
    <row r="10953" spans="1:4" x14ac:dyDescent="0.2">
      <c r="A10953" s="445">
        <v>39415</v>
      </c>
      <c r="B10953" s="445" t="s">
        <v>18207</v>
      </c>
      <c r="C10953" s="446" t="s">
        <v>1868</v>
      </c>
      <c r="D10953" s="396" t="s">
        <v>24240</v>
      </c>
    </row>
    <row r="10954" spans="1:4" x14ac:dyDescent="0.2">
      <c r="A10954" s="445">
        <v>43740</v>
      </c>
      <c r="B10954" s="445" t="s">
        <v>18208</v>
      </c>
      <c r="C10954" s="446" t="s">
        <v>1868</v>
      </c>
      <c r="D10954" s="396" t="s">
        <v>21416</v>
      </c>
    </row>
    <row r="10955" spans="1:4" x14ac:dyDescent="0.2">
      <c r="A10955" s="445">
        <v>39412</v>
      </c>
      <c r="B10955" s="445" t="s">
        <v>18209</v>
      </c>
      <c r="C10955" s="446" t="s">
        <v>1868</v>
      </c>
      <c r="D10955" s="396" t="s">
        <v>24241</v>
      </c>
    </row>
    <row r="10956" spans="1:4" x14ac:dyDescent="0.2">
      <c r="A10956" s="445">
        <v>39413</v>
      </c>
      <c r="B10956" s="445" t="s">
        <v>18210</v>
      </c>
      <c r="C10956" s="446" t="s">
        <v>1868</v>
      </c>
      <c r="D10956" s="396" t="s">
        <v>24242</v>
      </c>
    </row>
    <row r="10957" spans="1:4" x14ac:dyDescent="0.2">
      <c r="A10957" s="445">
        <v>43741</v>
      </c>
      <c r="B10957" s="445" t="s">
        <v>18211</v>
      </c>
      <c r="C10957" s="446" t="s">
        <v>1868</v>
      </c>
      <c r="D10957" s="396" t="s">
        <v>24243</v>
      </c>
    </row>
    <row r="10958" spans="1:4" x14ac:dyDescent="0.2">
      <c r="A10958" s="445">
        <v>11062</v>
      </c>
      <c r="B10958" s="445" t="s">
        <v>18212</v>
      </c>
      <c r="C10958" s="446" t="s">
        <v>1868</v>
      </c>
      <c r="D10958" s="396" t="s">
        <v>24244</v>
      </c>
    </row>
    <row r="10959" spans="1:4" x14ac:dyDescent="0.2">
      <c r="A10959" s="445">
        <v>11063</v>
      </c>
      <c r="B10959" s="445" t="s">
        <v>18213</v>
      </c>
      <c r="C10959" s="446" t="s">
        <v>1868</v>
      </c>
      <c r="D10959" s="396" t="s">
        <v>23984</v>
      </c>
    </row>
    <row r="10960" spans="1:4" x14ac:dyDescent="0.2">
      <c r="A10960" s="445">
        <v>13521</v>
      </c>
      <c r="B10960" s="445" t="s">
        <v>18214</v>
      </c>
      <c r="C10960" s="446" t="s">
        <v>1867</v>
      </c>
      <c r="D10960" s="396" t="s">
        <v>24245</v>
      </c>
    </row>
    <row r="10961" spans="1:4" x14ac:dyDescent="0.2">
      <c r="A10961" s="445">
        <v>10851</v>
      </c>
      <c r="B10961" s="445" t="s">
        <v>18215</v>
      </c>
      <c r="C10961" s="446" t="s">
        <v>1867</v>
      </c>
      <c r="D10961" s="396" t="s">
        <v>24246</v>
      </c>
    </row>
    <row r="10962" spans="1:4" x14ac:dyDescent="0.2">
      <c r="A10962" s="445">
        <v>39515</v>
      </c>
      <c r="B10962" s="445" t="s">
        <v>18216</v>
      </c>
      <c r="C10962" s="446" t="s">
        <v>1867</v>
      </c>
      <c r="D10962" s="396" t="s">
        <v>24247</v>
      </c>
    </row>
    <row r="10963" spans="1:4" x14ac:dyDescent="0.2">
      <c r="A10963" s="445">
        <v>39516</v>
      </c>
      <c r="B10963" s="445" t="s">
        <v>18217</v>
      </c>
      <c r="C10963" s="446" t="s">
        <v>1867</v>
      </c>
      <c r="D10963" s="396" t="s">
        <v>23677</v>
      </c>
    </row>
    <row r="10964" spans="1:4" x14ac:dyDescent="0.2">
      <c r="A10964" s="445">
        <v>39514</v>
      </c>
      <c r="B10964" s="445" t="s">
        <v>18218</v>
      </c>
      <c r="C10964" s="446" t="s">
        <v>1867</v>
      </c>
      <c r="D10964" s="396" t="s">
        <v>24248</v>
      </c>
    </row>
    <row r="10965" spans="1:4" x14ac:dyDescent="0.2">
      <c r="A10965" s="445">
        <v>4812</v>
      </c>
      <c r="B10965" s="445" t="s">
        <v>18219</v>
      </c>
      <c r="C10965" s="446" t="s">
        <v>1868</v>
      </c>
      <c r="D10965" s="396" t="s">
        <v>24249</v>
      </c>
    </row>
    <row r="10966" spans="1:4" x14ac:dyDescent="0.2">
      <c r="A10966" s="445">
        <v>10849</v>
      </c>
      <c r="B10966" s="445" t="s">
        <v>18220</v>
      </c>
      <c r="C10966" s="446" t="s">
        <v>1867</v>
      </c>
      <c r="D10966" s="396" t="s">
        <v>24250</v>
      </c>
    </row>
    <row r="10967" spans="1:4" x14ac:dyDescent="0.2">
      <c r="A10967" s="445">
        <v>10848</v>
      </c>
      <c r="B10967" s="445" t="s">
        <v>18221</v>
      </c>
      <c r="C10967" s="446" t="s">
        <v>1867</v>
      </c>
      <c r="D10967" s="396" t="s">
        <v>24251</v>
      </c>
    </row>
    <row r="10968" spans="1:4" x14ac:dyDescent="0.2">
      <c r="A10968" s="445">
        <v>4813</v>
      </c>
      <c r="B10968" s="445" t="s">
        <v>18222</v>
      </c>
      <c r="C10968" s="446" t="s">
        <v>1868</v>
      </c>
      <c r="D10968" s="396" t="s">
        <v>24252</v>
      </c>
    </row>
    <row r="10969" spans="1:4" x14ac:dyDescent="0.2">
      <c r="A10969" s="445">
        <v>37560</v>
      </c>
      <c r="B10969" s="445" t="s">
        <v>18223</v>
      </c>
      <c r="C10969" s="446" t="s">
        <v>1867</v>
      </c>
      <c r="D10969" s="396" t="s">
        <v>24129</v>
      </c>
    </row>
    <row r="10970" spans="1:4" x14ac:dyDescent="0.2">
      <c r="A10970" s="445">
        <v>37557</v>
      </c>
      <c r="B10970" s="445" t="s">
        <v>18224</v>
      </c>
      <c r="C10970" s="446" t="s">
        <v>1867</v>
      </c>
      <c r="D10970" s="396" t="s">
        <v>24253</v>
      </c>
    </row>
    <row r="10971" spans="1:4" x14ac:dyDescent="0.2">
      <c r="A10971" s="445">
        <v>37556</v>
      </c>
      <c r="B10971" s="445" t="s">
        <v>18225</v>
      </c>
      <c r="C10971" s="446" t="s">
        <v>1867</v>
      </c>
      <c r="D10971" s="396" t="s">
        <v>24254</v>
      </c>
    </row>
    <row r="10972" spans="1:4" x14ac:dyDescent="0.2">
      <c r="A10972" s="445">
        <v>37559</v>
      </c>
      <c r="B10972" s="445" t="s">
        <v>18226</v>
      </c>
      <c r="C10972" s="446" t="s">
        <v>1867</v>
      </c>
      <c r="D10972" s="396" t="s">
        <v>24255</v>
      </c>
    </row>
    <row r="10973" spans="1:4" x14ac:dyDescent="0.2">
      <c r="A10973" s="445">
        <v>37539</v>
      </c>
      <c r="B10973" s="445" t="s">
        <v>18227</v>
      </c>
      <c r="C10973" s="446" t="s">
        <v>1867</v>
      </c>
      <c r="D10973" s="396" t="s">
        <v>24256</v>
      </c>
    </row>
    <row r="10974" spans="1:4" x14ac:dyDescent="0.2">
      <c r="A10974" s="445">
        <v>37558</v>
      </c>
      <c r="B10974" s="445" t="s">
        <v>18228</v>
      </c>
      <c r="C10974" s="446" t="s">
        <v>1867</v>
      </c>
      <c r="D10974" s="396" t="s">
        <v>24257</v>
      </c>
    </row>
    <row r="10975" spans="1:4" x14ac:dyDescent="0.2">
      <c r="A10975" s="445">
        <v>34723</v>
      </c>
      <c r="B10975" s="445" t="s">
        <v>18229</v>
      </c>
      <c r="C10975" s="446" t="s">
        <v>1868</v>
      </c>
      <c r="D10975" s="396" t="s">
        <v>24258</v>
      </c>
    </row>
    <row r="10976" spans="1:4" x14ac:dyDescent="0.2">
      <c r="A10976" s="445">
        <v>34721</v>
      </c>
      <c r="B10976" s="445" t="s">
        <v>18230</v>
      </c>
      <c r="C10976" s="446" t="s">
        <v>1868</v>
      </c>
      <c r="D10976" s="396" t="s">
        <v>24259</v>
      </c>
    </row>
    <row r="10977" spans="1:4" x14ac:dyDescent="0.2">
      <c r="A10977" s="445">
        <v>4309</v>
      </c>
      <c r="B10977" s="445" t="s">
        <v>18231</v>
      </c>
      <c r="C10977" s="446" t="s">
        <v>1867</v>
      </c>
      <c r="D10977" s="396" t="s">
        <v>24260</v>
      </c>
    </row>
    <row r="10978" spans="1:4" x14ac:dyDescent="0.2">
      <c r="A10978" s="445">
        <v>4307</v>
      </c>
      <c r="B10978" s="445" t="s">
        <v>18232</v>
      </c>
      <c r="C10978" s="446" t="s">
        <v>1867</v>
      </c>
      <c r="D10978" s="396" t="s">
        <v>24261</v>
      </c>
    </row>
    <row r="10979" spans="1:4" x14ac:dyDescent="0.2">
      <c r="A10979" s="445">
        <v>10850</v>
      </c>
      <c r="B10979" s="445" t="s">
        <v>18233</v>
      </c>
      <c r="C10979" s="446" t="s">
        <v>1867</v>
      </c>
      <c r="D10979" s="396" t="s">
        <v>24262</v>
      </c>
    </row>
    <row r="10980" spans="1:4" x14ac:dyDescent="0.2">
      <c r="A10980" s="445">
        <v>42438</v>
      </c>
      <c r="B10980" s="445" t="s">
        <v>18234</v>
      </c>
      <c r="C10980" s="446" t="s">
        <v>1867</v>
      </c>
      <c r="D10980" s="396" t="s">
        <v>24263</v>
      </c>
    </row>
    <row r="10981" spans="1:4" x14ac:dyDescent="0.2">
      <c r="A10981" s="445">
        <v>4792</v>
      </c>
      <c r="B10981" s="445" t="s">
        <v>18235</v>
      </c>
      <c r="C10981" s="446" t="s">
        <v>1868</v>
      </c>
      <c r="D10981" s="396" t="s">
        <v>24264</v>
      </c>
    </row>
    <row r="10982" spans="1:4" x14ac:dyDescent="0.2">
      <c r="A10982" s="445">
        <v>4790</v>
      </c>
      <c r="B10982" s="445" t="s">
        <v>18236</v>
      </c>
      <c r="C10982" s="446" t="s">
        <v>1868</v>
      </c>
      <c r="D10982" s="396" t="s">
        <v>24265</v>
      </c>
    </row>
    <row r="10983" spans="1:4" x14ac:dyDescent="0.2">
      <c r="A10983" s="445">
        <v>40671</v>
      </c>
      <c r="B10983" s="445" t="s">
        <v>24266</v>
      </c>
      <c r="C10983" s="446" t="s">
        <v>1868</v>
      </c>
      <c r="D10983" s="396" t="s">
        <v>24267</v>
      </c>
    </row>
    <row r="10984" spans="1:4" x14ac:dyDescent="0.2">
      <c r="A10984" s="445">
        <v>7552</v>
      </c>
      <c r="B10984" s="445" t="s">
        <v>18237</v>
      </c>
      <c r="C10984" s="446" t="s">
        <v>1867</v>
      </c>
      <c r="D10984" s="396" t="s">
        <v>24268</v>
      </c>
    </row>
    <row r="10985" spans="1:4" x14ac:dyDescent="0.2">
      <c r="A10985" s="445">
        <v>4893</v>
      </c>
      <c r="B10985" s="445" t="s">
        <v>18238</v>
      </c>
      <c r="C10985" s="446" t="s">
        <v>1867</v>
      </c>
      <c r="D10985" s="396" t="s">
        <v>22817</v>
      </c>
    </row>
    <row r="10986" spans="1:4" x14ac:dyDescent="0.2">
      <c r="A10986" s="445">
        <v>4894</v>
      </c>
      <c r="B10986" s="445" t="s">
        <v>18239</v>
      </c>
      <c r="C10986" s="446" t="s">
        <v>1867</v>
      </c>
      <c r="D10986" s="396" t="s">
        <v>24269</v>
      </c>
    </row>
    <row r="10987" spans="1:4" x14ac:dyDescent="0.2">
      <c r="A10987" s="445">
        <v>4888</v>
      </c>
      <c r="B10987" s="445" t="s">
        <v>18240</v>
      </c>
      <c r="C10987" s="446" t="s">
        <v>1867</v>
      </c>
      <c r="D10987" s="396" t="s">
        <v>24270</v>
      </c>
    </row>
    <row r="10988" spans="1:4" x14ac:dyDescent="0.2">
      <c r="A10988" s="445">
        <v>4890</v>
      </c>
      <c r="B10988" s="445" t="s">
        <v>18241</v>
      </c>
      <c r="C10988" s="446" t="s">
        <v>1867</v>
      </c>
      <c r="D10988" s="396" t="s">
        <v>24172</v>
      </c>
    </row>
    <row r="10989" spans="1:4" x14ac:dyDescent="0.2">
      <c r="A10989" s="445">
        <v>12411</v>
      </c>
      <c r="B10989" s="445" t="s">
        <v>18242</v>
      </c>
      <c r="C10989" s="446" t="s">
        <v>1867</v>
      </c>
      <c r="D10989" s="396" t="s">
        <v>22275</v>
      </c>
    </row>
    <row r="10990" spans="1:4" x14ac:dyDescent="0.2">
      <c r="A10990" s="445">
        <v>4891</v>
      </c>
      <c r="B10990" s="445" t="s">
        <v>18243</v>
      </c>
      <c r="C10990" s="446" t="s">
        <v>1867</v>
      </c>
      <c r="D10990" s="396" t="s">
        <v>24271</v>
      </c>
    </row>
    <row r="10991" spans="1:4" x14ac:dyDescent="0.2">
      <c r="A10991" s="445">
        <v>4889</v>
      </c>
      <c r="B10991" s="445" t="s">
        <v>18244</v>
      </c>
      <c r="C10991" s="446" t="s">
        <v>1867</v>
      </c>
      <c r="D10991" s="396" t="s">
        <v>24272</v>
      </c>
    </row>
    <row r="10992" spans="1:4" x14ac:dyDescent="0.2">
      <c r="A10992" s="445">
        <v>4892</v>
      </c>
      <c r="B10992" s="445" t="s">
        <v>18245</v>
      </c>
      <c r="C10992" s="446" t="s">
        <v>1867</v>
      </c>
      <c r="D10992" s="396" t="s">
        <v>24273</v>
      </c>
    </row>
    <row r="10993" spans="1:4" x14ac:dyDescent="0.2">
      <c r="A10993" s="445">
        <v>12412</v>
      </c>
      <c r="B10993" s="445" t="s">
        <v>18246</v>
      </c>
      <c r="C10993" s="446" t="s">
        <v>1867</v>
      </c>
      <c r="D10993" s="396" t="s">
        <v>24274</v>
      </c>
    </row>
    <row r="10994" spans="1:4" x14ac:dyDescent="0.2">
      <c r="A10994" s="445">
        <v>4907</v>
      </c>
      <c r="B10994" s="445" t="s">
        <v>18247</v>
      </c>
      <c r="C10994" s="446" t="s">
        <v>1867</v>
      </c>
      <c r="D10994" s="396" t="s">
        <v>24275</v>
      </c>
    </row>
    <row r="10995" spans="1:4" x14ac:dyDescent="0.2">
      <c r="A10995" s="445">
        <v>4902</v>
      </c>
      <c r="B10995" s="445" t="s">
        <v>18248</v>
      </c>
      <c r="C10995" s="446" t="s">
        <v>1867</v>
      </c>
      <c r="D10995" s="396" t="s">
        <v>24276</v>
      </c>
    </row>
    <row r="10996" spans="1:4" x14ac:dyDescent="0.2">
      <c r="A10996" s="445">
        <v>11096</v>
      </c>
      <c r="B10996" s="445" t="s">
        <v>18249</v>
      </c>
      <c r="C10996" s="446" t="s">
        <v>1871</v>
      </c>
      <c r="D10996" s="396" t="s">
        <v>24277</v>
      </c>
    </row>
    <row r="10997" spans="1:4" x14ac:dyDescent="0.2">
      <c r="A10997" s="445">
        <v>4741</v>
      </c>
      <c r="B10997" s="445" t="s">
        <v>18250</v>
      </c>
      <c r="C10997" s="446" t="s">
        <v>1869</v>
      </c>
      <c r="D10997" s="396" t="s">
        <v>24136</v>
      </c>
    </row>
    <row r="10998" spans="1:4" x14ac:dyDescent="0.2">
      <c r="A10998" s="445">
        <v>4752</v>
      </c>
      <c r="B10998" s="445" t="s">
        <v>18251</v>
      </c>
      <c r="C10998" s="446" t="s">
        <v>1866</v>
      </c>
      <c r="D10998" s="396" t="s">
        <v>24042</v>
      </c>
    </row>
    <row r="10999" spans="1:4" x14ac:dyDescent="0.2">
      <c r="A10999" s="445">
        <v>41091</v>
      </c>
      <c r="B10999" s="445" t="s">
        <v>18252</v>
      </c>
      <c r="C10999" s="446" t="s">
        <v>1873</v>
      </c>
      <c r="D10999" s="396" t="s">
        <v>24043</v>
      </c>
    </row>
    <row r="11000" spans="1:4" x14ac:dyDescent="0.2">
      <c r="A11000" s="445">
        <v>13954</v>
      </c>
      <c r="B11000" s="445" t="s">
        <v>18253</v>
      </c>
      <c r="C11000" s="446" t="s">
        <v>1867</v>
      </c>
      <c r="D11000" s="396" t="s">
        <v>24278</v>
      </c>
    </row>
    <row r="11001" spans="1:4" x14ac:dyDescent="0.2">
      <c r="A11001" s="445">
        <v>3411</v>
      </c>
      <c r="B11001" s="445" t="s">
        <v>18254</v>
      </c>
      <c r="C11001" s="446" t="s">
        <v>1871</v>
      </c>
      <c r="D11001" s="396" t="s">
        <v>24279</v>
      </c>
    </row>
    <row r="11002" spans="1:4" x14ac:dyDescent="0.2">
      <c r="A11002" s="445">
        <v>39995</v>
      </c>
      <c r="B11002" s="445" t="s">
        <v>18255</v>
      </c>
      <c r="C11002" s="446" t="s">
        <v>1869</v>
      </c>
      <c r="D11002" s="397" t="s">
        <v>24280</v>
      </c>
    </row>
    <row r="11003" spans="1:4" x14ac:dyDescent="0.2">
      <c r="A11003" s="445">
        <v>11615</v>
      </c>
      <c r="B11003" s="445" t="s">
        <v>18256</v>
      </c>
      <c r="C11003" s="446" t="s">
        <v>1868</v>
      </c>
      <c r="D11003" s="396" t="s">
        <v>22960</v>
      </c>
    </row>
    <row r="11004" spans="1:4" x14ac:dyDescent="0.2">
      <c r="A11004" s="445">
        <v>3408</v>
      </c>
      <c r="B11004" s="445" t="s">
        <v>18257</v>
      </c>
      <c r="C11004" s="446" t="s">
        <v>1868</v>
      </c>
      <c r="D11004" s="396" t="s">
        <v>24281</v>
      </c>
    </row>
    <row r="11005" spans="1:4" x14ac:dyDescent="0.2">
      <c r="A11005" s="445">
        <v>3409</v>
      </c>
      <c r="B11005" s="445" t="s">
        <v>18258</v>
      </c>
      <c r="C11005" s="446" t="s">
        <v>1868</v>
      </c>
      <c r="D11005" s="396" t="s">
        <v>24282</v>
      </c>
    </row>
    <row r="11006" spans="1:4" x14ac:dyDescent="0.2">
      <c r="A11006" s="445">
        <v>11427</v>
      </c>
      <c r="B11006" s="445" t="s">
        <v>18259</v>
      </c>
      <c r="C11006" s="446" t="s">
        <v>1871</v>
      </c>
      <c r="D11006" s="396" t="s">
        <v>21873</v>
      </c>
    </row>
    <row r="11007" spans="1:4" x14ac:dyDescent="0.2">
      <c r="A11007" s="445">
        <v>4491</v>
      </c>
      <c r="B11007" s="445" t="s">
        <v>18260</v>
      </c>
      <c r="C11007" s="446" t="s">
        <v>1870</v>
      </c>
      <c r="D11007" s="396" t="s">
        <v>24283</v>
      </c>
    </row>
    <row r="11008" spans="1:4" x14ac:dyDescent="0.2">
      <c r="A11008" s="445">
        <v>2745</v>
      </c>
      <c r="B11008" s="445" t="s">
        <v>24284</v>
      </c>
      <c r="C11008" s="446" t="s">
        <v>1870</v>
      </c>
      <c r="D11008" s="396" t="s">
        <v>23163</v>
      </c>
    </row>
    <row r="11009" spans="1:4" x14ac:dyDescent="0.2">
      <c r="A11009" s="445">
        <v>14439</v>
      </c>
      <c r="B11009" s="445" t="s">
        <v>24285</v>
      </c>
      <c r="C11009" s="446" t="s">
        <v>1870</v>
      </c>
      <c r="D11009" s="396" t="s">
        <v>23171</v>
      </c>
    </row>
    <row r="11010" spans="1:4" x14ac:dyDescent="0.2">
      <c r="A11010" s="445">
        <v>44496</v>
      </c>
      <c r="B11010" s="445" t="s">
        <v>18261</v>
      </c>
      <c r="C11010" s="446" t="s">
        <v>1867</v>
      </c>
      <c r="D11010" s="396" t="s">
        <v>24286</v>
      </c>
    </row>
    <row r="11011" spans="1:4" x14ac:dyDescent="0.2">
      <c r="A11011" s="445">
        <v>12362</v>
      </c>
      <c r="B11011" s="445" t="s">
        <v>18262</v>
      </c>
      <c r="C11011" s="446" t="s">
        <v>1867</v>
      </c>
      <c r="D11011" s="396" t="s">
        <v>24287</v>
      </c>
    </row>
    <row r="11012" spans="1:4" x14ac:dyDescent="0.2">
      <c r="A11012" s="445">
        <v>421</v>
      </c>
      <c r="B11012" s="445" t="s">
        <v>18263</v>
      </c>
      <c r="C11012" s="446" t="s">
        <v>1867</v>
      </c>
      <c r="D11012" s="396" t="s">
        <v>24288</v>
      </c>
    </row>
    <row r="11013" spans="1:4" x14ac:dyDescent="0.2">
      <c r="A11013" s="445">
        <v>14148</v>
      </c>
      <c r="B11013" s="445" t="s">
        <v>18264</v>
      </c>
      <c r="C11013" s="446" t="s">
        <v>1867</v>
      </c>
      <c r="D11013" s="396" t="s">
        <v>24289</v>
      </c>
    </row>
    <row r="11014" spans="1:4" x14ac:dyDescent="0.2">
      <c r="A11014" s="445">
        <v>4341</v>
      </c>
      <c r="B11014" s="445" t="s">
        <v>18265</v>
      </c>
      <c r="C11014" s="446" t="s">
        <v>1867</v>
      </c>
      <c r="D11014" s="396" t="s">
        <v>24290</v>
      </c>
    </row>
    <row r="11015" spans="1:4" x14ac:dyDescent="0.2">
      <c r="A11015" s="445">
        <v>4337</v>
      </c>
      <c r="B11015" s="445" t="s">
        <v>18266</v>
      </c>
      <c r="C11015" s="446" t="s">
        <v>1867</v>
      </c>
      <c r="D11015" s="396" t="s">
        <v>24291</v>
      </c>
    </row>
    <row r="11016" spans="1:4" x14ac:dyDescent="0.2">
      <c r="A11016" s="445">
        <v>4339</v>
      </c>
      <c r="B11016" s="445" t="s">
        <v>18267</v>
      </c>
      <c r="C11016" s="446" t="s">
        <v>1867</v>
      </c>
      <c r="D11016" s="397" t="s">
        <v>21366</v>
      </c>
    </row>
    <row r="11017" spans="1:4" x14ac:dyDescent="0.2">
      <c r="A11017" s="445">
        <v>39997</v>
      </c>
      <c r="B11017" s="445" t="s">
        <v>18268</v>
      </c>
      <c r="C11017" s="446" t="s">
        <v>1867</v>
      </c>
      <c r="D11017" s="396" t="s">
        <v>21330</v>
      </c>
    </row>
    <row r="11018" spans="1:4" x14ac:dyDescent="0.2">
      <c r="A11018" s="445">
        <v>11971</v>
      </c>
      <c r="B11018" s="445" t="s">
        <v>18269</v>
      </c>
      <c r="C11018" s="446" t="s">
        <v>1867</v>
      </c>
      <c r="D11018" s="396" t="s">
        <v>24292</v>
      </c>
    </row>
    <row r="11019" spans="1:4" x14ac:dyDescent="0.2">
      <c r="A11019" s="445">
        <v>4342</v>
      </c>
      <c r="B11019" s="445" t="s">
        <v>18270</v>
      </c>
      <c r="C11019" s="446" t="s">
        <v>1867</v>
      </c>
      <c r="D11019" s="396" t="s">
        <v>21337</v>
      </c>
    </row>
    <row r="11020" spans="1:4" x14ac:dyDescent="0.2">
      <c r="A11020" s="445">
        <v>4330</v>
      </c>
      <c r="B11020" s="445" t="s">
        <v>18271</v>
      </c>
      <c r="C11020" s="446" t="s">
        <v>1867</v>
      </c>
      <c r="D11020" s="396" t="s">
        <v>21312</v>
      </c>
    </row>
    <row r="11021" spans="1:4" x14ac:dyDescent="0.2">
      <c r="A11021" s="445">
        <v>4340</v>
      </c>
      <c r="B11021" s="445" t="s">
        <v>18272</v>
      </c>
      <c r="C11021" s="446" t="s">
        <v>1867</v>
      </c>
      <c r="D11021" s="396" t="s">
        <v>24101</v>
      </c>
    </row>
    <row r="11022" spans="1:4" x14ac:dyDescent="0.2">
      <c r="A11022" s="445">
        <v>5088</v>
      </c>
      <c r="B11022" s="445" t="s">
        <v>18273</v>
      </c>
      <c r="C11022" s="446" t="s">
        <v>1867</v>
      </c>
      <c r="D11022" s="396" t="s">
        <v>24293</v>
      </c>
    </row>
    <row r="11023" spans="1:4" x14ac:dyDescent="0.2">
      <c r="A11023" s="445">
        <v>11154</v>
      </c>
      <c r="B11023" s="445" t="s">
        <v>18274</v>
      </c>
      <c r="C11023" s="446" t="s">
        <v>1867</v>
      </c>
      <c r="D11023" s="396" t="s">
        <v>24294</v>
      </c>
    </row>
    <row r="11024" spans="1:4" x14ac:dyDescent="0.2">
      <c r="A11024" s="445">
        <v>4989</v>
      </c>
      <c r="B11024" s="445" t="s">
        <v>18275</v>
      </c>
      <c r="C11024" s="446" t="s">
        <v>1867</v>
      </c>
      <c r="D11024" s="396" t="s">
        <v>24295</v>
      </c>
    </row>
    <row r="11025" spans="1:4" x14ac:dyDescent="0.2">
      <c r="A11025" s="445">
        <v>4982</v>
      </c>
      <c r="B11025" s="445" t="s">
        <v>18276</v>
      </c>
      <c r="C11025" s="446" t="s">
        <v>1867</v>
      </c>
      <c r="D11025" s="396" t="s">
        <v>24296</v>
      </c>
    </row>
    <row r="11026" spans="1:4" x14ac:dyDescent="0.2">
      <c r="A11026" s="445">
        <v>4962</v>
      </c>
      <c r="B11026" s="445" t="s">
        <v>18277</v>
      </c>
      <c r="C11026" s="446" t="s">
        <v>1867</v>
      </c>
      <c r="D11026" s="396" t="s">
        <v>24297</v>
      </c>
    </row>
    <row r="11027" spans="1:4" x14ac:dyDescent="0.2">
      <c r="A11027" s="445">
        <v>4981</v>
      </c>
      <c r="B11027" s="445" t="s">
        <v>18278</v>
      </c>
      <c r="C11027" s="446" t="s">
        <v>1867</v>
      </c>
      <c r="D11027" s="396" t="s">
        <v>24298</v>
      </c>
    </row>
    <row r="11028" spans="1:4" x14ac:dyDescent="0.2">
      <c r="A11028" s="445">
        <v>4964</v>
      </c>
      <c r="B11028" s="445" t="s">
        <v>18279</v>
      </c>
      <c r="C11028" s="446" t="s">
        <v>1867</v>
      </c>
      <c r="D11028" s="396" t="s">
        <v>24299</v>
      </c>
    </row>
    <row r="11029" spans="1:4" x14ac:dyDescent="0.2">
      <c r="A11029" s="445">
        <v>4992</v>
      </c>
      <c r="B11029" s="445" t="s">
        <v>18280</v>
      </c>
      <c r="C11029" s="446" t="s">
        <v>1867</v>
      </c>
      <c r="D11029" s="396" t="s">
        <v>24300</v>
      </c>
    </row>
    <row r="11030" spans="1:4" x14ac:dyDescent="0.2">
      <c r="A11030" s="445">
        <v>4987</v>
      </c>
      <c r="B11030" s="445" t="s">
        <v>18281</v>
      </c>
      <c r="C11030" s="446" t="s">
        <v>1867</v>
      </c>
      <c r="D11030" s="396" t="s">
        <v>24301</v>
      </c>
    </row>
    <row r="11031" spans="1:4" x14ac:dyDescent="0.2">
      <c r="A11031" s="445">
        <v>4930</v>
      </c>
      <c r="B11031" s="445" t="s">
        <v>18282</v>
      </c>
      <c r="C11031" s="446" t="s">
        <v>1868</v>
      </c>
      <c r="D11031" s="396" t="s">
        <v>24302</v>
      </c>
    </row>
    <row r="11032" spans="1:4" x14ac:dyDescent="0.2">
      <c r="A11032" s="445">
        <v>4998</v>
      </c>
      <c r="B11032" s="445" t="s">
        <v>24303</v>
      </c>
      <c r="C11032" s="446" t="s">
        <v>1868</v>
      </c>
      <c r="D11032" s="396" t="s">
        <v>24304</v>
      </c>
    </row>
    <row r="11033" spans="1:4" x14ac:dyDescent="0.2">
      <c r="A11033" s="445">
        <v>39021</v>
      </c>
      <c r="B11033" s="445" t="s">
        <v>24305</v>
      </c>
      <c r="C11033" s="446" t="s">
        <v>1867</v>
      </c>
      <c r="D11033" s="396" t="s">
        <v>24306</v>
      </c>
    </row>
    <row r="11034" spans="1:4" x14ac:dyDescent="0.2">
      <c r="A11034" s="445">
        <v>39022</v>
      </c>
      <c r="B11034" s="445" t="s">
        <v>24307</v>
      </c>
      <c r="C11034" s="446" t="s">
        <v>1867</v>
      </c>
      <c r="D11034" s="396" t="s">
        <v>24308</v>
      </c>
    </row>
    <row r="11035" spans="1:4" x14ac:dyDescent="0.2">
      <c r="A11035" s="445">
        <v>39024</v>
      </c>
      <c r="B11035" s="445" t="s">
        <v>18283</v>
      </c>
      <c r="C11035" s="446" t="s">
        <v>1867</v>
      </c>
      <c r="D11035" s="397" t="s">
        <v>24309</v>
      </c>
    </row>
    <row r="11036" spans="1:4" x14ac:dyDescent="0.2">
      <c r="A11036" s="445">
        <v>4914</v>
      </c>
      <c r="B11036" s="445" t="s">
        <v>18284</v>
      </c>
      <c r="C11036" s="446" t="s">
        <v>1868</v>
      </c>
      <c r="D11036" s="397" t="s">
        <v>24310</v>
      </c>
    </row>
    <row r="11037" spans="1:4" x14ac:dyDescent="0.2">
      <c r="A11037" s="445">
        <v>4917</v>
      </c>
      <c r="B11037" s="445" t="s">
        <v>18285</v>
      </c>
      <c r="C11037" s="446" t="s">
        <v>1868</v>
      </c>
      <c r="D11037" s="396" t="s">
        <v>24311</v>
      </c>
    </row>
    <row r="11038" spans="1:4" x14ac:dyDescent="0.2">
      <c r="A11038" s="445">
        <v>39025</v>
      </c>
      <c r="B11038" s="445" t="s">
        <v>24312</v>
      </c>
      <c r="C11038" s="446" t="s">
        <v>1867</v>
      </c>
      <c r="D11038" s="396" t="s">
        <v>24313</v>
      </c>
    </row>
    <row r="11039" spans="1:4" x14ac:dyDescent="0.2">
      <c r="A11039" s="445">
        <v>4922</v>
      </c>
      <c r="B11039" s="445" t="s">
        <v>18286</v>
      </c>
      <c r="C11039" s="446" t="s">
        <v>1868</v>
      </c>
      <c r="D11039" s="396" t="s">
        <v>24314</v>
      </c>
    </row>
    <row r="11040" spans="1:4" x14ac:dyDescent="0.2">
      <c r="A11040" s="445">
        <v>4911</v>
      </c>
      <c r="B11040" s="445" t="s">
        <v>18287</v>
      </c>
      <c r="C11040" s="446" t="s">
        <v>1868</v>
      </c>
      <c r="D11040" s="396" t="s">
        <v>24315</v>
      </c>
    </row>
    <row r="11041" spans="1:4" x14ac:dyDescent="0.2">
      <c r="A11041" s="445">
        <v>37518</v>
      </c>
      <c r="B11041" s="445" t="s">
        <v>18288</v>
      </c>
      <c r="C11041" s="446" t="s">
        <v>1868</v>
      </c>
      <c r="D11041" s="396" t="s">
        <v>24316</v>
      </c>
    </row>
    <row r="11042" spans="1:4" x14ac:dyDescent="0.2">
      <c r="A11042" s="445">
        <v>4910</v>
      </c>
      <c r="B11042" s="445" t="s">
        <v>18289</v>
      </c>
      <c r="C11042" s="446" t="s">
        <v>1868</v>
      </c>
      <c r="D11042" s="396" t="s">
        <v>24317</v>
      </c>
    </row>
    <row r="11043" spans="1:4" x14ac:dyDescent="0.2">
      <c r="A11043" s="445">
        <v>4943</v>
      </c>
      <c r="B11043" s="445" t="s">
        <v>18290</v>
      </c>
      <c r="C11043" s="446" t="s">
        <v>1868</v>
      </c>
      <c r="D11043" s="396" t="s">
        <v>24318</v>
      </c>
    </row>
    <row r="11044" spans="1:4" x14ac:dyDescent="0.2">
      <c r="A11044" s="445">
        <v>5002</v>
      </c>
      <c r="B11044" s="445" t="s">
        <v>18291</v>
      </c>
      <c r="C11044" s="446" t="s">
        <v>1868</v>
      </c>
      <c r="D11044" s="396" t="s">
        <v>24319</v>
      </c>
    </row>
    <row r="11045" spans="1:4" x14ac:dyDescent="0.2">
      <c r="A11045" s="445">
        <v>4977</v>
      </c>
      <c r="B11045" s="445" t="s">
        <v>18292</v>
      </c>
      <c r="C11045" s="446" t="s">
        <v>1868</v>
      </c>
      <c r="D11045" s="396" t="s">
        <v>24320</v>
      </c>
    </row>
    <row r="11046" spans="1:4" x14ac:dyDescent="0.2">
      <c r="A11046" s="445">
        <v>5028</v>
      </c>
      <c r="B11046" s="445" t="s">
        <v>18293</v>
      </c>
      <c r="C11046" s="446" t="s">
        <v>1868</v>
      </c>
      <c r="D11046" s="396" t="s">
        <v>24321</v>
      </c>
    </row>
    <row r="11047" spans="1:4" x14ac:dyDescent="0.2">
      <c r="A11047" s="445">
        <v>4969</v>
      </c>
      <c r="B11047" s="445" t="s">
        <v>18294</v>
      </c>
      <c r="C11047" s="446" t="s">
        <v>1868</v>
      </c>
      <c r="D11047" s="396" t="s">
        <v>24322</v>
      </c>
    </row>
    <row r="11048" spans="1:4" x14ac:dyDescent="0.2">
      <c r="A11048" s="445">
        <v>11364</v>
      </c>
      <c r="B11048" s="445" t="s">
        <v>18295</v>
      </c>
      <c r="C11048" s="446" t="s">
        <v>1867</v>
      </c>
      <c r="D11048" s="396" t="s">
        <v>24323</v>
      </c>
    </row>
    <row r="11049" spans="1:4" x14ac:dyDescent="0.2">
      <c r="A11049" s="445">
        <v>11365</v>
      </c>
      <c r="B11049" s="445" t="s">
        <v>18296</v>
      </c>
      <c r="C11049" s="446" t="s">
        <v>1867</v>
      </c>
      <c r="D11049" s="396" t="s">
        <v>24324</v>
      </c>
    </row>
    <row r="11050" spans="1:4" x14ac:dyDescent="0.2">
      <c r="A11050" s="445">
        <v>11366</v>
      </c>
      <c r="B11050" s="445" t="s">
        <v>18297</v>
      </c>
      <c r="C11050" s="446" t="s">
        <v>1867</v>
      </c>
      <c r="D11050" s="396" t="s">
        <v>24325</v>
      </c>
    </row>
    <row r="11051" spans="1:4" x14ac:dyDescent="0.2">
      <c r="A11051" s="445">
        <v>43777</v>
      </c>
      <c r="B11051" s="445" t="s">
        <v>18298</v>
      </c>
      <c r="C11051" s="446" t="s">
        <v>1867</v>
      </c>
      <c r="D11051" s="396" t="s">
        <v>24326</v>
      </c>
    </row>
    <row r="11052" spans="1:4" x14ac:dyDescent="0.2">
      <c r="A11052" s="445">
        <v>20322</v>
      </c>
      <c r="B11052" s="445" t="s">
        <v>18299</v>
      </c>
      <c r="C11052" s="446" t="s">
        <v>1867</v>
      </c>
      <c r="D11052" s="396" t="s">
        <v>24327</v>
      </c>
    </row>
    <row r="11053" spans="1:4" x14ac:dyDescent="0.2">
      <c r="A11053" s="445">
        <v>10553</v>
      </c>
      <c r="B11053" s="445" t="s">
        <v>18300</v>
      </c>
      <c r="C11053" s="446" t="s">
        <v>1867</v>
      </c>
      <c r="D11053" s="396" t="s">
        <v>24328</v>
      </c>
    </row>
    <row r="11054" spans="1:4" x14ac:dyDescent="0.2">
      <c r="A11054" s="445">
        <v>5020</v>
      </c>
      <c r="B11054" s="445" t="s">
        <v>18301</v>
      </c>
      <c r="C11054" s="446" t="s">
        <v>1867</v>
      </c>
      <c r="D11054" s="396" t="s">
        <v>24329</v>
      </c>
    </row>
    <row r="11055" spans="1:4" x14ac:dyDescent="0.2">
      <c r="A11055" s="445">
        <v>10554</v>
      </c>
      <c r="B11055" s="445" t="s">
        <v>18302</v>
      </c>
      <c r="C11055" s="446" t="s">
        <v>1867</v>
      </c>
      <c r="D11055" s="396" t="s">
        <v>24330</v>
      </c>
    </row>
    <row r="11056" spans="1:4" x14ac:dyDescent="0.2">
      <c r="A11056" s="445">
        <v>10555</v>
      </c>
      <c r="B11056" s="445" t="s">
        <v>18303</v>
      </c>
      <c r="C11056" s="446" t="s">
        <v>1867</v>
      </c>
      <c r="D11056" s="396" t="s">
        <v>24331</v>
      </c>
    </row>
    <row r="11057" spans="1:4" x14ac:dyDescent="0.2">
      <c r="A11057" s="445">
        <v>10556</v>
      </c>
      <c r="B11057" s="445" t="s">
        <v>18304</v>
      </c>
      <c r="C11057" s="446" t="s">
        <v>1867</v>
      </c>
      <c r="D11057" s="396" t="s">
        <v>24332</v>
      </c>
    </row>
    <row r="11058" spans="1:4" x14ac:dyDescent="0.2">
      <c r="A11058" s="445">
        <v>39502</v>
      </c>
      <c r="B11058" s="445" t="s">
        <v>18305</v>
      </c>
      <c r="C11058" s="446" t="s">
        <v>1867</v>
      </c>
      <c r="D11058" s="396" t="s">
        <v>24333</v>
      </c>
    </row>
    <row r="11059" spans="1:4" x14ac:dyDescent="0.2">
      <c r="A11059" s="445">
        <v>39504</v>
      </c>
      <c r="B11059" s="445" t="s">
        <v>18306</v>
      </c>
      <c r="C11059" s="446" t="s">
        <v>1867</v>
      </c>
      <c r="D11059" s="397" t="s">
        <v>24334</v>
      </c>
    </row>
    <row r="11060" spans="1:4" x14ac:dyDescent="0.2">
      <c r="A11060" s="445">
        <v>39503</v>
      </c>
      <c r="B11060" s="445" t="s">
        <v>18307</v>
      </c>
      <c r="C11060" s="446" t="s">
        <v>1867</v>
      </c>
      <c r="D11060" s="396" t="s">
        <v>24335</v>
      </c>
    </row>
    <row r="11061" spans="1:4" x14ac:dyDescent="0.2">
      <c r="A11061" s="445">
        <v>39505</v>
      </c>
      <c r="B11061" s="445" t="s">
        <v>18308</v>
      </c>
      <c r="C11061" s="446" t="s">
        <v>1867</v>
      </c>
      <c r="D11061" s="396" t="s">
        <v>24336</v>
      </c>
    </row>
    <row r="11062" spans="1:4" x14ac:dyDescent="0.2">
      <c r="A11062" s="445">
        <v>44471</v>
      </c>
      <c r="B11062" s="445" t="s">
        <v>18309</v>
      </c>
      <c r="C11062" s="446" t="s">
        <v>1867</v>
      </c>
      <c r="D11062" s="396" t="s">
        <v>24337</v>
      </c>
    </row>
    <row r="11063" spans="1:4" x14ac:dyDescent="0.2">
      <c r="A11063" s="445">
        <v>4944</v>
      </c>
      <c r="B11063" s="445" t="s">
        <v>18310</v>
      </c>
      <c r="C11063" s="446" t="s">
        <v>1868</v>
      </c>
      <c r="D11063" s="396" t="s">
        <v>24338</v>
      </c>
    </row>
    <row r="11064" spans="1:4" x14ac:dyDescent="0.2">
      <c r="A11064" s="445">
        <v>21102</v>
      </c>
      <c r="B11064" s="445" t="s">
        <v>18311</v>
      </c>
      <c r="C11064" s="446" t="s">
        <v>1867</v>
      </c>
      <c r="D11064" s="396" t="s">
        <v>24339</v>
      </c>
    </row>
    <row r="11065" spans="1:4" x14ac:dyDescent="0.2">
      <c r="A11065" s="445">
        <v>21101</v>
      </c>
      <c r="B11065" s="445" t="s">
        <v>18312</v>
      </c>
      <c r="C11065" s="446" t="s">
        <v>1867</v>
      </c>
      <c r="D11065" s="396" t="s">
        <v>24340</v>
      </c>
    </row>
    <row r="11066" spans="1:4" x14ac:dyDescent="0.2">
      <c r="A11066" s="445">
        <v>34713</v>
      </c>
      <c r="B11066" s="445" t="s">
        <v>18313</v>
      </c>
      <c r="C11066" s="446" t="s">
        <v>1868</v>
      </c>
      <c r="D11066" s="396" t="s">
        <v>24341</v>
      </c>
    </row>
    <row r="11067" spans="1:4" x14ac:dyDescent="0.2">
      <c r="A11067" s="445">
        <v>37563</v>
      </c>
      <c r="B11067" s="445" t="s">
        <v>18314</v>
      </c>
      <c r="C11067" s="446" t="s">
        <v>1868</v>
      </c>
      <c r="D11067" s="396" t="s">
        <v>24342</v>
      </c>
    </row>
    <row r="11068" spans="1:4" x14ac:dyDescent="0.2">
      <c r="A11068" s="445">
        <v>4948</v>
      </c>
      <c r="B11068" s="445" t="s">
        <v>18315</v>
      </c>
      <c r="C11068" s="446" t="s">
        <v>1868</v>
      </c>
      <c r="D11068" s="396" t="s">
        <v>24343</v>
      </c>
    </row>
    <row r="11069" spans="1:4" x14ac:dyDescent="0.2">
      <c r="A11069" s="445">
        <v>37561</v>
      </c>
      <c r="B11069" s="445" t="s">
        <v>18316</v>
      </c>
      <c r="C11069" s="446" t="s">
        <v>1868</v>
      </c>
      <c r="D11069" s="396" t="s">
        <v>24344</v>
      </c>
    </row>
    <row r="11070" spans="1:4" x14ac:dyDescent="0.2">
      <c r="A11070" s="445">
        <v>37562</v>
      </c>
      <c r="B11070" s="445" t="s">
        <v>18317</v>
      </c>
      <c r="C11070" s="446" t="s">
        <v>1868</v>
      </c>
      <c r="D11070" s="396" t="s">
        <v>24345</v>
      </c>
    </row>
    <row r="11071" spans="1:4" x14ac:dyDescent="0.2">
      <c r="A11071" s="445">
        <v>14164</v>
      </c>
      <c r="B11071" s="445" t="s">
        <v>24346</v>
      </c>
      <c r="C11071" s="446" t="s">
        <v>1867</v>
      </c>
      <c r="D11071" s="396" t="s">
        <v>24347</v>
      </c>
    </row>
    <row r="11072" spans="1:4" x14ac:dyDescent="0.2">
      <c r="A11072" s="445">
        <v>14163</v>
      </c>
      <c r="B11072" s="445" t="s">
        <v>18318</v>
      </c>
      <c r="C11072" s="446" t="s">
        <v>1867</v>
      </c>
      <c r="D11072" s="396" t="s">
        <v>24348</v>
      </c>
    </row>
    <row r="11073" spans="1:4" x14ac:dyDescent="0.2">
      <c r="A11073" s="445">
        <v>5051</v>
      </c>
      <c r="B11073" s="445" t="s">
        <v>18319</v>
      </c>
      <c r="C11073" s="446" t="s">
        <v>1867</v>
      </c>
      <c r="D11073" s="396" t="s">
        <v>24349</v>
      </c>
    </row>
    <row r="11074" spans="1:4" x14ac:dyDescent="0.2">
      <c r="A11074" s="445">
        <v>14162</v>
      </c>
      <c r="B11074" s="445" t="s">
        <v>18320</v>
      </c>
      <c r="C11074" s="446" t="s">
        <v>1867</v>
      </c>
      <c r="D11074" s="396" t="s">
        <v>24350</v>
      </c>
    </row>
    <row r="11075" spans="1:4" x14ac:dyDescent="0.2">
      <c r="A11075" s="445">
        <v>5052</v>
      </c>
      <c r="B11075" s="445" t="s">
        <v>18321</v>
      </c>
      <c r="C11075" s="446" t="s">
        <v>1867</v>
      </c>
      <c r="D11075" s="396" t="s">
        <v>24351</v>
      </c>
    </row>
    <row r="11076" spans="1:4" x14ac:dyDescent="0.2">
      <c r="A11076" s="445">
        <v>14166</v>
      </c>
      <c r="B11076" s="445" t="s">
        <v>18322</v>
      </c>
      <c r="C11076" s="446" t="s">
        <v>1867</v>
      </c>
      <c r="D11076" s="396" t="s">
        <v>24352</v>
      </c>
    </row>
    <row r="11077" spans="1:4" x14ac:dyDescent="0.2">
      <c r="A11077" s="445">
        <v>14165</v>
      </c>
      <c r="B11077" s="445" t="s">
        <v>18323</v>
      </c>
      <c r="C11077" s="446" t="s">
        <v>1867</v>
      </c>
      <c r="D11077" s="396" t="s">
        <v>24353</v>
      </c>
    </row>
    <row r="11078" spans="1:4" x14ac:dyDescent="0.2">
      <c r="A11078" s="445">
        <v>5050</v>
      </c>
      <c r="B11078" s="445" t="s">
        <v>18324</v>
      </c>
      <c r="C11078" s="446" t="s">
        <v>1867</v>
      </c>
      <c r="D11078" s="396" t="s">
        <v>24354</v>
      </c>
    </row>
    <row r="11079" spans="1:4" x14ac:dyDescent="0.2">
      <c r="A11079" s="445">
        <v>12366</v>
      </c>
      <c r="B11079" s="445" t="s">
        <v>18325</v>
      </c>
      <c r="C11079" s="446" t="s">
        <v>1867</v>
      </c>
      <c r="D11079" s="396" t="s">
        <v>24355</v>
      </c>
    </row>
    <row r="11080" spans="1:4" x14ac:dyDescent="0.2">
      <c r="A11080" s="445">
        <v>5045</v>
      </c>
      <c r="B11080" s="445" t="s">
        <v>18326</v>
      </c>
      <c r="C11080" s="446" t="s">
        <v>1867</v>
      </c>
      <c r="D11080" s="396" t="s">
        <v>24356</v>
      </c>
    </row>
    <row r="11081" spans="1:4" x14ac:dyDescent="0.2">
      <c r="A11081" s="445">
        <v>5035</v>
      </c>
      <c r="B11081" s="445" t="s">
        <v>18327</v>
      </c>
      <c r="C11081" s="446" t="s">
        <v>1867</v>
      </c>
      <c r="D11081" s="397" t="s">
        <v>24357</v>
      </c>
    </row>
    <row r="11082" spans="1:4" x14ac:dyDescent="0.2">
      <c r="A11082" s="445">
        <v>41180</v>
      </c>
      <c r="B11082" s="445" t="s">
        <v>18328</v>
      </c>
      <c r="C11082" s="446" t="s">
        <v>1867</v>
      </c>
      <c r="D11082" s="396" t="s">
        <v>24358</v>
      </c>
    </row>
    <row r="11083" spans="1:4" x14ac:dyDescent="0.2">
      <c r="A11083" s="445">
        <v>41181</v>
      </c>
      <c r="B11083" s="445" t="s">
        <v>18329</v>
      </c>
      <c r="C11083" s="446" t="s">
        <v>1867</v>
      </c>
      <c r="D11083" s="396" t="s">
        <v>24359</v>
      </c>
    </row>
    <row r="11084" spans="1:4" x14ac:dyDescent="0.2">
      <c r="A11084" s="445">
        <v>41182</v>
      </c>
      <c r="B11084" s="445" t="s">
        <v>18330</v>
      </c>
      <c r="C11084" s="446" t="s">
        <v>1867</v>
      </c>
      <c r="D11084" s="396" t="s">
        <v>24360</v>
      </c>
    </row>
    <row r="11085" spans="1:4" x14ac:dyDescent="0.2">
      <c r="A11085" s="445">
        <v>41183</v>
      </c>
      <c r="B11085" s="445" t="s">
        <v>18331</v>
      </c>
      <c r="C11085" s="446" t="s">
        <v>1867</v>
      </c>
      <c r="D11085" s="396" t="s">
        <v>24361</v>
      </c>
    </row>
    <row r="11086" spans="1:4" x14ac:dyDescent="0.2">
      <c r="A11086" s="445">
        <v>41184</v>
      </c>
      <c r="B11086" s="445" t="s">
        <v>18332</v>
      </c>
      <c r="C11086" s="446" t="s">
        <v>1867</v>
      </c>
      <c r="D11086" s="396" t="s">
        <v>24362</v>
      </c>
    </row>
    <row r="11087" spans="1:4" x14ac:dyDescent="0.2">
      <c r="A11087" s="445">
        <v>41185</v>
      </c>
      <c r="B11087" s="445" t="s">
        <v>18333</v>
      </c>
      <c r="C11087" s="446" t="s">
        <v>1867</v>
      </c>
      <c r="D11087" s="396" t="s">
        <v>24363</v>
      </c>
    </row>
    <row r="11088" spans="1:4" x14ac:dyDescent="0.2">
      <c r="A11088" s="445">
        <v>41186</v>
      </c>
      <c r="B11088" s="445" t="s">
        <v>18334</v>
      </c>
      <c r="C11088" s="446" t="s">
        <v>1867</v>
      </c>
      <c r="D11088" s="396" t="s">
        <v>24364</v>
      </c>
    </row>
    <row r="11089" spans="1:4" x14ac:dyDescent="0.2">
      <c r="A11089" s="445">
        <v>41187</v>
      </c>
      <c r="B11089" s="445" t="s">
        <v>18335</v>
      </c>
      <c r="C11089" s="446" t="s">
        <v>1867</v>
      </c>
      <c r="D11089" s="396" t="s">
        <v>24365</v>
      </c>
    </row>
    <row r="11090" spans="1:4" x14ac:dyDescent="0.2">
      <c r="A11090" s="445">
        <v>41188</v>
      </c>
      <c r="B11090" s="445" t="s">
        <v>18336</v>
      </c>
      <c r="C11090" s="446" t="s">
        <v>1867</v>
      </c>
      <c r="D11090" s="396" t="s">
        <v>24366</v>
      </c>
    </row>
    <row r="11091" spans="1:4" x14ac:dyDescent="0.2">
      <c r="A11091" s="445">
        <v>5036</v>
      </c>
      <c r="B11091" s="445" t="s">
        <v>18337</v>
      </c>
      <c r="C11091" s="446" t="s">
        <v>1867</v>
      </c>
      <c r="D11091" s="396" t="s">
        <v>24367</v>
      </c>
    </row>
    <row r="11092" spans="1:4" x14ac:dyDescent="0.2">
      <c r="A11092" s="445">
        <v>41189</v>
      </c>
      <c r="B11092" s="445" t="s">
        <v>18338</v>
      </c>
      <c r="C11092" s="446" t="s">
        <v>1867</v>
      </c>
      <c r="D11092" s="396" t="s">
        <v>24368</v>
      </c>
    </row>
    <row r="11093" spans="1:4" x14ac:dyDescent="0.2">
      <c r="A11093" s="445">
        <v>41190</v>
      </c>
      <c r="B11093" s="445" t="s">
        <v>18339</v>
      </c>
      <c r="C11093" s="446" t="s">
        <v>1867</v>
      </c>
      <c r="D11093" s="396" t="s">
        <v>24369</v>
      </c>
    </row>
    <row r="11094" spans="1:4" x14ac:dyDescent="0.2">
      <c r="A11094" s="445">
        <v>41191</v>
      </c>
      <c r="B11094" s="445" t="s">
        <v>18340</v>
      </c>
      <c r="C11094" s="446" t="s">
        <v>1867</v>
      </c>
      <c r="D11094" s="396" t="s">
        <v>24370</v>
      </c>
    </row>
    <row r="11095" spans="1:4" x14ac:dyDescent="0.2">
      <c r="A11095" s="445">
        <v>41192</v>
      </c>
      <c r="B11095" s="445" t="s">
        <v>18341</v>
      </c>
      <c r="C11095" s="446" t="s">
        <v>1867</v>
      </c>
      <c r="D11095" s="396" t="s">
        <v>24371</v>
      </c>
    </row>
    <row r="11096" spans="1:4" x14ac:dyDescent="0.2">
      <c r="A11096" s="445">
        <v>41193</v>
      </c>
      <c r="B11096" s="445" t="s">
        <v>18342</v>
      </c>
      <c r="C11096" s="446" t="s">
        <v>1867</v>
      </c>
      <c r="D11096" s="396" t="s">
        <v>24372</v>
      </c>
    </row>
    <row r="11097" spans="1:4" x14ac:dyDescent="0.2">
      <c r="A11097" s="445">
        <v>41194</v>
      </c>
      <c r="B11097" s="445" t="s">
        <v>18343</v>
      </c>
      <c r="C11097" s="446" t="s">
        <v>1867</v>
      </c>
      <c r="D11097" s="396" t="s">
        <v>24373</v>
      </c>
    </row>
    <row r="11098" spans="1:4" x14ac:dyDescent="0.2">
      <c r="A11098" s="445">
        <v>5044</v>
      </c>
      <c r="B11098" s="445" t="s">
        <v>18344</v>
      </c>
      <c r="C11098" s="446" t="s">
        <v>1867</v>
      </c>
      <c r="D11098" s="396" t="s">
        <v>24374</v>
      </c>
    </row>
    <row r="11099" spans="1:4" x14ac:dyDescent="0.2">
      <c r="A11099" s="445">
        <v>5059</v>
      </c>
      <c r="B11099" s="445" t="s">
        <v>18345</v>
      </c>
      <c r="C11099" s="446" t="s">
        <v>1867</v>
      </c>
      <c r="D11099" s="397" t="s">
        <v>24375</v>
      </c>
    </row>
    <row r="11100" spans="1:4" x14ac:dyDescent="0.2">
      <c r="A11100" s="445">
        <v>41201</v>
      </c>
      <c r="B11100" s="445" t="s">
        <v>18346</v>
      </c>
      <c r="C11100" s="446" t="s">
        <v>1867</v>
      </c>
      <c r="D11100" s="396" t="s">
        <v>24376</v>
      </c>
    </row>
    <row r="11101" spans="1:4" x14ac:dyDescent="0.2">
      <c r="A11101" s="445">
        <v>41199</v>
      </c>
      <c r="B11101" s="445" t="s">
        <v>18347</v>
      </c>
      <c r="C11101" s="446" t="s">
        <v>1867</v>
      </c>
      <c r="D11101" s="396" t="s">
        <v>24377</v>
      </c>
    </row>
    <row r="11102" spans="1:4" x14ac:dyDescent="0.2">
      <c r="A11102" s="445">
        <v>5057</v>
      </c>
      <c r="B11102" s="445" t="s">
        <v>18348</v>
      </c>
      <c r="C11102" s="446" t="s">
        <v>1867</v>
      </c>
      <c r="D11102" s="396" t="s">
        <v>24378</v>
      </c>
    </row>
    <row r="11103" spans="1:4" x14ac:dyDescent="0.2">
      <c r="A11103" s="445">
        <v>41200</v>
      </c>
      <c r="B11103" s="445" t="s">
        <v>18349</v>
      </c>
      <c r="C11103" s="446" t="s">
        <v>1867</v>
      </c>
      <c r="D11103" s="396" t="s">
        <v>24379</v>
      </c>
    </row>
    <row r="11104" spans="1:4" x14ac:dyDescent="0.2">
      <c r="A11104" s="445">
        <v>41205</v>
      </c>
      <c r="B11104" s="445" t="s">
        <v>18350</v>
      </c>
      <c r="C11104" s="446" t="s">
        <v>1867</v>
      </c>
      <c r="D11104" s="396" t="s">
        <v>24380</v>
      </c>
    </row>
    <row r="11105" spans="1:4" x14ac:dyDescent="0.2">
      <c r="A11105" s="445">
        <v>41202</v>
      </c>
      <c r="B11105" s="445" t="s">
        <v>18351</v>
      </c>
      <c r="C11105" s="446" t="s">
        <v>1867</v>
      </c>
      <c r="D11105" s="396" t="s">
        <v>24381</v>
      </c>
    </row>
    <row r="11106" spans="1:4" x14ac:dyDescent="0.2">
      <c r="A11106" s="445">
        <v>41206</v>
      </c>
      <c r="B11106" s="445" t="s">
        <v>18352</v>
      </c>
      <c r="C11106" s="446" t="s">
        <v>1867</v>
      </c>
      <c r="D11106" s="396" t="s">
        <v>24382</v>
      </c>
    </row>
    <row r="11107" spans="1:4" x14ac:dyDescent="0.2">
      <c r="A11107" s="445">
        <v>12372</v>
      </c>
      <c r="B11107" s="445" t="s">
        <v>18353</v>
      </c>
      <c r="C11107" s="446" t="s">
        <v>1867</v>
      </c>
      <c r="D11107" s="397" t="s">
        <v>24383</v>
      </c>
    </row>
    <row r="11108" spans="1:4" x14ac:dyDescent="0.2">
      <c r="A11108" s="445">
        <v>41207</v>
      </c>
      <c r="B11108" s="445" t="s">
        <v>18354</v>
      </c>
      <c r="C11108" s="446" t="s">
        <v>1867</v>
      </c>
      <c r="D11108" s="397" t="s">
        <v>24384</v>
      </c>
    </row>
    <row r="11109" spans="1:4" x14ac:dyDescent="0.2">
      <c r="A11109" s="445">
        <v>41203</v>
      </c>
      <c r="B11109" s="445" t="s">
        <v>18355</v>
      </c>
      <c r="C11109" s="446" t="s">
        <v>1867</v>
      </c>
      <c r="D11109" s="397" t="s">
        <v>24385</v>
      </c>
    </row>
    <row r="11110" spans="1:4" x14ac:dyDescent="0.2">
      <c r="A11110" s="445">
        <v>41204</v>
      </c>
      <c r="B11110" s="445" t="s">
        <v>18356</v>
      </c>
      <c r="C11110" s="446" t="s">
        <v>1867</v>
      </c>
      <c r="D11110" s="397" t="s">
        <v>24386</v>
      </c>
    </row>
    <row r="11111" spans="1:4" x14ac:dyDescent="0.2">
      <c r="A11111" s="445">
        <v>41210</v>
      </c>
      <c r="B11111" s="445" t="s">
        <v>18357</v>
      </c>
      <c r="C11111" s="446" t="s">
        <v>1867</v>
      </c>
      <c r="D11111" s="397" t="s">
        <v>24387</v>
      </c>
    </row>
    <row r="11112" spans="1:4" x14ac:dyDescent="0.2">
      <c r="A11112" s="445">
        <v>41208</v>
      </c>
      <c r="B11112" s="445" t="s">
        <v>18358</v>
      </c>
      <c r="C11112" s="446" t="s">
        <v>1867</v>
      </c>
      <c r="D11112" s="397" t="s">
        <v>24388</v>
      </c>
    </row>
    <row r="11113" spans="1:4" x14ac:dyDescent="0.2">
      <c r="A11113" s="445">
        <v>41211</v>
      </c>
      <c r="B11113" s="445" t="s">
        <v>18359</v>
      </c>
      <c r="C11113" s="446" t="s">
        <v>1867</v>
      </c>
      <c r="D11113" s="397" t="s">
        <v>24389</v>
      </c>
    </row>
    <row r="11114" spans="1:4" x14ac:dyDescent="0.2">
      <c r="A11114" s="445">
        <v>13339</v>
      </c>
      <c r="B11114" s="445" t="s">
        <v>18360</v>
      </c>
      <c r="C11114" s="446" t="s">
        <v>1867</v>
      </c>
      <c r="D11114" s="396" t="s">
        <v>24390</v>
      </c>
    </row>
    <row r="11115" spans="1:4" x14ac:dyDescent="0.2">
      <c r="A11115" s="445">
        <v>41213</v>
      </c>
      <c r="B11115" s="445" t="s">
        <v>18361</v>
      </c>
      <c r="C11115" s="446" t="s">
        <v>1867</v>
      </c>
      <c r="D11115" s="397" t="s">
        <v>24391</v>
      </c>
    </row>
    <row r="11116" spans="1:4" x14ac:dyDescent="0.2">
      <c r="A11116" s="445">
        <v>41209</v>
      </c>
      <c r="B11116" s="445" t="s">
        <v>18362</v>
      </c>
      <c r="C11116" s="446" t="s">
        <v>1867</v>
      </c>
      <c r="D11116" s="397" t="s">
        <v>24392</v>
      </c>
    </row>
    <row r="11117" spans="1:4" x14ac:dyDescent="0.2">
      <c r="A11117" s="445">
        <v>41216</v>
      </c>
      <c r="B11117" s="445" t="s">
        <v>18363</v>
      </c>
      <c r="C11117" s="446" t="s">
        <v>1867</v>
      </c>
      <c r="D11117" s="397" t="s">
        <v>24393</v>
      </c>
    </row>
    <row r="11118" spans="1:4" x14ac:dyDescent="0.2">
      <c r="A11118" s="445">
        <v>41217</v>
      </c>
      <c r="B11118" s="445" t="s">
        <v>18364</v>
      </c>
      <c r="C11118" s="446" t="s">
        <v>1867</v>
      </c>
      <c r="D11118" s="397" t="s">
        <v>24394</v>
      </c>
    </row>
    <row r="11119" spans="1:4" x14ac:dyDescent="0.2">
      <c r="A11119" s="445">
        <v>41218</v>
      </c>
      <c r="B11119" s="445" t="s">
        <v>18365</v>
      </c>
      <c r="C11119" s="446" t="s">
        <v>1867</v>
      </c>
      <c r="D11119" s="397" t="s">
        <v>24395</v>
      </c>
    </row>
    <row r="11120" spans="1:4" x14ac:dyDescent="0.2">
      <c r="A11120" s="445">
        <v>41214</v>
      </c>
      <c r="B11120" s="445" t="s">
        <v>18366</v>
      </c>
      <c r="C11120" s="446" t="s">
        <v>1867</v>
      </c>
      <c r="D11120" s="397" t="s">
        <v>24396</v>
      </c>
    </row>
    <row r="11121" spans="1:4" x14ac:dyDescent="0.2">
      <c r="A11121" s="445">
        <v>41215</v>
      </c>
      <c r="B11121" s="445" t="s">
        <v>18367</v>
      </c>
      <c r="C11121" s="446" t="s">
        <v>1867</v>
      </c>
      <c r="D11121" s="397" t="s">
        <v>24397</v>
      </c>
    </row>
    <row r="11122" spans="1:4" x14ac:dyDescent="0.2">
      <c r="A11122" s="445">
        <v>41221</v>
      </c>
      <c r="B11122" s="445" t="s">
        <v>18368</v>
      </c>
      <c r="C11122" s="446" t="s">
        <v>1867</v>
      </c>
      <c r="D11122" s="397" t="s">
        <v>24398</v>
      </c>
    </row>
    <row r="11123" spans="1:4" x14ac:dyDescent="0.2">
      <c r="A11123" s="445">
        <v>41222</v>
      </c>
      <c r="B11123" s="445" t="s">
        <v>18369</v>
      </c>
      <c r="C11123" s="446" t="s">
        <v>1867</v>
      </c>
      <c r="D11123" s="397" t="s">
        <v>24399</v>
      </c>
    </row>
    <row r="11124" spans="1:4" x14ac:dyDescent="0.2">
      <c r="A11124" s="445">
        <v>41195</v>
      </c>
      <c r="B11124" s="445" t="s">
        <v>18370</v>
      </c>
      <c r="C11124" s="446" t="s">
        <v>1867</v>
      </c>
      <c r="D11124" s="397" t="s">
        <v>24400</v>
      </c>
    </row>
    <row r="11125" spans="1:4" x14ac:dyDescent="0.2">
      <c r="A11125" s="445">
        <v>41198</v>
      </c>
      <c r="B11125" s="445" t="s">
        <v>18371</v>
      </c>
      <c r="C11125" s="446" t="s">
        <v>1867</v>
      </c>
      <c r="D11125" s="397" t="s">
        <v>24401</v>
      </c>
    </row>
    <row r="11126" spans="1:4" x14ac:dyDescent="0.2">
      <c r="A11126" s="445">
        <v>41196</v>
      </c>
      <c r="B11126" s="445" t="s">
        <v>18372</v>
      </c>
      <c r="C11126" s="446" t="s">
        <v>1867</v>
      </c>
      <c r="D11126" s="397" t="s">
        <v>24402</v>
      </c>
    </row>
    <row r="11127" spans="1:4" x14ac:dyDescent="0.2">
      <c r="A11127" s="445">
        <v>5033</v>
      </c>
      <c r="B11127" s="445" t="s">
        <v>18373</v>
      </c>
      <c r="C11127" s="446" t="s">
        <v>1867</v>
      </c>
      <c r="D11127" s="397" t="s">
        <v>24403</v>
      </c>
    </row>
    <row r="11128" spans="1:4" x14ac:dyDescent="0.2">
      <c r="A11128" s="445">
        <v>41197</v>
      </c>
      <c r="B11128" s="445" t="s">
        <v>18374</v>
      </c>
      <c r="C11128" s="446" t="s">
        <v>1867</v>
      </c>
      <c r="D11128" s="397" t="s">
        <v>24404</v>
      </c>
    </row>
    <row r="11129" spans="1:4" x14ac:dyDescent="0.2">
      <c r="A11129" s="445">
        <v>12388</v>
      </c>
      <c r="B11129" s="445" t="s">
        <v>18375</v>
      </c>
      <c r="C11129" s="446" t="s">
        <v>1867</v>
      </c>
      <c r="D11129" s="397" t="s">
        <v>24405</v>
      </c>
    </row>
    <row r="11130" spans="1:4" x14ac:dyDescent="0.2">
      <c r="A11130" s="445">
        <v>2731</v>
      </c>
      <c r="B11130" s="445" t="s">
        <v>18376</v>
      </c>
      <c r="C11130" s="446" t="s">
        <v>1870</v>
      </c>
      <c r="D11130" s="397" t="s">
        <v>24406</v>
      </c>
    </row>
    <row r="11131" spans="1:4" x14ac:dyDescent="0.2">
      <c r="A11131" s="445">
        <v>41457</v>
      </c>
      <c r="B11131" s="445" t="s">
        <v>18377</v>
      </c>
      <c r="C11131" s="446" t="s">
        <v>1867</v>
      </c>
      <c r="D11131" s="397" t="s">
        <v>24407</v>
      </c>
    </row>
    <row r="11132" spans="1:4" x14ac:dyDescent="0.2">
      <c r="A11132" s="445">
        <v>41458</v>
      </c>
      <c r="B11132" s="445" t="s">
        <v>18378</v>
      </c>
      <c r="C11132" s="446" t="s">
        <v>1867</v>
      </c>
      <c r="D11132" s="397" t="s">
        <v>24408</v>
      </c>
    </row>
    <row r="11133" spans="1:4" x14ac:dyDescent="0.2">
      <c r="A11133" s="445">
        <v>41459</v>
      </c>
      <c r="B11133" s="445" t="s">
        <v>18379</v>
      </c>
      <c r="C11133" s="446" t="s">
        <v>1867</v>
      </c>
      <c r="D11133" s="397" t="s">
        <v>24409</v>
      </c>
    </row>
    <row r="11134" spans="1:4" x14ac:dyDescent="0.2">
      <c r="A11134" s="445">
        <v>41461</v>
      </c>
      <c r="B11134" s="445" t="s">
        <v>18380</v>
      </c>
      <c r="C11134" s="446" t="s">
        <v>1867</v>
      </c>
      <c r="D11134" s="397" t="s">
        <v>24410</v>
      </c>
    </row>
    <row r="11135" spans="1:4" x14ac:dyDescent="0.2">
      <c r="A11135" s="445">
        <v>44537</v>
      </c>
      <c r="B11135" s="445" t="s">
        <v>18381</v>
      </c>
      <c r="C11135" s="446" t="s">
        <v>1877</v>
      </c>
      <c r="D11135" s="397" t="s">
        <v>24411</v>
      </c>
    </row>
    <row r="11136" spans="1:4" x14ac:dyDescent="0.2">
      <c r="A11136" s="445">
        <v>11844</v>
      </c>
      <c r="B11136" s="445" t="s">
        <v>18382</v>
      </c>
      <c r="C11136" s="446" t="s">
        <v>1870</v>
      </c>
      <c r="D11136" s="397" t="s">
        <v>24412</v>
      </c>
    </row>
    <row r="11137" spans="1:4" x14ac:dyDescent="0.2">
      <c r="A11137" s="445">
        <v>4465</v>
      </c>
      <c r="B11137" s="445" t="s">
        <v>18383</v>
      </c>
      <c r="C11137" s="446" t="s">
        <v>1870</v>
      </c>
      <c r="D11137" s="397" t="s">
        <v>24413</v>
      </c>
    </row>
    <row r="11138" spans="1:4" x14ac:dyDescent="0.2">
      <c r="A11138" s="445">
        <v>35273</v>
      </c>
      <c r="B11138" s="445" t="s">
        <v>18384</v>
      </c>
      <c r="C11138" s="446" t="s">
        <v>1870</v>
      </c>
      <c r="D11138" s="397" t="s">
        <v>24414</v>
      </c>
    </row>
    <row r="11139" spans="1:4" x14ac:dyDescent="0.2">
      <c r="A11139" s="445">
        <v>4470</v>
      </c>
      <c r="B11139" s="445" t="s">
        <v>18385</v>
      </c>
      <c r="C11139" s="446" t="s">
        <v>1870</v>
      </c>
      <c r="D11139" s="397" t="s">
        <v>24415</v>
      </c>
    </row>
    <row r="11140" spans="1:4" x14ac:dyDescent="0.2">
      <c r="A11140" s="445">
        <v>20204</v>
      </c>
      <c r="B11140" s="445" t="s">
        <v>18386</v>
      </c>
      <c r="C11140" s="446" t="s">
        <v>1870</v>
      </c>
      <c r="D11140" s="397" t="s">
        <v>24416</v>
      </c>
    </row>
    <row r="11141" spans="1:4" x14ac:dyDescent="0.2">
      <c r="A11141" s="445">
        <v>20208</v>
      </c>
      <c r="B11141" s="445" t="s">
        <v>18387</v>
      </c>
      <c r="C11141" s="446" t="s">
        <v>1870</v>
      </c>
      <c r="D11141" s="397" t="s">
        <v>24417</v>
      </c>
    </row>
    <row r="11142" spans="1:4" x14ac:dyDescent="0.2">
      <c r="A11142" s="445">
        <v>4437</v>
      </c>
      <c r="B11142" s="445" t="s">
        <v>18388</v>
      </c>
      <c r="C11142" s="446" t="s">
        <v>1870</v>
      </c>
      <c r="D11142" s="397" t="s">
        <v>24418</v>
      </c>
    </row>
    <row r="11143" spans="1:4" x14ac:dyDescent="0.2">
      <c r="A11143" s="445">
        <v>14580</v>
      </c>
      <c r="B11143" s="445" t="s">
        <v>18389</v>
      </c>
      <c r="C11143" s="446" t="s">
        <v>1870</v>
      </c>
      <c r="D11143" s="397" t="s">
        <v>24418</v>
      </c>
    </row>
    <row r="11144" spans="1:4" x14ac:dyDescent="0.2">
      <c r="A11144" s="445">
        <v>40304</v>
      </c>
      <c r="B11144" s="445" t="s">
        <v>18390</v>
      </c>
      <c r="C11144" s="446" t="s">
        <v>1871</v>
      </c>
      <c r="D11144" s="397" t="s">
        <v>24419</v>
      </c>
    </row>
    <row r="11145" spans="1:4" x14ac:dyDescent="0.2">
      <c r="A11145" s="445">
        <v>5065</v>
      </c>
      <c r="B11145" s="445" t="s">
        <v>18391</v>
      </c>
      <c r="C11145" s="446" t="s">
        <v>1871</v>
      </c>
      <c r="D11145" s="397" t="s">
        <v>22285</v>
      </c>
    </row>
    <row r="11146" spans="1:4" x14ac:dyDescent="0.2">
      <c r="A11146" s="445">
        <v>5072</v>
      </c>
      <c r="B11146" s="445" t="s">
        <v>18392</v>
      </c>
      <c r="C11146" s="446" t="s">
        <v>1871</v>
      </c>
      <c r="D11146" s="397" t="s">
        <v>24420</v>
      </c>
    </row>
    <row r="11147" spans="1:4" x14ac:dyDescent="0.2">
      <c r="A11147" s="445">
        <v>5066</v>
      </c>
      <c r="B11147" s="445" t="s">
        <v>18393</v>
      </c>
      <c r="C11147" s="446" t="s">
        <v>1871</v>
      </c>
      <c r="D11147" s="397" t="s">
        <v>24421</v>
      </c>
    </row>
    <row r="11148" spans="1:4" x14ac:dyDescent="0.2">
      <c r="A11148" s="445">
        <v>5063</v>
      </c>
      <c r="B11148" s="445" t="s">
        <v>18394</v>
      </c>
      <c r="C11148" s="446" t="s">
        <v>1871</v>
      </c>
      <c r="D11148" s="397" t="s">
        <v>24422</v>
      </c>
    </row>
    <row r="11149" spans="1:4" x14ac:dyDescent="0.2">
      <c r="A11149" s="445">
        <v>20247</v>
      </c>
      <c r="B11149" s="445" t="s">
        <v>18395</v>
      </c>
      <c r="C11149" s="446" t="s">
        <v>1871</v>
      </c>
      <c r="D11149" s="397" t="s">
        <v>24423</v>
      </c>
    </row>
    <row r="11150" spans="1:4" x14ac:dyDescent="0.2">
      <c r="A11150" s="445">
        <v>5074</v>
      </c>
      <c r="B11150" s="445" t="s">
        <v>18396</v>
      </c>
      <c r="C11150" s="446" t="s">
        <v>1871</v>
      </c>
      <c r="D11150" s="397" t="s">
        <v>23521</v>
      </c>
    </row>
    <row r="11151" spans="1:4" x14ac:dyDescent="0.2">
      <c r="A11151" s="445">
        <v>5067</v>
      </c>
      <c r="B11151" s="445" t="s">
        <v>18397</v>
      </c>
      <c r="C11151" s="446" t="s">
        <v>1871</v>
      </c>
      <c r="D11151" s="397" t="s">
        <v>24424</v>
      </c>
    </row>
    <row r="11152" spans="1:4" x14ac:dyDescent="0.2">
      <c r="A11152" s="445">
        <v>5078</v>
      </c>
      <c r="B11152" s="445" t="s">
        <v>18398</v>
      </c>
      <c r="C11152" s="446" t="s">
        <v>1871</v>
      </c>
      <c r="D11152" s="397" t="s">
        <v>23412</v>
      </c>
    </row>
    <row r="11153" spans="1:4" x14ac:dyDescent="0.2">
      <c r="A11153" s="445">
        <v>5068</v>
      </c>
      <c r="B11153" s="445" t="s">
        <v>18399</v>
      </c>
      <c r="C11153" s="446" t="s">
        <v>1871</v>
      </c>
      <c r="D11153" s="397" t="s">
        <v>21729</v>
      </c>
    </row>
    <row r="11154" spans="1:4" x14ac:dyDescent="0.2">
      <c r="A11154" s="445">
        <v>5073</v>
      </c>
      <c r="B11154" s="445" t="s">
        <v>18400</v>
      </c>
      <c r="C11154" s="446" t="s">
        <v>1871</v>
      </c>
      <c r="D11154" s="397" t="s">
        <v>24241</v>
      </c>
    </row>
    <row r="11155" spans="1:4" x14ac:dyDescent="0.2">
      <c r="A11155" s="445">
        <v>5069</v>
      </c>
      <c r="B11155" s="445" t="s">
        <v>18401</v>
      </c>
      <c r="C11155" s="446" t="s">
        <v>1871</v>
      </c>
      <c r="D11155" s="397" t="s">
        <v>24241</v>
      </c>
    </row>
    <row r="11156" spans="1:4" x14ac:dyDescent="0.2">
      <c r="A11156" s="445">
        <v>5070</v>
      </c>
      <c r="B11156" s="445" t="s">
        <v>18402</v>
      </c>
      <c r="C11156" s="446" t="s">
        <v>1871</v>
      </c>
      <c r="D11156" s="397" t="s">
        <v>24044</v>
      </c>
    </row>
    <row r="11157" spans="1:4" x14ac:dyDescent="0.2">
      <c r="A11157" s="445">
        <v>5071</v>
      </c>
      <c r="B11157" s="445" t="s">
        <v>18403</v>
      </c>
      <c r="C11157" s="446" t="s">
        <v>1871</v>
      </c>
      <c r="D11157" s="397" t="s">
        <v>21729</v>
      </c>
    </row>
    <row r="11158" spans="1:4" x14ac:dyDescent="0.2">
      <c r="A11158" s="445">
        <v>5061</v>
      </c>
      <c r="B11158" s="445" t="s">
        <v>18404</v>
      </c>
      <c r="C11158" s="446" t="s">
        <v>1871</v>
      </c>
      <c r="D11158" s="397" t="s">
        <v>23249</v>
      </c>
    </row>
    <row r="11159" spans="1:4" x14ac:dyDescent="0.2">
      <c r="A11159" s="445">
        <v>5075</v>
      </c>
      <c r="B11159" s="445" t="s">
        <v>18405</v>
      </c>
      <c r="C11159" s="446" t="s">
        <v>1871</v>
      </c>
      <c r="D11159" s="397" t="s">
        <v>21729</v>
      </c>
    </row>
    <row r="11160" spans="1:4" x14ac:dyDescent="0.2">
      <c r="A11160" s="445">
        <v>39027</v>
      </c>
      <c r="B11160" s="445" t="s">
        <v>18406</v>
      </c>
      <c r="C11160" s="446" t="s">
        <v>1871</v>
      </c>
      <c r="D11160" s="396" t="s">
        <v>24425</v>
      </c>
    </row>
    <row r="11161" spans="1:4" x14ac:dyDescent="0.2">
      <c r="A11161" s="445">
        <v>5062</v>
      </c>
      <c r="B11161" s="445" t="s">
        <v>18407</v>
      </c>
      <c r="C11161" s="446" t="s">
        <v>1871</v>
      </c>
      <c r="D11161" s="397" t="s">
        <v>24426</v>
      </c>
    </row>
    <row r="11162" spans="1:4" x14ac:dyDescent="0.2">
      <c r="A11162" s="445">
        <v>40568</v>
      </c>
      <c r="B11162" s="445" t="s">
        <v>18408</v>
      </c>
      <c r="C11162" s="446" t="s">
        <v>1871</v>
      </c>
      <c r="D11162" s="396" t="s">
        <v>24427</v>
      </c>
    </row>
    <row r="11163" spans="1:4" x14ac:dyDescent="0.2">
      <c r="A11163" s="445">
        <v>39026</v>
      </c>
      <c r="B11163" s="445" t="s">
        <v>18409</v>
      </c>
      <c r="C11163" s="446" t="s">
        <v>1871</v>
      </c>
      <c r="D11163" s="397" t="s">
        <v>23928</v>
      </c>
    </row>
    <row r="11164" spans="1:4" x14ac:dyDescent="0.2">
      <c r="A11164" s="445">
        <v>42431</v>
      </c>
      <c r="B11164" s="445" t="s">
        <v>18410</v>
      </c>
      <c r="C11164" s="446" t="s">
        <v>1867</v>
      </c>
      <c r="D11164" s="397" t="s">
        <v>24428</v>
      </c>
    </row>
    <row r="11165" spans="1:4" x14ac:dyDescent="0.2">
      <c r="A11165" s="445">
        <v>44074</v>
      </c>
      <c r="B11165" s="445" t="s">
        <v>18411</v>
      </c>
      <c r="C11165" s="446" t="s">
        <v>1872</v>
      </c>
      <c r="D11165" s="396" t="s">
        <v>24429</v>
      </c>
    </row>
    <row r="11166" spans="1:4" x14ac:dyDescent="0.2">
      <c r="A11166" s="445">
        <v>44072</v>
      </c>
      <c r="B11166" s="445" t="s">
        <v>18412</v>
      </c>
      <c r="C11166" s="446" t="s">
        <v>1872</v>
      </c>
      <c r="D11166" s="396" t="s">
        <v>24430</v>
      </c>
    </row>
    <row r="11167" spans="1:4" x14ac:dyDescent="0.2">
      <c r="A11167" s="445">
        <v>511</v>
      </c>
      <c r="B11167" s="445" t="s">
        <v>18413</v>
      </c>
      <c r="C11167" s="446" t="s">
        <v>1872</v>
      </c>
      <c r="D11167" s="397" t="s">
        <v>24431</v>
      </c>
    </row>
    <row r="11168" spans="1:4" x14ac:dyDescent="0.2">
      <c r="A11168" s="445">
        <v>37540</v>
      </c>
      <c r="B11168" s="445" t="s">
        <v>18414</v>
      </c>
      <c r="C11168" s="446" t="s">
        <v>1867</v>
      </c>
      <c r="D11168" s="397" t="s">
        <v>24432</v>
      </c>
    </row>
    <row r="11169" spans="1:4" x14ac:dyDescent="0.2">
      <c r="A11169" s="445">
        <v>37548</v>
      </c>
      <c r="B11169" s="445" t="s">
        <v>18415</v>
      </c>
      <c r="C11169" s="446" t="s">
        <v>1867</v>
      </c>
      <c r="D11169" s="397" t="s">
        <v>24433</v>
      </c>
    </row>
    <row r="11170" spans="1:4" x14ac:dyDescent="0.2">
      <c r="A11170" s="445">
        <v>39828</v>
      </c>
      <c r="B11170" s="445" t="s">
        <v>18416</v>
      </c>
      <c r="C11170" s="446" t="s">
        <v>1867</v>
      </c>
      <c r="D11170" s="397" t="s">
        <v>24434</v>
      </c>
    </row>
    <row r="11171" spans="1:4" x14ac:dyDescent="0.2">
      <c r="A11171" s="445">
        <v>38392</v>
      </c>
      <c r="B11171" s="445" t="s">
        <v>18417</v>
      </c>
      <c r="C11171" s="446" t="s">
        <v>1867</v>
      </c>
      <c r="D11171" s="396" t="s">
        <v>24435</v>
      </c>
    </row>
    <row r="11172" spans="1:4" x14ac:dyDescent="0.2">
      <c r="A11172" s="445">
        <v>11735</v>
      </c>
      <c r="B11172" s="445" t="s">
        <v>18418</v>
      </c>
      <c r="C11172" s="446" t="s">
        <v>1867</v>
      </c>
      <c r="D11172" s="396" t="s">
        <v>24436</v>
      </c>
    </row>
    <row r="11173" spans="1:4" x14ac:dyDescent="0.2">
      <c r="A11173" s="445">
        <v>11737</v>
      </c>
      <c r="B11173" s="445" t="s">
        <v>18419</v>
      </c>
      <c r="C11173" s="446" t="s">
        <v>1867</v>
      </c>
      <c r="D11173" s="396" t="s">
        <v>24437</v>
      </c>
    </row>
    <row r="11174" spans="1:4" x14ac:dyDescent="0.2">
      <c r="A11174" s="445">
        <v>11738</v>
      </c>
      <c r="B11174" s="445" t="s">
        <v>18420</v>
      </c>
      <c r="C11174" s="446" t="s">
        <v>1867</v>
      </c>
      <c r="D11174" s="396" t="s">
        <v>24438</v>
      </c>
    </row>
    <row r="11175" spans="1:4" x14ac:dyDescent="0.2">
      <c r="A11175" s="445">
        <v>36143</v>
      </c>
      <c r="B11175" s="445" t="s">
        <v>18421</v>
      </c>
      <c r="C11175" s="446" t="s">
        <v>1867</v>
      </c>
      <c r="D11175" s="396" t="s">
        <v>24439</v>
      </c>
    </row>
    <row r="11176" spans="1:4" x14ac:dyDescent="0.2">
      <c r="A11176" s="445">
        <v>36142</v>
      </c>
      <c r="B11176" s="445" t="s">
        <v>18422</v>
      </c>
      <c r="C11176" s="446" t="s">
        <v>1867</v>
      </c>
      <c r="D11176" s="396" t="s">
        <v>21558</v>
      </c>
    </row>
    <row r="11177" spans="1:4" x14ac:dyDescent="0.2">
      <c r="A11177" s="445">
        <v>36146</v>
      </c>
      <c r="B11177" s="445" t="s">
        <v>18423</v>
      </c>
      <c r="C11177" s="446" t="s">
        <v>1867</v>
      </c>
      <c r="D11177" s="396" t="s">
        <v>24440</v>
      </c>
    </row>
    <row r="11178" spans="1:4" x14ac:dyDescent="0.2">
      <c r="A11178" s="445">
        <v>39015</v>
      </c>
      <c r="B11178" s="445" t="s">
        <v>18424</v>
      </c>
      <c r="C11178" s="446" t="s">
        <v>1867</v>
      </c>
      <c r="D11178" s="396" t="s">
        <v>22983</v>
      </c>
    </row>
    <row r="11179" spans="1:4" x14ac:dyDescent="0.2">
      <c r="A11179" s="445">
        <v>38377</v>
      </c>
      <c r="B11179" s="445" t="s">
        <v>18425</v>
      </c>
      <c r="C11179" s="446" t="s">
        <v>1867</v>
      </c>
      <c r="D11179" s="396" t="s">
        <v>24441</v>
      </c>
    </row>
    <row r="11180" spans="1:4" x14ac:dyDescent="0.2">
      <c r="A11180" s="445">
        <v>38376</v>
      </c>
      <c r="B11180" s="445" t="s">
        <v>18426</v>
      </c>
      <c r="C11180" s="446" t="s">
        <v>1867</v>
      </c>
      <c r="D11180" s="396" t="s">
        <v>24442</v>
      </c>
    </row>
    <row r="11181" spans="1:4" x14ac:dyDescent="0.2">
      <c r="A11181" s="445">
        <v>38116</v>
      </c>
      <c r="B11181" s="445" t="s">
        <v>18427</v>
      </c>
      <c r="C11181" s="446" t="s">
        <v>1867</v>
      </c>
      <c r="D11181" s="396" t="s">
        <v>24443</v>
      </c>
    </row>
    <row r="11182" spans="1:4" x14ac:dyDescent="0.2">
      <c r="A11182" s="445">
        <v>38066</v>
      </c>
      <c r="B11182" s="445" t="s">
        <v>18428</v>
      </c>
      <c r="C11182" s="446" t="s">
        <v>1867</v>
      </c>
      <c r="D11182" s="396" t="s">
        <v>21925</v>
      </c>
    </row>
    <row r="11183" spans="1:4" x14ac:dyDescent="0.2">
      <c r="A11183" s="445">
        <v>38117</v>
      </c>
      <c r="B11183" s="445" t="s">
        <v>18429</v>
      </c>
      <c r="C11183" s="446" t="s">
        <v>1867</v>
      </c>
      <c r="D11183" s="396" t="s">
        <v>24444</v>
      </c>
    </row>
    <row r="11184" spans="1:4" x14ac:dyDescent="0.2">
      <c r="A11184" s="445">
        <v>38067</v>
      </c>
      <c r="B11184" s="445" t="s">
        <v>18430</v>
      </c>
      <c r="C11184" s="446" t="s">
        <v>1867</v>
      </c>
      <c r="D11184" s="396" t="s">
        <v>23763</v>
      </c>
    </row>
    <row r="11185" spans="1:4" x14ac:dyDescent="0.2">
      <c r="A11185" s="445">
        <v>11522</v>
      </c>
      <c r="B11185" s="445" t="s">
        <v>18431</v>
      </c>
      <c r="C11185" s="446" t="s">
        <v>1867</v>
      </c>
      <c r="D11185" s="396" t="s">
        <v>22438</v>
      </c>
    </row>
    <row r="11186" spans="1:4" x14ac:dyDescent="0.2">
      <c r="A11186" s="445">
        <v>43600</v>
      </c>
      <c r="B11186" s="445" t="s">
        <v>18432</v>
      </c>
      <c r="C11186" s="446" t="s">
        <v>1867</v>
      </c>
      <c r="D11186" s="396" t="s">
        <v>24445</v>
      </c>
    </row>
    <row r="11187" spans="1:4" x14ac:dyDescent="0.2">
      <c r="A11187" s="445">
        <v>5080</v>
      </c>
      <c r="B11187" s="445" t="s">
        <v>18433</v>
      </c>
      <c r="C11187" s="446" t="s">
        <v>1867</v>
      </c>
      <c r="D11187" s="396" t="s">
        <v>23244</v>
      </c>
    </row>
    <row r="11188" spans="1:4" x14ac:dyDescent="0.2">
      <c r="A11188" s="445">
        <v>38168</v>
      </c>
      <c r="B11188" s="445" t="s">
        <v>18434</v>
      </c>
      <c r="C11188" s="446" t="s">
        <v>1867</v>
      </c>
      <c r="D11188" s="396" t="s">
        <v>24446</v>
      </c>
    </row>
    <row r="11189" spans="1:4" x14ac:dyDescent="0.2">
      <c r="A11189" s="445">
        <v>43601</v>
      </c>
      <c r="B11189" s="445" t="s">
        <v>18435</v>
      </c>
      <c r="C11189" s="446" t="s">
        <v>1867</v>
      </c>
      <c r="D11189" s="396" t="s">
        <v>24447</v>
      </c>
    </row>
    <row r="11190" spans="1:4" x14ac:dyDescent="0.2">
      <c r="A11190" s="445">
        <v>13393</v>
      </c>
      <c r="B11190" s="445" t="s">
        <v>18436</v>
      </c>
      <c r="C11190" s="446" t="s">
        <v>1867</v>
      </c>
      <c r="D11190" s="396" t="s">
        <v>24448</v>
      </c>
    </row>
    <row r="11191" spans="1:4" x14ac:dyDescent="0.2">
      <c r="A11191" s="445">
        <v>13395</v>
      </c>
      <c r="B11191" s="445" t="s">
        <v>18437</v>
      </c>
      <c r="C11191" s="446" t="s">
        <v>1867</v>
      </c>
      <c r="D11191" s="396" t="s">
        <v>24449</v>
      </c>
    </row>
    <row r="11192" spans="1:4" x14ac:dyDescent="0.2">
      <c r="A11192" s="445">
        <v>12039</v>
      </c>
      <c r="B11192" s="445" t="s">
        <v>18438</v>
      </c>
      <c r="C11192" s="446" t="s">
        <v>1867</v>
      </c>
      <c r="D11192" s="396" t="s">
        <v>24450</v>
      </c>
    </row>
    <row r="11193" spans="1:4" x14ac:dyDescent="0.2">
      <c r="A11193" s="445">
        <v>13396</v>
      </c>
      <c r="B11193" s="445" t="s">
        <v>18439</v>
      </c>
      <c r="C11193" s="446" t="s">
        <v>1867</v>
      </c>
      <c r="D11193" s="396" t="s">
        <v>24451</v>
      </c>
    </row>
    <row r="11194" spans="1:4" x14ac:dyDescent="0.2">
      <c r="A11194" s="445">
        <v>12041</v>
      </c>
      <c r="B11194" s="445" t="s">
        <v>18440</v>
      </c>
      <c r="C11194" s="446" t="s">
        <v>1867</v>
      </c>
      <c r="D11194" s="396" t="s">
        <v>24452</v>
      </c>
    </row>
    <row r="11195" spans="1:4" x14ac:dyDescent="0.2">
      <c r="A11195" s="445">
        <v>12043</v>
      </c>
      <c r="B11195" s="445" t="s">
        <v>18441</v>
      </c>
      <c r="C11195" s="446" t="s">
        <v>1867</v>
      </c>
      <c r="D11195" s="396" t="s">
        <v>24453</v>
      </c>
    </row>
    <row r="11196" spans="1:4" x14ac:dyDescent="0.2">
      <c r="A11196" s="445">
        <v>39762</v>
      </c>
      <c r="B11196" s="445" t="s">
        <v>18442</v>
      </c>
      <c r="C11196" s="446" t="s">
        <v>1867</v>
      </c>
      <c r="D11196" s="396" t="s">
        <v>24454</v>
      </c>
    </row>
    <row r="11197" spans="1:4" x14ac:dyDescent="0.2">
      <c r="A11197" s="445">
        <v>12042</v>
      </c>
      <c r="B11197" s="445" t="s">
        <v>18443</v>
      </c>
      <c r="C11197" s="446" t="s">
        <v>1867</v>
      </c>
      <c r="D11197" s="396" t="s">
        <v>24455</v>
      </c>
    </row>
    <row r="11198" spans="1:4" x14ac:dyDescent="0.2">
      <c r="A11198" s="445">
        <v>39763</v>
      </c>
      <c r="B11198" s="445" t="s">
        <v>18444</v>
      </c>
      <c r="C11198" s="446" t="s">
        <v>1867</v>
      </c>
      <c r="D11198" s="396" t="s">
        <v>24456</v>
      </c>
    </row>
    <row r="11199" spans="1:4" x14ac:dyDescent="0.2">
      <c r="A11199" s="445">
        <v>39760</v>
      </c>
      <c r="B11199" s="445" t="s">
        <v>18445</v>
      </c>
      <c r="C11199" s="446" t="s">
        <v>1867</v>
      </c>
      <c r="D11199" s="396" t="s">
        <v>24457</v>
      </c>
    </row>
    <row r="11200" spans="1:4" x14ac:dyDescent="0.2">
      <c r="A11200" s="445">
        <v>39756</v>
      </c>
      <c r="B11200" s="445" t="s">
        <v>18446</v>
      </c>
      <c r="C11200" s="446" t="s">
        <v>1867</v>
      </c>
      <c r="D11200" s="397" t="s">
        <v>24458</v>
      </c>
    </row>
    <row r="11201" spans="1:4" x14ac:dyDescent="0.2">
      <c r="A11201" s="445">
        <v>12038</v>
      </c>
      <c r="B11201" s="445" t="s">
        <v>18447</v>
      </c>
      <c r="C11201" s="446" t="s">
        <v>1867</v>
      </c>
      <c r="D11201" s="396" t="s">
        <v>24459</v>
      </c>
    </row>
    <row r="11202" spans="1:4" x14ac:dyDescent="0.2">
      <c r="A11202" s="445">
        <v>39757</v>
      </c>
      <c r="B11202" s="445" t="s">
        <v>18448</v>
      </c>
      <c r="C11202" s="446" t="s">
        <v>1867</v>
      </c>
      <c r="D11202" s="396" t="s">
        <v>24460</v>
      </c>
    </row>
    <row r="11203" spans="1:4" x14ac:dyDescent="0.2">
      <c r="A11203" s="445">
        <v>39758</v>
      </c>
      <c r="B11203" s="445" t="s">
        <v>18449</v>
      </c>
      <c r="C11203" s="446" t="s">
        <v>1867</v>
      </c>
      <c r="D11203" s="396" t="s">
        <v>24461</v>
      </c>
    </row>
    <row r="11204" spans="1:4" x14ac:dyDescent="0.2">
      <c r="A11204" s="445">
        <v>39759</v>
      </c>
      <c r="B11204" s="445" t="s">
        <v>18450</v>
      </c>
      <c r="C11204" s="446" t="s">
        <v>1867</v>
      </c>
      <c r="D11204" s="397" t="s">
        <v>24462</v>
      </c>
    </row>
    <row r="11205" spans="1:4" x14ac:dyDescent="0.2">
      <c r="A11205" s="445">
        <v>39761</v>
      </c>
      <c r="B11205" s="445" t="s">
        <v>18451</v>
      </c>
      <c r="C11205" s="446" t="s">
        <v>1867</v>
      </c>
      <c r="D11205" s="397" t="s">
        <v>24463</v>
      </c>
    </row>
    <row r="11206" spans="1:4" x14ac:dyDescent="0.2">
      <c r="A11206" s="445">
        <v>39805</v>
      </c>
      <c r="B11206" s="445" t="s">
        <v>18452</v>
      </c>
      <c r="C11206" s="446" t="s">
        <v>1867</v>
      </c>
      <c r="D11206" s="396" t="s">
        <v>24464</v>
      </c>
    </row>
    <row r="11207" spans="1:4" x14ac:dyDescent="0.2">
      <c r="A11207" s="445">
        <v>39806</v>
      </c>
      <c r="B11207" s="445" t="s">
        <v>18453</v>
      </c>
      <c r="C11207" s="446" t="s">
        <v>1867</v>
      </c>
      <c r="D11207" s="396" t="s">
        <v>24465</v>
      </c>
    </row>
    <row r="11208" spans="1:4" x14ac:dyDescent="0.2">
      <c r="A11208" s="445">
        <v>39807</v>
      </c>
      <c r="B11208" s="445" t="s">
        <v>18454</v>
      </c>
      <c r="C11208" s="446" t="s">
        <v>1867</v>
      </c>
      <c r="D11208" s="396" t="s">
        <v>24466</v>
      </c>
    </row>
    <row r="11209" spans="1:4" x14ac:dyDescent="0.2">
      <c r="A11209" s="445">
        <v>43100</v>
      </c>
      <c r="B11209" s="445" t="s">
        <v>18455</v>
      </c>
      <c r="C11209" s="446" t="s">
        <v>1867</v>
      </c>
      <c r="D11209" s="396" t="s">
        <v>24467</v>
      </c>
    </row>
    <row r="11210" spans="1:4" x14ac:dyDescent="0.2">
      <c r="A11210" s="445">
        <v>39804</v>
      </c>
      <c r="B11210" s="445" t="s">
        <v>18456</v>
      </c>
      <c r="C11210" s="446" t="s">
        <v>1867</v>
      </c>
      <c r="D11210" s="396" t="s">
        <v>24468</v>
      </c>
    </row>
    <row r="11211" spans="1:4" x14ac:dyDescent="0.2">
      <c r="A11211" s="445">
        <v>39796</v>
      </c>
      <c r="B11211" s="445" t="s">
        <v>18457</v>
      </c>
      <c r="C11211" s="446" t="s">
        <v>1867</v>
      </c>
      <c r="D11211" s="396" t="s">
        <v>24469</v>
      </c>
    </row>
    <row r="11212" spans="1:4" x14ac:dyDescent="0.2">
      <c r="A11212" s="445">
        <v>39797</v>
      </c>
      <c r="B11212" s="445" t="s">
        <v>18458</v>
      </c>
      <c r="C11212" s="446" t="s">
        <v>1867</v>
      </c>
      <c r="D11212" s="396" t="s">
        <v>24470</v>
      </c>
    </row>
    <row r="11213" spans="1:4" x14ac:dyDescent="0.2">
      <c r="A11213" s="445">
        <v>39798</v>
      </c>
      <c r="B11213" s="445" t="s">
        <v>18459</v>
      </c>
      <c r="C11213" s="446" t="s">
        <v>1867</v>
      </c>
      <c r="D11213" s="396" t="s">
        <v>24471</v>
      </c>
    </row>
    <row r="11214" spans="1:4" x14ac:dyDescent="0.2">
      <c r="A11214" s="445">
        <v>39794</v>
      </c>
      <c r="B11214" s="445" t="s">
        <v>18460</v>
      </c>
      <c r="C11214" s="446" t="s">
        <v>1867</v>
      </c>
      <c r="D11214" s="396" t="s">
        <v>21375</v>
      </c>
    </row>
    <row r="11215" spans="1:4" x14ac:dyDescent="0.2">
      <c r="A11215" s="445">
        <v>39795</v>
      </c>
      <c r="B11215" s="445" t="s">
        <v>18461</v>
      </c>
      <c r="C11215" s="446" t="s">
        <v>1867</v>
      </c>
      <c r="D11215" s="396" t="s">
        <v>24472</v>
      </c>
    </row>
    <row r="11216" spans="1:4" x14ac:dyDescent="0.2">
      <c r="A11216" s="445">
        <v>39799</v>
      </c>
      <c r="B11216" s="445" t="s">
        <v>18462</v>
      </c>
      <c r="C11216" s="446" t="s">
        <v>1867</v>
      </c>
      <c r="D11216" s="396" t="s">
        <v>24473</v>
      </c>
    </row>
    <row r="11217" spans="1:4" x14ac:dyDescent="0.2">
      <c r="A11217" s="445">
        <v>39801</v>
      </c>
      <c r="B11217" s="445" t="s">
        <v>18463</v>
      </c>
      <c r="C11217" s="446" t="s">
        <v>1867</v>
      </c>
      <c r="D11217" s="396" t="s">
        <v>24474</v>
      </c>
    </row>
    <row r="11218" spans="1:4" x14ac:dyDescent="0.2">
      <c r="A11218" s="445">
        <v>39802</v>
      </c>
      <c r="B11218" s="445" t="s">
        <v>18464</v>
      </c>
      <c r="C11218" s="446" t="s">
        <v>1867</v>
      </c>
      <c r="D11218" s="396" t="s">
        <v>24475</v>
      </c>
    </row>
    <row r="11219" spans="1:4" x14ac:dyDescent="0.2">
      <c r="A11219" s="445">
        <v>39803</v>
      </c>
      <c r="B11219" s="445" t="s">
        <v>18465</v>
      </c>
      <c r="C11219" s="446" t="s">
        <v>1867</v>
      </c>
      <c r="D11219" s="396" t="s">
        <v>24476</v>
      </c>
    </row>
    <row r="11220" spans="1:4" x14ac:dyDescent="0.2">
      <c r="A11220" s="445">
        <v>39800</v>
      </c>
      <c r="B11220" s="445" t="s">
        <v>18466</v>
      </c>
      <c r="C11220" s="446" t="s">
        <v>1867</v>
      </c>
      <c r="D11220" s="396" t="s">
        <v>24477</v>
      </c>
    </row>
    <row r="11221" spans="1:4" x14ac:dyDescent="0.2">
      <c r="A11221" s="445">
        <v>43837</v>
      </c>
      <c r="B11221" s="445" t="s">
        <v>18467</v>
      </c>
      <c r="C11221" s="446" t="s">
        <v>1867</v>
      </c>
      <c r="D11221" s="396" t="s">
        <v>24478</v>
      </c>
    </row>
    <row r="11222" spans="1:4" x14ac:dyDescent="0.2">
      <c r="A11222" s="445">
        <v>43836</v>
      </c>
      <c r="B11222" s="445" t="s">
        <v>18468</v>
      </c>
      <c r="C11222" s="446" t="s">
        <v>1867</v>
      </c>
      <c r="D11222" s="396" t="s">
        <v>24479</v>
      </c>
    </row>
    <row r="11223" spans="1:4" x14ac:dyDescent="0.2">
      <c r="A11223" s="445">
        <v>21059</v>
      </c>
      <c r="B11223" s="445" t="s">
        <v>18469</v>
      </c>
      <c r="C11223" s="446" t="s">
        <v>1867</v>
      </c>
      <c r="D11223" s="396" t="s">
        <v>21426</v>
      </c>
    </row>
    <row r="11224" spans="1:4" x14ac:dyDescent="0.2">
      <c r="A11224" s="445">
        <v>11234</v>
      </c>
      <c r="B11224" s="445" t="s">
        <v>18470</v>
      </c>
      <c r="C11224" s="446" t="s">
        <v>1867</v>
      </c>
      <c r="D11224" s="396" t="s">
        <v>24480</v>
      </c>
    </row>
    <row r="11225" spans="1:4" x14ac:dyDescent="0.2">
      <c r="A11225" s="445">
        <v>21060</v>
      </c>
      <c r="B11225" s="445" t="s">
        <v>18471</v>
      </c>
      <c r="C11225" s="446" t="s">
        <v>1867</v>
      </c>
      <c r="D11225" s="396" t="s">
        <v>24481</v>
      </c>
    </row>
    <row r="11226" spans="1:4" x14ac:dyDescent="0.2">
      <c r="A11226" s="445">
        <v>21061</v>
      </c>
      <c r="B11226" s="445" t="s">
        <v>18472</v>
      </c>
      <c r="C11226" s="446" t="s">
        <v>1867</v>
      </c>
      <c r="D11226" s="396" t="s">
        <v>24482</v>
      </c>
    </row>
    <row r="11227" spans="1:4" x14ac:dyDescent="0.2">
      <c r="A11227" s="445">
        <v>21062</v>
      </c>
      <c r="B11227" s="445" t="s">
        <v>18473</v>
      </c>
      <c r="C11227" s="446" t="s">
        <v>1867</v>
      </c>
      <c r="D11227" s="396" t="s">
        <v>24483</v>
      </c>
    </row>
    <row r="11228" spans="1:4" x14ac:dyDescent="0.2">
      <c r="A11228" s="445">
        <v>11708</v>
      </c>
      <c r="B11228" s="445" t="s">
        <v>18474</v>
      </c>
      <c r="C11228" s="446" t="s">
        <v>1867</v>
      </c>
      <c r="D11228" s="396" t="s">
        <v>21911</v>
      </c>
    </row>
    <row r="11229" spans="1:4" x14ac:dyDescent="0.2">
      <c r="A11229" s="445">
        <v>11709</v>
      </c>
      <c r="B11229" s="445" t="s">
        <v>18475</v>
      </c>
      <c r="C11229" s="446" t="s">
        <v>1867</v>
      </c>
      <c r="D11229" s="396" t="s">
        <v>24484</v>
      </c>
    </row>
    <row r="11230" spans="1:4" x14ac:dyDescent="0.2">
      <c r="A11230" s="445">
        <v>11710</v>
      </c>
      <c r="B11230" s="445" t="s">
        <v>18476</v>
      </c>
      <c r="C11230" s="446" t="s">
        <v>1867</v>
      </c>
      <c r="D11230" s="396" t="s">
        <v>24485</v>
      </c>
    </row>
    <row r="11231" spans="1:4" x14ac:dyDescent="0.2">
      <c r="A11231" s="445">
        <v>11707</v>
      </c>
      <c r="B11231" s="445" t="s">
        <v>18477</v>
      </c>
      <c r="C11231" s="446" t="s">
        <v>1867</v>
      </c>
      <c r="D11231" s="396" t="s">
        <v>23803</v>
      </c>
    </row>
    <row r="11232" spans="1:4" x14ac:dyDescent="0.2">
      <c r="A11232" s="445">
        <v>5102</v>
      </c>
      <c r="B11232" s="445" t="s">
        <v>18478</v>
      </c>
      <c r="C11232" s="446" t="s">
        <v>1867</v>
      </c>
      <c r="D11232" s="397" t="s">
        <v>24486</v>
      </c>
    </row>
    <row r="11233" spans="1:4" x14ac:dyDescent="0.2">
      <c r="A11233" s="445">
        <v>11739</v>
      </c>
      <c r="B11233" s="445" t="s">
        <v>18479</v>
      </c>
      <c r="C11233" s="446" t="s">
        <v>1867</v>
      </c>
      <c r="D11233" s="396" t="s">
        <v>24487</v>
      </c>
    </row>
    <row r="11234" spans="1:4" x14ac:dyDescent="0.2">
      <c r="A11234" s="445">
        <v>11711</v>
      </c>
      <c r="B11234" s="445" t="s">
        <v>18480</v>
      </c>
      <c r="C11234" s="446" t="s">
        <v>1867</v>
      </c>
      <c r="D11234" s="396" t="s">
        <v>22248</v>
      </c>
    </row>
    <row r="11235" spans="1:4" x14ac:dyDescent="0.2">
      <c r="A11235" s="445">
        <v>11741</v>
      </c>
      <c r="B11235" s="445" t="s">
        <v>18481</v>
      </c>
      <c r="C11235" s="446" t="s">
        <v>1867</v>
      </c>
      <c r="D11235" s="397" t="s">
        <v>22587</v>
      </c>
    </row>
    <row r="11236" spans="1:4" x14ac:dyDescent="0.2">
      <c r="A11236" s="445">
        <v>11745</v>
      </c>
      <c r="B11236" s="445" t="s">
        <v>18482</v>
      </c>
      <c r="C11236" s="446" t="s">
        <v>1867</v>
      </c>
      <c r="D11236" s="397" t="s">
        <v>24488</v>
      </c>
    </row>
    <row r="11237" spans="1:4" x14ac:dyDescent="0.2">
      <c r="A11237" s="445">
        <v>11743</v>
      </c>
      <c r="B11237" s="445" t="s">
        <v>18483</v>
      </c>
      <c r="C11237" s="446" t="s">
        <v>1867</v>
      </c>
      <c r="D11237" s="396" t="s">
        <v>22268</v>
      </c>
    </row>
    <row r="11238" spans="1:4" x14ac:dyDescent="0.2">
      <c r="A11238" s="445">
        <v>1088</v>
      </c>
      <c r="B11238" s="445" t="s">
        <v>18484</v>
      </c>
      <c r="C11238" s="446" t="s">
        <v>1867</v>
      </c>
      <c r="D11238" s="396" t="s">
        <v>24489</v>
      </c>
    </row>
    <row r="11239" spans="1:4" x14ac:dyDescent="0.2">
      <c r="A11239" s="445">
        <v>1087</v>
      </c>
      <c r="B11239" s="445" t="s">
        <v>18485</v>
      </c>
      <c r="C11239" s="446" t="s">
        <v>1867</v>
      </c>
      <c r="D11239" s="396" t="s">
        <v>24490</v>
      </c>
    </row>
    <row r="11240" spans="1:4" x14ac:dyDescent="0.2">
      <c r="A11240" s="445">
        <v>38777</v>
      </c>
      <c r="B11240" s="445" t="s">
        <v>18486</v>
      </c>
      <c r="C11240" s="446" t="s">
        <v>1867</v>
      </c>
      <c r="D11240" s="396" t="s">
        <v>24491</v>
      </c>
    </row>
    <row r="11241" spans="1:4" x14ac:dyDescent="0.2">
      <c r="A11241" s="445">
        <v>1086</v>
      </c>
      <c r="B11241" s="445" t="s">
        <v>18487</v>
      </c>
      <c r="C11241" s="446" t="s">
        <v>1867</v>
      </c>
      <c r="D11241" s="396" t="s">
        <v>24492</v>
      </c>
    </row>
    <row r="11242" spans="1:4" x14ac:dyDescent="0.2">
      <c r="A11242" s="445">
        <v>1079</v>
      </c>
      <c r="B11242" s="445" t="s">
        <v>18488</v>
      </c>
      <c r="C11242" s="446" t="s">
        <v>1867</v>
      </c>
      <c r="D11242" s="396" t="s">
        <v>24493</v>
      </c>
    </row>
    <row r="11243" spans="1:4" x14ac:dyDescent="0.2">
      <c r="A11243" s="445">
        <v>39374</v>
      </c>
      <c r="B11243" s="445" t="s">
        <v>18489</v>
      </c>
      <c r="C11243" s="446" t="s">
        <v>1867</v>
      </c>
      <c r="D11243" s="396" t="s">
        <v>24494</v>
      </c>
    </row>
    <row r="11244" spans="1:4" x14ac:dyDescent="0.2">
      <c r="A11244" s="445">
        <v>1082</v>
      </c>
      <c r="B11244" s="445" t="s">
        <v>24495</v>
      </c>
      <c r="C11244" s="446" t="s">
        <v>1867</v>
      </c>
      <c r="D11244" s="396" t="s">
        <v>24496</v>
      </c>
    </row>
    <row r="11245" spans="1:4" x14ac:dyDescent="0.2">
      <c r="A11245" s="445">
        <v>5104</v>
      </c>
      <c r="B11245" s="445" t="s">
        <v>18490</v>
      </c>
      <c r="C11245" s="446" t="s">
        <v>1871</v>
      </c>
      <c r="D11245" s="396" t="s">
        <v>24497</v>
      </c>
    </row>
    <row r="11246" spans="1:4" x14ac:dyDescent="0.2">
      <c r="A11246" s="445">
        <v>44530</v>
      </c>
      <c r="B11246" s="445" t="s">
        <v>18491</v>
      </c>
      <c r="C11246" s="446" t="s">
        <v>1867</v>
      </c>
      <c r="D11246" s="396" t="s">
        <v>24498</v>
      </c>
    </row>
    <row r="11247" spans="1:4" x14ac:dyDescent="0.2">
      <c r="A11247" s="445">
        <v>2710</v>
      </c>
      <c r="B11247" s="445" t="s">
        <v>18492</v>
      </c>
      <c r="C11247" s="446" t="s">
        <v>1867</v>
      </c>
      <c r="D11247" s="396" t="s">
        <v>24499</v>
      </c>
    </row>
    <row r="11248" spans="1:4" x14ac:dyDescent="0.2">
      <c r="A11248" s="445">
        <v>14575</v>
      </c>
      <c r="B11248" s="445" t="s">
        <v>18493</v>
      </c>
      <c r="C11248" s="446" t="s">
        <v>1867</v>
      </c>
      <c r="D11248" s="396" t="s">
        <v>24500</v>
      </c>
    </row>
    <row r="11249" spans="1:4" x14ac:dyDescent="0.2">
      <c r="A11249" s="445">
        <v>20043</v>
      </c>
      <c r="B11249" s="445" t="s">
        <v>18494</v>
      </c>
      <c r="C11249" s="446" t="s">
        <v>1867</v>
      </c>
      <c r="D11249" s="396" t="s">
        <v>23821</v>
      </c>
    </row>
    <row r="11250" spans="1:4" x14ac:dyDescent="0.2">
      <c r="A11250" s="445">
        <v>20044</v>
      </c>
      <c r="B11250" s="445" t="s">
        <v>18495</v>
      </c>
      <c r="C11250" s="446" t="s">
        <v>1867</v>
      </c>
      <c r="D11250" s="396" t="s">
        <v>24501</v>
      </c>
    </row>
    <row r="11251" spans="1:4" x14ac:dyDescent="0.2">
      <c r="A11251" s="445">
        <v>20042</v>
      </c>
      <c r="B11251" s="445" t="s">
        <v>18496</v>
      </c>
      <c r="C11251" s="446" t="s">
        <v>1867</v>
      </c>
      <c r="D11251" s="396" t="s">
        <v>24502</v>
      </c>
    </row>
    <row r="11252" spans="1:4" x14ac:dyDescent="0.2">
      <c r="A11252" s="445">
        <v>20046</v>
      </c>
      <c r="B11252" s="445" t="s">
        <v>18497</v>
      </c>
      <c r="C11252" s="446" t="s">
        <v>1867</v>
      </c>
      <c r="D11252" s="396" t="s">
        <v>24503</v>
      </c>
    </row>
    <row r="11253" spans="1:4" x14ac:dyDescent="0.2">
      <c r="A11253" s="445">
        <v>20047</v>
      </c>
      <c r="B11253" s="445" t="s">
        <v>18498</v>
      </c>
      <c r="C11253" s="446" t="s">
        <v>1867</v>
      </c>
      <c r="D11253" s="396" t="s">
        <v>24504</v>
      </c>
    </row>
    <row r="11254" spans="1:4" x14ac:dyDescent="0.2">
      <c r="A11254" s="445">
        <v>20045</v>
      </c>
      <c r="B11254" s="445" t="s">
        <v>18499</v>
      </c>
      <c r="C11254" s="446" t="s">
        <v>1867</v>
      </c>
      <c r="D11254" s="396" t="s">
        <v>23347</v>
      </c>
    </row>
    <row r="11255" spans="1:4" x14ac:dyDescent="0.2">
      <c r="A11255" s="445">
        <v>20972</v>
      </c>
      <c r="B11255" s="445" t="s">
        <v>18500</v>
      </c>
      <c r="C11255" s="446" t="s">
        <v>1867</v>
      </c>
      <c r="D11255" s="396" t="s">
        <v>24505</v>
      </c>
    </row>
    <row r="11256" spans="1:4" x14ac:dyDescent="0.2">
      <c r="A11256" s="445">
        <v>11321</v>
      </c>
      <c r="B11256" s="445" t="s">
        <v>18501</v>
      </c>
      <c r="C11256" s="446" t="s">
        <v>1867</v>
      </c>
      <c r="D11256" s="396" t="s">
        <v>24506</v>
      </c>
    </row>
    <row r="11257" spans="1:4" x14ac:dyDescent="0.2">
      <c r="A11257" s="445">
        <v>11323</v>
      </c>
      <c r="B11257" s="445" t="s">
        <v>18502</v>
      </c>
      <c r="C11257" s="446" t="s">
        <v>1867</v>
      </c>
      <c r="D11257" s="396" t="s">
        <v>24507</v>
      </c>
    </row>
    <row r="11258" spans="1:4" x14ac:dyDescent="0.2">
      <c r="A11258" s="445">
        <v>20327</v>
      </c>
      <c r="B11258" s="445" t="s">
        <v>18503</v>
      </c>
      <c r="C11258" s="446" t="s">
        <v>1867</v>
      </c>
      <c r="D11258" s="397" t="s">
        <v>24508</v>
      </c>
    </row>
    <row r="11259" spans="1:4" x14ac:dyDescent="0.2">
      <c r="A11259" s="445">
        <v>13390</v>
      </c>
      <c r="B11259" s="445" t="s">
        <v>18504</v>
      </c>
      <c r="C11259" s="446" t="s">
        <v>1867</v>
      </c>
      <c r="D11259" s="397" t="s">
        <v>24509</v>
      </c>
    </row>
    <row r="11260" spans="1:4" x14ac:dyDescent="0.2">
      <c r="A11260" s="445">
        <v>6034</v>
      </c>
      <c r="B11260" s="445" t="s">
        <v>18505</v>
      </c>
      <c r="C11260" s="446" t="s">
        <v>1867</v>
      </c>
      <c r="D11260" s="396" t="s">
        <v>24510</v>
      </c>
    </row>
    <row r="11261" spans="1:4" x14ac:dyDescent="0.2">
      <c r="A11261" s="445">
        <v>6036</v>
      </c>
      <c r="B11261" s="445" t="s">
        <v>18506</v>
      </c>
      <c r="C11261" s="446" t="s">
        <v>1867</v>
      </c>
      <c r="D11261" s="396" t="s">
        <v>24511</v>
      </c>
    </row>
    <row r="11262" spans="1:4" x14ac:dyDescent="0.2">
      <c r="A11262" s="445">
        <v>6031</v>
      </c>
      <c r="B11262" s="445" t="s">
        <v>18507</v>
      </c>
      <c r="C11262" s="446" t="s">
        <v>1867</v>
      </c>
      <c r="D11262" s="396" t="s">
        <v>22397</v>
      </c>
    </row>
    <row r="11263" spans="1:4" x14ac:dyDescent="0.2">
      <c r="A11263" s="445">
        <v>6029</v>
      </c>
      <c r="B11263" s="445" t="s">
        <v>18508</v>
      </c>
      <c r="C11263" s="446" t="s">
        <v>1867</v>
      </c>
      <c r="D11263" s="396" t="s">
        <v>22978</v>
      </c>
    </row>
    <row r="11264" spans="1:4" x14ac:dyDescent="0.2">
      <c r="A11264" s="445">
        <v>6033</v>
      </c>
      <c r="B11264" s="445" t="s">
        <v>18509</v>
      </c>
      <c r="C11264" s="446" t="s">
        <v>1867</v>
      </c>
      <c r="D11264" s="396" t="s">
        <v>24512</v>
      </c>
    </row>
    <row r="11265" spans="1:4" x14ac:dyDescent="0.2">
      <c r="A11265" s="445">
        <v>11672</v>
      </c>
      <c r="B11265" s="445" t="s">
        <v>18510</v>
      </c>
      <c r="C11265" s="446" t="s">
        <v>1867</v>
      </c>
      <c r="D11265" s="396" t="s">
        <v>24513</v>
      </c>
    </row>
    <row r="11266" spans="1:4" x14ac:dyDescent="0.2">
      <c r="A11266" s="445">
        <v>11669</v>
      </c>
      <c r="B11266" s="445" t="s">
        <v>18511</v>
      </c>
      <c r="C11266" s="446" t="s">
        <v>1867</v>
      </c>
      <c r="D11266" s="396" t="s">
        <v>24514</v>
      </c>
    </row>
    <row r="11267" spans="1:4" x14ac:dyDescent="0.2">
      <c r="A11267" s="445">
        <v>11670</v>
      </c>
      <c r="B11267" s="445" t="s">
        <v>18512</v>
      </c>
      <c r="C11267" s="446" t="s">
        <v>1867</v>
      </c>
      <c r="D11267" s="396" t="s">
        <v>24515</v>
      </c>
    </row>
    <row r="11268" spans="1:4" x14ac:dyDescent="0.2">
      <c r="A11268" s="445">
        <v>20055</v>
      </c>
      <c r="B11268" s="445" t="s">
        <v>18513</v>
      </c>
      <c r="C11268" s="446" t="s">
        <v>1867</v>
      </c>
      <c r="D11268" s="396" t="s">
        <v>24516</v>
      </c>
    </row>
    <row r="11269" spans="1:4" x14ac:dyDescent="0.2">
      <c r="A11269" s="445">
        <v>11671</v>
      </c>
      <c r="B11269" s="445" t="s">
        <v>18514</v>
      </c>
      <c r="C11269" s="446" t="s">
        <v>1867</v>
      </c>
      <c r="D11269" s="396" t="s">
        <v>24517</v>
      </c>
    </row>
    <row r="11270" spans="1:4" x14ac:dyDescent="0.2">
      <c r="A11270" s="445">
        <v>6032</v>
      </c>
      <c r="B11270" s="445" t="s">
        <v>18515</v>
      </c>
      <c r="C11270" s="446" t="s">
        <v>1867</v>
      </c>
      <c r="D11270" s="396" t="s">
        <v>24518</v>
      </c>
    </row>
    <row r="11271" spans="1:4" x14ac:dyDescent="0.2">
      <c r="A11271" s="445">
        <v>11673</v>
      </c>
      <c r="B11271" s="445" t="s">
        <v>18516</v>
      </c>
      <c r="C11271" s="446" t="s">
        <v>1867</v>
      </c>
      <c r="D11271" s="396" t="s">
        <v>23411</v>
      </c>
    </row>
    <row r="11272" spans="1:4" x14ac:dyDescent="0.2">
      <c r="A11272" s="445">
        <v>11674</v>
      </c>
      <c r="B11272" s="445" t="s">
        <v>18517</v>
      </c>
      <c r="C11272" s="446" t="s">
        <v>1867</v>
      </c>
      <c r="D11272" s="396" t="s">
        <v>24519</v>
      </c>
    </row>
    <row r="11273" spans="1:4" x14ac:dyDescent="0.2">
      <c r="A11273" s="445">
        <v>11675</v>
      </c>
      <c r="B11273" s="445" t="s">
        <v>18518</v>
      </c>
      <c r="C11273" s="446" t="s">
        <v>1867</v>
      </c>
      <c r="D11273" s="396" t="s">
        <v>22123</v>
      </c>
    </row>
    <row r="11274" spans="1:4" x14ac:dyDescent="0.2">
      <c r="A11274" s="445">
        <v>11676</v>
      </c>
      <c r="B11274" s="445" t="s">
        <v>18519</v>
      </c>
      <c r="C11274" s="446" t="s">
        <v>1867</v>
      </c>
      <c r="D11274" s="396" t="s">
        <v>22744</v>
      </c>
    </row>
    <row r="11275" spans="1:4" x14ac:dyDescent="0.2">
      <c r="A11275" s="445">
        <v>11677</v>
      </c>
      <c r="B11275" s="445" t="s">
        <v>18520</v>
      </c>
      <c r="C11275" s="446" t="s">
        <v>1867</v>
      </c>
      <c r="D11275" s="397" t="s">
        <v>24339</v>
      </c>
    </row>
    <row r="11276" spans="1:4" x14ac:dyDescent="0.2">
      <c r="A11276" s="445">
        <v>11678</v>
      </c>
      <c r="B11276" s="445" t="s">
        <v>18521</v>
      </c>
      <c r="C11276" s="446" t="s">
        <v>1867</v>
      </c>
      <c r="D11276" s="396" t="s">
        <v>24520</v>
      </c>
    </row>
    <row r="11277" spans="1:4" x14ac:dyDescent="0.2">
      <c r="A11277" s="445">
        <v>6038</v>
      </c>
      <c r="B11277" s="445" t="s">
        <v>18522</v>
      </c>
      <c r="C11277" s="446" t="s">
        <v>1867</v>
      </c>
      <c r="D11277" s="396" t="s">
        <v>24521</v>
      </c>
    </row>
    <row r="11278" spans="1:4" x14ac:dyDescent="0.2">
      <c r="A11278" s="445">
        <v>11718</v>
      </c>
      <c r="B11278" s="445" t="s">
        <v>18523</v>
      </c>
      <c r="C11278" s="446" t="s">
        <v>1867</v>
      </c>
      <c r="D11278" s="396" t="s">
        <v>22947</v>
      </c>
    </row>
    <row r="11279" spans="1:4" x14ac:dyDescent="0.2">
      <c r="A11279" s="445">
        <v>6037</v>
      </c>
      <c r="B11279" s="445" t="s">
        <v>18524</v>
      </c>
      <c r="C11279" s="446" t="s">
        <v>1867</v>
      </c>
      <c r="D11279" s="396" t="s">
        <v>24522</v>
      </c>
    </row>
    <row r="11280" spans="1:4" x14ac:dyDescent="0.2">
      <c r="A11280" s="445">
        <v>11719</v>
      </c>
      <c r="B11280" s="445" t="s">
        <v>18525</v>
      </c>
      <c r="C11280" s="446" t="s">
        <v>1867</v>
      </c>
      <c r="D11280" s="396" t="s">
        <v>24523</v>
      </c>
    </row>
    <row r="11281" spans="1:4" x14ac:dyDescent="0.2">
      <c r="A11281" s="445">
        <v>6019</v>
      </c>
      <c r="B11281" s="445" t="s">
        <v>18526</v>
      </c>
      <c r="C11281" s="446" t="s">
        <v>1867</v>
      </c>
      <c r="D11281" s="396" t="s">
        <v>24524</v>
      </c>
    </row>
    <row r="11282" spans="1:4" x14ac:dyDescent="0.2">
      <c r="A11282" s="445">
        <v>6010</v>
      </c>
      <c r="B11282" s="445" t="s">
        <v>18527</v>
      </c>
      <c r="C11282" s="446" t="s">
        <v>1867</v>
      </c>
      <c r="D11282" s="396" t="s">
        <v>24525</v>
      </c>
    </row>
    <row r="11283" spans="1:4" x14ac:dyDescent="0.2">
      <c r="A11283" s="445">
        <v>6017</v>
      </c>
      <c r="B11283" s="445" t="s">
        <v>18528</v>
      </c>
      <c r="C11283" s="446" t="s">
        <v>1867</v>
      </c>
      <c r="D11283" s="396" t="s">
        <v>24526</v>
      </c>
    </row>
    <row r="11284" spans="1:4" x14ac:dyDescent="0.2">
      <c r="A11284" s="445">
        <v>6020</v>
      </c>
      <c r="B11284" s="445" t="s">
        <v>18529</v>
      </c>
      <c r="C11284" s="446" t="s">
        <v>1867</v>
      </c>
      <c r="D11284" s="396" t="s">
        <v>24527</v>
      </c>
    </row>
    <row r="11285" spans="1:4" x14ac:dyDescent="0.2">
      <c r="A11285" s="445">
        <v>6028</v>
      </c>
      <c r="B11285" s="445" t="s">
        <v>18530</v>
      </c>
      <c r="C11285" s="446" t="s">
        <v>1867</v>
      </c>
      <c r="D11285" s="396" t="s">
        <v>24528</v>
      </c>
    </row>
    <row r="11286" spans="1:4" x14ac:dyDescent="0.2">
      <c r="A11286" s="445">
        <v>6011</v>
      </c>
      <c r="B11286" s="445" t="s">
        <v>18531</v>
      </c>
      <c r="C11286" s="446" t="s">
        <v>1867</v>
      </c>
      <c r="D11286" s="396" t="s">
        <v>24529</v>
      </c>
    </row>
    <row r="11287" spans="1:4" x14ac:dyDescent="0.2">
      <c r="A11287" s="445">
        <v>6012</v>
      </c>
      <c r="B11287" s="445" t="s">
        <v>18532</v>
      </c>
      <c r="C11287" s="446" t="s">
        <v>1867</v>
      </c>
      <c r="D11287" s="396" t="s">
        <v>24530</v>
      </c>
    </row>
    <row r="11288" spans="1:4" x14ac:dyDescent="0.2">
      <c r="A11288" s="445">
        <v>6016</v>
      </c>
      <c r="B11288" s="445" t="s">
        <v>18533</v>
      </c>
      <c r="C11288" s="446" t="s">
        <v>1867</v>
      </c>
      <c r="D11288" s="396" t="s">
        <v>24531</v>
      </c>
    </row>
    <row r="11289" spans="1:4" x14ac:dyDescent="0.2">
      <c r="A11289" s="445">
        <v>6027</v>
      </c>
      <c r="B11289" s="445" t="s">
        <v>18534</v>
      </c>
      <c r="C11289" s="446" t="s">
        <v>1867</v>
      </c>
      <c r="D11289" s="396" t="s">
        <v>24532</v>
      </c>
    </row>
    <row r="11290" spans="1:4" x14ac:dyDescent="0.2">
      <c r="A11290" s="445">
        <v>6013</v>
      </c>
      <c r="B11290" s="445" t="s">
        <v>18535</v>
      </c>
      <c r="C11290" s="446" t="s">
        <v>1867</v>
      </c>
      <c r="D11290" s="397" t="s">
        <v>24533</v>
      </c>
    </row>
    <row r="11291" spans="1:4" x14ac:dyDescent="0.2">
      <c r="A11291" s="445">
        <v>6015</v>
      </c>
      <c r="B11291" s="445" t="s">
        <v>18536</v>
      </c>
      <c r="C11291" s="446" t="s">
        <v>1867</v>
      </c>
      <c r="D11291" s="396" t="s">
        <v>24534</v>
      </c>
    </row>
    <row r="11292" spans="1:4" x14ac:dyDescent="0.2">
      <c r="A11292" s="445">
        <v>6014</v>
      </c>
      <c r="B11292" s="445" t="s">
        <v>18537</v>
      </c>
      <c r="C11292" s="446" t="s">
        <v>1867</v>
      </c>
      <c r="D11292" s="396" t="s">
        <v>24535</v>
      </c>
    </row>
    <row r="11293" spans="1:4" x14ac:dyDescent="0.2">
      <c r="A11293" s="445">
        <v>6006</v>
      </c>
      <c r="B11293" s="445" t="s">
        <v>18538</v>
      </c>
      <c r="C11293" s="446" t="s">
        <v>1867</v>
      </c>
      <c r="D11293" s="396" t="s">
        <v>24536</v>
      </c>
    </row>
    <row r="11294" spans="1:4" x14ac:dyDescent="0.2">
      <c r="A11294" s="445">
        <v>6005</v>
      </c>
      <c r="B11294" s="445" t="s">
        <v>18539</v>
      </c>
      <c r="C11294" s="446" t="s">
        <v>1867</v>
      </c>
      <c r="D11294" s="396" t="s">
        <v>24537</v>
      </c>
    </row>
    <row r="11295" spans="1:4" x14ac:dyDescent="0.2">
      <c r="A11295" s="445">
        <v>11756</v>
      </c>
      <c r="B11295" s="445" t="s">
        <v>18540</v>
      </c>
      <c r="C11295" s="446" t="s">
        <v>1867</v>
      </c>
      <c r="D11295" s="396" t="s">
        <v>21972</v>
      </c>
    </row>
    <row r="11296" spans="1:4" x14ac:dyDescent="0.2">
      <c r="A11296" s="445">
        <v>10904</v>
      </c>
      <c r="B11296" s="445" t="s">
        <v>18541</v>
      </c>
      <c r="C11296" s="446" t="s">
        <v>1867</v>
      </c>
      <c r="D11296" s="396" t="s">
        <v>24538</v>
      </c>
    </row>
    <row r="11297" spans="1:4" x14ac:dyDescent="0.2">
      <c r="A11297" s="445">
        <v>11752</v>
      </c>
      <c r="B11297" s="445" t="s">
        <v>18542</v>
      </c>
      <c r="C11297" s="446" t="s">
        <v>1867</v>
      </c>
      <c r="D11297" s="396" t="s">
        <v>22315</v>
      </c>
    </row>
    <row r="11298" spans="1:4" x14ac:dyDescent="0.2">
      <c r="A11298" s="445">
        <v>11753</v>
      </c>
      <c r="B11298" s="445" t="s">
        <v>18543</v>
      </c>
      <c r="C11298" s="446" t="s">
        <v>1867</v>
      </c>
      <c r="D11298" s="396" t="s">
        <v>24539</v>
      </c>
    </row>
    <row r="11299" spans="1:4" x14ac:dyDescent="0.2">
      <c r="A11299" s="445">
        <v>6021</v>
      </c>
      <c r="B11299" s="445" t="s">
        <v>18544</v>
      </c>
      <c r="C11299" s="446" t="s">
        <v>1867</v>
      </c>
      <c r="D11299" s="396" t="s">
        <v>24540</v>
      </c>
    </row>
    <row r="11300" spans="1:4" x14ac:dyDescent="0.2">
      <c r="A11300" s="445">
        <v>6024</v>
      </c>
      <c r="B11300" s="445" t="s">
        <v>18545</v>
      </c>
      <c r="C11300" s="446" t="s">
        <v>1867</v>
      </c>
      <c r="D11300" s="396" t="s">
        <v>24541</v>
      </c>
    </row>
    <row r="11301" spans="1:4" x14ac:dyDescent="0.2">
      <c r="A11301" s="445">
        <v>38379</v>
      </c>
      <c r="B11301" s="445" t="s">
        <v>18546</v>
      </c>
      <c r="C11301" s="446" t="s">
        <v>1870</v>
      </c>
      <c r="D11301" s="396" t="s">
        <v>24542</v>
      </c>
    </row>
    <row r="11302" spans="1:4" x14ac:dyDescent="0.2">
      <c r="A11302" s="445">
        <v>13897</v>
      </c>
      <c r="B11302" s="445" t="s">
        <v>18547</v>
      </c>
      <c r="C11302" s="446" t="s">
        <v>1867</v>
      </c>
      <c r="D11302" s="396" t="s">
        <v>24543</v>
      </c>
    </row>
    <row r="11303" spans="1:4" x14ac:dyDescent="0.2">
      <c r="A11303" s="445">
        <v>10640</v>
      </c>
      <c r="B11303" s="445" t="s">
        <v>18548</v>
      </c>
      <c r="C11303" s="446" t="s">
        <v>1867</v>
      </c>
      <c r="D11303" s="396" t="s">
        <v>24544</v>
      </c>
    </row>
    <row r="11304" spans="1:4" x14ac:dyDescent="0.2">
      <c r="A11304" s="445">
        <v>34357</v>
      </c>
      <c r="B11304" s="445" t="s">
        <v>18549</v>
      </c>
      <c r="C11304" s="446" t="s">
        <v>1871</v>
      </c>
      <c r="D11304" s="396" t="s">
        <v>24545</v>
      </c>
    </row>
    <row r="11305" spans="1:4" x14ac:dyDescent="0.2">
      <c r="A11305" s="445">
        <v>37329</v>
      </c>
      <c r="B11305" s="445" t="s">
        <v>18550</v>
      </c>
      <c r="C11305" s="446" t="s">
        <v>1871</v>
      </c>
      <c r="D11305" s="396" t="s">
        <v>24546</v>
      </c>
    </row>
    <row r="11306" spans="1:4" x14ac:dyDescent="0.2">
      <c r="A11306" s="445">
        <v>2510</v>
      </c>
      <c r="B11306" s="445" t="s">
        <v>18551</v>
      </c>
      <c r="C11306" s="446" t="s">
        <v>1867</v>
      </c>
      <c r="D11306" s="396" t="s">
        <v>24547</v>
      </c>
    </row>
    <row r="11307" spans="1:4" x14ac:dyDescent="0.2">
      <c r="A11307" s="445">
        <v>12359</v>
      </c>
      <c r="B11307" s="445" t="s">
        <v>18552</v>
      </c>
      <c r="C11307" s="446" t="s">
        <v>1867</v>
      </c>
      <c r="D11307" s="396" t="s">
        <v>24548</v>
      </c>
    </row>
    <row r="11308" spans="1:4" x14ac:dyDescent="0.2">
      <c r="A11308" s="445">
        <v>7353</v>
      </c>
      <c r="B11308" s="445" t="s">
        <v>18553</v>
      </c>
      <c r="C11308" s="446" t="s">
        <v>1872</v>
      </c>
      <c r="D11308" s="396" t="s">
        <v>24549</v>
      </c>
    </row>
    <row r="11309" spans="1:4" x14ac:dyDescent="0.2">
      <c r="A11309" s="445">
        <v>36144</v>
      </c>
      <c r="B11309" s="445" t="s">
        <v>18554</v>
      </c>
      <c r="C11309" s="446" t="s">
        <v>1867</v>
      </c>
      <c r="D11309" s="396" t="s">
        <v>24550</v>
      </c>
    </row>
    <row r="11310" spans="1:4" x14ac:dyDescent="0.2">
      <c r="A11310" s="445">
        <v>10518</v>
      </c>
      <c r="B11310" s="445" t="s">
        <v>18555</v>
      </c>
      <c r="C11310" s="446" t="s">
        <v>1867</v>
      </c>
      <c r="D11310" s="396" t="s">
        <v>24551</v>
      </c>
    </row>
    <row r="11311" spans="1:4" x14ac:dyDescent="0.2">
      <c r="A11311" s="445">
        <v>36530</v>
      </c>
      <c r="B11311" s="445" t="s">
        <v>18556</v>
      </c>
      <c r="C11311" s="446" t="s">
        <v>1867</v>
      </c>
      <c r="D11311" s="396" t="s">
        <v>24552</v>
      </c>
    </row>
    <row r="11312" spans="1:4" x14ac:dyDescent="0.2">
      <c r="A11312" s="445">
        <v>6046</v>
      </c>
      <c r="B11312" s="445" t="s">
        <v>18557</v>
      </c>
      <c r="C11312" s="446" t="s">
        <v>1867</v>
      </c>
      <c r="D11312" s="396" t="s">
        <v>24553</v>
      </c>
    </row>
    <row r="11313" spans="1:4" x14ac:dyDescent="0.2">
      <c r="A11313" s="445">
        <v>36531</v>
      </c>
      <c r="B11313" s="445" t="s">
        <v>18558</v>
      </c>
      <c r="C11313" s="446" t="s">
        <v>1867</v>
      </c>
      <c r="D11313" s="396" t="s">
        <v>24554</v>
      </c>
    </row>
    <row r="11314" spans="1:4" x14ac:dyDescent="0.2">
      <c r="A11314" s="445">
        <v>34684</v>
      </c>
      <c r="B11314" s="445" t="s">
        <v>18559</v>
      </c>
      <c r="C11314" s="446" t="s">
        <v>1868</v>
      </c>
      <c r="D11314" s="396" t="s">
        <v>24555</v>
      </c>
    </row>
    <row r="11315" spans="1:4" x14ac:dyDescent="0.2">
      <c r="A11315" s="445">
        <v>34683</v>
      </c>
      <c r="B11315" s="445" t="s">
        <v>18560</v>
      </c>
      <c r="C11315" s="446" t="s">
        <v>1868</v>
      </c>
      <c r="D11315" s="396" t="s">
        <v>24556</v>
      </c>
    </row>
    <row r="11316" spans="1:4" x14ac:dyDescent="0.2">
      <c r="A11316" s="445">
        <v>533</v>
      </c>
      <c r="B11316" s="445" t="s">
        <v>18561</v>
      </c>
      <c r="C11316" s="446" t="s">
        <v>1868</v>
      </c>
      <c r="D11316" s="396" t="s">
        <v>24557</v>
      </c>
    </row>
    <row r="11317" spans="1:4" x14ac:dyDescent="0.2">
      <c r="A11317" s="445">
        <v>10515</v>
      </c>
      <c r="B11317" s="445" t="s">
        <v>18562</v>
      </c>
      <c r="C11317" s="446" t="s">
        <v>1868</v>
      </c>
      <c r="D11317" s="396" t="s">
        <v>24558</v>
      </c>
    </row>
    <row r="11318" spans="1:4" x14ac:dyDescent="0.2">
      <c r="A11318" s="445">
        <v>536</v>
      </c>
      <c r="B11318" s="445" t="s">
        <v>18563</v>
      </c>
      <c r="C11318" s="446" t="s">
        <v>1868</v>
      </c>
      <c r="D11318" s="396" t="s">
        <v>24559</v>
      </c>
    </row>
    <row r="11319" spans="1:4" x14ac:dyDescent="0.2">
      <c r="A11319" s="445">
        <v>153</v>
      </c>
      <c r="B11319" s="445" t="s">
        <v>18564</v>
      </c>
      <c r="C11319" s="446" t="s">
        <v>1872</v>
      </c>
      <c r="D11319" s="396" t="s">
        <v>22272</v>
      </c>
    </row>
    <row r="11320" spans="1:4" x14ac:dyDescent="0.2">
      <c r="A11320" s="445">
        <v>34682</v>
      </c>
      <c r="B11320" s="445" t="s">
        <v>18565</v>
      </c>
      <c r="C11320" s="446" t="s">
        <v>1868</v>
      </c>
      <c r="D11320" s="396" t="s">
        <v>24560</v>
      </c>
    </row>
    <row r="11321" spans="1:4" x14ac:dyDescent="0.2">
      <c r="A11321" s="445">
        <v>20205</v>
      </c>
      <c r="B11321" s="445" t="s">
        <v>18566</v>
      </c>
      <c r="C11321" s="446" t="s">
        <v>1870</v>
      </c>
      <c r="D11321" s="396" t="s">
        <v>24561</v>
      </c>
    </row>
    <row r="11322" spans="1:4" x14ac:dyDescent="0.2">
      <c r="A11322" s="445">
        <v>4412</v>
      </c>
      <c r="B11322" s="445" t="s">
        <v>18567</v>
      </c>
      <c r="C11322" s="446" t="s">
        <v>1870</v>
      </c>
      <c r="D11322" s="396" t="s">
        <v>23728</v>
      </c>
    </row>
    <row r="11323" spans="1:4" x14ac:dyDescent="0.2">
      <c r="A11323" s="445">
        <v>4408</v>
      </c>
      <c r="B11323" s="445" t="s">
        <v>18568</v>
      </c>
      <c r="C11323" s="446" t="s">
        <v>1870</v>
      </c>
      <c r="D11323" s="396" t="s">
        <v>23749</v>
      </c>
    </row>
    <row r="11324" spans="1:4" x14ac:dyDescent="0.2">
      <c r="A11324" s="445">
        <v>36250</v>
      </c>
      <c r="B11324" s="445" t="s">
        <v>18569</v>
      </c>
      <c r="C11324" s="446" t="s">
        <v>1870</v>
      </c>
      <c r="D11324" s="396" t="s">
        <v>24562</v>
      </c>
    </row>
    <row r="11325" spans="1:4" x14ac:dyDescent="0.2">
      <c r="A11325" s="445">
        <v>10857</v>
      </c>
      <c r="B11325" s="445" t="s">
        <v>18570</v>
      </c>
      <c r="C11325" s="446" t="s">
        <v>1870</v>
      </c>
      <c r="D11325" s="396" t="s">
        <v>24563</v>
      </c>
    </row>
    <row r="11326" spans="1:4" x14ac:dyDescent="0.2">
      <c r="A11326" s="445">
        <v>4803</v>
      </c>
      <c r="B11326" s="445" t="s">
        <v>18571</v>
      </c>
      <c r="C11326" s="446" t="s">
        <v>1870</v>
      </c>
      <c r="D11326" s="396" t="s">
        <v>21417</v>
      </c>
    </row>
    <row r="11327" spans="1:4" x14ac:dyDescent="0.2">
      <c r="A11327" s="445">
        <v>6186</v>
      </c>
      <c r="B11327" s="445" t="s">
        <v>18572</v>
      </c>
      <c r="C11327" s="446" t="s">
        <v>1870</v>
      </c>
      <c r="D11327" s="396" t="s">
        <v>24564</v>
      </c>
    </row>
    <row r="11328" spans="1:4" x14ac:dyDescent="0.2">
      <c r="A11328" s="445">
        <v>4829</v>
      </c>
      <c r="B11328" s="445" t="s">
        <v>18573</v>
      </c>
      <c r="C11328" s="446" t="s">
        <v>1870</v>
      </c>
      <c r="D11328" s="396" t="s">
        <v>24558</v>
      </c>
    </row>
    <row r="11329" spans="1:4" x14ac:dyDescent="0.2">
      <c r="A11329" s="445">
        <v>39829</v>
      </c>
      <c r="B11329" s="445" t="s">
        <v>18574</v>
      </c>
      <c r="C11329" s="446" t="s">
        <v>1870</v>
      </c>
      <c r="D11329" s="396" t="s">
        <v>24565</v>
      </c>
    </row>
    <row r="11330" spans="1:4" x14ac:dyDescent="0.2">
      <c r="A11330" s="445">
        <v>20231</v>
      </c>
      <c r="B11330" s="445" t="s">
        <v>18575</v>
      </c>
      <c r="C11330" s="446" t="s">
        <v>1870</v>
      </c>
      <c r="D11330" s="396" t="s">
        <v>24566</v>
      </c>
    </row>
    <row r="11331" spans="1:4" x14ac:dyDescent="0.2">
      <c r="A11331" s="445">
        <v>4804</v>
      </c>
      <c r="B11331" s="445" t="s">
        <v>18576</v>
      </c>
      <c r="C11331" s="446" t="s">
        <v>1870</v>
      </c>
      <c r="D11331" s="396" t="s">
        <v>24567</v>
      </c>
    </row>
    <row r="11332" spans="1:4" x14ac:dyDescent="0.2">
      <c r="A11332" s="445">
        <v>34680</v>
      </c>
      <c r="B11332" s="445" t="s">
        <v>18577</v>
      </c>
      <c r="C11332" s="446" t="s">
        <v>1870</v>
      </c>
      <c r="D11332" s="396" t="s">
        <v>24568</v>
      </c>
    </row>
    <row r="11333" spans="1:4" x14ac:dyDescent="0.2">
      <c r="A11333" s="445">
        <v>11573</v>
      </c>
      <c r="B11333" s="445" t="s">
        <v>18578</v>
      </c>
      <c r="C11333" s="446" t="s">
        <v>1867</v>
      </c>
      <c r="D11333" s="396" t="s">
        <v>21894</v>
      </c>
    </row>
    <row r="11334" spans="1:4" x14ac:dyDescent="0.2">
      <c r="A11334" s="445">
        <v>38401</v>
      </c>
      <c r="B11334" s="445" t="s">
        <v>18579</v>
      </c>
      <c r="C11334" s="446" t="s">
        <v>1867</v>
      </c>
      <c r="D11334" s="396" t="s">
        <v>22306</v>
      </c>
    </row>
    <row r="11335" spans="1:4" x14ac:dyDescent="0.2">
      <c r="A11335" s="445">
        <v>11575</v>
      </c>
      <c r="B11335" s="445" t="s">
        <v>18580</v>
      </c>
      <c r="C11335" s="446" t="s">
        <v>1867</v>
      </c>
      <c r="D11335" s="396" t="s">
        <v>24569</v>
      </c>
    </row>
    <row r="11336" spans="1:4" x14ac:dyDescent="0.2">
      <c r="A11336" s="445">
        <v>38179</v>
      </c>
      <c r="B11336" s="445" t="s">
        <v>18581</v>
      </c>
      <c r="C11336" s="446" t="s">
        <v>1867</v>
      </c>
      <c r="D11336" s="396" t="s">
        <v>24570</v>
      </c>
    </row>
    <row r="11337" spans="1:4" x14ac:dyDescent="0.2">
      <c r="A11337" s="445">
        <v>20256</v>
      </c>
      <c r="B11337" s="445" t="s">
        <v>18582</v>
      </c>
      <c r="C11337" s="446" t="s">
        <v>1867</v>
      </c>
      <c r="D11337" s="396" t="s">
        <v>21332</v>
      </c>
    </row>
    <row r="11338" spans="1:4" x14ac:dyDescent="0.2">
      <c r="A11338" s="445">
        <v>14511</v>
      </c>
      <c r="B11338" s="445" t="s">
        <v>18583</v>
      </c>
      <c r="C11338" s="446" t="s">
        <v>1867</v>
      </c>
      <c r="D11338" s="396" t="s">
        <v>24571</v>
      </c>
    </row>
    <row r="11339" spans="1:4" x14ac:dyDescent="0.2">
      <c r="A11339" s="445">
        <v>10642</v>
      </c>
      <c r="B11339" s="445" t="s">
        <v>18584</v>
      </c>
      <c r="C11339" s="446" t="s">
        <v>1867</v>
      </c>
      <c r="D11339" s="396" t="s">
        <v>24572</v>
      </c>
    </row>
    <row r="11340" spans="1:4" x14ac:dyDescent="0.2">
      <c r="A11340" s="445">
        <v>14489</v>
      </c>
      <c r="B11340" s="445" t="s">
        <v>18585</v>
      </c>
      <c r="C11340" s="446" t="s">
        <v>1867</v>
      </c>
      <c r="D11340" s="396" t="s">
        <v>24573</v>
      </c>
    </row>
    <row r="11341" spans="1:4" x14ac:dyDescent="0.2">
      <c r="A11341" s="445">
        <v>14513</v>
      </c>
      <c r="B11341" s="445" t="s">
        <v>18586</v>
      </c>
      <c r="C11341" s="446" t="s">
        <v>1867</v>
      </c>
      <c r="D11341" s="396" t="s">
        <v>24574</v>
      </c>
    </row>
    <row r="11342" spans="1:4" x14ac:dyDescent="0.2">
      <c r="A11342" s="445">
        <v>13600</v>
      </c>
      <c r="B11342" s="445" t="s">
        <v>18587</v>
      </c>
      <c r="C11342" s="446" t="s">
        <v>1867</v>
      </c>
      <c r="D11342" s="396" t="s">
        <v>24575</v>
      </c>
    </row>
    <row r="11343" spans="1:4" x14ac:dyDescent="0.2">
      <c r="A11343" s="445">
        <v>10646</v>
      </c>
      <c r="B11343" s="445" t="s">
        <v>18588</v>
      </c>
      <c r="C11343" s="446" t="s">
        <v>1867</v>
      </c>
      <c r="D11343" s="396" t="s">
        <v>24576</v>
      </c>
    </row>
    <row r="11344" spans="1:4" x14ac:dyDescent="0.2">
      <c r="A11344" s="445">
        <v>6070</v>
      </c>
      <c r="B11344" s="445" t="s">
        <v>18589</v>
      </c>
      <c r="C11344" s="446" t="s">
        <v>1867</v>
      </c>
      <c r="D11344" s="397" t="s">
        <v>24577</v>
      </c>
    </row>
    <row r="11345" spans="1:4" x14ac:dyDescent="0.2">
      <c r="A11345" s="445">
        <v>6069</v>
      </c>
      <c r="B11345" s="445" t="s">
        <v>18590</v>
      </c>
      <c r="C11345" s="446" t="s">
        <v>1867</v>
      </c>
      <c r="D11345" s="397" t="s">
        <v>24578</v>
      </c>
    </row>
    <row r="11346" spans="1:4" x14ac:dyDescent="0.2">
      <c r="A11346" s="445">
        <v>14626</v>
      </c>
      <c r="B11346" s="445" t="s">
        <v>18591</v>
      </c>
      <c r="C11346" s="446" t="s">
        <v>1867</v>
      </c>
      <c r="D11346" s="396" t="s">
        <v>24579</v>
      </c>
    </row>
    <row r="11347" spans="1:4" x14ac:dyDescent="0.2">
      <c r="A11347" s="445">
        <v>6067</v>
      </c>
      <c r="B11347" s="445" t="s">
        <v>18592</v>
      </c>
      <c r="C11347" s="446" t="s">
        <v>1867</v>
      </c>
      <c r="D11347" s="396" t="s">
        <v>24580</v>
      </c>
    </row>
    <row r="11348" spans="1:4" x14ac:dyDescent="0.2">
      <c r="A11348" s="445">
        <v>38393</v>
      </c>
      <c r="B11348" s="445" t="s">
        <v>18593</v>
      </c>
      <c r="C11348" s="446" t="s">
        <v>1867</v>
      </c>
      <c r="D11348" s="396" t="s">
        <v>24581</v>
      </c>
    </row>
    <row r="11349" spans="1:4" x14ac:dyDescent="0.2">
      <c r="A11349" s="445">
        <v>38390</v>
      </c>
      <c r="B11349" s="445" t="s">
        <v>18594</v>
      </c>
      <c r="C11349" s="446" t="s">
        <v>1867</v>
      </c>
      <c r="D11349" s="396" t="s">
        <v>22510</v>
      </c>
    </row>
    <row r="11350" spans="1:4" x14ac:dyDescent="0.2">
      <c r="A11350" s="445">
        <v>36532</v>
      </c>
      <c r="B11350" s="445" t="s">
        <v>18595</v>
      </c>
      <c r="C11350" s="446" t="s">
        <v>1867</v>
      </c>
      <c r="D11350" s="396" t="s">
        <v>24582</v>
      </c>
    </row>
    <row r="11351" spans="1:4" x14ac:dyDescent="0.2">
      <c r="A11351" s="445">
        <v>11578</v>
      </c>
      <c r="B11351" s="445" t="s">
        <v>18596</v>
      </c>
      <c r="C11351" s="446" t="s">
        <v>1867</v>
      </c>
      <c r="D11351" s="396" t="s">
        <v>23763</v>
      </c>
    </row>
    <row r="11352" spans="1:4" x14ac:dyDescent="0.2">
      <c r="A11352" s="445">
        <v>11577</v>
      </c>
      <c r="B11352" s="445" t="s">
        <v>18597</v>
      </c>
      <c r="C11352" s="446" t="s">
        <v>1867</v>
      </c>
      <c r="D11352" s="396" t="s">
        <v>24583</v>
      </c>
    </row>
    <row r="11353" spans="1:4" x14ac:dyDescent="0.2">
      <c r="A11353" s="445">
        <v>42432</v>
      </c>
      <c r="B11353" s="445" t="s">
        <v>18598</v>
      </c>
      <c r="C11353" s="446" t="s">
        <v>1867</v>
      </c>
      <c r="D11353" s="397" t="s">
        <v>24584</v>
      </c>
    </row>
    <row r="11354" spans="1:4" x14ac:dyDescent="0.2">
      <c r="A11354" s="445">
        <v>42437</v>
      </c>
      <c r="B11354" s="445" t="s">
        <v>18599</v>
      </c>
      <c r="C11354" s="446" t="s">
        <v>1867</v>
      </c>
      <c r="D11354" s="397" t="s">
        <v>24585</v>
      </c>
    </row>
    <row r="11355" spans="1:4" x14ac:dyDescent="0.2">
      <c r="A11355" s="445">
        <v>1116</v>
      </c>
      <c r="B11355" s="445" t="s">
        <v>18600</v>
      </c>
      <c r="C11355" s="446" t="s">
        <v>1870</v>
      </c>
      <c r="D11355" s="397" t="s">
        <v>24586</v>
      </c>
    </row>
    <row r="11356" spans="1:4" x14ac:dyDescent="0.2">
      <c r="A11356" s="445">
        <v>1115</v>
      </c>
      <c r="B11356" s="445" t="s">
        <v>18601</v>
      </c>
      <c r="C11356" s="446" t="s">
        <v>1870</v>
      </c>
      <c r="D11356" s="396" t="s">
        <v>24587</v>
      </c>
    </row>
    <row r="11357" spans="1:4" x14ac:dyDescent="0.2">
      <c r="A11357" s="445">
        <v>1113</v>
      </c>
      <c r="B11357" s="445" t="s">
        <v>18602</v>
      </c>
      <c r="C11357" s="446" t="s">
        <v>1870</v>
      </c>
      <c r="D11357" s="396" t="s">
        <v>22122</v>
      </c>
    </row>
    <row r="11358" spans="1:4" x14ac:dyDescent="0.2">
      <c r="A11358" s="445">
        <v>1114</v>
      </c>
      <c r="B11358" s="445" t="s">
        <v>18603</v>
      </c>
      <c r="C11358" s="446" t="s">
        <v>1870</v>
      </c>
      <c r="D11358" s="396" t="s">
        <v>22124</v>
      </c>
    </row>
    <row r="11359" spans="1:4" x14ac:dyDescent="0.2">
      <c r="A11359" s="445">
        <v>40873</v>
      </c>
      <c r="B11359" s="445" t="s">
        <v>18604</v>
      </c>
      <c r="C11359" s="446" t="s">
        <v>1870</v>
      </c>
      <c r="D11359" s="396" t="s">
        <v>22788</v>
      </c>
    </row>
    <row r="11360" spans="1:4" x14ac:dyDescent="0.2">
      <c r="A11360" s="445">
        <v>20214</v>
      </c>
      <c r="B11360" s="445" t="s">
        <v>18605</v>
      </c>
      <c r="C11360" s="446" t="s">
        <v>1867</v>
      </c>
      <c r="D11360" s="396" t="s">
        <v>24588</v>
      </c>
    </row>
    <row r="11361" spans="1:4" x14ac:dyDescent="0.2">
      <c r="A11361" s="445">
        <v>7237</v>
      </c>
      <c r="B11361" s="445" t="s">
        <v>18606</v>
      </c>
      <c r="C11361" s="446" t="s">
        <v>1867</v>
      </c>
      <c r="D11361" s="396" t="s">
        <v>24589</v>
      </c>
    </row>
    <row r="11362" spans="1:4" x14ac:dyDescent="0.2">
      <c r="A11362" s="445">
        <v>11757</v>
      </c>
      <c r="B11362" s="445" t="s">
        <v>18607</v>
      </c>
      <c r="C11362" s="446" t="s">
        <v>1867</v>
      </c>
      <c r="D11362" s="396" t="s">
        <v>24590</v>
      </c>
    </row>
    <row r="11363" spans="1:4" x14ac:dyDescent="0.2">
      <c r="A11363" s="445">
        <v>11758</v>
      </c>
      <c r="B11363" s="445" t="s">
        <v>18608</v>
      </c>
      <c r="C11363" s="446" t="s">
        <v>1867</v>
      </c>
      <c r="D11363" s="396" t="s">
        <v>24591</v>
      </c>
    </row>
    <row r="11364" spans="1:4" x14ac:dyDescent="0.2">
      <c r="A11364" s="445">
        <v>37526</v>
      </c>
      <c r="B11364" s="445" t="s">
        <v>18609</v>
      </c>
      <c r="C11364" s="446" t="s">
        <v>1867</v>
      </c>
      <c r="D11364" s="396" t="s">
        <v>22929</v>
      </c>
    </row>
    <row r="11365" spans="1:4" x14ac:dyDescent="0.2">
      <c r="A11365" s="445">
        <v>6076</v>
      </c>
      <c r="B11365" s="445" t="s">
        <v>18610</v>
      </c>
      <c r="C11365" s="446" t="s">
        <v>1869</v>
      </c>
      <c r="D11365" s="396" t="s">
        <v>24592</v>
      </c>
    </row>
    <row r="11366" spans="1:4" x14ac:dyDescent="0.2">
      <c r="A11366" s="445">
        <v>13109</v>
      </c>
      <c r="B11366" s="445" t="s">
        <v>24593</v>
      </c>
      <c r="C11366" s="446" t="s">
        <v>1867</v>
      </c>
      <c r="D11366" s="396" t="s">
        <v>24594</v>
      </c>
    </row>
    <row r="11367" spans="1:4" x14ac:dyDescent="0.2">
      <c r="A11367" s="445">
        <v>13110</v>
      </c>
      <c r="B11367" s="445" t="s">
        <v>24595</v>
      </c>
      <c r="C11367" s="446" t="s">
        <v>1867</v>
      </c>
      <c r="D11367" s="396" t="s">
        <v>24596</v>
      </c>
    </row>
    <row r="11368" spans="1:4" x14ac:dyDescent="0.2">
      <c r="A11368" s="445">
        <v>7581</v>
      </c>
      <c r="B11368" s="445" t="s">
        <v>18611</v>
      </c>
      <c r="C11368" s="446" t="s">
        <v>1867</v>
      </c>
      <c r="D11368" s="396" t="s">
        <v>24597</v>
      </c>
    </row>
    <row r="11369" spans="1:4" x14ac:dyDescent="0.2">
      <c r="A11369" s="445">
        <v>4509</v>
      </c>
      <c r="B11369" s="445" t="s">
        <v>18612</v>
      </c>
      <c r="C11369" s="446" t="s">
        <v>1870</v>
      </c>
      <c r="D11369" s="396" t="s">
        <v>22321</v>
      </c>
    </row>
    <row r="11370" spans="1:4" x14ac:dyDescent="0.2">
      <c r="A11370" s="445">
        <v>4512</v>
      </c>
      <c r="B11370" s="445" t="s">
        <v>18613</v>
      </c>
      <c r="C11370" s="446" t="s">
        <v>1870</v>
      </c>
      <c r="D11370" s="396" t="s">
        <v>21700</v>
      </c>
    </row>
    <row r="11371" spans="1:4" x14ac:dyDescent="0.2">
      <c r="A11371" s="445">
        <v>4517</v>
      </c>
      <c r="B11371" s="445" t="s">
        <v>18614</v>
      </c>
      <c r="C11371" s="446" t="s">
        <v>1870</v>
      </c>
      <c r="D11371" s="396" t="s">
        <v>22155</v>
      </c>
    </row>
    <row r="11372" spans="1:4" x14ac:dyDescent="0.2">
      <c r="A11372" s="445">
        <v>20206</v>
      </c>
      <c r="B11372" s="445" t="s">
        <v>18615</v>
      </c>
      <c r="C11372" s="446" t="s">
        <v>1870</v>
      </c>
      <c r="D11372" s="396" t="s">
        <v>23678</v>
      </c>
    </row>
    <row r="11373" spans="1:4" x14ac:dyDescent="0.2">
      <c r="A11373" s="445">
        <v>4460</v>
      </c>
      <c r="B11373" s="445" t="s">
        <v>18616</v>
      </c>
      <c r="C11373" s="446" t="s">
        <v>1870</v>
      </c>
      <c r="D11373" s="396" t="s">
        <v>24598</v>
      </c>
    </row>
    <row r="11374" spans="1:4" x14ac:dyDescent="0.2">
      <c r="A11374" s="445">
        <v>4415</v>
      </c>
      <c r="B11374" s="445" t="s">
        <v>18617</v>
      </c>
      <c r="C11374" s="446" t="s">
        <v>1870</v>
      </c>
      <c r="D11374" s="396" t="s">
        <v>22189</v>
      </c>
    </row>
    <row r="11375" spans="1:4" x14ac:dyDescent="0.2">
      <c r="A11375" s="445">
        <v>4417</v>
      </c>
      <c r="B11375" s="445" t="s">
        <v>18618</v>
      </c>
      <c r="C11375" s="446" t="s">
        <v>1870</v>
      </c>
      <c r="D11375" s="396" t="s">
        <v>24599</v>
      </c>
    </row>
    <row r="11376" spans="1:4" x14ac:dyDescent="0.2">
      <c r="A11376" s="445">
        <v>37373</v>
      </c>
      <c r="B11376" s="445" t="s">
        <v>18619</v>
      </c>
      <c r="C11376" s="446" t="s">
        <v>1866</v>
      </c>
      <c r="D11376" s="396" t="s">
        <v>24600</v>
      </c>
    </row>
    <row r="11377" spans="1:4" x14ac:dyDescent="0.2">
      <c r="A11377" s="445">
        <v>40864</v>
      </c>
      <c r="B11377" s="445" t="s">
        <v>18620</v>
      </c>
      <c r="C11377" s="446" t="s">
        <v>1873</v>
      </c>
      <c r="D11377" s="396" t="s">
        <v>24601</v>
      </c>
    </row>
    <row r="11378" spans="1:4" x14ac:dyDescent="0.2">
      <c r="A11378" s="445">
        <v>4734</v>
      </c>
      <c r="B11378" s="445" t="s">
        <v>18621</v>
      </c>
      <c r="C11378" s="446" t="s">
        <v>1869</v>
      </c>
      <c r="D11378" s="396" t="s">
        <v>24602</v>
      </c>
    </row>
    <row r="11379" spans="1:4" x14ac:dyDescent="0.2">
      <c r="A11379" s="445">
        <v>6085</v>
      </c>
      <c r="B11379" s="445" t="s">
        <v>18622</v>
      </c>
      <c r="C11379" s="446" t="s">
        <v>1872</v>
      </c>
      <c r="D11379" s="396" t="s">
        <v>24603</v>
      </c>
    </row>
    <row r="11380" spans="1:4" x14ac:dyDescent="0.2">
      <c r="A11380" s="445">
        <v>38396</v>
      </c>
      <c r="B11380" s="445" t="s">
        <v>18623</v>
      </c>
      <c r="C11380" s="446" t="s">
        <v>1867</v>
      </c>
      <c r="D11380" s="397" t="s">
        <v>24604</v>
      </c>
    </row>
    <row r="11381" spans="1:4" x14ac:dyDescent="0.2">
      <c r="A11381" s="445">
        <v>11622</v>
      </c>
      <c r="B11381" s="445" t="s">
        <v>18624</v>
      </c>
      <c r="C11381" s="446" t="s">
        <v>1871</v>
      </c>
      <c r="D11381" s="397" t="s">
        <v>24435</v>
      </c>
    </row>
    <row r="11382" spans="1:4" x14ac:dyDescent="0.2">
      <c r="A11382" s="445">
        <v>43143</v>
      </c>
      <c r="B11382" s="445" t="s">
        <v>18625</v>
      </c>
      <c r="C11382" s="446" t="s">
        <v>1872</v>
      </c>
      <c r="D11382" s="397" t="s">
        <v>24605</v>
      </c>
    </row>
    <row r="11383" spans="1:4" x14ac:dyDescent="0.2">
      <c r="A11383" s="445">
        <v>7317</v>
      </c>
      <c r="B11383" s="445" t="s">
        <v>18626</v>
      </c>
      <c r="C11383" s="446" t="s">
        <v>1871</v>
      </c>
      <c r="D11383" s="397" t="s">
        <v>24606</v>
      </c>
    </row>
    <row r="11384" spans="1:4" x14ac:dyDescent="0.2">
      <c r="A11384" s="445">
        <v>142</v>
      </c>
      <c r="B11384" s="445" t="s">
        <v>18627</v>
      </c>
      <c r="C11384" s="446" t="s">
        <v>1882</v>
      </c>
      <c r="D11384" s="397" t="s">
        <v>24607</v>
      </c>
    </row>
    <row r="11385" spans="1:4" x14ac:dyDescent="0.2">
      <c r="A11385" s="445">
        <v>43142</v>
      </c>
      <c r="B11385" s="445" t="s">
        <v>18628</v>
      </c>
      <c r="C11385" s="446" t="s">
        <v>1872</v>
      </c>
      <c r="D11385" s="397" t="s">
        <v>24608</v>
      </c>
    </row>
    <row r="11386" spans="1:4" x14ac:dyDescent="0.2">
      <c r="A11386" s="445">
        <v>38123</v>
      </c>
      <c r="B11386" s="445" t="s">
        <v>18629</v>
      </c>
      <c r="C11386" s="446" t="s">
        <v>1871</v>
      </c>
      <c r="D11386" s="397" t="s">
        <v>23474</v>
      </c>
    </row>
    <row r="11387" spans="1:4" x14ac:dyDescent="0.2">
      <c r="A11387" s="445">
        <v>42699</v>
      </c>
      <c r="B11387" s="445" t="s">
        <v>18630</v>
      </c>
      <c r="C11387" s="446" t="s">
        <v>1867</v>
      </c>
      <c r="D11387" s="397" t="s">
        <v>24609</v>
      </c>
    </row>
    <row r="11388" spans="1:4" x14ac:dyDescent="0.2">
      <c r="A11388" s="445">
        <v>37743</v>
      </c>
      <c r="B11388" s="445" t="s">
        <v>18631</v>
      </c>
      <c r="C11388" s="446" t="s">
        <v>1867</v>
      </c>
      <c r="D11388" s="397" t="s">
        <v>24610</v>
      </c>
    </row>
    <row r="11389" spans="1:4" x14ac:dyDescent="0.2">
      <c r="A11389" s="445">
        <v>37744</v>
      </c>
      <c r="B11389" s="445" t="s">
        <v>18632</v>
      </c>
      <c r="C11389" s="446" t="s">
        <v>1867</v>
      </c>
      <c r="D11389" s="397" t="s">
        <v>24611</v>
      </c>
    </row>
    <row r="11390" spans="1:4" x14ac:dyDescent="0.2">
      <c r="A11390" s="445">
        <v>37741</v>
      </c>
      <c r="B11390" s="445" t="s">
        <v>18633</v>
      </c>
      <c r="C11390" s="446" t="s">
        <v>1867</v>
      </c>
      <c r="D11390" s="396" t="s">
        <v>24612</v>
      </c>
    </row>
    <row r="11391" spans="1:4" x14ac:dyDescent="0.2">
      <c r="A11391" s="445">
        <v>39396</v>
      </c>
      <c r="B11391" s="445" t="s">
        <v>18634</v>
      </c>
      <c r="C11391" s="446" t="s">
        <v>1867</v>
      </c>
      <c r="D11391" s="396" t="s">
        <v>23950</v>
      </c>
    </row>
    <row r="11392" spans="1:4" x14ac:dyDescent="0.2">
      <c r="A11392" s="445">
        <v>39392</v>
      </c>
      <c r="B11392" s="445" t="s">
        <v>18635</v>
      </c>
      <c r="C11392" s="446" t="s">
        <v>1867</v>
      </c>
      <c r="D11392" s="397" t="s">
        <v>24613</v>
      </c>
    </row>
    <row r="11393" spans="1:4" x14ac:dyDescent="0.2">
      <c r="A11393" s="445">
        <v>39393</v>
      </c>
      <c r="B11393" s="445" t="s">
        <v>18636</v>
      </c>
      <c r="C11393" s="446" t="s">
        <v>1867</v>
      </c>
      <c r="D11393" s="396" t="s">
        <v>24614</v>
      </c>
    </row>
    <row r="11394" spans="1:4" x14ac:dyDescent="0.2">
      <c r="A11394" s="445">
        <v>39394</v>
      </c>
      <c r="B11394" s="445" t="s">
        <v>18637</v>
      </c>
      <c r="C11394" s="446" t="s">
        <v>1867</v>
      </c>
      <c r="D11394" s="396" t="s">
        <v>24615</v>
      </c>
    </row>
    <row r="11395" spans="1:4" x14ac:dyDescent="0.2">
      <c r="A11395" s="445">
        <v>39395</v>
      </c>
      <c r="B11395" s="445" t="s">
        <v>18638</v>
      </c>
      <c r="C11395" s="446" t="s">
        <v>1867</v>
      </c>
      <c r="D11395" s="397" t="s">
        <v>24616</v>
      </c>
    </row>
    <row r="11396" spans="1:4" x14ac:dyDescent="0.2">
      <c r="A11396" s="445">
        <v>14618</v>
      </c>
      <c r="B11396" s="445" t="s">
        <v>18639</v>
      </c>
      <c r="C11396" s="446" t="s">
        <v>1867</v>
      </c>
      <c r="D11396" s="397" t="s">
        <v>24617</v>
      </c>
    </row>
    <row r="11397" spans="1:4" x14ac:dyDescent="0.2">
      <c r="A11397" s="445">
        <v>40269</v>
      </c>
      <c r="B11397" s="445" t="s">
        <v>18640</v>
      </c>
      <c r="C11397" s="446" t="s">
        <v>1867</v>
      </c>
      <c r="D11397" s="396" t="s">
        <v>24618</v>
      </c>
    </row>
    <row r="11398" spans="1:4" x14ac:dyDescent="0.2">
      <c r="A11398" s="445">
        <v>6110</v>
      </c>
      <c r="B11398" s="445" t="s">
        <v>18641</v>
      </c>
      <c r="C11398" s="446" t="s">
        <v>1866</v>
      </c>
      <c r="D11398" s="396" t="s">
        <v>21574</v>
      </c>
    </row>
    <row r="11399" spans="1:4" x14ac:dyDescent="0.2">
      <c r="A11399" s="445">
        <v>40910</v>
      </c>
      <c r="B11399" s="445" t="s">
        <v>18642</v>
      </c>
      <c r="C11399" s="446" t="s">
        <v>1873</v>
      </c>
      <c r="D11399" s="396" t="s">
        <v>21575</v>
      </c>
    </row>
    <row r="11400" spans="1:4" x14ac:dyDescent="0.2">
      <c r="A11400" s="445">
        <v>6111</v>
      </c>
      <c r="B11400" s="445" t="s">
        <v>18643</v>
      </c>
      <c r="C11400" s="446" t="s">
        <v>1866</v>
      </c>
      <c r="D11400" s="396" t="s">
        <v>24619</v>
      </c>
    </row>
    <row r="11401" spans="1:4" x14ac:dyDescent="0.2">
      <c r="A11401" s="445">
        <v>41084</v>
      </c>
      <c r="B11401" s="445" t="s">
        <v>18644</v>
      </c>
      <c r="C11401" s="446" t="s">
        <v>1873</v>
      </c>
      <c r="D11401" s="396" t="s">
        <v>24620</v>
      </c>
    </row>
    <row r="11402" spans="1:4" x14ac:dyDescent="0.2">
      <c r="A11402" s="445">
        <v>44535</v>
      </c>
      <c r="B11402" s="445" t="s">
        <v>24621</v>
      </c>
      <c r="C11402" s="446" t="s">
        <v>1869</v>
      </c>
      <c r="D11402" s="396" t="s">
        <v>24622</v>
      </c>
    </row>
    <row r="11403" spans="1:4" x14ac:dyDescent="0.2">
      <c r="A11403" s="445">
        <v>44945</v>
      </c>
      <c r="B11403" s="445" t="s">
        <v>18645</v>
      </c>
      <c r="C11403" s="446" t="s">
        <v>1867</v>
      </c>
      <c r="D11403" s="396" t="s">
        <v>24623</v>
      </c>
    </row>
    <row r="11404" spans="1:4" x14ac:dyDescent="0.2">
      <c r="A11404" s="445">
        <v>38637</v>
      </c>
      <c r="B11404" s="445" t="s">
        <v>18646</v>
      </c>
      <c r="C11404" s="446" t="s">
        <v>1867</v>
      </c>
      <c r="D11404" s="396" t="s">
        <v>24624</v>
      </c>
    </row>
    <row r="11405" spans="1:4" x14ac:dyDescent="0.2">
      <c r="A11405" s="445">
        <v>6150</v>
      </c>
      <c r="B11405" s="445" t="s">
        <v>18647</v>
      </c>
      <c r="C11405" s="446" t="s">
        <v>1867</v>
      </c>
      <c r="D11405" s="396" t="s">
        <v>24625</v>
      </c>
    </row>
    <row r="11406" spans="1:4" x14ac:dyDescent="0.2">
      <c r="A11406" s="445">
        <v>6136</v>
      </c>
      <c r="B11406" s="445" t="s">
        <v>18648</v>
      </c>
      <c r="C11406" s="446" t="s">
        <v>1867</v>
      </c>
      <c r="D11406" s="396" t="s">
        <v>24626</v>
      </c>
    </row>
    <row r="11407" spans="1:4" x14ac:dyDescent="0.2">
      <c r="A11407" s="445">
        <v>38638</v>
      </c>
      <c r="B11407" s="445" t="s">
        <v>18649</v>
      </c>
      <c r="C11407" s="446" t="s">
        <v>1867</v>
      </c>
      <c r="D11407" s="396" t="s">
        <v>24627</v>
      </c>
    </row>
    <row r="11408" spans="1:4" x14ac:dyDescent="0.2">
      <c r="A11408" s="445">
        <v>20262</v>
      </c>
      <c r="B11408" s="445" t="s">
        <v>18650</v>
      </c>
      <c r="C11408" s="446" t="s">
        <v>1867</v>
      </c>
      <c r="D11408" s="396" t="s">
        <v>24628</v>
      </c>
    </row>
    <row r="11409" spans="1:4" x14ac:dyDescent="0.2">
      <c r="A11409" s="445">
        <v>6145</v>
      </c>
      <c r="B11409" s="445" t="s">
        <v>18651</v>
      </c>
      <c r="C11409" s="446" t="s">
        <v>1867</v>
      </c>
      <c r="D11409" s="396" t="s">
        <v>22918</v>
      </c>
    </row>
    <row r="11410" spans="1:4" x14ac:dyDescent="0.2">
      <c r="A11410" s="445">
        <v>6149</v>
      </c>
      <c r="B11410" s="445" t="s">
        <v>18652</v>
      </c>
      <c r="C11410" s="446" t="s">
        <v>1867</v>
      </c>
      <c r="D11410" s="396" t="s">
        <v>23414</v>
      </c>
    </row>
    <row r="11411" spans="1:4" x14ac:dyDescent="0.2">
      <c r="A11411" s="445">
        <v>6146</v>
      </c>
      <c r="B11411" s="445" t="s">
        <v>18653</v>
      </c>
      <c r="C11411" s="446" t="s">
        <v>1867</v>
      </c>
      <c r="D11411" s="396" t="s">
        <v>24629</v>
      </c>
    </row>
    <row r="11412" spans="1:4" x14ac:dyDescent="0.2">
      <c r="A11412" s="445">
        <v>44536</v>
      </c>
      <c r="B11412" s="445" t="s">
        <v>18654</v>
      </c>
      <c r="C11412" s="446" t="s">
        <v>1871</v>
      </c>
      <c r="D11412" s="396" t="s">
        <v>22784</v>
      </c>
    </row>
    <row r="11413" spans="1:4" x14ac:dyDescent="0.2">
      <c r="A11413" s="445">
        <v>39961</v>
      </c>
      <c r="B11413" s="445" t="s">
        <v>18655</v>
      </c>
      <c r="C11413" s="446" t="s">
        <v>1867</v>
      </c>
      <c r="D11413" s="396" t="s">
        <v>24630</v>
      </c>
    </row>
    <row r="11414" spans="1:4" x14ac:dyDescent="0.2">
      <c r="A11414" s="445">
        <v>42433</v>
      </c>
      <c r="B11414" s="445" t="s">
        <v>18656</v>
      </c>
      <c r="C11414" s="446" t="s">
        <v>1867</v>
      </c>
      <c r="D11414" s="396" t="s">
        <v>24631</v>
      </c>
    </row>
    <row r="11415" spans="1:4" x14ac:dyDescent="0.2">
      <c r="A11415" s="445">
        <v>42434</v>
      </c>
      <c r="B11415" s="445" t="s">
        <v>18657</v>
      </c>
      <c r="C11415" s="446" t="s">
        <v>1867</v>
      </c>
      <c r="D11415" s="396" t="s">
        <v>24632</v>
      </c>
    </row>
    <row r="11416" spans="1:4" x14ac:dyDescent="0.2">
      <c r="A11416" s="445">
        <v>42435</v>
      </c>
      <c r="B11416" s="445" t="s">
        <v>18658</v>
      </c>
      <c r="C11416" s="446" t="s">
        <v>1867</v>
      </c>
      <c r="D11416" s="396" t="s">
        <v>24633</v>
      </c>
    </row>
    <row r="11417" spans="1:4" x14ac:dyDescent="0.2">
      <c r="A11417" s="445">
        <v>38061</v>
      </c>
      <c r="B11417" s="445" t="s">
        <v>18659</v>
      </c>
      <c r="C11417" s="446" t="s">
        <v>1867</v>
      </c>
      <c r="D11417" s="396" t="s">
        <v>24634</v>
      </c>
    </row>
    <row r="11418" spans="1:4" x14ac:dyDescent="0.2">
      <c r="A11418" s="445">
        <v>20250</v>
      </c>
      <c r="B11418" s="445" t="s">
        <v>18660</v>
      </c>
      <c r="C11418" s="446" t="s">
        <v>1871</v>
      </c>
      <c r="D11418" s="396" t="s">
        <v>22397</v>
      </c>
    </row>
    <row r="11419" spans="1:4" x14ac:dyDescent="0.2">
      <c r="A11419" s="445">
        <v>13388</v>
      </c>
      <c r="B11419" s="445" t="s">
        <v>18661</v>
      </c>
      <c r="C11419" s="446" t="s">
        <v>1871</v>
      </c>
      <c r="D11419" s="396" t="s">
        <v>24635</v>
      </c>
    </row>
    <row r="11420" spans="1:4" x14ac:dyDescent="0.2">
      <c r="A11420" s="445">
        <v>39914</v>
      </c>
      <c r="B11420" s="445" t="s">
        <v>18662</v>
      </c>
      <c r="C11420" s="446" t="s">
        <v>1871</v>
      </c>
      <c r="D11420" s="396" t="s">
        <v>24636</v>
      </c>
    </row>
    <row r="11421" spans="1:4" x14ac:dyDescent="0.2">
      <c r="A11421" s="445">
        <v>12732</v>
      </c>
      <c r="B11421" s="445" t="s">
        <v>18663</v>
      </c>
      <c r="C11421" s="446" t="s">
        <v>1867</v>
      </c>
      <c r="D11421" s="396" t="s">
        <v>24637</v>
      </c>
    </row>
    <row r="11422" spans="1:4" x14ac:dyDescent="0.2">
      <c r="A11422" s="445">
        <v>6160</v>
      </c>
      <c r="B11422" s="445" t="s">
        <v>18664</v>
      </c>
      <c r="C11422" s="446" t="s">
        <v>1866</v>
      </c>
      <c r="D11422" s="396" t="s">
        <v>21574</v>
      </c>
    </row>
    <row r="11423" spans="1:4" x14ac:dyDescent="0.2">
      <c r="A11423" s="445">
        <v>41087</v>
      </c>
      <c r="B11423" s="445" t="s">
        <v>18665</v>
      </c>
      <c r="C11423" s="446" t="s">
        <v>1873</v>
      </c>
      <c r="D11423" s="396" t="s">
        <v>21575</v>
      </c>
    </row>
    <row r="11424" spans="1:4" x14ac:dyDescent="0.2">
      <c r="A11424" s="445">
        <v>6166</v>
      </c>
      <c r="B11424" s="445" t="s">
        <v>18666</v>
      </c>
      <c r="C11424" s="446" t="s">
        <v>1866</v>
      </c>
      <c r="D11424" s="396" t="s">
        <v>24638</v>
      </c>
    </row>
    <row r="11425" spans="1:4" x14ac:dyDescent="0.2">
      <c r="A11425" s="445">
        <v>41088</v>
      </c>
      <c r="B11425" s="445" t="s">
        <v>18667</v>
      </c>
      <c r="C11425" s="446" t="s">
        <v>1873</v>
      </c>
      <c r="D11425" s="396" t="s">
        <v>24639</v>
      </c>
    </row>
    <row r="11426" spans="1:4" x14ac:dyDescent="0.2">
      <c r="A11426" s="445">
        <v>20232</v>
      </c>
      <c r="B11426" s="445" t="s">
        <v>18668</v>
      </c>
      <c r="C11426" s="446" t="s">
        <v>1870</v>
      </c>
      <c r="D11426" s="396" t="s">
        <v>24640</v>
      </c>
    </row>
    <row r="11427" spans="1:4" x14ac:dyDescent="0.2">
      <c r="A11427" s="445">
        <v>10856</v>
      </c>
      <c r="B11427" s="445" t="s">
        <v>18669</v>
      </c>
      <c r="C11427" s="446" t="s">
        <v>1870</v>
      </c>
      <c r="D11427" s="396" t="s">
        <v>22654</v>
      </c>
    </row>
    <row r="11428" spans="1:4" x14ac:dyDescent="0.2">
      <c r="A11428" s="445">
        <v>4828</v>
      </c>
      <c r="B11428" s="445" t="s">
        <v>18670</v>
      </c>
      <c r="C11428" s="446" t="s">
        <v>1870</v>
      </c>
      <c r="D11428" s="396" t="s">
        <v>21933</v>
      </c>
    </row>
    <row r="11429" spans="1:4" x14ac:dyDescent="0.2">
      <c r="A11429" s="445">
        <v>20249</v>
      </c>
      <c r="B11429" s="445" t="s">
        <v>18671</v>
      </c>
      <c r="C11429" s="446" t="s">
        <v>1870</v>
      </c>
      <c r="D11429" s="396" t="s">
        <v>24641</v>
      </c>
    </row>
    <row r="11430" spans="1:4" x14ac:dyDescent="0.2">
      <c r="A11430" s="445">
        <v>11609</v>
      </c>
      <c r="B11430" s="445" t="s">
        <v>18672</v>
      </c>
      <c r="C11430" s="446" t="s">
        <v>1872</v>
      </c>
      <c r="D11430" s="397" t="s">
        <v>22260</v>
      </c>
    </row>
    <row r="11431" spans="1:4" x14ac:dyDescent="0.2">
      <c r="A11431" s="445">
        <v>20083</v>
      </c>
      <c r="B11431" s="445" t="s">
        <v>18673</v>
      </c>
      <c r="C11431" s="446" t="s">
        <v>1867</v>
      </c>
      <c r="D11431" s="397" t="s">
        <v>24642</v>
      </c>
    </row>
    <row r="11432" spans="1:4" x14ac:dyDescent="0.2">
      <c r="A11432" s="445">
        <v>10691</v>
      </c>
      <c r="B11432" s="445" t="s">
        <v>24643</v>
      </c>
      <c r="C11432" s="446" t="s">
        <v>1872</v>
      </c>
      <c r="D11432" s="397" t="s">
        <v>24644</v>
      </c>
    </row>
    <row r="11433" spans="1:4" x14ac:dyDescent="0.2">
      <c r="A11433" s="445">
        <v>12295</v>
      </c>
      <c r="B11433" s="445" t="s">
        <v>18674</v>
      </c>
      <c r="C11433" s="446" t="s">
        <v>1867</v>
      </c>
      <c r="D11433" s="396" t="s">
        <v>24645</v>
      </c>
    </row>
    <row r="11434" spans="1:4" x14ac:dyDescent="0.2">
      <c r="A11434" s="445">
        <v>12296</v>
      </c>
      <c r="B11434" s="445" t="s">
        <v>18675</v>
      </c>
      <c r="C11434" s="446" t="s">
        <v>1867</v>
      </c>
      <c r="D11434" s="396" t="s">
        <v>24646</v>
      </c>
    </row>
    <row r="11435" spans="1:4" x14ac:dyDescent="0.2">
      <c r="A11435" s="445">
        <v>12294</v>
      </c>
      <c r="B11435" s="445" t="s">
        <v>18676</v>
      </c>
      <c r="C11435" s="446" t="s">
        <v>1867</v>
      </c>
      <c r="D11435" s="396" t="s">
        <v>24647</v>
      </c>
    </row>
    <row r="11436" spans="1:4" x14ac:dyDescent="0.2">
      <c r="A11436" s="445">
        <v>14543</v>
      </c>
      <c r="B11436" s="445" t="s">
        <v>18677</v>
      </c>
      <c r="C11436" s="446" t="s">
        <v>1867</v>
      </c>
      <c r="D11436" s="396" t="s">
        <v>24648</v>
      </c>
    </row>
    <row r="11437" spans="1:4" x14ac:dyDescent="0.2">
      <c r="A11437" s="445">
        <v>13329</v>
      </c>
      <c r="B11437" s="445" t="s">
        <v>18678</v>
      </c>
      <c r="C11437" s="446" t="s">
        <v>1867</v>
      </c>
      <c r="D11437" s="396" t="s">
        <v>24649</v>
      </c>
    </row>
    <row r="11438" spans="1:4" x14ac:dyDescent="0.2">
      <c r="A11438" s="445">
        <v>21047</v>
      </c>
      <c r="B11438" s="445" t="s">
        <v>18679</v>
      </c>
      <c r="C11438" s="446" t="s">
        <v>1867</v>
      </c>
      <c r="D11438" s="397" t="s">
        <v>24650</v>
      </c>
    </row>
    <row r="11439" spans="1:4" x14ac:dyDescent="0.2">
      <c r="A11439" s="445">
        <v>21042</v>
      </c>
      <c r="B11439" s="445" t="s">
        <v>18680</v>
      </c>
      <c r="C11439" s="446" t="s">
        <v>1867</v>
      </c>
      <c r="D11439" s="397" t="s">
        <v>24651</v>
      </c>
    </row>
    <row r="11440" spans="1:4" x14ac:dyDescent="0.2">
      <c r="A11440" s="445">
        <v>21043</v>
      </c>
      <c r="B11440" s="445" t="s">
        <v>18681</v>
      </c>
      <c r="C11440" s="446" t="s">
        <v>1867</v>
      </c>
      <c r="D11440" s="396" t="s">
        <v>24652</v>
      </c>
    </row>
    <row r="11441" spans="1:4" x14ac:dyDescent="0.2">
      <c r="A11441" s="445">
        <v>21044</v>
      </c>
      <c r="B11441" s="445" t="s">
        <v>18682</v>
      </c>
      <c r="C11441" s="446" t="s">
        <v>1867</v>
      </c>
      <c r="D11441" s="397" t="s">
        <v>24027</v>
      </c>
    </row>
    <row r="11442" spans="1:4" x14ac:dyDescent="0.2">
      <c r="A11442" s="445">
        <v>21045</v>
      </c>
      <c r="B11442" s="445" t="s">
        <v>18683</v>
      </c>
      <c r="C11442" s="446" t="s">
        <v>1867</v>
      </c>
      <c r="D11442" s="396" t="s">
        <v>24653</v>
      </c>
    </row>
    <row r="11443" spans="1:4" x14ac:dyDescent="0.2">
      <c r="A11443" s="445">
        <v>21041</v>
      </c>
      <c r="B11443" s="445" t="s">
        <v>18684</v>
      </c>
      <c r="C11443" s="446" t="s">
        <v>1867</v>
      </c>
      <c r="D11443" s="397" t="s">
        <v>24654</v>
      </c>
    </row>
    <row r="11444" spans="1:4" x14ac:dyDescent="0.2">
      <c r="A11444" s="445">
        <v>21040</v>
      </c>
      <c r="B11444" s="445" t="s">
        <v>18685</v>
      </c>
      <c r="C11444" s="446" t="s">
        <v>1867</v>
      </c>
      <c r="D11444" s="396" t="s">
        <v>24655</v>
      </c>
    </row>
    <row r="11445" spans="1:4" x14ac:dyDescent="0.2">
      <c r="A11445" s="445">
        <v>14149</v>
      </c>
      <c r="B11445" s="445" t="s">
        <v>18686</v>
      </c>
      <c r="C11445" s="446" t="s">
        <v>1880</v>
      </c>
      <c r="D11445" s="396" t="s">
        <v>24656</v>
      </c>
    </row>
    <row r="11446" spans="1:4" x14ac:dyDescent="0.2">
      <c r="A11446" s="445">
        <v>38099</v>
      </c>
      <c r="B11446" s="445" t="s">
        <v>18687</v>
      </c>
      <c r="C11446" s="446" t="s">
        <v>1867</v>
      </c>
      <c r="D11446" s="396" t="s">
        <v>22997</v>
      </c>
    </row>
    <row r="11447" spans="1:4" x14ac:dyDescent="0.2">
      <c r="A11447" s="445">
        <v>38100</v>
      </c>
      <c r="B11447" s="445" t="s">
        <v>18688</v>
      </c>
      <c r="C11447" s="446" t="s">
        <v>1867</v>
      </c>
      <c r="D11447" s="396" t="s">
        <v>23912</v>
      </c>
    </row>
    <row r="11448" spans="1:4" x14ac:dyDescent="0.2">
      <c r="A11448" s="445">
        <v>7576</v>
      </c>
      <c r="B11448" s="445" t="s">
        <v>18689</v>
      </c>
      <c r="C11448" s="446" t="s">
        <v>1867</v>
      </c>
      <c r="D11448" s="396" t="s">
        <v>24657</v>
      </c>
    </row>
    <row r="11449" spans="1:4" x14ac:dyDescent="0.2">
      <c r="A11449" s="445">
        <v>3384</v>
      </c>
      <c r="B11449" s="445" t="s">
        <v>18690</v>
      </c>
      <c r="C11449" s="446" t="s">
        <v>1867</v>
      </c>
      <c r="D11449" s="396" t="s">
        <v>24658</v>
      </c>
    </row>
    <row r="11450" spans="1:4" x14ac:dyDescent="0.2">
      <c r="A11450" s="445">
        <v>7572</v>
      </c>
      <c r="B11450" s="445" t="s">
        <v>18691</v>
      </c>
      <c r="C11450" s="446" t="s">
        <v>1867</v>
      </c>
      <c r="D11450" s="396" t="s">
        <v>23566</v>
      </c>
    </row>
    <row r="11451" spans="1:4" x14ac:dyDescent="0.2">
      <c r="A11451" s="445">
        <v>3396</v>
      </c>
      <c r="B11451" s="445" t="s">
        <v>18692</v>
      </c>
      <c r="C11451" s="446" t="s">
        <v>1867</v>
      </c>
      <c r="D11451" s="396" t="s">
        <v>24659</v>
      </c>
    </row>
    <row r="11452" spans="1:4" x14ac:dyDescent="0.2">
      <c r="A11452" s="445">
        <v>37590</v>
      </c>
      <c r="B11452" s="445" t="s">
        <v>18693</v>
      </c>
      <c r="C11452" s="446" t="s">
        <v>1867</v>
      </c>
      <c r="D11452" s="396" t="s">
        <v>24519</v>
      </c>
    </row>
    <row r="11453" spans="1:4" x14ac:dyDescent="0.2">
      <c r="A11453" s="445">
        <v>37591</v>
      </c>
      <c r="B11453" s="445" t="s">
        <v>18694</v>
      </c>
      <c r="C11453" s="446" t="s">
        <v>1867</v>
      </c>
      <c r="D11453" s="396" t="s">
        <v>24660</v>
      </c>
    </row>
    <row r="11454" spans="1:4" x14ac:dyDescent="0.2">
      <c r="A11454" s="445">
        <v>12626</v>
      </c>
      <c r="B11454" s="445" t="s">
        <v>18695</v>
      </c>
      <c r="C11454" s="446" t="s">
        <v>1867</v>
      </c>
      <c r="D11454" s="396" t="s">
        <v>24661</v>
      </c>
    </row>
    <row r="11455" spans="1:4" x14ac:dyDescent="0.2">
      <c r="A11455" s="445">
        <v>11033</v>
      </c>
      <c r="B11455" s="445" t="s">
        <v>24662</v>
      </c>
      <c r="C11455" s="446" t="s">
        <v>1867</v>
      </c>
      <c r="D11455" s="396" t="s">
        <v>24663</v>
      </c>
    </row>
    <row r="11456" spans="1:4" x14ac:dyDescent="0.2">
      <c r="A11456" s="445">
        <v>390</v>
      </c>
      <c r="B11456" s="445" t="s">
        <v>18696</v>
      </c>
      <c r="C11456" s="446" t="s">
        <v>1867</v>
      </c>
      <c r="D11456" s="397" t="s">
        <v>24664</v>
      </c>
    </row>
    <row r="11457" spans="1:4" x14ac:dyDescent="0.2">
      <c r="A11457" s="445">
        <v>42436</v>
      </c>
      <c r="B11457" s="445" t="s">
        <v>18697</v>
      </c>
      <c r="C11457" s="446" t="s">
        <v>1867</v>
      </c>
      <c r="D11457" s="397" t="s">
        <v>24665</v>
      </c>
    </row>
    <row r="11458" spans="1:4" x14ac:dyDescent="0.2">
      <c r="A11458" s="445">
        <v>6194</v>
      </c>
      <c r="B11458" s="445" t="s">
        <v>18698</v>
      </c>
      <c r="C11458" s="446" t="s">
        <v>1870</v>
      </c>
      <c r="D11458" s="397" t="s">
        <v>24292</v>
      </c>
    </row>
    <row r="11459" spans="1:4" x14ac:dyDescent="0.2">
      <c r="A11459" s="445">
        <v>10567</v>
      </c>
      <c r="B11459" s="445" t="s">
        <v>18699</v>
      </c>
      <c r="C11459" s="446" t="s">
        <v>1870</v>
      </c>
      <c r="D11459" s="396" t="s">
        <v>24666</v>
      </c>
    </row>
    <row r="11460" spans="1:4" x14ac:dyDescent="0.2">
      <c r="A11460" s="445">
        <v>6212</v>
      </c>
      <c r="B11460" s="445" t="s">
        <v>18700</v>
      </c>
      <c r="C11460" s="446" t="s">
        <v>1870</v>
      </c>
      <c r="D11460" s="396" t="s">
        <v>24667</v>
      </c>
    </row>
    <row r="11461" spans="1:4" x14ac:dyDescent="0.2">
      <c r="A11461" s="445">
        <v>3993</v>
      </c>
      <c r="B11461" s="445" t="s">
        <v>18701</v>
      </c>
      <c r="C11461" s="446" t="s">
        <v>1868</v>
      </c>
      <c r="D11461" s="396" t="s">
        <v>24668</v>
      </c>
    </row>
    <row r="11462" spans="1:4" x14ac:dyDescent="0.2">
      <c r="A11462" s="445">
        <v>3990</v>
      </c>
      <c r="B11462" s="445" t="s">
        <v>18702</v>
      </c>
      <c r="C11462" s="446" t="s">
        <v>1870</v>
      </c>
      <c r="D11462" s="396" t="s">
        <v>24669</v>
      </c>
    </row>
    <row r="11463" spans="1:4" x14ac:dyDescent="0.2">
      <c r="A11463" s="445">
        <v>3992</v>
      </c>
      <c r="B11463" s="445" t="s">
        <v>18703</v>
      </c>
      <c r="C11463" s="446" t="s">
        <v>1870</v>
      </c>
      <c r="D11463" s="396" t="s">
        <v>24670</v>
      </c>
    </row>
    <row r="11464" spans="1:4" x14ac:dyDescent="0.2">
      <c r="A11464" s="445">
        <v>6178</v>
      </c>
      <c r="B11464" s="445" t="s">
        <v>18704</v>
      </c>
      <c r="C11464" s="446" t="s">
        <v>1868</v>
      </c>
      <c r="D11464" s="396" t="s">
        <v>24671</v>
      </c>
    </row>
    <row r="11465" spans="1:4" x14ac:dyDescent="0.2">
      <c r="A11465" s="445">
        <v>6180</v>
      </c>
      <c r="B11465" s="445" t="s">
        <v>18705</v>
      </c>
      <c r="C11465" s="446" t="s">
        <v>1868</v>
      </c>
      <c r="D11465" s="397" t="s">
        <v>24672</v>
      </c>
    </row>
    <row r="11466" spans="1:4" x14ac:dyDescent="0.2">
      <c r="A11466" s="445">
        <v>6182</v>
      </c>
      <c r="B11466" s="445" t="s">
        <v>18706</v>
      </c>
      <c r="C11466" s="446" t="s">
        <v>1868</v>
      </c>
      <c r="D11466" s="396" t="s">
        <v>24673</v>
      </c>
    </row>
    <row r="11467" spans="1:4" x14ac:dyDescent="0.2">
      <c r="A11467" s="445">
        <v>43614</v>
      </c>
      <c r="B11467" s="445" t="s">
        <v>18707</v>
      </c>
      <c r="C11467" s="446" t="s">
        <v>1870</v>
      </c>
      <c r="D11467" s="397" t="s">
        <v>24243</v>
      </c>
    </row>
    <row r="11468" spans="1:4" x14ac:dyDescent="0.2">
      <c r="A11468" s="445">
        <v>6193</v>
      </c>
      <c r="B11468" s="445" t="s">
        <v>18708</v>
      </c>
      <c r="C11468" s="446" t="s">
        <v>1870</v>
      </c>
      <c r="D11468" s="396" t="s">
        <v>24674</v>
      </c>
    </row>
    <row r="11469" spans="1:4" x14ac:dyDescent="0.2">
      <c r="A11469" s="445">
        <v>6189</v>
      </c>
      <c r="B11469" s="445" t="s">
        <v>18709</v>
      </c>
      <c r="C11469" s="446" t="s">
        <v>1870</v>
      </c>
      <c r="D11469" s="396" t="s">
        <v>24675</v>
      </c>
    </row>
    <row r="11470" spans="1:4" x14ac:dyDescent="0.2">
      <c r="A11470" s="445">
        <v>6214</v>
      </c>
      <c r="B11470" s="445" t="s">
        <v>18710</v>
      </c>
      <c r="C11470" s="446" t="s">
        <v>1868</v>
      </c>
      <c r="D11470" s="396" t="s">
        <v>24676</v>
      </c>
    </row>
    <row r="11471" spans="1:4" x14ac:dyDescent="0.2">
      <c r="A11471" s="445">
        <v>36153</v>
      </c>
      <c r="B11471" s="445" t="s">
        <v>18711</v>
      </c>
      <c r="C11471" s="446" t="s">
        <v>1867</v>
      </c>
      <c r="D11471" s="396" t="s">
        <v>24677</v>
      </c>
    </row>
    <row r="11472" spans="1:4" x14ac:dyDescent="0.2">
      <c r="A11472" s="445">
        <v>10740</v>
      </c>
      <c r="B11472" s="445" t="s">
        <v>18712</v>
      </c>
      <c r="C11472" s="446" t="s">
        <v>1867</v>
      </c>
      <c r="D11472" s="396" t="s">
        <v>24678</v>
      </c>
    </row>
    <row r="11473" spans="1:4" x14ac:dyDescent="0.2">
      <c r="A11473" s="445">
        <v>13914</v>
      </c>
      <c r="B11473" s="445" t="s">
        <v>18713</v>
      </c>
      <c r="C11473" s="446" t="s">
        <v>1867</v>
      </c>
      <c r="D11473" s="396" t="s">
        <v>24679</v>
      </c>
    </row>
    <row r="11474" spans="1:4" x14ac:dyDescent="0.2">
      <c r="A11474" s="445">
        <v>10742</v>
      </c>
      <c r="B11474" s="445" t="s">
        <v>18714</v>
      </c>
      <c r="C11474" s="446" t="s">
        <v>1867</v>
      </c>
      <c r="D11474" s="396" t="s">
        <v>24680</v>
      </c>
    </row>
    <row r="11475" spans="1:4" x14ac:dyDescent="0.2">
      <c r="A11475" s="445">
        <v>38465</v>
      </c>
      <c r="B11475" s="445" t="s">
        <v>18715</v>
      </c>
      <c r="C11475" s="446" t="s">
        <v>1867</v>
      </c>
      <c r="D11475" s="396" t="s">
        <v>24681</v>
      </c>
    </row>
    <row r="11476" spans="1:4" x14ac:dyDescent="0.2">
      <c r="A11476" s="445">
        <v>7543</v>
      </c>
      <c r="B11476" s="445" t="s">
        <v>18716</v>
      </c>
      <c r="C11476" s="446" t="s">
        <v>1867</v>
      </c>
      <c r="D11476" s="396" t="s">
        <v>24682</v>
      </c>
    </row>
    <row r="11477" spans="1:4" x14ac:dyDescent="0.2">
      <c r="A11477" s="445">
        <v>43427</v>
      </c>
      <c r="B11477" s="445" t="s">
        <v>18717</v>
      </c>
      <c r="C11477" s="446" t="s">
        <v>1867</v>
      </c>
      <c r="D11477" s="396" t="s">
        <v>24683</v>
      </c>
    </row>
    <row r="11478" spans="1:4" x14ac:dyDescent="0.2">
      <c r="A11478" s="445">
        <v>41613</v>
      </c>
      <c r="B11478" s="445" t="s">
        <v>18718</v>
      </c>
      <c r="C11478" s="446" t="s">
        <v>1867</v>
      </c>
      <c r="D11478" s="396" t="s">
        <v>24684</v>
      </c>
    </row>
    <row r="11479" spans="1:4" x14ac:dyDescent="0.2">
      <c r="A11479" s="445">
        <v>41614</v>
      </c>
      <c r="B11479" s="445" t="s">
        <v>18719</v>
      </c>
      <c r="C11479" s="446" t="s">
        <v>1867</v>
      </c>
      <c r="D11479" s="396" t="s">
        <v>24685</v>
      </c>
    </row>
    <row r="11480" spans="1:4" x14ac:dyDescent="0.2">
      <c r="A11480" s="445">
        <v>41615</v>
      </c>
      <c r="B11480" s="445" t="s">
        <v>18720</v>
      </c>
      <c r="C11480" s="446" t="s">
        <v>1867</v>
      </c>
      <c r="D11480" s="396" t="s">
        <v>24686</v>
      </c>
    </row>
    <row r="11481" spans="1:4" x14ac:dyDescent="0.2">
      <c r="A11481" s="445">
        <v>41616</v>
      </c>
      <c r="B11481" s="445" t="s">
        <v>18721</v>
      </c>
      <c r="C11481" s="446" t="s">
        <v>1867</v>
      </c>
      <c r="D11481" s="396" t="s">
        <v>24687</v>
      </c>
    </row>
    <row r="11482" spans="1:4" x14ac:dyDescent="0.2">
      <c r="A11482" s="445">
        <v>41617</v>
      </c>
      <c r="B11482" s="445" t="s">
        <v>18722</v>
      </c>
      <c r="C11482" s="446" t="s">
        <v>1867</v>
      </c>
      <c r="D11482" s="396" t="s">
        <v>24688</v>
      </c>
    </row>
    <row r="11483" spans="1:4" x14ac:dyDescent="0.2">
      <c r="A11483" s="445">
        <v>41618</v>
      </c>
      <c r="B11483" s="445" t="s">
        <v>18723</v>
      </c>
      <c r="C11483" s="446" t="s">
        <v>1867</v>
      </c>
      <c r="D11483" s="396" t="s">
        <v>24689</v>
      </c>
    </row>
    <row r="11484" spans="1:4" x14ac:dyDescent="0.2">
      <c r="A11484" s="445">
        <v>43428</v>
      </c>
      <c r="B11484" s="445" t="s">
        <v>18724</v>
      </c>
      <c r="C11484" s="446" t="s">
        <v>1867</v>
      </c>
      <c r="D11484" s="396" t="s">
        <v>24690</v>
      </c>
    </row>
    <row r="11485" spans="1:4" x14ac:dyDescent="0.2">
      <c r="A11485" s="445">
        <v>41619</v>
      </c>
      <c r="B11485" s="445" t="s">
        <v>18725</v>
      </c>
      <c r="C11485" s="446" t="s">
        <v>1867</v>
      </c>
      <c r="D11485" s="396" t="s">
        <v>24691</v>
      </c>
    </row>
    <row r="11486" spans="1:4" x14ac:dyDescent="0.2">
      <c r="A11486" s="445">
        <v>41620</v>
      </c>
      <c r="B11486" s="445" t="s">
        <v>18726</v>
      </c>
      <c r="C11486" s="446" t="s">
        <v>1867</v>
      </c>
      <c r="D11486" s="396" t="s">
        <v>24692</v>
      </c>
    </row>
    <row r="11487" spans="1:4" x14ac:dyDescent="0.2">
      <c r="A11487" s="445">
        <v>41622</v>
      </c>
      <c r="B11487" s="445" t="s">
        <v>18727</v>
      </c>
      <c r="C11487" s="446" t="s">
        <v>1867</v>
      </c>
      <c r="D11487" s="396" t="s">
        <v>24693</v>
      </c>
    </row>
    <row r="11488" spans="1:4" x14ac:dyDescent="0.2">
      <c r="A11488" s="445">
        <v>41623</v>
      </c>
      <c r="B11488" s="445" t="s">
        <v>18728</v>
      </c>
      <c r="C11488" s="446" t="s">
        <v>1867</v>
      </c>
      <c r="D11488" s="396" t="s">
        <v>24694</v>
      </c>
    </row>
    <row r="11489" spans="1:4" x14ac:dyDescent="0.2">
      <c r="A11489" s="445">
        <v>41624</v>
      </c>
      <c r="B11489" s="445" t="s">
        <v>18729</v>
      </c>
      <c r="C11489" s="446" t="s">
        <v>1867</v>
      </c>
      <c r="D11489" s="396" t="s">
        <v>24695</v>
      </c>
    </row>
    <row r="11490" spans="1:4" x14ac:dyDescent="0.2">
      <c r="A11490" s="445">
        <v>41625</v>
      </c>
      <c r="B11490" s="445" t="s">
        <v>18730</v>
      </c>
      <c r="C11490" s="446" t="s">
        <v>1867</v>
      </c>
      <c r="D11490" s="396" t="s">
        <v>24696</v>
      </c>
    </row>
    <row r="11491" spans="1:4" x14ac:dyDescent="0.2">
      <c r="A11491" s="445">
        <v>39352</v>
      </c>
      <c r="B11491" s="445" t="s">
        <v>18731</v>
      </c>
      <c r="C11491" s="446" t="s">
        <v>1867</v>
      </c>
      <c r="D11491" s="396" t="s">
        <v>23438</v>
      </c>
    </row>
    <row r="11492" spans="1:4" x14ac:dyDescent="0.2">
      <c r="A11492" s="445">
        <v>39346</v>
      </c>
      <c r="B11492" s="445" t="s">
        <v>18732</v>
      </c>
      <c r="C11492" s="446" t="s">
        <v>1867</v>
      </c>
      <c r="D11492" s="396" t="s">
        <v>23438</v>
      </c>
    </row>
    <row r="11493" spans="1:4" x14ac:dyDescent="0.2">
      <c r="A11493" s="445">
        <v>39350</v>
      </c>
      <c r="B11493" s="445" t="s">
        <v>18733</v>
      </c>
      <c r="C11493" s="446" t="s">
        <v>1867</v>
      </c>
      <c r="D11493" s="396" t="s">
        <v>22930</v>
      </c>
    </row>
    <row r="11494" spans="1:4" x14ac:dyDescent="0.2">
      <c r="A11494" s="445">
        <v>39351</v>
      </c>
      <c r="B11494" s="445" t="s">
        <v>18734</v>
      </c>
      <c r="C11494" s="446" t="s">
        <v>1867</v>
      </c>
      <c r="D11494" s="396" t="s">
        <v>24697</v>
      </c>
    </row>
    <row r="11495" spans="1:4" x14ac:dyDescent="0.2">
      <c r="A11495" s="445">
        <v>38837</v>
      </c>
      <c r="B11495" s="445" t="s">
        <v>18735</v>
      </c>
      <c r="C11495" s="446" t="s">
        <v>1867</v>
      </c>
      <c r="D11495" s="396" t="s">
        <v>23439</v>
      </c>
    </row>
    <row r="11496" spans="1:4" x14ac:dyDescent="0.2">
      <c r="A11496" s="445">
        <v>38836</v>
      </c>
      <c r="B11496" s="445" t="s">
        <v>18736</v>
      </c>
      <c r="C11496" s="446" t="s">
        <v>1867</v>
      </c>
      <c r="D11496" s="396" t="s">
        <v>24698</v>
      </c>
    </row>
    <row r="11497" spans="1:4" x14ac:dyDescent="0.2">
      <c r="A11497" s="445">
        <v>2666</v>
      </c>
      <c r="B11497" s="445" t="s">
        <v>18737</v>
      </c>
      <c r="C11497" s="446" t="s">
        <v>1867</v>
      </c>
      <c r="D11497" s="396" t="s">
        <v>24699</v>
      </c>
    </row>
    <row r="11498" spans="1:4" x14ac:dyDescent="0.2">
      <c r="A11498" s="445">
        <v>2668</v>
      </c>
      <c r="B11498" s="445" t="s">
        <v>18738</v>
      </c>
      <c r="C11498" s="446" t="s">
        <v>1867</v>
      </c>
      <c r="D11498" s="396" t="s">
        <v>24700</v>
      </c>
    </row>
    <row r="11499" spans="1:4" x14ac:dyDescent="0.2">
      <c r="A11499" s="445">
        <v>2664</v>
      </c>
      <c r="B11499" s="445" t="s">
        <v>18739</v>
      </c>
      <c r="C11499" s="446" t="s">
        <v>1867</v>
      </c>
      <c r="D11499" s="397" t="s">
        <v>24701</v>
      </c>
    </row>
    <row r="11500" spans="1:4" x14ac:dyDescent="0.2">
      <c r="A11500" s="445">
        <v>2662</v>
      </c>
      <c r="B11500" s="445" t="s">
        <v>18740</v>
      </c>
      <c r="C11500" s="446" t="s">
        <v>1867</v>
      </c>
      <c r="D11500" s="396" t="s">
        <v>24702</v>
      </c>
    </row>
    <row r="11501" spans="1:4" x14ac:dyDescent="0.2">
      <c r="A11501" s="445">
        <v>20964</v>
      </c>
      <c r="B11501" s="445" t="s">
        <v>18741</v>
      </c>
      <c r="C11501" s="446" t="s">
        <v>1867</v>
      </c>
      <c r="D11501" s="396" t="s">
        <v>24703</v>
      </c>
    </row>
    <row r="11502" spans="1:4" x14ac:dyDescent="0.2">
      <c r="A11502" s="445">
        <v>10905</v>
      </c>
      <c r="B11502" s="445" t="s">
        <v>18742</v>
      </c>
      <c r="C11502" s="446" t="s">
        <v>1867</v>
      </c>
      <c r="D11502" s="396" t="s">
        <v>24704</v>
      </c>
    </row>
    <row r="11503" spans="1:4" x14ac:dyDescent="0.2">
      <c r="A11503" s="445">
        <v>11289</v>
      </c>
      <c r="B11503" s="445" t="s">
        <v>24705</v>
      </c>
      <c r="C11503" s="446" t="s">
        <v>1867</v>
      </c>
      <c r="D11503" s="396" t="s">
        <v>24706</v>
      </c>
    </row>
    <row r="11504" spans="1:4" x14ac:dyDescent="0.2">
      <c r="A11504" s="445">
        <v>11241</v>
      </c>
      <c r="B11504" s="445" t="s">
        <v>24707</v>
      </c>
      <c r="C11504" s="446" t="s">
        <v>1867</v>
      </c>
      <c r="D11504" s="396" t="s">
        <v>24708</v>
      </c>
    </row>
    <row r="11505" spans="1:4" x14ac:dyDescent="0.2">
      <c r="A11505" s="445">
        <v>11301</v>
      </c>
      <c r="B11505" s="445" t="s">
        <v>24709</v>
      </c>
      <c r="C11505" s="446" t="s">
        <v>1867</v>
      </c>
      <c r="D11505" s="396" t="s">
        <v>24710</v>
      </c>
    </row>
    <row r="11506" spans="1:4" x14ac:dyDescent="0.2">
      <c r="A11506" s="445">
        <v>21090</v>
      </c>
      <c r="B11506" s="445" t="s">
        <v>24711</v>
      </c>
      <c r="C11506" s="446" t="s">
        <v>1867</v>
      </c>
      <c r="D11506" s="396" t="s">
        <v>24712</v>
      </c>
    </row>
    <row r="11507" spans="1:4" x14ac:dyDescent="0.2">
      <c r="A11507" s="445">
        <v>11315</v>
      </c>
      <c r="B11507" s="445" t="s">
        <v>18743</v>
      </c>
      <c r="C11507" s="446" t="s">
        <v>1867</v>
      </c>
      <c r="D11507" s="396" t="s">
        <v>24713</v>
      </c>
    </row>
    <row r="11508" spans="1:4" x14ac:dyDescent="0.2">
      <c r="A11508" s="445">
        <v>21071</v>
      </c>
      <c r="B11508" s="445" t="s">
        <v>18744</v>
      </c>
      <c r="C11508" s="446" t="s">
        <v>1867</v>
      </c>
      <c r="D11508" s="396" t="s">
        <v>24714</v>
      </c>
    </row>
    <row r="11509" spans="1:4" x14ac:dyDescent="0.2">
      <c r="A11509" s="445">
        <v>14112</v>
      </c>
      <c r="B11509" s="445" t="s">
        <v>18745</v>
      </c>
      <c r="C11509" s="446" t="s">
        <v>1867</v>
      </c>
      <c r="D11509" s="396" t="s">
        <v>24715</v>
      </c>
    </row>
    <row r="11510" spans="1:4" x14ac:dyDescent="0.2">
      <c r="A11510" s="445">
        <v>11316</v>
      </c>
      <c r="B11510" s="445" t="s">
        <v>18746</v>
      </c>
      <c r="C11510" s="446" t="s">
        <v>1867</v>
      </c>
      <c r="D11510" s="396" t="s">
        <v>24716</v>
      </c>
    </row>
    <row r="11511" spans="1:4" x14ac:dyDescent="0.2">
      <c r="A11511" s="445">
        <v>6243</v>
      </c>
      <c r="B11511" s="445" t="s">
        <v>18747</v>
      </c>
      <c r="C11511" s="446" t="s">
        <v>1867</v>
      </c>
      <c r="D11511" s="396" t="s">
        <v>24717</v>
      </c>
    </row>
    <row r="11512" spans="1:4" x14ac:dyDescent="0.2">
      <c r="A11512" s="445">
        <v>6240</v>
      </c>
      <c r="B11512" s="445" t="s">
        <v>24718</v>
      </c>
      <c r="C11512" s="446" t="s">
        <v>1867</v>
      </c>
      <c r="D11512" s="396" t="s">
        <v>24719</v>
      </c>
    </row>
    <row r="11513" spans="1:4" x14ac:dyDescent="0.2">
      <c r="A11513" s="445">
        <v>11296</v>
      </c>
      <c r="B11513" s="445" t="s">
        <v>18748</v>
      </c>
      <c r="C11513" s="446" t="s">
        <v>1867</v>
      </c>
      <c r="D11513" s="396" t="s">
        <v>24720</v>
      </c>
    </row>
    <row r="11514" spans="1:4" x14ac:dyDescent="0.2">
      <c r="A11514" s="445">
        <v>11299</v>
      </c>
      <c r="B11514" s="445" t="s">
        <v>18749</v>
      </c>
      <c r="C11514" s="446" t="s">
        <v>1867</v>
      </c>
      <c r="D11514" s="397" t="s">
        <v>24721</v>
      </c>
    </row>
    <row r="11515" spans="1:4" x14ac:dyDescent="0.2">
      <c r="A11515" s="445">
        <v>11688</v>
      </c>
      <c r="B11515" s="445" t="s">
        <v>18750</v>
      </c>
      <c r="C11515" s="446" t="s">
        <v>1867</v>
      </c>
      <c r="D11515" s="396" t="s">
        <v>24722</v>
      </c>
    </row>
    <row r="11516" spans="1:4" x14ac:dyDescent="0.2">
      <c r="A11516" s="445">
        <v>37736</v>
      </c>
      <c r="B11516" s="445" t="s">
        <v>18751</v>
      </c>
      <c r="C11516" s="446" t="s">
        <v>1867</v>
      </c>
      <c r="D11516" s="396" t="s">
        <v>24723</v>
      </c>
    </row>
    <row r="11517" spans="1:4" x14ac:dyDescent="0.2">
      <c r="A11517" s="445">
        <v>37739</v>
      </c>
      <c r="B11517" s="445" t="s">
        <v>18752</v>
      </c>
      <c r="C11517" s="446" t="s">
        <v>1867</v>
      </c>
      <c r="D11517" s="396" t="s">
        <v>24724</v>
      </c>
    </row>
    <row r="11518" spans="1:4" x14ac:dyDescent="0.2">
      <c r="A11518" s="445">
        <v>37740</v>
      </c>
      <c r="B11518" s="445" t="s">
        <v>18753</v>
      </c>
      <c r="C11518" s="446" t="s">
        <v>1867</v>
      </c>
      <c r="D11518" s="396" t="s">
        <v>24725</v>
      </c>
    </row>
    <row r="11519" spans="1:4" x14ac:dyDescent="0.2">
      <c r="A11519" s="445">
        <v>37738</v>
      </c>
      <c r="B11519" s="445" t="s">
        <v>18754</v>
      </c>
      <c r="C11519" s="446" t="s">
        <v>1867</v>
      </c>
      <c r="D11519" s="397" t="s">
        <v>24726</v>
      </c>
    </row>
    <row r="11520" spans="1:4" x14ac:dyDescent="0.2">
      <c r="A11520" s="445">
        <v>37737</v>
      </c>
      <c r="B11520" s="445" t="s">
        <v>18755</v>
      </c>
      <c r="C11520" s="446" t="s">
        <v>1867</v>
      </c>
      <c r="D11520" s="396" t="s">
        <v>24727</v>
      </c>
    </row>
    <row r="11521" spans="1:4" x14ac:dyDescent="0.2">
      <c r="A11521" s="445">
        <v>25014</v>
      </c>
      <c r="B11521" s="445" t="s">
        <v>18756</v>
      </c>
      <c r="C11521" s="446" t="s">
        <v>1867</v>
      </c>
      <c r="D11521" s="396" t="s">
        <v>24728</v>
      </c>
    </row>
    <row r="11522" spans="1:4" x14ac:dyDescent="0.2">
      <c r="A11522" s="445">
        <v>25013</v>
      </c>
      <c r="B11522" s="445" t="s">
        <v>18757</v>
      </c>
      <c r="C11522" s="446" t="s">
        <v>1867</v>
      </c>
      <c r="D11522" s="396" t="s">
        <v>24729</v>
      </c>
    </row>
    <row r="11523" spans="1:4" x14ac:dyDescent="0.2">
      <c r="A11523" s="445">
        <v>14405</v>
      </c>
      <c r="B11523" s="445" t="s">
        <v>18758</v>
      </c>
      <c r="C11523" s="446" t="s">
        <v>1867</v>
      </c>
      <c r="D11523" s="396" t="s">
        <v>24730</v>
      </c>
    </row>
    <row r="11524" spans="1:4" x14ac:dyDescent="0.2">
      <c r="A11524" s="445">
        <v>20271</v>
      </c>
      <c r="B11524" s="445" t="s">
        <v>18759</v>
      </c>
      <c r="C11524" s="446" t="s">
        <v>1867</v>
      </c>
      <c r="D11524" s="396" t="s">
        <v>24731</v>
      </c>
    </row>
    <row r="11525" spans="1:4" x14ac:dyDescent="0.2">
      <c r="A11525" s="445">
        <v>10423</v>
      </c>
      <c r="B11525" s="445" t="s">
        <v>18760</v>
      </c>
      <c r="C11525" s="446" t="s">
        <v>1867</v>
      </c>
      <c r="D11525" s="397" t="s">
        <v>24732</v>
      </c>
    </row>
    <row r="11526" spans="1:4" x14ac:dyDescent="0.2">
      <c r="A11526" s="445">
        <v>36790</v>
      </c>
      <c r="B11526" s="445" t="s">
        <v>18761</v>
      </c>
      <c r="C11526" s="446" t="s">
        <v>1867</v>
      </c>
      <c r="D11526" s="397" t="s">
        <v>24733</v>
      </c>
    </row>
    <row r="11527" spans="1:4" x14ac:dyDescent="0.2">
      <c r="A11527" s="445">
        <v>37589</v>
      </c>
      <c r="B11527" s="445" t="s">
        <v>18762</v>
      </c>
      <c r="C11527" s="446" t="s">
        <v>1867</v>
      </c>
      <c r="D11527" s="396" t="s">
        <v>24734</v>
      </c>
    </row>
    <row r="11528" spans="1:4" x14ac:dyDescent="0.2">
      <c r="A11528" s="445">
        <v>11690</v>
      </c>
      <c r="B11528" s="445" t="s">
        <v>18763</v>
      </c>
      <c r="C11528" s="446" t="s">
        <v>1867</v>
      </c>
      <c r="D11528" s="396" t="s">
        <v>24735</v>
      </c>
    </row>
    <row r="11529" spans="1:4" x14ac:dyDescent="0.2">
      <c r="A11529" s="445">
        <v>20234</v>
      </c>
      <c r="B11529" s="445" t="s">
        <v>18764</v>
      </c>
      <c r="C11529" s="446" t="s">
        <v>1867</v>
      </c>
      <c r="D11529" s="396" t="s">
        <v>24736</v>
      </c>
    </row>
    <row r="11530" spans="1:4" x14ac:dyDescent="0.2">
      <c r="A11530" s="445">
        <v>44480</v>
      </c>
      <c r="B11530" s="445" t="s">
        <v>18765</v>
      </c>
      <c r="C11530" s="446" t="s">
        <v>1869</v>
      </c>
      <c r="D11530" s="396" t="s">
        <v>24737</v>
      </c>
    </row>
    <row r="11531" spans="1:4" x14ac:dyDescent="0.2">
      <c r="A11531" s="445">
        <v>11457</v>
      </c>
      <c r="B11531" s="445" t="s">
        <v>18766</v>
      </c>
      <c r="C11531" s="446" t="s">
        <v>1867</v>
      </c>
      <c r="D11531" s="397" t="s">
        <v>24738</v>
      </c>
    </row>
    <row r="11532" spans="1:4" x14ac:dyDescent="0.2">
      <c r="A11532" s="445">
        <v>44073</v>
      </c>
      <c r="B11532" s="445" t="s">
        <v>18767</v>
      </c>
      <c r="C11532" s="446" t="s">
        <v>1870</v>
      </c>
      <c r="D11532" s="397" t="s">
        <v>21315</v>
      </c>
    </row>
    <row r="11533" spans="1:4" x14ac:dyDescent="0.2">
      <c r="A11533" s="445">
        <v>44253</v>
      </c>
      <c r="B11533" s="445" t="s">
        <v>18768</v>
      </c>
      <c r="C11533" s="446" t="s">
        <v>1867</v>
      </c>
      <c r="D11533" s="396" t="s">
        <v>24739</v>
      </c>
    </row>
    <row r="11534" spans="1:4" x14ac:dyDescent="0.2">
      <c r="A11534" s="445">
        <v>21121</v>
      </c>
      <c r="B11534" s="445" t="s">
        <v>18769</v>
      </c>
      <c r="C11534" s="446" t="s">
        <v>1867</v>
      </c>
      <c r="D11534" s="396" t="s">
        <v>24740</v>
      </c>
    </row>
    <row r="11535" spans="1:4" x14ac:dyDescent="0.2">
      <c r="A11535" s="445">
        <v>38010</v>
      </c>
      <c r="B11535" s="445" t="s">
        <v>18770</v>
      </c>
      <c r="C11535" s="446" t="s">
        <v>1867</v>
      </c>
      <c r="D11535" s="396" t="s">
        <v>22964</v>
      </c>
    </row>
    <row r="11536" spans="1:4" x14ac:dyDescent="0.2">
      <c r="A11536" s="445">
        <v>38011</v>
      </c>
      <c r="B11536" s="445" t="s">
        <v>18771</v>
      </c>
      <c r="C11536" s="446" t="s">
        <v>1867</v>
      </c>
      <c r="D11536" s="396" t="s">
        <v>24741</v>
      </c>
    </row>
    <row r="11537" spans="1:4" x14ac:dyDescent="0.2">
      <c r="A11537" s="445">
        <v>38012</v>
      </c>
      <c r="B11537" s="445" t="s">
        <v>18772</v>
      </c>
      <c r="C11537" s="446" t="s">
        <v>1867</v>
      </c>
      <c r="D11537" s="396" t="s">
        <v>24742</v>
      </c>
    </row>
    <row r="11538" spans="1:4" x14ac:dyDescent="0.2">
      <c r="A11538" s="445">
        <v>38013</v>
      </c>
      <c r="B11538" s="445" t="s">
        <v>18773</v>
      </c>
      <c r="C11538" s="446" t="s">
        <v>1867</v>
      </c>
      <c r="D11538" s="396" t="s">
        <v>24743</v>
      </c>
    </row>
    <row r="11539" spans="1:4" x14ac:dyDescent="0.2">
      <c r="A11539" s="445">
        <v>38014</v>
      </c>
      <c r="B11539" s="445" t="s">
        <v>18774</v>
      </c>
      <c r="C11539" s="446" t="s">
        <v>1867</v>
      </c>
      <c r="D11539" s="396" t="s">
        <v>24744</v>
      </c>
    </row>
    <row r="11540" spans="1:4" x14ac:dyDescent="0.2">
      <c r="A11540" s="445">
        <v>38015</v>
      </c>
      <c r="B11540" s="445" t="s">
        <v>18775</v>
      </c>
      <c r="C11540" s="446" t="s">
        <v>1867</v>
      </c>
      <c r="D11540" s="396" t="s">
        <v>24745</v>
      </c>
    </row>
    <row r="11541" spans="1:4" x14ac:dyDescent="0.2">
      <c r="A11541" s="445">
        <v>38016</v>
      </c>
      <c r="B11541" s="445" t="s">
        <v>18776</v>
      </c>
      <c r="C11541" s="446" t="s">
        <v>1867</v>
      </c>
      <c r="D11541" s="396" t="s">
        <v>24746</v>
      </c>
    </row>
    <row r="11542" spans="1:4" x14ac:dyDescent="0.2">
      <c r="A11542" s="445">
        <v>12741</v>
      </c>
      <c r="B11542" s="445" t="s">
        <v>18777</v>
      </c>
      <c r="C11542" s="446" t="s">
        <v>1867</v>
      </c>
      <c r="D11542" s="396" t="s">
        <v>24747</v>
      </c>
    </row>
    <row r="11543" spans="1:4" x14ac:dyDescent="0.2">
      <c r="A11543" s="445">
        <v>12733</v>
      </c>
      <c r="B11543" s="445" t="s">
        <v>18778</v>
      </c>
      <c r="C11543" s="446" t="s">
        <v>1867</v>
      </c>
      <c r="D11543" s="396" t="s">
        <v>24748</v>
      </c>
    </row>
    <row r="11544" spans="1:4" x14ac:dyDescent="0.2">
      <c r="A11544" s="445">
        <v>12734</v>
      </c>
      <c r="B11544" s="445" t="s">
        <v>18779</v>
      </c>
      <c r="C11544" s="446" t="s">
        <v>1867</v>
      </c>
      <c r="D11544" s="396" t="s">
        <v>24749</v>
      </c>
    </row>
    <row r="11545" spans="1:4" x14ac:dyDescent="0.2">
      <c r="A11545" s="445">
        <v>12735</v>
      </c>
      <c r="B11545" s="445" t="s">
        <v>18780</v>
      </c>
      <c r="C11545" s="446" t="s">
        <v>1867</v>
      </c>
      <c r="D11545" s="396" t="s">
        <v>22450</v>
      </c>
    </row>
    <row r="11546" spans="1:4" x14ac:dyDescent="0.2">
      <c r="A11546" s="445">
        <v>12736</v>
      </c>
      <c r="B11546" s="445" t="s">
        <v>18781</v>
      </c>
      <c r="C11546" s="446" t="s">
        <v>1867</v>
      </c>
      <c r="D11546" s="396" t="s">
        <v>24750</v>
      </c>
    </row>
    <row r="11547" spans="1:4" x14ac:dyDescent="0.2">
      <c r="A11547" s="445">
        <v>12737</v>
      </c>
      <c r="B11547" s="445" t="s">
        <v>18782</v>
      </c>
      <c r="C11547" s="446" t="s">
        <v>1867</v>
      </c>
      <c r="D11547" s="396" t="s">
        <v>24751</v>
      </c>
    </row>
    <row r="11548" spans="1:4" x14ac:dyDescent="0.2">
      <c r="A11548" s="445">
        <v>12738</v>
      </c>
      <c r="B11548" s="445" t="s">
        <v>18783</v>
      </c>
      <c r="C11548" s="446" t="s">
        <v>1867</v>
      </c>
      <c r="D11548" s="396" t="s">
        <v>24752</v>
      </c>
    </row>
    <row r="11549" spans="1:4" x14ac:dyDescent="0.2">
      <c r="A11549" s="445">
        <v>12739</v>
      </c>
      <c r="B11549" s="445" t="s">
        <v>18784</v>
      </c>
      <c r="C11549" s="446" t="s">
        <v>1867</v>
      </c>
      <c r="D11549" s="396" t="s">
        <v>24753</v>
      </c>
    </row>
    <row r="11550" spans="1:4" x14ac:dyDescent="0.2">
      <c r="A11550" s="445">
        <v>12740</v>
      </c>
      <c r="B11550" s="445" t="s">
        <v>18785</v>
      </c>
      <c r="C11550" s="446" t="s">
        <v>1867</v>
      </c>
      <c r="D11550" s="396" t="s">
        <v>24754</v>
      </c>
    </row>
    <row r="11551" spans="1:4" x14ac:dyDescent="0.2">
      <c r="A11551" s="445">
        <v>6297</v>
      </c>
      <c r="B11551" s="445" t="s">
        <v>18786</v>
      </c>
      <c r="C11551" s="446" t="s">
        <v>1867</v>
      </c>
      <c r="D11551" s="396" t="s">
        <v>24755</v>
      </c>
    </row>
    <row r="11552" spans="1:4" x14ac:dyDescent="0.2">
      <c r="A11552" s="445">
        <v>6296</v>
      </c>
      <c r="B11552" s="445" t="s">
        <v>18787</v>
      </c>
      <c r="C11552" s="446" t="s">
        <v>1867</v>
      </c>
      <c r="D11552" s="396" t="s">
        <v>21826</v>
      </c>
    </row>
    <row r="11553" spans="1:4" x14ac:dyDescent="0.2">
      <c r="A11553" s="445">
        <v>6294</v>
      </c>
      <c r="B11553" s="445" t="s">
        <v>18788</v>
      </c>
      <c r="C11553" s="446" t="s">
        <v>1867</v>
      </c>
      <c r="D11553" s="396" t="s">
        <v>23448</v>
      </c>
    </row>
    <row r="11554" spans="1:4" x14ac:dyDescent="0.2">
      <c r="A11554" s="445">
        <v>6323</v>
      </c>
      <c r="B11554" s="445" t="s">
        <v>18789</v>
      </c>
      <c r="C11554" s="446" t="s">
        <v>1867</v>
      </c>
      <c r="D11554" s="396" t="s">
        <v>24756</v>
      </c>
    </row>
    <row r="11555" spans="1:4" x14ac:dyDescent="0.2">
      <c r="A11555" s="445">
        <v>6299</v>
      </c>
      <c r="B11555" s="445" t="s">
        <v>18790</v>
      </c>
      <c r="C11555" s="446" t="s">
        <v>1867</v>
      </c>
      <c r="D11555" s="397" t="s">
        <v>24757</v>
      </c>
    </row>
    <row r="11556" spans="1:4" x14ac:dyDescent="0.2">
      <c r="A11556" s="445">
        <v>6298</v>
      </c>
      <c r="B11556" s="445" t="s">
        <v>18791</v>
      </c>
      <c r="C11556" s="446" t="s">
        <v>1867</v>
      </c>
      <c r="D11556" s="396" t="s">
        <v>24758</v>
      </c>
    </row>
    <row r="11557" spans="1:4" x14ac:dyDescent="0.2">
      <c r="A11557" s="445">
        <v>6295</v>
      </c>
      <c r="B11557" s="445" t="s">
        <v>18792</v>
      </c>
      <c r="C11557" s="446" t="s">
        <v>1867</v>
      </c>
      <c r="D11557" s="396" t="s">
        <v>24759</v>
      </c>
    </row>
    <row r="11558" spans="1:4" x14ac:dyDescent="0.2">
      <c r="A11558" s="445">
        <v>6322</v>
      </c>
      <c r="B11558" s="445" t="s">
        <v>18793</v>
      </c>
      <c r="C11558" s="446" t="s">
        <v>1867</v>
      </c>
      <c r="D11558" s="397" t="s">
        <v>24760</v>
      </c>
    </row>
    <row r="11559" spans="1:4" x14ac:dyDescent="0.2">
      <c r="A11559" s="445">
        <v>6300</v>
      </c>
      <c r="B11559" s="445" t="s">
        <v>18794</v>
      </c>
      <c r="C11559" s="446" t="s">
        <v>1867</v>
      </c>
      <c r="D11559" s="397" t="s">
        <v>24761</v>
      </c>
    </row>
    <row r="11560" spans="1:4" x14ac:dyDescent="0.2">
      <c r="A11560" s="445">
        <v>6321</v>
      </c>
      <c r="B11560" s="445" t="s">
        <v>18795</v>
      </c>
      <c r="C11560" s="446" t="s">
        <v>1867</v>
      </c>
      <c r="D11560" s="397" t="s">
        <v>24762</v>
      </c>
    </row>
    <row r="11561" spans="1:4" x14ac:dyDescent="0.2">
      <c r="A11561" s="445">
        <v>6301</v>
      </c>
      <c r="B11561" s="445" t="s">
        <v>18796</v>
      </c>
      <c r="C11561" s="446" t="s">
        <v>1867</v>
      </c>
      <c r="D11561" s="397" t="s">
        <v>24763</v>
      </c>
    </row>
    <row r="11562" spans="1:4" x14ac:dyDescent="0.2">
      <c r="A11562" s="445">
        <v>7105</v>
      </c>
      <c r="B11562" s="445" t="s">
        <v>18797</v>
      </c>
      <c r="C11562" s="446" t="s">
        <v>1867</v>
      </c>
      <c r="D11562" s="397" t="s">
        <v>24764</v>
      </c>
    </row>
    <row r="11563" spans="1:4" x14ac:dyDescent="0.2">
      <c r="A11563" s="445">
        <v>20183</v>
      </c>
      <c r="B11563" s="445" t="s">
        <v>18798</v>
      </c>
      <c r="C11563" s="446" t="s">
        <v>1867</v>
      </c>
      <c r="D11563" s="397" t="s">
        <v>22979</v>
      </c>
    </row>
    <row r="11564" spans="1:4" x14ac:dyDescent="0.2">
      <c r="A11564" s="445">
        <v>38448</v>
      </c>
      <c r="B11564" s="445" t="s">
        <v>18799</v>
      </c>
      <c r="C11564" s="446" t="s">
        <v>1867</v>
      </c>
      <c r="D11564" s="397" t="s">
        <v>24765</v>
      </c>
    </row>
    <row r="11565" spans="1:4" x14ac:dyDescent="0.2">
      <c r="A11565" s="445">
        <v>20182</v>
      </c>
      <c r="B11565" s="445" t="s">
        <v>18800</v>
      </c>
      <c r="C11565" s="446" t="s">
        <v>1867</v>
      </c>
      <c r="D11565" s="397" t="s">
        <v>24766</v>
      </c>
    </row>
    <row r="11566" spans="1:4" x14ac:dyDescent="0.2">
      <c r="A11566" s="445">
        <v>7119</v>
      </c>
      <c r="B11566" s="445" t="s">
        <v>18801</v>
      </c>
      <c r="C11566" s="446" t="s">
        <v>1867</v>
      </c>
      <c r="D11566" s="396" t="s">
        <v>23695</v>
      </c>
    </row>
    <row r="11567" spans="1:4" x14ac:dyDescent="0.2">
      <c r="A11567" s="445">
        <v>7126</v>
      </c>
      <c r="B11567" s="445" t="s">
        <v>18802</v>
      </c>
      <c r="C11567" s="446" t="s">
        <v>1867</v>
      </c>
      <c r="D11567" s="396" t="s">
        <v>23495</v>
      </c>
    </row>
    <row r="11568" spans="1:4" x14ac:dyDescent="0.2">
      <c r="A11568" s="445">
        <v>7120</v>
      </c>
      <c r="B11568" s="445" t="s">
        <v>18803</v>
      </c>
      <c r="C11568" s="446" t="s">
        <v>1867</v>
      </c>
      <c r="D11568" s="396" t="s">
        <v>24767</v>
      </c>
    </row>
    <row r="11569" spans="1:4" x14ac:dyDescent="0.2">
      <c r="A11569" s="445">
        <v>6319</v>
      </c>
      <c r="B11569" s="445" t="s">
        <v>18804</v>
      </c>
      <c r="C11569" s="446" t="s">
        <v>1867</v>
      </c>
      <c r="D11569" s="396" t="s">
        <v>24768</v>
      </c>
    </row>
    <row r="11570" spans="1:4" x14ac:dyDescent="0.2">
      <c r="A11570" s="445">
        <v>6304</v>
      </c>
      <c r="B11570" s="445" t="s">
        <v>18805</v>
      </c>
      <c r="C11570" s="446" t="s">
        <v>1867</v>
      </c>
      <c r="D11570" s="396" t="s">
        <v>24768</v>
      </c>
    </row>
    <row r="11571" spans="1:4" x14ac:dyDescent="0.2">
      <c r="A11571" s="445">
        <v>21116</v>
      </c>
      <c r="B11571" s="445" t="s">
        <v>18806</v>
      </c>
      <c r="C11571" s="446" t="s">
        <v>1867</v>
      </c>
      <c r="D11571" s="396" t="s">
        <v>24104</v>
      </c>
    </row>
    <row r="11572" spans="1:4" x14ac:dyDescent="0.2">
      <c r="A11572" s="445">
        <v>6320</v>
      </c>
      <c r="B11572" s="445" t="s">
        <v>18807</v>
      </c>
      <c r="C11572" s="446" t="s">
        <v>1867</v>
      </c>
      <c r="D11572" s="396" t="s">
        <v>24769</v>
      </c>
    </row>
    <row r="11573" spans="1:4" x14ac:dyDescent="0.2">
      <c r="A11573" s="445">
        <v>6303</v>
      </c>
      <c r="B11573" s="445" t="s">
        <v>18808</v>
      </c>
      <c r="C11573" s="446" t="s">
        <v>1867</v>
      </c>
      <c r="D11573" s="397" t="s">
        <v>24769</v>
      </c>
    </row>
    <row r="11574" spans="1:4" x14ac:dyDescent="0.2">
      <c r="A11574" s="445">
        <v>6308</v>
      </c>
      <c r="B11574" s="445" t="s">
        <v>18809</v>
      </c>
      <c r="C11574" s="446" t="s">
        <v>1867</v>
      </c>
      <c r="D11574" s="396" t="s">
        <v>24770</v>
      </c>
    </row>
    <row r="11575" spans="1:4" x14ac:dyDescent="0.2">
      <c r="A11575" s="445">
        <v>6317</v>
      </c>
      <c r="B11575" s="445" t="s">
        <v>18810</v>
      </c>
      <c r="C11575" s="446" t="s">
        <v>1867</v>
      </c>
      <c r="D11575" s="396" t="s">
        <v>24770</v>
      </c>
    </row>
    <row r="11576" spans="1:4" x14ac:dyDescent="0.2">
      <c r="A11576" s="445">
        <v>6307</v>
      </c>
      <c r="B11576" s="445" t="s">
        <v>18811</v>
      </c>
      <c r="C11576" s="446" t="s">
        <v>1867</v>
      </c>
      <c r="D11576" s="396" t="s">
        <v>24770</v>
      </c>
    </row>
    <row r="11577" spans="1:4" x14ac:dyDescent="0.2">
      <c r="A11577" s="445">
        <v>6309</v>
      </c>
      <c r="B11577" s="445" t="s">
        <v>18812</v>
      </c>
      <c r="C11577" s="446" t="s">
        <v>1867</v>
      </c>
      <c r="D11577" s="396" t="s">
        <v>24771</v>
      </c>
    </row>
    <row r="11578" spans="1:4" x14ac:dyDescent="0.2">
      <c r="A11578" s="445">
        <v>6318</v>
      </c>
      <c r="B11578" s="445" t="s">
        <v>18813</v>
      </c>
      <c r="C11578" s="446" t="s">
        <v>1867</v>
      </c>
      <c r="D11578" s="396" t="s">
        <v>24772</v>
      </c>
    </row>
    <row r="11579" spans="1:4" x14ac:dyDescent="0.2">
      <c r="A11579" s="445">
        <v>6306</v>
      </c>
      <c r="B11579" s="445" t="s">
        <v>18814</v>
      </c>
      <c r="C11579" s="446" t="s">
        <v>1867</v>
      </c>
      <c r="D11579" s="396" t="s">
        <v>24772</v>
      </c>
    </row>
    <row r="11580" spans="1:4" x14ac:dyDescent="0.2">
      <c r="A11580" s="445">
        <v>6305</v>
      </c>
      <c r="B11580" s="445" t="s">
        <v>18815</v>
      </c>
      <c r="C11580" s="446" t="s">
        <v>1867</v>
      </c>
      <c r="D11580" s="396" t="s">
        <v>24772</v>
      </c>
    </row>
    <row r="11581" spans="1:4" x14ac:dyDescent="0.2">
      <c r="A11581" s="445">
        <v>6302</v>
      </c>
      <c r="B11581" s="445" t="s">
        <v>18816</v>
      </c>
      <c r="C11581" s="446" t="s">
        <v>1867</v>
      </c>
      <c r="D11581" s="396" t="s">
        <v>22584</v>
      </c>
    </row>
    <row r="11582" spans="1:4" x14ac:dyDescent="0.2">
      <c r="A11582" s="445">
        <v>6312</v>
      </c>
      <c r="B11582" s="445" t="s">
        <v>18817</v>
      </c>
      <c r="C11582" s="446" t="s">
        <v>1867</v>
      </c>
      <c r="D11582" s="396" t="s">
        <v>24773</v>
      </c>
    </row>
    <row r="11583" spans="1:4" x14ac:dyDescent="0.2">
      <c r="A11583" s="445">
        <v>6311</v>
      </c>
      <c r="B11583" s="445" t="s">
        <v>18818</v>
      </c>
      <c r="C11583" s="446" t="s">
        <v>1867</v>
      </c>
      <c r="D11583" s="396" t="s">
        <v>24773</v>
      </c>
    </row>
    <row r="11584" spans="1:4" x14ac:dyDescent="0.2">
      <c r="A11584" s="445">
        <v>6310</v>
      </c>
      <c r="B11584" s="445" t="s">
        <v>18819</v>
      </c>
      <c r="C11584" s="446" t="s">
        <v>1867</v>
      </c>
      <c r="D11584" s="396" t="s">
        <v>24773</v>
      </c>
    </row>
    <row r="11585" spans="1:4" x14ac:dyDescent="0.2">
      <c r="A11585" s="445">
        <v>6314</v>
      </c>
      <c r="B11585" s="445" t="s">
        <v>18820</v>
      </c>
      <c r="C11585" s="446" t="s">
        <v>1867</v>
      </c>
      <c r="D11585" s="396" t="s">
        <v>24773</v>
      </c>
    </row>
    <row r="11586" spans="1:4" x14ac:dyDescent="0.2">
      <c r="A11586" s="445">
        <v>6313</v>
      </c>
      <c r="B11586" s="445" t="s">
        <v>18821</v>
      </c>
      <c r="C11586" s="446" t="s">
        <v>1867</v>
      </c>
      <c r="D11586" s="397" t="s">
        <v>24773</v>
      </c>
    </row>
    <row r="11587" spans="1:4" x14ac:dyDescent="0.2">
      <c r="A11587" s="445">
        <v>6315</v>
      </c>
      <c r="B11587" s="445" t="s">
        <v>18822</v>
      </c>
      <c r="C11587" s="446" t="s">
        <v>1867</v>
      </c>
      <c r="D11587" s="396" t="s">
        <v>24774</v>
      </c>
    </row>
    <row r="11588" spans="1:4" x14ac:dyDescent="0.2">
      <c r="A11588" s="445">
        <v>6316</v>
      </c>
      <c r="B11588" s="445" t="s">
        <v>18823</v>
      </c>
      <c r="C11588" s="446" t="s">
        <v>1867</v>
      </c>
      <c r="D11588" s="396" t="s">
        <v>24774</v>
      </c>
    </row>
    <row r="11589" spans="1:4" x14ac:dyDescent="0.2">
      <c r="A11589" s="445">
        <v>39324</v>
      </c>
      <c r="B11589" s="445" t="s">
        <v>18824</v>
      </c>
      <c r="C11589" s="446" t="s">
        <v>1867</v>
      </c>
      <c r="D11589" s="396" t="s">
        <v>21714</v>
      </c>
    </row>
    <row r="11590" spans="1:4" x14ac:dyDescent="0.2">
      <c r="A11590" s="445">
        <v>39325</v>
      </c>
      <c r="B11590" s="445" t="s">
        <v>18825</v>
      </c>
      <c r="C11590" s="446" t="s">
        <v>1867</v>
      </c>
      <c r="D11590" s="396" t="s">
        <v>24171</v>
      </c>
    </row>
    <row r="11591" spans="1:4" x14ac:dyDescent="0.2">
      <c r="A11591" s="445">
        <v>39326</v>
      </c>
      <c r="B11591" s="445" t="s">
        <v>18826</v>
      </c>
      <c r="C11591" s="446" t="s">
        <v>1867</v>
      </c>
      <c r="D11591" s="396" t="s">
        <v>24114</v>
      </c>
    </row>
    <row r="11592" spans="1:4" x14ac:dyDescent="0.2">
      <c r="A11592" s="445">
        <v>39327</v>
      </c>
      <c r="B11592" s="445" t="s">
        <v>18827</v>
      </c>
      <c r="C11592" s="446" t="s">
        <v>1867</v>
      </c>
      <c r="D11592" s="396" t="s">
        <v>24775</v>
      </c>
    </row>
    <row r="11593" spans="1:4" x14ac:dyDescent="0.2">
      <c r="A11593" s="445">
        <v>11378</v>
      </c>
      <c r="B11593" s="445" t="s">
        <v>24776</v>
      </c>
      <c r="C11593" s="446" t="s">
        <v>1867</v>
      </c>
      <c r="D11593" s="396" t="s">
        <v>24777</v>
      </c>
    </row>
    <row r="11594" spans="1:4" x14ac:dyDescent="0.2">
      <c r="A11594" s="445">
        <v>11379</v>
      </c>
      <c r="B11594" s="445" t="s">
        <v>24778</v>
      </c>
      <c r="C11594" s="446" t="s">
        <v>1867</v>
      </c>
      <c r="D11594" s="396" t="s">
        <v>24779</v>
      </c>
    </row>
    <row r="11595" spans="1:4" x14ac:dyDescent="0.2">
      <c r="A11595" s="445">
        <v>11493</v>
      </c>
      <c r="B11595" s="445" t="s">
        <v>24780</v>
      </c>
      <c r="C11595" s="446" t="s">
        <v>1867</v>
      </c>
      <c r="D11595" s="396" t="s">
        <v>24781</v>
      </c>
    </row>
    <row r="11596" spans="1:4" x14ac:dyDescent="0.2">
      <c r="A11596" s="445">
        <v>7106</v>
      </c>
      <c r="B11596" s="445" t="s">
        <v>18828</v>
      </c>
      <c r="C11596" s="446" t="s">
        <v>1867</v>
      </c>
      <c r="D11596" s="396" t="s">
        <v>24782</v>
      </c>
    </row>
    <row r="11597" spans="1:4" x14ac:dyDescent="0.2">
      <c r="A11597" s="445">
        <v>7104</v>
      </c>
      <c r="B11597" s="445" t="s">
        <v>18829</v>
      </c>
      <c r="C11597" s="446" t="s">
        <v>1867</v>
      </c>
      <c r="D11597" s="396" t="s">
        <v>23596</v>
      </c>
    </row>
    <row r="11598" spans="1:4" x14ac:dyDescent="0.2">
      <c r="A11598" s="445">
        <v>7136</v>
      </c>
      <c r="B11598" s="445" t="s">
        <v>18830</v>
      </c>
      <c r="C11598" s="446" t="s">
        <v>1867</v>
      </c>
      <c r="D11598" s="396" t="s">
        <v>22641</v>
      </c>
    </row>
    <row r="11599" spans="1:4" x14ac:dyDescent="0.2">
      <c r="A11599" s="445">
        <v>7128</v>
      </c>
      <c r="B11599" s="445" t="s">
        <v>18831</v>
      </c>
      <c r="C11599" s="446" t="s">
        <v>1867</v>
      </c>
      <c r="D11599" s="396" t="s">
        <v>24783</v>
      </c>
    </row>
    <row r="11600" spans="1:4" x14ac:dyDescent="0.2">
      <c r="A11600" s="445">
        <v>7108</v>
      </c>
      <c r="B11600" s="445" t="s">
        <v>18832</v>
      </c>
      <c r="C11600" s="446" t="s">
        <v>1867</v>
      </c>
      <c r="D11600" s="396" t="s">
        <v>24767</v>
      </c>
    </row>
    <row r="11601" spans="1:4" x14ac:dyDescent="0.2">
      <c r="A11601" s="445">
        <v>7129</v>
      </c>
      <c r="B11601" s="445" t="s">
        <v>18833</v>
      </c>
      <c r="C11601" s="446" t="s">
        <v>1867</v>
      </c>
      <c r="D11601" s="396" t="s">
        <v>21849</v>
      </c>
    </row>
    <row r="11602" spans="1:4" x14ac:dyDescent="0.2">
      <c r="A11602" s="445">
        <v>7130</v>
      </c>
      <c r="B11602" s="445" t="s">
        <v>18834</v>
      </c>
      <c r="C11602" s="446" t="s">
        <v>1867</v>
      </c>
      <c r="D11602" s="396" t="s">
        <v>24784</v>
      </c>
    </row>
    <row r="11603" spans="1:4" x14ac:dyDescent="0.2">
      <c r="A11603" s="445">
        <v>7131</v>
      </c>
      <c r="B11603" s="445" t="s">
        <v>18835</v>
      </c>
      <c r="C11603" s="446" t="s">
        <v>1867</v>
      </c>
      <c r="D11603" s="396" t="s">
        <v>24785</v>
      </c>
    </row>
    <row r="11604" spans="1:4" x14ac:dyDescent="0.2">
      <c r="A11604" s="445">
        <v>7132</v>
      </c>
      <c r="B11604" s="445" t="s">
        <v>18836</v>
      </c>
      <c r="C11604" s="446" t="s">
        <v>1867</v>
      </c>
      <c r="D11604" s="396" t="s">
        <v>24786</v>
      </c>
    </row>
    <row r="11605" spans="1:4" x14ac:dyDescent="0.2">
      <c r="A11605" s="445">
        <v>7133</v>
      </c>
      <c r="B11605" s="445" t="s">
        <v>18837</v>
      </c>
      <c r="C11605" s="446" t="s">
        <v>1867</v>
      </c>
      <c r="D11605" s="397" t="s">
        <v>24787</v>
      </c>
    </row>
    <row r="11606" spans="1:4" x14ac:dyDescent="0.2">
      <c r="A11606" s="445">
        <v>37420</v>
      </c>
      <c r="B11606" s="445" t="s">
        <v>18838</v>
      </c>
      <c r="C11606" s="446" t="s">
        <v>1867</v>
      </c>
      <c r="D11606" s="396" t="s">
        <v>24788</v>
      </c>
    </row>
    <row r="11607" spans="1:4" x14ac:dyDescent="0.2">
      <c r="A11607" s="445">
        <v>37421</v>
      </c>
      <c r="B11607" s="445" t="s">
        <v>18839</v>
      </c>
      <c r="C11607" s="446" t="s">
        <v>1867</v>
      </c>
      <c r="D11607" s="396" t="s">
        <v>24789</v>
      </c>
    </row>
    <row r="11608" spans="1:4" x14ac:dyDescent="0.2">
      <c r="A11608" s="445">
        <v>37422</v>
      </c>
      <c r="B11608" s="445" t="s">
        <v>18840</v>
      </c>
      <c r="C11608" s="446" t="s">
        <v>1867</v>
      </c>
      <c r="D11608" s="396" t="s">
        <v>24790</v>
      </c>
    </row>
    <row r="11609" spans="1:4" x14ac:dyDescent="0.2">
      <c r="A11609" s="445">
        <v>37443</v>
      </c>
      <c r="B11609" s="445" t="s">
        <v>18841</v>
      </c>
      <c r="C11609" s="446" t="s">
        <v>1867</v>
      </c>
      <c r="D11609" s="396" t="s">
        <v>24791</v>
      </c>
    </row>
    <row r="11610" spans="1:4" x14ac:dyDescent="0.2">
      <c r="A11610" s="445">
        <v>37444</v>
      </c>
      <c r="B11610" s="445" t="s">
        <v>18842</v>
      </c>
      <c r="C11610" s="446" t="s">
        <v>1867</v>
      </c>
      <c r="D11610" s="396" t="s">
        <v>24792</v>
      </c>
    </row>
    <row r="11611" spans="1:4" x14ac:dyDescent="0.2">
      <c r="A11611" s="445">
        <v>37445</v>
      </c>
      <c r="B11611" s="445" t="s">
        <v>18843</v>
      </c>
      <c r="C11611" s="446" t="s">
        <v>1867</v>
      </c>
      <c r="D11611" s="396" t="s">
        <v>24793</v>
      </c>
    </row>
    <row r="11612" spans="1:4" x14ac:dyDescent="0.2">
      <c r="A11612" s="445">
        <v>37446</v>
      </c>
      <c r="B11612" s="445" t="s">
        <v>18844</v>
      </c>
      <c r="C11612" s="446" t="s">
        <v>1867</v>
      </c>
      <c r="D11612" s="396" t="s">
        <v>24794</v>
      </c>
    </row>
    <row r="11613" spans="1:4" x14ac:dyDescent="0.2">
      <c r="A11613" s="445">
        <v>37447</v>
      </c>
      <c r="B11613" s="445" t="s">
        <v>18845</v>
      </c>
      <c r="C11613" s="446" t="s">
        <v>1867</v>
      </c>
      <c r="D11613" s="396" t="s">
        <v>24795</v>
      </c>
    </row>
    <row r="11614" spans="1:4" x14ac:dyDescent="0.2">
      <c r="A11614" s="445">
        <v>37448</v>
      </c>
      <c r="B11614" s="445" t="s">
        <v>18846</v>
      </c>
      <c r="C11614" s="446" t="s">
        <v>1867</v>
      </c>
      <c r="D11614" s="396" t="s">
        <v>24796</v>
      </c>
    </row>
    <row r="11615" spans="1:4" x14ac:dyDescent="0.2">
      <c r="A11615" s="445">
        <v>37440</v>
      </c>
      <c r="B11615" s="445" t="s">
        <v>18847</v>
      </c>
      <c r="C11615" s="446" t="s">
        <v>1867</v>
      </c>
      <c r="D11615" s="396" t="s">
        <v>24797</v>
      </c>
    </row>
    <row r="11616" spans="1:4" x14ac:dyDescent="0.2">
      <c r="A11616" s="445">
        <v>37441</v>
      </c>
      <c r="B11616" s="445" t="s">
        <v>18848</v>
      </c>
      <c r="C11616" s="446" t="s">
        <v>1867</v>
      </c>
      <c r="D11616" s="396" t="s">
        <v>24797</v>
      </c>
    </row>
    <row r="11617" spans="1:4" x14ac:dyDescent="0.2">
      <c r="A11617" s="445">
        <v>37442</v>
      </c>
      <c r="B11617" s="445" t="s">
        <v>18849</v>
      </c>
      <c r="C11617" s="446" t="s">
        <v>1867</v>
      </c>
      <c r="D11617" s="396" t="s">
        <v>24798</v>
      </c>
    </row>
    <row r="11618" spans="1:4" x14ac:dyDescent="0.2">
      <c r="A11618" s="445">
        <v>38017</v>
      </c>
      <c r="B11618" s="445" t="s">
        <v>18850</v>
      </c>
      <c r="C11618" s="446" t="s">
        <v>1867</v>
      </c>
      <c r="D11618" s="396" t="s">
        <v>22508</v>
      </c>
    </row>
    <row r="11619" spans="1:4" x14ac:dyDescent="0.2">
      <c r="A11619" s="445">
        <v>38018</v>
      </c>
      <c r="B11619" s="445" t="s">
        <v>18851</v>
      </c>
      <c r="C11619" s="446" t="s">
        <v>1867</v>
      </c>
      <c r="D11619" s="396" t="s">
        <v>24799</v>
      </c>
    </row>
    <row r="11620" spans="1:4" x14ac:dyDescent="0.2">
      <c r="A11620" s="445">
        <v>39895</v>
      </c>
      <c r="B11620" s="445" t="s">
        <v>18852</v>
      </c>
      <c r="C11620" s="446" t="s">
        <v>1867</v>
      </c>
      <c r="D11620" s="396" t="s">
        <v>24800</v>
      </c>
    </row>
    <row r="11621" spans="1:4" x14ac:dyDescent="0.2">
      <c r="A11621" s="445">
        <v>39896</v>
      </c>
      <c r="B11621" s="445" t="s">
        <v>18853</v>
      </c>
      <c r="C11621" s="446" t="s">
        <v>1867</v>
      </c>
      <c r="D11621" s="396" t="s">
        <v>24801</v>
      </c>
    </row>
    <row r="11622" spans="1:4" x14ac:dyDescent="0.2">
      <c r="A11622" s="445">
        <v>38873</v>
      </c>
      <c r="B11622" s="445" t="s">
        <v>18854</v>
      </c>
      <c r="C11622" s="446" t="s">
        <v>1867</v>
      </c>
      <c r="D11622" s="396" t="s">
        <v>24802</v>
      </c>
    </row>
    <row r="11623" spans="1:4" x14ac:dyDescent="0.2">
      <c r="A11623" s="445">
        <v>38874</v>
      </c>
      <c r="B11623" s="445" t="s">
        <v>18855</v>
      </c>
      <c r="C11623" s="446" t="s">
        <v>1867</v>
      </c>
      <c r="D11623" s="396" t="s">
        <v>24803</v>
      </c>
    </row>
    <row r="11624" spans="1:4" x14ac:dyDescent="0.2">
      <c r="A11624" s="445">
        <v>38875</v>
      </c>
      <c r="B11624" s="445" t="s">
        <v>18856</v>
      </c>
      <c r="C11624" s="446" t="s">
        <v>1867</v>
      </c>
      <c r="D11624" s="396" t="s">
        <v>24804</v>
      </c>
    </row>
    <row r="11625" spans="1:4" x14ac:dyDescent="0.2">
      <c r="A11625" s="445">
        <v>38876</v>
      </c>
      <c r="B11625" s="445" t="s">
        <v>18857</v>
      </c>
      <c r="C11625" s="446" t="s">
        <v>1867</v>
      </c>
      <c r="D11625" s="396" t="s">
        <v>22116</v>
      </c>
    </row>
    <row r="11626" spans="1:4" x14ac:dyDescent="0.2">
      <c r="A11626" s="445">
        <v>39000</v>
      </c>
      <c r="B11626" s="445" t="s">
        <v>18858</v>
      </c>
      <c r="C11626" s="446" t="s">
        <v>1867</v>
      </c>
      <c r="D11626" s="396" t="s">
        <v>24805</v>
      </c>
    </row>
    <row r="11627" spans="1:4" x14ac:dyDescent="0.2">
      <c r="A11627" s="445">
        <v>38674</v>
      </c>
      <c r="B11627" s="445" t="s">
        <v>18859</v>
      </c>
      <c r="C11627" s="446" t="s">
        <v>1867</v>
      </c>
      <c r="D11627" s="396" t="s">
        <v>24806</v>
      </c>
    </row>
    <row r="11628" spans="1:4" x14ac:dyDescent="0.2">
      <c r="A11628" s="445">
        <v>38019</v>
      </c>
      <c r="B11628" s="445" t="s">
        <v>18860</v>
      </c>
      <c r="C11628" s="446" t="s">
        <v>1867</v>
      </c>
      <c r="D11628" s="396" t="s">
        <v>24807</v>
      </c>
    </row>
    <row r="11629" spans="1:4" x14ac:dyDescent="0.2">
      <c r="A11629" s="445">
        <v>38020</v>
      </c>
      <c r="B11629" s="445" t="s">
        <v>18861</v>
      </c>
      <c r="C11629" s="446" t="s">
        <v>1867</v>
      </c>
      <c r="D11629" s="396" t="s">
        <v>24808</v>
      </c>
    </row>
    <row r="11630" spans="1:4" x14ac:dyDescent="0.2">
      <c r="A11630" s="445">
        <v>38454</v>
      </c>
      <c r="B11630" s="445" t="s">
        <v>18862</v>
      </c>
      <c r="C11630" s="446" t="s">
        <v>1867</v>
      </c>
      <c r="D11630" s="396" t="s">
        <v>24809</v>
      </c>
    </row>
    <row r="11631" spans="1:4" x14ac:dyDescent="0.2">
      <c r="A11631" s="445">
        <v>38455</v>
      </c>
      <c r="B11631" s="445" t="s">
        <v>18863</v>
      </c>
      <c r="C11631" s="446" t="s">
        <v>1867</v>
      </c>
      <c r="D11631" s="396" t="s">
        <v>22388</v>
      </c>
    </row>
    <row r="11632" spans="1:4" x14ac:dyDescent="0.2">
      <c r="A11632" s="445">
        <v>38462</v>
      </c>
      <c r="B11632" s="445" t="s">
        <v>18864</v>
      </c>
      <c r="C11632" s="446" t="s">
        <v>1867</v>
      </c>
      <c r="D11632" s="396" t="s">
        <v>24810</v>
      </c>
    </row>
    <row r="11633" spans="1:4" x14ac:dyDescent="0.2">
      <c r="A11633" s="445">
        <v>36362</v>
      </c>
      <c r="B11633" s="445" t="s">
        <v>18865</v>
      </c>
      <c r="C11633" s="446" t="s">
        <v>1867</v>
      </c>
      <c r="D11633" s="396" t="s">
        <v>24811</v>
      </c>
    </row>
    <row r="11634" spans="1:4" x14ac:dyDescent="0.2">
      <c r="A11634" s="445">
        <v>36298</v>
      </c>
      <c r="B11634" s="445" t="s">
        <v>18866</v>
      </c>
      <c r="C11634" s="446" t="s">
        <v>1867</v>
      </c>
      <c r="D11634" s="396" t="s">
        <v>22790</v>
      </c>
    </row>
    <row r="11635" spans="1:4" x14ac:dyDescent="0.2">
      <c r="A11635" s="445">
        <v>38456</v>
      </c>
      <c r="B11635" s="445" t="s">
        <v>18867</v>
      </c>
      <c r="C11635" s="446" t="s">
        <v>1867</v>
      </c>
      <c r="D11635" s="396" t="s">
        <v>24812</v>
      </c>
    </row>
    <row r="11636" spans="1:4" x14ac:dyDescent="0.2">
      <c r="A11636" s="445">
        <v>38457</v>
      </c>
      <c r="B11636" s="445" t="s">
        <v>18868</v>
      </c>
      <c r="C11636" s="446" t="s">
        <v>1867</v>
      </c>
      <c r="D11636" s="396" t="s">
        <v>24813</v>
      </c>
    </row>
    <row r="11637" spans="1:4" x14ac:dyDescent="0.2">
      <c r="A11637" s="445">
        <v>38458</v>
      </c>
      <c r="B11637" s="445" t="s">
        <v>18869</v>
      </c>
      <c r="C11637" s="446" t="s">
        <v>1867</v>
      </c>
      <c r="D11637" s="396" t="s">
        <v>24814</v>
      </c>
    </row>
    <row r="11638" spans="1:4" x14ac:dyDescent="0.2">
      <c r="A11638" s="445">
        <v>38459</v>
      </c>
      <c r="B11638" s="445" t="s">
        <v>18870</v>
      </c>
      <c r="C11638" s="446" t="s">
        <v>1867</v>
      </c>
      <c r="D11638" s="396" t="s">
        <v>24815</v>
      </c>
    </row>
    <row r="11639" spans="1:4" x14ac:dyDescent="0.2">
      <c r="A11639" s="445">
        <v>38460</v>
      </c>
      <c r="B11639" s="445" t="s">
        <v>18871</v>
      </c>
      <c r="C11639" s="446" t="s">
        <v>1867</v>
      </c>
      <c r="D11639" s="396" t="s">
        <v>24816</v>
      </c>
    </row>
    <row r="11640" spans="1:4" x14ac:dyDescent="0.2">
      <c r="A11640" s="445">
        <v>38461</v>
      </c>
      <c r="B11640" s="445" t="s">
        <v>18872</v>
      </c>
      <c r="C11640" s="446" t="s">
        <v>1867</v>
      </c>
      <c r="D11640" s="396" t="s">
        <v>24817</v>
      </c>
    </row>
    <row r="11641" spans="1:4" x14ac:dyDescent="0.2">
      <c r="A11641" s="445">
        <v>7094</v>
      </c>
      <c r="B11641" s="445" t="s">
        <v>18873</v>
      </c>
      <c r="C11641" s="446" t="s">
        <v>1867</v>
      </c>
      <c r="D11641" s="396" t="s">
        <v>24818</v>
      </c>
    </row>
    <row r="11642" spans="1:4" x14ac:dyDescent="0.2">
      <c r="A11642" s="445">
        <v>7116</v>
      </c>
      <c r="B11642" s="445" t="s">
        <v>18874</v>
      </c>
      <c r="C11642" s="446" t="s">
        <v>1867</v>
      </c>
      <c r="D11642" s="396" t="s">
        <v>24811</v>
      </c>
    </row>
    <row r="11643" spans="1:4" x14ac:dyDescent="0.2">
      <c r="A11643" s="445">
        <v>7118</v>
      </c>
      <c r="B11643" s="445" t="s">
        <v>18875</v>
      </c>
      <c r="C11643" s="446" t="s">
        <v>1867</v>
      </c>
      <c r="D11643" s="396" t="s">
        <v>21855</v>
      </c>
    </row>
    <row r="11644" spans="1:4" x14ac:dyDescent="0.2">
      <c r="A11644" s="445">
        <v>7098</v>
      </c>
      <c r="B11644" s="445" t="s">
        <v>18876</v>
      </c>
      <c r="C11644" s="446" t="s">
        <v>1867</v>
      </c>
      <c r="D11644" s="396" t="s">
        <v>23171</v>
      </c>
    </row>
    <row r="11645" spans="1:4" x14ac:dyDescent="0.2">
      <c r="A11645" s="445">
        <v>7110</v>
      </c>
      <c r="B11645" s="445" t="s">
        <v>18877</v>
      </c>
      <c r="C11645" s="446" t="s">
        <v>1867</v>
      </c>
      <c r="D11645" s="396" t="s">
        <v>24819</v>
      </c>
    </row>
    <row r="11646" spans="1:4" x14ac:dyDescent="0.2">
      <c r="A11646" s="445">
        <v>7123</v>
      </c>
      <c r="B11646" s="445" t="s">
        <v>18878</v>
      </c>
      <c r="C11646" s="446" t="s">
        <v>1867</v>
      </c>
      <c r="D11646" s="396" t="s">
        <v>22618</v>
      </c>
    </row>
    <row r="11647" spans="1:4" x14ac:dyDescent="0.2">
      <c r="A11647" s="445">
        <v>7121</v>
      </c>
      <c r="B11647" s="445" t="s">
        <v>18879</v>
      </c>
      <c r="C11647" s="446" t="s">
        <v>1867</v>
      </c>
      <c r="D11647" s="396" t="s">
        <v>24820</v>
      </c>
    </row>
    <row r="11648" spans="1:4" x14ac:dyDescent="0.2">
      <c r="A11648" s="445">
        <v>7137</v>
      </c>
      <c r="B11648" s="445" t="s">
        <v>18880</v>
      </c>
      <c r="C11648" s="446" t="s">
        <v>1867</v>
      </c>
      <c r="D11648" s="396" t="s">
        <v>24821</v>
      </c>
    </row>
    <row r="11649" spans="1:4" x14ac:dyDescent="0.2">
      <c r="A11649" s="445">
        <v>7122</v>
      </c>
      <c r="B11649" s="445" t="s">
        <v>18881</v>
      </c>
      <c r="C11649" s="446" t="s">
        <v>1867</v>
      </c>
      <c r="D11649" s="396" t="s">
        <v>22649</v>
      </c>
    </row>
    <row r="11650" spans="1:4" x14ac:dyDescent="0.2">
      <c r="A11650" s="445">
        <v>7114</v>
      </c>
      <c r="B11650" s="445" t="s">
        <v>18882</v>
      </c>
      <c r="C11650" s="446" t="s">
        <v>1867</v>
      </c>
      <c r="D11650" s="396" t="s">
        <v>22966</v>
      </c>
    </row>
    <row r="11651" spans="1:4" x14ac:dyDescent="0.2">
      <c r="A11651" s="445">
        <v>7109</v>
      </c>
      <c r="B11651" s="445" t="s">
        <v>18883</v>
      </c>
      <c r="C11651" s="446" t="s">
        <v>1867</v>
      </c>
      <c r="D11651" s="396" t="s">
        <v>24822</v>
      </c>
    </row>
    <row r="11652" spans="1:4" x14ac:dyDescent="0.2">
      <c r="A11652" s="445">
        <v>7135</v>
      </c>
      <c r="B11652" s="445" t="s">
        <v>18884</v>
      </c>
      <c r="C11652" s="446" t="s">
        <v>1867</v>
      </c>
      <c r="D11652" s="396" t="s">
        <v>22154</v>
      </c>
    </row>
    <row r="11653" spans="1:4" x14ac:dyDescent="0.2">
      <c r="A11653" s="445">
        <v>37947</v>
      </c>
      <c r="B11653" s="445" t="s">
        <v>18885</v>
      </c>
      <c r="C11653" s="446" t="s">
        <v>1867</v>
      </c>
      <c r="D11653" s="396" t="s">
        <v>22162</v>
      </c>
    </row>
    <row r="11654" spans="1:4" x14ac:dyDescent="0.2">
      <c r="A11654" s="445">
        <v>7103</v>
      </c>
      <c r="B11654" s="445" t="s">
        <v>18886</v>
      </c>
      <c r="C11654" s="446" t="s">
        <v>1867</v>
      </c>
      <c r="D11654" s="396" t="s">
        <v>22400</v>
      </c>
    </row>
    <row r="11655" spans="1:4" x14ac:dyDescent="0.2">
      <c r="A11655" s="445">
        <v>40419</v>
      </c>
      <c r="B11655" s="445" t="s">
        <v>18887</v>
      </c>
      <c r="C11655" s="446" t="s">
        <v>1867</v>
      </c>
      <c r="D11655" s="396" t="s">
        <v>24823</v>
      </c>
    </row>
    <row r="11656" spans="1:4" x14ac:dyDescent="0.2">
      <c r="A11656" s="445">
        <v>40420</v>
      </c>
      <c r="B11656" s="445" t="s">
        <v>18888</v>
      </c>
      <c r="C11656" s="446" t="s">
        <v>1867</v>
      </c>
      <c r="D11656" s="396" t="s">
        <v>22166</v>
      </c>
    </row>
    <row r="11657" spans="1:4" x14ac:dyDescent="0.2">
      <c r="A11657" s="445">
        <v>40421</v>
      </c>
      <c r="B11657" s="445" t="s">
        <v>18889</v>
      </c>
      <c r="C11657" s="446" t="s">
        <v>1867</v>
      </c>
      <c r="D11657" s="396" t="s">
        <v>24824</v>
      </c>
    </row>
    <row r="11658" spans="1:4" x14ac:dyDescent="0.2">
      <c r="A11658" s="445">
        <v>38905</v>
      </c>
      <c r="B11658" s="445" t="s">
        <v>18890</v>
      </c>
      <c r="C11658" s="446" t="s">
        <v>1867</v>
      </c>
      <c r="D11658" s="396" t="s">
        <v>24825</v>
      </c>
    </row>
    <row r="11659" spans="1:4" x14ac:dyDescent="0.2">
      <c r="A11659" s="445">
        <v>38907</v>
      </c>
      <c r="B11659" s="445" t="s">
        <v>18891</v>
      </c>
      <c r="C11659" s="446" t="s">
        <v>1867</v>
      </c>
      <c r="D11659" s="396" t="s">
        <v>24826</v>
      </c>
    </row>
    <row r="11660" spans="1:4" x14ac:dyDescent="0.2">
      <c r="A11660" s="445">
        <v>38910</v>
      </c>
      <c r="B11660" s="445" t="s">
        <v>18892</v>
      </c>
      <c r="C11660" s="446" t="s">
        <v>1867</v>
      </c>
      <c r="D11660" s="396" t="s">
        <v>24827</v>
      </c>
    </row>
    <row r="11661" spans="1:4" x14ac:dyDescent="0.2">
      <c r="A11661" s="445">
        <v>11655</v>
      </c>
      <c r="B11661" s="445" t="s">
        <v>18893</v>
      </c>
      <c r="C11661" s="446" t="s">
        <v>1867</v>
      </c>
      <c r="D11661" s="396" t="s">
        <v>22412</v>
      </c>
    </row>
    <row r="11662" spans="1:4" x14ac:dyDescent="0.2">
      <c r="A11662" s="445">
        <v>11656</v>
      </c>
      <c r="B11662" s="445" t="s">
        <v>18894</v>
      </c>
      <c r="C11662" s="446" t="s">
        <v>1867</v>
      </c>
      <c r="D11662" s="396" t="s">
        <v>24828</v>
      </c>
    </row>
    <row r="11663" spans="1:4" x14ac:dyDescent="0.2">
      <c r="A11663" s="445">
        <v>7091</v>
      </c>
      <c r="B11663" s="445" t="s">
        <v>18895</v>
      </c>
      <c r="C11663" s="446" t="s">
        <v>1867</v>
      </c>
      <c r="D11663" s="396" t="s">
        <v>24829</v>
      </c>
    </row>
    <row r="11664" spans="1:4" x14ac:dyDescent="0.2">
      <c r="A11664" s="445">
        <v>37948</v>
      </c>
      <c r="B11664" s="445" t="s">
        <v>18896</v>
      </c>
      <c r="C11664" s="446" t="s">
        <v>1867</v>
      </c>
      <c r="D11664" s="396" t="s">
        <v>23155</v>
      </c>
    </row>
    <row r="11665" spans="1:4" x14ac:dyDescent="0.2">
      <c r="A11665" s="445">
        <v>7097</v>
      </c>
      <c r="B11665" s="445" t="s">
        <v>18897</v>
      </c>
      <c r="C11665" s="446" t="s">
        <v>1867</v>
      </c>
      <c r="D11665" s="396" t="s">
        <v>24830</v>
      </c>
    </row>
    <row r="11666" spans="1:4" x14ac:dyDescent="0.2">
      <c r="A11666" s="445">
        <v>11658</v>
      </c>
      <c r="B11666" s="445" t="s">
        <v>18898</v>
      </c>
      <c r="C11666" s="446" t="s">
        <v>1867</v>
      </c>
      <c r="D11666" s="396" t="s">
        <v>24831</v>
      </c>
    </row>
    <row r="11667" spans="1:4" x14ac:dyDescent="0.2">
      <c r="A11667" s="445">
        <v>7146</v>
      </c>
      <c r="B11667" s="445" t="s">
        <v>18899</v>
      </c>
      <c r="C11667" s="446" t="s">
        <v>1867</v>
      </c>
      <c r="D11667" s="396" t="s">
        <v>24832</v>
      </c>
    </row>
    <row r="11668" spans="1:4" x14ac:dyDescent="0.2">
      <c r="A11668" s="445">
        <v>7138</v>
      </c>
      <c r="B11668" s="445" t="s">
        <v>18900</v>
      </c>
      <c r="C11668" s="446" t="s">
        <v>1867</v>
      </c>
      <c r="D11668" s="396" t="s">
        <v>21949</v>
      </c>
    </row>
    <row r="11669" spans="1:4" x14ac:dyDescent="0.2">
      <c r="A11669" s="445">
        <v>7139</v>
      </c>
      <c r="B11669" s="445" t="s">
        <v>18901</v>
      </c>
      <c r="C11669" s="446" t="s">
        <v>1867</v>
      </c>
      <c r="D11669" s="396" t="s">
        <v>21343</v>
      </c>
    </row>
    <row r="11670" spans="1:4" x14ac:dyDescent="0.2">
      <c r="A11670" s="445">
        <v>7140</v>
      </c>
      <c r="B11670" s="445" t="s">
        <v>18902</v>
      </c>
      <c r="C11670" s="446" t="s">
        <v>1867</v>
      </c>
      <c r="D11670" s="396" t="s">
        <v>23172</v>
      </c>
    </row>
    <row r="11671" spans="1:4" x14ac:dyDescent="0.2">
      <c r="A11671" s="445">
        <v>7141</v>
      </c>
      <c r="B11671" s="445" t="s">
        <v>18903</v>
      </c>
      <c r="C11671" s="446" t="s">
        <v>1867</v>
      </c>
      <c r="D11671" s="396" t="s">
        <v>24833</v>
      </c>
    </row>
    <row r="11672" spans="1:4" x14ac:dyDescent="0.2">
      <c r="A11672" s="445">
        <v>7143</v>
      </c>
      <c r="B11672" s="445" t="s">
        <v>18904</v>
      </c>
      <c r="C11672" s="446" t="s">
        <v>1867</v>
      </c>
      <c r="D11672" s="396" t="s">
        <v>22627</v>
      </c>
    </row>
    <row r="11673" spans="1:4" x14ac:dyDescent="0.2">
      <c r="A11673" s="445">
        <v>7144</v>
      </c>
      <c r="B11673" s="445" t="s">
        <v>18905</v>
      </c>
      <c r="C11673" s="446" t="s">
        <v>1867</v>
      </c>
      <c r="D11673" s="396" t="s">
        <v>24834</v>
      </c>
    </row>
    <row r="11674" spans="1:4" x14ac:dyDescent="0.2">
      <c r="A11674" s="445">
        <v>7145</v>
      </c>
      <c r="B11674" s="445" t="s">
        <v>18906</v>
      </c>
      <c r="C11674" s="446" t="s">
        <v>1867</v>
      </c>
      <c r="D11674" s="396" t="s">
        <v>24835</v>
      </c>
    </row>
    <row r="11675" spans="1:4" x14ac:dyDescent="0.2">
      <c r="A11675" s="445">
        <v>7142</v>
      </c>
      <c r="B11675" s="445" t="s">
        <v>18907</v>
      </c>
      <c r="C11675" s="446" t="s">
        <v>1867</v>
      </c>
      <c r="D11675" s="396" t="s">
        <v>24836</v>
      </c>
    </row>
    <row r="11676" spans="1:4" x14ac:dyDescent="0.2">
      <c r="A11676" s="445">
        <v>3593</v>
      </c>
      <c r="B11676" s="445" t="s">
        <v>18908</v>
      </c>
      <c r="C11676" s="446" t="s">
        <v>1867</v>
      </c>
      <c r="D11676" s="396" t="s">
        <v>24837</v>
      </c>
    </row>
    <row r="11677" spans="1:4" x14ac:dyDescent="0.2">
      <c r="A11677" s="445">
        <v>3588</v>
      </c>
      <c r="B11677" s="445" t="s">
        <v>18909</v>
      </c>
      <c r="C11677" s="446" t="s">
        <v>1867</v>
      </c>
      <c r="D11677" s="396" t="s">
        <v>24838</v>
      </c>
    </row>
    <row r="11678" spans="1:4" x14ac:dyDescent="0.2">
      <c r="A11678" s="445">
        <v>3585</v>
      </c>
      <c r="B11678" s="445" t="s">
        <v>18910</v>
      </c>
      <c r="C11678" s="446" t="s">
        <v>1867</v>
      </c>
      <c r="D11678" s="396" t="s">
        <v>24839</v>
      </c>
    </row>
    <row r="11679" spans="1:4" x14ac:dyDescent="0.2">
      <c r="A11679" s="445">
        <v>3587</v>
      </c>
      <c r="B11679" s="445" t="s">
        <v>18911</v>
      </c>
      <c r="C11679" s="446" t="s">
        <v>1867</v>
      </c>
      <c r="D11679" s="396" t="s">
        <v>24840</v>
      </c>
    </row>
    <row r="11680" spans="1:4" x14ac:dyDescent="0.2">
      <c r="A11680" s="445">
        <v>3590</v>
      </c>
      <c r="B11680" s="445" t="s">
        <v>18912</v>
      </c>
      <c r="C11680" s="446" t="s">
        <v>1867</v>
      </c>
      <c r="D11680" s="396" t="s">
        <v>24841</v>
      </c>
    </row>
    <row r="11681" spans="1:4" x14ac:dyDescent="0.2">
      <c r="A11681" s="445">
        <v>3589</v>
      </c>
      <c r="B11681" s="445" t="s">
        <v>18913</v>
      </c>
      <c r="C11681" s="446" t="s">
        <v>1867</v>
      </c>
      <c r="D11681" s="396" t="s">
        <v>24842</v>
      </c>
    </row>
    <row r="11682" spans="1:4" x14ac:dyDescent="0.2">
      <c r="A11682" s="445">
        <v>3586</v>
      </c>
      <c r="B11682" s="445" t="s">
        <v>18914</v>
      </c>
      <c r="C11682" s="446" t="s">
        <v>1867</v>
      </c>
      <c r="D11682" s="396" t="s">
        <v>24843</v>
      </c>
    </row>
    <row r="11683" spans="1:4" x14ac:dyDescent="0.2">
      <c r="A11683" s="445">
        <v>3592</v>
      </c>
      <c r="B11683" s="445" t="s">
        <v>18915</v>
      </c>
      <c r="C11683" s="446" t="s">
        <v>1867</v>
      </c>
      <c r="D11683" s="396" t="s">
        <v>24844</v>
      </c>
    </row>
    <row r="11684" spans="1:4" x14ac:dyDescent="0.2">
      <c r="A11684" s="445">
        <v>3591</v>
      </c>
      <c r="B11684" s="445" t="s">
        <v>18916</v>
      </c>
      <c r="C11684" s="446" t="s">
        <v>1867</v>
      </c>
      <c r="D11684" s="396" t="s">
        <v>24845</v>
      </c>
    </row>
    <row r="11685" spans="1:4" x14ac:dyDescent="0.2">
      <c r="A11685" s="445">
        <v>40396</v>
      </c>
      <c r="B11685" s="445" t="s">
        <v>18917</v>
      </c>
      <c r="C11685" s="446" t="s">
        <v>1867</v>
      </c>
      <c r="D11685" s="396" t="s">
        <v>24846</v>
      </c>
    </row>
    <row r="11686" spans="1:4" x14ac:dyDescent="0.2">
      <c r="A11686" s="445">
        <v>40395</v>
      </c>
      <c r="B11686" s="445" t="s">
        <v>18918</v>
      </c>
      <c r="C11686" s="446" t="s">
        <v>1867</v>
      </c>
      <c r="D11686" s="396" t="s">
        <v>24847</v>
      </c>
    </row>
    <row r="11687" spans="1:4" x14ac:dyDescent="0.2">
      <c r="A11687" s="445">
        <v>40392</v>
      </c>
      <c r="B11687" s="445" t="s">
        <v>18919</v>
      </c>
      <c r="C11687" s="446" t="s">
        <v>1867</v>
      </c>
      <c r="D11687" s="396" t="s">
        <v>24848</v>
      </c>
    </row>
    <row r="11688" spans="1:4" x14ac:dyDescent="0.2">
      <c r="A11688" s="445">
        <v>40394</v>
      </c>
      <c r="B11688" s="445" t="s">
        <v>18920</v>
      </c>
      <c r="C11688" s="446" t="s">
        <v>1867</v>
      </c>
      <c r="D11688" s="396" t="s">
        <v>24849</v>
      </c>
    </row>
    <row r="11689" spans="1:4" x14ac:dyDescent="0.2">
      <c r="A11689" s="445">
        <v>40398</v>
      </c>
      <c r="B11689" s="445" t="s">
        <v>18921</v>
      </c>
      <c r="C11689" s="446" t="s">
        <v>1867</v>
      </c>
      <c r="D11689" s="396" t="s">
        <v>24850</v>
      </c>
    </row>
    <row r="11690" spans="1:4" x14ac:dyDescent="0.2">
      <c r="A11690" s="445">
        <v>40397</v>
      </c>
      <c r="B11690" s="445" t="s">
        <v>18922</v>
      </c>
      <c r="C11690" s="446" t="s">
        <v>1867</v>
      </c>
      <c r="D11690" s="396" t="s">
        <v>24851</v>
      </c>
    </row>
    <row r="11691" spans="1:4" x14ac:dyDescent="0.2">
      <c r="A11691" s="445">
        <v>40393</v>
      </c>
      <c r="B11691" s="445" t="s">
        <v>18923</v>
      </c>
      <c r="C11691" s="446" t="s">
        <v>1867</v>
      </c>
      <c r="D11691" s="396" t="s">
        <v>24852</v>
      </c>
    </row>
    <row r="11692" spans="1:4" x14ac:dyDescent="0.2">
      <c r="A11692" s="445">
        <v>40399</v>
      </c>
      <c r="B11692" s="445" t="s">
        <v>18924</v>
      </c>
      <c r="C11692" s="446" t="s">
        <v>1867</v>
      </c>
      <c r="D11692" s="396" t="s">
        <v>24853</v>
      </c>
    </row>
    <row r="11693" spans="1:4" x14ac:dyDescent="0.2">
      <c r="A11693" s="445">
        <v>39322</v>
      </c>
      <c r="B11693" s="445" t="s">
        <v>18925</v>
      </c>
      <c r="C11693" s="446" t="s">
        <v>1867</v>
      </c>
      <c r="D11693" s="396" t="s">
        <v>22251</v>
      </c>
    </row>
    <row r="11694" spans="1:4" x14ac:dyDescent="0.2">
      <c r="A11694" s="445">
        <v>39289</v>
      </c>
      <c r="B11694" s="445" t="s">
        <v>18926</v>
      </c>
      <c r="C11694" s="446" t="s">
        <v>1867</v>
      </c>
      <c r="D11694" s="396" t="s">
        <v>24518</v>
      </c>
    </row>
    <row r="11695" spans="1:4" x14ac:dyDescent="0.2">
      <c r="A11695" s="445">
        <v>39290</v>
      </c>
      <c r="B11695" s="445" t="s">
        <v>18927</v>
      </c>
      <c r="C11695" s="446" t="s">
        <v>1867</v>
      </c>
      <c r="D11695" s="396" t="s">
        <v>23337</v>
      </c>
    </row>
    <row r="11696" spans="1:4" x14ac:dyDescent="0.2">
      <c r="A11696" s="445">
        <v>39291</v>
      </c>
      <c r="B11696" s="445" t="s">
        <v>18928</v>
      </c>
      <c r="C11696" s="446" t="s">
        <v>1867</v>
      </c>
      <c r="D11696" s="396" t="s">
        <v>24854</v>
      </c>
    </row>
    <row r="11697" spans="1:4" x14ac:dyDescent="0.2">
      <c r="A11697" s="445">
        <v>41892</v>
      </c>
      <c r="B11697" s="445" t="s">
        <v>24855</v>
      </c>
      <c r="C11697" s="446" t="s">
        <v>1867</v>
      </c>
      <c r="D11697" s="396" t="s">
        <v>24856</v>
      </c>
    </row>
    <row r="11698" spans="1:4" x14ac:dyDescent="0.2">
      <c r="A11698" s="445">
        <v>7048</v>
      </c>
      <c r="B11698" s="445" t="s">
        <v>24857</v>
      </c>
      <c r="C11698" s="446" t="s">
        <v>1867</v>
      </c>
      <c r="D11698" s="396" t="s">
        <v>24858</v>
      </c>
    </row>
    <row r="11699" spans="1:4" x14ac:dyDescent="0.2">
      <c r="A11699" s="445">
        <v>7088</v>
      </c>
      <c r="B11699" s="445" t="s">
        <v>24859</v>
      </c>
      <c r="C11699" s="446" t="s">
        <v>1867</v>
      </c>
      <c r="D11699" s="396" t="s">
        <v>24860</v>
      </c>
    </row>
    <row r="11700" spans="1:4" x14ac:dyDescent="0.2">
      <c r="A11700" s="445">
        <v>20179</v>
      </c>
      <c r="B11700" s="445" t="s">
        <v>18929</v>
      </c>
      <c r="C11700" s="446" t="s">
        <v>1867</v>
      </c>
      <c r="D11700" s="396" t="s">
        <v>24861</v>
      </c>
    </row>
    <row r="11701" spans="1:4" x14ac:dyDescent="0.2">
      <c r="A11701" s="445">
        <v>20178</v>
      </c>
      <c r="B11701" s="445" t="s">
        <v>18930</v>
      </c>
      <c r="C11701" s="446" t="s">
        <v>1867</v>
      </c>
      <c r="D11701" s="396" t="s">
        <v>24862</v>
      </c>
    </row>
    <row r="11702" spans="1:4" x14ac:dyDescent="0.2">
      <c r="A11702" s="445">
        <v>20180</v>
      </c>
      <c r="B11702" s="445" t="s">
        <v>18931</v>
      </c>
      <c r="C11702" s="446" t="s">
        <v>1867</v>
      </c>
      <c r="D11702" s="396" t="s">
        <v>24863</v>
      </c>
    </row>
    <row r="11703" spans="1:4" x14ac:dyDescent="0.2">
      <c r="A11703" s="445">
        <v>20181</v>
      </c>
      <c r="B11703" s="445" t="s">
        <v>18932</v>
      </c>
      <c r="C11703" s="446" t="s">
        <v>1867</v>
      </c>
      <c r="D11703" s="396" t="s">
        <v>24864</v>
      </c>
    </row>
    <row r="11704" spans="1:4" x14ac:dyDescent="0.2">
      <c r="A11704" s="445">
        <v>20177</v>
      </c>
      <c r="B11704" s="445" t="s">
        <v>18933</v>
      </c>
      <c r="C11704" s="446" t="s">
        <v>1867</v>
      </c>
      <c r="D11704" s="396" t="s">
        <v>22875</v>
      </c>
    </row>
    <row r="11705" spans="1:4" x14ac:dyDescent="0.2">
      <c r="A11705" s="445">
        <v>7070</v>
      </c>
      <c r="B11705" s="445" t="s">
        <v>18934</v>
      </c>
      <c r="C11705" s="446" t="s">
        <v>1867</v>
      </c>
      <c r="D11705" s="396" t="s">
        <v>24865</v>
      </c>
    </row>
    <row r="11706" spans="1:4" x14ac:dyDescent="0.2">
      <c r="A11706" s="445">
        <v>40945</v>
      </c>
      <c r="B11706" s="445" t="s">
        <v>18935</v>
      </c>
      <c r="C11706" s="446" t="s">
        <v>1866</v>
      </c>
      <c r="D11706" s="396" t="s">
        <v>24866</v>
      </c>
    </row>
    <row r="11707" spans="1:4" x14ac:dyDescent="0.2">
      <c r="A11707" s="445">
        <v>40946</v>
      </c>
      <c r="B11707" s="445" t="s">
        <v>18936</v>
      </c>
      <c r="C11707" s="446" t="s">
        <v>1873</v>
      </c>
      <c r="D11707" s="396" t="s">
        <v>24867</v>
      </c>
    </row>
    <row r="11708" spans="1:4" x14ac:dyDescent="0.2">
      <c r="A11708" s="445">
        <v>7153</v>
      </c>
      <c r="B11708" s="445" t="s">
        <v>18937</v>
      </c>
      <c r="C11708" s="446" t="s">
        <v>1866</v>
      </c>
      <c r="D11708" s="396" t="s">
        <v>24868</v>
      </c>
    </row>
    <row r="11709" spans="1:4" x14ac:dyDescent="0.2">
      <c r="A11709" s="445">
        <v>41089</v>
      </c>
      <c r="B11709" s="445" t="s">
        <v>18938</v>
      </c>
      <c r="C11709" s="446" t="s">
        <v>1873</v>
      </c>
      <c r="D11709" s="396" t="s">
        <v>24869</v>
      </c>
    </row>
    <row r="11710" spans="1:4" x14ac:dyDescent="0.2">
      <c r="A11710" s="445">
        <v>40943</v>
      </c>
      <c r="B11710" s="445" t="s">
        <v>18939</v>
      </c>
      <c r="C11710" s="446" t="s">
        <v>1866</v>
      </c>
      <c r="D11710" s="396" t="s">
        <v>24870</v>
      </c>
    </row>
    <row r="11711" spans="1:4" x14ac:dyDescent="0.2">
      <c r="A11711" s="445">
        <v>40944</v>
      </c>
      <c r="B11711" s="445" t="s">
        <v>18940</v>
      </c>
      <c r="C11711" s="446" t="s">
        <v>1873</v>
      </c>
      <c r="D11711" s="396" t="s">
        <v>24871</v>
      </c>
    </row>
    <row r="11712" spans="1:4" x14ac:dyDescent="0.2">
      <c r="A11712" s="445">
        <v>6175</v>
      </c>
      <c r="B11712" s="445" t="s">
        <v>18941</v>
      </c>
      <c r="C11712" s="446" t="s">
        <v>1866</v>
      </c>
      <c r="D11712" s="396" t="s">
        <v>24872</v>
      </c>
    </row>
    <row r="11713" spans="1:4" x14ac:dyDescent="0.2">
      <c r="A11713" s="445">
        <v>41092</v>
      </c>
      <c r="B11713" s="445" t="s">
        <v>18942</v>
      </c>
      <c r="C11713" s="446" t="s">
        <v>1873</v>
      </c>
      <c r="D11713" s="396" t="s">
        <v>24873</v>
      </c>
    </row>
    <row r="11714" spans="1:4" x14ac:dyDescent="0.2">
      <c r="A11714" s="445">
        <v>37712</v>
      </c>
      <c r="B11714" s="445" t="s">
        <v>18943</v>
      </c>
      <c r="C11714" s="446" t="s">
        <v>1868</v>
      </c>
      <c r="D11714" s="396" t="s">
        <v>24874</v>
      </c>
    </row>
    <row r="11715" spans="1:4" x14ac:dyDescent="0.2">
      <c r="A11715" s="445">
        <v>34547</v>
      </c>
      <c r="B11715" s="445" t="s">
        <v>18944</v>
      </c>
      <c r="C11715" s="446" t="s">
        <v>1870</v>
      </c>
      <c r="D11715" s="396" t="s">
        <v>23392</v>
      </c>
    </row>
    <row r="11716" spans="1:4" x14ac:dyDescent="0.2">
      <c r="A11716" s="445">
        <v>34548</v>
      </c>
      <c r="B11716" s="445" t="s">
        <v>18945</v>
      </c>
      <c r="C11716" s="446" t="s">
        <v>1870</v>
      </c>
      <c r="D11716" s="396" t="s">
        <v>22652</v>
      </c>
    </row>
    <row r="11717" spans="1:4" x14ac:dyDescent="0.2">
      <c r="A11717" s="445">
        <v>34558</v>
      </c>
      <c r="B11717" s="445" t="s">
        <v>18946</v>
      </c>
      <c r="C11717" s="446" t="s">
        <v>1870</v>
      </c>
      <c r="D11717" s="396" t="s">
        <v>22963</v>
      </c>
    </row>
    <row r="11718" spans="1:4" x14ac:dyDescent="0.2">
      <c r="A11718" s="445">
        <v>34550</v>
      </c>
      <c r="B11718" s="445" t="s">
        <v>18947</v>
      </c>
      <c r="C11718" s="446" t="s">
        <v>1870</v>
      </c>
      <c r="D11718" s="396" t="s">
        <v>21539</v>
      </c>
    </row>
    <row r="11719" spans="1:4" x14ac:dyDescent="0.2">
      <c r="A11719" s="445">
        <v>34557</v>
      </c>
      <c r="B11719" s="445" t="s">
        <v>18948</v>
      </c>
      <c r="C11719" s="446" t="s">
        <v>1870</v>
      </c>
      <c r="D11719" s="396" t="s">
        <v>24875</v>
      </c>
    </row>
    <row r="11720" spans="1:4" x14ac:dyDescent="0.2">
      <c r="A11720" s="445">
        <v>37411</v>
      </c>
      <c r="B11720" s="445" t="s">
        <v>18949</v>
      </c>
      <c r="C11720" s="446" t="s">
        <v>1868</v>
      </c>
      <c r="D11720" s="396" t="s">
        <v>24876</v>
      </c>
    </row>
    <row r="11721" spans="1:4" x14ac:dyDescent="0.2">
      <c r="A11721" s="445">
        <v>39508</v>
      </c>
      <c r="B11721" s="445" t="s">
        <v>18950</v>
      </c>
      <c r="C11721" s="446" t="s">
        <v>1868</v>
      </c>
      <c r="D11721" s="396" t="s">
        <v>21730</v>
      </c>
    </row>
    <row r="11722" spans="1:4" x14ac:dyDescent="0.2">
      <c r="A11722" s="445">
        <v>39507</v>
      </c>
      <c r="B11722" s="445" t="s">
        <v>18951</v>
      </c>
      <c r="C11722" s="446" t="s">
        <v>1868</v>
      </c>
      <c r="D11722" s="396" t="s">
        <v>21899</v>
      </c>
    </row>
    <row r="11723" spans="1:4" x14ac:dyDescent="0.2">
      <c r="A11723" s="445">
        <v>7155</v>
      </c>
      <c r="B11723" s="445" t="s">
        <v>18952</v>
      </c>
      <c r="C11723" s="446" t="s">
        <v>1868</v>
      </c>
      <c r="D11723" s="396" t="s">
        <v>23493</v>
      </c>
    </row>
    <row r="11724" spans="1:4" x14ac:dyDescent="0.2">
      <c r="A11724" s="445">
        <v>42406</v>
      </c>
      <c r="B11724" s="445" t="s">
        <v>18953</v>
      </c>
      <c r="C11724" s="446" t="s">
        <v>1868</v>
      </c>
      <c r="D11724" s="396" t="s">
        <v>24877</v>
      </c>
    </row>
    <row r="11725" spans="1:4" x14ac:dyDescent="0.2">
      <c r="A11725" s="445">
        <v>7156</v>
      </c>
      <c r="B11725" s="445" t="s">
        <v>18954</v>
      </c>
      <c r="C11725" s="446" t="s">
        <v>1868</v>
      </c>
      <c r="D11725" s="396" t="s">
        <v>24878</v>
      </c>
    </row>
    <row r="11726" spans="1:4" x14ac:dyDescent="0.2">
      <c r="A11726" s="445">
        <v>43127</v>
      </c>
      <c r="B11726" s="445" t="s">
        <v>18955</v>
      </c>
      <c r="C11726" s="446" t="s">
        <v>1868</v>
      </c>
      <c r="D11726" s="396" t="s">
        <v>24879</v>
      </c>
    </row>
    <row r="11727" spans="1:4" x14ac:dyDescent="0.2">
      <c r="A11727" s="445">
        <v>10917</v>
      </c>
      <c r="B11727" s="445" t="s">
        <v>18956</v>
      </c>
      <c r="C11727" s="446" t="s">
        <v>1868</v>
      </c>
      <c r="D11727" s="396" t="s">
        <v>24880</v>
      </c>
    </row>
    <row r="11728" spans="1:4" x14ac:dyDescent="0.2">
      <c r="A11728" s="445">
        <v>21141</v>
      </c>
      <c r="B11728" s="445" t="s">
        <v>18957</v>
      </c>
      <c r="C11728" s="446" t="s">
        <v>1868</v>
      </c>
      <c r="D11728" s="396" t="s">
        <v>21592</v>
      </c>
    </row>
    <row r="11729" spans="1:4" x14ac:dyDescent="0.2">
      <c r="A11729" s="445">
        <v>39509</v>
      </c>
      <c r="B11729" s="445" t="s">
        <v>18958</v>
      </c>
      <c r="C11729" s="446" t="s">
        <v>1868</v>
      </c>
      <c r="D11729" s="396" t="s">
        <v>24881</v>
      </c>
    </row>
    <row r="11730" spans="1:4" x14ac:dyDescent="0.2">
      <c r="A11730" s="445">
        <v>44529</v>
      </c>
      <c r="B11730" s="445" t="s">
        <v>18959</v>
      </c>
      <c r="C11730" s="446" t="s">
        <v>1868</v>
      </c>
      <c r="D11730" s="396" t="s">
        <v>22620</v>
      </c>
    </row>
    <row r="11731" spans="1:4" x14ac:dyDescent="0.2">
      <c r="A11731" s="445">
        <v>7167</v>
      </c>
      <c r="B11731" s="445" t="s">
        <v>18960</v>
      </c>
      <c r="C11731" s="446" t="s">
        <v>1868</v>
      </c>
      <c r="D11731" s="396" t="s">
        <v>24882</v>
      </c>
    </row>
    <row r="11732" spans="1:4" x14ac:dyDescent="0.2">
      <c r="A11732" s="445">
        <v>10928</v>
      </c>
      <c r="B11732" s="445" t="s">
        <v>18961</v>
      </c>
      <c r="C11732" s="446" t="s">
        <v>1868</v>
      </c>
      <c r="D11732" s="396" t="s">
        <v>24079</v>
      </c>
    </row>
    <row r="11733" spans="1:4" x14ac:dyDescent="0.2">
      <c r="A11733" s="445">
        <v>10933</v>
      </c>
      <c r="B11733" s="445" t="s">
        <v>18962</v>
      </c>
      <c r="C11733" s="446" t="s">
        <v>1868</v>
      </c>
      <c r="D11733" s="396" t="s">
        <v>24883</v>
      </c>
    </row>
    <row r="11734" spans="1:4" x14ac:dyDescent="0.2">
      <c r="A11734" s="445">
        <v>7158</v>
      </c>
      <c r="B11734" s="445" t="s">
        <v>18963</v>
      </c>
      <c r="C11734" s="446" t="s">
        <v>1868</v>
      </c>
      <c r="D11734" s="396" t="s">
        <v>22075</v>
      </c>
    </row>
    <row r="11735" spans="1:4" x14ac:dyDescent="0.2">
      <c r="A11735" s="445">
        <v>10927</v>
      </c>
      <c r="B11735" s="445" t="s">
        <v>18964</v>
      </c>
      <c r="C11735" s="446" t="s">
        <v>1868</v>
      </c>
      <c r="D11735" s="396" t="s">
        <v>24630</v>
      </c>
    </row>
    <row r="11736" spans="1:4" x14ac:dyDescent="0.2">
      <c r="A11736" s="445">
        <v>7162</v>
      </c>
      <c r="B11736" s="445" t="s">
        <v>18965</v>
      </c>
      <c r="C11736" s="446" t="s">
        <v>1868</v>
      </c>
      <c r="D11736" s="396" t="s">
        <v>24884</v>
      </c>
    </row>
    <row r="11737" spans="1:4" x14ac:dyDescent="0.2">
      <c r="A11737" s="445">
        <v>10932</v>
      </c>
      <c r="B11737" s="445" t="s">
        <v>18966</v>
      </c>
      <c r="C11737" s="446" t="s">
        <v>1868</v>
      </c>
      <c r="D11737" s="396" t="s">
        <v>24885</v>
      </c>
    </row>
    <row r="11738" spans="1:4" x14ac:dyDescent="0.2">
      <c r="A11738" s="445">
        <v>10937</v>
      </c>
      <c r="B11738" s="445" t="s">
        <v>18967</v>
      </c>
      <c r="C11738" s="446" t="s">
        <v>1868</v>
      </c>
      <c r="D11738" s="396" t="s">
        <v>21857</v>
      </c>
    </row>
    <row r="11739" spans="1:4" x14ac:dyDescent="0.2">
      <c r="A11739" s="445">
        <v>10935</v>
      </c>
      <c r="B11739" s="445" t="s">
        <v>18968</v>
      </c>
      <c r="C11739" s="446" t="s">
        <v>1868</v>
      </c>
      <c r="D11739" s="396" t="s">
        <v>24886</v>
      </c>
    </row>
    <row r="11740" spans="1:4" x14ac:dyDescent="0.2">
      <c r="A11740" s="445">
        <v>10931</v>
      </c>
      <c r="B11740" s="445" t="s">
        <v>18969</v>
      </c>
      <c r="C11740" s="446" t="s">
        <v>1868</v>
      </c>
      <c r="D11740" s="396" t="s">
        <v>23452</v>
      </c>
    </row>
    <row r="11741" spans="1:4" x14ac:dyDescent="0.2">
      <c r="A11741" s="445">
        <v>7164</v>
      </c>
      <c r="B11741" s="445" t="s">
        <v>18970</v>
      </c>
      <c r="C11741" s="446" t="s">
        <v>1868</v>
      </c>
      <c r="D11741" s="396" t="s">
        <v>24887</v>
      </c>
    </row>
    <row r="11742" spans="1:4" x14ac:dyDescent="0.2">
      <c r="A11742" s="445">
        <v>36887</v>
      </c>
      <c r="B11742" s="445" t="s">
        <v>18971</v>
      </c>
      <c r="C11742" s="446" t="s">
        <v>1868</v>
      </c>
      <c r="D11742" s="396" t="s">
        <v>24888</v>
      </c>
    </row>
    <row r="11743" spans="1:4" x14ac:dyDescent="0.2">
      <c r="A11743" s="445">
        <v>34630</v>
      </c>
      <c r="B11743" s="445" t="s">
        <v>18972</v>
      </c>
      <c r="C11743" s="446" t="s">
        <v>1867</v>
      </c>
      <c r="D11743" s="396" t="s">
        <v>24889</v>
      </c>
    </row>
    <row r="11744" spans="1:4" x14ac:dyDescent="0.2">
      <c r="A11744" s="445">
        <v>7161</v>
      </c>
      <c r="B11744" s="445" t="s">
        <v>18973</v>
      </c>
      <c r="C11744" s="446" t="s">
        <v>1868</v>
      </c>
      <c r="D11744" s="396" t="s">
        <v>21720</v>
      </c>
    </row>
    <row r="11745" spans="1:4" x14ac:dyDescent="0.2">
      <c r="A11745" s="445">
        <v>7170</v>
      </c>
      <c r="B11745" s="445" t="s">
        <v>18974</v>
      </c>
      <c r="C11745" s="446" t="s">
        <v>1868</v>
      </c>
      <c r="D11745" s="396" t="s">
        <v>23442</v>
      </c>
    </row>
    <row r="11746" spans="1:4" x14ac:dyDescent="0.2">
      <c r="A11746" s="445">
        <v>37524</v>
      </c>
      <c r="B11746" s="445" t="s">
        <v>18975</v>
      </c>
      <c r="C11746" s="446" t="s">
        <v>1870</v>
      </c>
      <c r="D11746" s="396" t="s">
        <v>24890</v>
      </c>
    </row>
    <row r="11747" spans="1:4" x14ac:dyDescent="0.2">
      <c r="A11747" s="445">
        <v>37525</v>
      </c>
      <c r="B11747" s="445" t="s">
        <v>18976</v>
      </c>
      <c r="C11747" s="446" t="s">
        <v>1870</v>
      </c>
      <c r="D11747" s="396" t="s">
        <v>23165</v>
      </c>
    </row>
    <row r="11748" spans="1:4" x14ac:dyDescent="0.2">
      <c r="A11748" s="445">
        <v>36789</v>
      </c>
      <c r="B11748" s="445" t="s">
        <v>18977</v>
      </c>
      <c r="C11748" s="446" t="s">
        <v>1867</v>
      </c>
      <c r="D11748" s="396" t="s">
        <v>24891</v>
      </c>
    </row>
    <row r="11749" spans="1:4" x14ac:dyDescent="0.2">
      <c r="A11749" s="445">
        <v>7173</v>
      </c>
      <c r="B11749" s="445" t="s">
        <v>18978</v>
      </c>
      <c r="C11749" s="446" t="s">
        <v>1876</v>
      </c>
      <c r="D11749" s="396" t="s">
        <v>24892</v>
      </c>
    </row>
    <row r="11750" spans="1:4" x14ac:dyDescent="0.2">
      <c r="A11750" s="445">
        <v>7175</v>
      </c>
      <c r="B11750" s="445" t="s">
        <v>18979</v>
      </c>
      <c r="C11750" s="446" t="s">
        <v>1867</v>
      </c>
      <c r="D11750" s="396" t="s">
        <v>23045</v>
      </c>
    </row>
    <row r="11751" spans="1:4" x14ac:dyDescent="0.2">
      <c r="A11751" s="445">
        <v>40741</v>
      </c>
      <c r="B11751" s="445" t="s">
        <v>18980</v>
      </c>
      <c r="C11751" s="446" t="s">
        <v>1867</v>
      </c>
      <c r="D11751" s="397" t="s">
        <v>24893</v>
      </c>
    </row>
    <row r="11752" spans="1:4" x14ac:dyDescent="0.2">
      <c r="A11752" s="445">
        <v>7184</v>
      </c>
      <c r="B11752" s="445" t="s">
        <v>18981</v>
      </c>
      <c r="C11752" s="446" t="s">
        <v>1868</v>
      </c>
      <c r="D11752" s="396" t="s">
        <v>24894</v>
      </c>
    </row>
    <row r="11753" spans="1:4" x14ac:dyDescent="0.2">
      <c r="A11753" s="445">
        <v>34458</v>
      </c>
      <c r="B11753" s="445" t="s">
        <v>18982</v>
      </c>
      <c r="C11753" s="446" t="s">
        <v>1867</v>
      </c>
      <c r="D11753" s="397" t="s">
        <v>24895</v>
      </c>
    </row>
    <row r="11754" spans="1:4" x14ac:dyDescent="0.2">
      <c r="A11754" s="445">
        <v>34464</v>
      </c>
      <c r="B11754" s="445" t="s">
        <v>18983</v>
      </c>
      <c r="C11754" s="446" t="s">
        <v>1867</v>
      </c>
      <c r="D11754" s="396" t="s">
        <v>24896</v>
      </c>
    </row>
    <row r="11755" spans="1:4" x14ac:dyDescent="0.2">
      <c r="A11755" s="445">
        <v>34468</v>
      </c>
      <c r="B11755" s="445" t="s">
        <v>18984</v>
      </c>
      <c r="C11755" s="446" t="s">
        <v>1867</v>
      </c>
      <c r="D11755" s="397" t="s">
        <v>24897</v>
      </c>
    </row>
    <row r="11756" spans="1:4" x14ac:dyDescent="0.2">
      <c r="A11756" s="445">
        <v>34473</v>
      </c>
      <c r="B11756" s="445" t="s">
        <v>18985</v>
      </c>
      <c r="C11756" s="446" t="s">
        <v>1867</v>
      </c>
      <c r="D11756" s="396" t="s">
        <v>24898</v>
      </c>
    </row>
    <row r="11757" spans="1:4" x14ac:dyDescent="0.2">
      <c r="A11757" s="445">
        <v>34480</v>
      </c>
      <c r="B11757" s="445" t="s">
        <v>18986</v>
      </c>
      <c r="C11757" s="446" t="s">
        <v>1867</v>
      </c>
      <c r="D11757" s="397" t="s">
        <v>24899</v>
      </c>
    </row>
    <row r="11758" spans="1:4" x14ac:dyDescent="0.2">
      <c r="A11758" s="445">
        <v>34486</v>
      </c>
      <c r="B11758" s="445" t="s">
        <v>18987</v>
      </c>
      <c r="C11758" s="446" t="s">
        <v>1867</v>
      </c>
      <c r="D11758" s="396" t="s">
        <v>24900</v>
      </c>
    </row>
    <row r="11759" spans="1:4" x14ac:dyDescent="0.2">
      <c r="A11759" s="445">
        <v>7190</v>
      </c>
      <c r="B11759" s="445" t="s">
        <v>18988</v>
      </c>
      <c r="C11759" s="446" t="s">
        <v>1867</v>
      </c>
      <c r="D11759" s="396" t="s">
        <v>24901</v>
      </c>
    </row>
    <row r="11760" spans="1:4" x14ac:dyDescent="0.2">
      <c r="A11760" s="445">
        <v>34417</v>
      </c>
      <c r="B11760" s="445" t="s">
        <v>18989</v>
      </c>
      <c r="C11760" s="446" t="s">
        <v>1867</v>
      </c>
      <c r="D11760" s="396" t="s">
        <v>24902</v>
      </c>
    </row>
    <row r="11761" spans="1:4" x14ac:dyDescent="0.2">
      <c r="A11761" s="445">
        <v>7213</v>
      </c>
      <c r="B11761" s="445" t="s">
        <v>18990</v>
      </c>
      <c r="C11761" s="446" t="s">
        <v>1868</v>
      </c>
      <c r="D11761" s="396" t="s">
        <v>24903</v>
      </c>
    </row>
    <row r="11762" spans="1:4" x14ac:dyDescent="0.2">
      <c r="A11762" s="445">
        <v>7195</v>
      </c>
      <c r="B11762" s="445" t="s">
        <v>18991</v>
      </c>
      <c r="C11762" s="446" t="s">
        <v>1867</v>
      </c>
      <c r="D11762" s="396" t="s">
        <v>24904</v>
      </c>
    </row>
    <row r="11763" spans="1:4" x14ac:dyDescent="0.2">
      <c r="A11763" s="445">
        <v>7186</v>
      </c>
      <c r="B11763" s="445" t="s">
        <v>18992</v>
      </c>
      <c r="C11763" s="446" t="s">
        <v>1867</v>
      </c>
      <c r="D11763" s="396" t="s">
        <v>24905</v>
      </c>
    </row>
    <row r="11764" spans="1:4" x14ac:dyDescent="0.2">
      <c r="A11764" s="445">
        <v>7194</v>
      </c>
      <c r="B11764" s="445" t="s">
        <v>18993</v>
      </c>
      <c r="C11764" s="446" t="s">
        <v>1868</v>
      </c>
      <c r="D11764" s="396" t="s">
        <v>23805</v>
      </c>
    </row>
    <row r="11765" spans="1:4" x14ac:dyDescent="0.2">
      <c r="A11765" s="445">
        <v>7197</v>
      </c>
      <c r="B11765" s="445" t="s">
        <v>18994</v>
      </c>
      <c r="C11765" s="446" t="s">
        <v>1867</v>
      </c>
      <c r="D11765" s="396" t="s">
        <v>24906</v>
      </c>
    </row>
    <row r="11766" spans="1:4" x14ac:dyDescent="0.2">
      <c r="A11766" s="445">
        <v>7192</v>
      </c>
      <c r="B11766" s="445" t="s">
        <v>18995</v>
      </c>
      <c r="C11766" s="446" t="s">
        <v>1867</v>
      </c>
      <c r="D11766" s="396" t="s">
        <v>24907</v>
      </c>
    </row>
    <row r="11767" spans="1:4" x14ac:dyDescent="0.2">
      <c r="A11767" s="445">
        <v>7193</v>
      </c>
      <c r="B11767" s="445" t="s">
        <v>18996</v>
      </c>
      <c r="C11767" s="446" t="s">
        <v>1867</v>
      </c>
      <c r="D11767" s="396" t="s">
        <v>24908</v>
      </c>
    </row>
    <row r="11768" spans="1:4" x14ac:dyDescent="0.2">
      <c r="A11768" s="445">
        <v>7189</v>
      </c>
      <c r="B11768" s="445" t="s">
        <v>18997</v>
      </c>
      <c r="C11768" s="446" t="s">
        <v>1867</v>
      </c>
      <c r="D11768" s="396" t="s">
        <v>24909</v>
      </c>
    </row>
    <row r="11769" spans="1:4" x14ac:dyDescent="0.2">
      <c r="A11769" s="445">
        <v>34402</v>
      </c>
      <c r="B11769" s="445" t="s">
        <v>18998</v>
      </c>
      <c r="C11769" s="446" t="s">
        <v>1867</v>
      </c>
      <c r="D11769" s="396" t="s">
        <v>24910</v>
      </c>
    </row>
    <row r="11770" spans="1:4" x14ac:dyDescent="0.2">
      <c r="A11770" s="445">
        <v>7245</v>
      </c>
      <c r="B11770" s="445" t="s">
        <v>18999</v>
      </c>
      <c r="C11770" s="446" t="s">
        <v>1867</v>
      </c>
      <c r="D11770" s="396" t="s">
        <v>24911</v>
      </c>
    </row>
    <row r="11771" spans="1:4" x14ac:dyDescent="0.2">
      <c r="A11771" s="445">
        <v>34425</v>
      </c>
      <c r="B11771" s="445" t="s">
        <v>19000</v>
      </c>
      <c r="C11771" s="446" t="s">
        <v>1867</v>
      </c>
      <c r="D11771" s="396" t="s">
        <v>24912</v>
      </c>
    </row>
    <row r="11772" spans="1:4" x14ac:dyDescent="0.2">
      <c r="A11772" s="445">
        <v>7223</v>
      </c>
      <c r="B11772" s="445" t="s">
        <v>19001</v>
      </c>
      <c r="C11772" s="446" t="s">
        <v>1867</v>
      </c>
      <c r="D11772" s="396" t="s">
        <v>24913</v>
      </c>
    </row>
    <row r="11773" spans="1:4" x14ac:dyDescent="0.2">
      <c r="A11773" s="445">
        <v>7234</v>
      </c>
      <c r="B11773" s="445" t="s">
        <v>19002</v>
      </c>
      <c r="C11773" s="446" t="s">
        <v>1867</v>
      </c>
      <c r="D11773" s="396" t="s">
        <v>24914</v>
      </c>
    </row>
    <row r="11774" spans="1:4" x14ac:dyDescent="0.2">
      <c r="A11774" s="445">
        <v>7224</v>
      </c>
      <c r="B11774" s="445" t="s">
        <v>19003</v>
      </c>
      <c r="C11774" s="446" t="s">
        <v>1867</v>
      </c>
      <c r="D11774" s="396" t="s">
        <v>24915</v>
      </c>
    </row>
    <row r="11775" spans="1:4" x14ac:dyDescent="0.2">
      <c r="A11775" s="445">
        <v>7225</v>
      </c>
      <c r="B11775" s="445" t="s">
        <v>19004</v>
      </c>
      <c r="C11775" s="446" t="s">
        <v>1867</v>
      </c>
      <c r="D11775" s="396" t="s">
        <v>24916</v>
      </c>
    </row>
    <row r="11776" spans="1:4" x14ac:dyDescent="0.2">
      <c r="A11776" s="445">
        <v>7226</v>
      </c>
      <c r="B11776" s="445" t="s">
        <v>19005</v>
      </c>
      <c r="C11776" s="446" t="s">
        <v>1867</v>
      </c>
      <c r="D11776" s="396" t="s">
        <v>24917</v>
      </c>
    </row>
    <row r="11777" spans="1:4" x14ac:dyDescent="0.2">
      <c r="A11777" s="445">
        <v>7227</v>
      </c>
      <c r="B11777" s="445" t="s">
        <v>19006</v>
      </c>
      <c r="C11777" s="446" t="s">
        <v>1867</v>
      </c>
      <c r="D11777" s="396" t="s">
        <v>24918</v>
      </c>
    </row>
    <row r="11778" spans="1:4" x14ac:dyDescent="0.2">
      <c r="A11778" s="445">
        <v>7212</v>
      </c>
      <c r="B11778" s="445" t="s">
        <v>19007</v>
      </c>
      <c r="C11778" s="446" t="s">
        <v>1867</v>
      </c>
      <c r="D11778" s="396" t="s">
        <v>24919</v>
      </c>
    </row>
    <row r="11779" spans="1:4" x14ac:dyDescent="0.2">
      <c r="A11779" s="445">
        <v>7229</v>
      </c>
      <c r="B11779" s="445" t="s">
        <v>19008</v>
      </c>
      <c r="C11779" s="446" t="s">
        <v>1867</v>
      </c>
      <c r="D11779" s="396" t="s">
        <v>24920</v>
      </c>
    </row>
    <row r="11780" spans="1:4" x14ac:dyDescent="0.2">
      <c r="A11780" s="445">
        <v>7230</v>
      </c>
      <c r="B11780" s="445" t="s">
        <v>19009</v>
      </c>
      <c r="C11780" s="446" t="s">
        <v>1867</v>
      </c>
      <c r="D11780" s="396" t="s">
        <v>24921</v>
      </c>
    </row>
    <row r="11781" spans="1:4" x14ac:dyDescent="0.2">
      <c r="A11781" s="445">
        <v>7231</v>
      </c>
      <c r="B11781" s="445" t="s">
        <v>19010</v>
      </c>
      <c r="C11781" s="446" t="s">
        <v>1867</v>
      </c>
      <c r="D11781" s="396" t="s">
        <v>24922</v>
      </c>
    </row>
    <row r="11782" spans="1:4" x14ac:dyDescent="0.2">
      <c r="A11782" s="445">
        <v>7220</v>
      </c>
      <c r="B11782" s="445" t="s">
        <v>19011</v>
      </c>
      <c r="C11782" s="446" t="s">
        <v>1867</v>
      </c>
      <c r="D11782" s="396" t="s">
        <v>24923</v>
      </c>
    </row>
    <row r="11783" spans="1:4" x14ac:dyDescent="0.2">
      <c r="A11783" s="445">
        <v>34447</v>
      </c>
      <c r="B11783" s="445" t="s">
        <v>19012</v>
      </c>
      <c r="C11783" s="446" t="s">
        <v>1867</v>
      </c>
      <c r="D11783" s="396" t="s">
        <v>24924</v>
      </c>
    </row>
    <row r="11784" spans="1:4" x14ac:dyDescent="0.2">
      <c r="A11784" s="445">
        <v>7233</v>
      </c>
      <c r="B11784" s="445" t="s">
        <v>19013</v>
      </c>
      <c r="C11784" s="446" t="s">
        <v>1867</v>
      </c>
      <c r="D11784" s="396" t="s">
        <v>24925</v>
      </c>
    </row>
    <row r="11785" spans="1:4" x14ac:dyDescent="0.2">
      <c r="A11785" s="445">
        <v>40740</v>
      </c>
      <c r="B11785" s="445" t="s">
        <v>19014</v>
      </c>
      <c r="C11785" s="446" t="s">
        <v>1868</v>
      </c>
      <c r="D11785" s="396" t="s">
        <v>24926</v>
      </c>
    </row>
    <row r="11786" spans="1:4" x14ac:dyDescent="0.2">
      <c r="A11786" s="445">
        <v>25007</v>
      </c>
      <c r="B11786" s="445" t="s">
        <v>19015</v>
      </c>
      <c r="C11786" s="446" t="s">
        <v>1868</v>
      </c>
      <c r="D11786" s="396" t="s">
        <v>22075</v>
      </c>
    </row>
    <row r="11787" spans="1:4" x14ac:dyDescent="0.2">
      <c r="A11787" s="445">
        <v>43071</v>
      </c>
      <c r="B11787" s="445" t="s">
        <v>19016</v>
      </c>
      <c r="C11787" s="446" t="s">
        <v>1868</v>
      </c>
      <c r="D11787" s="397" t="s">
        <v>24927</v>
      </c>
    </row>
    <row r="11788" spans="1:4" x14ac:dyDescent="0.2">
      <c r="A11788" s="445">
        <v>39520</v>
      </c>
      <c r="B11788" s="181" t="s">
        <v>19017</v>
      </c>
      <c r="C11788" s="446" t="s">
        <v>1868</v>
      </c>
      <c r="D11788" s="396" t="s">
        <v>24928</v>
      </c>
    </row>
    <row r="11789" spans="1:4" x14ac:dyDescent="0.2">
      <c r="A11789" s="445">
        <v>39521</v>
      </c>
      <c r="B11789" s="445" t="s">
        <v>19018</v>
      </c>
      <c r="C11789" s="446" t="s">
        <v>1868</v>
      </c>
      <c r="D11789" s="396" t="s">
        <v>24929</v>
      </c>
    </row>
    <row r="11790" spans="1:4" x14ac:dyDescent="0.2">
      <c r="A11790" s="445">
        <v>39522</v>
      </c>
      <c r="B11790" s="445" t="s">
        <v>19019</v>
      </c>
      <c r="C11790" s="446" t="s">
        <v>1868</v>
      </c>
      <c r="D11790" s="396" t="s">
        <v>24930</v>
      </c>
    </row>
    <row r="11791" spans="1:4" x14ac:dyDescent="0.2">
      <c r="A11791" s="445">
        <v>7243</v>
      </c>
      <c r="B11791" s="445" t="s">
        <v>19020</v>
      </c>
      <c r="C11791" s="446" t="s">
        <v>1868</v>
      </c>
      <c r="D11791" s="396" t="s">
        <v>24931</v>
      </c>
    </row>
    <row r="11792" spans="1:4" x14ac:dyDescent="0.2">
      <c r="A11792" s="445">
        <v>11067</v>
      </c>
      <c r="B11792" s="445" t="s">
        <v>19021</v>
      </c>
      <c r="C11792" s="446" t="s">
        <v>1867</v>
      </c>
      <c r="D11792" s="396" t="s">
        <v>24932</v>
      </c>
    </row>
    <row r="11793" spans="1:4" x14ac:dyDescent="0.2">
      <c r="A11793" s="445">
        <v>11068</v>
      </c>
      <c r="B11793" s="445" t="s">
        <v>19022</v>
      </c>
      <c r="C11793" s="446" t="s">
        <v>1867</v>
      </c>
      <c r="D11793" s="397" t="s">
        <v>24933</v>
      </c>
    </row>
    <row r="11794" spans="1:4" x14ac:dyDescent="0.2">
      <c r="A11794" s="445">
        <v>7246</v>
      </c>
      <c r="B11794" s="445" t="s">
        <v>19023</v>
      </c>
      <c r="C11794" s="446" t="s">
        <v>1867</v>
      </c>
      <c r="D11794" s="396" t="s">
        <v>24934</v>
      </c>
    </row>
    <row r="11795" spans="1:4" x14ac:dyDescent="0.2">
      <c r="A11795" s="445">
        <v>41097</v>
      </c>
      <c r="B11795" s="445" t="s">
        <v>19024</v>
      </c>
      <c r="C11795" s="446" t="s">
        <v>1873</v>
      </c>
      <c r="D11795" s="396" t="s">
        <v>24935</v>
      </c>
    </row>
    <row r="11796" spans="1:4" x14ac:dyDescent="0.2">
      <c r="A11796" s="445">
        <v>12869</v>
      </c>
      <c r="B11796" s="445" t="s">
        <v>19025</v>
      </c>
      <c r="C11796" s="446" t="s">
        <v>1866</v>
      </c>
      <c r="D11796" s="396" t="s">
        <v>24936</v>
      </c>
    </row>
    <row r="11797" spans="1:4" x14ac:dyDescent="0.2">
      <c r="A11797" s="445">
        <v>1574</v>
      </c>
      <c r="B11797" s="445" t="s">
        <v>19026</v>
      </c>
      <c r="C11797" s="446" t="s">
        <v>1867</v>
      </c>
      <c r="D11797" s="396" t="s">
        <v>22690</v>
      </c>
    </row>
    <row r="11798" spans="1:4" x14ac:dyDescent="0.2">
      <c r="A11798" s="445">
        <v>1581</v>
      </c>
      <c r="B11798" s="445" t="s">
        <v>19027</v>
      </c>
      <c r="C11798" s="446" t="s">
        <v>1867</v>
      </c>
      <c r="D11798" s="396" t="s">
        <v>24937</v>
      </c>
    </row>
    <row r="11799" spans="1:4" x14ac:dyDescent="0.2">
      <c r="A11799" s="445">
        <v>1575</v>
      </c>
      <c r="B11799" s="445" t="s">
        <v>19028</v>
      </c>
      <c r="C11799" s="446" t="s">
        <v>1867</v>
      </c>
      <c r="D11799" s="396" t="s">
        <v>21734</v>
      </c>
    </row>
    <row r="11800" spans="1:4" x14ac:dyDescent="0.2">
      <c r="A11800" s="445">
        <v>1570</v>
      </c>
      <c r="B11800" s="445" t="s">
        <v>19029</v>
      </c>
      <c r="C11800" s="446" t="s">
        <v>1867</v>
      </c>
      <c r="D11800" s="396" t="s">
        <v>21591</v>
      </c>
    </row>
    <row r="11801" spans="1:4" x14ac:dyDescent="0.2">
      <c r="A11801" s="445">
        <v>1576</v>
      </c>
      <c r="B11801" s="445" t="s">
        <v>19030</v>
      </c>
      <c r="C11801" s="446" t="s">
        <v>1867</v>
      </c>
      <c r="D11801" s="396" t="s">
        <v>24938</v>
      </c>
    </row>
    <row r="11802" spans="1:4" x14ac:dyDescent="0.2">
      <c r="A11802" s="445">
        <v>1577</v>
      </c>
      <c r="B11802" s="445" t="s">
        <v>19031</v>
      </c>
      <c r="C11802" s="446" t="s">
        <v>1867</v>
      </c>
      <c r="D11802" s="396" t="s">
        <v>22694</v>
      </c>
    </row>
    <row r="11803" spans="1:4" x14ac:dyDescent="0.2">
      <c r="A11803" s="445">
        <v>1571</v>
      </c>
      <c r="B11803" s="445" t="s">
        <v>19032</v>
      </c>
      <c r="C11803" s="446" t="s">
        <v>1867</v>
      </c>
      <c r="D11803" s="396" t="s">
        <v>22535</v>
      </c>
    </row>
    <row r="11804" spans="1:4" x14ac:dyDescent="0.2">
      <c r="A11804" s="445">
        <v>1578</v>
      </c>
      <c r="B11804" s="445" t="s">
        <v>19033</v>
      </c>
      <c r="C11804" s="446" t="s">
        <v>1867</v>
      </c>
      <c r="D11804" s="396" t="s">
        <v>23347</v>
      </c>
    </row>
    <row r="11805" spans="1:4" x14ac:dyDescent="0.2">
      <c r="A11805" s="445">
        <v>1573</v>
      </c>
      <c r="B11805" s="445" t="s">
        <v>19034</v>
      </c>
      <c r="C11805" s="446" t="s">
        <v>1867</v>
      </c>
      <c r="D11805" s="396" t="s">
        <v>21553</v>
      </c>
    </row>
    <row r="11806" spans="1:4" x14ac:dyDescent="0.2">
      <c r="A11806" s="445">
        <v>1579</v>
      </c>
      <c r="B11806" s="445" t="s">
        <v>19035</v>
      </c>
      <c r="C11806" s="446" t="s">
        <v>1867</v>
      </c>
      <c r="D11806" s="396" t="s">
        <v>24939</v>
      </c>
    </row>
    <row r="11807" spans="1:4" x14ac:dyDescent="0.2">
      <c r="A11807" s="445">
        <v>1580</v>
      </c>
      <c r="B11807" s="445" t="s">
        <v>19036</v>
      </c>
      <c r="C11807" s="446" t="s">
        <v>1867</v>
      </c>
      <c r="D11807" s="396" t="s">
        <v>24940</v>
      </c>
    </row>
    <row r="11808" spans="1:4" x14ac:dyDescent="0.2">
      <c r="A11808" s="445">
        <v>39321</v>
      </c>
      <c r="B11808" s="445" t="s">
        <v>19037</v>
      </c>
      <c r="C11808" s="446" t="s">
        <v>1867</v>
      </c>
      <c r="D11808" s="396" t="s">
        <v>24941</v>
      </c>
    </row>
    <row r="11809" spans="1:4" x14ac:dyDescent="0.2">
      <c r="A11809" s="445">
        <v>39319</v>
      </c>
      <c r="B11809" s="445" t="s">
        <v>19038</v>
      </c>
      <c r="C11809" s="446" t="s">
        <v>1867</v>
      </c>
      <c r="D11809" s="396" t="s">
        <v>24700</v>
      </c>
    </row>
    <row r="11810" spans="1:4" x14ac:dyDescent="0.2">
      <c r="A11810" s="445">
        <v>39320</v>
      </c>
      <c r="B11810" s="445" t="s">
        <v>19039</v>
      </c>
      <c r="C11810" s="446" t="s">
        <v>1867</v>
      </c>
      <c r="D11810" s="396" t="s">
        <v>21831</v>
      </c>
    </row>
    <row r="11811" spans="1:4" x14ac:dyDescent="0.2">
      <c r="A11811" s="445">
        <v>1591</v>
      </c>
      <c r="B11811" s="445" t="s">
        <v>19040</v>
      </c>
      <c r="C11811" s="446" t="s">
        <v>1867</v>
      </c>
      <c r="D11811" s="396" t="s">
        <v>24942</v>
      </c>
    </row>
    <row r="11812" spans="1:4" x14ac:dyDescent="0.2">
      <c r="A11812" s="445">
        <v>1547</v>
      </c>
      <c r="B11812" s="445" t="s">
        <v>19041</v>
      </c>
      <c r="C11812" s="446" t="s">
        <v>1867</v>
      </c>
      <c r="D11812" s="396" t="s">
        <v>24943</v>
      </c>
    </row>
    <row r="11813" spans="1:4" x14ac:dyDescent="0.2">
      <c r="A11813" s="445">
        <v>38196</v>
      </c>
      <c r="B11813" s="445" t="s">
        <v>19042</v>
      </c>
      <c r="C11813" s="446" t="s">
        <v>1867</v>
      </c>
      <c r="D11813" s="396" t="s">
        <v>24944</v>
      </c>
    </row>
    <row r="11814" spans="1:4" x14ac:dyDescent="0.2">
      <c r="A11814" s="445">
        <v>1543</v>
      </c>
      <c r="B11814" s="445" t="s">
        <v>19043</v>
      </c>
      <c r="C11814" s="446" t="s">
        <v>1867</v>
      </c>
      <c r="D11814" s="396" t="s">
        <v>22304</v>
      </c>
    </row>
    <row r="11815" spans="1:4" x14ac:dyDescent="0.2">
      <c r="A11815" s="445">
        <v>1585</v>
      </c>
      <c r="B11815" s="445" t="s">
        <v>19044</v>
      </c>
      <c r="C11815" s="446" t="s">
        <v>1867</v>
      </c>
      <c r="D11815" s="396" t="s">
        <v>23347</v>
      </c>
    </row>
    <row r="11816" spans="1:4" x14ac:dyDescent="0.2">
      <c r="A11816" s="445">
        <v>1593</v>
      </c>
      <c r="B11816" s="445" t="s">
        <v>19045</v>
      </c>
      <c r="C11816" s="446" t="s">
        <v>1867</v>
      </c>
      <c r="D11816" s="396" t="s">
        <v>24945</v>
      </c>
    </row>
    <row r="11817" spans="1:4" x14ac:dyDescent="0.2">
      <c r="A11817" s="445">
        <v>11838</v>
      </c>
      <c r="B11817" s="445" t="s">
        <v>19046</v>
      </c>
      <c r="C11817" s="446" t="s">
        <v>1867</v>
      </c>
      <c r="D11817" s="396" t="s">
        <v>21400</v>
      </c>
    </row>
    <row r="11818" spans="1:4" x14ac:dyDescent="0.2">
      <c r="A11818" s="445">
        <v>1594</v>
      </c>
      <c r="B11818" s="445" t="s">
        <v>19047</v>
      </c>
      <c r="C11818" s="446" t="s">
        <v>1867</v>
      </c>
      <c r="D11818" s="396" t="s">
        <v>24946</v>
      </c>
    </row>
    <row r="11819" spans="1:4" x14ac:dyDescent="0.2">
      <c r="A11819" s="445">
        <v>1586</v>
      </c>
      <c r="B11819" s="445" t="s">
        <v>19048</v>
      </c>
      <c r="C11819" s="446" t="s">
        <v>1867</v>
      </c>
      <c r="D11819" s="396" t="s">
        <v>24947</v>
      </c>
    </row>
    <row r="11820" spans="1:4" x14ac:dyDescent="0.2">
      <c r="A11820" s="445">
        <v>11839</v>
      </c>
      <c r="B11820" s="445" t="s">
        <v>19049</v>
      </c>
      <c r="C11820" s="446" t="s">
        <v>1867</v>
      </c>
      <c r="D11820" s="396" t="s">
        <v>24948</v>
      </c>
    </row>
    <row r="11821" spans="1:4" x14ac:dyDescent="0.2">
      <c r="A11821" s="445">
        <v>1587</v>
      </c>
      <c r="B11821" s="445" t="s">
        <v>19050</v>
      </c>
      <c r="C11821" s="446" t="s">
        <v>1867</v>
      </c>
      <c r="D11821" s="396" t="s">
        <v>24949</v>
      </c>
    </row>
    <row r="11822" spans="1:4" x14ac:dyDescent="0.2">
      <c r="A11822" s="445">
        <v>1545</v>
      </c>
      <c r="B11822" s="445" t="s">
        <v>19051</v>
      </c>
      <c r="C11822" s="446" t="s">
        <v>1867</v>
      </c>
      <c r="D11822" s="396" t="s">
        <v>24950</v>
      </c>
    </row>
    <row r="11823" spans="1:4" x14ac:dyDescent="0.2">
      <c r="A11823" s="445">
        <v>1588</v>
      </c>
      <c r="B11823" s="445" t="s">
        <v>19052</v>
      </c>
      <c r="C11823" s="446" t="s">
        <v>1867</v>
      </c>
      <c r="D11823" s="396" t="s">
        <v>24951</v>
      </c>
    </row>
    <row r="11824" spans="1:4" x14ac:dyDescent="0.2">
      <c r="A11824" s="445">
        <v>1535</v>
      </c>
      <c r="B11824" s="445" t="s">
        <v>19053</v>
      </c>
      <c r="C11824" s="446" t="s">
        <v>1867</v>
      </c>
      <c r="D11824" s="396" t="s">
        <v>23840</v>
      </c>
    </row>
    <row r="11825" spans="1:4" x14ac:dyDescent="0.2">
      <c r="A11825" s="445">
        <v>1589</v>
      </c>
      <c r="B11825" s="445" t="s">
        <v>19054</v>
      </c>
      <c r="C11825" s="446" t="s">
        <v>1867</v>
      </c>
      <c r="D11825" s="396" t="s">
        <v>24952</v>
      </c>
    </row>
    <row r="11826" spans="1:4" x14ac:dyDescent="0.2">
      <c r="A11826" s="445">
        <v>1546</v>
      </c>
      <c r="B11826" s="445" t="s">
        <v>19055</v>
      </c>
      <c r="C11826" s="446" t="s">
        <v>1867</v>
      </c>
      <c r="D11826" s="396" t="s">
        <v>24953</v>
      </c>
    </row>
    <row r="11827" spans="1:4" x14ac:dyDescent="0.2">
      <c r="A11827" s="445">
        <v>1590</v>
      </c>
      <c r="B11827" s="445" t="s">
        <v>19056</v>
      </c>
      <c r="C11827" s="446" t="s">
        <v>1867</v>
      </c>
      <c r="D11827" s="396" t="s">
        <v>21394</v>
      </c>
    </row>
    <row r="11828" spans="1:4" x14ac:dyDescent="0.2">
      <c r="A11828" s="445">
        <v>1542</v>
      </c>
      <c r="B11828" s="445" t="s">
        <v>19057</v>
      </c>
      <c r="C11828" s="446" t="s">
        <v>1867</v>
      </c>
      <c r="D11828" s="396" t="s">
        <v>22279</v>
      </c>
    </row>
    <row r="11829" spans="1:4" x14ac:dyDescent="0.2">
      <c r="A11829" s="445">
        <v>38415</v>
      </c>
      <c r="B11829" s="445" t="s">
        <v>19058</v>
      </c>
      <c r="C11829" s="446" t="s">
        <v>1867</v>
      </c>
      <c r="D11829" s="396" t="s">
        <v>24954</v>
      </c>
    </row>
    <row r="11830" spans="1:4" x14ac:dyDescent="0.2">
      <c r="A11830" s="445">
        <v>38414</v>
      </c>
      <c r="B11830" s="445" t="s">
        <v>19059</v>
      </c>
      <c r="C11830" s="446" t="s">
        <v>1867</v>
      </c>
      <c r="D11830" s="396" t="s">
        <v>24955</v>
      </c>
    </row>
    <row r="11831" spans="1:4" x14ac:dyDescent="0.2">
      <c r="A11831" s="445">
        <v>38128</v>
      </c>
      <c r="B11831" s="445" t="s">
        <v>19060</v>
      </c>
      <c r="C11831" s="446" t="s">
        <v>1871</v>
      </c>
      <c r="D11831" s="396" t="s">
        <v>22118</v>
      </c>
    </row>
    <row r="11832" spans="1:4" x14ac:dyDescent="0.2">
      <c r="A11832" s="445">
        <v>7253</v>
      </c>
      <c r="B11832" s="445" t="s">
        <v>19061</v>
      </c>
      <c r="C11832" s="446" t="s">
        <v>1869</v>
      </c>
      <c r="D11832" s="396" t="s">
        <v>24956</v>
      </c>
    </row>
    <row r="11833" spans="1:4" x14ac:dyDescent="0.2">
      <c r="A11833" s="445">
        <v>4806</v>
      </c>
      <c r="B11833" s="445" t="s">
        <v>19062</v>
      </c>
      <c r="C11833" s="446" t="s">
        <v>1870</v>
      </c>
      <c r="D11833" s="396" t="s">
        <v>24957</v>
      </c>
    </row>
    <row r="11834" spans="1:4" x14ac:dyDescent="0.2">
      <c r="A11834" s="445">
        <v>34401</v>
      </c>
      <c r="B11834" s="445" t="s">
        <v>24958</v>
      </c>
      <c r="C11834" s="446" t="s">
        <v>1867</v>
      </c>
      <c r="D11834" s="396" t="s">
        <v>22002</v>
      </c>
    </row>
    <row r="11835" spans="1:4" x14ac:dyDescent="0.2">
      <c r="A11835" s="445">
        <v>7260</v>
      </c>
      <c r="B11835" s="445" t="s">
        <v>24959</v>
      </c>
      <c r="C11835" s="446" t="s">
        <v>1867</v>
      </c>
      <c r="D11835" s="396" t="s">
        <v>24101</v>
      </c>
    </row>
    <row r="11836" spans="1:4" x14ac:dyDescent="0.2">
      <c r="A11836" s="445">
        <v>7256</v>
      </c>
      <c r="B11836" s="445" t="s">
        <v>24960</v>
      </c>
      <c r="C11836" s="446" t="s">
        <v>1867</v>
      </c>
      <c r="D11836" s="396" t="s">
        <v>23918</v>
      </c>
    </row>
    <row r="11837" spans="1:4" x14ac:dyDescent="0.2">
      <c r="A11837" s="445">
        <v>7258</v>
      </c>
      <c r="B11837" s="445" t="s">
        <v>24961</v>
      </c>
      <c r="C11837" s="446" t="s">
        <v>1867</v>
      </c>
      <c r="D11837" s="396" t="s">
        <v>24962</v>
      </c>
    </row>
    <row r="11838" spans="1:4" x14ac:dyDescent="0.2">
      <c r="A11838" s="445">
        <v>34400</v>
      </c>
      <c r="B11838" s="445" t="s">
        <v>24963</v>
      </c>
      <c r="C11838" s="446" t="s">
        <v>1867</v>
      </c>
      <c r="D11838" s="396" t="s">
        <v>23144</v>
      </c>
    </row>
    <row r="11839" spans="1:4" x14ac:dyDescent="0.2">
      <c r="A11839" s="445">
        <v>10617</v>
      </c>
      <c r="B11839" s="445" t="s">
        <v>24964</v>
      </c>
      <c r="C11839" s="446" t="s">
        <v>1867</v>
      </c>
      <c r="D11839" s="397" t="s">
        <v>21711</v>
      </c>
    </row>
    <row r="11840" spans="1:4" x14ac:dyDescent="0.2">
      <c r="A11840" s="445">
        <v>44261</v>
      </c>
      <c r="B11840" s="445" t="s">
        <v>19063</v>
      </c>
      <c r="C11840" s="446" t="s">
        <v>1867</v>
      </c>
      <c r="D11840" s="396" t="s">
        <v>24965</v>
      </c>
    </row>
    <row r="11841" spans="1:4" x14ac:dyDescent="0.2">
      <c r="A11841" s="445">
        <v>7274</v>
      </c>
      <c r="B11841" s="445" t="s">
        <v>19064</v>
      </c>
      <c r="C11841" s="446" t="s">
        <v>1867</v>
      </c>
      <c r="D11841" s="396" t="s">
        <v>24966</v>
      </c>
    </row>
    <row r="11842" spans="1:4" x14ac:dyDescent="0.2">
      <c r="A11842" s="445">
        <v>44326</v>
      </c>
      <c r="B11842" s="445" t="s">
        <v>19065</v>
      </c>
      <c r="C11842" s="446" t="s">
        <v>1867</v>
      </c>
      <c r="D11842" s="396" t="s">
        <v>24967</v>
      </c>
    </row>
    <row r="11843" spans="1:4" x14ac:dyDescent="0.2">
      <c r="A11843" s="445">
        <v>154</v>
      </c>
      <c r="B11843" s="445" t="s">
        <v>19066</v>
      </c>
      <c r="C11843" s="446" t="s">
        <v>1872</v>
      </c>
      <c r="D11843" s="396" t="s">
        <v>24968</v>
      </c>
    </row>
    <row r="11844" spans="1:4" x14ac:dyDescent="0.2">
      <c r="A11844" s="445">
        <v>38121</v>
      </c>
      <c r="B11844" s="445" t="s">
        <v>19067</v>
      </c>
      <c r="C11844" s="446" t="s">
        <v>1872</v>
      </c>
      <c r="D11844" s="396" t="s">
        <v>22217</v>
      </c>
    </row>
    <row r="11845" spans="1:4" x14ac:dyDescent="0.2">
      <c r="A11845" s="445">
        <v>43776</v>
      </c>
      <c r="B11845" s="445" t="s">
        <v>19068</v>
      </c>
      <c r="C11845" s="446" t="s">
        <v>1872</v>
      </c>
      <c r="D11845" s="396" t="s">
        <v>22574</v>
      </c>
    </row>
    <row r="11846" spans="1:4" x14ac:dyDescent="0.2">
      <c r="A11846" s="445">
        <v>7343</v>
      </c>
      <c r="B11846" s="445" t="s">
        <v>19069</v>
      </c>
      <c r="C11846" s="446" t="s">
        <v>1872</v>
      </c>
      <c r="D11846" s="396" t="s">
        <v>24564</v>
      </c>
    </row>
    <row r="11847" spans="1:4" x14ac:dyDescent="0.2">
      <c r="A11847" s="445">
        <v>7348</v>
      </c>
      <c r="B11847" s="445" t="s">
        <v>19070</v>
      </c>
      <c r="C11847" s="446" t="s">
        <v>1872</v>
      </c>
      <c r="D11847" s="396" t="s">
        <v>24969</v>
      </c>
    </row>
    <row r="11848" spans="1:4" x14ac:dyDescent="0.2">
      <c r="A11848" s="445">
        <v>7313</v>
      </c>
      <c r="B11848" s="445" t="s">
        <v>19071</v>
      </c>
      <c r="C11848" s="446" t="s">
        <v>1872</v>
      </c>
      <c r="D11848" s="396" t="s">
        <v>24970</v>
      </c>
    </row>
    <row r="11849" spans="1:4" x14ac:dyDescent="0.2">
      <c r="A11849" s="445">
        <v>7319</v>
      </c>
      <c r="B11849" s="445" t="s">
        <v>19072</v>
      </c>
      <c r="C11849" s="446" t="s">
        <v>1872</v>
      </c>
      <c r="D11849" s="396" t="s">
        <v>23943</v>
      </c>
    </row>
    <row r="11850" spans="1:4" x14ac:dyDescent="0.2">
      <c r="A11850" s="445">
        <v>7314</v>
      </c>
      <c r="B11850" s="445" t="s">
        <v>19073</v>
      </c>
      <c r="C11850" s="446" t="s">
        <v>1872</v>
      </c>
      <c r="D11850" s="396" t="s">
        <v>24971</v>
      </c>
    </row>
    <row r="11851" spans="1:4" x14ac:dyDescent="0.2">
      <c r="A11851" s="445">
        <v>7304</v>
      </c>
      <c r="B11851" s="445" t="s">
        <v>19074</v>
      </c>
      <c r="C11851" s="446" t="s">
        <v>1872</v>
      </c>
      <c r="D11851" s="396" t="s">
        <v>24972</v>
      </c>
    </row>
    <row r="11852" spans="1:4" x14ac:dyDescent="0.2">
      <c r="A11852" s="445">
        <v>43649</v>
      </c>
      <c r="B11852" s="445" t="s">
        <v>19075</v>
      </c>
      <c r="C11852" s="446" t="s">
        <v>1872</v>
      </c>
      <c r="D11852" s="396" t="s">
        <v>24973</v>
      </c>
    </row>
    <row r="11853" spans="1:4" x14ac:dyDescent="0.2">
      <c r="A11853" s="445">
        <v>43650</v>
      </c>
      <c r="B11853" s="445" t="s">
        <v>19076</v>
      </c>
      <c r="C11853" s="446" t="s">
        <v>1872</v>
      </c>
      <c r="D11853" s="396" t="s">
        <v>24570</v>
      </c>
    </row>
    <row r="11854" spans="1:4" x14ac:dyDescent="0.2">
      <c r="A11854" s="445">
        <v>7311</v>
      </c>
      <c r="B11854" s="445" t="s">
        <v>19077</v>
      </c>
      <c r="C11854" s="446" t="s">
        <v>1872</v>
      </c>
      <c r="D11854" s="396" t="s">
        <v>24974</v>
      </c>
    </row>
    <row r="11855" spans="1:4" x14ac:dyDescent="0.2">
      <c r="A11855" s="445">
        <v>7292</v>
      </c>
      <c r="B11855" s="445" t="s">
        <v>19078</v>
      </c>
      <c r="C11855" s="446" t="s">
        <v>1872</v>
      </c>
      <c r="D11855" s="396" t="s">
        <v>24975</v>
      </c>
    </row>
    <row r="11856" spans="1:4" x14ac:dyDescent="0.2">
      <c r="A11856" s="445">
        <v>7293</v>
      </c>
      <c r="B11856" s="445" t="s">
        <v>19079</v>
      </c>
      <c r="C11856" s="446" t="s">
        <v>1872</v>
      </c>
      <c r="D11856" s="396" t="s">
        <v>24976</v>
      </c>
    </row>
    <row r="11857" spans="1:4" x14ac:dyDescent="0.2">
      <c r="A11857" s="445">
        <v>7306</v>
      </c>
      <c r="B11857" s="445" t="s">
        <v>19080</v>
      </c>
      <c r="C11857" s="446" t="s">
        <v>1872</v>
      </c>
      <c r="D11857" s="396" t="s">
        <v>24977</v>
      </c>
    </row>
    <row r="11858" spans="1:4" x14ac:dyDescent="0.2">
      <c r="A11858" s="445">
        <v>7288</v>
      </c>
      <c r="B11858" s="445" t="s">
        <v>19081</v>
      </c>
      <c r="C11858" s="446" t="s">
        <v>1872</v>
      </c>
      <c r="D11858" s="396" t="s">
        <v>24978</v>
      </c>
    </row>
    <row r="11859" spans="1:4" x14ac:dyDescent="0.2">
      <c r="A11859" s="445">
        <v>43625</v>
      </c>
      <c r="B11859" s="445" t="s">
        <v>19082</v>
      </c>
      <c r="C11859" s="446" t="s">
        <v>1872</v>
      </c>
      <c r="D11859" s="396" t="s">
        <v>24979</v>
      </c>
    </row>
    <row r="11860" spans="1:4" x14ac:dyDescent="0.2">
      <c r="A11860" s="445">
        <v>43647</v>
      </c>
      <c r="B11860" s="445" t="s">
        <v>19083</v>
      </c>
      <c r="C11860" s="446" t="s">
        <v>1872</v>
      </c>
      <c r="D11860" s="396" t="s">
        <v>21904</v>
      </c>
    </row>
    <row r="11861" spans="1:4" x14ac:dyDescent="0.2">
      <c r="A11861" s="445">
        <v>43648</v>
      </c>
      <c r="B11861" s="445" t="s">
        <v>19084</v>
      </c>
      <c r="C11861" s="446" t="s">
        <v>1872</v>
      </c>
      <c r="D11861" s="396" t="s">
        <v>24980</v>
      </c>
    </row>
    <row r="11862" spans="1:4" x14ac:dyDescent="0.2">
      <c r="A11862" s="445">
        <v>35693</v>
      </c>
      <c r="B11862" s="445" t="s">
        <v>19085</v>
      </c>
      <c r="C11862" s="446" t="s">
        <v>1872</v>
      </c>
      <c r="D11862" s="396" t="s">
        <v>24981</v>
      </c>
    </row>
    <row r="11863" spans="1:4" x14ac:dyDescent="0.2">
      <c r="A11863" s="445">
        <v>7356</v>
      </c>
      <c r="B11863" s="445" t="s">
        <v>19086</v>
      </c>
      <c r="C11863" s="446" t="s">
        <v>1872</v>
      </c>
      <c r="D11863" s="396" t="s">
        <v>24982</v>
      </c>
    </row>
    <row r="11864" spans="1:4" x14ac:dyDescent="0.2">
      <c r="A11864" s="445">
        <v>35692</v>
      </c>
      <c r="B11864" s="445" t="s">
        <v>19087</v>
      </c>
      <c r="C11864" s="446" t="s">
        <v>1872</v>
      </c>
      <c r="D11864" s="396" t="s">
        <v>24983</v>
      </c>
    </row>
    <row r="11865" spans="1:4" x14ac:dyDescent="0.2">
      <c r="A11865" s="445">
        <v>43624</v>
      </c>
      <c r="B11865" s="445" t="s">
        <v>19088</v>
      </c>
      <c r="C11865" s="446" t="s">
        <v>1872</v>
      </c>
      <c r="D11865" s="396" t="s">
        <v>24984</v>
      </c>
    </row>
    <row r="11866" spans="1:4" x14ac:dyDescent="0.2">
      <c r="A11866" s="445">
        <v>7342</v>
      </c>
      <c r="B11866" s="445" t="s">
        <v>19089</v>
      </c>
      <c r="C11866" s="446" t="s">
        <v>1871</v>
      </c>
      <c r="D11866" s="396" t="s">
        <v>21584</v>
      </c>
    </row>
    <row r="11867" spans="1:4" x14ac:dyDescent="0.2">
      <c r="A11867" s="445">
        <v>7350</v>
      </c>
      <c r="B11867" s="445" t="s">
        <v>19090</v>
      </c>
      <c r="C11867" s="446" t="s">
        <v>1872</v>
      </c>
      <c r="D11867" s="396" t="s">
        <v>24985</v>
      </c>
    </row>
    <row r="11868" spans="1:4" x14ac:dyDescent="0.2">
      <c r="A11868" s="445">
        <v>39574</v>
      </c>
      <c r="B11868" s="445" t="s">
        <v>19091</v>
      </c>
      <c r="C11868" s="446" t="s">
        <v>1867</v>
      </c>
      <c r="D11868" s="396" t="s">
        <v>24986</v>
      </c>
    </row>
    <row r="11869" spans="1:4" x14ac:dyDescent="0.2">
      <c r="A11869" s="445">
        <v>11060</v>
      </c>
      <c r="B11869" s="445" t="s">
        <v>19092</v>
      </c>
      <c r="C11869" s="446" t="s">
        <v>1867</v>
      </c>
      <c r="D11869" s="396" t="s">
        <v>22176</v>
      </c>
    </row>
    <row r="11870" spans="1:4" x14ac:dyDescent="0.2">
      <c r="A11870" s="445">
        <v>37401</v>
      </c>
      <c r="B11870" s="445" t="s">
        <v>19093</v>
      </c>
      <c r="C11870" s="446" t="s">
        <v>1867</v>
      </c>
      <c r="D11870" s="396" t="s">
        <v>24072</v>
      </c>
    </row>
    <row r="11871" spans="1:4" x14ac:dyDescent="0.2">
      <c r="A11871" s="445">
        <v>7525</v>
      </c>
      <c r="B11871" s="445" t="s">
        <v>19094</v>
      </c>
      <c r="C11871" s="446" t="s">
        <v>1867</v>
      </c>
      <c r="D11871" s="396" t="s">
        <v>24987</v>
      </c>
    </row>
    <row r="11872" spans="1:4" x14ac:dyDescent="0.2">
      <c r="A11872" s="445">
        <v>7524</v>
      </c>
      <c r="B11872" s="445" t="s">
        <v>19095</v>
      </c>
      <c r="C11872" s="446" t="s">
        <v>1867</v>
      </c>
      <c r="D11872" s="396" t="s">
        <v>24988</v>
      </c>
    </row>
    <row r="11873" spans="1:4" x14ac:dyDescent="0.2">
      <c r="A11873" s="445">
        <v>38105</v>
      </c>
      <c r="B11873" s="445" t="s">
        <v>19096</v>
      </c>
      <c r="C11873" s="446" t="s">
        <v>1867</v>
      </c>
      <c r="D11873" s="396" t="s">
        <v>24989</v>
      </c>
    </row>
    <row r="11874" spans="1:4" x14ac:dyDescent="0.2">
      <c r="A11874" s="445">
        <v>38084</v>
      </c>
      <c r="B11874" s="445" t="s">
        <v>19097</v>
      </c>
      <c r="C11874" s="446" t="s">
        <v>1867</v>
      </c>
      <c r="D11874" s="397" t="s">
        <v>22013</v>
      </c>
    </row>
    <row r="11875" spans="1:4" x14ac:dyDescent="0.2">
      <c r="A11875" s="445">
        <v>38103</v>
      </c>
      <c r="B11875" s="445" t="s">
        <v>19098</v>
      </c>
      <c r="C11875" s="446" t="s">
        <v>1867</v>
      </c>
      <c r="D11875" s="396" t="s">
        <v>22173</v>
      </c>
    </row>
    <row r="11876" spans="1:4" x14ac:dyDescent="0.2">
      <c r="A11876" s="445">
        <v>38082</v>
      </c>
      <c r="B11876" s="445" t="s">
        <v>19099</v>
      </c>
      <c r="C11876" s="446" t="s">
        <v>1867</v>
      </c>
      <c r="D11876" s="396" t="s">
        <v>21690</v>
      </c>
    </row>
    <row r="11877" spans="1:4" x14ac:dyDescent="0.2">
      <c r="A11877" s="445">
        <v>38104</v>
      </c>
      <c r="B11877" s="445" t="s">
        <v>19100</v>
      </c>
      <c r="C11877" s="446" t="s">
        <v>1867</v>
      </c>
      <c r="D11877" s="396" t="s">
        <v>24990</v>
      </c>
    </row>
    <row r="11878" spans="1:4" x14ac:dyDescent="0.2">
      <c r="A11878" s="445">
        <v>38083</v>
      </c>
      <c r="B11878" s="445" t="s">
        <v>19101</v>
      </c>
      <c r="C11878" s="446" t="s">
        <v>1867</v>
      </c>
      <c r="D11878" s="396" t="s">
        <v>24991</v>
      </c>
    </row>
    <row r="11879" spans="1:4" x14ac:dyDescent="0.2">
      <c r="A11879" s="445">
        <v>38101</v>
      </c>
      <c r="B11879" s="445" t="s">
        <v>19102</v>
      </c>
      <c r="C11879" s="446" t="s">
        <v>1867</v>
      </c>
      <c r="D11879" s="396" t="s">
        <v>22196</v>
      </c>
    </row>
    <row r="11880" spans="1:4" x14ac:dyDescent="0.2">
      <c r="A11880" s="445">
        <v>7528</v>
      </c>
      <c r="B11880" s="445" t="s">
        <v>19103</v>
      </c>
      <c r="C11880" s="446" t="s">
        <v>1867</v>
      </c>
      <c r="D11880" s="396" t="s">
        <v>21950</v>
      </c>
    </row>
    <row r="11881" spans="1:4" x14ac:dyDescent="0.2">
      <c r="A11881" s="445">
        <v>12147</v>
      </c>
      <c r="B11881" s="445" t="s">
        <v>19104</v>
      </c>
      <c r="C11881" s="446" t="s">
        <v>1867</v>
      </c>
      <c r="D11881" s="396" t="s">
        <v>24992</v>
      </c>
    </row>
    <row r="11882" spans="1:4" x14ac:dyDescent="0.2">
      <c r="A11882" s="445">
        <v>38075</v>
      </c>
      <c r="B11882" s="445" t="s">
        <v>19105</v>
      </c>
      <c r="C11882" s="446" t="s">
        <v>1867</v>
      </c>
      <c r="D11882" s="396" t="s">
        <v>24993</v>
      </c>
    </row>
    <row r="11883" spans="1:4" x14ac:dyDescent="0.2">
      <c r="A11883" s="445">
        <v>38102</v>
      </c>
      <c r="B11883" s="445" t="s">
        <v>19106</v>
      </c>
      <c r="C11883" s="446" t="s">
        <v>1867</v>
      </c>
      <c r="D11883" s="396" t="s">
        <v>24994</v>
      </c>
    </row>
    <row r="11884" spans="1:4" x14ac:dyDescent="0.2">
      <c r="A11884" s="445">
        <v>38076</v>
      </c>
      <c r="B11884" s="445" t="s">
        <v>19107</v>
      </c>
      <c r="C11884" s="446" t="s">
        <v>1867</v>
      </c>
      <c r="D11884" s="396" t="s">
        <v>24995</v>
      </c>
    </row>
    <row r="11885" spans="1:4" x14ac:dyDescent="0.2">
      <c r="A11885" s="445">
        <v>7592</v>
      </c>
      <c r="B11885" s="445" t="s">
        <v>19108</v>
      </c>
      <c r="C11885" s="446" t="s">
        <v>1866</v>
      </c>
      <c r="D11885" s="396" t="s">
        <v>24996</v>
      </c>
    </row>
    <row r="11886" spans="1:4" x14ac:dyDescent="0.2">
      <c r="A11886" s="445">
        <v>40820</v>
      </c>
      <c r="B11886" s="445" t="s">
        <v>19109</v>
      </c>
      <c r="C11886" s="446" t="s">
        <v>1873</v>
      </c>
      <c r="D11886" s="397" t="s">
        <v>24997</v>
      </c>
    </row>
    <row r="11887" spans="1:4" x14ac:dyDescent="0.2">
      <c r="A11887" s="445">
        <v>11826</v>
      </c>
      <c r="B11887" s="445" t="s">
        <v>19110</v>
      </c>
      <c r="C11887" s="446" t="s">
        <v>1867</v>
      </c>
      <c r="D11887" s="396" t="s">
        <v>24998</v>
      </c>
    </row>
    <row r="11888" spans="1:4" x14ac:dyDescent="0.2">
      <c r="A11888" s="445">
        <v>7606</v>
      </c>
      <c r="B11888" s="445" t="s">
        <v>19111</v>
      </c>
      <c r="C11888" s="446" t="s">
        <v>1867</v>
      </c>
      <c r="D11888" s="396" t="s">
        <v>24999</v>
      </c>
    </row>
    <row r="11889" spans="1:4" x14ac:dyDescent="0.2">
      <c r="A11889" s="445">
        <v>11763</v>
      </c>
      <c r="B11889" s="445" t="s">
        <v>19112</v>
      </c>
      <c r="C11889" s="446" t="s">
        <v>1867</v>
      </c>
      <c r="D11889" s="396" t="s">
        <v>22705</v>
      </c>
    </row>
    <row r="11890" spans="1:4" x14ac:dyDescent="0.2">
      <c r="A11890" s="445">
        <v>11764</v>
      </c>
      <c r="B11890" s="445" t="s">
        <v>19113</v>
      </c>
      <c r="C11890" s="446" t="s">
        <v>1867</v>
      </c>
      <c r="D11890" s="396" t="s">
        <v>25000</v>
      </c>
    </row>
    <row r="11891" spans="1:4" x14ac:dyDescent="0.2">
      <c r="A11891" s="445">
        <v>11829</v>
      </c>
      <c r="B11891" s="445" t="s">
        <v>19114</v>
      </c>
      <c r="C11891" s="446" t="s">
        <v>1867</v>
      </c>
      <c r="D11891" s="396" t="s">
        <v>25001</v>
      </c>
    </row>
    <row r="11892" spans="1:4" x14ac:dyDescent="0.2">
      <c r="A11892" s="445">
        <v>11830</v>
      </c>
      <c r="B11892" s="445" t="s">
        <v>19115</v>
      </c>
      <c r="C11892" s="446" t="s">
        <v>1867</v>
      </c>
      <c r="D11892" s="396" t="s">
        <v>24236</v>
      </c>
    </row>
    <row r="11893" spans="1:4" x14ac:dyDescent="0.2">
      <c r="A11893" s="445">
        <v>11825</v>
      </c>
      <c r="B11893" s="445" t="s">
        <v>19116</v>
      </c>
      <c r="C11893" s="446" t="s">
        <v>1867</v>
      </c>
      <c r="D11893" s="396" t="s">
        <v>25002</v>
      </c>
    </row>
    <row r="11894" spans="1:4" x14ac:dyDescent="0.2">
      <c r="A11894" s="445">
        <v>11767</v>
      </c>
      <c r="B11894" s="445" t="s">
        <v>19117</v>
      </c>
      <c r="C11894" s="446" t="s">
        <v>1867</v>
      </c>
      <c r="D11894" s="396" t="s">
        <v>25003</v>
      </c>
    </row>
    <row r="11895" spans="1:4" x14ac:dyDescent="0.2">
      <c r="A11895" s="445">
        <v>11766</v>
      </c>
      <c r="B11895" s="445" t="s">
        <v>19118</v>
      </c>
      <c r="C11895" s="446" t="s">
        <v>1867</v>
      </c>
      <c r="D11895" s="396" t="s">
        <v>25004</v>
      </c>
    </row>
    <row r="11896" spans="1:4" x14ac:dyDescent="0.2">
      <c r="A11896" s="445">
        <v>11765</v>
      </c>
      <c r="B11896" s="445" t="s">
        <v>19119</v>
      </c>
      <c r="C11896" s="446" t="s">
        <v>1867</v>
      </c>
      <c r="D11896" s="396" t="s">
        <v>23516</v>
      </c>
    </row>
    <row r="11897" spans="1:4" x14ac:dyDescent="0.2">
      <c r="A11897" s="445">
        <v>11824</v>
      </c>
      <c r="B11897" s="445" t="s">
        <v>19120</v>
      </c>
      <c r="C11897" s="446" t="s">
        <v>1867</v>
      </c>
      <c r="D11897" s="396" t="s">
        <v>25005</v>
      </c>
    </row>
    <row r="11898" spans="1:4" x14ac:dyDescent="0.2">
      <c r="A11898" s="445">
        <v>44045</v>
      </c>
      <c r="B11898" s="445" t="s">
        <v>19121</v>
      </c>
      <c r="C11898" s="446" t="s">
        <v>1867</v>
      </c>
      <c r="D11898" s="396" t="s">
        <v>25006</v>
      </c>
    </row>
    <row r="11899" spans="1:4" x14ac:dyDescent="0.2">
      <c r="A11899" s="445">
        <v>39702</v>
      </c>
      <c r="B11899" s="445" t="s">
        <v>19122</v>
      </c>
      <c r="C11899" s="446" t="s">
        <v>1867</v>
      </c>
      <c r="D11899" s="396" t="s">
        <v>25007</v>
      </c>
    </row>
    <row r="11900" spans="1:4" x14ac:dyDescent="0.2">
      <c r="A11900" s="445">
        <v>13415</v>
      </c>
      <c r="B11900" s="445" t="s">
        <v>19123</v>
      </c>
      <c r="C11900" s="446" t="s">
        <v>1867</v>
      </c>
      <c r="D11900" s="396" t="s">
        <v>25008</v>
      </c>
    </row>
    <row r="11901" spans="1:4" x14ac:dyDescent="0.2">
      <c r="A11901" s="445">
        <v>7602</v>
      </c>
      <c r="B11901" s="445" t="s">
        <v>19124</v>
      </c>
      <c r="C11901" s="446" t="s">
        <v>1867</v>
      </c>
      <c r="D11901" s="396" t="s">
        <v>25009</v>
      </c>
    </row>
    <row r="11902" spans="1:4" x14ac:dyDescent="0.2">
      <c r="A11902" s="445">
        <v>7603</v>
      </c>
      <c r="B11902" s="445" t="s">
        <v>19125</v>
      </c>
      <c r="C11902" s="446" t="s">
        <v>1867</v>
      </c>
      <c r="D11902" s="396" t="s">
        <v>25010</v>
      </c>
    </row>
    <row r="11903" spans="1:4" x14ac:dyDescent="0.2">
      <c r="A11903" s="445">
        <v>11777</v>
      </c>
      <c r="B11903" s="445" t="s">
        <v>25011</v>
      </c>
      <c r="C11903" s="446" t="s">
        <v>1867</v>
      </c>
      <c r="D11903" s="396" t="s">
        <v>25012</v>
      </c>
    </row>
    <row r="11904" spans="1:4" x14ac:dyDescent="0.2">
      <c r="A11904" s="445">
        <v>13417</v>
      </c>
      <c r="B11904" s="445" t="s">
        <v>19126</v>
      </c>
      <c r="C11904" s="446" t="s">
        <v>1867</v>
      </c>
      <c r="D11904" s="396" t="s">
        <v>25013</v>
      </c>
    </row>
    <row r="11905" spans="1:4" x14ac:dyDescent="0.2">
      <c r="A11905" s="445">
        <v>36791</v>
      </c>
      <c r="B11905" s="445" t="s">
        <v>19127</v>
      </c>
      <c r="C11905" s="446" t="s">
        <v>1867</v>
      </c>
      <c r="D11905" s="396" t="s">
        <v>25014</v>
      </c>
    </row>
    <row r="11906" spans="1:4" x14ac:dyDescent="0.2">
      <c r="A11906" s="445">
        <v>36795</v>
      </c>
      <c r="B11906" s="445" t="s">
        <v>19128</v>
      </c>
      <c r="C11906" s="446" t="s">
        <v>1867</v>
      </c>
      <c r="D11906" s="396" t="s">
        <v>25015</v>
      </c>
    </row>
    <row r="11907" spans="1:4" x14ac:dyDescent="0.2">
      <c r="A11907" s="445">
        <v>36796</v>
      </c>
      <c r="B11907" s="445" t="s">
        <v>19129</v>
      </c>
      <c r="C11907" s="446" t="s">
        <v>1867</v>
      </c>
      <c r="D11907" s="396" t="s">
        <v>25016</v>
      </c>
    </row>
    <row r="11908" spans="1:4" x14ac:dyDescent="0.2">
      <c r="A11908" s="445">
        <v>36792</v>
      </c>
      <c r="B11908" s="445" t="s">
        <v>19130</v>
      </c>
      <c r="C11908" s="446" t="s">
        <v>1867</v>
      </c>
      <c r="D11908" s="396" t="s">
        <v>25017</v>
      </c>
    </row>
    <row r="11909" spans="1:4" x14ac:dyDescent="0.2">
      <c r="A11909" s="445">
        <v>11773</v>
      </c>
      <c r="B11909" s="445" t="s">
        <v>19131</v>
      </c>
      <c r="C11909" s="446" t="s">
        <v>1867</v>
      </c>
      <c r="D11909" s="396" t="s">
        <v>25018</v>
      </c>
    </row>
    <row r="11910" spans="1:4" x14ac:dyDescent="0.2">
      <c r="A11910" s="445">
        <v>11762</v>
      </c>
      <c r="B11910" s="445" t="s">
        <v>19132</v>
      </c>
      <c r="C11910" s="446" t="s">
        <v>1867</v>
      </c>
      <c r="D11910" s="396" t="s">
        <v>25019</v>
      </c>
    </row>
    <row r="11911" spans="1:4" x14ac:dyDescent="0.2">
      <c r="A11911" s="445">
        <v>7604</v>
      </c>
      <c r="B11911" s="445" t="s">
        <v>19133</v>
      </c>
      <c r="C11911" s="446" t="s">
        <v>1867</v>
      </c>
      <c r="D11911" s="396" t="s">
        <v>21908</v>
      </c>
    </row>
    <row r="11912" spans="1:4" x14ac:dyDescent="0.2">
      <c r="A11912" s="445">
        <v>13984</v>
      </c>
      <c r="B11912" s="445" t="s">
        <v>19134</v>
      </c>
      <c r="C11912" s="446" t="s">
        <v>1867</v>
      </c>
      <c r="D11912" s="396" t="s">
        <v>25020</v>
      </c>
    </row>
    <row r="11913" spans="1:4" x14ac:dyDescent="0.2">
      <c r="A11913" s="445">
        <v>11772</v>
      </c>
      <c r="B11913" s="445" t="s">
        <v>19135</v>
      </c>
      <c r="C11913" s="446" t="s">
        <v>1867</v>
      </c>
      <c r="D11913" s="396" t="s">
        <v>25021</v>
      </c>
    </row>
    <row r="11914" spans="1:4" x14ac:dyDescent="0.2">
      <c r="A11914" s="445">
        <v>13983</v>
      </c>
      <c r="B11914" s="445" t="s">
        <v>19136</v>
      </c>
      <c r="C11914" s="446" t="s">
        <v>1867</v>
      </c>
      <c r="D11914" s="396" t="s">
        <v>25022</v>
      </c>
    </row>
    <row r="11915" spans="1:4" x14ac:dyDescent="0.2">
      <c r="A11915" s="445">
        <v>13416</v>
      </c>
      <c r="B11915" s="445" t="s">
        <v>19137</v>
      </c>
      <c r="C11915" s="446" t="s">
        <v>1867</v>
      </c>
      <c r="D11915" s="396" t="s">
        <v>25023</v>
      </c>
    </row>
    <row r="11916" spans="1:4" x14ac:dyDescent="0.2">
      <c r="A11916" s="445">
        <v>40329</v>
      </c>
      <c r="B11916" s="445" t="s">
        <v>19138</v>
      </c>
      <c r="C11916" s="446" t="s">
        <v>1867</v>
      </c>
      <c r="D11916" s="396" t="s">
        <v>25024</v>
      </c>
    </row>
    <row r="11917" spans="1:4" x14ac:dyDescent="0.2">
      <c r="A11917" s="445">
        <v>11823</v>
      </c>
      <c r="B11917" s="445" t="s">
        <v>19139</v>
      </c>
      <c r="C11917" s="446" t="s">
        <v>1867</v>
      </c>
      <c r="D11917" s="396" t="s">
        <v>25025</v>
      </c>
    </row>
    <row r="11918" spans="1:4" x14ac:dyDescent="0.2">
      <c r="A11918" s="445">
        <v>11822</v>
      </c>
      <c r="B11918" s="445" t="s">
        <v>19140</v>
      </c>
      <c r="C11918" s="446" t="s">
        <v>1867</v>
      </c>
      <c r="D11918" s="396" t="s">
        <v>25026</v>
      </c>
    </row>
    <row r="11919" spans="1:4" x14ac:dyDescent="0.2">
      <c r="A11919" s="445">
        <v>11831</v>
      </c>
      <c r="B11919" s="445" t="s">
        <v>19141</v>
      </c>
      <c r="C11919" s="446" t="s">
        <v>1867</v>
      </c>
      <c r="D11919" s="396" t="s">
        <v>25027</v>
      </c>
    </row>
    <row r="11920" spans="1:4" x14ac:dyDescent="0.2">
      <c r="A11920" s="445">
        <v>7613</v>
      </c>
      <c r="B11920" s="445" t="s">
        <v>19142</v>
      </c>
      <c r="C11920" s="446" t="s">
        <v>1867</v>
      </c>
      <c r="D11920" s="396" t="s">
        <v>25028</v>
      </c>
    </row>
    <row r="11921" spans="1:4" x14ac:dyDescent="0.2">
      <c r="A11921" s="445">
        <v>7619</v>
      </c>
      <c r="B11921" s="445" t="s">
        <v>19143</v>
      </c>
      <c r="C11921" s="446" t="s">
        <v>1867</v>
      </c>
      <c r="D11921" s="396" t="s">
        <v>25029</v>
      </c>
    </row>
    <row r="11922" spans="1:4" x14ac:dyDescent="0.2">
      <c r="A11922" s="445">
        <v>12076</v>
      </c>
      <c r="B11922" s="445" t="s">
        <v>19144</v>
      </c>
      <c r="C11922" s="446" t="s">
        <v>1867</v>
      </c>
      <c r="D11922" s="396" t="s">
        <v>25030</v>
      </c>
    </row>
    <row r="11923" spans="1:4" x14ac:dyDescent="0.2">
      <c r="A11923" s="445">
        <v>7614</v>
      </c>
      <c r="B11923" s="445" t="s">
        <v>19145</v>
      </c>
      <c r="C11923" s="446" t="s">
        <v>1867</v>
      </c>
      <c r="D11923" s="396" t="s">
        <v>25031</v>
      </c>
    </row>
    <row r="11924" spans="1:4" x14ac:dyDescent="0.2">
      <c r="A11924" s="445">
        <v>7618</v>
      </c>
      <c r="B11924" s="445" t="s">
        <v>19146</v>
      </c>
      <c r="C11924" s="446" t="s">
        <v>1867</v>
      </c>
      <c r="D11924" s="396" t="s">
        <v>25032</v>
      </c>
    </row>
    <row r="11925" spans="1:4" x14ac:dyDescent="0.2">
      <c r="A11925" s="445">
        <v>7620</v>
      </c>
      <c r="B11925" s="445" t="s">
        <v>19147</v>
      </c>
      <c r="C11925" s="446" t="s">
        <v>1867</v>
      </c>
      <c r="D11925" s="396" t="s">
        <v>25033</v>
      </c>
    </row>
    <row r="11926" spans="1:4" x14ac:dyDescent="0.2">
      <c r="A11926" s="445">
        <v>7610</v>
      </c>
      <c r="B11926" s="445" t="s">
        <v>19148</v>
      </c>
      <c r="C11926" s="446" t="s">
        <v>1867</v>
      </c>
      <c r="D11926" s="396" t="s">
        <v>25034</v>
      </c>
    </row>
    <row r="11927" spans="1:4" x14ac:dyDescent="0.2">
      <c r="A11927" s="445">
        <v>7615</v>
      </c>
      <c r="B11927" s="445" t="s">
        <v>19149</v>
      </c>
      <c r="C11927" s="446" t="s">
        <v>1867</v>
      </c>
      <c r="D11927" s="396" t="s">
        <v>25035</v>
      </c>
    </row>
    <row r="11928" spans="1:4" x14ac:dyDescent="0.2">
      <c r="A11928" s="445">
        <v>7617</v>
      </c>
      <c r="B11928" s="445" t="s">
        <v>19150</v>
      </c>
      <c r="C11928" s="446" t="s">
        <v>1867</v>
      </c>
      <c r="D11928" s="396" t="s">
        <v>25036</v>
      </c>
    </row>
    <row r="11929" spans="1:4" x14ac:dyDescent="0.2">
      <c r="A11929" s="445">
        <v>7616</v>
      </c>
      <c r="B11929" s="445" t="s">
        <v>19151</v>
      </c>
      <c r="C11929" s="446" t="s">
        <v>1867</v>
      </c>
      <c r="D11929" s="396" t="s">
        <v>25037</v>
      </c>
    </row>
    <row r="11930" spans="1:4" x14ac:dyDescent="0.2">
      <c r="A11930" s="445">
        <v>7611</v>
      </c>
      <c r="B11930" s="445" t="s">
        <v>19152</v>
      </c>
      <c r="C11930" s="446" t="s">
        <v>1867</v>
      </c>
      <c r="D11930" s="397" t="s">
        <v>25038</v>
      </c>
    </row>
    <row r="11931" spans="1:4" x14ac:dyDescent="0.2">
      <c r="A11931" s="445">
        <v>7612</v>
      </c>
      <c r="B11931" s="445" t="s">
        <v>19153</v>
      </c>
      <c r="C11931" s="446" t="s">
        <v>1867</v>
      </c>
      <c r="D11931" s="396" t="s">
        <v>25039</v>
      </c>
    </row>
    <row r="11932" spans="1:4" x14ac:dyDescent="0.2">
      <c r="A11932" s="445">
        <v>37371</v>
      </c>
      <c r="B11932" s="445" t="s">
        <v>19154</v>
      </c>
      <c r="C11932" s="446" t="s">
        <v>1866</v>
      </c>
      <c r="D11932" s="396" t="s">
        <v>25040</v>
      </c>
    </row>
    <row r="11933" spans="1:4" x14ac:dyDescent="0.2">
      <c r="A11933" s="445">
        <v>40861</v>
      </c>
      <c r="B11933" s="445" t="s">
        <v>19155</v>
      </c>
      <c r="C11933" s="446" t="s">
        <v>1873</v>
      </c>
      <c r="D11933" s="396" t="s">
        <v>25041</v>
      </c>
    </row>
    <row r="11934" spans="1:4" x14ac:dyDescent="0.2">
      <c r="A11934" s="445">
        <v>36510</v>
      </c>
      <c r="B11934" s="445" t="s">
        <v>19156</v>
      </c>
      <c r="C11934" s="446" t="s">
        <v>1867</v>
      </c>
      <c r="D11934" s="396" t="s">
        <v>25042</v>
      </c>
    </row>
    <row r="11935" spans="1:4" x14ac:dyDescent="0.2">
      <c r="A11935" s="445">
        <v>25020</v>
      </c>
      <c r="B11935" s="445" t="s">
        <v>19157</v>
      </c>
      <c r="C11935" s="446" t="s">
        <v>1867</v>
      </c>
      <c r="D11935" s="396" t="s">
        <v>25043</v>
      </c>
    </row>
    <row r="11936" spans="1:4" x14ac:dyDescent="0.2">
      <c r="A11936" s="445">
        <v>7622</v>
      </c>
      <c r="B11936" s="445" t="s">
        <v>19158</v>
      </c>
      <c r="C11936" s="446" t="s">
        <v>1867</v>
      </c>
      <c r="D11936" s="396" t="s">
        <v>25044</v>
      </c>
    </row>
    <row r="11937" spans="1:4" x14ac:dyDescent="0.2">
      <c r="A11937" s="445">
        <v>7624</v>
      </c>
      <c r="B11937" s="445" t="s">
        <v>19159</v>
      </c>
      <c r="C11937" s="446" t="s">
        <v>1867</v>
      </c>
      <c r="D11937" s="396" t="s">
        <v>25045</v>
      </c>
    </row>
    <row r="11938" spans="1:4" x14ac:dyDescent="0.2">
      <c r="A11938" s="445">
        <v>7625</v>
      </c>
      <c r="B11938" s="445" t="s">
        <v>19160</v>
      </c>
      <c r="C11938" s="446" t="s">
        <v>1867</v>
      </c>
      <c r="D11938" s="396" t="s">
        <v>25046</v>
      </c>
    </row>
    <row r="11939" spans="1:4" x14ac:dyDescent="0.2">
      <c r="A11939" s="445">
        <v>7623</v>
      </c>
      <c r="B11939" s="445" t="s">
        <v>19161</v>
      </c>
      <c r="C11939" s="446" t="s">
        <v>1867</v>
      </c>
      <c r="D11939" s="396" t="s">
        <v>25043</v>
      </c>
    </row>
    <row r="11940" spans="1:4" x14ac:dyDescent="0.2">
      <c r="A11940" s="445">
        <v>36508</v>
      </c>
      <c r="B11940" s="445" t="s">
        <v>19162</v>
      </c>
      <c r="C11940" s="446" t="s">
        <v>1867</v>
      </c>
      <c r="D11940" s="396" t="s">
        <v>25047</v>
      </c>
    </row>
    <row r="11941" spans="1:4" x14ac:dyDescent="0.2">
      <c r="A11941" s="445">
        <v>36509</v>
      </c>
      <c r="B11941" s="445" t="s">
        <v>19163</v>
      </c>
      <c r="C11941" s="446" t="s">
        <v>1867</v>
      </c>
      <c r="D11941" s="396" t="s">
        <v>25048</v>
      </c>
    </row>
    <row r="11942" spans="1:4" x14ac:dyDescent="0.2">
      <c r="A11942" s="445">
        <v>13238</v>
      </c>
      <c r="B11942" s="445" t="s">
        <v>19164</v>
      </c>
      <c r="C11942" s="446" t="s">
        <v>1867</v>
      </c>
      <c r="D11942" s="396" t="s">
        <v>25049</v>
      </c>
    </row>
    <row r="11943" spans="1:4" x14ac:dyDescent="0.2">
      <c r="A11943" s="445">
        <v>36511</v>
      </c>
      <c r="B11943" s="445" t="s">
        <v>19165</v>
      </c>
      <c r="C11943" s="446" t="s">
        <v>1867</v>
      </c>
      <c r="D11943" s="397" t="s">
        <v>25050</v>
      </c>
    </row>
    <row r="11944" spans="1:4" x14ac:dyDescent="0.2">
      <c r="A11944" s="445">
        <v>36515</v>
      </c>
      <c r="B11944" s="445" t="s">
        <v>19166</v>
      </c>
      <c r="C11944" s="446" t="s">
        <v>1867</v>
      </c>
      <c r="D11944" s="396" t="s">
        <v>25051</v>
      </c>
    </row>
    <row r="11945" spans="1:4" x14ac:dyDescent="0.2">
      <c r="A11945" s="445">
        <v>10598</v>
      </c>
      <c r="B11945" s="445" t="s">
        <v>19167</v>
      </c>
      <c r="C11945" s="446" t="s">
        <v>1867</v>
      </c>
      <c r="D11945" s="396" t="s">
        <v>25052</v>
      </c>
    </row>
    <row r="11946" spans="1:4" x14ac:dyDescent="0.2">
      <c r="A11946" s="445">
        <v>7640</v>
      </c>
      <c r="B11946" s="445" t="s">
        <v>19168</v>
      </c>
      <c r="C11946" s="446" t="s">
        <v>1867</v>
      </c>
      <c r="D11946" s="396" t="s">
        <v>25053</v>
      </c>
    </row>
    <row r="11947" spans="1:4" x14ac:dyDescent="0.2">
      <c r="A11947" s="445">
        <v>36513</v>
      </c>
      <c r="B11947" s="445" t="s">
        <v>19169</v>
      </c>
      <c r="C11947" s="446" t="s">
        <v>1867</v>
      </c>
      <c r="D11947" s="396" t="s">
        <v>25054</v>
      </c>
    </row>
    <row r="11948" spans="1:4" x14ac:dyDescent="0.2">
      <c r="A11948" s="445">
        <v>36514</v>
      </c>
      <c r="B11948" s="445" t="s">
        <v>19170</v>
      </c>
      <c r="C11948" s="446" t="s">
        <v>1867</v>
      </c>
      <c r="D11948" s="396" t="s">
        <v>25055</v>
      </c>
    </row>
    <row r="11949" spans="1:4" x14ac:dyDescent="0.2">
      <c r="A11949" s="445">
        <v>11572</v>
      </c>
      <c r="B11949" s="445" t="s">
        <v>19171</v>
      </c>
      <c r="C11949" s="446" t="s">
        <v>1867</v>
      </c>
      <c r="D11949" s="396" t="s">
        <v>25056</v>
      </c>
    </row>
    <row r="11950" spans="1:4" x14ac:dyDescent="0.2">
      <c r="A11950" s="445">
        <v>36149</v>
      </c>
      <c r="B11950" s="445" t="s">
        <v>19172</v>
      </c>
      <c r="C11950" s="446" t="s">
        <v>1867</v>
      </c>
      <c r="D11950" s="397" t="s">
        <v>25057</v>
      </c>
    </row>
    <row r="11951" spans="1:4" x14ac:dyDescent="0.2">
      <c r="A11951" s="445">
        <v>42407</v>
      </c>
      <c r="B11951" s="445" t="s">
        <v>19173</v>
      </c>
      <c r="C11951" s="446" t="s">
        <v>1870</v>
      </c>
      <c r="D11951" s="396" t="s">
        <v>25058</v>
      </c>
    </row>
    <row r="11952" spans="1:4" x14ac:dyDescent="0.2">
      <c r="A11952" s="445">
        <v>11581</v>
      </c>
      <c r="B11952" s="445" t="s">
        <v>19174</v>
      </c>
      <c r="C11952" s="446" t="s">
        <v>1870</v>
      </c>
      <c r="D11952" s="396" t="s">
        <v>25059</v>
      </c>
    </row>
    <row r="11953" spans="1:4" x14ac:dyDescent="0.2">
      <c r="A11953" s="445">
        <v>43605</v>
      </c>
      <c r="B11953" s="445" t="s">
        <v>19175</v>
      </c>
      <c r="C11953" s="446" t="s">
        <v>1870</v>
      </c>
      <c r="D11953" s="396" t="s">
        <v>25060</v>
      </c>
    </row>
    <row r="11954" spans="1:4" x14ac:dyDescent="0.2">
      <c r="A11954" s="445">
        <v>11580</v>
      </c>
      <c r="B11954" s="445" t="s">
        <v>19176</v>
      </c>
      <c r="C11954" s="446" t="s">
        <v>1870</v>
      </c>
      <c r="D11954" s="396" t="s">
        <v>25061</v>
      </c>
    </row>
    <row r="11955" spans="1:4" x14ac:dyDescent="0.2">
      <c r="A11955" s="445">
        <v>10743</v>
      </c>
      <c r="B11955" s="445" t="s">
        <v>19177</v>
      </c>
      <c r="C11955" s="446" t="s">
        <v>1867</v>
      </c>
      <c r="D11955" s="396" t="s">
        <v>25062</v>
      </c>
    </row>
    <row r="11956" spans="1:4" x14ac:dyDescent="0.2">
      <c r="A11956" s="445">
        <v>39848</v>
      </c>
      <c r="B11956" s="445" t="s">
        <v>19178</v>
      </c>
      <c r="C11956" s="446" t="s">
        <v>1870</v>
      </c>
      <c r="D11956" s="396" t="s">
        <v>24289</v>
      </c>
    </row>
    <row r="11957" spans="1:4" x14ac:dyDescent="0.2">
      <c r="A11957" s="445">
        <v>20999</v>
      </c>
      <c r="B11957" s="445" t="s">
        <v>19179</v>
      </c>
      <c r="C11957" s="446" t="s">
        <v>1870</v>
      </c>
      <c r="D11957" s="396" t="s">
        <v>25063</v>
      </c>
    </row>
    <row r="11958" spans="1:4" x14ac:dyDescent="0.2">
      <c r="A11958" s="445">
        <v>21001</v>
      </c>
      <c r="B11958" s="445" t="s">
        <v>19180</v>
      </c>
      <c r="C11958" s="446" t="s">
        <v>1870</v>
      </c>
      <c r="D11958" s="396" t="s">
        <v>25064</v>
      </c>
    </row>
    <row r="11959" spans="1:4" x14ac:dyDescent="0.2">
      <c r="A11959" s="445">
        <v>21003</v>
      </c>
      <c r="B11959" s="445" t="s">
        <v>19181</v>
      </c>
      <c r="C11959" s="446" t="s">
        <v>1870</v>
      </c>
      <c r="D11959" s="396" t="s">
        <v>24104</v>
      </c>
    </row>
    <row r="11960" spans="1:4" x14ac:dyDescent="0.2">
      <c r="A11960" s="445">
        <v>21006</v>
      </c>
      <c r="B11960" s="445" t="s">
        <v>19182</v>
      </c>
      <c r="C11960" s="446" t="s">
        <v>1870</v>
      </c>
      <c r="D11960" s="396" t="s">
        <v>25065</v>
      </c>
    </row>
    <row r="11961" spans="1:4" x14ac:dyDescent="0.2">
      <c r="A11961" s="445">
        <v>21019</v>
      </c>
      <c r="B11961" s="445" t="s">
        <v>19183</v>
      </c>
      <c r="C11961" s="446" t="s">
        <v>1870</v>
      </c>
      <c r="D11961" s="396" t="s">
        <v>25066</v>
      </c>
    </row>
    <row r="11962" spans="1:4" x14ac:dyDescent="0.2">
      <c r="A11962" s="445">
        <v>21021</v>
      </c>
      <c r="B11962" s="445" t="s">
        <v>19184</v>
      </c>
      <c r="C11962" s="446" t="s">
        <v>1870</v>
      </c>
      <c r="D11962" s="396" t="s">
        <v>25067</v>
      </c>
    </row>
    <row r="11963" spans="1:4" x14ac:dyDescent="0.2">
      <c r="A11963" s="445">
        <v>21024</v>
      </c>
      <c r="B11963" s="445" t="s">
        <v>19185</v>
      </c>
      <c r="C11963" s="446" t="s">
        <v>1870</v>
      </c>
      <c r="D11963" s="396" t="s">
        <v>25068</v>
      </c>
    </row>
    <row r="11964" spans="1:4" x14ac:dyDescent="0.2">
      <c r="A11964" s="445">
        <v>40624</v>
      </c>
      <c r="B11964" s="445" t="s">
        <v>19186</v>
      </c>
      <c r="C11964" s="446" t="s">
        <v>1870</v>
      </c>
      <c r="D11964" s="397" t="s">
        <v>25069</v>
      </c>
    </row>
    <row r="11965" spans="1:4" x14ac:dyDescent="0.2">
      <c r="A11965" s="445">
        <v>42575</v>
      </c>
      <c r="B11965" s="445" t="s">
        <v>19187</v>
      </c>
      <c r="C11965" s="446" t="s">
        <v>1870</v>
      </c>
      <c r="D11965" s="397" t="s">
        <v>25070</v>
      </c>
    </row>
    <row r="11966" spans="1:4" x14ac:dyDescent="0.2">
      <c r="A11966" s="445">
        <v>13127</v>
      </c>
      <c r="B11966" s="445" t="s">
        <v>19188</v>
      </c>
      <c r="C11966" s="446" t="s">
        <v>1870</v>
      </c>
      <c r="D11966" s="397" t="s">
        <v>25067</v>
      </c>
    </row>
    <row r="11967" spans="1:4" x14ac:dyDescent="0.2">
      <c r="A11967" s="445">
        <v>13137</v>
      </c>
      <c r="B11967" s="445" t="s">
        <v>19189</v>
      </c>
      <c r="C11967" s="446" t="s">
        <v>1870</v>
      </c>
      <c r="D11967" s="397" t="s">
        <v>25071</v>
      </c>
    </row>
    <row r="11968" spans="1:4" x14ac:dyDescent="0.2">
      <c r="A11968" s="445">
        <v>42574</v>
      </c>
      <c r="B11968" s="445" t="s">
        <v>19190</v>
      </c>
      <c r="C11968" s="446" t="s">
        <v>1870</v>
      </c>
      <c r="D11968" s="397" t="s">
        <v>25072</v>
      </c>
    </row>
    <row r="11969" spans="1:4" x14ac:dyDescent="0.2">
      <c r="A11969" s="445">
        <v>20989</v>
      </c>
      <c r="B11969" s="445" t="s">
        <v>19191</v>
      </c>
      <c r="C11969" s="446" t="s">
        <v>1870</v>
      </c>
      <c r="D11969" s="397" t="s">
        <v>25073</v>
      </c>
    </row>
    <row r="11970" spans="1:4" x14ac:dyDescent="0.2">
      <c r="A11970" s="445">
        <v>21147</v>
      </c>
      <c r="B11970" s="445" t="s">
        <v>19192</v>
      </c>
      <c r="C11970" s="446" t="s">
        <v>1870</v>
      </c>
      <c r="D11970" s="397" t="s">
        <v>25074</v>
      </c>
    </row>
    <row r="11971" spans="1:4" x14ac:dyDescent="0.2">
      <c r="A11971" s="445">
        <v>21148</v>
      </c>
      <c r="B11971" s="445" t="s">
        <v>19193</v>
      </c>
      <c r="C11971" s="446" t="s">
        <v>1870</v>
      </c>
      <c r="D11971" s="397" t="s">
        <v>25075</v>
      </c>
    </row>
    <row r="11972" spans="1:4" x14ac:dyDescent="0.2">
      <c r="A11972" s="445">
        <v>20984</v>
      </c>
      <c r="B11972" s="445" t="s">
        <v>19194</v>
      </c>
      <c r="C11972" s="446" t="s">
        <v>1870</v>
      </c>
      <c r="D11972" s="397" t="s">
        <v>25076</v>
      </c>
    </row>
    <row r="11973" spans="1:4" x14ac:dyDescent="0.2">
      <c r="A11973" s="445">
        <v>13042</v>
      </c>
      <c r="B11973" s="445" t="s">
        <v>19195</v>
      </c>
      <c r="C11973" s="446" t="s">
        <v>1870</v>
      </c>
      <c r="D11973" s="397" t="s">
        <v>25077</v>
      </c>
    </row>
    <row r="11974" spans="1:4" x14ac:dyDescent="0.2">
      <c r="A11974" s="445">
        <v>21150</v>
      </c>
      <c r="B11974" s="445" t="s">
        <v>19196</v>
      </c>
      <c r="C11974" s="446" t="s">
        <v>1870</v>
      </c>
      <c r="D11974" s="397" t="s">
        <v>25078</v>
      </c>
    </row>
    <row r="11975" spans="1:4" x14ac:dyDescent="0.2">
      <c r="A11975" s="445">
        <v>13141</v>
      </c>
      <c r="B11975" s="445" t="s">
        <v>19197</v>
      </c>
      <c r="C11975" s="446" t="s">
        <v>1870</v>
      </c>
      <c r="D11975" s="397" t="s">
        <v>25079</v>
      </c>
    </row>
    <row r="11976" spans="1:4" x14ac:dyDescent="0.2">
      <c r="A11976" s="445">
        <v>42576</v>
      </c>
      <c r="B11976" s="445" t="s">
        <v>19198</v>
      </c>
      <c r="C11976" s="446" t="s">
        <v>1870</v>
      </c>
      <c r="D11976" s="396" t="s">
        <v>25080</v>
      </c>
    </row>
    <row r="11977" spans="1:4" x14ac:dyDescent="0.2">
      <c r="A11977" s="445">
        <v>21151</v>
      </c>
      <c r="B11977" s="445" t="s">
        <v>19199</v>
      </c>
      <c r="C11977" s="446" t="s">
        <v>1870</v>
      </c>
      <c r="D11977" s="396" t="s">
        <v>25081</v>
      </c>
    </row>
    <row r="11978" spans="1:4" x14ac:dyDescent="0.2">
      <c r="A11978" s="445">
        <v>13142</v>
      </c>
      <c r="B11978" s="445" t="s">
        <v>19200</v>
      </c>
      <c r="C11978" s="446" t="s">
        <v>1870</v>
      </c>
      <c r="D11978" s="397" t="s">
        <v>25082</v>
      </c>
    </row>
    <row r="11979" spans="1:4" x14ac:dyDescent="0.2">
      <c r="A11979" s="445">
        <v>42577</v>
      </c>
      <c r="B11979" s="445" t="s">
        <v>19201</v>
      </c>
      <c r="C11979" s="446" t="s">
        <v>1870</v>
      </c>
      <c r="D11979" s="397" t="s">
        <v>25083</v>
      </c>
    </row>
    <row r="11980" spans="1:4" x14ac:dyDescent="0.2">
      <c r="A11980" s="445">
        <v>20994</v>
      </c>
      <c r="B11980" s="445" t="s">
        <v>19202</v>
      </c>
      <c r="C11980" s="446" t="s">
        <v>1870</v>
      </c>
      <c r="D11980" s="397" t="s">
        <v>25084</v>
      </c>
    </row>
    <row r="11981" spans="1:4" x14ac:dyDescent="0.2">
      <c r="A11981" s="445">
        <v>7672</v>
      </c>
      <c r="B11981" s="445" t="s">
        <v>19203</v>
      </c>
      <c r="C11981" s="446" t="s">
        <v>1870</v>
      </c>
      <c r="D11981" s="397" t="s">
        <v>25085</v>
      </c>
    </row>
    <row r="11982" spans="1:4" x14ac:dyDescent="0.2">
      <c r="A11982" s="445">
        <v>20995</v>
      </c>
      <c r="B11982" s="445" t="s">
        <v>19204</v>
      </c>
      <c r="C11982" s="446" t="s">
        <v>1870</v>
      </c>
      <c r="D11982" s="397" t="s">
        <v>25086</v>
      </c>
    </row>
    <row r="11983" spans="1:4" x14ac:dyDescent="0.2">
      <c r="A11983" s="445">
        <v>7690</v>
      </c>
      <c r="B11983" s="445" t="s">
        <v>19205</v>
      </c>
      <c r="C11983" s="446" t="s">
        <v>1870</v>
      </c>
      <c r="D11983" s="397" t="s">
        <v>25087</v>
      </c>
    </row>
    <row r="11984" spans="1:4" x14ac:dyDescent="0.2">
      <c r="A11984" s="445">
        <v>20980</v>
      </c>
      <c r="B11984" s="445" t="s">
        <v>19206</v>
      </c>
      <c r="C11984" s="446" t="s">
        <v>1870</v>
      </c>
      <c r="D11984" s="397" t="s">
        <v>25088</v>
      </c>
    </row>
    <row r="11985" spans="1:4" x14ac:dyDescent="0.2">
      <c r="A11985" s="445">
        <v>7661</v>
      </c>
      <c r="B11985" s="445" t="s">
        <v>19207</v>
      </c>
      <c r="C11985" s="446" t="s">
        <v>1870</v>
      </c>
      <c r="D11985" s="397" t="s">
        <v>25089</v>
      </c>
    </row>
    <row r="11986" spans="1:4" x14ac:dyDescent="0.2">
      <c r="A11986" s="445">
        <v>21016</v>
      </c>
      <c r="B11986" s="445" t="s">
        <v>19208</v>
      </c>
      <c r="C11986" s="446" t="s">
        <v>1870</v>
      </c>
      <c r="D11986" s="397" t="s">
        <v>25090</v>
      </c>
    </row>
    <row r="11987" spans="1:4" x14ac:dyDescent="0.2">
      <c r="A11987" s="445">
        <v>21008</v>
      </c>
      <c r="B11987" s="445" t="s">
        <v>19209</v>
      </c>
      <c r="C11987" s="446" t="s">
        <v>1870</v>
      </c>
      <c r="D11987" s="397" t="s">
        <v>25091</v>
      </c>
    </row>
    <row r="11988" spans="1:4" x14ac:dyDescent="0.2">
      <c r="A11988" s="445">
        <v>21009</v>
      </c>
      <c r="B11988" s="445" t="s">
        <v>19210</v>
      </c>
      <c r="C11988" s="446" t="s">
        <v>1870</v>
      </c>
      <c r="D11988" s="397" t="s">
        <v>25092</v>
      </c>
    </row>
    <row r="11989" spans="1:4" x14ac:dyDescent="0.2">
      <c r="A11989" s="445">
        <v>21010</v>
      </c>
      <c r="B11989" s="445" t="s">
        <v>19211</v>
      </c>
      <c r="C11989" s="446" t="s">
        <v>1870</v>
      </c>
      <c r="D11989" s="397" t="s">
        <v>25093</v>
      </c>
    </row>
    <row r="11990" spans="1:4" x14ac:dyDescent="0.2">
      <c r="A11990" s="445">
        <v>21011</v>
      </c>
      <c r="B11990" s="445" t="s">
        <v>19212</v>
      </c>
      <c r="C11990" s="446" t="s">
        <v>1870</v>
      </c>
      <c r="D11990" s="397" t="s">
        <v>25009</v>
      </c>
    </row>
    <row r="11991" spans="1:4" x14ac:dyDescent="0.2">
      <c r="A11991" s="445">
        <v>21012</v>
      </c>
      <c r="B11991" s="445" t="s">
        <v>19213</v>
      </c>
      <c r="C11991" s="446" t="s">
        <v>1870</v>
      </c>
      <c r="D11991" s="397" t="s">
        <v>25094</v>
      </c>
    </row>
    <row r="11992" spans="1:4" x14ac:dyDescent="0.2">
      <c r="A11992" s="445">
        <v>21013</v>
      </c>
      <c r="B11992" s="445" t="s">
        <v>19214</v>
      </c>
      <c r="C11992" s="446" t="s">
        <v>1870</v>
      </c>
      <c r="D11992" s="397" t="s">
        <v>25095</v>
      </c>
    </row>
    <row r="11993" spans="1:4" x14ac:dyDescent="0.2">
      <c r="A11993" s="445">
        <v>21014</v>
      </c>
      <c r="B11993" s="445" t="s">
        <v>19215</v>
      </c>
      <c r="C11993" s="446" t="s">
        <v>1870</v>
      </c>
      <c r="D11993" s="396" t="s">
        <v>25096</v>
      </c>
    </row>
    <row r="11994" spans="1:4" x14ac:dyDescent="0.2">
      <c r="A11994" s="445">
        <v>21015</v>
      </c>
      <c r="B11994" s="445" t="s">
        <v>19216</v>
      </c>
      <c r="C11994" s="446" t="s">
        <v>1870</v>
      </c>
      <c r="D11994" s="396" t="s">
        <v>25097</v>
      </c>
    </row>
    <row r="11995" spans="1:4" x14ac:dyDescent="0.2">
      <c r="A11995" s="445">
        <v>7697</v>
      </c>
      <c r="B11995" s="445" t="s">
        <v>19217</v>
      </c>
      <c r="C11995" s="446" t="s">
        <v>1870</v>
      </c>
      <c r="D11995" s="396" t="s">
        <v>25098</v>
      </c>
    </row>
    <row r="11996" spans="1:4" x14ac:dyDescent="0.2">
      <c r="A11996" s="445">
        <v>7698</v>
      </c>
      <c r="B11996" s="445" t="s">
        <v>19218</v>
      </c>
      <c r="C11996" s="446" t="s">
        <v>1870</v>
      </c>
      <c r="D11996" s="396" t="s">
        <v>25099</v>
      </c>
    </row>
    <row r="11997" spans="1:4" x14ac:dyDescent="0.2">
      <c r="A11997" s="445">
        <v>7691</v>
      </c>
      <c r="B11997" s="445" t="s">
        <v>19219</v>
      </c>
      <c r="C11997" s="446" t="s">
        <v>1870</v>
      </c>
      <c r="D11997" s="396" t="s">
        <v>22918</v>
      </c>
    </row>
    <row r="11998" spans="1:4" x14ac:dyDescent="0.2">
      <c r="A11998" s="445">
        <v>40626</v>
      </c>
      <c r="B11998" s="445" t="s">
        <v>19220</v>
      </c>
      <c r="C11998" s="446" t="s">
        <v>1870</v>
      </c>
      <c r="D11998" s="396" t="s">
        <v>25100</v>
      </c>
    </row>
    <row r="11999" spans="1:4" x14ac:dyDescent="0.2">
      <c r="A11999" s="445">
        <v>7701</v>
      </c>
      <c r="B11999" s="445" t="s">
        <v>19221</v>
      </c>
      <c r="C11999" s="446" t="s">
        <v>1870</v>
      </c>
      <c r="D11999" s="396" t="s">
        <v>25101</v>
      </c>
    </row>
    <row r="12000" spans="1:4" x14ac:dyDescent="0.2">
      <c r="A12000" s="445">
        <v>7696</v>
      </c>
      <c r="B12000" s="445" t="s">
        <v>19222</v>
      </c>
      <c r="C12000" s="446" t="s">
        <v>1870</v>
      </c>
      <c r="D12000" s="396" t="s">
        <v>25102</v>
      </c>
    </row>
    <row r="12001" spans="1:4" x14ac:dyDescent="0.2">
      <c r="A12001" s="445">
        <v>7700</v>
      </c>
      <c r="B12001" s="445" t="s">
        <v>19223</v>
      </c>
      <c r="C12001" s="446" t="s">
        <v>1870</v>
      </c>
      <c r="D12001" s="396" t="s">
        <v>25103</v>
      </c>
    </row>
    <row r="12002" spans="1:4" x14ac:dyDescent="0.2">
      <c r="A12002" s="445">
        <v>7694</v>
      </c>
      <c r="B12002" s="445" t="s">
        <v>19224</v>
      </c>
      <c r="C12002" s="446" t="s">
        <v>1870</v>
      </c>
      <c r="D12002" s="396" t="s">
        <v>21678</v>
      </c>
    </row>
    <row r="12003" spans="1:4" x14ac:dyDescent="0.2">
      <c r="A12003" s="445">
        <v>7693</v>
      </c>
      <c r="B12003" s="445" t="s">
        <v>19225</v>
      </c>
      <c r="C12003" s="446" t="s">
        <v>1870</v>
      </c>
      <c r="D12003" s="396" t="s">
        <v>25104</v>
      </c>
    </row>
    <row r="12004" spans="1:4" x14ac:dyDescent="0.2">
      <c r="A12004" s="445">
        <v>7692</v>
      </c>
      <c r="B12004" s="445" t="s">
        <v>19226</v>
      </c>
      <c r="C12004" s="446" t="s">
        <v>1870</v>
      </c>
      <c r="D12004" s="396" t="s">
        <v>25105</v>
      </c>
    </row>
    <row r="12005" spans="1:4" x14ac:dyDescent="0.2">
      <c r="A12005" s="445">
        <v>7695</v>
      </c>
      <c r="B12005" s="445" t="s">
        <v>19227</v>
      </c>
      <c r="C12005" s="446" t="s">
        <v>1870</v>
      </c>
      <c r="D12005" s="396" t="s">
        <v>25106</v>
      </c>
    </row>
    <row r="12006" spans="1:4" x14ac:dyDescent="0.2">
      <c r="A12006" s="445">
        <v>13356</v>
      </c>
      <c r="B12006" s="445" t="s">
        <v>19228</v>
      </c>
      <c r="C12006" s="446" t="s">
        <v>1870</v>
      </c>
      <c r="D12006" s="396" t="s">
        <v>25107</v>
      </c>
    </row>
    <row r="12007" spans="1:4" x14ac:dyDescent="0.2">
      <c r="A12007" s="445">
        <v>36365</v>
      </c>
      <c r="B12007" s="445" t="s">
        <v>19229</v>
      </c>
      <c r="C12007" s="446" t="s">
        <v>1870</v>
      </c>
      <c r="D12007" s="396" t="s">
        <v>25108</v>
      </c>
    </row>
    <row r="12008" spans="1:4" x14ac:dyDescent="0.2">
      <c r="A12008" s="445">
        <v>41930</v>
      </c>
      <c r="B12008" s="445" t="s">
        <v>19230</v>
      </c>
      <c r="C12008" s="446" t="s">
        <v>1870</v>
      </c>
      <c r="D12008" s="396" t="s">
        <v>25109</v>
      </c>
    </row>
    <row r="12009" spans="1:4" x14ac:dyDescent="0.2">
      <c r="A12009" s="445">
        <v>41931</v>
      </c>
      <c r="B12009" s="445" t="s">
        <v>19231</v>
      </c>
      <c r="C12009" s="446" t="s">
        <v>1870</v>
      </c>
      <c r="D12009" s="396" t="s">
        <v>25110</v>
      </c>
    </row>
    <row r="12010" spans="1:4" x14ac:dyDescent="0.2">
      <c r="A12010" s="445">
        <v>41932</v>
      </c>
      <c r="B12010" s="445" t="s">
        <v>19232</v>
      </c>
      <c r="C12010" s="446" t="s">
        <v>1870</v>
      </c>
      <c r="D12010" s="396" t="s">
        <v>25111</v>
      </c>
    </row>
    <row r="12011" spans="1:4" x14ac:dyDescent="0.2">
      <c r="A12011" s="445">
        <v>41933</v>
      </c>
      <c r="B12011" s="445" t="s">
        <v>19233</v>
      </c>
      <c r="C12011" s="446" t="s">
        <v>1870</v>
      </c>
      <c r="D12011" s="396" t="s">
        <v>25112</v>
      </c>
    </row>
    <row r="12012" spans="1:4" x14ac:dyDescent="0.2">
      <c r="A12012" s="445">
        <v>41934</v>
      </c>
      <c r="B12012" s="445" t="s">
        <v>19234</v>
      </c>
      <c r="C12012" s="446" t="s">
        <v>1870</v>
      </c>
      <c r="D12012" s="396" t="s">
        <v>25113</v>
      </c>
    </row>
    <row r="12013" spans="1:4" x14ac:dyDescent="0.2">
      <c r="A12013" s="445">
        <v>41936</v>
      </c>
      <c r="B12013" s="445" t="s">
        <v>19235</v>
      </c>
      <c r="C12013" s="446" t="s">
        <v>1870</v>
      </c>
      <c r="D12013" s="397" t="s">
        <v>25114</v>
      </c>
    </row>
    <row r="12014" spans="1:4" x14ac:dyDescent="0.2">
      <c r="A12014" s="445">
        <v>44812</v>
      </c>
      <c r="B12014" s="445" t="s">
        <v>19236</v>
      </c>
      <c r="C12014" s="446" t="s">
        <v>1870</v>
      </c>
      <c r="D12014" s="396" t="s">
        <v>25115</v>
      </c>
    </row>
    <row r="12015" spans="1:4" x14ac:dyDescent="0.2">
      <c r="A12015" s="445">
        <v>41785</v>
      </c>
      <c r="B12015" s="445" t="s">
        <v>19237</v>
      </c>
      <c r="C12015" s="446" t="s">
        <v>1870</v>
      </c>
      <c r="D12015" s="396" t="s">
        <v>25116</v>
      </c>
    </row>
    <row r="12016" spans="1:4" x14ac:dyDescent="0.2">
      <c r="A12016" s="445">
        <v>41781</v>
      </c>
      <c r="B12016" s="445" t="s">
        <v>19238</v>
      </c>
      <c r="C12016" s="446" t="s">
        <v>1870</v>
      </c>
      <c r="D12016" s="397" t="s">
        <v>25117</v>
      </c>
    </row>
    <row r="12017" spans="1:4" x14ac:dyDescent="0.2">
      <c r="A12017" s="445">
        <v>41783</v>
      </c>
      <c r="B12017" s="445" t="s">
        <v>19239</v>
      </c>
      <c r="C12017" s="446" t="s">
        <v>1870</v>
      </c>
      <c r="D12017" s="397" t="s">
        <v>25118</v>
      </c>
    </row>
    <row r="12018" spans="1:4" x14ac:dyDescent="0.2">
      <c r="A12018" s="445">
        <v>41786</v>
      </c>
      <c r="B12018" s="445" t="s">
        <v>19240</v>
      </c>
      <c r="C12018" s="446" t="s">
        <v>1870</v>
      </c>
      <c r="D12018" s="396" t="s">
        <v>25119</v>
      </c>
    </row>
    <row r="12019" spans="1:4" x14ac:dyDescent="0.2">
      <c r="A12019" s="445">
        <v>41779</v>
      </c>
      <c r="B12019" s="445" t="s">
        <v>19241</v>
      </c>
      <c r="C12019" s="446" t="s">
        <v>1870</v>
      </c>
      <c r="D12019" s="396" t="s">
        <v>25120</v>
      </c>
    </row>
    <row r="12020" spans="1:4" x14ac:dyDescent="0.2">
      <c r="A12020" s="445">
        <v>41780</v>
      </c>
      <c r="B12020" s="445" t="s">
        <v>19242</v>
      </c>
      <c r="C12020" s="446" t="s">
        <v>1870</v>
      </c>
      <c r="D12020" s="396" t="s">
        <v>25121</v>
      </c>
    </row>
    <row r="12021" spans="1:4" x14ac:dyDescent="0.2">
      <c r="A12021" s="445">
        <v>41782</v>
      </c>
      <c r="B12021" s="445" t="s">
        <v>19243</v>
      </c>
      <c r="C12021" s="446" t="s">
        <v>1870</v>
      </c>
      <c r="D12021" s="396" t="s">
        <v>25122</v>
      </c>
    </row>
    <row r="12022" spans="1:4" x14ac:dyDescent="0.2">
      <c r="A12022" s="445">
        <v>38130</v>
      </c>
      <c r="B12022" s="445" t="s">
        <v>19244</v>
      </c>
      <c r="C12022" s="446" t="s">
        <v>1870</v>
      </c>
      <c r="D12022" s="396" t="s">
        <v>25123</v>
      </c>
    </row>
    <row r="12023" spans="1:4" x14ac:dyDescent="0.2">
      <c r="A12023" s="445">
        <v>44260</v>
      </c>
      <c r="B12023" s="445" t="s">
        <v>19245</v>
      </c>
      <c r="C12023" s="446" t="s">
        <v>1870</v>
      </c>
      <c r="D12023" s="396" t="s">
        <v>25124</v>
      </c>
    </row>
    <row r="12024" spans="1:4" x14ac:dyDescent="0.2">
      <c r="A12024" s="445">
        <v>21123</v>
      </c>
      <c r="B12024" s="445" t="s">
        <v>19246</v>
      </c>
      <c r="C12024" s="446" t="s">
        <v>1870</v>
      </c>
      <c r="D12024" s="396" t="s">
        <v>22480</v>
      </c>
    </row>
    <row r="12025" spans="1:4" x14ac:dyDescent="0.2">
      <c r="A12025" s="445">
        <v>21124</v>
      </c>
      <c r="B12025" s="445" t="s">
        <v>19247</v>
      </c>
      <c r="C12025" s="446" t="s">
        <v>1870</v>
      </c>
      <c r="D12025" s="396" t="s">
        <v>25125</v>
      </c>
    </row>
    <row r="12026" spans="1:4" x14ac:dyDescent="0.2">
      <c r="A12026" s="445">
        <v>21125</v>
      </c>
      <c r="B12026" s="445" t="s">
        <v>19248</v>
      </c>
      <c r="C12026" s="446" t="s">
        <v>1870</v>
      </c>
      <c r="D12026" s="397" t="s">
        <v>25126</v>
      </c>
    </row>
    <row r="12027" spans="1:4" x14ac:dyDescent="0.2">
      <c r="A12027" s="445">
        <v>38028</v>
      </c>
      <c r="B12027" s="445" t="s">
        <v>19249</v>
      </c>
      <c r="C12027" s="446" t="s">
        <v>1870</v>
      </c>
      <c r="D12027" s="396" t="s">
        <v>23488</v>
      </c>
    </row>
    <row r="12028" spans="1:4" x14ac:dyDescent="0.2">
      <c r="A12028" s="445">
        <v>38029</v>
      </c>
      <c r="B12028" s="445" t="s">
        <v>19250</v>
      </c>
      <c r="C12028" s="446" t="s">
        <v>1870</v>
      </c>
      <c r="D12028" s="396" t="s">
        <v>25127</v>
      </c>
    </row>
    <row r="12029" spans="1:4" x14ac:dyDescent="0.2">
      <c r="A12029" s="445">
        <v>38030</v>
      </c>
      <c r="B12029" s="445" t="s">
        <v>19251</v>
      </c>
      <c r="C12029" s="446" t="s">
        <v>1870</v>
      </c>
      <c r="D12029" s="396" t="s">
        <v>25128</v>
      </c>
    </row>
    <row r="12030" spans="1:4" x14ac:dyDescent="0.2">
      <c r="A12030" s="445">
        <v>38031</v>
      </c>
      <c r="B12030" s="445" t="s">
        <v>19252</v>
      </c>
      <c r="C12030" s="446" t="s">
        <v>1870</v>
      </c>
      <c r="D12030" s="396" t="s">
        <v>25129</v>
      </c>
    </row>
    <row r="12031" spans="1:4" x14ac:dyDescent="0.2">
      <c r="A12031" s="445">
        <v>39735</v>
      </c>
      <c r="B12031" s="445" t="s">
        <v>19253</v>
      </c>
      <c r="C12031" s="446" t="s">
        <v>1870</v>
      </c>
      <c r="D12031" s="396" t="s">
        <v>25130</v>
      </c>
    </row>
    <row r="12032" spans="1:4" x14ac:dyDescent="0.2">
      <c r="A12032" s="445">
        <v>39734</v>
      </c>
      <c r="B12032" s="445" t="s">
        <v>19254</v>
      </c>
      <c r="C12032" s="446" t="s">
        <v>1870</v>
      </c>
      <c r="D12032" s="396" t="s">
        <v>24412</v>
      </c>
    </row>
    <row r="12033" spans="1:4" x14ac:dyDescent="0.2">
      <c r="A12033" s="445">
        <v>39736</v>
      </c>
      <c r="B12033" s="445" t="s">
        <v>19255</v>
      </c>
      <c r="C12033" s="446" t="s">
        <v>1870</v>
      </c>
      <c r="D12033" s="396" t="s">
        <v>25131</v>
      </c>
    </row>
    <row r="12034" spans="1:4" x14ac:dyDescent="0.2">
      <c r="A12034" s="445">
        <v>39737</v>
      </c>
      <c r="B12034" s="445" t="s">
        <v>19256</v>
      </c>
      <c r="C12034" s="446" t="s">
        <v>1870</v>
      </c>
      <c r="D12034" s="396" t="s">
        <v>22262</v>
      </c>
    </row>
    <row r="12035" spans="1:4" x14ac:dyDescent="0.2">
      <c r="A12035" s="445">
        <v>39738</v>
      </c>
      <c r="B12035" s="445" t="s">
        <v>19257</v>
      </c>
      <c r="C12035" s="446" t="s">
        <v>1870</v>
      </c>
      <c r="D12035" s="396" t="s">
        <v>24697</v>
      </c>
    </row>
    <row r="12036" spans="1:4" x14ac:dyDescent="0.2">
      <c r="A12036" s="445">
        <v>39739</v>
      </c>
      <c r="B12036" s="445" t="s">
        <v>19258</v>
      </c>
      <c r="C12036" s="446" t="s">
        <v>1870</v>
      </c>
      <c r="D12036" s="396" t="s">
        <v>25132</v>
      </c>
    </row>
    <row r="12037" spans="1:4" x14ac:dyDescent="0.2">
      <c r="A12037" s="445">
        <v>39733</v>
      </c>
      <c r="B12037" s="445" t="s">
        <v>19259</v>
      </c>
      <c r="C12037" s="446" t="s">
        <v>1870</v>
      </c>
      <c r="D12037" s="396" t="s">
        <v>25133</v>
      </c>
    </row>
    <row r="12038" spans="1:4" x14ac:dyDescent="0.2">
      <c r="A12038" s="445">
        <v>39854</v>
      </c>
      <c r="B12038" s="445" t="s">
        <v>19260</v>
      </c>
      <c r="C12038" s="446" t="s">
        <v>1870</v>
      </c>
      <c r="D12038" s="396" t="s">
        <v>25134</v>
      </c>
    </row>
    <row r="12039" spans="1:4" x14ac:dyDescent="0.2">
      <c r="A12039" s="445">
        <v>39740</v>
      </c>
      <c r="B12039" s="445" t="s">
        <v>19261</v>
      </c>
      <c r="C12039" s="446" t="s">
        <v>1870</v>
      </c>
      <c r="D12039" s="396" t="s">
        <v>25135</v>
      </c>
    </row>
    <row r="12040" spans="1:4" x14ac:dyDescent="0.2">
      <c r="A12040" s="445">
        <v>39741</v>
      </c>
      <c r="B12040" s="445" t="s">
        <v>19262</v>
      </c>
      <c r="C12040" s="446" t="s">
        <v>1870</v>
      </c>
      <c r="D12040" s="396" t="s">
        <v>25136</v>
      </c>
    </row>
    <row r="12041" spans="1:4" x14ac:dyDescent="0.2">
      <c r="A12041" s="445">
        <v>39853</v>
      </c>
      <c r="B12041" s="445" t="s">
        <v>19263</v>
      </c>
      <c r="C12041" s="446" t="s">
        <v>1870</v>
      </c>
      <c r="D12041" s="396" t="s">
        <v>25137</v>
      </c>
    </row>
    <row r="12042" spans="1:4" x14ac:dyDescent="0.2">
      <c r="A12042" s="445">
        <v>39742</v>
      </c>
      <c r="B12042" s="445" t="s">
        <v>19264</v>
      </c>
      <c r="C12042" s="446" t="s">
        <v>1870</v>
      </c>
      <c r="D12042" s="396" t="s">
        <v>25138</v>
      </c>
    </row>
    <row r="12043" spans="1:4" x14ac:dyDescent="0.2">
      <c r="A12043" s="445">
        <v>39749</v>
      </c>
      <c r="B12043" s="445" t="s">
        <v>19265</v>
      </c>
      <c r="C12043" s="446" t="s">
        <v>1870</v>
      </c>
      <c r="D12043" s="396" t="s">
        <v>25139</v>
      </c>
    </row>
    <row r="12044" spans="1:4" x14ac:dyDescent="0.2">
      <c r="A12044" s="445">
        <v>39751</v>
      </c>
      <c r="B12044" s="445" t="s">
        <v>19266</v>
      </c>
      <c r="C12044" s="446" t="s">
        <v>1870</v>
      </c>
      <c r="D12044" s="396" t="s">
        <v>25140</v>
      </c>
    </row>
    <row r="12045" spans="1:4" x14ac:dyDescent="0.2">
      <c r="A12045" s="445">
        <v>39750</v>
      </c>
      <c r="B12045" s="445" t="s">
        <v>19267</v>
      </c>
      <c r="C12045" s="446" t="s">
        <v>1870</v>
      </c>
      <c r="D12045" s="396" t="s">
        <v>25141</v>
      </c>
    </row>
    <row r="12046" spans="1:4" x14ac:dyDescent="0.2">
      <c r="A12046" s="445">
        <v>39747</v>
      </c>
      <c r="B12046" s="445" t="s">
        <v>19268</v>
      </c>
      <c r="C12046" s="446" t="s">
        <v>1870</v>
      </c>
      <c r="D12046" s="396" t="s">
        <v>25142</v>
      </c>
    </row>
    <row r="12047" spans="1:4" x14ac:dyDescent="0.2">
      <c r="A12047" s="445">
        <v>39753</v>
      </c>
      <c r="B12047" s="445" t="s">
        <v>19269</v>
      </c>
      <c r="C12047" s="446" t="s">
        <v>1870</v>
      </c>
      <c r="D12047" s="396" t="s">
        <v>25143</v>
      </c>
    </row>
    <row r="12048" spans="1:4" x14ac:dyDescent="0.2">
      <c r="A12048" s="445">
        <v>39754</v>
      </c>
      <c r="B12048" s="445" t="s">
        <v>19270</v>
      </c>
      <c r="C12048" s="446" t="s">
        <v>1870</v>
      </c>
      <c r="D12048" s="396" t="s">
        <v>25144</v>
      </c>
    </row>
    <row r="12049" spans="1:4" x14ac:dyDescent="0.2">
      <c r="A12049" s="445">
        <v>39748</v>
      </c>
      <c r="B12049" s="445" t="s">
        <v>19271</v>
      </c>
      <c r="C12049" s="446" t="s">
        <v>1870</v>
      </c>
      <c r="D12049" s="396" t="s">
        <v>25145</v>
      </c>
    </row>
    <row r="12050" spans="1:4" x14ac:dyDescent="0.2">
      <c r="A12050" s="445">
        <v>39755</v>
      </c>
      <c r="B12050" s="445" t="s">
        <v>19272</v>
      </c>
      <c r="C12050" s="446" t="s">
        <v>1870</v>
      </c>
      <c r="D12050" s="396" t="s">
        <v>25146</v>
      </c>
    </row>
    <row r="12051" spans="1:4" x14ac:dyDescent="0.2">
      <c r="A12051" s="445">
        <v>12742</v>
      </c>
      <c r="B12051" s="445" t="s">
        <v>19273</v>
      </c>
      <c r="C12051" s="446" t="s">
        <v>1870</v>
      </c>
      <c r="D12051" s="396" t="s">
        <v>25147</v>
      </c>
    </row>
    <row r="12052" spans="1:4" x14ac:dyDescent="0.2">
      <c r="A12052" s="445">
        <v>12713</v>
      </c>
      <c r="B12052" s="445" t="s">
        <v>19274</v>
      </c>
      <c r="C12052" s="446" t="s">
        <v>1870</v>
      </c>
      <c r="D12052" s="396" t="s">
        <v>25148</v>
      </c>
    </row>
    <row r="12053" spans="1:4" x14ac:dyDescent="0.2">
      <c r="A12053" s="445">
        <v>12743</v>
      </c>
      <c r="B12053" s="445" t="s">
        <v>19275</v>
      </c>
      <c r="C12053" s="446" t="s">
        <v>1870</v>
      </c>
      <c r="D12053" s="396" t="s">
        <v>25149</v>
      </c>
    </row>
    <row r="12054" spans="1:4" x14ac:dyDescent="0.2">
      <c r="A12054" s="445">
        <v>12744</v>
      </c>
      <c r="B12054" s="445" t="s">
        <v>19276</v>
      </c>
      <c r="C12054" s="446" t="s">
        <v>1870</v>
      </c>
      <c r="D12054" s="396" t="s">
        <v>25150</v>
      </c>
    </row>
    <row r="12055" spans="1:4" x14ac:dyDescent="0.2">
      <c r="A12055" s="445">
        <v>12745</v>
      </c>
      <c r="B12055" s="445" t="s">
        <v>19277</v>
      </c>
      <c r="C12055" s="446" t="s">
        <v>1870</v>
      </c>
      <c r="D12055" s="396" t="s">
        <v>25151</v>
      </c>
    </row>
    <row r="12056" spans="1:4" x14ac:dyDescent="0.2">
      <c r="A12056" s="445">
        <v>12746</v>
      </c>
      <c r="B12056" s="445" t="s">
        <v>19278</v>
      </c>
      <c r="C12056" s="446" t="s">
        <v>1870</v>
      </c>
      <c r="D12056" s="396" t="s">
        <v>25152</v>
      </c>
    </row>
    <row r="12057" spans="1:4" x14ac:dyDescent="0.2">
      <c r="A12057" s="445">
        <v>12747</v>
      </c>
      <c r="B12057" s="445" t="s">
        <v>19279</v>
      </c>
      <c r="C12057" s="446" t="s">
        <v>1870</v>
      </c>
      <c r="D12057" s="396" t="s">
        <v>25153</v>
      </c>
    </row>
    <row r="12058" spans="1:4" x14ac:dyDescent="0.2">
      <c r="A12058" s="445">
        <v>12748</v>
      </c>
      <c r="B12058" s="445" t="s">
        <v>19280</v>
      </c>
      <c r="C12058" s="446" t="s">
        <v>1870</v>
      </c>
      <c r="D12058" s="396" t="s">
        <v>25154</v>
      </c>
    </row>
    <row r="12059" spans="1:4" x14ac:dyDescent="0.2">
      <c r="A12059" s="445">
        <v>12749</v>
      </c>
      <c r="B12059" s="445" t="s">
        <v>19281</v>
      </c>
      <c r="C12059" s="446" t="s">
        <v>1870</v>
      </c>
      <c r="D12059" s="397" t="s">
        <v>25155</v>
      </c>
    </row>
    <row r="12060" spans="1:4" x14ac:dyDescent="0.2">
      <c r="A12060" s="445">
        <v>39726</v>
      </c>
      <c r="B12060" s="445" t="s">
        <v>19282</v>
      </c>
      <c r="C12060" s="446" t="s">
        <v>1870</v>
      </c>
      <c r="D12060" s="396" t="s">
        <v>25156</v>
      </c>
    </row>
    <row r="12061" spans="1:4" x14ac:dyDescent="0.2">
      <c r="A12061" s="445">
        <v>39728</v>
      </c>
      <c r="B12061" s="445" t="s">
        <v>19283</v>
      </c>
      <c r="C12061" s="446" t="s">
        <v>1870</v>
      </c>
      <c r="D12061" s="397" t="s">
        <v>25157</v>
      </c>
    </row>
    <row r="12062" spans="1:4" x14ac:dyDescent="0.2">
      <c r="A12062" s="445">
        <v>39727</v>
      </c>
      <c r="B12062" s="445" t="s">
        <v>19284</v>
      </c>
      <c r="C12062" s="446" t="s">
        <v>1870</v>
      </c>
      <c r="D12062" s="397" t="s">
        <v>25158</v>
      </c>
    </row>
    <row r="12063" spans="1:4" x14ac:dyDescent="0.2">
      <c r="A12063" s="445">
        <v>39724</v>
      </c>
      <c r="B12063" s="445" t="s">
        <v>19285</v>
      </c>
      <c r="C12063" s="446" t="s">
        <v>1870</v>
      </c>
      <c r="D12063" s="396" t="s">
        <v>25159</v>
      </c>
    </row>
    <row r="12064" spans="1:4" x14ac:dyDescent="0.2">
      <c r="A12064" s="445">
        <v>39729</v>
      </c>
      <c r="B12064" s="445" t="s">
        <v>19286</v>
      </c>
      <c r="C12064" s="446" t="s">
        <v>1870</v>
      </c>
      <c r="D12064" s="396" t="s">
        <v>25160</v>
      </c>
    </row>
    <row r="12065" spans="1:4" x14ac:dyDescent="0.2">
      <c r="A12065" s="445">
        <v>39730</v>
      </c>
      <c r="B12065" s="445" t="s">
        <v>19287</v>
      </c>
      <c r="C12065" s="446" t="s">
        <v>1870</v>
      </c>
      <c r="D12065" s="396" t="s">
        <v>25161</v>
      </c>
    </row>
    <row r="12066" spans="1:4" x14ac:dyDescent="0.2">
      <c r="A12066" s="445">
        <v>39731</v>
      </c>
      <c r="B12066" s="445" t="s">
        <v>19288</v>
      </c>
      <c r="C12066" s="446" t="s">
        <v>1870</v>
      </c>
      <c r="D12066" s="396" t="s">
        <v>25162</v>
      </c>
    </row>
    <row r="12067" spans="1:4" x14ac:dyDescent="0.2">
      <c r="A12067" s="445">
        <v>39725</v>
      </c>
      <c r="B12067" s="445" t="s">
        <v>19289</v>
      </c>
      <c r="C12067" s="446" t="s">
        <v>1870</v>
      </c>
      <c r="D12067" s="396" t="s">
        <v>25163</v>
      </c>
    </row>
    <row r="12068" spans="1:4" x14ac:dyDescent="0.2">
      <c r="A12068" s="445">
        <v>39732</v>
      </c>
      <c r="B12068" s="445" t="s">
        <v>19290</v>
      </c>
      <c r="C12068" s="446" t="s">
        <v>1870</v>
      </c>
      <c r="D12068" s="396" t="s">
        <v>25164</v>
      </c>
    </row>
    <row r="12069" spans="1:4" x14ac:dyDescent="0.2">
      <c r="A12069" s="445">
        <v>39660</v>
      </c>
      <c r="B12069" s="445" t="s">
        <v>19291</v>
      </c>
      <c r="C12069" s="446" t="s">
        <v>1870</v>
      </c>
      <c r="D12069" s="396" t="s">
        <v>25165</v>
      </c>
    </row>
    <row r="12070" spans="1:4" x14ac:dyDescent="0.2">
      <c r="A12070" s="445">
        <v>39662</v>
      </c>
      <c r="B12070" s="445" t="s">
        <v>19292</v>
      </c>
      <c r="C12070" s="446" t="s">
        <v>1870</v>
      </c>
      <c r="D12070" s="396" t="s">
        <v>23808</v>
      </c>
    </row>
    <row r="12071" spans="1:4" x14ac:dyDescent="0.2">
      <c r="A12071" s="445">
        <v>39661</v>
      </c>
      <c r="B12071" s="445" t="s">
        <v>19293</v>
      </c>
      <c r="C12071" s="446" t="s">
        <v>1870</v>
      </c>
      <c r="D12071" s="396" t="s">
        <v>23803</v>
      </c>
    </row>
    <row r="12072" spans="1:4" x14ac:dyDescent="0.2">
      <c r="A12072" s="445">
        <v>39666</v>
      </c>
      <c r="B12072" s="445" t="s">
        <v>19294</v>
      </c>
      <c r="C12072" s="446" t="s">
        <v>1870</v>
      </c>
      <c r="D12072" s="396" t="s">
        <v>25166</v>
      </c>
    </row>
    <row r="12073" spans="1:4" x14ac:dyDescent="0.2">
      <c r="A12073" s="445">
        <v>39664</v>
      </c>
      <c r="B12073" s="445" t="s">
        <v>19295</v>
      </c>
      <c r="C12073" s="446" t="s">
        <v>1870</v>
      </c>
      <c r="D12073" s="396" t="s">
        <v>25167</v>
      </c>
    </row>
    <row r="12074" spans="1:4" x14ac:dyDescent="0.2">
      <c r="A12074" s="445">
        <v>39663</v>
      </c>
      <c r="B12074" s="445" t="s">
        <v>19296</v>
      </c>
      <c r="C12074" s="446" t="s">
        <v>1870</v>
      </c>
      <c r="D12074" s="396" t="s">
        <v>25168</v>
      </c>
    </row>
    <row r="12075" spans="1:4" x14ac:dyDescent="0.2">
      <c r="A12075" s="445">
        <v>39665</v>
      </c>
      <c r="B12075" s="445" t="s">
        <v>19297</v>
      </c>
      <c r="C12075" s="446" t="s">
        <v>1870</v>
      </c>
      <c r="D12075" s="396" t="s">
        <v>25169</v>
      </c>
    </row>
    <row r="12076" spans="1:4" x14ac:dyDescent="0.2">
      <c r="A12076" s="445">
        <v>39752</v>
      </c>
      <c r="B12076" s="445" t="s">
        <v>19298</v>
      </c>
      <c r="C12076" s="446" t="s">
        <v>1870</v>
      </c>
      <c r="D12076" s="396" t="s">
        <v>25170</v>
      </c>
    </row>
    <row r="12077" spans="1:4" x14ac:dyDescent="0.2">
      <c r="A12077" s="445">
        <v>7725</v>
      </c>
      <c r="B12077" s="445" t="s">
        <v>19299</v>
      </c>
      <c r="C12077" s="446" t="s">
        <v>1870</v>
      </c>
      <c r="D12077" s="396" t="s">
        <v>24252</v>
      </c>
    </row>
    <row r="12078" spans="1:4" x14ac:dyDescent="0.2">
      <c r="A12078" s="445">
        <v>7753</v>
      </c>
      <c r="B12078" s="445" t="s">
        <v>19300</v>
      </c>
      <c r="C12078" s="446" t="s">
        <v>1870</v>
      </c>
      <c r="D12078" s="396" t="s">
        <v>25171</v>
      </c>
    </row>
    <row r="12079" spans="1:4" x14ac:dyDescent="0.2">
      <c r="A12079" s="445">
        <v>13256</v>
      </c>
      <c r="B12079" s="445" t="s">
        <v>19301</v>
      </c>
      <c r="C12079" s="446" t="s">
        <v>1870</v>
      </c>
      <c r="D12079" s="396" t="s">
        <v>25172</v>
      </c>
    </row>
    <row r="12080" spans="1:4" x14ac:dyDescent="0.2">
      <c r="A12080" s="445">
        <v>7757</v>
      </c>
      <c r="B12080" s="445" t="s">
        <v>19302</v>
      </c>
      <c r="C12080" s="446" t="s">
        <v>1870</v>
      </c>
      <c r="D12080" s="396" t="s">
        <v>25173</v>
      </c>
    </row>
    <row r="12081" spans="1:4" x14ac:dyDescent="0.2">
      <c r="A12081" s="445">
        <v>7758</v>
      </c>
      <c r="B12081" s="445" t="s">
        <v>19303</v>
      </c>
      <c r="C12081" s="446" t="s">
        <v>1870</v>
      </c>
      <c r="D12081" s="396" t="s">
        <v>25174</v>
      </c>
    </row>
    <row r="12082" spans="1:4" x14ac:dyDescent="0.2">
      <c r="A12082" s="445">
        <v>7759</v>
      </c>
      <c r="B12082" s="445" t="s">
        <v>19304</v>
      </c>
      <c r="C12082" s="446" t="s">
        <v>1870</v>
      </c>
      <c r="D12082" s="396" t="s">
        <v>25175</v>
      </c>
    </row>
    <row r="12083" spans="1:4" x14ac:dyDescent="0.2">
      <c r="A12083" s="445">
        <v>40334</v>
      </c>
      <c r="B12083" s="445" t="s">
        <v>19305</v>
      </c>
      <c r="C12083" s="446" t="s">
        <v>1870</v>
      </c>
      <c r="D12083" s="396" t="s">
        <v>25176</v>
      </c>
    </row>
    <row r="12084" spans="1:4" x14ac:dyDescent="0.2">
      <c r="A12084" s="445">
        <v>7745</v>
      </c>
      <c r="B12084" s="445" t="s">
        <v>19306</v>
      </c>
      <c r="C12084" s="446" t="s">
        <v>1870</v>
      </c>
      <c r="D12084" s="396" t="s">
        <v>25177</v>
      </c>
    </row>
    <row r="12085" spans="1:4" x14ac:dyDescent="0.2">
      <c r="A12085" s="445">
        <v>7742</v>
      </c>
      <c r="B12085" s="445" t="s">
        <v>19307</v>
      </c>
      <c r="C12085" s="446" t="s">
        <v>1870</v>
      </c>
      <c r="D12085" s="396" t="s">
        <v>25178</v>
      </c>
    </row>
    <row r="12086" spans="1:4" x14ac:dyDescent="0.2">
      <c r="A12086" s="445">
        <v>7750</v>
      </c>
      <c r="B12086" s="445" t="s">
        <v>19308</v>
      </c>
      <c r="C12086" s="446" t="s">
        <v>1870</v>
      </c>
      <c r="D12086" s="396" t="s">
        <v>25179</v>
      </c>
    </row>
    <row r="12087" spans="1:4" x14ac:dyDescent="0.2">
      <c r="A12087" s="445">
        <v>7756</v>
      </c>
      <c r="B12087" s="445" t="s">
        <v>19309</v>
      </c>
      <c r="C12087" s="446" t="s">
        <v>1870</v>
      </c>
      <c r="D12087" s="396" t="s">
        <v>25180</v>
      </c>
    </row>
    <row r="12088" spans="1:4" x14ac:dyDescent="0.2">
      <c r="A12088" s="445">
        <v>7765</v>
      </c>
      <c r="B12088" s="445" t="s">
        <v>19310</v>
      </c>
      <c r="C12088" s="446" t="s">
        <v>1870</v>
      </c>
      <c r="D12088" s="396" t="s">
        <v>25181</v>
      </c>
    </row>
    <row r="12089" spans="1:4" x14ac:dyDescent="0.2">
      <c r="A12089" s="445">
        <v>12569</v>
      </c>
      <c r="B12089" s="445" t="s">
        <v>19311</v>
      </c>
      <c r="C12089" s="446" t="s">
        <v>1870</v>
      </c>
      <c r="D12089" s="396" t="s">
        <v>25182</v>
      </c>
    </row>
    <row r="12090" spans="1:4" x14ac:dyDescent="0.2">
      <c r="A12090" s="445">
        <v>7766</v>
      </c>
      <c r="B12090" s="445" t="s">
        <v>19312</v>
      </c>
      <c r="C12090" s="446" t="s">
        <v>1870</v>
      </c>
      <c r="D12090" s="396" t="s">
        <v>25183</v>
      </c>
    </row>
    <row r="12091" spans="1:4" x14ac:dyDescent="0.2">
      <c r="A12091" s="445">
        <v>7767</v>
      </c>
      <c r="B12091" s="445" t="s">
        <v>19313</v>
      </c>
      <c r="C12091" s="446" t="s">
        <v>1870</v>
      </c>
      <c r="D12091" s="396" t="s">
        <v>25184</v>
      </c>
    </row>
    <row r="12092" spans="1:4" x14ac:dyDescent="0.2">
      <c r="A12092" s="445">
        <v>7727</v>
      </c>
      <c r="B12092" s="445" t="s">
        <v>19314</v>
      </c>
      <c r="C12092" s="446" t="s">
        <v>1870</v>
      </c>
      <c r="D12092" s="396" t="s">
        <v>25185</v>
      </c>
    </row>
    <row r="12093" spans="1:4" x14ac:dyDescent="0.2">
      <c r="A12093" s="445">
        <v>7760</v>
      </c>
      <c r="B12093" s="445" t="s">
        <v>19315</v>
      </c>
      <c r="C12093" s="446" t="s">
        <v>1870</v>
      </c>
      <c r="D12093" s="396" t="s">
        <v>24684</v>
      </c>
    </row>
    <row r="12094" spans="1:4" x14ac:dyDescent="0.2">
      <c r="A12094" s="445">
        <v>7761</v>
      </c>
      <c r="B12094" s="445" t="s">
        <v>19316</v>
      </c>
      <c r="C12094" s="446" t="s">
        <v>1870</v>
      </c>
      <c r="D12094" s="396" t="s">
        <v>25186</v>
      </c>
    </row>
    <row r="12095" spans="1:4" x14ac:dyDescent="0.2">
      <c r="A12095" s="445">
        <v>7752</v>
      </c>
      <c r="B12095" s="445" t="s">
        <v>19317</v>
      </c>
      <c r="C12095" s="446" t="s">
        <v>1870</v>
      </c>
      <c r="D12095" s="396" t="s">
        <v>24685</v>
      </c>
    </row>
    <row r="12096" spans="1:4" x14ac:dyDescent="0.2">
      <c r="A12096" s="445">
        <v>7762</v>
      </c>
      <c r="B12096" s="445" t="s">
        <v>19318</v>
      </c>
      <c r="C12096" s="446" t="s">
        <v>1870</v>
      </c>
      <c r="D12096" s="396" t="s">
        <v>25187</v>
      </c>
    </row>
    <row r="12097" spans="1:4" x14ac:dyDescent="0.2">
      <c r="A12097" s="445">
        <v>7722</v>
      </c>
      <c r="B12097" s="445" t="s">
        <v>19319</v>
      </c>
      <c r="C12097" s="446" t="s">
        <v>1870</v>
      </c>
      <c r="D12097" s="396" t="s">
        <v>25188</v>
      </c>
    </row>
    <row r="12098" spans="1:4" x14ac:dyDescent="0.2">
      <c r="A12098" s="445">
        <v>7763</v>
      </c>
      <c r="B12098" s="445" t="s">
        <v>19320</v>
      </c>
      <c r="C12098" s="446" t="s">
        <v>1870</v>
      </c>
      <c r="D12098" s="396" t="s">
        <v>22048</v>
      </c>
    </row>
    <row r="12099" spans="1:4" x14ac:dyDescent="0.2">
      <c r="A12099" s="445">
        <v>7764</v>
      </c>
      <c r="B12099" s="445" t="s">
        <v>19321</v>
      </c>
      <c r="C12099" s="446" t="s">
        <v>1870</v>
      </c>
      <c r="D12099" s="396" t="s">
        <v>25189</v>
      </c>
    </row>
    <row r="12100" spans="1:4" x14ac:dyDescent="0.2">
      <c r="A12100" s="445">
        <v>12572</v>
      </c>
      <c r="B12100" s="445" t="s">
        <v>19322</v>
      </c>
      <c r="C12100" s="446" t="s">
        <v>1870</v>
      </c>
      <c r="D12100" s="396" t="s">
        <v>25172</v>
      </c>
    </row>
    <row r="12101" spans="1:4" x14ac:dyDescent="0.2">
      <c r="A12101" s="445">
        <v>12573</v>
      </c>
      <c r="B12101" s="445" t="s">
        <v>19323</v>
      </c>
      <c r="C12101" s="446" t="s">
        <v>1870</v>
      </c>
      <c r="D12101" s="396" t="s">
        <v>25190</v>
      </c>
    </row>
    <row r="12102" spans="1:4" x14ac:dyDescent="0.2">
      <c r="A12102" s="445">
        <v>12574</v>
      </c>
      <c r="B12102" s="445" t="s">
        <v>19324</v>
      </c>
      <c r="C12102" s="446" t="s">
        <v>1870</v>
      </c>
      <c r="D12102" s="396" t="s">
        <v>25191</v>
      </c>
    </row>
    <row r="12103" spans="1:4" x14ac:dyDescent="0.2">
      <c r="A12103" s="445">
        <v>12575</v>
      </c>
      <c r="B12103" s="445" t="s">
        <v>19325</v>
      </c>
      <c r="C12103" s="446" t="s">
        <v>1870</v>
      </c>
      <c r="D12103" s="396" t="s">
        <v>25192</v>
      </c>
    </row>
    <row r="12104" spans="1:4" x14ac:dyDescent="0.2">
      <c r="A12104" s="445">
        <v>12576</v>
      </c>
      <c r="B12104" s="445" t="s">
        <v>19326</v>
      </c>
      <c r="C12104" s="446" t="s">
        <v>1870</v>
      </c>
      <c r="D12104" s="396" t="s">
        <v>25193</v>
      </c>
    </row>
    <row r="12105" spans="1:4" x14ac:dyDescent="0.2">
      <c r="A12105" s="445">
        <v>12577</v>
      </c>
      <c r="B12105" s="445" t="s">
        <v>19327</v>
      </c>
      <c r="C12105" s="446" t="s">
        <v>1870</v>
      </c>
      <c r="D12105" s="396" t="s">
        <v>25194</v>
      </c>
    </row>
    <row r="12106" spans="1:4" x14ac:dyDescent="0.2">
      <c r="A12106" s="445">
        <v>12578</v>
      </c>
      <c r="B12106" s="445" t="s">
        <v>19328</v>
      </c>
      <c r="C12106" s="446" t="s">
        <v>1870</v>
      </c>
      <c r="D12106" s="396" t="s">
        <v>25195</v>
      </c>
    </row>
    <row r="12107" spans="1:4" x14ac:dyDescent="0.2">
      <c r="A12107" s="445">
        <v>12579</v>
      </c>
      <c r="B12107" s="445" t="s">
        <v>19329</v>
      </c>
      <c r="C12107" s="446" t="s">
        <v>1870</v>
      </c>
      <c r="D12107" s="396" t="s">
        <v>25196</v>
      </c>
    </row>
    <row r="12108" spans="1:4" x14ac:dyDescent="0.2">
      <c r="A12108" s="445">
        <v>12580</v>
      </c>
      <c r="B12108" s="445" t="s">
        <v>19330</v>
      </c>
      <c r="C12108" s="446" t="s">
        <v>1870</v>
      </c>
      <c r="D12108" s="396" t="s">
        <v>25197</v>
      </c>
    </row>
    <row r="12109" spans="1:4" x14ac:dyDescent="0.2">
      <c r="A12109" s="445">
        <v>12581</v>
      </c>
      <c r="B12109" s="445" t="s">
        <v>19331</v>
      </c>
      <c r="C12109" s="446" t="s">
        <v>1870</v>
      </c>
      <c r="D12109" s="396" t="s">
        <v>25198</v>
      </c>
    </row>
    <row r="12110" spans="1:4" x14ac:dyDescent="0.2">
      <c r="A12110" s="445">
        <v>7720</v>
      </c>
      <c r="B12110" s="445" t="s">
        <v>19332</v>
      </c>
      <c r="C12110" s="446" t="s">
        <v>1870</v>
      </c>
      <c r="D12110" s="396" t="s">
        <v>25199</v>
      </c>
    </row>
    <row r="12111" spans="1:4" x14ac:dyDescent="0.2">
      <c r="A12111" s="445">
        <v>40335</v>
      </c>
      <c r="B12111" s="445" t="s">
        <v>19333</v>
      </c>
      <c r="C12111" s="446" t="s">
        <v>1870</v>
      </c>
      <c r="D12111" s="396" t="s">
        <v>25200</v>
      </c>
    </row>
    <row r="12112" spans="1:4" x14ac:dyDescent="0.2">
      <c r="A12112" s="445">
        <v>7740</v>
      </c>
      <c r="B12112" s="445" t="s">
        <v>19334</v>
      </c>
      <c r="C12112" s="446" t="s">
        <v>1870</v>
      </c>
      <c r="D12112" s="396" t="s">
        <v>25201</v>
      </c>
    </row>
    <row r="12113" spans="1:4" x14ac:dyDescent="0.2">
      <c r="A12113" s="445">
        <v>7741</v>
      </c>
      <c r="B12113" s="445" t="s">
        <v>19335</v>
      </c>
      <c r="C12113" s="446" t="s">
        <v>1870</v>
      </c>
      <c r="D12113" s="396" t="s">
        <v>25202</v>
      </c>
    </row>
    <row r="12114" spans="1:4" x14ac:dyDescent="0.2">
      <c r="A12114" s="445">
        <v>7774</v>
      </c>
      <c r="B12114" s="445" t="s">
        <v>19336</v>
      </c>
      <c r="C12114" s="446" t="s">
        <v>1870</v>
      </c>
      <c r="D12114" s="396" t="s">
        <v>25203</v>
      </c>
    </row>
    <row r="12115" spans="1:4" x14ac:dyDescent="0.2">
      <c r="A12115" s="445">
        <v>7744</v>
      </c>
      <c r="B12115" s="445" t="s">
        <v>19337</v>
      </c>
      <c r="C12115" s="446" t="s">
        <v>1870</v>
      </c>
      <c r="D12115" s="396" t="s">
        <v>25204</v>
      </c>
    </row>
    <row r="12116" spans="1:4" x14ac:dyDescent="0.2">
      <c r="A12116" s="445">
        <v>7773</v>
      </c>
      <c r="B12116" s="445" t="s">
        <v>19338</v>
      </c>
      <c r="C12116" s="446" t="s">
        <v>1870</v>
      </c>
      <c r="D12116" s="396" t="s">
        <v>25205</v>
      </c>
    </row>
    <row r="12117" spans="1:4" x14ac:dyDescent="0.2">
      <c r="A12117" s="445">
        <v>7754</v>
      </c>
      <c r="B12117" s="445" t="s">
        <v>19339</v>
      </c>
      <c r="C12117" s="446" t="s">
        <v>1870</v>
      </c>
      <c r="D12117" s="396" t="s">
        <v>25206</v>
      </c>
    </row>
    <row r="12118" spans="1:4" x14ac:dyDescent="0.2">
      <c r="A12118" s="445">
        <v>7735</v>
      </c>
      <c r="B12118" s="445" t="s">
        <v>19340</v>
      </c>
      <c r="C12118" s="446" t="s">
        <v>1870</v>
      </c>
      <c r="D12118" s="396" t="s">
        <v>25207</v>
      </c>
    </row>
    <row r="12119" spans="1:4" x14ac:dyDescent="0.2">
      <c r="A12119" s="445">
        <v>7755</v>
      </c>
      <c r="B12119" s="445" t="s">
        <v>19341</v>
      </c>
      <c r="C12119" s="446" t="s">
        <v>1870</v>
      </c>
      <c r="D12119" s="396" t="s">
        <v>25208</v>
      </c>
    </row>
    <row r="12120" spans="1:4" x14ac:dyDescent="0.2">
      <c r="A12120" s="445">
        <v>7776</v>
      </c>
      <c r="B12120" s="445" t="s">
        <v>19342</v>
      </c>
      <c r="C12120" s="446" t="s">
        <v>1870</v>
      </c>
      <c r="D12120" s="396" t="s">
        <v>25209</v>
      </c>
    </row>
    <row r="12121" spans="1:4" x14ac:dyDescent="0.2">
      <c r="A12121" s="445">
        <v>7743</v>
      </c>
      <c r="B12121" s="445" t="s">
        <v>19343</v>
      </c>
      <c r="C12121" s="446" t="s">
        <v>1870</v>
      </c>
      <c r="D12121" s="396" t="s">
        <v>25210</v>
      </c>
    </row>
    <row r="12122" spans="1:4" x14ac:dyDescent="0.2">
      <c r="A12122" s="445">
        <v>7733</v>
      </c>
      <c r="B12122" s="445" t="s">
        <v>19344</v>
      </c>
      <c r="C12122" s="446" t="s">
        <v>1870</v>
      </c>
      <c r="D12122" s="396" t="s">
        <v>25211</v>
      </c>
    </row>
    <row r="12123" spans="1:4" x14ac:dyDescent="0.2">
      <c r="A12123" s="445">
        <v>7775</v>
      </c>
      <c r="B12123" s="445" t="s">
        <v>19345</v>
      </c>
      <c r="C12123" s="446" t="s">
        <v>1870</v>
      </c>
      <c r="D12123" s="396" t="s">
        <v>25212</v>
      </c>
    </row>
    <row r="12124" spans="1:4" x14ac:dyDescent="0.2">
      <c r="A12124" s="445">
        <v>7734</v>
      </c>
      <c r="B12124" s="445" t="s">
        <v>19346</v>
      </c>
      <c r="C12124" s="446" t="s">
        <v>1870</v>
      </c>
      <c r="D12124" s="396" t="s">
        <v>25213</v>
      </c>
    </row>
    <row r="12125" spans="1:4" x14ac:dyDescent="0.2">
      <c r="A12125" s="445">
        <v>7714</v>
      </c>
      <c r="B12125" s="445" t="s">
        <v>25214</v>
      </c>
      <c r="C12125" s="446" t="s">
        <v>1870</v>
      </c>
      <c r="D12125" s="397" t="s">
        <v>25215</v>
      </c>
    </row>
    <row r="12126" spans="1:4" x14ac:dyDescent="0.2">
      <c r="A12126" s="445">
        <v>37449</v>
      </c>
      <c r="B12126" s="445" t="s">
        <v>19347</v>
      </c>
      <c r="C12126" s="446" t="s">
        <v>1870</v>
      </c>
      <c r="D12126" s="397" t="s">
        <v>23103</v>
      </c>
    </row>
    <row r="12127" spans="1:4" x14ac:dyDescent="0.2">
      <c r="A12127" s="445">
        <v>37450</v>
      </c>
      <c r="B12127" s="445" t="s">
        <v>19348</v>
      </c>
      <c r="C12127" s="446" t="s">
        <v>1870</v>
      </c>
      <c r="D12127" s="396" t="s">
        <v>25216</v>
      </c>
    </row>
    <row r="12128" spans="1:4" x14ac:dyDescent="0.2">
      <c r="A12128" s="445">
        <v>37451</v>
      </c>
      <c r="B12128" s="445" t="s">
        <v>19349</v>
      </c>
      <c r="C12128" s="446" t="s">
        <v>1870</v>
      </c>
      <c r="D12128" s="396" t="s">
        <v>25217</v>
      </c>
    </row>
    <row r="12129" spans="1:4" x14ac:dyDescent="0.2">
      <c r="A12129" s="445">
        <v>37452</v>
      </c>
      <c r="B12129" s="445" t="s">
        <v>19350</v>
      </c>
      <c r="C12129" s="446" t="s">
        <v>1870</v>
      </c>
      <c r="D12129" s="396" t="s">
        <v>25218</v>
      </c>
    </row>
    <row r="12130" spans="1:4" x14ac:dyDescent="0.2">
      <c r="A12130" s="445">
        <v>37453</v>
      </c>
      <c r="B12130" s="445" t="s">
        <v>19351</v>
      </c>
      <c r="C12130" s="446" t="s">
        <v>1870</v>
      </c>
      <c r="D12130" s="396" t="s">
        <v>25219</v>
      </c>
    </row>
    <row r="12131" spans="1:4" x14ac:dyDescent="0.2">
      <c r="A12131" s="445">
        <v>7778</v>
      </c>
      <c r="B12131" s="445" t="s">
        <v>19352</v>
      </c>
      <c r="C12131" s="446" t="s">
        <v>1870</v>
      </c>
      <c r="D12131" s="396" t="s">
        <v>25220</v>
      </c>
    </row>
    <row r="12132" spans="1:4" x14ac:dyDescent="0.2">
      <c r="A12132" s="445">
        <v>7796</v>
      </c>
      <c r="B12132" s="445" t="s">
        <v>19353</v>
      </c>
      <c r="C12132" s="446" t="s">
        <v>1870</v>
      </c>
      <c r="D12132" s="396" t="s">
        <v>25221</v>
      </c>
    </row>
    <row r="12133" spans="1:4" x14ac:dyDescent="0.2">
      <c r="A12133" s="445">
        <v>7781</v>
      </c>
      <c r="B12133" s="445" t="s">
        <v>19354</v>
      </c>
      <c r="C12133" s="446" t="s">
        <v>1870</v>
      </c>
      <c r="D12133" s="396" t="s">
        <v>25222</v>
      </c>
    </row>
    <row r="12134" spans="1:4" x14ac:dyDescent="0.2">
      <c r="A12134" s="445">
        <v>7795</v>
      </c>
      <c r="B12134" s="445" t="s">
        <v>19355</v>
      </c>
      <c r="C12134" s="446" t="s">
        <v>1870</v>
      </c>
      <c r="D12134" s="396" t="s">
        <v>25223</v>
      </c>
    </row>
    <row r="12135" spans="1:4" x14ac:dyDescent="0.2">
      <c r="A12135" s="445">
        <v>7791</v>
      </c>
      <c r="B12135" s="445" t="s">
        <v>19356</v>
      </c>
      <c r="C12135" s="446" t="s">
        <v>1870</v>
      </c>
      <c r="D12135" s="396" t="s">
        <v>25224</v>
      </c>
    </row>
    <row r="12136" spans="1:4" x14ac:dyDescent="0.2">
      <c r="A12136" s="445">
        <v>7783</v>
      </c>
      <c r="B12136" s="445" t="s">
        <v>19357</v>
      </c>
      <c r="C12136" s="446" t="s">
        <v>1870</v>
      </c>
      <c r="D12136" s="397" t="s">
        <v>22297</v>
      </c>
    </row>
    <row r="12137" spans="1:4" x14ac:dyDescent="0.2">
      <c r="A12137" s="445">
        <v>7790</v>
      </c>
      <c r="B12137" s="445" t="s">
        <v>19358</v>
      </c>
      <c r="C12137" s="446" t="s">
        <v>1870</v>
      </c>
      <c r="D12137" s="397" t="s">
        <v>25225</v>
      </c>
    </row>
    <row r="12138" spans="1:4" x14ac:dyDescent="0.2">
      <c r="A12138" s="445">
        <v>7785</v>
      </c>
      <c r="B12138" s="445" t="s">
        <v>19359</v>
      </c>
      <c r="C12138" s="446" t="s">
        <v>1870</v>
      </c>
      <c r="D12138" s="396" t="s">
        <v>25226</v>
      </c>
    </row>
    <row r="12139" spans="1:4" x14ac:dyDescent="0.2">
      <c r="A12139" s="445">
        <v>7792</v>
      </c>
      <c r="B12139" s="445" t="s">
        <v>19360</v>
      </c>
      <c r="C12139" s="446" t="s">
        <v>1870</v>
      </c>
      <c r="D12139" s="396" t="s">
        <v>25227</v>
      </c>
    </row>
    <row r="12140" spans="1:4" x14ac:dyDescent="0.2">
      <c r="A12140" s="445">
        <v>7793</v>
      </c>
      <c r="B12140" s="445" t="s">
        <v>19361</v>
      </c>
      <c r="C12140" s="446" t="s">
        <v>1870</v>
      </c>
      <c r="D12140" s="396" t="s">
        <v>25228</v>
      </c>
    </row>
    <row r="12141" spans="1:4" x14ac:dyDescent="0.2">
      <c r="A12141" s="445">
        <v>13159</v>
      </c>
      <c r="B12141" s="445" t="s">
        <v>19362</v>
      </c>
      <c r="C12141" s="446" t="s">
        <v>1870</v>
      </c>
      <c r="D12141" s="396" t="s">
        <v>25229</v>
      </c>
    </row>
    <row r="12142" spans="1:4" x14ac:dyDescent="0.2">
      <c r="A12142" s="445">
        <v>13168</v>
      </c>
      <c r="B12142" s="445" t="s">
        <v>19363</v>
      </c>
      <c r="C12142" s="446" t="s">
        <v>1870</v>
      </c>
      <c r="D12142" s="396" t="s">
        <v>25230</v>
      </c>
    </row>
    <row r="12143" spans="1:4" x14ac:dyDescent="0.2">
      <c r="A12143" s="445">
        <v>13173</v>
      </c>
      <c r="B12143" s="445" t="s">
        <v>19364</v>
      </c>
      <c r="C12143" s="446" t="s">
        <v>1870</v>
      </c>
      <c r="D12143" s="396" t="s">
        <v>25231</v>
      </c>
    </row>
    <row r="12144" spans="1:4" x14ac:dyDescent="0.2">
      <c r="A12144" s="445">
        <v>12583</v>
      </c>
      <c r="B12144" s="445" t="s">
        <v>19365</v>
      </c>
      <c r="C12144" s="446" t="s">
        <v>1870</v>
      </c>
      <c r="D12144" s="396" t="s">
        <v>23925</v>
      </c>
    </row>
    <row r="12145" spans="1:4" x14ac:dyDescent="0.2">
      <c r="A12145" s="445">
        <v>12584</v>
      </c>
      <c r="B12145" s="445" t="s">
        <v>19366</v>
      </c>
      <c r="C12145" s="446" t="s">
        <v>1870</v>
      </c>
      <c r="D12145" s="396" t="s">
        <v>25232</v>
      </c>
    </row>
    <row r="12146" spans="1:4" x14ac:dyDescent="0.2">
      <c r="A12146" s="445">
        <v>12613</v>
      </c>
      <c r="B12146" s="445" t="s">
        <v>19367</v>
      </c>
      <c r="C12146" s="446" t="s">
        <v>1867</v>
      </c>
      <c r="D12146" s="396" t="s">
        <v>22149</v>
      </c>
    </row>
    <row r="12147" spans="1:4" x14ac:dyDescent="0.2">
      <c r="A12147" s="445">
        <v>1031</v>
      </c>
      <c r="B12147" s="445" t="s">
        <v>19368</v>
      </c>
      <c r="C12147" s="446" t="s">
        <v>1867</v>
      </c>
      <c r="D12147" s="397" t="s">
        <v>25233</v>
      </c>
    </row>
    <row r="12148" spans="1:4" x14ac:dyDescent="0.2">
      <c r="A12148" s="445">
        <v>39707</v>
      </c>
      <c r="B12148" s="445" t="s">
        <v>19369</v>
      </c>
      <c r="C12148" s="446" t="s">
        <v>1870</v>
      </c>
      <c r="D12148" s="397" t="s">
        <v>23911</v>
      </c>
    </row>
    <row r="12149" spans="1:4" x14ac:dyDescent="0.2">
      <c r="A12149" s="445">
        <v>39708</v>
      </c>
      <c r="B12149" s="445" t="s">
        <v>19370</v>
      </c>
      <c r="C12149" s="446" t="s">
        <v>1870</v>
      </c>
      <c r="D12149" s="396" t="s">
        <v>24163</v>
      </c>
    </row>
    <row r="12150" spans="1:4" x14ac:dyDescent="0.2">
      <c r="A12150" s="445">
        <v>39710</v>
      </c>
      <c r="B12150" s="445" t="s">
        <v>19371</v>
      </c>
      <c r="C12150" s="446" t="s">
        <v>1870</v>
      </c>
      <c r="D12150" s="396" t="s">
        <v>25234</v>
      </c>
    </row>
    <row r="12151" spans="1:4" x14ac:dyDescent="0.2">
      <c r="A12151" s="445">
        <v>39709</v>
      </c>
      <c r="B12151" s="445" t="s">
        <v>19372</v>
      </c>
      <c r="C12151" s="446" t="s">
        <v>1870</v>
      </c>
      <c r="D12151" s="396" t="s">
        <v>21924</v>
      </c>
    </row>
    <row r="12152" spans="1:4" x14ac:dyDescent="0.2">
      <c r="A12152" s="445">
        <v>39711</v>
      </c>
      <c r="B12152" s="445" t="s">
        <v>19373</v>
      </c>
      <c r="C12152" s="446" t="s">
        <v>1870</v>
      </c>
      <c r="D12152" s="396" t="s">
        <v>25235</v>
      </c>
    </row>
    <row r="12153" spans="1:4" x14ac:dyDescent="0.2">
      <c r="A12153" s="445">
        <v>39712</v>
      </c>
      <c r="B12153" s="445" t="s">
        <v>19374</v>
      </c>
      <c r="C12153" s="446" t="s">
        <v>1870</v>
      </c>
      <c r="D12153" s="396" t="s">
        <v>21346</v>
      </c>
    </row>
    <row r="12154" spans="1:4" x14ac:dyDescent="0.2">
      <c r="A12154" s="445">
        <v>39713</v>
      </c>
      <c r="B12154" s="445" t="s">
        <v>19375</v>
      </c>
      <c r="C12154" s="446" t="s">
        <v>1870</v>
      </c>
      <c r="D12154" s="396" t="s">
        <v>23820</v>
      </c>
    </row>
    <row r="12155" spans="1:4" x14ac:dyDescent="0.2">
      <c r="A12155" s="445">
        <v>39714</v>
      </c>
      <c r="B12155" s="445" t="s">
        <v>19376</v>
      </c>
      <c r="C12155" s="446" t="s">
        <v>1870</v>
      </c>
      <c r="D12155" s="397" t="s">
        <v>25236</v>
      </c>
    </row>
    <row r="12156" spans="1:4" x14ac:dyDescent="0.2">
      <c r="A12156" s="445">
        <v>39715</v>
      </c>
      <c r="B12156" s="445" t="s">
        <v>19377</v>
      </c>
      <c r="C12156" s="446" t="s">
        <v>1870</v>
      </c>
      <c r="D12156" s="396" t="s">
        <v>23910</v>
      </c>
    </row>
    <row r="12157" spans="1:4" x14ac:dyDescent="0.2">
      <c r="A12157" s="445">
        <v>39716</v>
      </c>
      <c r="B12157" s="445" t="s">
        <v>19378</v>
      </c>
      <c r="C12157" s="446" t="s">
        <v>1870</v>
      </c>
      <c r="D12157" s="396" t="s">
        <v>25237</v>
      </c>
    </row>
    <row r="12158" spans="1:4" x14ac:dyDescent="0.2">
      <c r="A12158" s="445">
        <v>39718</v>
      </c>
      <c r="B12158" s="445" t="s">
        <v>19379</v>
      </c>
      <c r="C12158" s="446" t="s">
        <v>1870</v>
      </c>
      <c r="D12158" s="396" t="s">
        <v>21975</v>
      </c>
    </row>
    <row r="12159" spans="1:4" x14ac:dyDescent="0.2">
      <c r="A12159" s="445">
        <v>9813</v>
      </c>
      <c r="B12159" s="445" t="s">
        <v>11756</v>
      </c>
      <c r="C12159" s="446" t="s">
        <v>1870</v>
      </c>
      <c r="D12159" s="396" t="s">
        <v>22318</v>
      </c>
    </row>
    <row r="12160" spans="1:4" x14ac:dyDescent="0.2">
      <c r="A12160" s="445">
        <v>9815</v>
      </c>
      <c r="B12160" s="445" t="s">
        <v>19380</v>
      </c>
      <c r="C12160" s="446" t="s">
        <v>1870</v>
      </c>
      <c r="D12160" s="396" t="s">
        <v>22175</v>
      </c>
    </row>
    <row r="12161" spans="1:4" x14ac:dyDescent="0.2">
      <c r="A12161" s="445">
        <v>44543</v>
      </c>
      <c r="B12161" s="445" t="s">
        <v>19381</v>
      </c>
      <c r="C12161" s="446" t="s">
        <v>1870</v>
      </c>
      <c r="D12161" s="396" t="s">
        <v>25238</v>
      </c>
    </row>
    <row r="12162" spans="1:4" x14ac:dyDescent="0.2">
      <c r="A12162" s="445">
        <v>44526</v>
      </c>
      <c r="B12162" s="445" t="s">
        <v>19382</v>
      </c>
      <c r="C12162" s="446" t="s">
        <v>1870</v>
      </c>
      <c r="D12162" s="396" t="s">
        <v>25239</v>
      </c>
    </row>
    <row r="12163" spans="1:4" x14ac:dyDescent="0.2">
      <c r="A12163" s="445">
        <v>44545</v>
      </c>
      <c r="B12163" s="445" t="s">
        <v>19383</v>
      </c>
      <c r="C12163" s="446" t="s">
        <v>1870</v>
      </c>
      <c r="D12163" s="397" t="s">
        <v>25240</v>
      </c>
    </row>
    <row r="12164" spans="1:4" x14ac:dyDescent="0.2">
      <c r="A12164" s="445">
        <v>44525</v>
      </c>
      <c r="B12164" s="445" t="s">
        <v>19384</v>
      </c>
      <c r="C12164" s="446" t="s">
        <v>1870</v>
      </c>
      <c r="D12164" s="396" t="s">
        <v>25241</v>
      </c>
    </row>
    <row r="12165" spans="1:4" x14ac:dyDescent="0.2">
      <c r="A12165" s="445">
        <v>44547</v>
      </c>
      <c r="B12165" s="445" t="s">
        <v>19385</v>
      </c>
      <c r="C12165" s="446" t="s">
        <v>1870</v>
      </c>
      <c r="D12165" s="396" t="s">
        <v>25242</v>
      </c>
    </row>
    <row r="12166" spans="1:4" x14ac:dyDescent="0.2">
      <c r="A12166" s="445">
        <v>44519</v>
      </c>
      <c r="B12166" s="445" t="s">
        <v>19386</v>
      </c>
      <c r="C12166" s="446" t="s">
        <v>1870</v>
      </c>
      <c r="D12166" s="396" t="s">
        <v>25243</v>
      </c>
    </row>
    <row r="12167" spans="1:4" x14ac:dyDescent="0.2">
      <c r="A12167" s="445">
        <v>44520</v>
      </c>
      <c r="B12167" s="445" t="s">
        <v>19387</v>
      </c>
      <c r="C12167" s="446" t="s">
        <v>1870</v>
      </c>
      <c r="D12167" s="396" t="s">
        <v>25244</v>
      </c>
    </row>
    <row r="12168" spans="1:4" x14ac:dyDescent="0.2">
      <c r="A12168" s="445">
        <v>44521</v>
      </c>
      <c r="B12168" s="445" t="s">
        <v>19388</v>
      </c>
      <c r="C12168" s="446" t="s">
        <v>1870</v>
      </c>
      <c r="D12168" s="396" t="s">
        <v>25245</v>
      </c>
    </row>
    <row r="12169" spans="1:4" x14ac:dyDescent="0.2">
      <c r="A12169" s="445">
        <v>44522</v>
      </c>
      <c r="B12169" s="445" t="s">
        <v>19389</v>
      </c>
      <c r="C12169" s="446" t="s">
        <v>1870</v>
      </c>
      <c r="D12169" s="397" t="s">
        <v>25246</v>
      </c>
    </row>
    <row r="12170" spans="1:4" x14ac:dyDescent="0.2">
      <c r="A12170" s="445">
        <v>44523</v>
      </c>
      <c r="B12170" s="445" t="s">
        <v>19390</v>
      </c>
      <c r="C12170" s="446" t="s">
        <v>1870</v>
      </c>
      <c r="D12170" s="396" t="s">
        <v>25247</v>
      </c>
    </row>
    <row r="12171" spans="1:4" x14ac:dyDescent="0.2">
      <c r="A12171" s="445">
        <v>44527</v>
      </c>
      <c r="B12171" s="445" t="s">
        <v>19391</v>
      </c>
      <c r="C12171" s="446" t="s">
        <v>1870</v>
      </c>
      <c r="D12171" s="396" t="s">
        <v>25248</v>
      </c>
    </row>
    <row r="12172" spans="1:4" x14ac:dyDescent="0.2">
      <c r="A12172" s="445">
        <v>44524</v>
      </c>
      <c r="B12172" s="445" t="s">
        <v>19392</v>
      </c>
      <c r="C12172" s="446" t="s">
        <v>1870</v>
      </c>
      <c r="D12172" s="396" t="s">
        <v>25249</v>
      </c>
    </row>
    <row r="12173" spans="1:4" x14ac:dyDescent="0.2">
      <c r="A12173" s="445">
        <v>44542</v>
      </c>
      <c r="B12173" s="445" t="s">
        <v>19393</v>
      </c>
      <c r="C12173" s="446" t="s">
        <v>1870</v>
      </c>
      <c r="D12173" s="396" t="s">
        <v>25250</v>
      </c>
    </row>
    <row r="12174" spans="1:4" x14ac:dyDescent="0.2">
      <c r="A12174" s="445">
        <v>9877</v>
      </c>
      <c r="B12174" s="445" t="s">
        <v>19394</v>
      </c>
      <c r="C12174" s="446" t="s">
        <v>1870</v>
      </c>
      <c r="D12174" s="396" t="s">
        <v>25251</v>
      </c>
    </row>
    <row r="12175" spans="1:4" x14ac:dyDescent="0.2">
      <c r="A12175" s="445">
        <v>9878</v>
      </c>
      <c r="B12175" s="445" t="s">
        <v>19395</v>
      </c>
      <c r="C12175" s="446" t="s">
        <v>1870</v>
      </c>
      <c r="D12175" s="396" t="s">
        <v>25252</v>
      </c>
    </row>
    <row r="12176" spans="1:4" x14ac:dyDescent="0.2">
      <c r="A12176" s="445">
        <v>41986</v>
      </c>
      <c r="B12176" s="445" t="s">
        <v>25253</v>
      </c>
      <c r="C12176" s="446" t="s">
        <v>1870</v>
      </c>
      <c r="D12176" s="396" t="s">
        <v>25254</v>
      </c>
    </row>
    <row r="12177" spans="1:4" x14ac:dyDescent="0.2">
      <c r="A12177" s="445">
        <v>43422</v>
      </c>
      <c r="B12177" s="445" t="s">
        <v>19396</v>
      </c>
      <c r="C12177" s="446" t="s">
        <v>1870</v>
      </c>
      <c r="D12177" s="396" t="s">
        <v>25255</v>
      </c>
    </row>
    <row r="12178" spans="1:4" x14ac:dyDescent="0.2">
      <c r="A12178" s="445">
        <v>41987</v>
      </c>
      <c r="B12178" s="445" t="s">
        <v>19397</v>
      </c>
      <c r="C12178" s="446" t="s">
        <v>1870</v>
      </c>
      <c r="D12178" s="396" t="s">
        <v>25256</v>
      </c>
    </row>
    <row r="12179" spans="1:4" x14ac:dyDescent="0.2">
      <c r="A12179" s="445">
        <v>41988</v>
      </c>
      <c r="B12179" s="445" t="s">
        <v>19398</v>
      </c>
      <c r="C12179" s="446" t="s">
        <v>1870</v>
      </c>
      <c r="D12179" s="396" t="s">
        <v>25257</v>
      </c>
    </row>
    <row r="12180" spans="1:4" x14ac:dyDescent="0.2">
      <c r="A12180" s="445">
        <v>41697</v>
      </c>
      <c r="B12180" s="445" t="s">
        <v>19399</v>
      </c>
      <c r="C12180" s="446" t="s">
        <v>1870</v>
      </c>
      <c r="D12180" s="396" t="s">
        <v>25258</v>
      </c>
    </row>
    <row r="12181" spans="1:4" x14ac:dyDescent="0.2">
      <c r="A12181" s="445">
        <v>41985</v>
      </c>
      <c r="B12181" s="445" t="s">
        <v>19400</v>
      </c>
      <c r="C12181" s="446" t="s">
        <v>1870</v>
      </c>
      <c r="D12181" s="396" t="s">
        <v>25259</v>
      </c>
    </row>
    <row r="12182" spans="1:4" x14ac:dyDescent="0.2">
      <c r="A12182" s="445">
        <v>41699</v>
      </c>
      <c r="B12182" s="445" t="s">
        <v>19401</v>
      </c>
      <c r="C12182" s="446" t="s">
        <v>1870</v>
      </c>
      <c r="D12182" s="396" t="s">
        <v>25260</v>
      </c>
    </row>
    <row r="12183" spans="1:4" x14ac:dyDescent="0.2">
      <c r="A12183" s="445">
        <v>38053</v>
      </c>
      <c r="B12183" s="445" t="s">
        <v>19402</v>
      </c>
      <c r="C12183" s="446" t="s">
        <v>1870</v>
      </c>
      <c r="D12183" s="396" t="s">
        <v>24681</v>
      </c>
    </row>
    <row r="12184" spans="1:4" x14ac:dyDescent="0.2">
      <c r="A12184" s="445">
        <v>38054</v>
      </c>
      <c r="B12184" s="445" t="s">
        <v>19403</v>
      </c>
      <c r="C12184" s="446" t="s">
        <v>1870</v>
      </c>
      <c r="D12184" s="396" t="s">
        <v>25261</v>
      </c>
    </row>
    <row r="12185" spans="1:4" x14ac:dyDescent="0.2">
      <c r="A12185" s="445">
        <v>38052</v>
      </c>
      <c r="B12185" s="445" t="s">
        <v>19404</v>
      </c>
      <c r="C12185" s="446" t="s">
        <v>1870</v>
      </c>
      <c r="D12185" s="396" t="s">
        <v>23411</v>
      </c>
    </row>
    <row r="12186" spans="1:4" x14ac:dyDescent="0.2">
      <c r="A12186" s="445">
        <v>38051</v>
      </c>
      <c r="B12186" s="445" t="s">
        <v>19405</v>
      </c>
      <c r="C12186" s="446" t="s">
        <v>1870</v>
      </c>
      <c r="D12186" s="396" t="s">
        <v>21877</v>
      </c>
    </row>
    <row r="12187" spans="1:4" x14ac:dyDescent="0.2">
      <c r="A12187" s="445">
        <v>38787</v>
      </c>
      <c r="B12187" s="445" t="s">
        <v>19406</v>
      </c>
      <c r="C12187" s="446" t="s">
        <v>1870</v>
      </c>
      <c r="D12187" s="396" t="s">
        <v>24163</v>
      </c>
    </row>
    <row r="12188" spans="1:4" x14ac:dyDescent="0.2">
      <c r="A12188" s="445">
        <v>38825</v>
      </c>
      <c r="B12188" s="445" t="s">
        <v>19407</v>
      </c>
      <c r="C12188" s="446" t="s">
        <v>1870</v>
      </c>
      <c r="D12188" s="396" t="s">
        <v>23352</v>
      </c>
    </row>
    <row r="12189" spans="1:4" x14ac:dyDescent="0.2">
      <c r="A12189" s="445">
        <v>38826</v>
      </c>
      <c r="B12189" s="445" t="s">
        <v>19408</v>
      </c>
      <c r="C12189" s="446" t="s">
        <v>1870</v>
      </c>
      <c r="D12189" s="396" t="s">
        <v>25262</v>
      </c>
    </row>
    <row r="12190" spans="1:4" x14ac:dyDescent="0.2">
      <c r="A12190" s="445">
        <v>38827</v>
      </c>
      <c r="B12190" s="445" t="s">
        <v>19409</v>
      </c>
      <c r="C12190" s="446" t="s">
        <v>1870</v>
      </c>
      <c r="D12190" s="396" t="s">
        <v>25263</v>
      </c>
    </row>
    <row r="12191" spans="1:4" x14ac:dyDescent="0.2">
      <c r="A12191" s="445">
        <v>38828</v>
      </c>
      <c r="B12191" s="445" t="s">
        <v>25264</v>
      </c>
      <c r="C12191" s="446" t="s">
        <v>1870</v>
      </c>
      <c r="D12191" s="396" t="s">
        <v>22926</v>
      </c>
    </row>
    <row r="12192" spans="1:4" x14ac:dyDescent="0.2">
      <c r="A12192" s="445">
        <v>38829</v>
      </c>
      <c r="B12192" s="445" t="s">
        <v>25265</v>
      </c>
      <c r="C12192" s="446" t="s">
        <v>1870</v>
      </c>
      <c r="D12192" s="396" t="s">
        <v>25266</v>
      </c>
    </row>
    <row r="12193" spans="1:4" x14ac:dyDescent="0.2">
      <c r="A12193" s="445">
        <v>38830</v>
      </c>
      <c r="B12193" s="445" t="s">
        <v>25267</v>
      </c>
      <c r="C12193" s="446" t="s">
        <v>1870</v>
      </c>
      <c r="D12193" s="396" t="s">
        <v>23487</v>
      </c>
    </row>
    <row r="12194" spans="1:4" x14ac:dyDescent="0.2">
      <c r="A12194" s="445">
        <v>38831</v>
      </c>
      <c r="B12194" s="445" t="s">
        <v>25268</v>
      </c>
      <c r="C12194" s="446" t="s">
        <v>1870</v>
      </c>
      <c r="D12194" s="396" t="s">
        <v>25269</v>
      </c>
    </row>
    <row r="12195" spans="1:4" x14ac:dyDescent="0.2">
      <c r="A12195" s="445">
        <v>36274</v>
      </c>
      <c r="B12195" s="445" t="s">
        <v>19410</v>
      </c>
      <c r="C12195" s="446" t="s">
        <v>1870</v>
      </c>
      <c r="D12195" s="396" t="s">
        <v>23496</v>
      </c>
    </row>
    <row r="12196" spans="1:4" x14ac:dyDescent="0.2">
      <c r="A12196" s="445">
        <v>36278</v>
      </c>
      <c r="B12196" s="445" t="s">
        <v>19411</v>
      </c>
      <c r="C12196" s="446" t="s">
        <v>1870</v>
      </c>
      <c r="D12196" s="396" t="s">
        <v>22966</v>
      </c>
    </row>
    <row r="12197" spans="1:4" x14ac:dyDescent="0.2">
      <c r="A12197" s="445">
        <v>38977</v>
      </c>
      <c r="B12197" s="445" t="s">
        <v>19412</v>
      </c>
      <c r="C12197" s="446" t="s">
        <v>1870</v>
      </c>
      <c r="D12197" s="396" t="s">
        <v>25270</v>
      </c>
    </row>
    <row r="12198" spans="1:4" x14ac:dyDescent="0.2">
      <c r="A12198" s="445">
        <v>38971</v>
      </c>
      <c r="B12198" s="445" t="s">
        <v>19413</v>
      </c>
      <c r="C12198" s="446" t="s">
        <v>1870</v>
      </c>
      <c r="D12198" s="396" t="s">
        <v>23138</v>
      </c>
    </row>
    <row r="12199" spans="1:4" x14ac:dyDescent="0.2">
      <c r="A12199" s="445">
        <v>38972</v>
      </c>
      <c r="B12199" s="445" t="s">
        <v>19414</v>
      </c>
      <c r="C12199" s="446" t="s">
        <v>1870</v>
      </c>
      <c r="D12199" s="396" t="s">
        <v>24667</v>
      </c>
    </row>
    <row r="12200" spans="1:4" x14ac:dyDescent="0.2">
      <c r="A12200" s="445">
        <v>38973</v>
      </c>
      <c r="B12200" s="445" t="s">
        <v>19415</v>
      </c>
      <c r="C12200" s="446" t="s">
        <v>1870</v>
      </c>
      <c r="D12200" s="396" t="s">
        <v>23067</v>
      </c>
    </row>
    <row r="12201" spans="1:4" x14ac:dyDescent="0.2">
      <c r="A12201" s="445">
        <v>38974</v>
      </c>
      <c r="B12201" s="445" t="s">
        <v>19416</v>
      </c>
      <c r="C12201" s="446" t="s">
        <v>1870</v>
      </c>
      <c r="D12201" s="396" t="s">
        <v>25271</v>
      </c>
    </row>
    <row r="12202" spans="1:4" x14ac:dyDescent="0.2">
      <c r="A12202" s="445">
        <v>38975</v>
      </c>
      <c r="B12202" s="445" t="s">
        <v>19417</v>
      </c>
      <c r="C12202" s="446" t="s">
        <v>1870</v>
      </c>
      <c r="D12202" s="396" t="s">
        <v>21920</v>
      </c>
    </row>
    <row r="12203" spans="1:4" x14ac:dyDescent="0.2">
      <c r="A12203" s="445">
        <v>38976</v>
      </c>
      <c r="B12203" s="445" t="s">
        <v>19418</v>
      </c>
      <c r="C12203" s="446" t="s">
        <v>1870</v>
      </c>
      <c r="D12203" s="396" t="s">
        <v>22663</v>
      </c>
    </row>
    <row r="12204" spans="1:4" x14ac:dyDescent="0.2">
      <c r="A12204" s="445">
        <v>44176</v>
      </c>
      <c r="B12204" s="445" t="s">
        <v>19419</v>
      </c>
      <c r="C12204" s="446" t="s">
        <v>1870</v>
      </c>
      <c r="D12204" s="396" t="s">
        <v>24937</v>
      </c>
    </row>
    <row r="12205" spans="1:4" x14ac:dyDescent="0.2">
      <c r="A12205" s="445">
        <v>38986</v>
      </c>
      <c r="B12205" s="445" t="s">
        <v>19420</v>
      </c>
      <c r="C12205" s="446" t="s">
        <v>1870</v>
      </c>
      <c r="D12205" s="397" t="s">
        <v>25272</v>
      </c>
    </row>
    <row r="12206" spans="1:4" x14ac:dyDescent="0.2">
      <c r="A12206" s="445">
        <v>38978</v>
      </c>
      <c r="B12206" s="445" t="s">
        <v>19421</v>
      </c>
      <c r="C12206" s="446" t="s">
        <v>1870</v>
      </c>
      <c r="D12206" s="396" t="s">
        <v>25273</v>
      </c>
    </row>
    <row r="12207" spans="1:4" x14ac:dyDescent="0.2">
      <c r="A12207" s="445">
        <v>38979</v>
      </c>
      <c r="B12207" s="445" t="s">
        <v>19422</v>
      </c>
      <c r="C12207" s="446" t="s">
        <v>1870</v>
      </c>
      <c r="D12207" s="397" t="s">
        <v>25274</v>
      </c>
    </row>
    <row r="12208" spans="1:4" x14ac:dyDescent="0.2">
      <c r="A12208" s="445">
        <v>38980</v>
      </c>
      <c r="B12208" s="445" t="s">
        <v>19423</v>
      </c>
      <c r="C12208" s="446" t="s">
        <v>1870</v>
      </c>
      <c r="D12208" s="397" t="s">
        <v>25275</v>
      </c>
    </row>
    <row r="12209" spans="1:4" x14ac:dyDescent="0.2">
      <c r="A12209" s="445">
        <v>38981</v>
      </c>
      <c r="B12209" s="445" t="s">
        <v>19424</v>
      </c>
      <c r="C12209" s="446" t="s">
        <v>1870</v>
      </c>
      <c r="D12209" s="396" t="s">
        <v>25276</v>
      </c>
    </row>
    <row r="12210" spans="1:4" x14ac:dyDescent="0.2">
      <c r="A12210" s="445">
        <v>38982</v>
      </c>
      <c r="B12210" s="445" t="s">
        <v>19425</v>
      </c>
      <c r="C12210" s="446" t="s">
        <v>1870</v>
      </c>
      <c r="D12210" s="397" t="s">
        <v>25277</v>
      </c>
    </row>
    <row r="12211" spans="1:4" x14ac:dyDescent="0.2">
      <c r="A12211" s="445">
        <v>38983</v>
      </c>
      <c r="B12211" s="445" t="s">
        <v>19426</v>
      </c>
      <c r="C12211" s="446" t="s">
        <v>1870</v>
      </c>
      <c r="D12211" s="397" t="s">
        <v>25278</v>
      </c>
    </row>
    <row r="12212" spans="1:4" x14ac:dyDescent="0.2">
      <c r="A12212" s="445">
        <v>38984</v>
      </c>
      <c r="B12212" s="445" t="s">
        <v>19427</v>
      </c>
      <c r="C12212" s="446" t="s">
        <v>1870</v>
      </c>
      <c r="D12212" s="396" t="s">
        <v>25279</v>
      </c>
    </row>
    <row r="12213" spans="1:4" x14ac:dyDescent="0.2">
      <c r="A12213" s="445">
        <v>38985</v>
      </c>
      <c r="B12213" s="445" t="s">
        <v>19428</v>
      </c>
      <c r="C12213" s="446" t="s">
        <v>1870</v>
      </c>
      <c r="D12213" s="397" t="s">
        <v>25280</v>
      </c>
    </row>
    <row r="12214" spans="1:4" x14ac:dyDescent="0.2">
      <c r="A12214" s="445">
        <v>9836</v>
      </c>
      <c r="B12214" s="445" t="s">
        <v>19429</v>
      </c>
      <c r="C12214" s="446" t="s">
        <v>1870</v>
      </c>
      <c r="D12214" s="397" t="s">
        <v>25281</v>
      </c>
    </row>
    <row r="12215" spans="1:4" x14ac:dyDescent="0.2">
      <c r="A12215" s="445">
        <v>20065</v>
      </c>
      <c r="B12215" s="445" t="s">
        <v>19430</v>
      </c>
      <c r="C12215" s="446" t="s">
        <v>1870</v>
      </c>
      <c r="D12215" s="396" t="s">
        <v>25282</v>
      </c>
    </row>
    <row r="12216" spans="1:4" x14ac:dyDescent="0.2">
      <c r="A12216" s="445">
        <v>9835</v>
      </c>
      <c r="B12216" s="445" t="s">
        <v>19431</v>
      </c>
      <c r="C12216" s="446" t="s">
        <v>1870</v>
      </c>
      <c r="D12216" s="397" t="s">
        <v>25283</v>
      </c>
    </row>
    <row r="12217" spans="1:4" x14ac:dyDescent="0.2">
      <c r="A12217" s="445">
        <v>38032</v>
      </c>
      <c r="B12217" s="445" t="s">
        <v>19432</v>
      </c>
      <c r="C12217" s="446" t="s">
        <v>1870</v>
      </c>
      <c r="D12217" s="397" t="s">
        <v>25284</v>
      </c>
    </row>
    <row r="12218" spans="1:4" x14ac:dyDescent="0.2">
      <c r="A12218" s="445">
        <v>38033</v>
      </c>
      <c r="B12218" s="445" t="s">
        <v>19433</v>
      </c>
      <c r="C12218" s="446" t="s">
        <v>1870</v>
      </c>
      <c r="D12218" s="397" t="s">
        <v>25285</v>
      </c>
    </row>
    <row r="12219" spans="1:4" x14ac:dyDescent="0.2">
      <c r="A12219" s="445">
        <v>38034</v>
      </c>
      <c r="B12219" s="445" t="s">
        <v>19434</v>
      </c>
      <c r="C12219" s="446" t="s">
        <v>1870</v>
      </c>
      <c r="D12219" s="396" t="s">
        <v>25286</v>
      </c>
    </row>
    <row r="12220" spans="1:4" x14ac:dyDescent="0.2">
      <c r="A12220" s="445">
        <v>38035</v>
      </c>
      <c r="B12220" s="445" t="s">
        <v>19435</v>
      </c>
      <c r="C12220" s="446" t="s">
        <v>1870</v>
      </c>
      <c r="D12220" s="397" t="s">
        <v>25287</v>
      </c>
    </row>
    <row r="12221" spans="1:4" x14ac:dyDescent="0.2">
      <c r="A12221" s="445">
        <v>38036</v>
      </c>
      <c r="B12221" s="445" t="s">
        <v>19436</v>
      </c>
      <c r="C12221" s="446" t="s">
        <v>1870</v>
      </c>
      <c r="D12221" s="396" t="s">
        <v>25288</v>
      </c>
    </row>
    <row r="12222" spans="1:4" x14ac:dyDescent="0.2">
      <c r="A12222" s="445">
        <v>38037</v>
      </c>
      <c r="B12222" s="445" t="s">
        <v>19437</v>
      </c>
      <c r="C12222" s="446" t="s">
        <v>1870</v>
      </c>
      <c r="D12222" s="396" t="s">
        <v>25289</v>
      </c>
    </row>
    <row r="12223" spans="1:4" x14ac:dyDescent="0.2">
      <c r="A12223" s="445">
        <v>9850</v>
      </c>
      <c r="B12223" s="445" t="s">
        <v>19438</v>
      </c>
      <c r="C12223" s="446" t="s">
        <v>1870</v>
      </c>
      <c r="D12223" s="397" t="s">
        <v>25290</v>
      </c>
    </row>
    <row r="12224" spans="1:4" x14ac:dyDescent="0.2">
      <c r="A12224" s="445">
        <v>9853</v>
      </c>
      <c r="B12224" s="445" t="s">
        <v>19439</v>
      </c>
      <c r="C12224" s="446" t="s">
        <v>1870</v>
      </c>
      <c r="D12224" s="397" t="s">
        <v>25291</v>
      </c>
    </row>
    <row r="12225" spans="1:4" x14ac:dyDescent="0.2">
      <c r="A12225" s="445">
        <v>9854</v>
      </c>
      <c r="B12225" s="445" t="s">
        <v>19440</v>
      </c>
      <c r="C12225" s="446" t="s">
        <v>1870</v>
      </c>
      <c r="D12225" s="397" t="s">
        <v>25292</v>
      </c>
    </row>
    <row r="12226" spans="1:4" x14ac:dyDescent="0.2">
      <c r="A12226" s="445">
        <v>9851</v>
      </c>
      <c r="B12226" s="445" t="s">
        <v>19441</v>
      </c>
      <c r="C12226" s="446" t="s">
        <v>1870</v>
      </c>
      <c r="D12226" s="397" t="s">
        <v>25293</v>
      </c>
    </row>
    <row r="12227" spans="1:4" x14ac:dyDescent="0.2">
      <c r="A12227" s="445">
        <v>9825</v>
      </c>
      <c r="B12227" s="445" t="s">
        <v>19442</v>
      </c>
      <c r="C12227" s="446" t="s">
        <v>1870</v>
      </c>
      <c r="D12227" s="397" t="s">
        <v>25294</v>
      </c>
    </row>
    <row r="12228" spans="1:4" x14ac:dyDescent="0.2">
      <c r="A12228" s="445">
        <v>9828</v>
      </c>
      <c r="B12228" s="445" t="s">
        <v>19443</v>
      </c>
      <c r="C12228" s="446" t="s">
        <v>1870</v>
      </c>
      <c r="D12228" s="397" t="s">
        <v>25295</v>
      </c>
    </row>
    <row r="12229" spans="1:4" x14ac:dyDescent="0.2">
      <c r="A12229" s="445">
        <v>9829</v>
      </c>
      <c r="B12229" s="445" t="s">
        <v>19444</v>
      </c>
      <c r="C12229" s="446" t="s">
        <v>1870</v>
      </c>
      <c r="D12229" s="397" t="s">
        <v>25296</v>
      </c>
    </row>
    <row r="12230" spans="1:4" x14ac:dyDescent="0.2">
      <c r="A12230" s="445">
        <v>9826</v>
      </c>
      <c r="B12230" s="445" t="s">
        <v>19445</v>
      </c>
      <c r="C12230" s="446" t="s">
        <v>1870</v>
      </c>
      <c r="D12230" s="396" t="s">
        <v>25297</v>
      </c>
    </row>
    <row r="12231" spans="1:4" x14ac:dyDescent="0.2">
      <c r="A12231" s="445">
        <v>9827</v>
      </c>
      <c r="B12231" s="445" t="s">
        <v>19446</v>
      </c>
      <c r="C12231" s="446" t="s">
        <v>1870</v>
      </c>
      <c r="D12231" s="396" t="s">
        <v>25298</v>
      </c>
    </row>
    <row r="12232" spans="1:4" x14ac:dyDescent="0.2">
      <c r="A12232" s="445">
        <v>36374</v>
      </c>
      <c r="B12232" s="445" t="s">
        <v>19447</v>
      </c>
      <c r="C12232" s="446" t="s">
        <v>1870</v>
      </c>
      <c r="D12232" s="396" t="s">
        <v>23544</v>
      </c>
    </row>
    <row r="12233" spans="1:4" x14ac:dyDescent="0.2">
      <c r="A12233" s="445">
        <v>36084</v>
      </c>
      <c r="B12233" s="445" t="s">
        <v>19448</v>
      </c>
      <c r="C12233" s="446" t="s">
        <v>1870</v>
      </c>
      <c r="D12233" s="396" t="s">
        <v>24261</v>
      </c>
    </row>
    <row r="12234" spans="1:4" x14ac:dyDescent="0.2">
      <c r="A12234" s="445">
        <v>36373</v>
      </c>
      <c r="B12234" s="445" t="s">
        <v>19449</v>
      </c>
      <c r="C12234" s="446" t="s">
        <v>1870</v>
      </c>
      <c r="D12234" s="396" t="s">
        <v>25299</v>
      </c>
    </row>
    <row r="12235" spans="1:4" x14ac:dyDescent="0.2">
      <c r="A12235" s="445">
        <v>36377</v>
      </c>
      <c r="B12235" s="445" t="s">
        <v>19450</v>
      </c>
      <c r="C12235" s="446" t="s">
        <v>1870</v>
      </c>
      <c r="D12235" s="396" t="s">
        <v>25300</v>
      </c>
    </row>
    <row r="12236" spans="1:4" x14ac:dyDescent="0.2">
      <c r="A12236" s="445">
        <v>36375</v>
      </c>
      <c r="B12236" s="445" t="s">
        <v>19451</v>
      </c>
      <c r="C12236" s="446" t="s">
        <v>1870</v>
      </c>
      <c r="D12236" s="396" t="s">
        <v>25301</v>
      </c>
    </row>
    <row r="12237" spans="1:4" x14ac:dyDescent="0.2">
      <c r="A12237" s="445">
        <v>36376</v>
      </c>
      <c r="B12237" s="445" t="s">
        <v>19452</v>
      </c>
      <c r="C12237" s="446" t="s">
        <v>1870</v>
      </c>
      <c r="D12237" s="396" t="s">
        <v>25302</v>
      </c>
    </row>
    <row r="12238" spans="1:4" x14ac:dyDescent="0.2">
      <c r="A12238" s="445">
        <v>36380</v>
      </c>
      <c r="B12238" s="445" t="s">
        <v>19453</v>
      </c>
      <c r="C12238" s="446" t="s">
        <v>1870</v>
      </c>
      <c r="D12238" s="396" t="s">
        <v>25303</v>
      </c>
    </row>
    <row r="12239" spans="1:4" x14ac:dyDescent="0.2">
      <c r="A12239" s="445">
        <v>36378</v>
      </c>
      <c r="B12239" s="445" t="s">
        <v>11757</v>
      </c>
      <c r="C12239" s="446" t="s">
        <v>1870</v>
      </c>
      <c r="D12239" s="396" t="s">
        <v>25304</v>
      </c>
    </row>
    <row r="12240" spans="1:4" x14ac:dyDescent="0.2">
      <c r="A12240" s="445">
        <v>36379</v>
      </c>
      <c r="B12240" s="445" t="s">
        <v>19454</v>
      </c>
      <c r="C12240" s="446" t="s">
        <v>1870</v>
      </c>
      <c r="D12240" s="396" t="s">
        <v>25305</v>
      </c>
    </row>
    <row r="12241" spans="1:4" x14ac:dyDescent="0.2">
      <c r="A12241" s="445">
        <v>9859</v>
      </c>
      <c r="B12241" s="445" t="s">
        <v>19455</v>
      </c>
      <c r="C12241" s="446" t="s">
        <v>1870</v>
      </c>
      <c r="D12241" s="396" t="s">
        <v>25306</v>
      </c>
    </row>
    <row r="12242" spans="1:4" x14ac:dyDescent="0.2">
      <c r="A12242" s="445">
        <v>9838</v>
      </c>
      <c r="B12242" s="445" t="s">
        <v>19456</v>
      </c>
      <c r="C12242" s="446" t="s">
        <v>1870</v>
      </c>
      <c r="D12242" s="396" t="s">
        <v>25307</v>
      </c>
    </row>
    <row r="12243" spans="1:4" x14ac:dyDescent="0.2">
      <c r="A12243" s="445">
        <v>9837</v>
      </c>
      <c r="B12243" s="445" t="s">
        <v>19457</v>
      </c>
      <c r="C12243" s="446" t="s">
        <v>1870</v>
      </c>
      <c r="D12243" s="396" t="s">
        <v>25308</v>
      </c>
    </row>
    <row r="12244" spans="1:4" x14ac:dyDescent="0.2">
      <c r="A12244" s="445">
        <v>44315</v>
      </c>
      <c r="B12244" s="445" t="s">
        <v>19458</v>
      </c>
      <c r="C12244" s="446" t="s">
        <v>1870</v>
      </c>
      <c r="D12244" s="396" t="s">
        <v>25309</v>
      </c>
    </row>
    <row r="12245" spans="1:4" x14ac:dyDescent="0.2">
      <c r="A12245" s="445">
        <v>9863</v>
      </c>
      <c r="B12245" s="445" t="s">
        <v>19459</v>
      </c>
      <c r="C12245" s="446" t="s">
        <v>1870</v>
      </c>
      <c r="D12245" s="396" t="s">
        <v>25310</v>
      </c>
    </row>
    <row r="12246" spans="1:4" x14ac:dyDescent="0.2">
      <c r="A12246" s="445">
        <v>9860</v>
      </c>
      <c r="B12246" s="445" t="s">
        <v>19460</v>
      </c>
      <c r="C12246" s="446" t="s">
        <v>1870</v>
      </c>
      <c r="D12246" s="396" t="s">
        <v>25311</v>
      </c>
    </row>
    <row r="12247" spans="1:4" x14ac:dyDescent="0.2">
      <c r="A12247" s="445">
        <v>9862</v>
      </c>
      <c r="B12247" s="445" t="s">
        <v>19461</v>
      </c>
      <c r="C12247" s="446" t="s">
        <v>1870</v>
      </c>
      <c r="D12247" s="396" t="s">
        <v>25312</v>
      </c>
    </row>
    <row r="12248" spans="1:4" x14ac:dyDescent="0.2">
      <c r="A12248" s="445">
        <v>9861</v>
      </c>
      <c r="B12248" s="445" t="s">
        <v>19462</v>
      </c>
      <c r="C12248" s="446" t="s">
        <v>1870</v>
      </c>
      <c r="D12248" s="396" t="s">
        <v>25313</v>
      </c>
    </row>
    <row r="12249" spans="1:4" x14ac:dyDescent="0.2">
      <c r="A12249" s="445">
        <v>9856</v>
      </c>
      <c r="B12249" s="445" t="s">
        <v>19463</v>
      </c>
      <c r="C12249" s="446" t="s">
        <v>1870</v>
      </c>
      <c r="D12249" s="396" t="s">
        <v>25314</v>
      </c>
    </row>
    <row r="12250" spans="1:4" x14ac:dyDescent="0.2">
      <c r="A12250" s="445">
        <v>9866</v>
      </c>
      <c r="B12250" s="445" t="s">
        <v>19464</v>
      </c>
      <c r="C12250" s="446" t="s">
        <v>1870</v>
      </c>
      <c r="D12250" s="396" t="s">
        <v>23412</v>
      </c>
    </row>
    <row r="12251" spans="1:4" x14ac:dyDescent="0.2">
      <c r="A12251" s="445">
        <v>9841</v>
      </c>
      <c r="B12251" s="445" t="s">
        <v>19465</v>
      </c>
      <c r="C12251" s="446" t="s">
        <v>1870</v>
      </c>
      <c r="D12251" s="396" t="s">
        <v>23207</v>
      </c>
    </row>
    <row r="12252" spans="1:4" x14ac:dyDescent="0.2">
      <c r="A12252" s="445">
        <v>9840</v>
      </c>
      <c r="B12252" s="445" t="s">
        <v>19466</v>
      </c>
      <c r="C12252" s="446" t="s">
        <v>1870</v>
      </c>
      <c r="D12252" s="396" t="s">
        <v>25315</v>
      </c>
    </row>
    <row r="12253" spans="1:4" x14ac:dyDescent="0.2">
      <c r="A12253" s="445">
        <v>20067</v>
      </c>
      <c r="B12253" s="445" t="s">
        <v>19467</v>
      </c>
      <c r="C12253" s="446" t="s">
        <v>1870</v>
      </c>
      <c r="D12253" s="396" t="s">
        <v>24880</v>
      </c>
    </row>
    <row r="12254" spans="1:4" x14ac:dyDescent="0.2">
      <c r="A12254" s="445">
        <v>20068</v>
      </c>
      <c r="B12254" s="445" t="s">
        <v>19468</v>
      </c>
      <c r="C12254" s="446" t="s">
        <v>1870</v>
      </c>
      <c r="D12254" s="396" t="s">
        <v>23789</v>
      </c>
    </row>
    <row r="12255" spans="1:4" x14ac:dyDescent="0.2">
      <c r="A12255" s="445">
        <v>9839</v>
      </c>
      <c r="B12255" s="445" t="s">
        <v>19469</v>
      </c>
      <c r="C12255" s="446" t="s">
        <v>1870</v>
      </c>
      <c r="D12255" s="396" t="s">
        <v>25316</v>
      </c>
    </row>
    <row r="12256" spans="1:4" x14ac:dyDescent="0.2">
      <c r="A12256" s="445">
        <v>9870</v>
      </c>
      <c r="B12256" s="445" t="s">
        <v>19470</v>
      </c>
      <c r="C12256" s="446" t="s">
        <v>1870</v>
      </c>
      <c r="D12256" s="396" t="s">
        <v>25317</v>
      </c>
    </row>
    <row r="12257" spans="1:4" x14ac:dyDescent="0.2">
      <c r="A12257" s="445">
        <v>9867</v>
      </c>
      <c r="B12257" s="445" t="s">
        <v>19471</v>
      </c>
      <c r="C12257" s="446" t="s">
        <v>1870</v>
      </c>
      <c r="D12257" s="396" t="s">
        <v>24291</v>
      </c>
    </row>
    <row r="12258" spans="1:4" x14ac:dyDescent="0.2">
      <c r="A12258" s="445">
        <v>9868</v>
      </c>
      <c r="B12258" s="445" t="s">
        <v>19472</v>
      </c>
      <c r="C12258" s="446" t="s">
        <v>1870</v>
      </c>
      <c r="D12258" s="396" t="s">
        <v>25318</v>
      </c>
    </row>
    <row r="12259" spans="1:4" x14ac:dyDescent="0.2">
      <c r="A12259" s="445">
        <v>9869</v>
      </c>
      <c r="B12259" s="445" t="s">
        <v>19473</v>
      </c>
      <c r="C12259" s="446" t="s">
        <v>1870</v>
      </c>
      <c r="D12259" s="396" t="s">
        <v>25319</v>
      </c>
    </row>
    <row r="12260" spans="1:4" x14ac:dyDescent="0.2">
      <c r="A12260" s="445">
        <v>9874</v>
      </c>
      <c r="B12260" s="445" t="s">
        <v>19474</v>
      </c>
      <c r="C12260" s="446" t="s">
        <v>1870</v>
      </c>
      <c r="D12260" s="396" t="s">
        <v>21650</v>
      </c>
    </row>
    <row r="12261" spans="1:4" x14ac:dyDescent="0.2">
      <c r="A12261" s="445">
        <v>9875</v>
      </c>
      <c r="B12261" s="445" t="s">
        <v>19475</v>
      </c>
      <c r="C12261" s="446" t="s">
        <v>1870</v>
      </c>
      <c r="D12261" s="396" t="s">
        <v>25320</v>
      </c>
    </row>
    <row r="12262" spans="1:4" x14ac:dyDescent="0.2">
      <c r="A12262" s="445">
        <v>9873</v>
      </c>
      <c r="B12262" s="445" t="s">
        <v>19476</v>
      </c>
      <c r="C12262" s="446" t="s">
        <v>1870</v>
      </c>
      <c r="D12262" s="396" t="s">
        <v>25321</v>
      </c>
    </row>
    <row r="12263" spans="1:4" x14ac:dyDescent="0.2">
      <c r="A12263" s="445">
        <v>9871</v>
      </c>
      <c r="B12263" s="445" t="s">
        <v>19477</v>
      </c>
      <c r="C12263" s="446" t="s">
        <v>1870</v>
      </c>
      <c r="D12263" s="396" t="s">
        <v>25322</v>
      </c>
    </row>
    <row r="12264" spans="1:4" x14ac:dyDescent="0.2">
      <c r="A12264" s="445">
        <v>9872</v>
      </c>
      <c r="B12264" s="445" t="s">
        <v>19478</v>
      </c>
      <c r="C12264" s="446" t="s">
        <v>1870</v>
      </c>
      <c r="D12264" s="396" t="s">
        <v>23927</v>
      </c>
    </row>
    <row r="12265" spans="1:4" x14ac:dyDescent="0.2">
      <c r="A12265" s="445">
        <v>7667</v>
      </c>
      <c r="B12265" s="445" t="s">
        <v>19479</v>
      </c>
      <c r="C12265" s="446" t="s">
        <v>1870</v>
      </c>
      <c r="D12265" s="396" t="s">
        <v>25323</v>
      </c>
    </row>
    <row r="12266" spans="1:4" x14ac:dyDescent="0.2">
      <c r="A12266" s="445">
        <v>7660</v>
      </c>
      <c r="B12266" s="445" t="s">
        <v>19480</v>
      </c>
      <c r="C12266" s="446" t="s">
        <v>1870</v>
      </c>
      <c r="D12266" s="396" t="s">
        <v>25324</v>
      </c>
    </row>
    <row r="12267" spans="1:4" x14ac:dyDescent="0.2">
      <c r="A12267" s="445">
        <v>7676</v>
      </c>
      <c r="B12267" s="445" t="s">
        <v>19481</v>
      </c>
      <c r="C12267" s="446" t="s">
        <v>1870</v>
      </c>
      <c r="D12267" s="396" t="s">
        <v>25325</v>
      </c>
    </row>
    <row r="12268" spans="1:4" x14ac:dyDescent="0.2">
      <c r="A12268" s="445">
        <v>12426</v>
      </c>
      <c r="B12268" s="445" t="s">
        <v>19482</v>
      </c>
      <c r="C12268" s="446" t="s">
        <v>1867</v>
      </c>
      <c r="D12268" s="396" t="s">
        <v>25326</v>
      </c>
    </row>
    <row r="12269" spans="1:4" x14ac:dyDescent="0.2">
      <c r="A12269" s="445">
        <v>12425</v>
      </c>
      <c r="B12269" s="445" t="s">
        <v>19483</v>
      </c>
      <c r="C12269" s="446" t="s">
        <v>1867</v>
      </c>
      <c r="D12269" s="396" t="s">
        <v>25327</v>
      </c>
    </row>
    <row r="12270" spans="1:4" x14ac:dyDescent="0.2">
      <c r="A12270" s="445">
        <v>12427</v>
      </c>
      <c r="B12270" s="445" t="s">
        <v>19484</v>
      </c>
      <c r="C12270" s="446" t="s">
        <v>1867</v>
      </c>
      <c r="D12270" s="396" t="s">
        <v>25328</v>
      </c>
    </row>
    <row r="12271" spans="1:4" x14ac:dyDescent="0.2">
      <c r="A12271" s="445">
        <v>12428</v>
      </c>
      <c r="B12271" s="445" t="s">
        <v>19485</v>
      </c>
      <c r="C12271" s="446" t="s">
        <v>1867</v>
      </c>
      <c r="D12271" s="396" t="s">
        <v>25329</v>
      </c>
    </row>
    <row r="12272" spans="1:4" x14ac:dyDescent="0.2">
      <c r="A12272" s="445">
        <v>12430</v>
      </c>
      <c r="B12272" s="445" t="s">
        <v>19486</v>
      </c>
      <c r="C12272" s="446" t="s">
        <v>1867</v>
      </c>
      <c r="D12272" s="396" t="s">
        <v>25330</v>
      </c>
    </row>
    <row r="12273" spans="1:4" x14ac:dyDescent="0.2">
      <c r="A12273" s="445">
        <v>12429</v>
      </c>
      <c r="B12273" s="445" t="s">
        <v>19487</v>
      </c>
      <c r="C12273" s="446" t="s">
        <v>1867</v>
      </c>
      <c r="D12273" s="396" t="s">
        <v>25331</v>
      </c>
    </row>
    <row r="12274" spans="1:4" x14ac:dyDescent="0.2">
      <c r="A12274" s="445">
        <v>12431</v>
      </c>
      <c r="B12274" s="445" t="s">
        <v>19488</v>
      </c>
      <c r="C12274" s="446" t="s">
        <v>1867</v>
      </c>
      <c r="D12274" s="396" t="s">
        <v>25332</v>
      </c>
    </row>
    <row r="12275" spans="1:4" x14ac:dyDescent="0.2">
      <c r="A12275" s="445">
        <v>12432</v>
      </c>
      <c r="B12275" s="445" t="s">
        <v>19489</v>
      </c>
      <c r="C12275" s="446" t="s">
        <v>1867</v>
      </c>
      <c r="D12275" s="396" t="s">
        <v>25333</v>
      </c>
    </row>
    <row r="12276" spans="1:4" x14ac:dyDescent="0.2">
      <c r="A12276" s="445">
        <v>12434</v>
      </c>
      <c r="B12276" s="445" t="s">
        <v>19490</v>
      </c>
      <c r="C12276" s="446" t="s">
        <v>1867</v>
      </c>
      <c r="D12276" s="396" t="s">
        <v>25334</v>
      </c>
    </row>
    <row r="12277" spans="1:4" x14ac:dyDescent="0.2">
      <c r="A12277" s="445">
        <v>12433</v>
      </c>
      <c r="B12277" s="445" t="s">
        <v>19491</v>
      </c>
      <c r="C12277" s="446" t="s">
        <v>1867</v>
      </c>
      <c r="D12277" s="396" t="s">
        <v>25335</v>
      </c>
    </row>
    <row r="12278" spans="1:4" x14ac:dyDescent="0.2">
      <c r="A12278" s="445">
        <v>12435</v>
      </c>
      <c r="B12278" s="445" t="s">
        <v>19492</v>
      </c>
      <c r="C12278" s="446" t="s">
        <v>1867</v>
      </c>
      <c r="D12278" s="396" t="s">
        <v>25336</v>
      </c>
    </row>
    <row r="12279" spans="1:4" x14ac:dyDescent="0.2">
      <c r="A12279" s="445">
        <v>12437</v>
      </c>
      <c r="B12279" s="445" t="s">
        <v>19493</v>
      </c>
      <c r="C12279" s="446" t="s">
        <v>1867</v>
      </c>
      <c r="D12279" s="396" t="s">
        <v>25337</v>
      </c>
    </row>
    <row r="12280" spans="1:4" x14ac:dyDescent="0.2">
      <c r="A12280" s="445">
        <v>12439</v>
      </c>
      <c r="B12280" s="445" t="s">
        <v>19494</v>
      </c>
      <c r="C12280" s="446" t="s">
        <v>1867</v>
      </c>
      <c r="D12280" s="396" t="s">
        <v>25338</v>
      </c>
    </row>
    <row r="12281" spans="1:4" x14ac:dyDescent="0.2">
      <c r="A12281" s="445">
        <v>12438</v>
      </c>
      <c r="B12281" s="445" t="s">
        <v>19495</v>
      </c>
      <c r="C12281" s="446" t="s">
        <v>1867</v>
      </c>
      <c r="D12281" s="396" t="s">
        <v>25339</v>
      </c>
    </row>
    <row r="12282" spans="1:4" x14ac:dyDescent="0.2">
      <c r="A12282" s="445">
        <v>12436</v>
      </c>
      <c r="B12282" s="445" t="s">
        <v>19496</v>
      </c>
      <c r="C12282" s="446" t="s">
        <v>1867</v>
      </c>
      <c r="D12282" s="396" t="s">
        <v>25340</v>
      </c>
    </row>
    <row r="12283" spans="1:4" x14ac:dyDescent="0.2">
      <c r="A12283" s="445">
        <v>36357</v>
      </c>
      <c r="B12283" s="445" t="s">
        <v>19497</v>
      </c>
      <c r="C12283" s="446" t="s">
        <v>1867</v>
      </c>
      <c r="D12283" s="396" t="s">
        <v>25341</v>
      </c>
    </row>
    <row r="12284" spans="1:4" x14ac:dyDescent="0.2">
      <c r="A12284" s="445">
        <v>12424</v>
      </c>
      <c r="B12284" s="445" t="s">
        <v>19498</v>
      </c>
      <c r="C12284" s="446" t="s">
        <v>1867</v>
      </c>
      <c r="D12284" s="396" t="s">
        <v>25342</v>
      </c>
    </row>
    <row r="12285" spans="1:4" x14ac:dyDescent="0.2">
      <c r="A12285" s="445">
        <v>12440</v>
      </c>
      <c r="B12285" s="445" t="s">
        <v>19499</v>
      </c>
      <c r="C12285" s="446" t="s">
        <v>1867</v>
      </c>
      <c r="D12285" s="396" t="s">
        <v>25343</v>
      </c>
    </row>
    <row r="12286" spans="1:4" x14ac:dyDescent="0.2">
      <c r="A12286" s="445">
        <v>9884</v>
      </c>
      <c r="B12286" s="445" t="s">
        <v>19500</v>
      </c>
      <c r="C12286" s="446" t="s">
        <v>1867</v>
      </c>
      <c r="D12286" s="396" t="s">
        <v>25344</v>
      </c>
    </row>
    <row r="12287" spans="1:4" x14ac:dyDescent="0.2">
      <c r="A12287" s="445">
        <v>9888</v>
      </c>
      <c r="B12287" s="445" t="s">
        <v>19501</v>
      </c>
      <c r="C12287" s="446" t="s">
        <v>1867</v>
      </c>
      <c r="D12287" s="396" t="s">
        <v>25345</v>
      </c>
    </row>
    <row r="12288" spans="1:4" x14ac:dyDescent="0.2">
      <c r="A12288" s="445">
        <v>9883</v>
      </c>
      <c r="B12288" s="445" t="s">
        <v>19502</v>
      </c>
      <c r="C12288" s="446" t="s">
        <v>1867</v>
      </c>
      <c r="D12288" s="396" t="s">
        <v>25346</v>
      </c>
    </row>
    <row r="12289" spans="1:4" x14ac:dyDescent="0.2">
      <c r="A12289" s="445">
        <v>9886</v>
      </c>
      <c r="B12289" s="445" t="s">
        <v>19503</v>
      </c>
      <c r="C12289" s="446" t="s">
        <v>1867</v>
      </c>
      <c r="D12289" s="396" t="s">
        <v>25347</v>
      </c>
    </row>
    <row r="12290" spans="1:4" x14ac:dyDescent="0.2">
      <c r="A12290" s="445">
        <v>9889</v>
      </c>
      <c r="B12290" s="445" t="s">
        <v>19504</v>
      </c>
      <c r="C12290" s="446" t="s">
        <v>1867</v>
      </c>
      <c r="D12290" s="396" t="s">
        <v>25348</v>
      </c>
    </row>
    <row r="12291" spans="1:4" x14ac:dyDescent="0.2">
      <c r="A12291" s="445">
        <v>9887</v>
      </c>
      <c r="B12291" s="445" t="s">
        <v>19505</v>
      </c>
      <c r="C12291" s="446" t="s">
        <v>1867</v>
      </c>
      <c r="D12291" s="396" t="s">
        <v>25349</v>
      </c>
    </row>
    <row r="12292" spans="1:4" x14ac:dyDescent="0.2">
      <c r="A12292" s="445">
        <v>9885</v>
      </c>
      <c r="B12292" s="445" t="s">
        <v>19506</v>
      </c>
      <c r="C12292" s="446" t="s">
        <v>1867</v>
      </c>
      <c r="D12292" s="396" t="s">
        <v>22637</v>
      </c>
    </row>
    <row r="12293" spans="1:4" x14ac:dyDescent="0.2">
      <c r="A12293" s="445">
        <v>9890</v>
      </c>
      <c r="B12293" s="445" t="s">
        <v>19507</v>
      </c>
      <c r="C12293" s="446" t="s">
        <v>1867</v>
      </c>
      <c r="D12293" s="396" t="s">
        <v>25350</v>
      </c>
    </row>
    <row r="12294" spans="1:4" x14ac:dyDescent="0.2">
      <c r="A12294" s="445">
        <v>9891</v>
      </c>
      <c r="B12294" s="445" t="s">
        <v>19508</v>
      </c>
      <c r="C12294" s="446" t="s">
        <v>1867</v>
      </c>
      <c r="D12294" s="396" t="s">
        <v>25351</v>
      </c>
    </row>
    <row r="12295" spans="1:4" x14ac:dyDescent="0.2">
      <c r="A12295" s="445">
        <v>36316</v>
      </c>
      <c r="B12295" s="445" t="s">
        <v>25352</v>
      </c>
      <c r="C12295" s="446" t="s">
        <v>1867</v>
      </c>
      <c r="D12295" s="396" t="s">
        <v>23425</v>
      </c>
    </row>
    <row r="12296" spans="1:4" x14ac:dyDescent="0.2">
      <c r="A12296" s="445">
        <v>36313</v>
      </c>
      <c r="B12296" s="445" t="s">
        <v>19509</v>
      </c>
      <c r="C12296" s="446" t="s">
        <v>1867</v>
      </c>
      <c r="D12296" s="396" t="s">
        <v>25353</v>
      </c>
    </row>
    <row r="12297" spans="1:4" x14ac:dyDescent="0.2">
      <c r="A12297" s="445">
        <v>64</v>
      </c>
      <c r="B12297" s="445" t="s">
        <v>19510</v>
      </c>
      <c r="C12297" s="446" t="s">
        <v>1867</v>
      </c>
      <c r="D12297" s="396" t="s">
        <v>21982</v>
      </c>
    </row>
    <row r="12298" spans="1:4" x14ac:dyDescent="0.2">
      <c r="A12298" s="445">
        <v>37423</v>
      </c>
      <c r="B12298" s="445" t="s">
        <v>19511</v>
      </c>
      <c r="C12298" s="446" t="s">
        <v>1867</v>
      </c>
      <c r="D12298" s="396" t="s">
        <v>25354</v>
      </c>
    </row>
    <row r="12299" spans="1:4" x14ac:dyDescent="0.2">
      <c r="A12299" s="445">
        <v>9892</v>
      </c>
      <c r="B12299" s="445" t="s">
        <v>19512</v>
      </c>
      <c r="C12299" s="446" t="s">
        <v>1867</v>
      </c>
      <c r="D12299" s="396" t="s">
        <v>23135</v>
      </c>
    </row>
    <row r="12300" spans="1:4" x14ac:dyDescent="0.2">
      <c r="A12300" s="445">
        <v>9901</v>
      </c>
      <c r="B12300" s="445" t="s">
        <v>19513</v>
      </c>
      <c r="C12300" s="446" t="s">
        <v>1867</v>
      </c>
      <c r="D12300" s="396" t="s">
        <v>25355</v>
      </c>
    </row>
    <row r="12301" spans="1:4" x14ac:dyDescent="0.2">
      <c r="A12301" s="445">
        <v>9900</v>
      </c>
      <c r="B12301" s="445" t="s">
        <v>19514</v>
      </c>
      <c r="C12301" s="446" t="s">
        <v>1867</v>
      </c>
      <c r="D12301" s="396" t="s">
        <v>25356</v>
      </c>
    </row>
    <row r="12302" spans="1:4" x14ac:dyDescent="0.2">
      <c r="A12302" s="445">
        <v>9899</v>
      </c>
      <c r="B12302" s="445" t="s">
        <v>19515</v>
      </c>
      <c r="C12302" s="446" t="s">
        <v>1867</v>
      </c>
      <c r="D12302" s="396" t="s">
        <v>23423</v>
      </c>
    </row>
    <row r="12303" spans="1:4" x14ac:dyDescent="0.2">
      <c r="A12303" s="445">
        <v>9908</v>
      </c>
      <c r="B12303" s="445" t="s">
        <v>19516</v>
      </c>
      <c r="C12303" s="446" t="s">
        <v>1867</v>
      </c>
      <c r="D12303" s="396" t="s">
        <v>25357</v>
      </c>
    </row>
    <row r="12304" spans="1:4" x14ac:dyDescent="0.2">
      <c r="A12304" s="445">
        <v>9905</v>
      </c>
      <c r="B12304" s="445" t="s">
        <v>19517</v>
      </c>
      <c r="C12304" s="446" t="s">
        <v>1867</v>
      </c>
      <c r="D12304" s="396" t="s">
        <v>22652</v>
      </c>
    </row>
    <row r="12305" spans="1:4" x14ac:dyDescent="0.2">
      <c r="A12305" s="445">
        <v>9906</v>
      </c>
      <c r="B12305" s="445" t="s">
        <v>19518</v>
      </c>
      <c r="C12305" s="446" t="s">
        <v>1867</v>
      </c>
      <c r="D12305" s="396" t="s">
        <v>25358</v>
      </c>
    </row>
    <row r="12306" spans="1:4" x14ac:dyDescent="0.2">
      <c r="A12306" s="445">
        <v>9895</v>
      </c>
      <c r="B12306" s="445" t="s">
        <v>19519</v>
      </c>
      <c r="C12306" s="446" t="s">
        <v>1867</v>
      </c>
      <c r="D12306" s="396" t="s">
        <v>23091</v>
      </c>
    </row>
    <row r="12307" spans="1:4" x14ac:dyDescent="0.2">
      <c r="A12307" s="445">
        <v>9894</v>
      </c>
      <c r="B12307" s="445" t="s">
        <v>19520</v>
      </c>
      <c r="C12307" s="446" t="s">
        <v>1867</v>
      </c>
      <c r="D12307" s="396" t="s">
        <v>25359</v>
      </c>
    </row>
    <row r="12308" spans="1:4" x14ac:dyDescent="0.2">
      <c r="A12308" s="445">
        <v>9897</v>
      </c>
      <c r="B12308" s="445" t="s">
        <v>19521</v>
      </c>
      <c r="C12308" s="446" t="s">
        <v>1867</v>
      </c>
      <c r="D12308" s="396" t="s">
        <v>25360</v>
      </c>
    </row>
    <row r="12309" spans="1:4" x14ac:dyDescent="0.2">
      <c r="A12309" s="445">
        <v>9910</v>
      </c>
      <c r="B12309" s="445" t="s">
        <v>19522</v>
      </c>
      <c r="C12309" s="446" t="s">
        <v>1867</v>
      </c>
      <c r="D12309" s="396" t="s">
        <v>25361</v>
      </c>
    </row>
    <row r="12310" spans="1:4" x14ac:dyDescent="0.2">
      <c r="A12310" s="445">
        <v>9909</v>
      </c>
      <c r="B12310" s="445" t="s">
        <v>19523</v>
      </c>
      <c r="C12310" s="446" t="s">
        <v>1867</v>
      </c>
      <c r="D12310" s="396" t="s">
        <v>25362</v>
      </c>
    </row>
    <row r="12311" spans="1:4" x14ac:dyDescent="0.2">
      <c r="A12311" s="445">
        <v>9907</v>
      </c>
      <c r="B12311" s="445" t="s">
        <v>19524</v>
      </c>
      <c r="C12311" s="446" t="s">
        <v>1867</v>
      </c>
      <c r="D12311" s="396" t="s">
        <v>25363</v>
      </c>
    </row>
    <row r="12312" spans="1:4" x14ac:dyDescent="0.2">
      <c r="A12312" s="445">
        <v>20973</v>
      </c>
      <c r="B12312" s="445" t="s">
        <v>19525</v>
      </c>
      <c r="C12312" s="446" t="s">
        <v>1867</v>
      </c>
      <c r="D12312" s="397" t="s">
        <v>25364</v>
      </c>
    </row>
    <row r="12313" spans="1:4" x14ac:dyDescent="0.2">
      <c r="A12313" s="445">
        <v>20974</v>
      </c>
      <c r="B12313" s="445" t="s">
        <v>19526</v>
      </c>
      <c r="C12313" s="446" t="s">
        <v>1867</v>
      </c>
      <c r="D12313" s="397" t="s">
        <v>25365</v>
      </c>
    </row>
    <row r="12314" spans="1:4" x14ac:dyDescent="0.2">
      <c r="A12314" s="445">
        <v>37989</v>
      </c>
      <c r="B12314" s="445" t="s">
        <v>19527</v>
      </c>
      <c r="C12314" s="446" t="s">
        <v>1867</v>
      </c>
      <c r="D12314" s="397" t="s">
        <v>25308</v>
      </c>
    </row>
    <row r="12315" spans="1:4" x14ac:dyDescent="0.2">
      <c r="A12315" s="445">
        <v>37990</v>
      </c>
      <c r="B12315" s="445" t="s">
        <v>19528</v>
      </c>
      <c r="C12315" s="446" t="s">
        <v>1867</v>
      </c>
      <c r="D12315" s="396" t="s">
        <v>25366</v>
      </c>
    </row>
    <row r="12316" spans="1:4" x14ac:dyDescent="0.2">
      <c r="A12316" s="445">
        <v>37991</v>
      </c>
      <c r="B12316" s="445" t="s">
        <v>19529</v>
      </c>
      <c r="C12316" s="446" t="s">
        <v>1867</v>
      </c>
      <c r="D12316" s="396" t="s">
        <v>24087</v>
      </c>
    </row>
    <row r="12317" spans="1:4" x14ac:dyDescent="0.2">
      <c r="A12317" s="445">
        <v>37992</v>
      </c>
      <c r="B12317" s="445" t="s">
        <v>19530</v>
      </c>
      <c r="C12317" s="446" t="s">
        <v>1867</v>
      </c>
      <c r="D12317" s="396" t="s">
        <v>25367</v>
      </c>
    </row>
    <row r="12318" spans="1:4" x14ac:dyDescent="0.2">
      <c r="A12318" s="445">
        <v>37993</v>
      </c>
      <c r="B12318" s="445" t="s">
        <v>19531</v>
      </c>
      <c r="C12318" s="446" t="s">
        <v>1867</v>
      </c>
      <c r="D12318" s="396" t="s">
        <v>25368</v>
      </c>
    </row>
    <row r="12319" spans="1:4" x14ac:dyDescent="0.2">
      <c r="A12319" s="445">
        <v>37994</v>
      </c>
      <c r="B12319" s="445" t="s">
        <v>19532</v>
      </c>
      <c r="C12319" s="446" t="s">
        <v>1867</v>
      </c>
      <c r="D12319" s="396" t="s">
        <v>25369</v>
      </c>
    </row>
    <row r="12320" spans="1:4" x14ac:dyDescent="0.2">
      <c r="A12320" s="445">
        <v>37995</v>
      </c>
      <c r="B12320" s="445" t="s">
        <v>19533</v>
      </c>
      <c r="C12320" s="446" t="s">
        <v>1867</v>
      </c>
      <c r="D12320" s="396" t="s">
        <v>25370</v>
      </c>
    </row>
    <row r="12321" spans="1:4" x14ac:dyDescent="0.2">
      <c r="A12321" s="445">
        <v>37996</v>
      </c>
      <c r="B12321" s="445" t="s">
        <v>19534</v>
      </c>
      <c r="C12321" s="446" t="s">
        <v>1867</v>
      </c>
      <c r="D12321" s="396" t="s">
        <v>25371</v>
      </c>
    </row>
    <row r="12322" spans="1:4" x14ac:dyDescent="0.2">
      <c r="A12322" s="445">
        <v>13883</v>
      </c>
      <c r="B12322" s="445" t="s">
        <v>19535</v>
      </c>
      <c r="C12322" s="446" t="s">
        <v>1867</v>
      </c>
      <c r="D12322" s="396" t="s">
        <v>25372</v>
      </c>
    </row>
    <row r="12323" spans="1:4" x14ac:dyDescent="0.2">
      <c r="A12323" s="445">
        <v>38604</v>
      </c>
      <c r="B12323" s="445" t="s">
        <v>19536</v>
      </c>
      <c r="C12323" s="446" t="s">
        <v>1867</v>
      </c>
      <c r="D12323" s="396" t="s">
        <v>25373</v>
      </c>
    </row>
    <row r="12324" spans="1:4" x14ac:dyDescent="0.2">
      <c r="A12324" s="445">
        <v>10601</v>
      </c>
      <c r="B12324" s="445" t="s">
        <v>19537</v>
      </c>
      <c r="C12324" s="446" t="s">
        <v>1867</v>
      </c>
      <c r="D12324" s="396" t="s">
        <v>25374</v>
      </c>
    </row>
    <row r="12325" spans="1:4" x14ac:dyDescent="0.2">
      <c r="A12325" s="445">
        <v>44469</v>
      </c>
      <c r="B12325" s="445" t="s">
        <v>19538</v>
      </c>
      <c r="C12325" s="446" t="s">
        <v>1867</v>
      </c>
      <c r="D12325" s="396" t="s">
        <v>25375</v>
      </c>
    </row>
    <row r="12326" spans="1:4" x14ac:dyDescent="0.2">
      <c r="A12326" s="445">
        <v>13894</v>
      </c>
      <c r="B12326" s="445" t="s">
        <v>19539</v>
      </c>
      <c r="C12326" s="446" t="s">
        <v>1867</v>
      </c>
      <c r="D12326" s="396" t="s">
        <v>25376</v>
      </c>
    </row>
    <row r="12327" spans="1:4" x14ac:dyDescent="0.2">
      <c r="A12327" s="445">
        <v>13895</v>
      </c>
      <c r="B12327" s="445" t="s">
        <v>19540</v>
      </c>
      <c r="C12327" s="446" t="s">
        <v>1867</v>
      </c>
      <c r="D12327" s="396" t="s">
        <v>25377</v>
      </c>
    </row>
    <row r="12328" spans="1:4" x14ac:dyDescent="0.2">
      <c r="A12328" s="445">
        <v>13892</v>
      </c>
      <c r="B12328" s="445" t="s">
        <v>19541</v>
      </c>
      <c r="C12328" s="446" t="s">
        <v>1867</v>
      </c>
      <c r="D12328" s="396" t="s">
        <v>25378</v>
      </c>
    </row>
    <row r="12329" spans="1:4" x14ac:dyDescent="0.2">
      <c r="A12329" s="445">
        <v>9914</v>
      </c>
      <c r="B12329" s="445" t="s">
        <v>19542</v>
      </c>
      <c r="C12329" s="446" t="s">
        <v>1867</v>
      </c>
      <c r="D12329" s="396" t="s">
        <v>25379</v>
      </c>
    </row>
    <row r="12330" spans="1:4" x14ac:dyDescent="0.2">
      <c r="A12330" s="445">
        <v>36485</v>
      </c>
      <c r="B12330" s="445" t="s">
        <v>19543</v>
      </c>
      <c r="C12330" s="446" t="s">
        <v>1867</v>
      </c>
      <c r="D12330" s="396" t="s">
        <v>25380</v>
      </c>
    </row>
    <row r="12331" spans="1:4" x14ac:dyDescent="0.2">
      <c r="A12331" s="445">
        <v>9912</v>
      </c>
      <c r="B12331" s="445" t="s">
        <v>19544</v>
      </c>
      <c r="C12331" s="446" t="s">
        <v>1867</v>
      </c>
      <c r="D12331" s="396" t="s">
        <v>25381</v>
      </c>
    </row>
    <row r="12332" spans="1:4" x14ac:dyDescent="0.2">
      <c r="A12332" s="445">
        <v>9921</v>
      </c>
      <c r="B12332" s="445" t="s">
        <v>19545</v>
      </c>
      <c r="C12332" s="446" t="s">
        <v>1867</v>
      </c>
      <c r="D12332" s="396" t="s">
        <v>25382</v>
      </c>
    </row>
    <row r="12333" spans="1:4" x14ac:dyDescent="0.2">
      <c r="A12333" s="445">
        <v>21112</v>
      </c>
      <c r="B12333" s="445" t="s">
        <v>19546</v>
      </c>
      <c r="C12333" s="446" t="s">
        <v>1867</v>
      </c>
      <c r="D12333" s="396" t="s">
        <v>25383</v>
      </c>
    </row>
    <row r="12334" spans="1:4" x14ac:dyDescent="0.2">
      <c r="A12334" s="445">
        <v>10228</v>
      </c>
      <c r="B12334" s="445" t="s">
        <v>19547</v>
      </c>
      <c r="C12334" s="446" t="s">
        <v>1867</v>
      </c>
      <c r="D12334" s="396" t="s">
        <v>25384</v>
      </c>
    </row>
    <row r="12335" spans="1:4" x14ac:dyDescent="0.2">
      <c r="A12335" s="445">
        <v>11781</v>
      </c>
      <c r="B12335" s="445" t="s">
        <v>19548</v>
      </c>
      <c r="C12335" s="446" t="s">
        <v>1867</v>
      </c>
      <c r="D12335" s="396" t="s">
        <v>25385</v>
      </c>
    </row>
    <row r="12336" spans="1:4" x14ac:dyDescent="0.2">
      <c r="A12336" s="445">
        <v>37588</v>
      </c>
      <c r="B12336" s="445" t="s">
        <v>19549</v>
      </c>
      <c r="C12336" s="446" t="s">
        <v>1867</v>
      </c>
      <c r="D12336" s="396" t="s">
        <v>25386</v>
      </c>
    </row>
    <row r="12337" spans="1:4" x14ac:dyDescent="0.2">
      <c r="A12337" s="445">
        <v>11746</v>
      </c>
      <c r="B12337" s="445" t="s">
        <v>19550</v>
      </c>
      <c r="C12337" s="446" t="s">
        <v>1867</v>
      </c>
      <c r="D12337" s="396" t="s">
        <v>25387</v>
      </c>
    </row>
    <row r="12338" spans="1:4" x14ac:dyDescent="0.2">
      <c r="A12338" s="445">
        <v>11751</v>
      </c>
      <c r="B12338" s="445" t="s">
        <v>19551</v>
      </c>
      <c r="C12338" s="446" t="s">
        <v>1867</v>
      </c>
      <c r="D12338" s="396" t="s">
        <v>25388</v>
      </c>
    </row>
    <row r="12339" spans="1:4" x14ac:dyDescent="0.2">
      <c r="A12339" s="445">
        <v>11750</v>
      </c>
      <c r="B12339" s="445" t="s">
        <v>19552</v>
      </c>
      <c r="C12339" s="446" t="s">
        <v>1867</v>
      </c>
      <c r="D12339" s="396" t="s">
        <v>25389</v>
      </c>
    </row>
    <row r="12340" spans="1:4" x14ac:dyDescent="0.2">
      <c r="A12340" s="445">
        <v>11748</v>
      </c>
      <c r="B12340" s="445" t="s">
        <v>19553</v>
      </c>
      <c r="C12340" s="446" t="s">
        <v>1867</v>
      </c>
      <c r="D12340" s="396" t="s">
        <v>25390</v>
      </c>
    </row>
    <row r="12341" spans="1:4" x14ac:dyDescent="0.2">
      <c r="A12341" s="445">
        <v>11747</v>
      </c>
      <c r="B12341" s="445" t="s">
        <v>19554</v>
      </c>
      <c r="C12341" s="446" t="s">
        <v>1867</v>
      </c>
      <c r="D12341" s="396" t="s">
        <v>25391</v>
      </c>
    </row>
    <row r="12342" spans="1:4" x14ac:dyDescent="0.2">
      <c r="A12342" s="445">
        <v>11749</v>
      </c>
      <c r="B12342" s="445" t="s">
        <v>19555</v>
      </c>
      <c r="C12342" s="446" t="s">
        <v>1867</v>
      </c>
      <c r="D12342" s="396" t="s">
        <v>25392</v>
      </c>
    </row>
    <row r="12343" spans="1:4" x14ac:dyDescent="0.2">
      <c r="A12343" s="445">
        <v>10236</v>
      </c>
      <c r="B12343" s="445" t="s">
        <v>19556</v>
      </c>
      <c r="C12343" s="446" t="s">
        <v>1867</v>
      </c>
      <c r="D12343" s="396" t="s">
        <v>25393</v>
      </c>
    </row>
    <row r="12344" spans="1:4" x14ac:dyDescent="0.2">
      <c r="A12344" s="445">
        <v>10233</v>
      </c>
      <c r="B12344" s="445" t="s">
        <v>19557</v>
      </c>
      <c r="C12344" s="446" t="s">
        <v>1867</v>
      </c>
      <c r="D12344" s="396" t="s">
        <v>25394</v>
      </c>
    </row>
    <row r="12345" spans="1:4" x14ac:dyDescent="0.2">
      <c r="A12345" s="445">
        <v>10234</v>
      </c>
      <c r="B12345" s="445" t="s">
        <v>19558</v>
      </c>
      <c r="C12345" s="446" t="s">
        <v>1867</v>
      </c>
      <c r="D12345" s="396" t="s">
        <v>25395</v>
      </c>
    </row>
    <row r="12346" spans="1:4" x14ac:dyDescent="0.2">
      <c r="A12346" s="445">
        <v>10231</v>
      </c>
      <c r="B12346" s="445" t="s">
        <v>19559</v>
      </c>
      <c r="C12346" s="446" t="s">
        <v>1867</v>
      </c>
      <c r="D12346" s="396" t="s">
        <v>25396</v>
      </c>
    </row>
    <row r="12347" spans="1:4" x14ac:dyDescent="0.2">
      <c r="A12347" s="445">
        <v>10232</v>
      </c>
      <c r="B12347" s="445" t="s">
        <v>19560</v>
      </c>
      <c r="C12347" s="446" t="s">
        <v>1867</v>
      </c>
      <c r="D12347" s="396" t="s">
        <v>25397</v>
      </c>
    </row>
    <row r="12348" spans="1:4" x14ac:dyDescent="0.2">
      <c r="A12348" s="445">
        <v>10229</v>
      </c>
      <c r="B12348" s="445" t="s">
        <v>19561</v>
      </c>
      <c r="C12348" s="446" t="s">
        <v>1867</v>
      </c>
      <c r="D12348" s="396" t="s">
        <v>25398</v>
      </c>
    </row>
    <row r="12349" spans="1:4" x14ac:dyDescent="0.2">
      <c r="A12349" s="445">
        <v>10235</v>
      </c>
      <c r="B12349" s="445" t="s">
        <v>19562</v>
      </c>
      <c r="C12349" s="446" t="s">
        <v>1867</v>
      </c>
      <c r="D12349" s="396" t="s">
        <v>25399</v>
      </c>
    </row>
    <row r="12350" spans="1:4" x14ac:dyDescent="0.2">
      <c r="A12350" s="445">
        <v>10230</v>
      </c>
      <c r="B12350" s="445" t="s">
        <v>19563</v>
      </c>
      <c r="C12350" s="446" t="s">
        <v>1867</v>
      </c>
      <c r="D12350" s="396" t="s">
        <v>25400</v>
      </c>
    </row>
    <row r="12351" spans="1:4" x14ac:dyDescent="0.2">
      <c r="A12351" s="445">
        <v>10409</v>
      </c>
      <c r="B12351" s="445" t="s">
        <v>19564</v>
      </c>
      <c r="C12351" s="446" t="s">
        <v>1867</v>
      </c>
      <c r="D12351" s="396" t="s">
        <v>25401</v>
      </c>
    </row>
    <row r="12352" spans="1:4" x14ac:dyDescent="0.2">
      <c r="A12352" s="445">
        <v>10411</v>
      </c>
      <c r="B12352" s="445" t="s">
        <v>19565</v>
      </c>
      <c r="C12352" s="446" t="s">
        <v>1867</v>
      </c>
      <c r="D12352" s="396" t="s">
        <v>25402</v>
      </c>
    </row>
    <row r="12353" spans="1:4" x14ac:dyDescent="0.2">
      <c r="A12353" s="445">
        <v>10404</v>
      </c>
      <c r="B12353" s="445" t="s">
        <v>19566</v>
      </c>
      <c r="C12353" s="446" t="s">
        <v>1867</v>
      </c>
      <c r="D12353" s="396" t="s">
        <v>25403</v>
      </c>
    </row>
    <row r="12354" spans="1:4" x14ac:dyDescent="0.2">
      <c r="A12354" s="445">
        <v>10410</v>
      </c>
      <c r="B12354" s="445" t="s">
        <v>19567</v>
      </c>
      <c r="C12354" s="446" t="s">
        <v>1867</v>
      </c>
      <c r="D12354" s="396" t="s">
        <v>25404</v>
      </c>
    </row>
    <row r="12355" spans="1:4" x14ac:dyDescent="0.2">
      <c r="A12355" s="445">
        <v>10405</v>
      </c>
      <c r="B12355" s="445" t="s">
        <v>19568</v>
      </c>
      <c r="C12355" s="446" t="s">
        <v>1867</v>
      </c>
      <c r="D12355" s="396" t="s">
        <v>25405</v>
      </c>
    </row>
    <row r="12356" spans="1:4" x14ac:dyDescent="0.2">
      <c r="A12356" s="445">
        <v>10408</v>
      </c>
      <c r="B12356" s="445" t="s">
        <v>19569</v>
      </c>
      <c r="C12356" s="446" t="s">
        <v>1867</v>
      </c>
      <c r="D12356" s="396" t="s">
        <v>25406</v>
      </c>
    </row>
    <row r="12357" spans="1:4" x14ac:dyDescent="0.2">
      <c r="A12357" s="445">
        <v>10412</v>
      </c>
      <c r="B12357" s="445" t="s">
        <v>19570</v>
      </c>
      <c r="C12357" s="446" t="s">
        <v>1867</v>
      </c>
      <c r="D12357" s="396" t="s">
        <v>25407</v>
      </c>
    </row>
    <row r="12358" spans="1:4" x14ac:dyDescent="0.2">
      <c r="A12358" s="445">
        <v>10406</v>
      </c>
      <c r="B12358" s="445" t="s">
        <v>19571</v>
      </c>
      <c r="C12358" s="446" t="s">
        <v>1867</v>
      </c>
      <c r="D12358" s="396" t="s">
        <v>25408</v>
      </c>
    </row>
    <row r="12359" spans="1:4" x14ac:dyDescent="0.2">
      <c r="A12359" s="445">
        <v>10407</v>
      </c>
      <c r="B12359" s="445" t="s">
        <v>19572</v>
      </c>
      <c r="C12359" s="446" t="s">
        <v>1867</v>
      </c>
      <c r="D12359" s="396" t="s">
        <v>25409</v>
      </c>
    </row>
    <row r="12360" spans="1:4" x14ac:dyDescent="0.2">
      <c r="A12360" s="445">
        <v>10416</v>
      </c>
      <c r="B12360" s="445" t="s">
        <v>19573</v>
      </c>
      <c r="C12360" s="446" t="s">
        <v>1867</v>
      </c>
      <c r="D12360" s="396" t="s">
        <v>25410</v>
      </c>
    </row>
    <row r="12361" spans="1:4" x14ac:dyDescent="0.2">
      <c r="A12361" s="445">
        <v>10419</v>
      </c>
      <c r="B12361" s="445" t="s">
        <v>19574</v>
      </c>
      <c r="C12361" s="446" t="s">
        <v>1867</v>
      </c>
      <c r="D12361" s="396" t="s">
        <v>25411</v>
      </c>
    </row>
    <row r="12362" spans="1:4" x14ac:dyDescent="0.2">
      <c r="A12362" s="445">
        <v>21092</v>
      </c>
      <c r="B12362" s="445" t="s">
        <v>19575</v>
      </c>
      <c r="C12362" s="446" t="s">
        <v>1867</v>
      </c>
      <c r="D12362" s="396" t="s">
        <v>25412</v>
      </c>
    </row>
    <row r="12363" spans="1:4" x14ac:dyDescent="0.2">
      <c r="A12363" s="445">
        <v>10418</v>
      </c>
      <c r="B12363" s="445" t="s">
        <v>19576</v>
      </c>
      <c r="C12363" s="446" t="s">
        <v>1867</v>
      </c>
      <c r="D12363" s="396" t="s">
        <v>25413</v>
      </c>
    </row>
    <row r="12364" spans="1:4" x14ac:dyDescent="0.2">
      <c r="A12364" s="445">
        <v>12657</v>
      </c>
      <c r="B12364" s="445" t="s">
        <v>19577</v>
      </c>
      <c r="C12364" s="446" t="s">
        <v>1867</v>
      </c>
      <c r="D12364" s="396" t="s">
        <v>25414</v>
      </c>
    </row>
    <row r="12365" spans="1:4" x14ac:dyDescent="0.2">
      <c r="A12365" s="445">
        <v>10417</v>
      </c>
      <c r="B12365" s="445" t="s">
        <v>19578</v>
      </c>
      <c r="C12365" s="446" t="s">
        <v>1867</v>
      </c>
      <c r="D12365" s="396" t="s">
        <v>25415</v>
      </c>
    </row>
    <row r="12366" spans="1:4" x14ac:dyDescent="0.2">
      <c r="A12366" s="445">
        <v>10413</v>
      </c>
      <c r="B12366" s="445" t="s">
        <v>19579</v>
      </c>
      <c r="C12366" s="446" t="s">
        <v>1867</v>
      </c>
      <c r="D12366" s="396" t="s">
        <v>25416</v>
      </c>
    </row>
    <row r="12367" spans="1:4" x14ac:dyDescent="0.2">
      <c r="A12367" s="445">
        <v>10414</v>
      </c>
      <c r="B12367" s="445" t="s">
        <v>19580</v>
      </c>
      <c r="C12367" s="446" t="s">
        <v>1867</v>
      </c>
      <c r="D12367" s="396" t="s">
        <v>25417</v>
      </c>
    </row>
    <row r="12368" spans="1:4" x14ac:dyDescent="0.2">
      <c r="A12368" s="445">
        <v>10415</v>
      </c>
      <c r="B12368" s="445" t="s">
        <v>19581</v>
      </c>
      <c r="C12368" s="446" t="s">
        <v>1867</v>
      </c>
      <c r="D12368" s="396" t="s">
        <v>25418</v>
      </c>
    </row>
    <row r="12369" spans="1:4" x14ac:dyDescent="0.2">
      <c r="A12369" s="445">
        <v>38643</v>
      </c>
      <c r="B12369" s="445" t="s">
        <v>19582</v>
      </c>
      <c r="C12369" s="446" t="s">
        <v>1867</v>
      </c>
      <c r="D12369" s="397" t="s">
        <v>25419</v>
      </c>
    </row>
    <row r="12370" spans="1:4" x14ac:dyDescent="0.2">
      <c r="A12370" s="445">
        <v>6157</v>
      </c>
      <c r="B12370" s="445" t="s">
        <v>19583</v>
      </c>
      <c r="C12370" s="446" t="s">
        <v>1867</v>
      </c>
      <c r="D12370" s="397" t="s">
        <v>25420</v>
      </c>
    </row>
    <row r="12371" spans="1:4" x14ac:dyDescent="0.2">
      <c r="A12371" s="445">
        <v>6158</v>
      </c>
      <c r="B12371" s="445" t="s">
        <v>19584</v>
      </c>
      <c r="C12371" s="446" t="s">
        <v>1867</v>
      </c>
      <c r="D12371" s="397" t="s">
        <v>23436</v>
      </c>
    </row>
    <row r="12372" spans="1:4" x14ac:dyDescent="0.2">
      <c r="A12372" s="445">
        <v>6153</v>
      </c>
      <c r="B12372" s="445" t="s">
        <v>19585</v>
      </c>
      <c r="C12372" s="446" t="s">
        <v>1867</v>
      </c>
      <c r="D12372" s="397" t="s">
        <v>25421</v>
      </c>
    </row>
    <row r="12373" spans="1:4" x14ac:dyDescent="0.2">
      <c r="A12373" s="445">
        <v>6156</v>
      </c>
      <c r="B12373" s="445" t="s">
        <v>19586</v>
      </c>
      <c r="C12373" s="446" t="s">
        <v>1867</v>
      </c>
      <c r="D12373" s="397" t="s">
        <v>25422</v>
      </c>
    </row>
    <row r="12374" spans="1:4" x14ac:dyDescent="0.2">
      <c r="A12374" s="445">
        <v>6154</v>
      </c>
      <c r="B12374" s="445" t="s">
        <v>19587</v>
      </c>
      <c r="C12374" s="446" t="s">
        <v>1867</v>
      </c>
      <c r="D12374" s="397" t="s">
        <v>25423</v>
      </c>
    </row>
    <row r="12375" spans="1:4" x14ac:dyDescent="0.2">
      <c r="A12375" s="445">
        <v>6155</v>
      </c>
      <c r="B12375" s="445" t="s">
        <v>19588</v>
      </c>
      <c r="C12375" s="446" t="s">
        <v>1867</v>
      </c>
      <c r="D12375" s="397" t="s">
        <v>25424</v>
      </c>
    </row>
    <row r="12376" spans="1:4" x14ac:dyDescent="0.2">
      <c r="A12376" s="445">
        <v>43595</v>
      </c>
      <c r="B12376" s="445" t="s">
        <v>19589</v>
      </c>
      <c r="C12376" s="446" t="s">
        <v>1867</v>
      </c>
      <c r="D12376" s="397" t="s">
        <v>25425</v>
      </c>
    </row>
    <row r="12377" spans="1:4" x14ac:dyDescent="0.2">
      <c r="A12377" s="445">
        <v>43596</v>
      </c>
      <c r="B12377" s="445" t="s">
        <v>19590</v>
      </c>
      <c r="C12377" s="446" t="s">
        <v>1867</v>
      </c>
      <c r="D12377" s="397" t="s">
        <v>25426</v>
      </c>
    </row>
    <row r="12378" spans="1:4" x14ac:dyDescent="0.2">
      <c r="A12378" s="445">
        <v>38108</v>
      </c>
      <c r="B12378" s="445" t="s">
        <v>19591</v>
      </c>
      <c r="C12378" s="446" t="s">
        <v>1867</v>
      </c>
      <c r="D12378" s="397" t="s">
        <v>25427</v>
      </c>
    </row>
    <row r="12379" spans="1:4" x14ac:dyDescent="0.2">
      <c r="A12379" s="445">
        <v>38087</v>
      </c>
      <c r="B12379" s="445" t="s">
        <v>19592</v>
      </c>
      <c r="C12379" s="446" t="s">
        <v>1867</v>
      </c>
      <c r="D12379" s="397" t="s">
        <v>25428</v>
      </c>
    </row>
    <row r="12380" spans="1:4" x14ac:dyDescent="0.2">
      <c r="A12380" s="445">
        <v>38109</v>
      </c>
      <c r="B12380" s="445" t="s">
        <v>19593</v>
      </c>
      <c r="C12380" s="446" t="s">
        <v>1867</v>
      </c>
      <c r="D12380" s="396" t="s">
        <v>23888</v>
      </c>
    </row>
    <row r="12381" spans="1:4" x14ac:dyDescent="0.2">
      <c r="A12381" s="445">
        <v>38088</v>
      </c>
      <c r="B12381" s="445" t="s">
        <v>19594</v>
      </c>
      <c r="C12381" s="446" t="s">
        <v>1867</v>
      </c>
      <c r="D12381" s="396" t="s">
        <v>25429</v>
      </c>
    </row>
    <row r="12382" spans="1:4" x14ac:dyDescent="0.2">
      <c r="A12382" s="445">
        <v>38110</v>
      </c>
      <c r="B12382" s="445" t="s">
        <v>19595</v>
      </c>
      <c r="C12382" s="446" t="s">
        <v>1867</v>
      </c>
      <c r="D12382" s="396" t="s">
        <v>25430</v>
      </c>
    </row>
    <row r="12383" spans="1:4" x14ac:dyDescent="0.2">
      <c r="A12383" s="445">
        <v>38089</v>
      </c>
      <c r="B12383" s="445" t="s">
        <v>19596</v>
      </c>
      <c r="C12383" s="446" t="s">
        <v>1867</v>
      </c>
      <c r="D12383" s="396" t="s">
        <v>25431</v>
      </c>
    </row>
    <row r="12384" spans="1:4" x14ac:dyDescent="0.2">
      <c r="A12384" s="445">
        <v>38111</v>
      </c>
      <c r="B12384" s="445" t="s">
        <v>19597</v>
      </c>
      <c r="C12384" s="446" t="s">
        <v>1867</v>
      </c>
      <c r="D12384" s="396" t="s">
        <v>25432</v>
      </c>
    </row>
    <row r="12385" spans="1:4" x14ac:dyDescent="0.2">
      <c r="A12385" s="445">
        <v>38090</v>
      </c>
      <c r="B12385" s="445" t="s">
        <v>19598</v>
      </c>
      <c r="C12385" s="446" t="s">
        <v>1867</v>
      </c>
      <c r="D12385" s="396" t="s">
        <v>25433</v>
      </c>
    </row>
    <row r="12386" spans="1:4" x14ac:dyDescent="0.2">
      <c r="A12386" s="445">
        <v>13726</v>
      </c>
      <c r="B12386" s="445" t="s">
        <v>19599</v>
      </c>
      <c r="C12386" s="446" t="s">
        <v>1867</v>
      </c>
      <c r="D12386" s="396" t="s">
        <v>25434</v>
      </c>
    </row>
    <row r="12387" spans="1:4" x14ac:dyDescent="0.2">
      <c r="A12387" s="445">
        <v>38400</v>
      </c>
      <c r="B12387" s="445" t="s">
        <v>19600</v>
      </c>
      <c r="C12387" s="446" t="s">
        <v>1867</v>
      </c>
      <c r="D12387" s="396" t="s">
        <v>24240</v>
      </c>
    </row>
    <row r="12388" spans="1:4" x14ac:dyDescent="0.2">
      <c r="A12388" s="445">
        <v>12627</v>
      </c>
      <c r="B12388" s="445" t="s">
        <v>19601</v>
      </c>
      <c r="C12388" s="446" t="s">
        <v>1867</v>
      </c>
      <c r="D12388" s="396" t="s">
        <v>25435</v>
      </c>
    </row>
    <row r="12389" spans="1:4" x14ac:dyDescent="0.2">
      <c r="A12389" s="445">
        <v>39996</v>
      </c>
      <c r="B12389" s="445" t="s">
        <v>19602</v>
      </c>
      <c r="C12389" s="446" t="s">
        <v>1870</v>
      </c>
      <c r="D12389" s="396" t="s">
        <v>25436</v>
      </c>
    </row>
    <row r="12390" spans="1:4" x14ac:dyDescent="0.2">
      <c r="A12390" s="445">
        <v>10478</v>
      </c>
      <c r="B12390" s="445" t="s">
        <v>19603</v>
      </c>
      <c r="C12390" s="446" t="s">
        <v>1872</v>
      </c>
      <c r="D12390" s="396" t="s">
        <v>25437</v>
      </c>
    </row>
    <row r="12391" spans="1:4" x14ac:dyDescent="0.2">
      <c r="A12391" s="445">
        <v>10481</v>
      </c>
      <c r="B12391" s="445" t="s">
        <v>19604</v>
      </c>
      <c r="C12391" s="446" t="s">
        <v>1872</v>
      </c>
      <c r="D12391" s="396" t="s">
        <v>25438</v>
      </c>
    </row>
    <row r="12392" spans="1:4" x14ac:dyDescent="0.2">
      <c r="A12392" s="445">
        <v>10475</v>
      </c>
      <c r="B12392" s="445" t="s">
        <v>19605</v>
      </c>
      <c r="C12392" s="446" t="s">
        <v>1872</v>
      </c>
      <c r="D12392" s="396" t="s">
        <v>25439</v>
      </c>
    </row>
    <row r="12393" spans="1:4" x14ac:dyDescent="0.2">
      <c r="A12393" s="445">
        <v>4030</v>
      </c>
      <c r="B12393" s="445" t="s">
        <v>19606</v>
      </c>
      <c r="C12393" s="446" t="s">
        <v>1868</v>
      </c>
      <c r="D12393" s="396" t="s">
        <v>25440</v>
      </c>
    </row>
    <row r="12394" spans="1:4" x14ac:dyDescent="0.2">
      <c r="A12394" s="445">
        <v>4031</v>
      </c>
      <c r="B12394" s="445" t="s">
        <v>19607</v>
      </c>
      <c r="C12394" s="446" t="s">
        <v>1868</v>
      </c>
      <c r="D12394" s="396" t="s">
        <v>25441</v>
      </c>
    </row>
    <row r="12395" spans="1:4" x14ac:dyDescent="0.2">
      <c r="A12395" s="445">
        <v>39399</v>
      </c>
      <c r="B12395" s="445" t="s">
        <v>19608</v>
      </c>
      <c r="C12395" s="446" t="s">
        <v>1867</v>
      </c>
      <c r="D12395" s="396" t="s">
        <v>25442</v>
      </c>
    </row>
    <row r="12396" spans="1:4" x14ac:dyDescent="0.2">
      <c r="A12396" s="445">
        <v>39400</v>
      </c>
      <c r="B12396" s="445" t="s">
        <v>19609</v>
      </c>
      <c r="C12396" s="446" t="s">
        <v>1867</v>
      </c>
      <c r="D12396" s="396" t="s">
        <v>25443</v>
      </c>
    </row>
    <row r="12397" spans="1:4" x14ac:dyDescent="0.2">
      <c r="A12397" s="445">
        <v>39401</v>
      </c>
      <c r="B12397" s="445" t="s">
        <v>19610</v>
      </c>
      <c r="C12397" s="446" t="s">
        <v>1867</v>
      </c>
      <c r="D12397" s="396" t="s">
        <v>25444</v>
      </c>
    </row>
    <row r="12398" spans="1:4" x14ac:dyDescent="0.2">
      <c r="A12398" s="445">
        <v>11652</v>
      </c>
      <c r="B12398" s="445" t="s">
        <v>19611</v>
      </c>
      <c r="C12398" s="446" t="s">
        <v>1867</v>
      </c>
      <c r="D12398" s="396" t="s">
        <v>25445</v>
      </c>
    </row>
    <row r="12399" spans="1:4" x14ac:dyDescent="0.2">
      <c r="A12399" s="445">
        <v>13896</v>
      </c>
      <c r="B12399" s="445" t="s">
        <v>19612</v>
      </c>
      <c r="C12399" s="446" t="s">
        <v>1867</v>
      </c>
      <c r="D12399" s="396" t="s">
        <v>25446</v>
      </c>
    </row>
    <row r="12400" spans="1:4" x14ac:dyDescent="0.2">
      <c r="A12400" s="445">
        <v>13475</v>
      </c>
      <c r="B12400" s="445" t="s">
        <v>19613</v>
      </c>
      <c r="C12400" s="446" t="s">
        <v>1867</v>
      </c>
      <c r="D12400" s="396" t="s">
        <v>25447</v>
      </c>
    </row>
    <row r="12401" spans="1:4" x14ac:dyDescent="0.2">
      <c r="A12401" s="445">
        <v>44491</v>
      </c>
      <c r="B12401" s="445" t="s">
        <v>19614</v>
      </c>
      <c r="C12401" s="446" t="s">
        <v>1867</v>
      </c>
      <c r="D12401" s="396" t="s">
        <v>25448</v>
      </c>
    </row>
    <row r="12402" spans="1:4" x14ac:dyDescent="0.2">
      <c r="A12402" s="445">
        <v>44470</v>
      </c>
      <c r="B12402" s="445" t="s">
        <v>19615</v>
      </c>
      <c r="C12402" s="446" t="s">
        <v>1867</v>
      </c>
      <c r="D12402" s="396" t="s">
        <v>25449</v>
      </c>
    </row>
    <row r="12403" spans="1:4" x14ac:dyDescent="0.2">
      <c r="A12403" s="445">
        <v>13476</v>
      </c>
      <c r="B12403" s="445" t="s">
        <v>19616</v>
      </c>
      <c r="C12403" s="446" t="s">
        <v>1867</v>
      </c>
      <c r="D12403" s="396" t="s">
        <v>25450</v>
      </c>
    </row>
    <row r="12404" spans="1:4" x14ac:dyDescent="0.2">
      <c r="A12404" s="445">
        <v>10488</v>
      </c>
      <c r="B12404" s="445" t="s">
        <v>19617</v>
      </c>
      <c r="C12404" s="446" t="s">
        <v>1867</v>
      </c>
      <c r="D12404" s="396" t="s">
        <v>25451</v>
      </c>
    </row>
    <row r="12405" spans="1:4" x14ac:dyDescent="0.2">
      <c r="A12405" s="445">
        <v>13606</v>
      </c>
      <c r="B12405" s="445" t="s">
        <v>19618</v>
      </c>
      <c r="C12405" s="446" t="s">
        <v>1867</v>
      </c>
      <c r="D12405" s="396" t="s">
        <v>25452</v>
      </c>
    </row>
    <row r="12406" spans="1:4" x14ac:dyDescent="0.2">
      <c r="A12406" s="445">
        <v>10489</v>
      </c>
      <c r="B12406" s="445" t="s">
        <v>19619</v>
      </c>
      <c r="C12406" s="446" t="s">
        <v>1866</v>
      </c>
      <c r="D12406" s="396" t="s">
        <v>25453</v>
      </c>
    </row>
    <row r="12407" spans="1:4" x14ac:dyDescent="0.2">
      <c r="A12407" s="445">
        <v>41073</v>
      </c>
      <c r="B12407" s="445" t="s">
        <v>19620</v>
      </c>
      <c r="C12407" s="446" t="s">
        <v>1873</v>
      </c>
      <c r="D12407" s="396" t="s">
        <v>25454</v>
      </c>
    </row>
    <row r="12408" spans="1:4" x14ac:dyDescent="0.2">
      <c r="A12408" s="445">
        <v>34391</v>
      </c>
      <c r="B12408" s="445" t="s">
        <v>19621</v>
      </c>
      <c r="C12408" s="446" t="s">
        <v>1868</v>
      </c>
      <c r="D12408" s="396" t="s">
        <v>25455</v>
      </c>
    </row>
    <row r="12409" spans="1:4" x14ac:dyDescent="0.2">
      <c r="A12409" s="445">
        <v>10496</v>
      </c>
      <c r="B12409" s="445" t="s">
        <v>11758</v>
      </c>
      <c r="C12409" s="446" t="s">
        <v>1868</v>
      </c>
      <c r="D12409" s="396" t="s">
        <v>25456</v>
      </c>
    </row>
    <row r="12410" spans="1:4" x14ac:dyDescent="0.2">
      <c r="A12410" s="445">
        <v>10497</v>
      </c>
      <c r="B12410" s="445" t="s">
        <v>11759</v>
      </c>
      <c r="C12410" s="446" t="s">
        <v>1868</v>
      </c>
      <c r="D12410" s="396" t="s">
        <v>25457</v>
      </c>
    </row>
    <row r="12411" spans="1:4" x14ac:dyDescent="0.2">
      <c r="A12411" s="445">
        <v>10504</v>
      </c>
      <c r="B12411" s="445" t="s">
        <v>11760</v>
      </c>
      <c r="C12411" s="446" t="s">
        <v>1868</v>
      </c>
      <c r="D12411" s="396" t="s">
        <v>25458</v>
      </c>
    </row>
    <row r="12412" spans="1:4" x14ac:dyDescent="0.2">
      <c r="A12412" s="445">
        <v>34390</v>
      </c>
      <c r="B12412" s="445" t="s">
        <v>11761</v>
      </c>
      <c r="C12412" s="446" t="s">
        <v>1868</v>
      </c>
      <c r="D12412" s="396" t="s">
        <v>25459</v>
      </c>
    </row>
    <row r="12413" spans="1:4" x14ac:dyDescent="0.2">
      <c r="A12413" s="445">
        <v>34389</v>
      </c>
      <c r="B12413" s="445" t="s">
        <v>11762</v>
      </c>
      <c r="C12413" s="446" t="s">
        <v>1868</v>
      </c>
      <c r="D12413" s="396" t="s">
        <v>25460</v>
      </c>
    </row>
    <row r="12414" spans="1:4" x14ac:dyDescent="0.2">
      <c r="A12414" s="445">
        <v>34388</v>
      </c>
      <c r="B12414" s="445" t="s">
        <v>11763</v>
      </c>
      <c r="C12414" s="446" t="s">
        <v>1868</v>
      </c>
      <c r="D12414" s="396" t="s">
        <v>25461</v>
      </c>
    </row>
    <row r="12415" spans="1:4" x14ac:dyDescent="0.2">
      <c r="A12415" s="445">
        <v>34387</v>
      </c>
      <c r="B12415" s="445" t="s">
        <v>11764</v>
      </c>
      <c r="C12415" s="446" t="s">
        <v>1868</v>
      </c>
      <c r="D12415" s="396" t="s">
        <v>25462</v>
      </c>
    </row>
    <row r="12416" spans="1:4" x14ac:dyDescent="0.2">
      <c r="A12416" s="445">
        <v>11188</v>
      </c>
      <c r="B12416" s="445" t="s">
        <v>11765</v>
      </c>
      <c r="C12416" s="446" t="s">
        <v>1868</v>
      </c>
      <c r="D12416" s="396" t="s">
        <v>25463</v>
      </c>
    </row>
    <row r="12417" spans="1:4" x14ac:dyDescent="0.2">
      <c r="A12417" s="445">
        <v>11189</v>
      </c>
      <c r="B12417" s="445" t="s">
        <v>11766</v>
      </c>
      <c r="C12417" s="446" t="s">
        <v>1868</v>
      </c>
      <c r="D12417" s="396" t="s">
        <v>25464</v>
      </c>
    </row>
    <row r="12418" spans="1:4" x14ac:dyDescent="0.2">
      <c r="A12418" s="445">
        <v>21107</v>
      </c>
      <c r="B12418" s="445" t="s">
        <v>11767</v>
      </c>
      <c r="C12418" s="446" t="s">
        <v>1868</v>
      </c>
      <c r="D12418" s="396" t="s">
        <v>25465</v>
      </c>
    </row>
    <row r="12419" spans="1:4" x14ac:dyDescent="0.2">
      <c r="A12419" s="445">
        <v>34386</v>
      </c>
      <c r="B12419" s="445" t="s">
        <v>11768</v>
      </c>
      <c r="C12419" s="446" t="s">
        <v>1868</v>
      </c>
      <c r="D12419" s="396" t="s">
        <v>25466</v>
      </c>
    </row>
    <row r="12420" spans="1:4" x14ac:dyDescent="0.2">
      <c r="A12420" s="445">
        <v>10490</v>
      </c>
      <c r="B12420" s="445" t="s">
        <v>11769</v>
      </c>
      <c r="C12420" s="446" t="s">
        <v>1868</v>
      </c>
      <c r="D12420" s="396" t="s">
        <v>25467</v>
      </c>
    </row>
    <row r="12421" spans="1:4" x14ac:dyDescent="0.2">
      <c r="A12421" s="445">
        <v>10492</v>
      </c>
      <c r="B12421" s="445" t="s">
        <v>11770</v>
      </c>
      <c r="C12421" s="446" t="s">
        <v>1868</v>
      </c>
      <c r="D12421" s="396" t="s">
        <v>25468</v>
      </c>
    </row>
    <row r="12422" spans="1:4" x14ac:dyDescent="0.2">
      <c r="A12422" s="445">
        <v>10493</v>
      </c>
      <c r="B12422" s="445" t="s">
        <v>11771</v>
      </c>
      <c r="C12422" s="446" t="s">
        <v>1868</v>
      </c>
      <c r="D12422" s="396" t="s">
        <v>25460</v>
      </c>
    </row>
    <row r="12423" spans="1:4" x14ac:dyDescent="0.2">
      <c r="A12423" s="445">
        <v>10491</v>
      </c>
      <c r="B12423" s="445" t="s">
        <v>11772</v>
      </c>
      <c r="C12423" s="446" t="s">
        <v>1868</v>
      </c>
      <c r="D12423" s="396" t="s">
        <v>25469</v>
      </c>
    </row>
    <row r="12424" spans="1:4" x14ac:dyDescent="0.2">
      <c r="A12424" s="445">
        <v>34385</v>
      </c>
      <c r="B12424" s="445" t="s">
        <v>11773</v>
      </c>
      <c r="C12424" s="446" t="s">
        <v>1868</v>
      </c>
      <c r="D12424" s="396" t="s">
        <v>25470</v>
      </c>
    </row>
    <row r="12425" spans="1:4" x14ac:dyDescent="0.2">
      <c r="A12425" s="445">
        <v>10499</v>
      </c>
      <c r="B12425" s="445" t="s">
        <v>11774</v>
      </c>
      <c r="C12425" s="446" t="s">
        <v>1868</v>
      </c>
      <c r="D12425" s="396" t="s">
        <v>25471</v>
      </c>
    </row>
    <row r="12426" spans="1:4" x14ac:dyDescent="0.2">
      <c r="A12426" s="445">
        <v>34384</v>
      </c>
      <c r="B12426" s="445" t="s">
        <v>11775</v>
      </c>
      <c r="C12426" s="446" t="s">
        <v>1868</v>
      </c>
      <c r="D12426" s="396" t="s">
        <v>25466</v>
      </c>
    </row>
    <row r="12427" spans="1:4" x14ac:dyDescent="0.2">
      <c r="A12427" s="445">
        <v>11185</v>
      </c>
      <c r="B12427" s="445" t="s">
        <v>19622</v>
      </c>
      <c r="C12427" s="446" t="s">
        <v>1868</v>
      </c>
      <c r="D12427" s="396" t="s">
        <v>25472</v>
      </c>
    </row>
    <row r="12428" spans="1:4" x14ac:dyDescent="0.2">
      <c r="A12428" s="445">
        <v>10507</v>
      </c>
      <c r="B12428" s="445" t="s">
        <v>11777</v>
      </c>
      <c r="C12428" s="446" t="s">
        <v>1868</v>
      </c>
      <c r="D12428" s="396" t="s">
        <v>25473</v>
      </c>
    </row>
    <row r="12429" spans="1:4" x14ac:dyDescent="0.2">
      <c r="A12429" s="445">
        <v>10505</v>
      </c>
      <c r="B12429" s="445" t="s">
        <v>11778</v>
      </c>
      <c r="C12429" s="446" t="s">
        <v>1868</v>
      </c>
      <c r="D12429" s="396" t="s">
        <v>25474</v>
      </c>
    </row>
    <row r="12430" spans="1:4" x14ac:dyDescent="0.2">
      <c r="A12430" s="445">
        <v>10506</v>
      </c>
      <c r="B12430" s="445" t="s">
        <v>11779</v>
      </c>
      <c r="C12430" s="446" t="s">
        <v>1868</v>
      </c>
      <c r="D12430" s="396" t="s">
        <v>25475</v>
      </c>
    </row>
    <row r="12431" spans="1:4" x14ac:dyDescent="0.2">
      <c r="A12431" s="445">
        <v>5031</v>
      </c>
      <c r="B12431" s="445" t="s">
        <v>11780</v>
      </c>
      <c r="C12431" s="446" t="s">
        <v>1868</v>
      </c>
      <c r="D12431" s="396" t="s">
        <v>21665</v>
      </c>
    </row>
    <row r="12432" spans="1:4" x14ac:dyDescent="0.2">
      <c r="A12432" s="445">
        <v>10502</v>
      </c>
      <c r="B12432" s="445" t="s">
        <v>11781</v>
      </c>
      <c r="C12432" s="446" t="s">
        <v>1868</v>
      </c>
      <c r="D12432" s="396" t="s">
        <v>25476</v>
      </c>
    </row>
    <row r="12433" spans="1:4" x14ac:dyDescent="0.2">
      <c r="A12433" s="445">
        <v>10501</v>
      </c>
      <c r="B12433" s="445" t="s">
        <v>11782</v>
      </c>
      <c r="C12433" s="446" t="s">
        <v>1868</v>
      </c>
      <c r="D12433" s="397" t="s">
        <v>25477</v>
      </c>
    </row>
    <row r="12434" spans="1:4" x14ac:dyDescent="0.2">
      <c r="A12434" s="445">
        <v>10503</v>
      </c>
      <c r="B12434" s="445" t="s">
        <v>11783</v>
      </c>
      <c r="C12434" s="446" t="s">
        <v>1868</v>
      </c>
      <c r="D12434" s="396" t="s">
        <v>25478</v>
      </c>
    </row>
    <row r="12435" spans="1:4" x14ac:dyDescent="0.2">
      <c r="A12435" s="445">
        <v>4500</v>
      </c>
      <c r="B12435" s="445" t="s">
        <v>11784</v>
      </c>
      <c r="C12435" s="446" t="s">
        <v>1870</v>
      </c>
      <c r="D12435" s="396" t="s">
        <v>25479</v>
      </c>
    </row>
    <row r="12436" spans="1:4" x14ac:dyDescent="0.2">
      <c r="A12436" s="445">
        <v>4448</v>
      </c>
      <c r="B12436" s="445" t="s">
        <v>11785</v>
      </c>
      <c r="C12436" s="446" t="s">
        <v>1870</v>
      </c>
      <c r="D12436" s="396" t="s">
        <v>25480</v>
      </c>
    </row>
    <row r="12437" spans="1:4" x14ac:dyDescent="0.2">
      <c r="A12437" s="445">
        <v>20213</v>
      </c>
      <c r="B12437" s="445" t="s">
        <v>19623</v>
      </c>
      <c r="C12437" s="446" t="s">
        <v>1870</v>
      </c>
      <c r="D12437" s="396" t="s">
        <v>25481</v>
      </c>
    </row>
    <row r="12438" spans="1:4" x14ac:dyDescent="0.2">
      <c r="A12438" s="445">
        <v>20211</v>
      </c>
      <c r="B12438" s="445" t="s">
        <v>19624</v>
      </c>
      <c r="C12438" s="446" t="s">
        <v>1870</v>
      </c>
      <c r="D12438" s="396" t="s">
        <v>25482</v>
      </c>
    </row>
    <row r="12439" spans="1:4" x14ac:dyDescent="0.2">
      <c r="A12439" s="445">
        <v>40270</v>
      </c>
      <c r="B12439" s="445" t="s">
        <v>11788</v>
      </c>
      <c r="C12439" s="446" t="s">
        <v>1870</v>
      </c>
      <c r="D12439" s="396" t="s">
        <v>22046</v>
      </c>
    </row>
    <row r="12440" spans="1:4" x14ac:dyDescent="0.2">
      <c r="A12440" s="445">
        <v>4425</v>
      </c>
      <c r="B12440" s="445" t="s">
        <v>19625</v>
      </c>
      <c r="C12440" s="446" t="s">
        <v>1870</v>
      </c>
      <c r="D12440" s="396" t="s">
        <v>25483</v>
      </c>
    </row>
    <row r="12441" spans="1:4" x14ac:dyDescent="0.2">
      <c r="A12441" s="445">
        <v>4472</v>
      </c>
      <c r="B12441" s="445" t="s">
        <v>19626</v>
      </c>
      <c r="C12441" s="446" t="s">
        <v>1870</v>
      </c>
      <c r="D12441" s="396" t="s">
        <v>25484</v>
      </c>
    </row>
    <row r="12442" spans="1:4" x14ac:dyDescent="0.2">
      <c r="A12442" s="445">
        <v>35272</v>
      </c>
      <c r="B12442" s="445" t="s">
        <v>19627</v>
      </c>
      <c r="C12442" s="446" t="s">
        <v>1870</v>
      </c>
      <c r="D12442" s="397" t="s">
        <v>25485</v>
      </c>
    </row>
    <row r="12443" spans="1:4" x14ac:dyDescent="0.2">
      <c r="A12443" s="445">
        <v>4481</v>
      </c>
      <c r="B12443" s="445" t="s">
        <v>19628</v>
      </c>
      <c r="C12443" s="446" t="s">
        <v>1870</v>
      </c>
      <c r="D12443" s="397" t="s">
        <v>25486</v>
      </c>
    </row>
    <row r="12444" spans="1:4" x14ac:dyDescent="0.2">
      <c r="A12444" s="445">
        <v>34345</v>
      </c>
      <c r="B12444" s="445" t="s">
        <v>19629</v>
      </c>
      <c r="C12444" s="446" t="s">
        <v>1866</v>
      </c>
      <c r="D12444" s="397" t="s">
        <v>22328</v>
      </c>
    </row>
    <row r="12445" spans="1:4" x14ac:dyDescent="0.2">
      <c r="A12445" s="445">
        <v>41096</v>
      </c>
      <c r="B12445" s="445" t="s">
        <v>11794</v>
      </c>
      <c r="C12445" s="446" t="s">
        <v>1873</v>
      </c>
      <c r="D12445" s="397" t="s">
        <v>25487</v>
      </c>
    </row>
    <row r="12446" spans="1:4" x14ac:dyDescent="0.2">
      <c r="A12446" s="445">
        <v>13896</v>
      </c>
      <c r="B12446" s="445" t="s">
        <v>25488</v>
      </c>
      <c r="C12446" s="446" t="s">
        <v>1867</v>
      </c>
      <c r="D12446" s="397">
        <v>3202.6</v>
      </c>
    </row>
    <row r="12447" spans="1:4" x14ac:dyDescent="0.2">
      <c r="A12447" s="445">
        <v>13475</v>
      </c>
      <c r="B12447" s="445" t="s">
        <v>25489</v>
      </c>
      <c r="C12447" s="446" t="s">
        <v>1867</v>
      </c>
      <c r="D12447" s="397">
        <v>3901.15</v>
      </c>
    </row>
    <row r="12448" spans="1:4" x14ac:dyDescent="0.2">
      <c r="A12448" s="445">
        <v>44491</v>
      </c>
      <c r="B12448" s="445" t="s">
        <v>25490</v>
      </c>
      <c r="C12448" s="446" t="s">
        <v>1867</v>
      </c>
      <c r="D12448" s="397">
        <v>4561370.04</v>
      </c>
    </row>
    <row r="12449" spans="1:4" x14ac:dyDescent="0.2">
      <c r="A12449" s="445">
        <v>44470</v>
      </c>
      <c r="B12449" s="445" t="s">
        <v>25491</v>
      </c>
      <c r="C12449" s="446" t="s">
        <v>1867</v>
      </c>
      <c r="D12449" s="397">
        <v>1920283.84</v>
      </c>
    </row>
    <row r="12450" spans="1:4" x14ac:dyDescent="0.2">
      <c r="A12450" s="445">
        <v>13476</v>
      </c>
      <c r="B12450" s="445" t="s">
        <v>25492</v>
      </c>
      <c r="C12450" s="446" t="s">
        <v>1867</v>
      </c>
      <c r="D12450" s="397">
        <v>1934199.08</v>
      </c>
    </row>
    <row r="12451" spans="1:4" x14ac:dyDescent="0.2">
      <c r="A12451" s="445">
        <v>10488</v>
      </c>
      <c r="B12451" s="445" t="s">
        <v>25493</v>
      </c>
      <c r="C12451" s="446" t="s">
        <v>1867</v>
      </c>
      <c r="D12451" s="397">
        <v>2343303</v>
      </c>
    </row>
    <row r="12452" spans="1:4" x14ac:dyDescent="0.2">
      <c r="A12452" s="445">
        <v>13606</v>
      </c>
      <c r="B12452" s="445" t="s">
        <v>25494</v>
      </c>
      <c r="C12452" s="446" t="s">
        <v>1867</v>
      </c>
      <c r="D12452" s="397">
        <v>2076132.94</v>
      </c>
    </row>
    <row r="12453" spans="1:4" x14ac:dyDescent="0.2">
      <c r="A12453" s="445">
        <v>10489</v>
      </c>
      <c r="B12453" s="445" t="s">
        <v>25495</v>
      </c>
      <c r="C12453" s="446" t="s">
        <v>1866</v>
      </c>
      <c r="D12453" s="396">
        <v>16.11</v>
      </c>
    </row>
    <row r="12454" spans="1:4" x14ac:dyDescent="0.2">
      <c r="A12454" s="445">
        <v>41073</v>
      </c>
      <c r="B12454" s="445" t="s">
        <v>25496</v>
      </c>
      <c r="C12454" s="446" t="s">
        <v>1873</v>
      </c>
      <c r="D12454" s="397">
        <v>2846.18</v>
      </c>
    </row>
    <row r="12455" spans="1:4" x14ac:dyDescent="0.2">
      <c r="A12455" s="445">
        <v>34391</v>
      </c>
      <c r="B12455" s="445" t="s">
        <v>25497</v>
      </c>
      <c r="C12455" s="446" t="s">
        <v>1868</v>
      </c>
      <c r="D12455" s="396">
        <v>617.58000000000004</v>
      </c>
    </row>
    <row r="12456" spans="1:4" x14ac:dyDescent="0.2">
      <c r="A12456" s="445">
        <v>10496</v>
      </c>
      <c r="B12456" s="445" t="s">
        <v>25498</v>
      </c>
      <c r="C12456" s="446" t="s">
        <v>1868</v>
      </c>
      <c r="D12456" s="396">
        <v>537.5</v>
      </c>
    </row>
    <row r="12457" spans="1:4" x14ac:dyDescent="0.2">
      <c r="A12457" s="445">
        <v>10497</v>
      </c>
      <c r="B12457" s="445" t="s">
        <v>25499</v>
      </c>
      <c r="C12457" s="446" t="s">
        <v>1868</v>
      </c>
      <c r="D12457" s="397">
        <v>1397.49</v>
      </c>
    </row>
    <row r="12458" spans="1:4" x14ac:dyDescent="0.2">
      <c r="A12458" s="445">
        <v>10504</v>
      </c>
      <c r="B12458" s="445" t="s">
        <v>25500</v>
      </c>
      <c r="C12458" s="446" t="s">
        <v>1868</v>
      </c>
      <c r="D12458" s="397">
        <v>1634</v>
      </c>
    </row>
    <row r="12459" spans="1:4" x14ac:dyDescent="0.2">
      <c r="A12459" s="445">
        <v>34390</v>
      </c>
      <c r="B12459" s="445" t="s">
        <v>25501</v>
      </c>
      <c r="C12459" s="446" t="s">
        <v>1868</v>
      </c>
      <c r="D12459" s="396">
        <v>481.59</v>
      </c>
    </row>
    <row r="12460" spans="1:4" x14ac:dyDescent="0.2">
      <c r="A12460" s="445">
        <v>34389</v>
      </c>
      <c r="B12460" s="445" t="s">
        <v>25502</v>
      </c>
      <c r="C12460" s="446" t="s">
        <v>1868</v>
      </c>
      <c r="D12460" s="396">
        <v>150.5</v>
      </c>
    </row>
    <row r="12461" spans="1:4" x14ac:dyDescent="0.2">
      <c r="A12461" s="445">
        <v>34388</v>
      </c>
      <c r="B12461" s="445" t="s">
        <v>25503</v>
      </c>
      <c r="C12461" s="446" t="s">
        <v>1868</v>
      </c>
      <c r="D12461" s="396">
        <v>213.9</v>
      </c>
    </row>
    <row r="12462" spans="1:4" x14ac:dyDescent="0.2">
      <c r="A12462" s="445">
        <v>34387</v>
      </c>
      <c r="B12462" s="445" t="s">
        <v>25504</v>
      </c>
      <c r="C12462" s="446" t="s">
        <v>1868</v>
      </c>
      <c r="D12462" s="396">
        <v>347.22</v>
      </c>
    </row>
    <row r="12463" spans="1:4" x14ac:dyDescent="0.2">
      <c r="A12463" s="445">
        <v>11188</v>
      </c>
      <c r="B12463" s="445" t="s">
        <v>25505</v>
      </c>
      <c r="C12463" s="446" t="s">
        <v>1868</v>
      </c>
      <c r="D12463" s="396">
        <v>171.99</v>
      </c>
    </row>
    <row r="12464" spans="1:4" x14ac:dyDescent="0.2">
      <c r="A12464" s="445">
        <v>11189</v>
      </c>
      <c r="B12464" s="445" t="s">
        <v>25506</v>
      </c>
      <c r="C12464" s="446" t="s">
        <v>1868</v>
      </c>
      <c r="D12464" s="396">
        <v>258</v>
      </c>
    </row>
    <row r="12465" spans="1:4" x14ac:dyDescent="0.2">
      <c r="A12465" s="445">
        <v>21107</v>
      </c>
      <c r="B12465" s="445" t="s">
        <v>25507</v>
      </c>
      <c r="C12465" s="446" t="s">
        <v>1868</v>
      </c>
      <c r="D12465" s="396">
        <v>185.67</v>
      </c>
    </row>
    <row r="12466" spans="1:4" x14ac:dyDescent="0.2">
      <c r="A12466" s="445">
        <v>34386</v>
      </c>
      <c r="B12466" s="445" t="s">
        <v>25508</v>
      </c>
      <c r="C12466" s="446" t="s">
        <v>1868</v>
      </c>
      <c r="D12466" s="396">
        <v>322.5</v>
      </c>
    </row>
    <row r="12467" spans="1:4" x14ac:dyDescent="0.2">
      <c r="A12467" s="445">
        <v>10490</v>
      </c>
      <c r="B12467" s="445" t="s">
        <v>25509</v>
      </c>
      <c r="C12467" s="446" t="s">
        <v>1868</v>
      </c>
      <c r="D12467" s="396">
        <v>112.87</v>
      </c>
    </row>
    <row r="12468" spans="1:4" x14ac:dyDescent="0.2">
      <c r="A12468" s="445">
        <v>10492</v>
      </c>
      <c r="B12468" s="445" t="s">
        <v>25510</v>
      </c>
      <c r="C12468" s="446" t="s">
        <v>1868</v>
      </c>
      <c r="D12468" s="396">
        <v>129</v>
      </c>
    </row>
    <row r="12469" spans="1:4" x14ac:dyDescent="0.2">
      <c r="A12469" s="445">
        <v>10493</v>
      </c>
      <c r="B12469" s="445" t="s">
        <v>25511</v>
      </c>
      <c r="C12469" s="446" t="s">
        <v>1868</v>
      </c>
      <c r="D12469" s="396">
        <v>150.5</v>
      </c>
    </row>
    <row r="12470" spans="1:4" x14ac:dyDescent="0.2">
      <c r="A12470" s="445">
        <v>10491</v>
      </c>
      <c r="B12470" s="445" t="s">
        <v>25512</v>
      </c>
      <c r="C12470" s="446" t="s">
        <v>1868</v>
      </c>
      <c r="D12470" s="396">
        <v>182.75</v>
      </c>
    </row>
    <row r="12471" spans="1:4" x14ac:dyDescent="0.2">
      <c r="A12471" s="445">
        <v>34385</v>
      </c>
      <c r="B12471" s="445" t="s">
        <v>25513</v>
      </c>
      <c r="C12471" s="446" t="s">
        <v>1868</v>
      </c>
      <c r="D12471" s="396">
        <v>266.60000000000002</v>
      </c>
    </row>
    <row r="12472" spans="1:4" x14ac:dyDescent="0.2">
      <c r="A12472" s="445">
        <v>10499</v>
      </c>
      <c r="B12472" s="445" t="s">
        <v>12517</v>
      </c>
      <c r="C12472" s="446" t="s">
        <v>1868</v>
      </c>
      <c r="D12472" s="396">
        <v>107.49</v>
      </c>
    </row>
    <row r="12473" spans="1:4" x14ac:dyDescent="0.2">
      <c r="A12473" s="445">
        <v>34384</v>
      </c>
      <c r="B12473" s="445" t="s">
        <v>12518</v>
      </c>
      <c r="C12473" s="446" t="s">
        <v>1868</v>
      </c>
      <c r="D12473" s="396">
        <v>322.5</v>
      </c>
    </row>
    <row r="12474" spans="1:4" x14ac:dyDescent="0.2">
      <c r="A12474" s="445">
        <v>11185</v>
      </c>
      <c r="B12474" s="445" t="s">
        <v>12519</v>
      </c>
      <c r="C12474" s="446" t="s">
        <v>1868</v>
      </c>
      <c r="D12474" s="396">
        <v>333.24</v>
      </c>
    </row>
    <row r="12475" spans="1:4" x14ac:dyDescent="0.2">
      <c r="A12475" s="445">
        <v>10507</v>
      </c>
      <c r="B12475" s="445" t="s">
        <v>12520</v>
      </c>
      <c r="C12475" s="446" t="s">
        <v>1868</v>
      </c>
      <c r="D12475" s="396">
        <v>281.06</v>
      </c>
    </row>
    <row r="12476" spans="1:4" x14ac:dyDescent="0.2">
      <c r="A12476" s="445">
        <v>10505</v>
      </c>
      <c r="B12476" s="445" t="s">
        <v>12521</v>
      </c>
      <c r="C12476" s="446" t="s">
        <v>1868</v>
      </c>
      <c r="D12476" s="396">
        <v>165.84</v>
      </c>
    </row>
    <row r="12477" spans="1:4" x14ac:dyDescent="0.2">
      <c r="A12477" s="445">
        <v>10506</v>
      </c>
      <c r="B12477" s="445" t="s">
        <v>12522</v>
      </c>
      <c r="C12477" s="446" t="s">
        <v>1868</v>
      </c>
      <c r="D12477" s="396">
        <v>216.5</v>
      </c>
    </row>
    <row r="12478" spans="1:4" x14ac:dyDescent="0.2">
      <c r="A12478" s="445">
        <v>5031</v>
      </c>
      <c r="B12478" s="445" t="s">
        <v>12523</v>
      </c>
      <c r="C12478" s="446" t="s">
        <v>1868</v>
      </c>
      <c r="D12478" s="396">
        <v>304</v>
      </c>
    </row>
    <row r="12479" spans="1:4" x14ac:dyDescent="0.2">
      <c r="A12479" s="445">
        <v>10502</v>
      </c>
      <c r="B12479" s="445" t="s">
        <v>12524</v>
      </c>
      <c r="C12479" s="446" t="s">
        <v>1868</v>
      </c>
      <c r="D12479" s="396">
        <v>354.23</v>
      </c>
    </row>
    <row r="12480" spans="1:4" x14ac:dyDescent="0.2">
      <c r="A12480" s="445">
        <v>10501</v>
      </c>
      <c r="B12480" s="445" t="s">
        <v>12525</v>
      </c>
      <c r="C12480" s="446" t="s">
        <v>1868</v>
      </c>
      <c r="D12480" s="396">
        <v>200.13</v>
      </c>
    </row>
    <row r="12481" spans="1:4" x14ac:dyDescent="0.2">
      <c r="A12481" s="445">
        <v>10503</v>
      </c>
      <c r="B12481" s="445" t="s">
        <v>12526</v>
      </c>
      <c r="C12481" s="446" t="s">
        <v>1868</v>
      </c>
      <c r="D12481" s="396">
        <v>270.37</v>
      </c>
    </row>
    <row r="12482" spans="1:4" x14ac:dyDescent="0.2">
      <c r="A12482" s="445">
        <v>4500</v>
      </c>
      <c r="B12482" s="445" t="s">
        <v>12527</v>
      </c>
      <c r="C12482" s="446" t="s">
        <v>1870</v>
      </c>
      <c r="D12482" s="396">
        <v>16.739999999999998</v>
      </c>
    </row>
    <row r="12483" spans="1:4" x14ac:dyDescent="0.2">
      <c r="A12483" s="445">
        <v>4448</v>
      </c>
      <c r="B12483" s="445" t="s">
        <v>12528</v>
      </c>
      <c r="C12483" s="446" t="s">
        <v>1870</v>
      </c>
      <c r="D12483" s="396">
        <v>23</v>
      </c>
    </row>
    <row r="12484" spans="1:4" x14ac:dyDescent="0.2">
      <c r="A12484" s="445">
        <v>20213</v>
      </c>
      <c r="B12484" s="445" t="s">
        <v>12529</v>
      </c>
      <c r="C12484" s="446" t="s">
        <v>1870</v>
      </c>
      <c r="D12484" s="396">
        <v>37.880000000000003</v>
      </c>
    </row>
    <row r="12485" spans="1:4" x14ac:dyDescent="0.2">
      <c r="A12485" s="445">
        <v>20211</v>
      </c>
      <c r="B12485" s="445" t="s">
        <v>12530</v>
      </c>
      <c r="C12485" s="446" t="s">
        <v>1870</v>
      </c>
      <c r="D12485" s="396">
        <v>50.16</v>
      </c>
    </row>
    <row r="12486" spans="1:4" x14ac:dyDescent="0.2">
      <c r="A12486" s="445">
        <v>40270</v>
      </c>
      <c r="B12486" s="445" t="s">
        <v>12531</v>
      </c>
      <c r="C12486" s="446" t="s">
        <v>1870</v>
      </c>
      <c r="D12486" s="396">
        <v>126.05</v>
      </c>
    </row>
    <row r="12487" spans="1:4" x14ac:dyDescent="0.2">
      <c r="A12487" s="445">
        <v>4425</v>
      </c>
      <c r="B12487" s="445" t="s">
        <v>12532</v>
      </c>
      <c r="C12487" s="446" t="s">
        <v>1870</v>
      </c>
      <c r="D12487" s="396">
        <v>41.46</v>
      </c>
    </row>
    <row r="12488" spans="1:4" x14ac:dyDescent="0.2">
      <c r="A12488" s="445">
        <v>4472</v>
      </c>
      <c r="B12488" s="445" t="s">
        <v>12533</v>
      </c>
      <c r="C12488" s="446" t="s">
        <v>1870</v>
      </c>
      <c r="D12488" s="396">
        <v>51.79</v>
      </c>
    </row>
    <row r="12489" spans="1:4" x14ac:dyDescent="0.2">
      <c r="A12489" s="445">
        <v>35272</v>
      </c>
      <c r="B12489" s="445" t="s">
        <v>12534</v>
      </c>
      <c r="C12489" s="446" t="s">
        <v>1870</v>
      </c>
      <c r="D12489" s="396">
        <v>74.86</v>
      </c>
    </row>
    <row r="12490" spans="1:4" x14ac:dyDescent="0.2">
      <c r="A12490" s="445">
        <v>4481</v>
      </c>
      <c r="B12490" s="445" t="s">
        <v>12535</v>
      </c>
      <c r="C12490" s="446" t="s">
        <v>1870</v>
      </c>
      <c r="D12490" s="396">
        <v>80.13</v>
      </c>
    </row>
    <row r="12491" spans="1:4" x14ac:dyDescent="0.2">
      <c r="A12491" s="445">
        <v>34345</v>
      </c>
      <c r="B12491" s="445" t="s">
        <v>12536</v>
      </c>
      <c r="C12491" s="446" t="s">
        <v>1866</v>
      </c>
      <c r="D12491" s="396">
        <v>14.03</v>
      </c>
    </row>
    <row r="12492" spans="1:4" x14ac:dyDescent="0.2">
      <c r="A12492" s="445">
        <v>41096</v>
      </c>
      <c r="B12492" s="445" t="s">
        <v>12537</v>
      </c>
      <c r="C12492" s="446" t="s">
        <v>1873</v>
      </c>
      <c r="D12492" s="397">
        <v>2478.0100000000002</v>
      </c>
    </row>
    <row r="12493" spans="1:4" x14ac:dyDescent="0.2">
      <c r="A12493" s="445">
        <v>41776</v>
      </c>
      <c r="B12493" s="445" t="s">
        <v>12538</v>
      </c>
      <c r="C12493" s="446" t="s">
        <v>1866</v>
      </c>
      <c r="D12493" s="396">
        <v>19.82</v>
      </c>
    </row>
    <row r="12494" spans="1:4" x14ac:dyDescent="0.2">
      <c r="A12494" s="445">
        <v>10496</v>
      </c>
      <c r="B12494" s="445" t="s">
        <v>11758</v>
      </c>
      <c r="C12494" s="446" t="s">
        <v>1868</v>
      </c>
      <c r="D12494" s="396">
        <v>479.16</v>
      </c>
    </row>
    <row r="12495" spans="1:4" x14ac:dyDescent="0.2">
      <c r="A12495" s="445">
        <v>10497</v>
      </c>
      <c r="B12495" s="445" t="s">
        <v>11759</v>
      </c>
      <c r="C12495" s="446" t="s">
        <v>1868</v>
      </c>
      <c r="D12495" s="397">
        <v>1245.83</v>
      </c>
    </row>
    <row r="12496" spans="1:4" x14ac:dyDescent="0.2">
      <c r="A12496" s="445">
        <v>10504</v>
      </c>
      <c r="B12496" s="445" t="s">
        <v>11760</v>
      </c>
      <c r="C12496" s="446" t="s">
        <v>1868</v>
      </c>
      <c r="D12496" s="397">
        <v>1456.66</v>
      </c>
    </row>
    <row r="12497" spans="1:4" x14ac:dyDescent="0.2">
      <c r="A12497" s="445">
        <v>34390</v>
      </c>
      <c r="B12497" s="445" t="s">
        <v>11761</v>
      </c>
      <c r="C12497" s="446" t="s">
        <v>1868</v>
      </c>
      <c r="D12497" s="396">
        <v>429.33</v>
      </c>
    </row>
    <row r="12498" spans="1:4" x14ac:dyDescent="0.2">
      <c r="A12498" s="445">
        <v>34389</v>
      </c>
      <c r="B12498" s="445" t="s">
        <v>11762</v>
      </c>
      <c r="C12498" s="446" t="s">
        <v>1868</v>
      </c>
      <c r="D12498" s="396">
        <v>134.16</v>
      </c>
    </row>
    <row r="12499" spans="1:4" x14ac:dyDescent="0.2">
      <c r="A12499" s="445">
        <v>34388</v>
      </c>
      <c r="B12499" s="445" t="s">
        <v>11763</v>
      </c>
      <c r="C12499" s="446" t="s">
        <v>1868</v>
      </c>
      <c r="D12499" s="396">
        <v>190.68</v>
      </c>
    </row>
    <row r="12500" spans="1:4" x14ac:dyDescent="0.2">
      <c r="A12500" s="445">
        <v>34387</v>
      </c>
      <c r="B12500" s="445" t="s">
        <v>11764</v>
      </c>
      <c r="C12500" s="446" t="s">
        <v>1868</v>
      </c>
      <c r="D12500" s="396">
        <v>309.54000000000002</v>
      </c>
    </row>
    <row r="12501" spans="1:4" x14ac:dyDescent="0.2">
      <c r="A12501" s="445">
        <v>11188</v>
      </c>
      <c r="B12501" s="445" t="s">
        <v>11765</v>
      </c>
      <c r="C12501" s="446" t="s">
        <v>1868</v>
      </c>
      <c r="D12501" s="396">
        <v>153.33000000000001</v>
      </c>
    </row>
    <row r="12502" spans="1:4" x14ac:dyDescent="0.2">
      <c r="A12502" s="445">
        <v>11189</v>
      </c>
      <c r="B12502" s="445" t="s">
        <v>11766</v>
      </c>
      <c r="C12502" s="446" t="s">
        <v>1868</v>
      </c>
      <c r="D12502" s="396">
        <v>230</v>
      </c>
    </row>
    <row r="12503" spans="1:4" x14ac:dyDescent="0.2">
      <c r="A12503" s="445">
        <v>21107</v>
      </c>
      <c r="B12503" s="445" t="s">
        <v>11767</v>
      </c>
      <c r="C12503" s="446" t="s">
        <v>1868</v>
      </c>
      <c r="D12503" s="396">
        <v>165.52</v>
      </c>
    </row>
    <row r="12504" spans="1:4" x14ac:dyDescent="0.2">
      <c r="A12504" s="445">
        <v>34386</v>
      </c>
      <c r="B12504" s="445" t="s">
        <v>11768</v>
      </c>
      <c r="C12504" s="446" t="s">
        <v>1868</v>
      </c>
      <c r="D12504" s="396">
        <v>287.5</v>
      </c>
    </row>
    <row r="12505" spans="1:4" x14ac:dyDescent="0.2">
      <c r="A12505" s="445">
        <v>10490</v>
      </c>
      <c r="B12505" s="445" t="s">
        <v>11769</v>
      </c>
      <c r="C12505" s="446" t="s">
        <v>1868</v>
      </c>
      <c r="D12505" s="396">
        <v>100.62</v>
      </c>
    </row>
    <row r="12506" spans="1:4" x14ac:dyDescent="0.2">
      <c r="A12506" s="445">
        <v>10492</v>
      </c>
      <c r="B12506" s="445" t="s">
        <v>11770</v>
      </c>
      <c r="C12506" s="446" t="s">
        <v>1868</v>
      </c>
      <c r="D12506" s="396">
        <v>115</v>
      </c>
    </row>
    <row r="12507" spans="1:4" x14ac:dyDescent="0.2">
      <c r="A12507" s="445">
        <v>10493</v>
      </c>
      <c r="B12507" s="445" t="s">
        <v>11771</v>
      </c>
      <c r="C12507" s="446" t="s">
        <v>1868</v>
      </c>
      <c r="D12507" s="396">
        <v>134.16</v>
      </c>
    </row>
    <row r="12508" spans="1:4" x14ac:dyDescent="0.2">
      <c r="A12508" s="445">
        <v>10491</v>
      </c>
      <c r="B12508" s="445" t="s">
        <v>11772</v>
      </c>
      <c r="C12508" s="446" t="s">
        <v>1868</v>
      </c>
      <c r="D12508" s="396">
        <v>162.91</v>
      </c>
    </row>
    <row r="12509" spans="1:4" x14ac:dyDescent="0.2">
      <c r="A12509" s="445">
        <v>34385</v>
      </c>
      <c r="B12509" s="445" t="s">
        <v>11773</v>
      </c>
      <c r="C12509" s="446" t="s">
        <v>1868</v>
      </c>
      <c r="D12509" s="396">
        <v>237.66</v>
      </c>
    </row>
    <row r="12510" spans="1:4" x14ac:dyDescent="0.2">
      <c r="A12510" s="445">
        <v>10499</v>
      </c>
      <c r="B12510" s="445" t="s">
        <v>11774</v>
      </c>
      <c r="C12510" s="446" t="s">
        <v>1868</v>
      </c>
      <c r="D12510" s="396">
        <v>95.83</v>
      </c>
    </row>
    <row r="12511" spans="1:4" x14ac:dyDescent="0.2">
      <c r="A12511" s="445">
        <v>34384</v>
      </c>
      <c r="B12511" s="445" t="s">
        <v>11775</v>
      </c>
      <c r="C12511" s="446" t="s">
        <v>1868</v>
      </c>
      <c r="D12511" s="396">
        <v>287.5</v>
      </c>
    </row>
    <row r="12512" spans="1:4" x14ac:dyDescent="0.2">
      <c r="A12512" s="445">
        <v>11185</v>
      </c>
      <c r="B12512" s="445" t="s">
        <v>11776</v>
      </c>
      <c r="C12512" s="446" t="s">
        <v>1868</v>
      </c>
      <c r="D12512" s="396">
        <v>297.08</v>
      </c>
    </row>
    <row r="12513" spans="1:4" x14ac:dyDescent="0.2">
      <c r="A12513" s="445">
        <v>10507</v>
      </c>
      <c r="B12513" s="445" t="s">
        <v>11777</v>
      </c>
      <c r="C12513" s="446" t="s">
        <v>1868</v>
      </c>
      <c r="D12513" s="396">
        <v>384.06</v>
      </c>
    </row>
    <row r="12514" spans="1:4" x14ac:dyDescent="0.2">
      <c r="A12514" s="445">
        <v>10505</v>
      </c>
      <c r="B12514" s="445" t="s">
        <v>11778</v>
      </c>
      <c r="C12514" s="446" t="s">
        <v>1868</v>
      </c>
      <c r="D12514" s="396">
        <v>226.62</v>
      </c>
    </row>
    <row r="12515" spans="1:4" x14ac:dyDescent="0.2">
      <c r="A12515" s="445">
        <v>10506</v>
      </c>
      <c r="B12515" s="445" t="s">
        <v>11779</v>
      </c>
      <c r="C12515" s="446" t="s">
        <v>1868</v>
      </c>
      <c r="D12515" s="396">
        <v>295.83</v>
      </c>
    </row>
    <row r="12516" spans="1:4" x14ac:dyDescent="0.2">
      <c r="A12516" s="445">
        <v>5031</v>
      </c>
      <c r="B12516" s="445" t="s">
        <v>11780</v>
      </c>
      <c r="C12516" s="446" t="s">
        <v>1868</v>
      </c>
      <c r="D12516" s="396">
        <v>415.4</v>
      </c>
    </row>
    <row r="12517" spans="1:4" x14ac:dyDescent="0.2">
      <c r="A12517" s="445">
        <v>10502</v>
      </c>
      <c r="B12517" s="445" t="s">
        <v>11781</v>
      </c>
      <c r="C12517" s="446" t="s">
        <v>1868</v>
      </c>
      <c r="D12517" s="396">
        <v>484.04</v>
      </c>
    </row>
    <row r="12518" spans="1:4" x14ac:dyDescent="0.2">
      <c r="A12518" s="445">
        <v>10501</v>
      </c>
      <c r="B12518" s="445" t="s">
        <v>11782</v>
      </c>
      <c r="C12518" s="446" t="s">
        <v>1868</v>
      </c>
      <c r="D12518" s="396">
        <v>273.45999999999998</v>
      </c>
    </row>
    <row r="12519" spans="1:4" x14ac:dyDescent="0.2">
      <c r="A12519" s="445">
        <v>10503</v>
      </c>
      <c r="B12519" s="445" t="s">
        <v>11783</v>
      </c>
      <c r="C12519" s="446" t="s">
        <v>1868</v>
      </c>
      <c r="D12519" s="396">
        <v>369.45</v>
      </c>
    </row>
    <row r="12520" spans="1:4" x14ac:dyDescent="0.2">
      <c r="A12520" s="445">
        <v>4500</v>
      </c>
      <c r="B12520" s="445" t="s">
        <v>11784</v>
      </c>
      <c r="C12520" s="446" t="s">
        <v>1870</v>
      </c>
      <c r="D12520" s="396">
        <v>16.510000000000002</v>
      </c>
    </row>
    <row r="12521" spans="1:4" x14ac:dyDescent="0.2">
      <c r="A12521" s="445">
        <v>4448</v>
      </c>
      <c r="B12521" s="445" t="s">
        <v>11785</v>
      </c>
      <c r="C12521" s="446" t="s">
        <v>1870</v>
      </c>
      <c r="D12521" s="396">
        <v>22.68</v>
      </c>
    </row>
    <row r="12522" spans="1:4" x14ac:dyDescent="0.2">
      <c r="A12522" s="445">
        <v>20213</v>
      </c>
      <c r="B12522" s="445" t="s">
        <v>11786</v>
      </c>
      <c r="C12522" s="446" t="s">
        <v>1870</v>
      </c>
      <c r="D12522" s="396">
        <v>42.32</v>
      </c>
    </row>
    <row r="12523" spans="1:4" x14ac:dyDescent="0.2">
      <c r="A12523" s="445">
        <v>20211</v>
      </c>
      <c r="B12523" s="445" t="s">
        <v>11787</v>
      </c>
      <c r="C12523" s="446" t="s">
        <v>1870</v>
      </c>
      <c r="D12523" s="396">
        <v>56.04</v>
      </c>
    </row>
    <row r="12524" spans="1:4" x14ac:dyDescent="0.2">
      <c r="A12524" s="445">
        <v>40270</v>
      </c>
      <c r="B12524" s="445" t="s">
        <v>11788</v>
      </c>
      <c r="C12524" s="446" t="s">
        <v>1870</v>
      </c>
      <c r="D12524" s="396">
        <v>125.53</v>
      </c>
    </row>
    <row r="12525" spans="1:4" x14ac:dyDescent="0.2">
      <c r="A12525" s="445">
        <v>4425</v>
      </c>
      <c r="B12525" s="445" t="s">
        <v>11789</v>
      </c>
      <c r="C12525" s="446" t="s">
        <v>1870</v>
      </c>
      <c r="D12525" s="396">
        <v>46.32</v>
      </c>
    </row>
    <row r="12526" spans="1:4" x14ac:dyDescent="0.2">
      <c r="A12526" s="445">
        <v>4472</v>
      </c>
      <c r="B12526" s="445" t="s">
        <v>11790</v>
      </c>
      <c r="C12526" s="446" t="s">
        <v>1870</v>
      </c>
      <c r="D12526" s="396">
        <v>57.87</v>
      </c>
    </row>
    <row r="12527" spans="1:4" x14ac:dyDescent="0.2">
      <c r="A12527" s="445">
        <v>35272</v>
      </c>
      <c r="B12527" s="445" t="s">
        <v>11791</v>
      </c>
      <c r="C12527" s="446" t="s">
        <v>1870</v>
      </c>
      <c r="D12527" s="396">
        <v>83.65</v>
      </c>
    </row>
    <row r="12528" spans="1:4" x14ac:dyDescent="0.2">
      <c r="A12528" s="445">
        <v>4481</v>
      </c>
      <c r="B12528" s="445" t="s">
        <v>11792</v>
      </c>
      <c r="C12528" s="446" t="s">
        <v>1870</v>
      </c>
      <c r="D12528" s="396">
        <v>89.54</v>
      </c>
    </row>
    <row r="12529" spans="1:4" x14ac:dyDescent="0.2">
      <c r="A12529" s="445">
        <v>34345</v>
      </c>
      <c r="B12529" s="445" t="s">
        <v>11793</v>
      </c>
      <c r="C12529" s="446" t="s">
        <v>1866</v>
      </c>
      <c r="D12529" s="396">
        <v>13.17</v>
      </c>
    </row>
    <row r="12530" spans="1:4" x14ac:dyDescent="0.2">
      <c r="A12530" s="445">
        <v>41096</v>
      </c>
      <c r="B12530" s="445" t="s">
        <v>11794</v>
      </c>
      <c r="C12530" s="446" t="s">
        <v>1873</v>
      </c>
      <c r="D12530" s="397">
        <v>2324.58</v>
      </c>
    </row>
    <row r="12531" spans="1:4" x14ac:dyDescent="0.2">
      <c r="A12531" s="445">
        <v>41776</v>
      </c>
      <c r="B12531" s="445" t="s">
        <v>11795</v>
      </c>
      <c r="C12531" s="446" t="s">
        <v>1866</v>
      </c>
      <c r="D12531" s="396">
        <v>18.579999999999998</v>
      </c>
    </row>
  </sheetData>
  <pageMargins left="0.511811024" right="0.511811024" top="0.78740157499999996" bottom="0.78740157499999996" header="0.31496062000000002" footer="0.31496062000000002"/>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D4248"/>
  <sheetViews>
    <sheetView view="pageBreakPreview" topLeftCell="A828" zoomScale="90" zoomScaleSheetLayoutView="90" workbookViewId="0">
      <selection activeCell="B849" sqref="B849"/>
    </sheetView>
  </sheetViews>
  <sheetFormatPr defaultColWidth="9.140625" defaultRowHeight="12.75" x14ac:dyDescent="0.2"/>
  <cols>
    <col min="1" max="1" width="19.28515625" style="392" customWidth="1"/>
    <col min="2" max="2" width="107.5703125" style="392" customWidth="1"/>
    <col min="3" max="3" width="10.5703125" style="392" customWidth="1"/>
    <col min="4" max="4" width="12.28515625" style="392" customWidth="1"/>
    <col min="5" max="5" width="5" style="392" customWidth="1"/>
    <col min="6" max="16384" width="9.140625" style="392"/>
  </cols>
  <sheetData>
    <row r="1" spans="1:4" x14ac:dyDescent="0.2">
      <c r="A1" s="862" t="s">
        <v>1924</v>
      </c>
      <c r="B1" s="862"/>
    </row>
    <row r="2" spans="1:4" x14ac:dyDescent="0.2">
      <c r="A2" s="862" t="s">
        <v>1925</v>
      </c>
      <c r="B2" s="862"/>
    </row>
    <row r="3" spans="1:4" x14ac:dyDescent="0.2">
      <c r="B3" s="392" t="s">
        <v>1926</v>
      </c>
    </row>
    <row r="4" spans="1:4" ht="7.5" customHeight="1" x14ac:dyDescent="0.2"/>
    <row r="5" spans="1:4" x14ac:dyDescent="0.2">
      <c r="A5" s="410" t="s">
        <v>918</v>
      </c>
      <c r="B5" s="411" t="s">
        <v>33</v>
      </c>
    </row>
    <row r="6" spans="1:4" x14ac:dyDescent="0.2">
      <c r="A6" s="425">
        <v>8662</v>
      </c>
      <c r="B6" s="428" t="s">
        <v>8863</v>
      </c>
      <c r="C6" s="423"/>
      <c r="D6" s="431"/>
    </row>
    <row r="7" spans="1:4" x14ac:dyDescent="0.2">
      <c r="A7" s="425">
        <v>8700</v>
      </c>
      <c r="B7" s="428" t="s">
        <v>12704</v>
      </c>
      <c r="C7" s="423"/>
      <c r="D7" s="431"/>
    </row>
    <row r="8" spans="1:4" x14ac:dyDescent="0.2">
      <c r="A8" s="424" t="s">
        <v>4120</v>
      </c>
      <c r="B8" s="429" t="s">
        <v>12705</v>
      </c>
      <c r="C8" s="424" t="s">
        <v>32</v>
      </c>
      <c r="D8" s="432">
        <v>0.2</v>
      </c>
    </row>
    <row r="9" spans="1:4" ht="24" x14ac:dyDescent="0.2">
      <c r="A9" s="424" t="s">
        <v>4118</v>
      </c>
      <c r="B9" s="429" t="s">
        <v>12706</v>
      </c>
      <c r="C9" s="424" t="s">
        <v>32</v>
      </c>
      <c r="D9" s="432">
        <v>0.5</v>
      </c>
    </row>
    <row r="10" spans="1:4" ht="24" x14ac:dyDescent="0.2">
      <c r="A10" s="424" t="s">
        <v>4119</v>
      </c>
      <c r="B10" s="429" t="s">
        <v>12707</v>
      </c>
      <c r="C10" s="424" t="s">
        <v>32</v>
      </c>
      <c r="D10" s="432">
        <v>0.3</v>
      </c>
    </row>
    <row r="11" spans="1:4" x14ac:dyDescent="0.2">
      <c r="A11" s="425">
        <v>8701</v>
      </c>
      <c r="B11" s="428" t="s">
        <v>12708</v>
      </c>
      <c r="C11" s="423"/>
      <c r="D11" s="431"/>
    </row>
    <row r="12" spans="1:4" x14ac:dyDescent="0.2">
      <c r="A12" s="424" t="s">
        <v>4117</v>
      </c>
      <c r="B12" s="429" t="s">
        <v>12709</v>
      </c>
      <c r="C12" s="424" t="s">
        <v>32</v>
      </c>
      <c r="D12" s="432">
        <v>1</v>
      </c>
    </row>
    <row r="13" spans="1:4" x14ac:dyDescent="0.2">
      <c r="A13" s="424" t="s">
        <v>4116</v>
      </c>
      <c r="B13" s="429" t="s">
        <v>12710</v>
      </c>
      <c r="C13" s="424" t="s">
        <v>32</v>
      </c>
      <c r="D13" s="432">
        <v>1.5</v>
      </c>
    </row>
    <row r="14" spans="1:4" x14ac:dyDescent="0.2">
      <c r="A14" s="424" t="s">
        <v>4115</v>
      </c>
      <c r="B14" s="429" t="s">
        <v>12711</v>
      </c>
      <c r="C14" s="424" t="s">
        <v>32</v>
      </c>
      <c r="D14" s="432">
        <v>2</v>
      </c>
    </row>
    <row r="15" spans="1:4" x14ac:dyDescent="0.2">
      <c r="A15" s="425">
        <v>8663</v>
      </c>
      <c r="B15" s="428" t="s">
        <v>8864</v>
      </c>
      <c r="C15" s="423"/>
      <c r="D15" s="431"/>
    </row>
    <row r="16" spans="1:4" x14ac:dyDescent="0.2">
      <c r="A16" s="425">
        <v>8702</v>
      </c>
      <c r="B16" s="428" t="s">
        <v>8865</v>
      </c>
      <c r="C16" s="423"/>
      <c r="D16" s="431"/>
    </row>
    <row r="17" spans="1:4" x14ac:dyDescent="0.2">
      <c r="A17" s="424" t="s">
        <v>4575</v>
      </c>
      <c r="B17" s="429" t="s">
        <v>4576</v>
      </c>
      <c r="C17" s="424" t="s">
        <v>8866</v>
      </c>
      <c r="D17" s="432">
        <v>1.31</v>
      </c>
    </row>
    <row r="18" spans="1:4" ht="24" x14ac:dyDescent="0.2">
      <c r="A18" s="424" t="s">
        <v>12712</v>
      </c>
      <c r="B18" s="429" t="s">
        <v>12713</v>
      </c>
      <c r="C18" s="424" t="s">
        <v>58</v>
      </c>
      <c r="D18" s="434">
        <v>459.35</v>
      </c>
    </row>
    <row r="19" spans="1:4" ht="24" x14ac:dyDescent="0.2">
      <c r="A19" s="424" t="s">
        <v>4580</v>
      </c>
      <c r="B19" s="429" t="s">
        <v>12714</v>
      </c>
      <c r="C19" s="424" t="s">
        <v>8866</v>
      </c>
      <c r="D19" s="432">
        <v>2.3199999999999998</v>
      </c>
    </row>
    <row r="20" spans="1:4" x14ac:dyDescent="0.2">
      <c r="A20" s="424" t="s">
        <v>4581</v>
      </c>
      <c r="B20" s="429" t="s">
        <v>12715</v>
      </c>
      <c r="C20" s="424" t="s">
        <v>8866</v>
      </c>
      <c r="D20" s="432">
        <v>0.87</v>
      </c>
    </row>
    <row r="21" spans="1:4" x14ac:dyDescent="0.2">
      <c r="A21" s="424" t="s">
        <v>12716</v>
      </c>
      <c r="B21" s="429" t="s">
        <v>12717</v>
      </c>
      <c r="C21" s="424" t="s">
        <v>8866</v>
      </c>
      <c r="D21" s="432">
        <v>0.19</v>
      </c>
    </row>
    <row r="22" spans="1:4" x14ac:dyDescent="0.2">
      <c r="A22" s="425">
        <v>8703</v>
      </c>
      <c r="B22" s="428" t="s">
        <v>8867</v>
      </c>
      <c r="C22" s="423"/>
      <c r="D22" s="431"/>
    </row>
    <row r="23" spans="1:4" x14ac:dyDescent="0.2">
      <c r="A23" s="424" t="s">
        <v>4579</v>
      </c>
      <c r="B23" s="429" t="s">
        <v>12718</v>
      </c>
      <c r="C23" s="424" t="s">
        <v>8866</v>
      </c>
      <c r="D23" s="432">
        <v>0.52</v>
      </c>
    </row>
    <row r="24" spans="1:4" x14ac:dyDescent="0.2">
      <c r="A24" s="425">
        <v>8704</v>
      </c>
      <c r="B24" s="428" t="s">
        <v>8868</v>
      </c>
      <c r="C24" s="423"/>
      <c r="D24" s="431"/>
    </row>
    <row r="25" spans="1:4" ht="12.75" customHeight="1" x14ac:dyDescent="0.2">
      <c r="A25" s="424" t="s">
        <v>4577</v>
      </c>
      <c r="B25" s="429" t="s">
        <v>12719</v>
      </c>
      <c r="C25" s="424" t="s">
        <v>58</v>
      </c>
      <c r="D25" s="433">
        <v>90.47</v>
      </c>
    </row>
    <row r="26" spans="1:4" ht="12.75" customHeight="1" x14ac:dyDescent="0.2">
      <c r="A26" s="424" t="s">
        <v>4578</v>
      </c>
      <c r="B26" s="429" t="s">
        <v>12720</v>
      </c>
      <c r="C26" s="424" t="s">
        <v>58</v>
      </c>
      <c r="D26" s="433">
        <v>54.28</v>
      </c>
    </row>
    <row r="27" spans="1:4" x14ac:dyDescent="0.2">
      <c r="A27" s="425">
        <v>8706</v>
      </c>
      <c r="B27" s="428" t="s">
        <v>12721</v>
      </c>
      <c r="C27" s="423"/>
      <c r="D27" s="431"/>
    </row>
    <row r="28" spans="1:4" ht="12.75" customHeight="1" x14ac:dyDescent="0.2">
      <c r="A28" s="424" t="s">
        <v>2323</v>
      </c>
      <c r="B28" s="429" t="s">
        <v>12722</v>
      </c>
      <c r="C28" s="424" t="s">
        <v>22</v>
      </c>
      <c r="D28" s="432">
        <v>4.5999999999999996</v>
      </c>
    </row>
    <row r="29" spans="1:4" ht="12.75" customHeight="1" x14ac:dyDescent="0.2">
      <c r="A29" s="424" t="s">
        <v>2326</v>
      </c>
      <c r="B29" s="429" t="s">
        <v>12723</v>
      </c>
      <c r="C29" s="424" t="s">
        <v>22</v>
      </c>
      <c r="D29" s="432">
        <v>5.5</v>
      </c>
    </row>
    <row r="30" spans="1:4" ht="12.75" customHeight="1" x14ac:dyDescent="0.2">
      <c r="A30" s="424" t="s">
        <v>2293</v>
      </c>
      <c r="B30" s="429" t="s">
        <v>12724</v>
      </c>
      <c r="C30" s="424" t="s">
        <v>8866</v>
      </c>
      <c r="D30" s="433">
        <v>11.12</v>
      </c>
    </row>
    <row r="31" spans="1:4" ht="12.75" customHeight="1" x14ac:dyDescent="0.2">
      <c r="A31" s="424" t="s">
        <v>2291</v>
      </c>
      <c r="B31" s="429" t="s">
        <v>12725</v>
      </c>
      <c r="C31" s="424" t="s">
        <v>8866</v>
      </c>
      <c r="D31" s="433">
        <v>22.25</v>
      </c>
    </row>
    <row r="32" spans="1:4" ht="12.75" customHeight="1" x14ac:dyDescent="0.2">
      <c r="A32" s="424" t="s">
        <v>2292</v>
      </c>
      <c r="B32" s="429" t="s">
        <v>12726</v>
      </c>
      <c r="C32" s="424" t="s">
        <v>8866</v>
      </c>
      <c r="D32" s="433">
        <v>14.83</v>
      </c>
    </row>
    <row r="33" spans="1:4" ht="12.75" customHeight="1" x14ac:dyDescent="0.2">
      <c r="A33" s="424" t="s">
        <v>2344</v>
      </c>
      <c r="B33" s="429" t="s">
        <v>12727</v>
      </c>
      <c r="C33" s="424" t="s">
        <v>22</v>
      </c>
      <c r="D33" s="432">
        <v>6.76</v>
      </c>
    </row>
    <row r="34" spans="1:4" ht="12.75" customHeight="1" x14ac:dyDescent="0.2">
      <c r="A34" s="424" t="s">
        <v>2347</v>
      </c>
      <c r="B34" s="429" t="s">
        <v>12728</v>
      </c>
      <c r="C34" s="424" t="s">
        <v>8866</v>
      </c>
      <c r="D34" s="433">
        <v>12.71</v>
      </c>
    </row>
    <row r="35" spans="1:4" ht="12.75" customHeight="1" x14ac:dyDescent="0.2">
      <c r="A35" s="424" t="s">
        <v>2345</v>
      </c>
      <c r="B35" s="429" t="s">
        <v>12729</v>
      </c>
      <c r="C35" s="424" t="s">
        <v>8866</v>
      </c>
      <c r="D35" s="433">
        <v>23.9</v>
      </c>
    </row>
    <row r="36" spans="1:4" ht="12.75" customHeight="1" x14ac:dyDescent="0.2">
      <c r="A36" s="424" t="s">
        <v>2348</v>
      </c>
      <c r="B36" s="429" t="s">
        <v>12730</v>
      </c>
      <c r="C36" s="424" t="s">
        <v>8866</v>
      </c>
      <c r="D36" s="433">
        <v>24.96</v>
      </c>
    </row>
    <row r="37" spans="1:4" ht="12.75" customHeight="1" x14ac:dyDescent="0.2">
      <c r="A37" s="424" t="s">
        <v>2346</v>
      </c>
      <c r="B37" s="429" t="s">
        <v>12731</v>
      </c>
      <c r="C37" s="424" t="s">
        <v>8866</v>
      </c>
      <c r="D37" s="432">
        <v>8.9</v>
      </c>
    </row>
    <row r="38" spans="1:4" x14ac:dyDescent="0.2">
      <c r="A38" s="425">
        <v>8707</v>
      </c>
      <c r="B38" s="428" t="s">
        <v>12732</v>
      </c>
      <c r="C38" s="423"/>
      <c r="D38" s="431"/>
    </row>
    <row r="39" spans="1:4" ht="12.75" customHeight="1" x14ac:dyDescent="0.2">
      <c r="A39" s="424" t="s">
        <v>2352</v>
      </c>
      <c r="B39" s="429" t="s">
        <v>12733</v>
      </c>
      <c r="C39" s="424" t="s">
        <v>22</v>
      </c>
      <c r="D39" s="432">
        <v>8.24</v>
      </c>
    </row>
    <row r="40" spans="1:4" ht="12.75" customHeight="1" x14ac:dyDescent="0.2">
      <c r="A40" s="424" t="s">
        <v>2330</v>
      </c>
      <c r="B40" s="429" t="s">
        <v>12734</v>
      </c>
      <c r="C40" s="424" t="s">
        <v>58</v>
      </c>
      <c r="D40" s="433">
        <v>43.59</v>
      </c>
    </row>
    <row r="41" spans="1:4" ht="12.75" customHeight="1" x14ac:dyDescent="0.2">
      <c r="A41" s="424" t="s">
        <v>2332</v>
      </c>
      <c r="B41" s="429" t="s">
        <v>12735</v>
      </c>
      <c r="C41" s="424" t="s">
        <v>58</v>
      </c>
      <c r="D41" s="433">
        <v>10.5</v>
      </c>
    </row>
    <row r="42" spans="1:4" ht="12.75" customHeight="1" x14ac:dyDescent="0.2">
      <c r="A42" s="424" t="s">
        <v>2333</v>
      </c>
      <c r="B42" s="429" t="s">
        <v>12736</v>
      </c>
      <c r="C42" s="424" t="s">
        <v>58</v>
      </c>
      <c r="D42" s="432">
        <v>6.12</v>
      </c>
    </row>
    <row r="43" spans="1:4" ht="12.75" customHeight="1" x14ac:dyDescent="0.2">
      <c r="A43" s="424" t="s">
        <v>2318</v>
      </c>
      <c r="B43" s="429" t="s">
        <v>12737</v>
      </c>
      <c r="C43" s="424" t="s">
        <v>22</v>
      </c>
      <c r="D43" s="432">
        <v>9.16</v>
      </c>
    </row>
    <row r="44" spans="1:4" ht="12.75" customHeight="1" x14ac:dyDescent="0.2">
      <c r="A44" s="424" t="s">
        <v>2351</v>
      </c>
      <c r="B44" s="429" t="s">
        <v>12738</v>
      </c>
      <c r="C44" s="424" t="s">
        <v>22</v>
      </c>
      <c r="D44" s="433">
        <v>11.89</v>
      </c>
    </row>
    <row r="45" spans="1:4" x14ac:dyDescent="0.2">
      <c r="A45" s="425">
        <v>8708</v>
      </c>
      <c r="B45" s="428" t="s">
        <v>8869</v>
      </c>
      <c r="C45" s="423"/>
      <c r="D45" s="431"/>
    </row>
    <row r="46" spans="1:4" ht="12.75" customHeight="1" x14ac:dyDescent="0.2">
      <c r="A46" s="424" t="s">
        <v>2295</v>
      </c>
      <c r="B46" s="429" t="s">
        <v>12739</v>
      </c>
      <c r="C46" s="424" t="s">
        <v>8866</v>
      </c>
      <c r="D46" s="432">
        <v>5.46</v>
      </c>
    </row>
    <row r="47" spans="1:4" x14ac:dyDescent="0.2">
      <c r="A47" s="425">
        <v>8709</v>
      </c>
      <c r="B47" s="428" t="s">
        <v>12740</v>
      </c>
      <c r="C47" s="423"/>
      <c r="D47" s="431"/>
    </row>
    <row r="48" spans="1:4" ht="12.75" customHeight="1" x14ac:dyDescent="0.2">
      <c r="A48" s="424" t="s">
        <v>2296</v>
      </c>
      <c r="B48" s="429" t="s">
        <v>12741</v>
      </c>
      <c r="C48" s="424" t="s">
        <v>8866</v>
      </c>
      <c r="D48" s="432">
        <v>2.06</v>
      </c>
    </row>
    <row r="49" spans="1:4" ht="12.75" customHeight="1" x14ac:dyDescent="0.2">
      <c r="A49" s="424" t="s">
        <v>2297</v>
      </c>
      <c r="B49" s="429" t="s">
        <v>12742</v>
      </c>
      <c r="C49" s="424" t="s">
        <v>8866</v>
      </c>
      <c r="D49" s="432">
        <v>6.18</v>
      </c>
    </row>
    <row r="50" spans="1:4" ht="12.75" customHeight="1" x14ac:dyDescent="0.2">
      <c r="A50" s="424" t="s">
        <v>2298</v>
      </c>
      <c r="B50" s="429" t="s">
        <v>12743</v>
      </c>
      <c r="C50" s="424" t="s">
        <v>8866</v>
      </c>
      <c r="D50" s="432">
        <v>9.75</v>
      </c>
    </row>
    <row r="51" spans="1:4" ht="12.75" customHeight="1" x14ac:dyDescent="0.2">
      <c r="A51" s="424" t="s">
        <v>12744</v>
      </c>
      <c r="B51" s="429" t="s">
        <v>12745</v>
      </c>
      <c r="C51" s="424" t="s">
        <v>8866</v>
      </c>
      <c r="D51" s="432">
        <v>4.12</v>
      </c>
    </row>
    <row r="52" spans="1:4" x14ac:dyDescent="0.2">
      <c r="A52" s="425">
        <v>8710</v>
      </c>
      <c r="B52" s="428" t="s">
        <v>12746</v>
      </c>
      <c r="C52" s="423"/>
      <c r="D52" s="431"/>
    </row>
    <row r="53" spans="1:4" ht="12.75" customHeight="1" x14ac:dyDescent="0.2">
      <c r="A53" s="424" t="s">
        <v>2321</v>
      </c>
      <c r="B53" s="429" t="s">
        <v>12747</v>
      </c>
      <c r="C53" s="424" t="s">
        <v>216</v>
      </c>
      <c r="D53" s="432">
        <v>3.45</v>
      </c>
    </row>
    <row r="54" spans="1:4" ht="12.75" customHeight="1" x14ac:dyDescent="0.2">
      <c r="A54" s="424" t="s">
        <v>2327</v>
      </c>
      <c r="B54" s="429" t="s">
        <v>12748</v>
      </c>
      <c r="C54" s="424" t="s">
        <v>58</v>
      </c>
      <c r="D54" s="433">
        <v>21.19</v>
      </c>
    </row>
    <row r="55" spans="1:4" ht="12.75" customHeight="1" x14ac:dyDescent="0.2">
      <c r="A55" s="424" t="s">
        <v>2341</v>
      </c>
      <c r="B55" s="429" t="s">
        <v>12749</v>
      </c>
      <c r="C55" s="424" t="s">
        <v>8866</v>
      </c>
      <c r="D55" s="433">
        <v>13.2</v>
      </c>
    </row>
    <row r="56" spans="1:4" ht="12.75" customHeight="1" x14ac:dyDescent="0.2">
      <c r="A56" s="424" t="s">
        <v>2342</v>
      </c>
      <c r="B56" s="429" t="s">
        <v>12750</v>
      </c>
      <c r="C56" s="424" t="s">
        <v>8866</v>
      </c>
      <c r="D56" s="433">
        <v>18.329999999999998</v>
      </c>
    </row>
    <row r="57" spans="1:4" ht="12.75" customHeight="1" x14ac:dyDescent="0.2">
      <c r="A57" s="424" t="s">
        <v>2328</v>
      </c>
      <c r="B57" s="429" t="s">
        <v>12751</v>
      </c>
      <c r="C57" s="424" t="s">
        <v>8866</v>
      </c>
      <c r="D57" s="432">
        <v>8.91</v>
      </c>
    </row>
    <row r="58" spans="1:4" ht="12.75" customHeight="1" x14ac:dyDescent="0.2">
      <c r="A58" s="424" t="s">
        <v>2334</v>
      </c>
      <c r="B58" s="429" t="s">
        <v>12752</v>
      </c>
      <c r="C58" s="424" t="s">
        <v>58</v>
      </c>
      <c r="D58" s="433">
        <v>17.97</v>
      </c>
    </row>
    <row r="59" spans="1:4" x14ac:dyDescent="0.2">
      <c r="A59" s="425">
        <v>8711</v>
      </c>
      <c r="B59" s="428" t="s">
        <v>8870</v>
      </c>
      <c r="C59" s="423"/>
      <c r="D59" s="431"/>
    </row>
    <row r="60" spans="1:4" ht="12.75" customHeight="1" x14ac:dyDescent="0.2">
      <c r="A60" s="424" t="s">
        <v>2329</v>
      </c>
      <c r="B60" s="429" t="s">
        <v>12753</v>
      </c>
      <c r="C60" s="424" t="s">
        <v>8866</v>
      </c>
      <c r="D60" s="433">
        <v>27.28</v>
      </c>
    </row>
    <row r="61" spans="1:4" x14ac:dyDescent="0.2">
      <c r="A61" s="425">
        <v>8712</v>
      </c>
      <c r="B61" s="428" t="s">
        <v>12754</v>
      </c>
      <c r="C61" s="423"/>
      <c r="D61" s="431"/>
    </row>
    <row r="62" spans="1:4" ht="12.75" customHeight="1" x14ac:dyDescent="0.2">
      <c r="A62" s="424" t="s">
        <v>2331</v>
      </c>
      <c r="B62" s="429" t="s">
        <v>12755</v>
      </c>
      <c r="C62" s="424" t="s">
        <v>58</v>
      </c>
      <c r="D62" s="433">
        <v>42.58</v>
      </c>
    </row>
    <row r="63" spans="1:4" ht="12.75" customHeight="1" x14ac:dyDescent="0.2">
      <c r="A63" s="424" t="s">
        <v>2337</v>
      </c>
      <c r="B63" s="429" t="s">
        <v>12756</v>
      </c>
      <c r="C63" s="424" t="s">
        <v>58</v>
      </c>
      <c r="D63" s="432">
        <v>6.35</v>
      </c>
    </row>
    <row r="64" spans="1:4" ht="12.75" customHeight="1" x14ac:dyDescent="0.2">
      <c r="A64" s="424" t="s">
        <v>2338</v>
      </c>
      <c r="B64" s="429" t="s">
        <v>12757</v>
      </c>
      <c r="C64" s="424" t="s">
        <v>58</v>
      </c>
      <c r="D64" s="433">
        <v>20.22</v>
      </c>
    </row>
    <row r="65" spans="1:4" x14ac:dyDescent="0.2">
      <c r="A65" s="425">
        <v>8713</v>
      </c>
      <c r="B65" s="428" t="s">
        <v>12758</v>
      </c>
      <c r="C65" s="423"/>
      <c r="D65" s="431"/>
    </row>
    <row r="66" spans="1:4" ht="12.75" customHeight="1" x14ac:dyDescent="0.2">
      <c r="A66" s="424" t="s">
        <v>2288</v>
      </c>
      <c r="B66" s="429" t="s">
        <v>12759</v>
      </c>
      <c r="C66" s="424" t="s">
        <v>8866</v>
      </c>
      <c r="D66" s="433">
        <v>17.36</v>
      </c>
    </row>
    <row r="67" spans="1:4" ht="12.75" customHeight="1" x14ac:dyDescent="0.2">
      <c r="A67" s="424" t="s">
        <v>2289</v>
      </c>
      <c r="B67" s="429" t="s">
        <v>12760</v>
      </c>
      <c r="C67" s="424" t="s">
        <v>8866</v>
      </c>
      <c r="D67" s="432">
        <v>7.01</v>
      </c>
    </row>
    <row r="68" spans="1:4" ht="24" x14ac:dyDescent="0.2">
      <c r="A68" s="424" t="s">
        <v>2290</v>
      </c>
      <c r="B68" s="429" t="s">
        <v>12761</v>
      </c>
      <c r="C68" s="424" t="s">
        <v>8866</v>
      </c>
      <c r="D68" s="433">
        <v>10.7</v>
      </c>
    </row>
    <row r="69" spans="1:4" ht="12.75" customHeight="1" x14ac:dyDescent="0.2">
      <c r="A69" s="424" t="s">
        <v>2322</v>
      </c>
      <c r="B69" s="429" t="s">
        <v>12762</v>
      </c>
      <c r="C69" s="424" t="s">
        <v>8866</v>
      </c>
      <c r="D69" s="433">
        <v>53.08</v>
      </c>
    </row>
    <row r="70" spans="1:4" ht="12.75" customHeight="1" x14ac:dyDescent="0.2">
      <c r="A70" s="424" t="s">
        <v>12763</v>
      </c>
      <c r="B70" s="429" t="s">
        <v>12764</v>
      </c>
      <c r="C70" s="424" t="s">
        <v>8866</v>
      </c>
      <c r="D70" s="433">
        <v>44.31</v>
      </c>
    </row>
    <row r="71" spans="1:4" x14ac:dyDescent="0.2">
      <c r="A71" s="425">
        <v>8714</v>
      </c>
      <c r="B71" s="428" t="s">
        <v>8871</v>
      </c>
      <c r="C71" s="423"/>
      <c r="D71" s="431"/>
    </row>
    <row r="72" spans="1:4" ht="12.75" customHeight="1" x14ac:dyDescent="0.2">
      <c r="A72" s="424" t="s">
        <v>2279</v>
      </c>
      <c r="B72" s="429" t="s">
        <v>12765</v>
      </c>
      <c r="C72" s="424" t="s">
        <v>8872</v>
      </c>
      <c r="D72" s="434">
        <v>150.03</v>
      </c>
    </row>
    <row r="73" spans="1:4" ht="12.75" customHeight="1" x14ac:dyDescent="0.2">
      <c r="A73" s="424" t="s">
        <v>2280</v>
      </c>
      <c r="B73" s="429" t="s">
        <v>12766</v>
      </c>
      <c r="C73" s="424" t="s">
        <v>8872</v>
      </c>
      <c r="D73" s="434">
        <v>103.14</v>
      </c>
    </row>
    <row r="74" spans="1:4" ht="12.75" customHeight="1" x14ac:dyDescent="0.2">
      <c r="A74" s="424" t="s">
        <v>12767</v>
      </c>
      <c r="B74" s="429" t="s">
        <v>12768</v>
      </c>
      <c r="C74" s="424" t="s">
        <v>8866</v>
      </c>
      <c r="D74" s="433">
        <v>16.399999999999999</v>
      </c>
    </row>
    <row r="75" spans="1:4" x14ac:dyDescent="0.2">
      <c r="A75" s="425">
        <v>8715</v>
      </c>
      <c r="B75" s="428" t="s">
        <v>8873</v>
      </c>
      <c r="C75" s="423"/>
      <c r="D75" s="431"/>
    </row>
    <row r="76" spans="1:4" ht="24" x14ac:dyDescent="0.2">
      <c r="A76" s="424" t="s">
        <v>2284</v>
      </c>
      <c r="B76" s="429" t="s">
        <v>12769</v>
      </c>
      <c r="C76" s="424" t="s">
        <v>8872</v>
      </c>
      <c r="D76" s="434">
        <v>471.52</v>
      </c>
    </row>
    <row r="77" spans="1:4" ht="12.75" customHeight="1" x14ac:dyDescent="0.2">
      <c r="A77" s="424" t="s">
        <v>2287</v>
      </c>
      <c r="B77" s="429" t="s">
        <v>12770</v>
      </c>
      <c r="C77" s="424" t="s">
        <v>8872</v>
      </c>
      <c r="D77" s="434">
        <v>285.77</v>
      </c>
    </row>
    <row r="78" spans="1:4" ht="12.75" customHeight="1" x14ac:dyDescent="0.2">
      <c r="A78" s="424" t="s">
        <v>2282</v>
      </c>
      <c r="B78" s="429" t="s">
        <v>12771</v>
      </c>
      <c r="C78" s="424" t="s">
        <v>8872</v>
      </c>
      <c r="D78" s="434">
        <v>242.9</v>
      </c>
    </row>
    <row r="79" spans="1:4" ht="12.75" customHeight="1" x14ac:dyDescent="0.2">
      <c r="A79" s="424" t="s">
        <v>2283</v>
      </c>
      <c r="B79" s="429" t="s">
        <v>12772</v>
      </c>
      <c r="C79" s="424" t="s">
        <v>8872</v>
      </c>
      <c r="D79" s="434">
        <v>309.79000000000002</v>
      </c>
    </row>
    <row r="80" spans="1:4" ht="12.75" customHeight="1" x14ac:dyDescent="0.2">
      <c r="A80" s="424" t="s">
        <v>2285</v>
      </c>
      <c r="B80" s="429" t="s">
        <v>12773</v>
      </c>
      <c r="C80" s="424" t="s">
        <v>8872</v>
      </c>
      <c r="D80" s="434">
        <v>149.46</v>
      </c>
    </row>
    <row r="81" spans="1:4" ht="12.75" customHeight="1" x14ac:dyDescent="0.2">
      <c r="A81" s="424" t="s">
        <v>2286</v>
      </c>
      <c r="B81" s="429" t="s">
        <v>12774</v>
      </c>
      <c r="C81" s="424" t="s">
        <v>8872</v>
      </c>
      <c r="D81" s="434">
        <v>190</v>
      </c>
    </row>
    <row r="82" spans="1:4" x14ac:dyDescent="0.2">
      <c r="A82" s="425">
        <v>8716</v>
      </c>
      <c r="B82" s="428" t="s">
        <v>12775</v>
      </c>
      <c r="C82" s="423"/>
      <c r="D82" s="431"/>
    </row>
    <row r="83" spans="1:4" ht="12.75" customHeight="1" x14ac:dyDescent="0.2">
      <c r="A83" s="424" t="s">
        <v>2340</v>
      </c>
      <c r="B83" s="429" t="s">
        <v>12776</v>
      </c>
      <c r="C83" s="424" t="s">
        <v>58</v>
      </c>
      <c r="D83" s="433">
        <v>97.34</v>
      </c>
    </row>
    <row r="84" spans="1:4" ht="12.75" customHeight="1" x14ac:dyDescent="0.2">
      <c r="A84" s="424" t="s">
        <v>2339</v>
      </c>
      <c r="B84" s="429" t="s">
        <v>12777</v>
      </c>
      <c r="C84" s="424" t="s">
        <v>58</v>
      </c>
      <c r="D84" s="434">
        <v>245.12</v>
      </c>
    </row>
    <row r="85" spans="1:4" x14ac:dyDescent="0.2">
      <c r="A85" s="425">
        <v>8717</v>
      </c>
      <c r="B85" s="428" t="s">
        <v>12778</v>
      </c>
      <c r="C85" s="423"/>
      <c r="D85" s="431"/>
    </row>
    <row r="86" spans="1:4" ht="12.75" customHeight="1" x14ac:dyDescent="0.2">
      <c r="A86" s="424" t="s">
        <v>2301</v>
      </c>
      <c r="B86" s="429" t="s">
        <v>12779</v>
      </c>
      <c r="C86" s="424" t="s">
        <v>8866</v>
      </c>
      <c r="D86" s="433">
        <v>41.25</v>
      </c>
    </row>
    <row r="87" spans="1:4" ht="12.75" customHeight="1" x14ac:dyDescent="0.2">
      <c r="A87" s="424" t="s">
        <v>2316</v>
      </c>
      <c r="B87" s="429" t="s">
        <v>12780</v>
      </c>
      <c r="C87" s="424" t="s">
        <v>8866</v>
      </c>
      <c r="D87" s="433">
        <v>10.3</v>
      </c>
    </row>
    <row r="88" spans="1:4" ht="12.75" customHeight="1" x14ac:dyDescent="0.2">
      <c r="A88" s="424" t="s">
        <v>2299</v>
      </c>
      <c r="B88" s="429" t="s">
        <v>12781</v>
      </c>
      <c r="C88" s="424" t="s">
        <v>8866</v>
      </c>
      <c r="D88" s="433">
        <v>22.02</v>
      </c>
    </row>
    <row r="89" spans="1:4" ht="12.75" customHeight="1" x14ac:dyDescent="0.2">
      <c r="A89" s="424" t="s">
        <v>2300</v>
      </c>
      <c r="B89" s="429" t="s">
        <v>12782</v>
      </c>
      <c r="C89" s="424" t="s">
        <v>8866</v>
      </c>
      <c r="D89" s="433">
        <v>27.6</v>
      </c>
    </row>
    <row r="90" spans="1:4" ht="12.75" customHeight="1" x14ac:dyDescent="0.2">
      <c r="A90" s="424" t="s">
        <v>2312</v>
      </c>
      <c r="B90" s="429" t="s">
        <v>12783</v>
      </c>
      <c r="C90" s="424" t="s">
        <v>8866</v>
      </c>
      <c r="D90" s="432">
        <v>9.2100000000000009</v>
      </c>
    </row>
    <row r="91" spans="1:4" ht="12.75" customHeight="1" x14ac:dyDescent="0.2">
      <c r="A91" s="424" t="s">
        <v>2317</v>
      </c>
      <c r="B91" s="429" t="s">
        <v>12784</v>
      </c>
      <c r="C91" s="424" t="s">
        <v>8866</v>
      </c>
      <c r="D91" s="433">
        <v>14.17</v>
      </c>
    </row>
    <row r="92" spans="1:4" ht="12.75" customHeight="1" x14ac:dyDescent="0.2">
      <c r="A92" s="424" t="s">
        <v>2281</v>
      </c>
      <c r="B92" s="429" t="s">
        <v>12785</v>
      </c>
      <c r="C92" s="424" t="s">
        <v>8866</v>
      </c>
      <c r="D92" s="432">
        <v>8.5500000000000007</v>
      </c>
    </row>
    <row r="93" spans="1:4" ht="12.75" customHeight="1" x14ac:dyDescent="0.2">
      <c r="A93" s="424" t="s">
        <v>2335</v>
      </c>
      <c r="B93" s="429" t="s">
        <v>12786</v>
      </c>
      <c r="C93" s="424" t="s">
        <v>22</v>
      </c>
      <c r="D93" s="433">
        <v>20.62</v>
      </c>
    </row>
    <row r="94" spans="1:4" ht="12.75" customHeight="1" x14ac:dyDescent="0.2">
      <c r="A94" s="424" t="s">
        <v>2336</v>
      </c>
      <c r="B94" s="429" t="s">
        <v>12787</v>
      </c>
      <c r="C94" s="424" t="s">
        <v>22</v>
      </c>
      <c r="D94" s="433">
        <v>11</v>
      </c>
    </row>
    <row r="95" spans="1:4" ht="12.75" customHeight="1" x14ac:dyDescent="0.2">
      <c r="A95" s="424" t="s">
        <v>2302</v>
      </c>
      <c r="B95" s="429" t="s">
        <v>12788</v>
      </c>
      <c r="C95" s="424" t="s">
        <v>8866</v>
      </c>
      <c r="D95" s="433">
        <v>14.17</v>
      </c>
    </row>
    <row r="96" spans="1:4" ht="12.75" customHeight="1" x14ac:dyDescent="0.2">
      <c r="A96" s="424" t="s">
        <v>2303</v>
      </c>
      <c r="B96" s="429" t="s">
        <v>12789</v>
      </c>
      <c r="C96" s="424" t="s">
        <v>8866</v>
      </c>
      <c r="D96" s="433">
        <v>15.75</v>
      </c>
    </row>
    <row r="97" spans="1:4" x14ac:dyDescent="0.2">
      <c r="A97" s="425">
        <v>8718</v>
      </c>
      <c r="B97" s="428" t="s">
        <v>12790</v>
      </c>
      <c r="C97" s="423"/>
      <c r="D97" s="431"/>
    </row>
    <row r="98" spans="1:4" ht="12.75" customHeight="1" x14ac:dyDescent="0.2">
      <c r="A98" s="424" t="s">
        <v>2294</v>
      </c>
      <c r="B98" s="429" t="s">
        <v>12791</v>
      </c>
      <c r="C98" s="424" t="s">
        <v>8866</v>
      </c>
      <c r="D98" s="433">
        <v>10.3</v>
      </c>
    </row>
    <row r="99" spans="1:4" ht="12.75" customHeight="1" x14ac:dyDescent="0.2">
      <c r="A99" s="424" t="s">
        <v>2311</v>
      </c>
      <c r="B99" s="429" t="s">
        <v>12792</v>
      </c>
      <c r="C99" s="424" t="s">
        <v>8866</v>
      </c>
      <c r="D99" s="432">
        <v>9.81</v>
      </c>
    </row>
    <row r="100" spans="1:4" ht="12.75" customHeight="1" x14ac:dyDescent="0.2">
      <c r="A100" s="424" t="s">
        <v>2313</v>
      </c>
      <c r="B100" s="429" t="s">
        <v>12793</v>
      </c>
      <c r="C100" s="424" t="s">
        <v>8866</v>
      </c>
      <c r="D100" s="433">
        <v>20.45</v>
      </c>
    </row>
    <row r="101" spans="1:4" ht="12.75" customHeight="1" x14ac:dyDescent="0.2">
      <c r="A101" s="424" t="s">
        <v>2314</v>
      </c>
      <c r="B101" s="429" t="s">
        <v>12794</v>
      </c>
      <c r="C101" s="424" t="s">
        <v>8866</v>
      </c>
      <c r="D101" s="433">
        <v>24.55</v>
      </c>
    </row>
    <row r="102" spans="1:4" ht="12.75" customHeight="1" x14ac:dyDescent="0.2">
      <c r="A102" s="424" t="s">
        <v>2349</v>
      </c>
      <c r="B102" s="429" t="s">
        <v>12795</v>
      </c>
      <c r="C102" s="424" t="s">
        <v>22</v>
      </c>
      <c r="D102" s="432">
        <v>8.0500000000000007</v>
      </c>
    </row>
    <row r="103" spans="1:4" x14ac:dyDescent="0.2">
      <c r="A103" s="425">
        <v>8719</v>
      </c>
      <c r="B103" s="428" t="s">
        <v>12796</v>
      </c>
      <c r="C103" s="423"/>
      <c r="D103" s="431"/>
    </row>
    <row r="104" spans="1:4" ht="12.75" customHeight="1" x14ac:dyDescent="0.2">
      <c r="A104" s="424" t="s">
        <v>2304</v>
      </c>
      <c r="B104" s="429" t="s">
        <v>12797</v>
      </c>
      <c r="C104" s="424" t="s">
        <v>8866</v>
      </c>
      <c r="D104" s="433">
        <v>16.36</v>
      </c>
    </row>
    <row r="105" spans="1:4" ht="12.75" customHeight="1" x14ac:dyDescent="0.2">
      <c r="A105" s="424" t="s">
        <v>2305</v>
      </c>
      <c r="B105" s="429" t="s">
        <v>12798</v>
      </c>
      <c r="C105" s="424" t="s">
        <v>8866</v>
      </c>
      <c r="D105" s="433">
        <v>17.53</v>
      </c>
    </row>
    <row r="106" spans="1:4" ht="12.75" customHeight="1" x14ac:dyDescent="0.2">
      <c r="A106" s="424" t="s">
        <v>2307</v>
      </c>
      <c r="B106" s="429" t="s">
        <v>12799</v>
      </c>
      <c r="C106" s="424" t="s">
        <v>8866</v>
      </c>
      <c r="D106" s="433">
        <v>20.45</v>
      </c>
    </row>
    <row r="107" spans="1:4" ht="12.75" customHeight="1" x14ac:dyDescent="0.2">
      <c r="A107" s="424" t="s">
        <v>2306</v>
      </c>
      <c r="B107" s="429" t="s">
        <v>12800</v>
      </c>
      <c r="C107" s="424" t="s">
        <v>8866</v>
      </c>
      <c r="D107" s="433">
        <v>22.31</v>
      </c>
    </row>
    <row r="108" spans="1:4" ht="24" x14ac:dyDescent="0.2">
      <c r="A108" s="424" t="s">
        <v>2310</v>
      </c>
      <c r="B108" s="429" t="s">
        <v>12801</v>
      </c>
      <c r="C108" s="424" t="s">
        <v>8866</v>
      </c>
      <c r="D108" s="432">
        <v>8.67</v>
      </c>
    </row>
    <row r="109" spans="1:4" ht="24" x14ac:dyDescent="0.2">
      <c r="A109" s="424" t="s">
        <v>2315</v>
      </c>
      <c r="B109" s="429" t="s">
        <v>12802</v>
      </c>
      <c r="C109" s="424" t="s">
        <v>22</v>
      </c>
      <c r="D109" s="432">
        <v>2.7</v>
      </c>
    </row>
    <row r="110" spans="1:4" ht="12.75" customHeight="1" x14ac:dyDescent="0.2">
      <c r="A110" s="424" t="s">
        <v>2308</v>
      </c>
      <c r="B110" s="429" t="s">
        <v>12803</v>
      </c>
      <c r="C110" s="424" t="s">
        <v>8866</v>
      </c>
      <c r="D110" s="433">
        <v>24.55</v>
      </c>
    </row>
    <row r="111" spans="1:4" ht="12.75" customHeight="1" x14ac:dyDescent="0.2">
      <c r="A111" s="424" t="s">
        <v>2309</v>
      </c>
      <c r="B111" s="429" t="s">
        <v>12804</v>
      </c>
      <c r="C111" s="424" t="s">
        <v>8866</v>
      </c>
      <c r="D111" s="433">
        <v>21.35</v>
      </c>
    </row>
    <row r="112" spans="1:4" ht="12.75" customHeight="1" x14ac:dyDescent="0.2">
      <c r="A112" s="424" t="s">
        <v>2350</v>
      </c>
      <c r="B112" s="429" t="s">
        <v>12805</v>
      </c>
      <c r="C112" s="424" t="s">
        <v>22</v>
      </c>
      <c r="D112" s="432">
        <v>8.6</v>
      </c>
    </row>
    <row r="113" spans="1:4" x14ac:dyDescent="0.2">
      <c r="A113" s="425">
        <v>8720</v>
      </c>
      <c r="B113" s="428" t="s">
        <v>8874</v>
      </c>
      <c r="C113" s="423"/>
      <c r="D113" s="431"/>
    </row>
    <row r="114" spans="1:4" ht="12.75" customHeight="1" x14ac:dyDescent="0.2">
      <c r="A114" s="424" t="s">
        <v>2320</v>
      </c>
      <c r="B114" s="429" t="s">
        <v>12806</v>
      </c>
      <c r="C114" s="424" t="s">
        <v>8866</v>
      </c>
      <c r="D114" s="433">
        <v>18.88</v>
      </c>
    </row>
    <row r="115" spans="1:4" ht="12.75" customHeight="1" x14ac:dyDescent="0.2">
      <c r="A115" s="424" t="s">
        <v>2324</v>
      </c>
      <c r="B115" s="429" t="s">
        <v>12807</v>
      </c>
      <c r="C115" s="424" t="s">
        <v>8866</v>
      </c>
      <c r="D115" s="433">
        <v>16.36</v>
      </c>
    </row>
    <row r="116" spans="1:4" ht="12.75" customHeight="1" x14ac:dyDescent="0.2">
      <c r="A116" s="424" t="s">
        <v>2325</v>
      </c>
      <c r="B116" s="429" t="s">
        <v>12808</v>
      </c>
      <c r="C116" s="424" t="s">
        <v>22</v>
      </c>
      <c r="D116" s="432">
        <v>2.73</v>
      </c>
    </row>
    <row r="117" spans="1:4" x14ac:dyDescent="0.2">
      <c r="A117" s="425">
        <v>8721</v>
      </c>
      <c r="B117" s="428" t="s">
        <v>8875</v>
      </c>
      <c r="C117" s="423"/>
      <c r="D117" s="431"/>
    </row>
    <row r="118" spans="1:4" ht="12.75" customHeight="1" x14ac:dyDescent="0.2">
      <c r="A118" s="424" t="s">
        <v>2353</v>
      </c>
      <c r="B118" s="429" t="s">
        <v>12809</v>
      </c>
      <c r="C118" s="424" t="s">
        <v>8866</v>
      </c>
      <c r="D118" s="432">
        <v>6.43</v>
      </c>
    </row>
    <row r="119" spans="1:4" x14ac:dyDescent="0.2">
      <c r="A119" s="425">
        <v>8722</v>
      </c>
      <c r="B119" s="428" t="s">
        <v>8876</v>
      </c>
      <c r="C119" s="423"/>
      <c r="D119" s="431"/>
    </row>
    <row r="120" spans="1:4" ht="12.75" customHeight="1" x14ac:dyDescent="0.2">
      <c r="A120" s="424" t="s">
        <v>2343</v>
      </c>
      <c r="B120" s="429" t="s">
        <v>12810</v>
      </c>
      <c r="C120" s="424" t="s">
        <v>8866</v>
      </c>
      <c r="D120" s="433">
        <v>27.5</v>
      </c>
    </row>
    <row r="121" spans="1:4" x14ac:dyDescent="0.2">
      <c r="A121" s="425">
        <v>8664</v>
      </c>
      <c r="B121" s="428" t="s">
        <v>8877</v>
      </c>
      <c r="C121" s="423"/>
      <c r="D121" s="431"/>
    </row>
    <row r="122" spans="1:4" x14ac:dyDescent="0.2">
      <c r="A122" s="425">
        <v>8723</v>
      </c>
      <c r="B122" s="428" t="s">
        <v>8878</v>
      </c>
      <c r="C122" s="423"/>
      <c r="D122" s="431"/>
    </row>
    <row r="123" spans="1:4" ht="12.75" customHeight="1" x14ac:dyDescent="0.2">
      <c r="A123" s="424" t="s">
        <v>8879</v>
      </c>
      <c r="B123" s="429" t="s">
        <v>8880</v>
      </c>
      <c r="C123" s="424" t="s">
        <v>8866</v>
      </c>
      <c r="D123" s="434">
        <v>310.26</v>
      </c>
    </row>
    <row r="124" spans="1:4" ht="12.75" customHeight="1" x14ac:dyDescent="0.2">
      <c r="A124" s="424" t="s">
        <v>12811</v>
      </c>
      <c r="B124" s="429" t="s">
        <v>12812</v>
      </c>
      <c r="C124" s="424" t="s">
        <v>58</v>
      </c>
      <c r="D124" s="435">
        <v>1396.17</v>
      </c>
    </row>
    <row r="125" spans="1:4" ht="12.75" customHeight="1" x14ac:dyDescent="0.2">
      <c r="A125" s="424" t="s">
        <v>12813</v>
      </c>
      <c r="B125" s="429" t="s">
        <v>12814</v>
      </c>
      <c r="C125" s="424" t="s">
        <v>58</v>
      </c>
      <c r="D125" s="435">
        <v>3723.12</v>
      </c>
    </row>
    <row r="126" spans="1:4" ht="12.75" customHeight="1" x14ac:dyDescent="0.2">
      <c r="A126" s="424" t="s">
        <v>12815</v>
      </c>
      <c r="B126" s="429" t="s">
        <v>12816</v>
      </c>
      <c r="C126" s="424" t="s">
        <v>58</v>
      </c>
      <c r="D126" s="435">
        <v>5584.68</v>
      </c>
    </row>
    <row r="127" spans="1:4" x14ac:dyDescent="0.2">
      <c r="A127" s="425">
        <v>8724</v>
      </c>
      <c r="B127" s="428" t="s">
        <v>8881</v>
      </c>
      <c r="C127" s="423"/>
      <c r="D127" s="431"/>
    </row>
    <row r="128" spans="1:4" ht="12.75" customHeight="1" x14ac:dyDescent="0.2">
      <c r="A128" s="424" t="s">
        <v>3793</v>
      </c>
      <c r="B128" s="429" t="s">
        <v>8882</v>
      </c>
      <c r="C128" s="424" t="s">
        <v>58</v>
      </c>
      <c r="D128" s="434">
        <v>399.33</v>
      </c>
    </row>
    <row r="129" spans="1:4" x14ac:dyDescent="0.2">
      <c r="A129" s="424" t="s">
        <v>12817</v>
      </c>
      <c r="B129" s="429" t="s">
        <v>12818</v>
      </c>
      <c r="C129" s="424" t="s">
        <v>58</v>
      </c>
      <c r="D129" s="434">
        <v>805</v>
      </c>
    </row>
    <row r="130" spans="1:4" ht="12.75" customHeight="1" x14ac:dyDescent="0.2">
      <c r="A130" s="424" t="s">
        <v>3794</v>
      </c>
      <c r="B130" s="429" t="s">
        <v>12819</v>
      </c>
      <c r="C130" s="424" t="s">
        <v>58</v>
      </c>
      <c r="D130" s="435">
        <v>1204.72</v>
      </c>
    </row>
    <row r="131" spans="1:4" x14ac:dyDescent="0.2">
      <c r="A131" s="425">
        <v>8725</v>
      </c>
      <c r="B131" s="428" t="s">
        <v>8883</v>
      </c>
      <c r="C131" s="423"/>
      <c r="D131" s="431"/>
    </row>
    <row r="132" spans="1:4" ht="12.75" customHeight="1" x14ac:dyDescent="0.2">
      <c r="A132" s="424" t="s">
        <v>3773</v>
      </c>
      <c r="B132" s="429" t="s">
        <v>12820</v>
      </c>
      <c r="C132" s="424" t="s">
        <v>8866</v>
      </c>
      <c r="D132" s="434">
        <v>129.74</v>
      </c>
    </row>
    <row r="133" spans="1:4" ht="24" x14ac:dyDescent="0.2">
      <c r="A133" s="424" t="s">
        <v>3777</v>
      </c>
      <c r="B133" s="429" t="s">
        <v>8885</v>
      </c>
      <c r="C133" s="424" t="s">
        <v>8866</v>
      </c>
      <c r="D133" s="434">
        <v>596.84</v>
      </c>
    </row>
    <row r="134" spans="1:4" ht="12.75" customHeight="1" x14ac:dyDescent="0.2">
      <c r="A134" s="424" t="s">
        <v>3778</v>
      </c>
      <c r="B134" s="429" t="s">
        <v>8886</v>
      </c>
      <c r="C134" s="424" t="s">
        <v>58</v>
      </c>
      <c r="D134" s="435">
        <v>7975.56</v>
      </c>
    </row>
    <row r="135" spans="1:4" ht="12.75" customHeight="1" x14ac:dyDescent="0.2">
      <c r="A135" s="424" t="s">
        <v>3779</v>
      </c>
      <c r="B135" s="429" t="s">
        <v>8887</v>
      </c>
      <c r="C135" s="424" t="s">
        <v>58</v>
      </c>
      <c r="D135" s="436">
        <v>13190.56</v>
      </c>
    </row>
    <row r="136" spans="1:4" ht="12.75" customHeight="1" x14ac:dyDescent="0.2">
      <c r="A136" s="424" t="s">
        <v>3788</v>
      </c>
      <c r="B136" s="429" t="s">
        <v>8888</v>
      </c>
      <c r="C136" s="424" t="s">
        <v>58</v>
      </c>
      <c r="D136" s="436">
        <v>10851.19</v>
      </c>
    </row>
    <row r="137" spans="1:4" ht="12.75" customHeight="1" x14ac:dyDescent="0.2">
      <c r="A137" s="424" t="s">
        <v>3789</v>
      </c>
      <c r="B137" s="429" t="s">
        <v>8889</v>
      </c>
      <c r="C137" s="424" t="s">
        <v>58</v>
      </c>
      <c r="D137" s="436">
        <v>12514.21</v>
      </c>
    </row>
    <row r="138" spans="1:4" ht="12.75" customHeight="1" x14ac:dyDescent="0.2">
      <c r="A138" s="424" t="s">
        <v>3790</v>
      </c>
      <c r="B138" s="429" t="s">
        <v>8890</v>
      </c>
      <c r="C138" s="424" t="s">
        <v>58</v>
      </c>
      <c r="D138" s="436">
        <v>10681.21</v>
      </c>
    </row>
    <row r="139" spans="1:4" ht="12.75" customHeight="1" x14ac:dyDescent="0.2">
      <c r="A139" s="424" t="s">
        <v>3791</v>
      </c>
      <c r="B139" s="429" t="s">
        <v>8891</v>
      </c>
      <c r="C139" s="424" t="s">
        <v>58</v>
      </c>
      <c r="D139" s="436">
        <v>12344.23</v>
      </c>
    </row>
    <row r="140" spans="1:4" ht="12.75" customHeight="1" x14ac:dyDescent="0.2">
      <c r="A140" s="424" t="s">
        <v>3780</v>
      </c>
      <c r="B140" s="429" t="s">
        <v>8892</v>
      </c>
      <c r="C140" s="424" t="s">
        <v>58</v>
      </c>
      <c r="D140" s="435">
        <v>8822.84</v>
      </c>
    </row>
    <row r="141" spans="1:4" ht="12.75" customHeight="1" x14ac:dyDescent="0.2">
      <c r="A141" s="424" t="s">
        <v>3781</v>
      </c>
      <c r="B141" s="429" t="s">
        <v>8893</v>
      </c>
      <c r="C141" s="424" t="s">
        <v>58</v>
      </c>
      <c r="D141" s="436">
        <v>11235.14</v>
      </c>
    </row>
    <row r="142" spans="1:4" ht="12.75" customHeight="1" x14ac:dyDescent="0.2">
      <c r="A142" s="424" t="s">
        <v>3782</v>
      </c>
      <c r="B142" s="429" t="s">
        <v>8894</v>
      </c>
      <c r="C142" s="424" t="s">
        <v>58</v>
      </c>
      <c r="D142" s="436">
        <v>15849.72</v>
      </c>
    </row>
    <row r="143" spans="1:4" ht="12.75" customHeight="1" x14ac:dyDescent="0.2">
      <c r="A143" s="424" t="s">
        <v>3785</v>
      </c>
      <c r="B143" s="429" t="s">
        <v>8895</v>
      </c>
      <c r="C143" s="424" t="s">
        <v>58</v>
      </c>
      <c r="D143" s="435">
        <v>9988.02</v>
      </c>
    </row>
    <row r="144" spans="1:4" ht="12.75" customHeight="1" x14ac:dyDescent="0.2">
      <c r="A144" s="424" t="s">
        <v>3786</v>
      </c>
      <c r="B144" s="429" t="s">
        <v>8896</v>
      </c>
      <c r="C144" s="424" t="s">
        <v>58</v>
      </c>
      <c r="D144" s="436">
        <v>13482.49</v>
      </c>
    </row>
    <row r="145" spans="1:4" ht="12.75" customHeight="1" x14ac:dyDescent="0.2">
      <c r="A145" s="424" t="s">
        <v>3783</v>
      </c>
      <c r="B145" s="429" t="s">
        <v>8897</v>
      </c>
      <c r="C145" s="424" t="s">
        <v>58</v>
      </c>
      <c r="D145" s="436">
        <v>14639.9</v>
      </c>
    </row>
    <row r="146" spans="1:4" ht="12.75" customHeight="1" x14ac:dyDescent="0.2">
      <c r="A146" s="424" t="s">
        <v>3784</v>
      </c>
      <c r="B146" s="429" t="s">
        <v>8898</v>
      </c>
      <c r="C146" s="424" t="s">
        <v>58</v>
      </c>
      <c r="D146" s="436">
        <v>28530.74</v>
      </c>
    </row>
    <row r="147" spans="1:4" x14ac:dyDescent="0.2">
      <c r="A147" s="424" t="s">
        <v>8900</v>
      </c>
      <c r="B147" s="429" t="s">
        <v>8901</v>
      </c>
      <c r="C147" s="424" t="s">
        <v>58</v>
      </c>
      <c r="D147" s="434">
        <v>302.05</v>
      </c>
    </row>
    <row r="148" spans="1:4" x14ac:dyDescent="0.2">
      <c r="A148" s="424" t="s">
        <v>8902</v>
      </c>
      <c r="B148" s="429" t="s">
        <v>8903</v>
      </c>
      <c r="C148" s="424" t="s">
        <v>58</v>
      </c>
      <c r="D148" s="434">
        <v>355.15</v>
      </c>
    </row>
    <row r="149" spans="1:4" x14ac:dyDescent="0.2">
      <c r="A149" s="424" t="s">
        <v>8904</v>
      </c>
      <c r="B149" s="429" t="s">
        <v>8905</v>
      </c>
      <c r="C149" s="424" t="s">
        <v>58</v>
      </c>
      <c r="D149" s="434">
        <v>305.89</v>
      </c>
    </row>
    <row r="150" spans="1:4" x14ac:dyDescent="0.2">
      <c r="A150" s="424" t="s">
        <v>8906</v>
      </c>
      <c r="B150" s="429" t="s">
        <v>8907</v>
      </c>
      <c r="C150" s="424" t="s">
        <v>58</v>
      </c>
      <c r="D150" s="434">
        <v>305.89</v>
      </c>
    </row>
    <row r="151" spans="1:4" x14ac:dyDescent="0.2">
      <c r="A151" s="424" t="s">
        <v>8908</v>
      </c>
      <c r="B151" s="429" t="s">
        <v>8909</v>
      </c>
      <c r="C151" s="424" t="s">
        <v>58</v>
      </c>
      <c r="D151" s="434">
        <v>607.94000000000005</v>
      </c>
    </row>
    <row r="152" spans="1:4" x14ac:dyDescent="0.2">
      <c r="A152" s="424" t="s">
        <v>8910</v>
      </c>
      <c r="B152" s="429" t="s">
        <v>8911</v>
      </c>
      <c r="C152" s="424" t="s">
        <v>58</v>
      </c>
      <c r="D152" s="434">
        <v>305.89</v>
      </c>
    </row>
    <row r="153" spans="1:4" x14ac:dyDescent="0.2">
      <c r="A153" s="424" t="s">
        <v>8912</v>
      </c>
      <c r="B153" s="429" t="s">
        <v>8913</v>
      </c>
      <c r="C153" s="424" t="s">
        <v>58</v>
      </c>
      <c r="D153" s="434">
        <v>305.89</v>
      </c>
    </row>
    <row r="154" spans="1:4" x14ac:dyDescent="0.2">
      <c r="A154" s="424" t="s">
        <v>8914</v>
      </c>
      <c r="B154" s="429" t="s">
        <v>8915</v>
      </c>
      <c r="C154" s="424" t="s">
        <v>58</v>
      </c>
      <c r="D154" s="435">
        <v>1048.3800000000001</v>
      </c>
    </row>
    <row r="155" spans="1:4" x14ac:dyDescent="0.2">
      <c r="A155" s="424" t="s">
        <v>8916</v>
      </c>
      <c r="B155" s="429" t="s">
        <v>8917</v>
      </c>
      <c r="C155" s="424" t="s">
        <v>58</v>
      </c>
      <c r="D155" s="434">
        <v>661.04</v>
      </c>
    </row>
    <row r="156" spans="1:4" x14ac:dyDescent="0.2">
      <c r="A156" s="424" t="s">
        <v>8918</v>
      </c>
      <c r="B156" s="429" t="s">
        <v>8919</v>
      </c>
      <c r="C156" s="424" t="s">
        <v>58</v>
      </c>
      <c r="D156" s="434">
        <v>882.38</v>
      </c>
    </row>
    <row r="157" spans="1:4" x14ac:dyDescent="0.2">
      <c r="A157" s="424" t="s">
        <v>8920</v>
      </c>
      <c r="B157" s="429" t="s">
        <v>8921</v>
      </c>
      <c r="C157" s="424" t="s">
        <v>58</v>
      </c>
      <c r="D157" s="434">
        <v>305.89</v>
      </c>
    </row>
    <row r="158" spans="1:4" ht="12.75" customHeight="1" x14ac:dyDescent="0.2">
      <c r="A158" s="424" t="s">
        <v>3774</v>
      </c>
      <c r="B158" s="429" t="s">
        <v>12821</v>
      </c>
      <c r="C158" s="424" t="s">
        <v>8884</v>
      </c>
      <c r="D158" s="434">
        <v>836.4</v>
      </c>
    </row>
    <row r="159" spans="1:4" ht="12.75" customHeight="1" x14ac:dyDescent="0.2">
      <c r="A159" s="424" t="s">
        <v>8922</v>
      </c>
      <c r="B159" s="429" t="s">
        <v>8923</v>
      </c>
      <c r="C159" s="424" t="s">
        <v>8884</v>
      </c>
      <c r="D159" s="434">
        <v>944.26</v>
      </c>
    </row>
    <row r="160" spans="1:4" ht="12.75" customHeight="1" x14ac:dyDescent="0.2">
      <c r="A160" s="424" t="s">
        <v>8924</v>
      </c>
      <c r="B160" s="429" t="s">
        <v>8925</v>
      </c>
      <c r="C160" s="424" t="s">
        <v>8884</v>
      </c>
      <c r="D160" s="435">
        <v>1121.54</v>
      </c>
    </row>
    <row r="161" spans="1:4" ht="12.75" customHeight="1" x14ac:dyDescent="0.2">
      <c r="A161" s="424" t="s">
        <v>8926</v>
      </c>
      <c r="B161" s="429" t="s">
        <v>8927</v>
      </c>
      <c r="C161" s="424" t="s">
        <v>8884</v>
      </c>
      <c r="D161" s="434">
        <v>882.6</v>
      </c>
    </row>
    <row r="162" spans="1:4" ht="12.75" customHeight="1" x14ac:dyDescent="0.2">
      <c r="A162" s="424" t="s">
        <v>8928</v>
      </c>
      <c r="B162" s="429" t="s">
        <v>8929</v>
      </c>
      <c r="C162" s="424" t="s">
        <v>8884</v>
      </c>
      <c r="D162" s="434">
        <v>721.41</v>
      </c>
    </row>
    <row r="163" spans="1:4" ht="12.75" customHeight="1" x14ac:dyDescent="0.2">
      <c r="A163" s="424" t="s">
        <v>8930</v>
      </c>
      <c r="B163" s="429" t="s">
        <v>8931</v>
      </c>
      <c r="C163" s="424" t="s">
        <v>8884</v>
      </c>
      <c r="D163" s="434">
        <v>982.6</v>
      </c>
    </row>
    <row r="164" spans="1:4" ht="12.75" customHeight="1" x14ac:dyDescent="0.2">
      <c r="A164" s="424" t="s">
        <v>8932</v>
      </c>
      <c r="B164" s="429" t="s">
        <v>8933</v>
      </c>
      <c r="C164" s="424" t="s">
        <v>8884</v>
      </c>
      <c r="D164" s="434">
        <v>945.65</v>
      </c>
    </row>
    <row r="165" spans="1:4" ht="12.75" customHeight="1" x14ac:dyDescent="0.2">
      <c r="A165" s="424" t="s">
        <v>8934</v>
      </c>
      <c r="B165" s="429" t="s">
        <v>8935</v>
      </c>
      <c r="C165" s="424" t="s">
        <v>8884</v>
      </c>
      <c r="D165" s="434">
        <v>951.21</v>
      </c>
    </row>
    <row r="166" spans="1:4" ht="12.75" customHeight="1" x14ac:dyDescent="0.2">
      <c r="A166" s="424" t="s">
        <v>8936</v>
      </c>
      <c r="B166" s="429" t="s">
        <v>8937</v>
      </c>
      <c r="C166" s="424" t="s">
        <v>8884</v>
      </c>
      <c r="D166" s="434">
        <v>767.28</v>
      </c>
    </row>
    <row r="167" spans="1:4" ht="12.75" customHeight="1" x14ac:dyDescent="0.2">
      <c r="A167" s="424" t="s">
        <v>3795</v>
      </c>
      <c r="B167" s="429" t="s">
        <v>12822</v>
      </c>
      <c r="C167" s="424" t="s">
        <v>58</v>
      </c>
      <c r="D167" s="435">
        <v>1568.04</v>
      </c>
    </row>
    <row r="168" spans="1:4" x14ac:dyDescent="0.2">
      <c r="A168" s="425">
        <v>8726</v>
      </c>
      <c r="B168" s="428" t="s">
        <v>8938</v>
      </c>
      <c r="C168" s="423"/>
      <c r="D168" s="431"/>
    </row>
    <row r="169" spans="1:4" ht="12.75" customHeight="1" x14ac:dyDescent="0.2">
      <c r="A169" s="424" t="s">
        <v>12823</v>
      </c>
      <c r="B169" s="429" t="s">
        <v>12824</v>
      </c>
      <c r="C169" s="424" t="s">
        <v>22</v>
      </c>
      <c r="D169" s="433">
        <v>53.98</v>
      </c>
    </row>
    <row r="170" spans="1:4" x14ac:dyDescent="0.2">
      <c r="A170" s="424" t="s">
        <v>3926</v>
      </c>
      <c r="B170" s="429" t="s">
        <v>12825</v>
      </c>
      <c r="C170" s="424" t="s">
        <v>58</v>
      </c>
      <c r="D170" s="433">
        <v>37.39</v>
      </c>
    </row>
    <row r="171" spans="1:4" ht="24" x14ac:dyDescent="0.2">
      <c r="A171" s="424" t="s">
        <v>3928</v>
      </c>
      <c r="B171" s="429" t="s">
        <v>12826</v>
      </c>
      <c r="C171" s="424" t="s">
        <v>58</v>
      </c>
      <c r="D171" s="433">
        <v>64.78</v>
      </c>
    </row>
    <row r="172" spans="1:4" x14ac:dyDescent="0.2">
      <c r="A172" s="424" t="s">
        <v>3927</v>
      </c>
      <c r="B172" s="429" t="s">
        <v>12827</v>
      </c>
      <c r="C172" s="424" t="s">
        <v>58</v>
      </c>
      <c r="D172" s="433">
        <v>86.07</v>
      </c>
    </row>
    <row r="173" spans="1:4" x14ac:dyDescent="0.2">
      <c r="A173" s="425">
        <v>8727</v>
      </c>
      <c r="B173" s="428" t="s">
        <v>8939</v>
      </c>
      <c r="C173" s="423"/>
      <c r="D173" s="431"/>
    </row>
    <row r="174" spans="1:4" ht="12.75" customHeight="1" x14ac:dyDescent="0.2">
      <c r="A174" s="424" t="s">
        <v>3787</v>
      </c>
      <c r="B174" s="429" t="s">
        <v>12828</v>
      </c>
      <c r="C174" s="424" t="s">
        <v>22</v>
      </c>
      <c r="D174" s="433">
        <v>42.21</v>
      </c>
    </row>
    <row r="175" spans="1:4" ht="12.75" customHeight="1" x14ac:dyDescent="0.2">
      <c r="A175" s="424" t="s">
        <v>3800</v>
      </c>
      <c r="B175" s="429" t="s">
        <v>12829</v>
      </c>
      <c r="C175" s="424" t="s">
        <v>8866</v>
      </c>
      <c r="D175" s="434">
        <v>150.77000000000001</v>
      </c>
    </row>
    <row r="176" spans="1:4" ht="24" x14ac:dyDescent="0.2">
      <c r="A176" s="424" t="s">
        <v>3798</v>
      </c>
      <c r="B176" s="429" t="s">
        <v>12830</v>
      </c>
      <c r="C176" s="424" t="s">
        <v>8866</v>
      </c>
      <c r="D176" s="433">
        <v>10.4</v>
      </c>
    </row>
    <row r="177" spans="1:4" ht="12.75" customHeight="1" x14ac:dyDescent="0.2">
      <c r="A177" s="424" t="s">
        <v>3799</v>
      </c>
      <c r="B177" s="429" t="s">
        <v>12831</v>
      </c>
      <c r="C177" s="424" t="s">
        <v>22</v>
      </c>
      <c r="D177" s="433">
        <v>12.86</v>
      </c>
    </row>
    <row r="178" spans="1:4" ht="12.75" customHeight="1" x14ac:dyDescent="0.2">
      <c r="A178" s="424" t="s">
        <v>3803</v>
      </c>
      <c r="B178" s="429" t="s">
        <v>12832</v>
      </c>
      <c r="C178" s="424" t="s">
        <v>22</v>
      </c>
      <c r="D178" s="434">
        <v>197.25</v>
      </c>
    </row>
    <row r="179" spans="1:4" ht="12.75" customHeight="1" x14ac:dyDescent="0.2">
      <c r="A179" s="424" t="s">
        <v>3802</v>
      </c>
      <c r="B179" s="429" t="s">
        <v>12833</v>
      </c>
      <c r="C179" s="424" t="s">
        <v>8866</v>
      </c>
      <c r="D179" s="433">
        <v>81.23</v>
      </c>
    </row>
    <row r="180" spans="1:4" ht="12.75" customHeight="1" x14ac:dyDescent="0.2">
      <c r="A180" s="424" t="s">
        <v>12834</v>
      </c>
      <c r="B180" s="429" t="s">
        <v>12835</v>
      </c>
      <c r="C180" s="424" t="s">
        <v>8866</v>
      </c>
      <c r="D180" s="433">
        <v>59.78</v>
      </c>
    </row>
    <row r="181" spans="1:4" ht="12.75" customHeight="1" x14ac:dyDescent="0.2">
      <c r="A181" s="424" t="s">
        <v>3801</v>
      </c>
      <c r="B181" s="429" t="s">
        <v>12836</v>
      </c>
      <c r="C181" s="424" t="s">
        <v>8866</v>
      </c>
      <c r="D181" s="433">
        <v>76.3</v>
      </c>
    </row>
    <row r="182" spans="1:4" x14ac:dyDescent="0.2">
      <c r="A182" s="425">
        <v>8728</v>
      </c>
      <c r="B182" s="428" t="s">
        <v>8940</v>
      </c>
      <c r="C182" s="423"/>
      <c r="D182" s="431"/>
    </row>
    <row r="183" spans="1:4" x14ac:dyDescent="0.2">
      <c r="A183" s="424" t="s">
        <v>12837</v>
      </c>
      <c r="B183" s="429" t="s">
        <v>12838</v>
      </c>
      <c r="C183" s="424" t="s">
        <v>58</v>
      </c>
      <c r="D183" s="432">
        <v>5</v>
      </c>
    </row>
    <row r="184" spans="1:4" ht="12.75" customHeight="1" x14ac:dyDescent="0.2">
      <c r="A184" s="424" t="s">
        <v>3792</v>
      </c>
      <c r="B184" s="429" t="s">
        <v>12839</v>
      </c>
      <c r="C184" s="424" t="s">
        <v>22</v>
      </c>
      <c r="D184" s="432">
        <v>2.79</v>
      </c>
    </row>
    <row r="185" spans="1:4" ht="12.75" customHeight="1" x14ac:dyDescent="0.2">
      <c r="A185" s="424" t="s">
        <v>3797</v>
      </c>
      <c r="B185" s="429" t="s">
        <v>12840</v>
      </c>
      <c r="C185" s="424" t="s">
        <v>22</v>
      </c>
      <c r="D185" s="433">
        <v>10.77</v>
      </c>
    </row>
    <row r="186" spans="1:4" x14ac:dyDescent="0.2">
      <c r="A186" s="425">
        <v>8729</v>
      </c>
      <c r="B186" s="428" t="s">
        <v>8941</v>
      </c>
      <c r="C186" s="423"/>
      <c r="D186" s="431"/>
    </row>
    <row r="187" spans="1:4" ht="12.75" customHeight="1" x14ac:dyDescent="0.2">
      <c r="A187" s="424" t="s">
        <v>12841</v>
      </c>
      <c r="B187" s="429" t="s">
        <v>12842</v>
      </c>
      <c r="C187" s="424" t="s">
        <v>22</v>
      </c>
      <c r="D187" s="432">
        <v>1.56</v>
      </c>
    </row>
    <row r="188" spans="1:4" ht="12.75" customHeight="1" x14ac:dyDescent="0.2">
      <c r="A188" s="424" t="s">
        <v>12843</v>
      </c>
      <c r="B188" s="429" t="s">
        <v>12844</v>
      </c>
      <c r="C188" s="424" t="s">
        <v>8866</v>
      </c>
      <c r="D188" s="432">
        <v>1.42</v>
      </c>
    </row>
    <row r="189" spans="1:4" ht="24" x14ac:dyDescent="0.2">
      <c r="A189" s="424" t="s">
        <v>2067</v>
      </c>
      <c r="B189" s="429" t="s">
        <v>12845</v>
      </c>
      <c r="C189" s="424" t="s">
        <v>8944</v>
      </c>
      <c r="D189" s="433">
        <v>45.55</v>
      </c>
    </row>
    <row r="190" spans="1:4" ht="24" x14ac:dyDescent="0.2">
      <c r="A190" s="424" t="s">
        <v>2068</v>
      </c>
      <c r="B190" s="429" t="s">
        <v>2069</v>
      </c>
      <c r="C190" s="424" t="s">
        <v>8942</v>
      </c>
      <c r="D190" s="432">
        <v>9.82</v>
      </c>
    </row>
    <row r="191" spans="1:4" ht="24" x14ac:dyDescent="0.2">
      <c r="A191" s="424" t="s">
        <v>2070</v>
      </c>
      <c r="B191" s="429" t="s">
        <v>8943</v>
      </c>
      <c r="C191" s="424" t="s">
        <v>8944</v>
      </c>
      <c r="D191" s="433">
        <v>20</v>
      </c>
    </row>
    <row r="192" spans="1:4" ht="12.75" customHeight="1" x14ac:dyDescent="0.2">
      <c r="A192" s="424" t="s">
        <v>2071</v>
      </c>
      <c r="B192" s="429" t="s">
        <v>2072</v>
      </c>
      <c r="C192" s="424" t="s">
        <v>8866</v>
      </c>
      <c r="D192" s="433">
        <v>10.01</v>
      </c>
    </row>
    <row r="193" spans="1:4" ht="12.75" customHeight="1" x14ac:dyDescent="0.2">
      <c r="A193" s="424" t="s">
        <v>2073</v>
      </c>
      <c r="B193" s="429" t="s">
        <v>2074</v>
      </c>
      <c r="C193" s="424" t="s">
        <v>8866</v>
      </c>
      <c r="D193" s="433">
        <v>13.44</v>
      </c>
    </row>
    <row r="194" spans="1:4" x14ac:dyDescent="0.2">
      <c r="A194" s="424" t="s">
        <v>2075</v>
      </c>
      <c r="B194" s="429" t="s">
        <v>2076</v>
      </c>
      <c r="C194" s="424" t="s">
        <v>22</v>
      </c>
      <c r="D194" s="433">
        <v>10.94</v>
      </c>
    </row>
    <row r="195" spans="1:4" ht="12.75" customHeight="1" x14ac:dyDescent="0.2">
      <c r="A195" s="424" t="s">
        <v>2077</v>
      </c>
      <c r="B195" s="429" t="s">
        <v>12846</v>
      </c>
      <c r="C195" s="424" t="s">
        <v>8866</v>
      </c>
      <c r="D195" s="433">
        <v>12.21</v>
      </c>
    </row>
    <row r="196" spans="1:4" ht="24" x14ac:dyDescent="0.2">
      <c r="A196" s="424" t="s">
        <v>2078</v>
      </c>
      <c r="B196" s="429" t="s">
        <v>12847</v>
      </c>
      <c r="C196" s="424" t="s">
        <v>8866</v>
      </c>
      <c r="D196" s="433">
        <v>14.04</v>
      </c>
    </row>
    <row r="197" spans="1:4" x14ac:dyDescent="0.2">
      <c r="A197" s="425">
        <v>8730</v>
      </c>
      <c r="B197" s="428" t="s">
        <v>12848</v>
      </c>
      <c r="C197" s="423"/>
      <c r="D197" s="431"/>
    </row>
    <row r="198" spans="1:4" ht="12.75" customHeight="1" x14ac:dyDescent="0.2">
      <c r="A198" s="424" t="s">
        <v>12849</v>
      </c>
      <c r="B198" s="429" t="s">
        <v>12850</v>
      </c>
      <c r="C198" s="424" t="s">
        <v>22</v>
      </c>
      <c r="D198" s="434">
        <v>195.3</v>
      </c>
    </row>
    <row r="199" spans="1:4" ht="12.75" customHeight="1" x14ac:dyDescent="0.2">
      <c r="A199" s="424" t="s">
        <v>12851</v>
      </c>
      <c r="B199" s="429" t="s">
        <v>12852</v>
      </c>
      <c r="C199" s="424" t="s">
        <v>22</v>
      </c>
      <c r="D199" s="434">
        <v>122.01</v>
      </c>
    </row>
    <row r="200" spans="1:4" x14ac:dyDescent="0.2">
      <c r="A200" s="425">
        <v>8665</v>
      </c>
      <c r="B200" s="428" t="s">
        <v>8945</v>
      </c>
      <c r="C200" s="423"/>
      <c r="D200" s="431"/>
    </row>
    <row r="201" spans="1:4" x14ac:dyDescent="0.2">
      <c r="A201" s="425">
        <v>8731</v>
      </c>
      <c r="B201" s="428" t="s">
        <v>8946</v>
      </c>
      <c r="C201" s="423"/>
      <c r="D201" s="431"/>
    </row>
    <row r="202" spans="1:4" ht="12.75" customHeight="1" x14ac:dyDescent="0.2">
      <c r="A202" s="424" t="s">
        <v>5042</v>
      </c>
      <c r="B202" s="429" t="s">
        <v>12853</v>
      </c>
      <c r="C202" s="424" t="s">
        <v>8872</v>
      </c>
      <c r="D202" s="432">
        <v>3.85</v>
      </c>
    </row>
    <row r="203" spans="1:4" ht="24" x14ac:dyDescent="0.2">
      <c r="A203" s="424" t="s">
        <v>5062</v>
      </c>
      <c r="B203" s="429" t="s">
        <v>12854</v>
      </c>
      <c r="C203" s="424" t="s">
        <v>8866</v>
      </c>
      <c r="D203" s="432">
        <v>9.7200000000000006</v>
      </c>
    </row>
    <row r="204" spans="1:4" ht="12.75" customHeight="1" x14ac:dyDescent="0.2">
      <c r="A204" s="424" t="s">
        <v>5061</v>
      </c>
      <c r="B204" s="429" t="s">
        <v>12855</v>
      </c>
      <c r="C204" s="424" t="s">
        <v>8866</v>
      </c>
      <c r="D204" s="432">
        <v>3.22</v>
      </c>
    </row>
    <row r="205" spans="1:4" ht="12.75" customHeight="1" x14ac:dyDescent="0.2">
      <c r="A205" s="424" t="s">
        <v>5060</v>
      </c>
      <c r="B205" s="429" t="s">
        <v>12856</v>
      </c>
      <c r="C205" s="424" t="s">
        <v>8866</v>
      </c>
      <c r="D205" s="432">
        <v>4.8099999999999996</v>
      </c>
    </row>
    <row r="206" spans="1:4" x14ac:dyDescent="0.2">
      <c r="A206" s="425">
        <v>8732</v>
      </c>
      <c r="B206" s="428" t="s">
        <v>8947</v>
      </c>
      <c r="C206" s="423"/>
      <c r="D206" s="431"/>
    </row>
    <row r="207" spans="1:4" ht="12.75" customHeight="1" x14ac:dyDescent="0.2">
      <c r="A207" s="424" t="s">
        <v>5055</v>
      </c>
      <c r="B207" s="429" t="s">
        <v>12857</v>
      </c>
      <c r="C207" s="424" t="s">
        <v>8872</v>
      </c>
      <c r="D207" s="433">
        <v>10.16</v>
      </c>
    </row>
    <row r="208" spans="1:4" ht="12.75" customHeight="1" x14ac:dyDescent="0.2">
      <c r="A208" s="424" t="s">
        <v>5052</v>
      </c>
      <c r="B208" s="429" t="s">
        <v>12858</v>
      </c>
      <c r="C208" s="424" t="s">
        <v>8872</v>
      </c>
      <c r="D208" s="432">
        <v>8.8800000000000008</v>
      </c>
    </row>
    <row r="209" spans="1:4" ht="12.75" customHeight="1" x14ac:dyDescent="0.2">
      <c r="A209" s="424" t="s">
        <v>5056</v>
      </c>
      <c r="B209" s="429" t="s">
        <v>12859</v>
      </c>
      <c r="C209" s="424" t="s">
        <v>8872</v>
      </c>
      <c r="D209" s="432">
        <v>9.5299999999999994</v>
      </c>
    </row>
    <row r="210" spans="1:4" ht="12.75" customHeight="1" x14ac:dyDescent="0.2">
      <c r="A210" s="424" t="s">
        <v>5053</v>
      </c>
      <c r="B210" s="429" t="s">
        <v>12860</v>
      </c>
      <c r="C210" s="424" t="s">
        <v>8872</v>
      </c>
      <c r="D210" s="432">
        <v>8.41</v>
      </c>
    </row>
    <row r="211" spans="1:4" ht="24" x14ac:dyDescent="0.2">
      <c r="A211" s="424" t="s">
        <v>5054</v>
      </c>
      <c r="B211" s="429" t="s">
        <v>12861</v>
      </c>
      <c r="C211" s="424" t="s">
        <v>8872</v>
      </c>
      <c r="D211" s="433">
        <v>11.91</v>
      </c>
    </row>
    <row r="212" spans="1:4" ht="12.75" customHeight="1" x14ac:dyDescent="0.2">
      <c r="A212" s="424" t="s">
        <v>5051</v>
      </c>
      <c r="B212" s="429" t="s">
        <v>12862</v>
      </c>
      <c r="C212" s="424" t="s">
        <v>8872</v>
      </c>
      <c r="D212" s="433">
        <v>10.31</v>
      </c>
    </row>
    <row r="213" spans="1:4" ht="24" x14ac:dyDescent="0.2">
      <c r="A213" s="424" t="s">
        <v>5043</v>
      </c>
      <c r="B213" s="429" t="s">
        <v>12863</v>
      </c>
      <c r="C213" s="424" t="s">
        <v>8872</v>
      </c>
      <c r="D213" s="432">
        <v>8.25</v>
      </c>
    </row>
    <row r="214" spans="1:4" ht="24" x14ac:dyDescent="0.2">
      <c r="A214" s="424" t="s">
        <v>5044</v>
      </c>
      <c r="B214" s="429" t="s">
        <v>12864</v>
      </c>
      <c r="C214" s="424" t="s">
        <v>8872</v>
      </c>
      <c r="D214" s="433">
        <v>10.31</v>
      </c>
    </row>
    <row r="215" spans="1:4" x14ac:dyDescent="0.2">
      <c r="A215" s="424" t="s">
        <v>5057</v>
      </c>
      <c r="B215" s="429" t="s">
        <v>12865</v>
      </c>
      <c r="C215" s="424" t="s">
        <v>8872</v>
      </c>
      <c r="D215" s="432">
        <v>9.0500000000000007</v>
      </c>
    </row>
    <row r="216" spans="1:4" ht="12.75" customHeight="1" x14ac:dyDescent="0.2">
      <c r="A216" s="424" t="s">
        <v>5049</v>
      </c>
      <c r="B216" s="429" t="s">
        <v>12866</v>
      </c>
      <c r="C216" s="424" t="s">
        <v>8872</v>
      </c>
      <c r="D216" s="432">
        <v>3.21</v>
      </c>
    </row>
    <row r="217" spans="1:4" ht="12.75" customHeight="1" x14ac:dyDescent="0.2">
      <c r="A217" s="424" t="s">
        <v>5050</v>
      </c>
      <c r="B217" s="429" t="s">
        <v>12867</v>
      </c>
      <c r="C217" s="424" t="s">
        <v>8872</v>
      </c>
      <c r="D217" s="432">
        <v>4.82</v>
      </c>
    </row>
    <row r="218" spans="1:4" x14ac:dyDescent="0.2">
      <c r="A218" s="425">
        <v>8733</v>
      </c>
      <c r="B218" s="428" t="s">
        <v>8948</v>
      </c>
      <c r="C218" s="423"/>
      <c r="D218" s="431"/>
    </row>
    <row r="219" spans="1:4" ht="24" x14ac:dyDescent="0.2">
      <c r="A219" s="424" t="s">
        <v>5045</v>
      </c>
      <c r="B219" s="429" t="s">
        <v>12868</v>
      </c>
      <c r="C219" s="424" t="s">
        <v>8872</v>
      </c>
      <c r="D219" s="433">
        <v>39.479999999999997</v>
      </c>
    </row>
    <row r="220" spans="1:4" ht="24" x14ac:dyDescent="0.2">
      <c r="A220" s="424" t="s">
        <v>5047</v>
      </c>
      <c r="B220" s="429" t="s">
        <v>12869</v>
      </c>
      <c r="C220" s="424" t="s">
        <v>8872</v>
      </c>
      <c r="D220" s="433">
        <v>88.89</v>
      </c>
    </row>
    <row r="221" spans="1:4" ht="24" x14ac:dyDescent="0.2">
      <c r="A221" s="424" t="s">
        <v>5048</v>
      </c>
      <c r="B221" s="429" t="s">
        <v>12870</v>
      </c>
      <c r="C221" s="424" t="s">
        <v>8872</v>
      </c>
      <c r="D221" s="434">
        <v>117.81</v>
      </c>
    </row>
    <row r="222" spans="1:4" x14ac:dyDescent="0.2">
      <c r="A222" s="424" t="s">
        <v>5046</v>
      </c>
      <c r="B222" s="429" t="s">
        <v>12871</v>
      </c>
      <c r="C222" s="424" t="s">
        <v>8872</v>
      </c>
      <c r="D222" s="433">
        <v>67.39</v>
      </c>
    </row>
    <row r="223" spans="1:4" x14ac:dyDescent="0.2">
      <c r="A223" s="425">
        <v>8734</v>
      </c>
      <c r="B223" s="428" t="s">
        <v>8949</v>
      </c>
      <c r="C223" s="423"/>
      <c r="D223" s="431"/>
    </row>
    <row r="224" spans="1:4" x14ac:dyDescent="0.2">
      <c r="A224" s="424" t="s">
        <v>5037</v>
      </c>
      <c r="B224" s="429" t="s">
        <v>12872</v>
      </c>
      <c r="C224" s="424" t="s">
        <v>8866</v>
      </c>
      <c r="D224" s="433">
        <v>22.72</v>
      </c>
    </row>
    <row r="225" spans="1:4" x14ac:dyDescent="0.2">
      <c r="A225" s="424" t="s">
        <v>5036</v>
      </c>
      <c r="B225" s="429" t="s">
        <v>12873</v>
      </c>
      <c r="C225" s="424" t="s">
        <v>8866</v>
      </c>
      <c r="D225" s="433">
        <v>12.63</v>
      </c>
    </row>
    <row r="226" spans="1:4" x14ac:dyDescent="0.2">
      <c r="A226" s="425">
        <v>8735</v>
      </c>
      <c r="B226" s="428" t="s">
        <v>8950</v>
      </c>
      <c r="C226" s="423"/>
      <c r="D226" s="431"/>
    </row>
    <row r="227" spans="1:4" x14ac:dyDescent="0.2">
      <c r="A227" s="424" t="s">
        <v>5041</v>
      </c>
      <c r="B227" s="429" t="s">
        <v>12874</v>
      </c>
      <c r="C227" s="424" t="s">
        <v>8872</v>
      </c>
      <c r="D227" s="433">
        <v>67.39</v>
      </c>
    </row>
    <row r="228" spans="1:4" ht="24" x14ac:dyDescent="0.2">
      <c r="A228" s="424" t="s">
        <v>12875</v>
      </c>
      <c r="B228" s="429" t="s">
        <v>12876</v>
      </c>
      <c r="C228" s="424" t="s">
        <v>8872</v>
      </c>
      <c r="D228" s="432">
        <v>8.9499999999999993</v>
      </c>
    </row>
    <row r="229" spans="1:4" x14ac:dyDescent="0.2">
      <c r="A229" s="424" t="s">
        <v>12877</v>
      </c>
      <c r="B229" s="429" t="s">
        <v>12878</v>
      </c>
      <c r="C229" s="424" t="s">
        <v>8872</v>
      </c>
      <c r="D229" s="432">
        <v>5.62</v>
      </c>
    </row>
    <row r="230" spans="1:4" x14ac:dyDescent="0.2">
      <c r="A230" s="424" t="s">
        <v>5039</v>
      </c>
      <c r="B230" s="429" t="s">
        <v>12879</v>
      </c>
      <c r="C230" s="424" t="s">
        <v>8872</v>
      </c>
      <c r="D230" s="432">
        <v>4.99</v>
      </c>
    </row>
    <row r="231" spans="1:4" x14ac:dyDescent="0.2">
      <c r="A231" s="424" t="s">
        <v>5040</v>
      </c>
      <c r="B231" s="429" t="s">
        <v>12880</v>
      </c>
      <c r="C231" s="424" t="s">
        <v>8872</v>
      </c>
      <c r="D231" s="432">
        <v>3.02</v>
      </c>
    </row>
    <row r="232" spans="1:4" x14ac:dyDescent="0.2">
      <c r="A232" s="424" t="s">
        <v>5038</v>
      </c>
      <c r="B232" s="429" t="s">
        <v>12881</v>
      </c>
      <c r="C232" s="424" t="s">
        <v>8872</v>
      </c>
      <c r="D232" s="433">
        <v>45.49</v>
      </c>
    </row>
    <row r="233" spans="1:4" x14ac:dyDescent="0.2">
      <c r="A233" s="424" t="s">
        <v>5059</v>
      </c>
      <c r="B233" s="429" t="s">
        <v>12882</v>
      </c>
      <c r="C233" s="424" t="s">
        <v>8872</v>
      </c>
      <c r="D233" s="433">
        <v>67.39</v>
      </c>
    </row>
    <row r="234" spans="1:4" x14ac:dyDescent="0.2">
      <c r="A234" s="424" t="s">
        <v>5058</v>
      </c>
      <c r="B234" s="429" t="s">
        <v>12883</v>
      </c>
      <c r="C234" s="424" t="s">
        <v>8872</v>
      </c>
      <c r="D234" s="433">
        <v>40.840000000000003</v>
      </c>
    </row>
    <row r="235" spans="1:4" x14ac:dyDescent="0.2">
      <c r="A235" s="425">
        <v>8736</v>
      </c>
      <c r="B235" s="428" t="s">
        <v>8951</v>
      </c>
      <c r="C235" s="423"/>
      <c r="D235" s="431"/>
    </row>
    <row r="236" spans="1:4" ht="24" x14ac:dyDescent="0.2">
      <c r="A236" s="424" t="s">
        <v>12884</v>
      </c>
      <c r="B236" s="429" t="s">
        <v>12885</v>
      </c>
      <c r="C236" s="424" t="s">
        <v>8866</v>
      </c>
      <c r="D236" s="434">
        <v>109.04</v>
      </c>
    </row>
    <row r="237" spans="1:4" ht="12.75" customHeight="1" x14ac:dyDescent="0.2">
      <c r="A237" s="424" t="s">
        <v>12886</v>
      </c>
      <c r="B237" s="429" t="s">
        <v>12887</v>
      </c>
      <c r="C237" s="424" t="s">
        <v>8866</v>
      </c>
      <c r="D237" s="433">
        <v>74.08</v>
      </c>
    </row>
    <row r="238" spans="1:4" x14ac:dyDescent="0.2">
      <c r="A238" s="425">
        <v>8666</v>
      </c>
      <c r="B238" s="428" t="s">
        <v>8952</v>
      </c>
      <c r="C238" s="423"/>
      <c r="D238" s="431"/>
    </row>
    <row r="239" spans="1:4" x14ac:dyDescent="0.2">
      <c r="A239" s="425">
        <v>8737</v>
      </c>
      <c r="B239" s="428" t="s">
        <v>8953</v>
      </c>
      <c r="C239" s="423"/>
      <c r="D239" s="431"/>
    </row>
    <row r="240" spans="1:4" ht="12.75" customHeight="1" x14ac:dyDescent="0.2">
      <c r="A240" s="424" t="s">
        <v>12888</v>
      </c>
      <c r="B240" s="429" t="s">
        <v>12889</v>
      </c>
      <c r="C240" s="424" t="s">
        <v>8872</v>
      </c>
      <c r="D240" s="434">
        <v>164.85</v>
      </c>
    </row>
    <row r="241" spans="1:4" x14ac:dyDescent="0.2">
      <c r="A241" s="425">
        <v>8738</v>
      </c>
      <c r="B241" s="428" t="s">
        <v>8954</v>
      </c>
      <c r="C241" s="423"/>
      <c r="D241" s="431"/>
    </row>
    <row r="242" spans="1:4" x14ac:dyDescent="0.2">
      <c r="A242" s="424" t="s">
        <v>12890</v>
      </c>
      <c r="B242" s="429" t="s">
        <v>12891</v>
      </c>
      <c r="C242" s="424" t="s">
        <v>58</v>
      </c>
      <c r="D242" s="433">
        <v>32.9</v>
      </c>
    </row>
    <row r="243" spans="1:4" x14ac:dyDescent="0.2">
      <c r="A243" s="424" t="s">
        <v>12892</v>
      </c>
      <c r="B243" s="429" t="s">
        <v>12893</v>
      </c>
      <c r="C243" s="424" t="s">
        <v>58</v>
      </c>
      <c r="D243" s="433">
        <v>38.119999999999997</v>
      </c>
    </row>
    <row r="244" spans="1:4" x14ac:dyDescent="0.2">
      <c r="A244" s="424" t="s">
        <v>12894</v>
      </c>
      <c r="B244" s="429" t="s">
        <v>12895</v>
      </c>
      <c r="C244" s="424" t="s">
        <v>58</v>
      </c>
      <c r="D244" s="433">
        <v>16.45</v>
      </c>
    </row>
    <row r="245" spans="1:4" x14ac:dyDescent="0.2">
      <c r="A245" s="424" t="s">
        <v>12896</v>
      </c>
      <c r="B245" s="429" t="s">
        <v>12897</v>
      </c>
      <c r="C245" s="424" t="s">
        <v>58</v>
      </c>
      <c r="D245" s="433">
        <v>19.059999999999999</v>
      </c>
    </row>
    <row r="246" spans="1:4" ht="12.75" customHeight="1" x14ac:dyDescent="0.2">
      <c r="A246" s="424" t="s">
        <v>12898</v>
      </c>
      <c r="B246" s="429" t="s">
        <v>12899</v>
      </c>
      <c r="C246" s="424" t="s">
        <v>8872</v>
      </c>
      <c r="D246" s="434">
        <v>153.94999999999999</v>
      </c>
    </row>
    <row r="247" spans="1:4" ht="12.75" customHeight="1" x14ac:dyDescent="0.2">
      <c r="A247" s="424" t="s">
        <v>3323</v>
      </c>
      <c r="B247" s="429" t="s">
        <v>12900</v>
      </c>
      <c r="C247" s="424" t="s">
        <v>22</v>
      </c>
      <c r="D247" s="434">
        <v>171.07</v>
      </c>
    </row>
    <row r="248" spans="1:4" ht="12.75" customHeight="1" x14ac:dyDescent="0.2">
      <c r="A248" s="424" t="s">
        <v>3324</v>
      </c>
      <c r="B248" s="429" t="s">
        <v>12901</v>
      </c>
      <c r="C248" s="424" t="s">
        <v>22</v>
      </c>
      <c r="D248" s="434">
        <v>179.4</v>
      </c>
    </row>
    <row r="249" spans="1:4" ht="12.75" customHeight="1" x14ac:dyDescent="0.2">
      <c r="A249" s="424" t="s">
        <v>3325</v>
      </c>
      <c r="B249" s="429" t="s">
        <v>12902</v>
      </c>
      <c r="C249" s="424" t="s">
        <v>22</v>
      </c>
      <c r="D249" s="434">
        <v>216.34</v>
      </c>
    </row>
    <row r="250" spans="1:4" ht="12.75" customHeight="1" x14ac:dyDescent="0.2">
      <c r="A250" s="424" t="s">
        <v>3326</v>
      </c>
      <c r="B250" s="429" t="s">
        <v>12903</v>
      </c>
      <c r="C250" s="424" t="s">
        <v>22</v>
      </c>
      <c r="D250" s="434">
        <v>240.58</v>
      </c>
    </row>
    <row r="251" spans="1:4" ht="12.75" customHeight="1" x14ac:dyDescent="0.2">
      <c r="A251" s="424" t="s">
        <v>3327</v>
      </c>
      <c r="B251" s="429" t="s">
        <v>12904</v>
      </c>
      <c r="C251" s="424" t="s">
        <v>22</v>
      </c>
      <c r="D251" s="434">
        <v>263.42</v>
      </c>
    </row>
    <row r="252" spans="1:4" ht="12.75" customHeight="1" x14ac:dyDescent="0.2">
      <c r="A252" s="424" t="s">
        <v>3328</v>
      </c>
      <c r="B252" s="429" t="s">
        <v>12905</v>
      </c>
      <c r="C252" s="424" t="s">
        <v>22</v>
      </c>
      <c r="D252" s="434">
        <v>317.86</v>
      </c>
    </row>
    <row r="253" spans="1:4" x14ac:dyDescent="0.2">
      <c r="A253" s="424" t="s">
        <v>3329</v>
      </c>
      <c r="B253" s="429" t="s">
        <v>12906</v>
      </c>
      <c r="C253" s="424" t="s">
        <v>22</v>
      </c>
      <c r="D253" s="434">
        <v>349.56</v>
      </c>
    </row>
    <row r="254" spans="1:4" x14ac:dyDescent="0.2">
      <c r="A254" s="424" t="s">
        <v>3331</v>
      </c>
      <c r="B254" s="429" t="s">
        <v>12907</v>
      </c>
      <c r="C254" s="424" t="s">
        <v>22</v>
      </c>
      <c r="D254" s="434">
        <v>424.55</v>
      </c>
    </row>
    <row r="255" spans="1:4" x14ac:dyDescent="0.2">
      <c r="A255" s="424" t="s">
        <v>3333</v>
      </c>
      <c r="B255" s="429" t="s">
        <v>12908</v>
      </c>
      <c r="C255" s="424" t="s">
        <v>22</v>
      </c>
      <c r="D255" s="434">
        <v>478.02</v>
      </c>
    </row>
    <row r="256" spans="1:4" x14ac:dyDescent="0.2">
      <c r="A256" s="424" t="s">
        <v>3335</v>
      </c>
      <c r="B256" s="429" t="s">
        <v>12909</v>
      </c>
      <c r="C256" s="424" t="s">
        <v>22</v>
      </c>
      <c r="D256" s="434">
        <v>561.6</v>
      </c>
    </row>
    <row r="257" spans="1:4" x14ac:dyDescent="0.2">
      <c r="A257" s="424" t="s">
        <v>3337</v>
      </c>
      <c r="B257" s="429" t="s">
        <v>12910</v>
      </c>
      <c r="C257" s="424" t="s">
        <v>22</v>
      </c>
      <c r="D257" s="434">
        <v>687.52</v>
      </c>
    </row>
    <row r="258" spans="1:4" x14ac:dyDescent="0.2">
      <c r="A258" s="424" t="s">
        <v>3330</v>
      </c>
      <c r="B258" s="429" t="s">
        <v>12911</v>
      </c>
      <c r="C258" s="424" t="s">
        <v>22</v>
      </c>
      <c r="D258" s="434">
        <v>169.94</v>
      </c>
    </row>
    <row r="259" spans="1:4" x14ac:dyDescent="0.2">
      <c r="A259" s="424" t="s">
        <v>3332</v>
      </c>
      <c r="B259" s="429" t="s">
        <v>12912</v>
      </c>
      <c r="C259" s="424" t="s">
        <v>22</v>
      </c>
      <c r="D259" s="434">
        <v>207.64</v>
      </c>
    </row>
    <row r="260" spans="1:4" x14ac:dyDescent="0.2">
      <c r="A260" s="424" t="s">
        <v>3334</v>
      </c>
      <c r="B260" s="429" t="s">
        <v>12913</v>
      </c>
      <c r="C260" s="424" t="s">
        <v>22</v>
      </c>
      <c r="D260" s="434">
        <v>234.28</v>
      </c>
    </row>
    <row r="261" spans="1:4" x14ac:dyDescent="0.2">
      <c r="A261" s="424" t="s">
        <v>3336</v>
      </c>
      <c r="B261" s="429" t="s">
        <v>12914</v>
      </c>
      <c r="C261" s="424" t="s">
        <v>22</v>
      </c>
      <c r="D261" s="434">
        <v>277.27999999999997</v>
      </c>
    </row>
    <row r="262" spans="1:4" x14ac:dyDescent="0.2">
      <c r="A262" s="424" t="s">
        <v>3338</v>
      </c>
      <c r="B262" s="429" t="s">
        <v>12915</v>
      </c>
      <c r="C262" s="424" t="s">
        <v>22</v>
      </c>
      <c r="D262" s="434">
        <v>341.04</v>
      </c>
    </row>
    <row r="263" spans="1:4" x14ac:dyDescent="0.2">
      <c r="A263" s="424" t="s">
        <v>3318</v>
      </c>
      <c r="B263" s="429" t="s">
        <v>12916</v>
      </c>
      <c r="C263" s="424" t="s">
        <v>58</v>
      </c>
      <c r="D263" s="433">
        <v>71.73</v>
      </c>
    </row>
    <row r="264" spans="1:4" x14ac:dyDescent="0.2">
      <c r="A264" s="424" t="s">
        <v>12917</v>
      </c>
      <c r="B264" s="429" t="s">
        <v>12918</v>
      </c>
      <c r="C264" s="424" t="s">
        <v>58</v>
      </c>
      <c r="D264" s="434">
        <v>179.22</v>
      </c>
    </row>
    <row r="265" spans="1:4" ht="24" x14ac:dyDescent="0.2">
      <c r="A265" s="424" t="s">
        <v>12919</v>
      </c>
      <c r="B265" s="429" t="s">
        <v>12920</v>
      </c>
      <c r="C265" s="424" t="s">
        <v>58</v>
      </c>
      <c r="D265" s="434">
        <v>212.32</v>
      </c>
    </row>
    <row r="266" spans="1:4" ht="24" x14ac:dyDescent="0.2">
      <c r="A266" s="424" t="s">
        <v>12921</v>
      </c>
      <c r="B266" s="429" t="s">
        <v>12922</v>
      </c>
      <c r="C266" s="424" t="s">
        <v>58</v>
      </c>
      <c r="D266" s="433">
        <v>89.61</v>
      </c>
    </row>
    <row r="267" spans="1:4" ht="24" x14ac:dyDescent="0.2">
      <c r="A267" s="424" t="s">
        <v>12923</v>
      </c>
      <c r="B267" s="429" t="s">
        <v>12924</v>
      </c>
      <c r="C267" s="424" t="s">
        <v>58</v>
      </c>
      <c r="D267" s="434">
        <v>106.16</v>
      </c>
    </row>
    <row r="268" spans="1:4" ht="24" x14ac:dyDescent="0.2">
      <c r="A268" s="424" t="s">
        <v>8955</v>
      </c>
      <c r="B268" s="429" t="s">
        <v>8956</v>
      </c>
      <c r="C268" s="424" t="s">
        <v>22</v>
      </c>
      <c r="D268" s="434">
        <v>289.33</v>
      </c>
    </row>
    <row r="269" spans="1:4" x14ac:dyDescent="0.2">
      <c r="A269" s="424" t="s">
        <v>3322</v>
      </c>
      <c r="B269" s="429" t="s">
        <v>12925</v>
      </c>
      <c r="C269" s="424" t="s">
        <v>8872</v>
      </c>
      <c r="D269" s="434">
        <v>377.1</v>
      </c>
    </row>
    <row r="270" spans="1:4" ht="12.75" customHeight="1" x14ac:dyDescent="0.2">
      <c r="A270" s="424" t="s">
        <v>12926</v>
      </c>
      <c r="B270" s="429" t="s">
        <v>12927</v>
      </c>
      <c r="C270" s="424" t="s">
        <v>22</v>
      </c>
      <c r="D270" s="433">
        <v>36.799999999999997</v>
      </c>
    </row>
    <row r="271" spans="1:4" ht="12.75" customHeight="1" x14ac:dyDescent="0.2">
      <c r="A271" s="424" t="s">
        <v>3339</v>
      </c>
      <c r="B271" s="429" t="s">
        <v>12928</v>
      </c>
      <c r="C271" s="424" t="s">
        <v>22</v>
      </c>
      <c r="D271" s="433">
        <v>51.94</v>
      </c>
    </row>
    <row r="272" spans="1:4" ht="12.75" customHeight="1" x14ac:dyDescent="0.2">
      <c r="A272" s="424" t="s">
        <v>3340</v>
      </c>
      <c r="B272" s="429" t="s">
        <v>12929</v>
      </c>
      <c r="C272" s="424" t="s">
        <v>22</v>
      </c>
      <c r="D272" s="433">
        <v>71.569999999999993</v>
      </c>
    </row>
    <row r="273" spans="1:4" ht="12.75" customHeight="1" x14ac:dyDescent="0.2">
      <c r="A273" s="424" t="s">
        <v>3341</v>
      </c>
      <c r="B273" s="429" t="s">
        <v>12930</v>
      </c>
      <c r="C273" s="424" t="s">
        <v>22</v>
      </c>
      <c r="D273" s="433">
        <v>95.56</v>
      </c>
    </row>
    <row r="274" spans="1:4" ht="12.75" customHeight="1" x14ac:dyDescent="0.2">
      <c r="A274" s="424" t="s">
        <v>3342</v>
      </c>
      <c r="B274" s="429" t="s">
        <v>12931</v>
      </c>
      <c r="C274" s="424" t="s">
        <v>22</v>
      </c>
      <c r="D274" s="434">
        <v>156.63999999999999</v>
      </c>
    </row>
    <row r="275" spans="1:4" x14ac:dyDescent="0.2">
      <c r="A275" s="424" t="s">
        <v>12932</v>
      </c>
      <c r="B275" s="429" t="s">
        <v>12933</v>
      </c>
      <c r="C275" s="424" t="s">
        <v>22</v>
      </c>
      <c r="D275" s="433">
        <v>41.66</v>
      </c>
    </row>
    <row r="276" spans="1:4" ht="12.75" customHeight="1" x14ac:dyDescent="0.2">
      <c r="A276" s="424" t="s">
        <v>3319</v>
      </c>
      <c r="B276" s="429" t="s">
        <v>12934</v>
      </c>
      <c r="C276" s="424" t="s">
        <v>22</v>
      </c>
      <c r="D276" s="433">
        <v>78.459999999999994</v>
      </c>
    </row>
    <row r="277" spans="1:4" x14ac:dyDescent="0.2">
      <c r="A277" s="424" t="s">
        <v>12935</v>
      </c>
      <c r="B277" s="429" t="s">
        <v>12936</v>
      </c>
      <c r="C277" s="424" t="s">
        <v>22</v>
      </c>
      <c r="D277" s="433">
        <v>43.99</v>
      </c>
    </row>
    <row r="278" spans="1:4" ht="12.75" customHeight="1" x14ac:dyDescent="0.2">
      <c r="A278" s="424" t="s">
        <v>3320</v>
      </c>
      <c r="B278" s="429" t="s">
        <v>12937</v>
      </c>
      <c r="C278" s="424" t="s">
        <v>22</v>
      </c>
      <c r="D278" s="434">
        <v>104.29</v>
      </c>
    </row>
    <row r="279" spans="1:4" x14ac:dyDescent="0.2">
      <c r="A279" s="424" t="s">
        <v>12938</v>
      </c>
      <c r="B279" s="429" t="s">
        <v>12939</v>
      </c>
      <c r="C279" s="424" t="s">
        <v>22</v>
      </c>
      <c r="D279" s="433">
        <v>45.63</v>
      </c>
    </row>
    <row r="280" spans="1:4" ht="12.75" customHeight="1" x14ac:dyDescent="0.2">
      <c r="A280" s="424" t="s">
        <v>3321</v>
      </c>
      <c r="B280" s="429" t="s">
        <v>12940</v>
      </c>
      <c r="C280" s="424" t="s">
        <v>22</v>
      </c>
      <c r="D280" s="434">
        <v>130.66</v>
      </c>
    </row>
    <row r="281" spans="1:4" x14ac:dyDescent="0.2">
      <c r="A281" s="424" t="s">
        <v>12941</v>
      </c>
      <c r="B281" s="429" t="s">
        <v>12942</v>
      </c>
      <c r="C281" s="424" t="s">
        <v>22</v>
      </c>
      <c r="D281" s="433">
        <v>47.92</v>
      </c>
    </row>
    <row r="282" spans="1:4" ht="12.75" customHeight="1" x14ac:dyDescent="0.2">
      <c r="A282" s="424" t="s">
        <v>12943</v>
      </c>
      <c r="B282" s="429" t="s">
        <v>12944</v>
      </c>
      <c r="C282" s="424" t="s">
        <v>22</v>
      </c>
      <c r="D282" s="434">
        <v>156.33000000000001</v>
      </c>
    </row>
    <row r="283" spans="1:4" ht="12.75" customHeight="1" x14ac:dyDescent="0.2">
      <c r="A283" s="424" t="s">
        <v>12945</v>
      </c>
      <c r="B283" s="429" t="s">
        <v>12946</v>
      </c>
      <c r="C283" s="424" t="s">
        <v>58</v>
      </c>
      <c r="D283" s="435">
        <v>9744</v>
      </c>
    </row>
    <row r="284" spans="1:4" ht="24" x14ac:dyDescent="0.2">
      <c r="A284" s="424" t="s">
        <v>12947</v>
      </c>
      <c r="B284" s="429" t="s">
        <v>12948</v>
      </c>
      <c r="C284" s="424" t="s">
        <v>12949</v>
      </c>
      <c r="D284" s="433">
        <v>25.61</v>
      </c>
    </row>
    <row r="285" spans="1:4" ht="12.75" customHeight="1" x14ac:dyDescent="0.2">
      <c r="A285" s="424" t="s">
        <v>12950</v>
      </c>
      <c r="B285" s="429" t="s">
        <v>12951</v>
      </c>
      <c r="C285" s="424" t="s">
        <v>58</v>
      </c>
      <c r="D285" s="436">
        <v>20056.080000000002</v>
      </c>
    </row>
    <row r="286" spans="1:4" ht="24" x14ac:dyDescent="0.2">
      <c r="A286" s="424" t="s">
        <v>12952</v>
      </c>
      <c r="B286" s="429" t="s">
        <v>12953</v>
      </c>
      <c r="C286" s="424" t="s">
        <v>12949</v>
      </c>
      <c r="D286" s="433">
        <v>25.61</v>
      </c>
    </row>
    <row r="287" spans="1:4" ht="12.75" customHeight="1" x14ac:dyDescent="0.2">
      <c r="A287" s="424" t="s">
        <v>12954</v>
      </c>
      <c r="B287" s="429" t="s">
        <v>12955</v>
      </c>
      <c r="C287" s="424" t="s">
        <v>58</v>
      </c>
      <c r="D287" s="435">
        <v>4932.24</v>
      </c>
    </row>
    <row r="288" spans="1:4" ht="24" x14ac:dyDescent="0.2">
      <c r="A288" s="424" t="s">
        <v>12956</v>
      </c>
      <c r="B288" s="429" t="s">
        <v>12957</v>
      </c>
      <c r="C288" s="424" t="s">
        <v>12949</v>
      </c>
      <c r="D288" s="433">
        <v>10.59</v>
      </c>
    </row>
    <row r="289" spans="1:4" ht="12.75" customHeight="1" x14ac:dyDescent="0.2">
      <c r="A289" s="424" t="s">
        <v>12958</v>
      </c>
      <c r="B289" s="429" t="s">
        <v>12959</v>
      </c>
      <c r="C289" s="424" t="s">
        <v>58</v>
      </c>
      <c r="D289" s="435">
        <v>4200.26</v>
      </c>
    </row>
    <row r="290" spans="1:4" ht="24" x14ac:dyDescent="0.2">
      <c r="A290" s="424" t="s">
        <v>12960</v>
      </c>
      <c r="B290" s="429" t="s">
        <v>12961</v>
      </c>
      <c r="C290" s="424" t="s">
        <v>12949</v>
      </c>
      <c r="D290" s="433">
        <v>24.12</v>
      </c>
    </row>
    <row r="291" spans="1:4" ht="12.75" customHeight="1" x14ac:dyDescent="0.2">
      <c r="A291" s="424" t="s">
        <v>12962</v>
      </c>
      <c r="B291" s="429" t="s">
        <v>12963</v>
      </c>
      <c r="C291" s="424" t="s">
        <v>8872</v>
      </c>
      <c r="D291" s="433">
        <v>98.73</v>
      </c>
    </row>
    <row r="292" spans="1:4" x14ac:dyDescent="0.2">
      <c r="A292" s="425">
        <v>8739</v>
      </c>
      <c r="B292" s="428" t="s">
        <v>12964</v>
      </c>
      <c r="C292" s="423"/>
      <c r="D292" s="431"/>
    </row>
    <row r="293" spans="1:4" ht="24" x14ac:dyDescent="0.2">
      <c r="A293" s="424" t="s">
        <v>8957</v>
      </c>
      <c r="B293" s="429" t="s">
        <v>12965</v>
      </c>
      <c r="C293" s="424" t="s">
        <v>8866</v>
      </c>
      <c r="D293" s="433">
        <v>70.92</v>
      </c>
    </row>
    <row r="294" spans="1:4" ht="24" x14ac:dyDescent="0.2">
      <c r="A294" s="424" t="s">
        <v>3346</v>
      </c>
      <c r="B294" s="429" t="s">
        <v>12966</v>
      </c>
      <c r="C294" s="424" t="s">
        <v>8866</v>
      </c>
      <c r="D294" s="433">
        <v>63.6</v>
      </c>
    </row>
    <row r="295" spans="1:4" x14ac:dyDescent="0.2">
      <c r="A295" s="424" t="s">
        <v>3347</v>
      </c>
      <c r="B295" s="429" t="s">
        <v>12967</v>
      </c>
      <c r="C295" s="424" t="s">
        <v>8866</v>
      </c>
      <c r="D295" s="433">
        <v>60.87</v>
      </c>
    </row>
    <row r="296" spans="1:4" x14ac:dyDescent="0.2">
      <c r="A296" s="425">
        <v>8740</v>
      </c>
      <c r="B296" s="428" t="s">
        <v>8958</v>
      </c>
      <c r="C296" s="423"/>
      <c r="D296" s="431"/>
    </row>
    <row r="297" spans="1:4" ht="24" x14ac:dyDescent="0.2">
      <c r="A297" s="424" t="s">
        <v>3353</v>
      </c>
      <c r="B297" s="429" t="s">
        <v>12968</v>
      </c>
      <c r="C297" s="424" t="s">
        <v>8872</v>
      </c>
      <c r="D297" s="434">
        <v>684.16</v>
      </c>
    </row>
    <row r="298" spans="1:4" ht="24" x14ac:dyDescent="0.2">
      <c r="A298" s="424" t="s">
        <v>3354</v>
      </c>
      <c r="B298" s="429" t="s">
        <v>12969</v>
      </c>
      <c r="C298" s="424" t="s">
        <v>8872</v>
      </c>
      <c r="D298" s="434">
        <v>701.01</v>
      </c>
    </row>
    <row r="299" spans="1:4" ht="12.75" customHeight="1" x14ac:dyDescent="0.2">
      <c r="A299" s="424" t="s">
        <v>12970</v>
      </c>
      <c r="B299" s="429" t="s">
        <v>12971</v>
      </c>
      <c r="C299" s="424" t="s">
        <v>8872</v>
      </c>
      <c r="D299" s="434">
        <v>723.64</v>
      </c>
    </row>
    <row r="300" spans="1:4" ht="24" x14ac:dyDescent="0.2">
      <c r="A300" s="424" t="s">
        <v>3355</v>
      </c>
      <c r="B300" s="429" t="s">
        <v>12972</v>
      </c>
      <c r="C300" s="424" t="s">
        <v>8872</v>
      </c>
      <c r="D300" s="434">
        <v>721.51</v>
      </c>
    </row>
    <row r="301" spans="1:4" ht="24" x14ac:dyDescent="0.2">
      <c r="A301" s="424" t="s">
        <v>3356</v>
      </c>
      <c r="B301" s="429" t="s">
        <v>12973</v>
      </c>
      <c r="C301" s="424" t="s">
        <v>8872</v>
      </c>
      <c r="D301" s="434">
        <v>741.98</v>
      </c>
    </row>
    <row r="302" spans="1:4" ht="24" x14ac:dyDescent="0.2">
      <c r="A302" s="424" t="s">
        <v>3357</v>
      </c>
      <c r="B302" s="429" t="s">
        <v>12974</v>
      </c>
      <c r="C302" s="424" t="s">
        <v>8872</v>
      </c>
      <c r="D302" s="434">
        <v>770.28</v>
      </c>
    </row>
    <row r="303" spans="1:4" ht="24" x14ac:dyDescent="0.2">
      <c r="A303" s="424" t="s">
        <v>3358</v>
      </c>
      <c r="B303" s="429" t="s">
        <v>12975</v>
      </c>
      <c r="C303" s="424" t="s">
        <v>8872</v>
      </c>
      <c r="D303" s="434">
        <v>681.64</v>
      </c>
    </row>
    <row r="304" spans="1:4" ht="24" x14ac:dyDescent="0.2">
      <c r="A304" s="424" t="s">
        <v>3359</v>
      </c>
      <c r="B304" s="429" t="s">
        <v>12976</v>
      </c>
      <c r="C304" s="424" t="s">
        <v>8872</v>
      </c>
      <c r="D304" s="434">
        <v>707.11</v>
      </c>
    </row>
    <row r="305" spans="1:4" ht="24" x14ac:dyDescent="0.2">
      <c r="A305" s="424" t="s">
        <v>3360</v>
      </c>
      <c r="B305" s="429" t="s">
        <v>12977</v>
      </c>
      <c r="C305" s="424" t="s">
        <v>8872</v>
      </c>
      <c r="D305" s="434">
        <v>731.54</v>
      </c>
    </row>
    <row r="306" spans="1:4" ht="24" x14ac:dyDescent="0.2">
      <c r="A306" s="424" t="s">
        <v>3361</v>
      </c>
      <c r="B306" s="429" t="s">
        <v>12978</v>
      </c>
      <c r="C306" s="424" t="s">
        <v>8872</v>
      </c>
      <c r="D306" s="434">
        <v>759.68</v>
      </c>
    </row>
    <row r="307" spans="1:4" ht="24" x14ac:dyDescent="0.2">
      <c r="A307" s="424" t="s">
        <v>3362</v>
      </c>
      <c r="B307" s="429" t="s">
        <v>12979</v>
      </c>
      <c r="C307" s="424" t="s">
        <v>8872</v>
      </c>
      <c r="D307" s="434">
        <v>785.25</v>
      </c>
    </row>
    <row r="308" spans="1:4" ht="24" x14ac:dyDescent="0.2">
      <c r="A308" s="424" t="s">
        <v>3368</v>
      </c>
      <c r="B308" s="429" t="s">
        <v>12980</v>
      </c>
      <c r="C308" s="424" t="s">
        <v>8872</v>
      </c>
      <c r="D308" s="434">
        <v>640.84</v>
      </c>
    </row>
    <row r="309" spans="1:4" ht="24" x14ac:dyDescent="0.2">
      <c r="A309" s="424" t="s">
        <v>3369</v>
      </c>
      <c r="B309" s="429" t="s">
        <v>12981</v>
      </c>
      <c r="C309" s="424" t="s">
        <v>8872</v>
      </c>
      <c r="D309" s="434">
        <v>661.95</v>
      </c>
    </row>
    <row r="310" spans="1:4" x14ac:dyDescent="0.2">
      <c r="A310" s="425">
        <v>8741</v>
      </c>
      <c r="B310" s="428" t="s">
        <v>8959</v>
      </c>
      <c r="C310" s="423"/>
      <c r="D310" s="431"/>
    </row>
    <row r="311" spans="1:4" ht="12.75" customHeight="1" x14ac:dyDescent="0.2">
      <c r="A311" s="424" t="s">
        <v>3348</v>
      </c>
      <c r="B311" s="429" t="s">
        <v>12982</v>
      </c>
      <c r="C311" s="424" t="s">
        <v>8872</v>
      </c>
      <c r="D311" s="434">
        <v>701.74</v>
      </c>
    </row>
    <row r="312" spans="1:4" ht="12.75" customHeight="1" x14ac:dyDescent="0.2">
      <c r="A312" s="424" t="s">
        <v>3349</v>
      </c>
      <c r="B312" s="429" t="s">
        <v>12983</v>
      </c>
      <c r="C312" s="424" t="s">
        <v>8872</v>
      </c>
      <c r="D312" s="434">
        <v>722.77</v>
      </c>
    </row>
    <row r="313" spans="1:4" ht="12.75" customHeight="1" x14ac:dyDescent="0.2">
      <c r="A313" s="424" t="s">
        <v>3350</v>
      </c>
      <c r="B313" s="429" t="s">
        <v>12984</v>
      </c>
      <c r="C313" s="424" t="s">
        <v>8872</v>
      </c>
      <c r="D313" s="434">
        <v>767.33</v>
      </c>
    </row>
    <row r="314" spans="1:4" ht="12.75" customHeight="1" x14ac:dyDescent="0.2">
      <c r="A314" s="424" t="s">
        <v>3351</v>
      </c>
      <c r="B314" s="429" t="s">
        <v>12985</v>
      </c>
      <c r="C314" s="424" t="s">
        <v>8872</v>
      </c>
      <c r="D314" s="434">
        <v>792.27</v>
      </c>
    </row>
    <row r="315" spans="1:4" ht="12.75" customHeight="1" x14ac:dyDescent="0.2">
      <c r="A315" s="424" t="s">
        <v>3352</v>
      </c>
      <c r="B315" s="429" t="s">
        <v>12986</v>
      </c>
      <c r="C315" s="424" t="s">
        <v>8872</v>
      </c>
      <c r="D315" s="434">
        <v>834.19</v>
      </c>
    </row>
    <row r="316" spans="1:4" ht="12.75" customHeight="1" x14ac:dyDescent="0.2">
      <c r="A316" s="424" t="s">
        <v>3363</v>
      </c>
      <c r="B316" s="429" t="s">
        <v>12987</v>
      </c>
      <c r="C316" s="424" t="s">
        <v>8872</v>
      </c>
      <c r="D316" s="434">
        <v>642.67999999999995</v>
      </c>
    </row>
    <row r="317" spans="1:4" ht="12.75" customHeight="1" x14ac:dyDescent="0.2">
      <c r="A317" s="424" t="s">
        <v>3364</v>
      </c>
      <c r="B317" s="429" t="s">
        <v>12988</v>
      </c>
      <c r="C317" s="424" t="s">
        <v>8872</v>
      </c>
      <c r="D317" s="434">
        <v>664.51</v>
      </c>
    </row>
    <row r="318" spans="1:4" ht="12.75" customHeight="1" x14ac:dyDescent="0.2">
      <c r="A318" s="424" t="s">
        <v>3365</v>
      </c>
      <c r="B318" s="429" t="s">
        <v>12989</v>
      </c>
      <c r="C318" s="424" t="s">
        <v>8872</v>
      </c>
      <c r="D318" s="434">
        <v>663.63</v>
      </c>
    </row>
    <row r="319" spans="1:4" ht="12.75" customHeight="1" x14ac:dyDescent="0.2">
      <c r="A319" s="424" t="s">
        <v>3366</v>
      </c>
      <c r="B319" s="429" t="s">
        <v>12990</v>
      </c>
      <c r="C319" s="424" t="s">
        <v>8872</v>
      </c>
      <c r="D319" s="434">
        <v>690</v>
      </c>
    </row>
    <row r="320" spans="1:4" ht="12.75" customHeight="1" x14ac:dyDescent="0.2">
      <c r="A320" s="424" t="s">
        <v>3367</v>
      </c>
      <c r="B320" s="429" t="s">
        <v>12991</v>
      </c>
      <c r="C320" s="424" t="s">
        <v>8872</v>
      </c>
      <c r="D320" s="434">
        <v>636.59</v>
      </c>
    </row>
    <row r="321" spans="1:4" x14ac:dyDescent="0.2">
      <c r="A321" s="425">
        <v>8667</v>
      </c>
      <c r="B321" s="428" t="s">
        <v>8960</v>
      </c>
      <c r="C321" s="423"/>
      <c r="D321" s="431"/>
    </row>
    <row r="322" spans="1:4" x14ac:dyDescent="0.2">
      <c r="A322" s="425">
        <v>8742</v>
      </c>
      <c r="B322" s="428" t="s">
        <v>8961</v>
      </c>
      <c r="C322" s="423"/>
      <c r="D322" s="431"/>
    </row>
    <row r="323" spans="1:4" ht="12.75" customHeight="1" x14ac:dyDescent="0.2">
      <c r="A323" s="424" t="s">
        <v>3343</v>
      </c>
      <c r="B323" s="429" t="s">
        <v>12992</v>
      </c>
      <c r="C323" s="424" t="s">
        <v>8872</v>
      </c>
      <c r="D323" s="434">
        <v>526.29</v>
      </c>
    </row>
    <row r="324" spans="1:4" ht="12.75" customHeight="1" x14ac:dyDescent="0.2">
      <c r="A324" s="424" t="s">
        <v>3344</v>
      </c>
      <c r="B324" s="429" t="s">
        <v>12993</v>
      </c>
      <c r="C324" s="424" t="s">
        <v>8872</v>
      </c>
      <c r="D324" s="434">
        <v>421.13</v>
      </c>
    </row>
    <row r="325" spans="1:4" ht="12.75" customHeight="1" x14ac:dyDescent="0.2">
      <c r="A325" s="424" t="s">
        <v>3345</v>
      </c>
      <c r="B325" s="429" t="s">
        <v>12994</v>
      </c>
      <c r="C325" s="424" t="s">
        <v>8872</v>
      </c>
      <c r="D325" s="434">
        <v>438.79</v>
      </c>
    </row>
    <row r="326" spans="1:4" x14ac:dyDescent="0.2">
      <c r="A326" s="425">
        <v>8744</v>
      </c>
      <c r="B326" s="428" t="s">
        <v>8962</v>
      </c>
      <c r="C326" s="423"/>
      <c r="D326" s="431"/>
    </row>
    <row r="327" spans="1:4" x14ac:dyDescent="0.2">
      <c r="A327" s="424" t="s">
        <v>3370</v>
      </c>
      <c r="B327" s="429" t="s">
        <v>12995</v>
      </c>
      <c r="C327" s="424" t="s">
        <v>8872</v>
      </c>
      <c r="D327" s="434">
        <v>168.13</v>
      </c>
    </row>
    <row r="328" spans="1:4" x14ac:dyDescent="0.2">
      <c r="A328" s="424" t="s">
        <v>3371</v>
      </c>
      <c r="B328" s="429" t="s">
        <v>12996</v>
      </c>
      <c r="C328" s="424" t="s">
        <v>8872</v>
      </c>
      <c r="D328" s="434">
        <v>183.24</v>
      </c>
    </row>
    <row r="329" spans="1:4" x14ac:dyDescent="0.2">
      <c r="A329" s="424" t="s">
        <v>3372</v>
      </c>
      <c r="B329" s="429" t="s">
        <v>3373</v>
      </c>
      <c r="C329" s="424" t="s">
        <v>8872</v>
      </c>
      <c r="D329" s="434">
        <v>541.13</v>
      </c>
    </row>
    <row r="330" spans="1:4" x14ac:dyDescent="0.2">
      <c r="A330" s="424" t="s">
        <v>10097</v>
      </c>
      <c r="B330" s="429" t="s">
        <v>10098</v>
      </c>
      <c r="C330" s="424" t="s">
        <v>8872</v>
      </c>
      <c r="D330" s="434">
        <v>260.17</v>
      </c>
    </row>
    <row r="331" spans="1:4" x14ac:dyDescent="0.2">
      <c r="A331" s="425">
        <v>8745</v>
      </c>
      <c r="B331" s="428" t="s">
        <v>8963</v>
      </c>
      <c r="C331" s="423"/>
      <c r="D331" s="431"/>
    </row>
    <row r="332" spans="1:4" ht="24" x14ac:dyDescent="0.2">
      <c r="A332" s="424" t="s">
        <v>3167</v>
      </c>
      <c r="B332" s="429" t="s">
        <v>12997</v>
      </c>
      <c r="C332" s="424" t="s">
        <v>8872</v>
      </c>
      <c r="D332" s="434">
        <v>251</v>
      </c>
    </row>
    <row r="333" spans="1:4" x14ac:dyDescent="0.2">
      <c r="A333" s="424" t="s">
        <v>3168</v>
      </c>
      <c r="B333" s="429" t="s">
        <v>12998</v>
      </c>
      <c r="C333" s="424" t="s">
        <v>8872</v>
      </c>
      <c r="D333" s="434">
        <v>171.83</v>
      </c>
    </row>
    <row r="334" spans="1:4" x14ac:dyDescent="0.2">
      <c r="A334" s="425">
        <v>8668</v>
      </c>
      <c r="B334" s="428" t="s">
        <v>8964</v>
      </c>
      <c r="C334" s="423"/>
      <c r="D334" s="431"/>
    </row>
    <row r="335" spans="1:4" x14ac:dyDescent="0.2">
      <c r="A335" s="425">
        <v>8746</v>
      </c>
      <c r="B335" s="428" t="s">
        <v>8965</v>
      </c>
      <c r="C335" s="423"/>
      <c r="D335" s="431"/>
    </row>
    <row r="336" spans="1:4" ht="12.75" customHeight="1" x14ac:dyDescent="0.2">
      <c r="A336" s="424" t="s">
        <v>12999</v>
      </c>
      <c r="B336" s="429" t="s">
        <v>13000</v>
      </c>
      <c r="C336" s="424" t="s">
        <v>8866</v>
      </c>
      <c r="D336" s="433">
        <v>30.1</v>
      </c>
    </row>
    <row r="337" spans="1:4" ht="12.75" customHeight="1" x14ac:dyDescent="0.2">
      <c r="A337" s="424" t="s">
        <v>13001</v>
      </c>
      <c r="B337" s="429" t="s">
        <v>13002</v>
      </c>
      <c r="C337" s="424" t="s">
        <v>8866</v>
      </c>
      <c r="D337" s="433">
        <v>14.01</v>
      </c>
    </row>
    <row r="338" spans="1:4" ht="12.75" customHeight="1" x14ac:dyDescent="0.2">
      <c r="A338" s="424" t="s">
        <v>13003</v>
      </c>
      <c r="B338" s="429" t="s">
        <v>13004</v>
      </c>
      <c r="C338" s="424" t="s">
        <v>8866</v>
      </c>
      <c r="D338" s="433">
        <v>17.22</v>
      </c>
    </row>
    <row r="339" spans="1:4" ht="12.75" customHeight="1" x14ac:dyDescent="0.2">
      <c r="A339" s="424" t="s">
        <v>13005</v>
      </c>
      <c r="B339" s="429" t="s">
        <v>13006</v>
      </c>
      <c r="C339" s="424" t="s">
        <v>8866</v>
      </c>
      <c r="D339" s="433">
        <v>20.75</v>
      </c>
    </row>
    <row r="340" spans="1:4" x14ac:dyDescent="0.2">
      <c r="A340" s="424" t="s">
        <v>13007</v>
      </c>
      <c r="B340" s="429" t="s">
        <v>13008</v>
      </c>
      <c r="C340" s="424" t="s">
        <v>952</v>
      </c>
      <c r="D340" s="433">
        <v>12.38</v>
      </c>
    </row>
    <row r="341" spans="1:4" x14ac:dyDescent="0.2">
      <c r="A341" s="424" t="s">
        <v>13009</v>
      </c>
      <c r="B341" s="429" t="s">
        <v>13010</v>
      </c>
      <c r="C341" s="424" t="s">
        <v>952</v>
      </c>
      <c r="D341" s="433">
        <v>11.27</v>
      </c>
    </row>
    <row r="342" spans="1:4" x14ac:dyDescent="0.2">
      <c r="A342" s="424" t="s">
        <v>13011</v>
      </c>
      <c r="B342" s="429" t="s">
        <v>13012</v>
      </c>
      <c r="C342" s="424" t="s">
        <v>952</v>
      </c>
      <c r="D342" s="433">
        <v>11.35</v>
      </c>
    </row>
    <row r="343" spans="1:4" x14ac:dyDescent="0.2">
      <c r="A343" s="424" t="s">
        <v>2143</v>
      </c>
      <c r="B343" s="429" t="s">
        <v>13013</v>
      </c>
      <c r="C343" s="424" t="s">
        <v>952</v>
      </c>
      <c r="D343" s="433">
        <v>11.57</v>
      </c>
    </row>
    <row r="344" spans="1:4" x14ac:dyDescent="0.2">
      <c r="A344" s="424" t="s">
        <v>13014</v>
      </c>
      <c r="B344" s="429" t="s">
        <v>13015</v>
      </c>
      <c r="C344" s="424" t="s">
        <v>952</v>
      </c>
      <c r="D344" s="433">
        <v>12.46</v>
      </c>
    </row>
    <row r="345" spans="1:4" x14ac:dyDescent="0.2">
      <c r="A345" s="424" t="s">
        <v>13016</v>
      </c>
      <c r="B345" s="429" t="s">
        <v>13017</v>
      </c>
      <c r="C345" s="424" t="s">
        <v>952</v>
      </c>
      <c r="D345" s="433">
        <v>12.46</v>
      </c>
    </row>
    <row r="346" spans="1:4" x14ac:dyDescent="0.2">
      <c r="A346" s="424" t="s">
        <v>2144</v>
      </c>
      <c r="B346" s="429" t="s">
        <v>13018</v>
      </c>
      <c r="C346" s="424" t="s">
        <v>952</v>
      </c>
      <c r="D346" s="433">
        <v>12</v>
      </c>
    </row>
    <row r="347" spans="1:4" x14ac:dyDescent="0.2">
      <c r="A347" s="424" t="s">
        <v>13019</v>
      </c>
      <c r="B347" s="429" t="s">
        <v>13020</v>
      </c>
      <c r="C347" s="424" t="s">
        <v>952</v>
      </c>
      <c r="D347" s="433">
        <v>12.05</v>
      </c>
    </row>
    <row r="348" spans="1:4" x14ac:dyDescent="0.2">
      <c r="A348" s="424" t="s">
        <v>13021</v>
      </c>
      <c r="B348" s="429" t="s">
        <v>13022</v>
      </c>
      <c r="C348" s="424" t="s">
        <v>952</v>
      </c>
      <c r="D348" s="433">
        <v>12.05</v>
      </c>
    </row>
    <row r="349" spans="1:4" x14ac:dyDescent="0.2">
      <c r="A349" s="424" t="s">
        <v>2145</v>
      </c>
      <c r="B349" s="429" t="s">
        <v>13023</v>
      </c>
      <c r="C349" s="424" t="s">
        <v>952</v>
      </c>
      <c r="D349" s="433">
        <v>11.89</v>
      </c>
    </row>
    <row r="350" spans="1:4" x14ac:dyDescent="0.2">
      <c r="A350" s="424" t="s">
        <v>2146</v>
      </c>
      <c r="B350" s="429" t="s">
        <v>13024</v>
      </c>
      <c r="C350" s="424" t="s">
        <v>952</v>
      </c>
      <c r="D350" s="433">
        <v>11.94</v>
      </c>
    </row>
    <row r="351" spans="1:4" x14ac:dyDescent="0.2">
      <c r="A351" s="424" t="s">
        <v>13025</v>
      </c>
      <c r="B351" s="429" t="s">
        <v>13026</v>
      </c>
      <c r="C351" s="424" t="s">
        <v>952</v>
      </c>
      <c r="D351" s="433">
        <v>11.94</v>
      </c>
    </row>
    <row r="352" spans="1:4" x14ac:dyDescent="0.2">
      <c r="A352" s="424" t="s">
        <v>13027</v>
      </c>
      <c r="B352" s="429" t="s">
        <v>13028</v>
      </c>
      <c r="C352" s="424" t="s">
        <v>952</v>
      </c>
      <c r="D352" s="433">
        <v>11.94</v>
      </c>
    </row>
    <row r="353" spans="1:4" x14ac:dyDescent="0.2">
      <c r="A353" s="425">
        <v>8747</v>
      </c>
      <c r="B353" s="428" t="s">
        <v>12964</v>
      </c>
      <c r="C353" s="423"/>
      <c r="D353" s="431"/>
    </row>
    <row r="354" spans="1:4" x14ac:dyDescent="0.2">
      <c r="A354" s="424" t="s">
        <v>3248</v>
      </c>
      <c r="B354" s="429" t="s">
        <v>13029</v>
      </c>
      <c r="C354" s="424" t="s">
        <v>8866</v>
      </c>
      <c r="D354" s="433">
        <v>71.41</v>
      </c>
    </row>
    <row r="355" spans="1:4" x14ac:dyDescent="0.2">
      <c r="A355" s="424" t="s">
        <v>3249</v>
      </c>
      <c r="B355" s="429" t="s">
        <v>13030</v>
      </c>
      <c r="C355" s="424" t="s">
        <v>8866</v>
      </c>
      <c r="D355" s="433">
        <v>51.88</v>
      </c>
    </row>
    <row r="356" spans="1:4" x14ac:dyDescent="0.2">
      <c r="A356" s="424" t="s">
        <v>3250</v>
      </c>
      <c r="B356" s="429" t="s">
        <v>13031</v>
      </c>
      <c r="C356" s="424" t="s">
        <v>8866</v>
      </c>
      <c r="D356" s="433">
        <v>57.82</v>
      </c>
    </row>
    <row r="357" spans="1:4" x14ac:dyDescent="0.2">
      <c r="A357" s="424" t="s">
        <v>3251</v>
      </c>
      <c r="B357" s="429" t="s">
        <v>13032</v>
      </c>
      <c r="C357" s="424" t="s">
        <v>8866</v>
      </c>
      <c r="D357" s="433">
        <v>58.99</v>
      </c>
    </row>
    <row r="358" spans="1:4" x14ac:dyDescent="0.2">
      <c r="A358" s="424" t="s">
        <v>3252</v>
      </c>
      <c r="B358" s="429" t="s">
        <v>13033</v>
      </c>
      <c r="C358" s="424" t="s">
        <v>8866</v>
      </c>
      <c r="D358" s="433">
        <v>62.32</v>
      </c>
    </row>
    <row r="359" spans="1:4" x14ac:dyDescent="0.2">
      <c r="A359" s="424" t="s">
        <v>3253</v>
      </c>
      <c r="B359" s="429" t="s">
        <v>13034</v>
      </c>
      <c r="C359" s="424" t="s">
        <v>8866</v>
      </c>
      <c r="D359" s="433">
        <v>64.900000000000006</v>
      </c>
    </row>
    <row r="360" spans="1:4" ht="12.75" customHeight="1" x14ac:dyDescent="0.2">
      <c r="A360" s="424" t="s">
        <v>3254</v>
      </c>
      <c r="B360" s="429" t="s">
        <v>13035</v>
      </c>
      <c r="C360" s="424" t="s">
        <v>8866</v>
      </c>
      <c r="D360" s="434">
        <v>133.56</v>
      </c>
    </row>
    <row r="361" spans="1:4" ht="12.75" customHeight="1" x14ac:dyDescent="0.2">
      <c r="A361" s="424" t="s">
        <v>3255</v>
      </c>
      <c r="B361" s="429" t="s">
        <v>13036</v>
      </c>
      <c r="C361" s="424" t="s">
        <v>8866</v>
      </c>
      <c r="D361" s="434">
        <v>110.1</v>
      </c>
    </row>
    <row r="362" spans="1:4" ht="12.75" customHeight="1" x14ac:dyDescent="0.2">
      <c r="A362" s="424" t="s">
        <v>3256</v>
      </c>
      <c r="B362" s="429" t="s">
        <v>13037</v>
      </c>
      <c r="C362" s="424" t="s">
        <v>8866</v>
      </c>
      <c r="D362" s="433">
        <v>91.33</v>
      </c>
    </row>
    <row r="363" spans="1:4" x14ac:dyDescent="0.2">
      <c r="A363" s="424" t="s">
        <v>3257</v>
      </c>
      <c r="B363" s="429" t="s">
        <v>13038</v>
      </c>
      <c r="C363" s="424" t="s">
        <v>8866</v>
      </c>
      <c r="D363" s="433">
        <v>57.73</v>
      </c>
    </row>
    <row r="364" spans="1:4" x14ac:dyDescent="0.2">
      <c r="A364" s="424" t="s">
        <v>8966</v>
      </c>
      <c r="B364" s="429" t="s">
        <v>13039</v>
      </c>
      <c r="C364" s="424" t="s">
        <v>8866</v>
      </c>
      <c r="D364" s="433">
        <v>46.62</v>
      </c>
    </row>
    <row r="365" spans="1:4" ht="12.75" customHeight="1" x14ac:dyDescent="0.2">
      <c r="A365" s="424" t="s">
        <v>8967</v>
      </c>
      <c r="B365" s="429" t="s">
        <v>13040</v>
      </c>
      <c r="C365" s="424" t="s">
        <v>8866</v>
      </c>
      <c r="D365" s="434">
        <v>107.36</v>
      </c>
    </row>
    <row r="366" spans="1:4" ht="24" x14ac:dyDescent="0.2">
      <c r="A366" s="424" t="s">
        <v>13041</v>
      </c>
      <c r="B366" s="429" t="s">
        <v>13042</v>
      </c>
      <c r="C366" s="424" t="s">
        <v>8866</v>
      </c>
      <c r="D366" s="433">
        <v>63.03</v>
      </c>
    </row>
    <row r="367" spans="1:4" ht="24" x14ac:dyDescent="0.2">
      <c r="A367" s="424" t="s">
        <v>13043</v>
      </c>
      <c r="B367" s="429" t="s">
        <v>13044</v>
      </c>
      <c r="C367" s="424" t="s">
        <v>8866</v>
      </c>
      <c r="D367" s="433">
        <v>45.63</v>
      </c>
    </row>
    <row r="368" spans="1:4" ht="24" x14ac:dyDescent="0.2">
      <c r="A368" s="424" t="s">
        <v>13045</v>
      </c>
      <c r="B368" s="429" t="s">
        <v>13046</v>
      </c>
      <c r="C368" s="424" t="s">
        <v>8866</v>
      </c>
      <c r="D368" s="433">
        <v>46.13</v>
      </c>
    </row>
    <row r="369" spans="1:4" ht="24" x14ac:dyDescent="0.2">
      <c r="A369" s="424" t="s">
        <v>13047</v>
      </c>
      <c r="B369" s="429" t="s">
        <v>13048</v>
      </c>
      <c r="C369" s="424" t="s">
        <v>8866</v>
      </c>
      <c r="D369" s="433">
        <v>51.06</v>
      </c>
    </row>
    <row r="370" spans="1:4" ht="24" x14ac:dyDescent="0.2">
      <c r="A370" s="424" t="s">
        <v>13049</v>
      </c>
      <c r="B370" s="429" t="s">
        <v>13050</v>
      </c>
      <c r="C370" s="424" t="s">
        <v>8866</v>
      </c>
      <c r="D370" s="433">
        <v>54.26</v>
      </c>
    </row>
    <row r="371" spans="1:4" ht="24" x14ac:dyDescent="0.2">
      <c r="A371" s="424" t="s">
        <v>13051</v>
      </c>
      <c r="B371" s="429" t="s">
        <v>13052</v>
      </c>
      <c r="C371" s="424" t="s">
        <v>8866</v>
      </c>
      <c r="D371" s="433">
        <v>56.75</v>
      </c>
    </row>
    <row r="372" spans="1:4" ht="24" x14ac:dyDescent="0.2">
      <c r="A372" s="424" t="s">
        <v>13053</v>
      </c>
      <c r="B372" s="429" t="s">
        <v>13054</v>
      </c>
      <c r="C372" s="424" t="s">
        <v>8866</v>
      </c>
      <c r="D372" s="433">
        <v>50.22</v>
      </c>
    </row>
    <row r="373" spans="1:4" ht="24" x14ac:dyDescent="0.2">
      <c r="A373" s="424" t="s">
        <v>13055</v>
      </c>
      <c r="B373" s="429" t="s">
        <v>13056</v>
      </c>
      <c r="C373" s="424" t="s">
        <v>8866</v>
      </c>
      <c r="D373" s="433">
        <v>40.32</v>
      </c>
    </row>
    <row r="374" spans="1:4" ht="12.75" customHeight="1" x14ac:dyDescent="0.2">
      <c r="A374" s="424" t="s">
        <v>8968</v>
      </c>
      <c r="B374" s="429" t="s">
        <v>13057</v>
      </c>
      <c r="C374" s="424" t="s">
        <v>8942</v>
      </c>
      <c r="D374" s="433">
        <v>60.18</v>
      </c>
    </row>
    <row r="375" spans="1:4" ht="12.75" customHeight="1" x14ac:dyDescent="0.2">
      <c r="A375" s="424" t="s">
        <v>8969</v>
      </c>
      <c r="B375" s="429" t="s">
        <v>13058</v>
      </c>
      <c r="C375" s="424" t="s">
        <v>8942</v>
      </c>
      <c r="D375" s="433">
        <v>60.82</v>
      </c>
    </row>
    <row r="376" spans="1:4" ht="24" x14ac:dyDescent="0.2">
      <c r="A376" s="424" t="s">
        <v>13059</v>
      </c>
      <c r="B376" s="429" t="s">
        <v>13060</v>
      </c>
      <c r="C376" s="424" t="s">
        <v>8866</v>
      </c>
      <c r="D376" s="433">
        <v>87.94</v>
      </c>
    </row>
    <row r="377" spans="1:4" ht="24" x14ac:dyDescent="0.2">
      <c r="A377" s="424" t="s">
        <v>13061</v>
      </c>
      <c r="B377" s="429" t="s">
        <v>13062</v>
      </c>
      <c r="C377" s="424" t="s">
        <v>8866</v>
      </c>
      <c r="D377" s="433">
        <v>61.69</v>
      </c>
    </row>
    <row r="378" spans="1:4" ht="24" x14ac:dyDescent="0.2">
      <c r="A378" s="424" t="s">
        <v>13063</v>
      </c>
      <c r="B378" s="429" t="s">
        <v>13064</v>
      </c>
      <c r="C378" s="424" t="s">
        <v>8866</v>
      </c>
      <c r="D378" s="433">
        <v>62.27</v>
      </c>
    </row>
    <row r="379" spans="1:4" ht="24" x14ac:dyDescent="0.2">
      <c r="A379" s="424" t="s">
        <v>13065</v>
      </c>
      <c r="B379" s="429" t="s">
        <v>13066</v>
      </c>
      <c r="C379" s="424" t="s">
        <v>8866</v>
      </c>
      <c r="D379" s="433">
        <v>73.89</v>
      </c>
    </row>
    <row r="380" spans="1:4" ht="24" x14ac:dyDescent="0.2">
      <c r="A380" s="424" t="s">
        <v>13067</v>
      </c>
      <c r="B380" s="429" t="s">
        <v>13068</v>
      </c>
      <c r="C380" s="424" t="s">
        <v>8866</v>
      </c>
      <c r="D380" s="433">
        <v>77.64</v>
      </c>
    </row>
    <row r="381" spans="1:4" ht="24" x14ac:dyDescent="0.2">
      <c r="A381" s="424" t="s">
        <v>13069</v>
      </c>
      <c r="B381" s="429" t="s">
        <v>13070</v>
      </c>
      <c r="C381" s="424" t="s">
        <v>8866</v>
      </c>
      <c r="D381" s="433">
        <v>80.56</v>
      </c>
    </row>
    <row r="382" spans="1:4" ht="24" x14ac:dyDescent="0.2">
      <c r="A382" s="424" t="s">
        <v>13071</v>
      </c>
      <c r="B382" s="429" t="s">
        <v>13072</v>
      </c>
      <c r="C382" s="424" t="s">
        <v>8866</v>
      </c>
      <c r="D382" s="433">
        <v>72.06</v>
      </c>
    </row>
    <row r="383" spans="1:4" ht="24" x14ac:dyDescent="0.2">
      <c r="A383" s="424" t="s">
        <v>13073</v>
      </c>
      <c r="B383" s="429" t="s">
        <v>13074</v>
      </c>
      <c r="C383" s="424" t="s">
        <v>8866</v>
      </c>
      <c r="D383" s="433">
        <v>58.67</v>
      </c>
    </row>
    <row r="384" spans="1:4" ht="24" x14ac:dyDescent="0.2">
      <c r="A384" s="424" t="s">
        <v>13075</v>
      </c>
      <c r="B384" s="429" t="s">
        <v>13076</v>
      </c>
      <c r="C384" s="424" t="s">
        <v>8866</v>
      </c>
      <c r="D384" s="433">
        <v>74.81</v>
      </c>
    </row>
    <row r="385" spans="1:4" ht="24" x14ac:dyDescent="0.2">
      <c r="A385" s="424" t="s">
        <v>13077</v>
      </c>
      <c r="B385" s="429" t="s">
        <v>13078</v>
      </c>
      <c r="C385" s="424" t="s">
        <v>8866</v>
      </c>
      <c r="D385" s="433">
        <v>78.53</v>
      </c>
    </row>
    <row r="386" spans="1:4" ht="24" x14ac:dyDescent="0.2">
      <c r="A386" s="424" t="s">
        <v>13079</v>
      </c>
      <c r="B386" s="429" t="s">
        <v>13080</v>
      </c>
      <c r="C386" s="424" t="s">
        <v>8866</v>
      </c>
      <c r="D386" s="433">
        <v>58.17</v>
      </c>
    </row>
    <row r="387" spans="1:4" ht="24" x14ac:dyDescent="0.2">
      <c r="A387" s="424" t="s">
        <v>13081</v>
      </c>
      <c r="B387" s="429" t="s">
        <v>13082</v>
      </c>
      <c r="C387" s="424" t="s">
        <v>8866</v>
      </c>
      <c r="D387" s="433">
        <v>66.040000000000006</v>
      </c>
    </row>
    <row r="388" spans="1:4" ht="24" x14ac:dyDescent="0.2">
      <c r="A388" s="424" t="s">
        <v>13083</v>
      </c>
      <c r="B388" s="429" t="s">
        <v>13084</v>
      </c>
      <c r="C388" s="424" t="s">
        <v>8866</v>
      </c>
      <c r="D388" s="433">
        <v>69.38</v>
      </c>
    </row>
    <row r="389" spans="1:4" ht="24" x14ac:dyDescent="0.2">
      <c r="A389" s="424" t="s">
        <v>13085</v>
      </c>
      <c r="B389" s="429" t="s">
        <v>13086</v>
      </c>
      <c r="C389" s="424" t="s">
        <v>8866</v>
      </c>
      <c r="D389" s="433">
        <v>71.97</v>
      </c>
    </row>
    <row r="390" spans="1:4" x14ac:dyDescent="0.2">
      <c r="A390" s="424" t="s">
        <v>13087</v>
      </c>
      <c r="B390" s="429" t="s">
        <v>13088</v>
      </c>
      <c r="C390" s="424" t="s">
        <v>8866</v>
      </c>
      <c r="D390" s="433">
        <v>64.31</v>
      </c>
    </row>
    <row r="391" spans="1:4" x14ac:dyDescent="0.2">
      <c r="A391" s="424" t="s">
        <v>13089</v>
      </c>
      <c r="B391" s="429" t="s">
        <v>13090</v>
      </c>
      <c r="C391" s="424" t="s">
        <v>8866</v>
      </c>
      <c r="D391" s="433">
        <v>52.14</v>
      </c>
    </row>
    <row r="392" spans="1:4" x14ac:dyDescent="0.2">
      <c r="A392" s="425">
        <v>8748</v>
      </c>
      <c r="B392" s="428" t="s">
        <v>8958</v>
      </c>
      <c r="C392" s="423"/>
      <c r="D392" s="431"/>
    </row>
    <row r="393" spans="1:4" ht="24" x14ac:dyDescent="0.2">
      <c r="A393" s="424" t="s">
        <v>3269</v>
      </c>
      <c r="B393" s="429" t="s">
        <v>13091</v>
      </c>
      <c r="C393" s="424" t="s">
        <v>8872</v>
      </c>
      <c r="D393" s="434">
        <v>698.15</v>
      </c>
    </row>
    <row r="394" spans="1:4" ht="24" x14ac:dyDescent="0.2">
      <c r="A394" s="424" t="s">
        <v>3270</v>
      </c>
      <c r="B394" s="429" t="s">
        <v>13092</v>
      </c>
      <c r="C394" s="424" t="s">
        <v>8872</v>
      </c>
      <c r="D394" s="434">
        <v>715</v>
      </c>
    </row>
    <row r="395" spans="1:4" ht="24" x14ac:dyDescent="0.2">
      <c r="A395" s="424" t="s">
        <v>3271</v>
      </c>
      <c r="B395" s="429" t="s">
        <v>13093</v>
      </c>
      <c r="C395" s="424" t="s">
        <v>8872</v>
      </c>
      <c r="D395" s="434">
        <v>735.5</v>
      </c>
    </row>
    <row r="396" spans="1:4" ht="24" x14ac:dyDescent="0.2">
      <c r="A396" s="424" t="s">
        <v>3272</v>
      </c>
      <c r="B396" s="429" t="s">
        <v>13094</v>
      </c>
      <c r="C396" s="424" t="s">
        <v>8872</v>
      </c>
      <c r="D396" s="434">
        <v>755.97</v>
      </c>
    </row>
    <row r="397" spans="1:4" ht="24" x14ac:dyDescent="0.2">
      <c r="A397" s="424" t="s">
        <v>3273</v>
      </c>
      <c r="B397" s="429" t="s">
        <v>13095</v>
      </c>
      <c r="C397" s="424" t="s">
        <v>8872</v>
      </c>
      <c r="D397" s="434">
        <v>784.27</v>
      </c>
    </row>
    <row r="398" spans="1:4" ht="24" x14ac:dyDescent="0.2">
      <c r="A398" s="424" t="s">
        <v>3274</v>
      </c>
      <c r="B398" s="429" t="s">
        <v>13096</v>
      </c>
      <c r="C398" s="424" t="s">
        <v>8872</v>
      </c>
      <c r="D398" s="434">
        <v>857.22</v>
      </c>
    </row>
    <row r="399" spans="1:4" ht="24" x14ac:dyDescent="0.2">
      <c r="A399" s="424" t="s">
        <v>3275</v>
      </c>
      <c r="B399" s="429" t="s">
        <v>13097</v>
      </c>
      <c r="C399" s="424" t="s">
        <v>8872</v>
      </c>
      <c r="D399" s="434">
        <v>714.76</v>
      </c>
    </row>
    <row r="400" spans="1:4" ht="24" x14ac:dyDescent="0.2">
      <c r="A400" s="424" t="s">
        <v>3276</v>
      </c>
      <c r="B400" s="429" t="s">
        <v>13098</v>
      </c>
      <c r="C400" s="424" t="s">
        <v>8872</v>
      </c>
      <c r="D400" s="434">
        <v>740.23</v>
      </c>
    </row>
    <row r="401" spans="1:4" ht="24" x14ac:dyDescent="0.2">
      <c r="A401" s="424" t="s">
        <v>3277</v>
      </c>
      <c r="B401" s="429" t="s">
        <v>13099</v>
      </c>
      <c r="C401" s="424" t="s">
        <v>8872</v>
      </c>
      <c r="D401" s="434">
        <v>764.66</v>
      </c>
    </row>
    <row r="402" spans="1:4" ht="24" x14ac:dyDescent="0.2">
      <c r="A402" s="424" t="s">
        <v>3278</v>
      </c>
      <c r="B402" s="429" t="s">
        <v>13100</v>
      </c>
      <c r="C402" s="424" t="s">
        <v>8872</v>
      </c>
      <c r="D402" s="434">
        <v>792.8</v>
      </c>
    </row>
    <row r="403" spans="1:4" ht="24" x14ac:dyDescent="0.2">
      <c r="A403" s="424" t="s">
        <v>3279</v>
      </c>
      <c r="B403" s="429" t="s">
        <v>13101</v>
      </c>
      <c r="C403" s="424" t="s">
        <v>8872</v>
      </c>
      <c r="D403" s="434">
        <v>818.37</v>
      </c>
    </row>
    <row r="404" spans="1:4" ht="24" x14ac:dyDescent="0.2">
      <c r="A404" s="424" t="s">
        <v>3280</v>
      </c>
      <c r="B404" s="429" t="s">
        <v>13102</v>
      </c>
      <c r="C404" s="424" t="s">
        <v>8872</v>
      </c>
      <c r="D404" s="434">
        <v>854.21</v>
      </c>
    </row>
    <row r="405" spans="1:4" ht="24" x14ac:dyDescent="0.2">
      <c r="A405" s="424" t="s">
        <v>3286</v>
      </c>
      <c r="B405" s="429" t="s">
        <v>13103</v>
      </c>
      <c r="C405" s="424" t="s">
        <v>8872</v>
      </c>
      <c r="D405" s="434">
        <v>673.96</v>
      </c>
    </row>
    <row r="406" spans="1:4" ht="24" x14ac:dyDescent="0.2">
      <c r="A406" s="424" t="s">
        <v>3287</v>
      </c>
      <c r="B406" s="429" t="s">
        <v>13104</v>
      </c>
      <c r="C406" s="424" t="s">
        <v>8872</v>
      </c>
      <c r="D406" s="434">
        <v>695.07</v>
      </c>
    </row>
    <row r="407" spans="1:4" x14ac:dyDescent="0.2">
      <c r="A407" s="425">
        <v>8749</v>
      </c>
      <c r="B407" s="428" t="s">
        <v>8970</v>
      </c>
      <c r="C407" s="423"/>
      <c r="D407" s="431"/>
    </row>
    <row r="408" spans="1:4" ht="24" x14ac:dyDescent="0.2">
      <c r="A408" s="424" t="s">
        <v>3263</v>
      </c>
      <c r="B408" s="429" t="s">
        <v>13105</v>
      </c>
      <c r="C408" s="424" t="s">
        <v>8872</v>
      </c>
      <c r="D408" s="434">
        <v>771.98</v>
      </c>
    </row>
    <row r="409" spans="1:4" ht="24" x14ac:dyDescent="0.2">
      <c r="A409" s="424" t="s">
        <v>3264</v>
      </c>
      <c r="B409" s="429" t="s">
        <v>13106</v>
      </c>
      <c r="C409" s="424" t="s">
        <v>8872</v>
      </c>
      <c r="D409" s="434">
        <v>779.83</v>
      </c>
    </row>
    <row r="410" spans="1:4" ht="24" x14ac:dyDescent="0.2">
      <c r="A410" s="424" t="s">
        <v>3265</v>
      </c>
      <c r="B410" s="429" t="s">
        <v>13107</v>
      </c>
      <c r="C410" s="424" t="s">
        <v>8872</v>
      </c>
      <c r="D410" s="434">
        <v>800.31</v>
      </c>
    </row>
    <row r="411" spans="1:4" ht="24" x14ac:dyDescent="0.2">
      <c r="A411" s="424" t="s">
        <v>3266</v>
      </c>
      <c r="B411" s="429" t="s">
        <v>13108</v>
      </c>
      <c r="C411" s="424" t="s">
        <v>8872</v>
      </c>
      <c r="D411" s="434">
        <v>823.4</v>
      </c>
    </row>
    <row r="412" spans="1:4" ht="24" x14ac:dyDescent="0.2">
      <c r="A412" s="424" t="s">
        <v>3267</v>
      </c>
      <c r="B412" s="429" t="s">
        <v>13109</v>
      </c>
      <c r="C412" s="424" t="s">
        <v>8872</v>
      </c>
      <c r="D412" s="434">
        <v>847.22</v>
      </c>
    </row>
    <row r="413" spans="1:4" ht="24" x14ac:dyDescent="0.2">
      <c r="A413" s="424" t="s">
        <v>3268</v>
      </c>
      <c r="B413" s="429" t="s">
        <v>13110</v>
      </c>
      <c r="C413" s="424" t="s">
        <v>8872</v>
      </c>
      <c r="D413" s="434">
        <v>871.81</v>
      </c>
    </row>
    <row r="414" spans="1:4" x14ac:dyDescent="0.2">
      <c r="A414" s="425">
        <v>8750</v>
      </c>
      <c r="B414" s="428" t="s">
        <v>8959</v>
      </c>
      <c r="C414" s="423"/>
      <c r="D414" s="431"/>
    </row>
    <row r="415" spans="1:4" ht="24" x14ac:dyDescent="0.2">
      <c r="A415" s="424" t="s">
        <v>3258</v>
      </c>
      <c r="B415" s="429" t="s">
        <v>13111</v>
      </c>
      <c r="C415" s="424" t="s">
        <v>8872</v>
      </c>
      <c r="D415" s="434">
        <v>724.31</v>
      </c>
    </row>
    <row r="416" spans="1:4" ht="24" x14ac:dyDescent="0.2">
      <c r="A416" s="424" t="s">
        <v>3259</v>
      </c>
      <c r="B416" s="429" t="s">
        <v>13112</v>
      </c>
      <c r="C416" s="424" t="s">
        <v>8872</v>
      </c>
      <c r="D416" s="434">
        <v>754.99</v>
      </c>
    </row>
    <row r="417" spans="1:4" ht="24" x14ac:dyDescent="0.2">
      <c r="A417" s="424" t="s">
        <v>3260</v>
      </c>
      <c r="B417" s="429" t="s">
        <v>13113</v>
      </c>
      <c r="C417" s="424" t="s">
        <v>8872</v>
      </c>
      <c r="D417" s="434">
        <v>800.45</v>
      </c>
    </row>
    <row r="418" spans="1:4" ht="24" x14ac:dyDescent="0.2">
      <c r="A418" s="424" t="s">
        <v>3261</v>
      </c>
      <c r="B418" s="429" t="s">
        <v>13114</v>
      </c>
      <c r="C418" s="424" t="s">
        <v>8872</v>
      </c>
      <c r="D418" s="434">
        <v>825.39</v>
      </c>
    </row>
    <row r="419" spans="1:4" ht="24" x14ac:dyDescent="0.2">
      <c r="A419" s="424" t="s">
        <v>3262</v>
      </c>
      <c r="B419" s="429" t="s">
        <v>13115</v>
      </c>
      <c r="C419" s="424" t="s">
        <v>8872</v>
      </c>
      <c r="D419" s="434">
        <v>867.31</v>
      </c>
    </row>
    <row r="420" spans="1:4" ht="12.75" customHeight="1" x14ac:dyDescent="0.2">
      <c r="A420" s="424" t="s">
        <v>3281</v>
      </c>
      <c r="B420" s="429" t="s">
        <v>13116</v>
      </c>
      <c r="C420" s="424" t="s">
        <v>8872</v>
      </c>
      <c r="D420" s="434">
        <v>675.8</v>
      </c>
    </row>
    <row r="421" spans="1:4" ht="12.75" customHeight="1" x14ac:dyDescent="0.2">
      <c r="A421" s="424" t="s">
        <v>3282</v>
      </c>
      <c r="B421" s="429" t="s">
        <v>13117</v>
      </c>
      <c r="C421" s="424" t="s">
        <v>8872</v>
      </c>
      <c r="D421" s="434">
        <v>697.63</v>
      </c>
    </row>
    <row r="422" spans="1:4" ht="12.75" customHeight="1" x14ac:dyDescent="0.2">
      <c r="A422" s="424" t="s">
        <v>3283</v>
      </c>
      <c r="B422" s="429" t="s">
        <v>13118</v>
      </c>
      <c r="C422" s="424" t="s">
        <v>8872</v>
      </c>
      <c r="D422" s="434">
        <v>705.94</v>
      </c>
    </row>
    <row r="423" spans="1:4" ht="12.75" customHeight="1" x14ac:dyDescent="0.2">
      <c r="A423" s="424" t="s">
        <v>3284</v>
      </c>
      <c r="B423" s="429" t="s">
        <v>13119</v>
      </c>
      <c r="C423" s="424" t="s">
        <v>8872</v>
      </c>
      <c r="D423" s="434">
        <v>723.12</v>
      </c>
    </row>
    <row r="424" spans="1:4" ht="12.75" customHeight="1" x14ac:dyDescent="0.2">
      <c r="A424" s="424" t="s">
        <v>3285</v>
      </c>
      <c r="B424" s="429" t="s">
        <v>13120</v>
      </c>
      <c r="C424" s="424" t="s">
        <v>8872</v>
      </c>
      <c r="D424" s="434">
        <v>669.71</v>
      </c>
    </row>
    <row r="425" spans="1:4" x14ac:dyDescent="0.2">
      <c r="A425" s="425">
        <v>8751</v>
      </c>
      <c r="B425" s="428" t="s">
        <v>8971</v>
      </c>
      <c r="C425" s="423"/>
      <c r="D425" s="431"/>
    </row>
    <row r="426" spans="1:4" ht="12.75" customHeight="1" x14ac:dyDescent="0.2">
      <c r="A426" s="424" t="s">
        <v>3294</v>
      </c>
      <c r="B426" s="429" t="s">
        <v>8972</v>
      </c>
      <c r="C426" s="424" t="s">
        <v>952</v>
      </c>
      <c r="D426" s="433">
        <v>27.43</v>
      </c>
    </row>
    <row r="427" spans="1:4" ht="12.75" customHeight="1" x14ac:dyDescent="0.2">
      <c r="A427" s="424" t="s">
        <v>3295</v>
      </c>
      <c r="B427" s="429" t="s">
        <v>8973</v>
      </c>
      <c r="C427" s="424" t="s">
        <v>952</v>
      </c>
      <c r="D427" s="433">
        <v>27.43</v>
      </c>
    </row>
    <row r="428" spans="1:4" x14ac:dyDescent="0.2">
      <c r="A428" s="425">
        <v>8752</v>
      </c>
      <c r="B428" s="428" t="s">
        <v>8974</v>
      </c>
      <c r="C428" s="423"/>
      <c r="D428" s="431"/>
    </row>
    <row r="429" spans="1:4" ht="12.75" customHeight="1" x14ac:dyDescent="0.2">
      <c r="A429" s="424" t="s">
        <v>3896</v>
      </c>
      <c r="B429" s="429" t="s">
        <v>13121</v>
      </c>
      <c r="C429" s="424" t="s">
        <v>8866</v>
      </c>
      <c r="D429" s="434">
        <v>143.62</v>
      </c>
    </row>
    <row r="430" spans="1:4" ht="12.75" customHeight="1" x14ac:dyDescent="0.2">
      <c r="A430" s="424" t="s">
        <v>3897</v>
      </c>
      <c r="B430" s="429" t="s">
        <v>13122</v>
      </c>
      <c r="C430" s="424" t="s">
        <v>8866</v>
      </c>
      <c r="D430" s="434">
        <v>150.57</v>
      </c>
    </row>
    <row r="431" spans="1:4" ht="12.75" customHeight="1" x14ac:dyDescent="0.2">
      <c r="A431" s="424" t="s">
        <v>3898</v>
      </c>
      <c r="B431" s="429" t="s">
        <v>13123</v>
      </c>
      <c r="C431" s="424" t="s">
        <v>8866</v>
      </c>
      <c r="D431" s="434">
        <v>157.53</v>
      </c>
    </row>
    <row r="432" spans="1:4" ht="12.75" customHeight="1" x14ac:dyDescent="0.2">
      <c r="A432" s="424" t="s">
        <v>3899</v>
      </c>
      <c r="B432" s="429" t="s">
        <v>13124</v>
      </c>
      <c r="C432" s="424" t="s">
        <v>8866</v>
      </c>
      <c r="D432" s="434">
        <v>147.1</v>
      </c>
    </row>
    <row r="433" spans="1:4" ht="12.75" customHeight="1" x14ac:dyDescent="0.2">
      <c r="A433" s="424" t="s">
        <v>3900</v>
      </c>
      <c r="B433" s="429" t="s">
        <v>13125</v>
      </c>
      <c r="C433" s="424" t="s">
        <v>8866</v>
      </c>
      <c r="D433" s="434">
        <v>157.53</v>
      </c>
    </row>
    <row r="434" spans="1:4" ht="12.75" customHeight="1" x14ac:dyDescent="0.2">
      <c r="A434" s="424" t="s">
        <v>3901</v>
      </c>
      <c r="B434" s="429" t="s">
        <v>13126</v>
      </c>
      <c r="C434" s="424" t="s">
        <v>8866</v>
      </c>
      <c r="D434" s="434">
        <v>172.65</v>
      </c>
    </row>
    <row r="435" spans="1:4" ht="12.75" customHeight="1" x14ac:dyDescent="0.2">
      <c r="A435" s="424" t="s">
        <v>3902</v>
      </c>
      <c r="B435" s="429" t="s">
        <v>13127</v>
      </c>
      <c r="C435" s="424" t="s">
        <v>8866</v>
      </c>
      <c r="D435" s="434">
        <v>181.8</v>
      </c>
    </row>
    <row r="436" spans="1:4" ht="12.75" customHeight="1" x14ac:dyDescent="0.2">
      <c r="A436" s="424" t="s">
        <v>3903</v>
      </c>
      <c r="B436" s="429" t="s">
        <v>13128</v>
      </c>
      <c r="C436" s="424" t="s">
        <v>8866</v>
      </c>
      <c r="D436" s="434">
        <v>150.57</v>
      </c>
    </row>
    <row r="437" spans="1:4" ht="12.75" customHeight="1" x14ac:dyDescent="0.2">
      <c r="A437" s="424" t="s">
        <v>3904</v>
      </c>
      <c r="B437" s="429" t="s">
        <v>13129</v>
      </c>
      <c r="C437" s="424" t="s">
        <v>8866</v>
      </c>
      <c r="D437" s="434">
        <v>163.29</v>
      </c>
    </row>
    <row r="438" spans="1:4" ht="12.75" customHeight="1" x14ac:dyDescent="0.2">
      <c r="A438" s="424" t="s">
        <v>3905</v>
      </c>
      <c r="B438" s="429" t="s">
        <v>13130</v>
      </c>
      <c r="C438" s="424" t="s">
        <v>8866</v>
      </c>
      <c r="D438" s="434">
        <v>194.54</v>
      </c>
    </row>
    <row r="439" spans="1:4" ht="12.75" customHeight="1" x14ac:dyDescent="0.2">
      <c r="A439" s="424" t="s">
        <v>3906</v>
      </c>
      <c r="B439" s="429" t="s">
        <v>13131</v>
      </c>
      <c r="C439" s="424" t="s">
        <v>8866</v>
      </c>
      <c r="D439" s="434">
        <v>132.35</v>
      </c>
    </row>
    <row r="440" spans="1:4" ht="12.75" customHeight="1" x14ac:dyDescent="0.2">
      <c r="A440" s="424" t="s">
        <v>3907</v>
      </c>
      <c r="B440" s="429" t="s">
        <v>13132</v>
      </c>
      <c r="C440" s="424" t="s">
        <v>8866</v>
      </c>
      <c r="D440" s="434">
        <v>139.30000000000001</v>
      </c>
    </row>
    <row r="441" spans="1:4" ht="12.75" customHeight="1" x14ac:dyDescent="0.2">
      <c r="A441" s="424" t="s">
        <v>3908</v>
      </c>
      <c r="B441" s="429" t="s">
        <v>13133</v>
      </c>
      <c r="C441" s="424" t="s">
        <v>8866</v>
      </c>
      <c r="D441" s="434">
        <v>146.26</v>
      </c>
    </row>
    <row r="442" spans="1:4" ht="12.75" customHeight="1" x14ac:dyDescent="0.2">
      <c r="A442" s="424" t="s">
        <v>3909</v>
      </c>
      <c r="B442" s="429" t="s">
        <v>13134</v>
      </c>
      <c r="C442" s="424" t="s">
        <v>8866</v>
      </c>
      <c r="D442" s="434">
        <v>135.83000000000001</v>
      </c>
    </row>
    <row r="443" spans="1:4" ht="12.75" customHeight="1" x14ac:dyDescent="0.2">
      <c r="A443" s="424" t="s">
        <v>3910</v>
      </c>
      <c r="B443" s="429" t="s">
        <v>13135</v>
      </c>
      <c r="C443" s="424" t="s">
        <v>8866</v>
      </c>
      <c r="D443" s="434">
        <v>146.26</v>
      </c>
    </row>
    <row r="444" spans="1:4" ht="12.75" customHeight="1" x14ac:dyDescent="0.2">
      <c r="A444" s="424" t="s">
        <v>3911</v>
      </c>
      <c r="B444" s="429" t="s">
        <v>13136</v>
      </c>
      <c r="C444" s="424" t="s">
        <v>8866</v>
      </c>
      <c r="D444" s="434">
        <v>161.38</v>
      </c>
    </row>
    <row r="445" spans="1:4" ht="12.75" customHeight="1" x14ac:dyDescent="0.2">
      <c r="A445" s="424" t="s">
        <v>3912</v>
      </c>
      <c r="B445" s="429" t="s">
        <v>13137</v>
      </c>
      <c r="C445" s="424" t="s">
        <v>8866</v>
      </c>
      <c r="D445" s="434">
        <v>139.30000000000001</v>
      </c>
    </row>
    <row r="446" spans="1:4" ht="12.75" customHeight="1" x14ac:dyDescent="0.2">
      <c r="A446" s="424" t="s">
        <v>3913</v>
      </c>
      <c r="B446" s="429" t="s">
        <v>13138</v>
      </c>
      <c r="C446" s="424" t="s">
        <v>8866</v>
      </c>
      <c r="D446" s="434">
        <v>152.02000000000001</v>
      </c>
    </row>
    <row r="447" spans="1:4" ht="12.75" customHeight="1" x14ac:dyDescent="0.2">
      <c r="A447" s="424" t="s">
        <v>3914</v>
      </c>
      <c r="B447" s="429" t="s">
        <v>13139</v>
      </c>
      <c r="C447" s="424" t="s">
        <v>8866</v>
      </c>
      <c r="D447" s="434">
        <v>183.27</v>
      </c>
    </row>
    <row r="448" spans="1:4" x14ac:dyDescent="0.2">
      <c r="A448" s="425">
        <v>8753</v>
      </c>
      <c r="B448" s="428" t="s">
        <v>8975</v>
      </c>
      <c r="C448" s="423"/>
      <c r="D448" s="431"/>
    </row>
    <row r="449" spans="1:4" ht="12.75" customHeight="1" x14ac:dyDescent="0.2">
      <c r="A449" s="424" t="s">
        <v>8976</v>
      </c>
      <c r="B449" s="429" t="s">
        <v>8977</v>
      </c>
      <c r="C449" s="424" t="s">
        <v>8942</v>
      </c>
      <c r="D449" s="433">
        <v>20.02</v>
      </c>
    </row>
    <row r="450" spans="1:4" ht="12.75" customHeight="1" x14ac:dyDescent="0.2">
      <c r="A450" s="424" t="s">
        <v>8978</v>
      </c>
      <c r="B450" s="429" t="s">
        <v>8979</v>
      </c>
      <c r="C450" s="424" t="s">
        <v>8942</v>
      </c>
      <c r="D450" s="433">
        <v>20.66</v>
      </c>
    </row>
    <row r="451" spans="1:4" ht="12.75" customHeight="1" x14ac:dyDescent="0.2">
      <c r="A451" s="424" t="s">
        <v>8980</v>
      </c>
      <c r="B451" s="429" t="s">
        <v>8981</v>
      </c>
      <c r="C451" s="424" t="s">
        <v>8942</v>
      </c>
      <c r="D451" s="433">
        <v>16.97</v>
      </c>
    </row>
    <row r="452" spans="1:4" ht="12.75" customHeight="1" x14ac:dyDescent="0.2">
      <c r="A452" s="424" t="s">
        <v>8982</v>
      </c>
      <c r="B452" s="429" t="s">
        <v>8983</v>
      </c>
      <c r="C452" s="424" t="s">
        <v>8942</v>
      </c>
      <c r="D452" s="433">
        <v>17.77</v>
      </c>
    </row>
    <row r="453" spans="1:4" ht="12.75" customHeight="1" x14ac:dyDescent="0.2">
      <c r="A453" s="424" t="s">
        <v>8984</v>
      </c>
      <c r="B453" s="429" t="s">
        <v>8985</v>
      </c>
      <c r="C453" s="424" t="s">
        <v>8942</v>
      </c>
      <c r="D453" s="433">
        <v>14.98</v>
      </c>
    </row>
    <row r="454" spans="1:4" x14ac:dyDescent="0.2">
      <c r="A454" s="425">
        <v>8754</v>
      </c>
      <c r="B454" s="428" t="s">
        <v>8986</v>
      </c>
      <c r="C454" s="423"/>
      <c r="D454" s="431"/>
    </row>
    <row r="455" spans="1:4" ht="24" x14ac:dyDescent="0.2">
      <c r="A455" s="424" t="s">
        <v>4474</v>
      </c>
      <c r="B455" s="429" t="s">
        <v>13140</v>
      </c>
      <c r="C455" s="424" t="s">
        <v>8866</v>
      </c>
      <c r="D455" s="433">
        <v>13.19</v>
      </c>
    </row>
    <row r="456" spans="1:4" x14ac:dyDescent="0.2">
      <c r="A456" s="425">
        <v>8755</v>
      </c>
      <c r="B456" s="428" t="s">
        <v>8987</v>
      </c>
      <c r="C456" s="423"/>
      <c r="D456" s="431"/>
    </row>
    <row r="457" spans="1:4" ht="12.75" customHeight="1" x14ac:dyDescent="0.2">
      <c r="A457" s="424" t="s">
        <v>13141</v>
      </c>
      <c r="B457" s="429" t="s">
        <v>13142</v>
      </c>
      <c r="C457" s="424" t="s">
        <v>8872</v>
      </c>
      <c r="D457" s="434">
        <v>682.44</v>
      </c>
    </row>
    <row r="458" spans="1:4" ht="12.75" customHeight="1" x14ac:dyDescent="0.2">
      <c r="A458" s="424" t="s">
        <v>3290</v>
      </c>
      <c r="B458" s="429" t="s">
        <v>13143</v>
      </c>
      <c r="C458" s="424" t="s">
        <v>8872</v>
      </c>
      <c r="D458" s="435">
        <v>3181.23</v>
      </c>
    </row>
    <row r="459" spans="1:4" x14ac:dyDescent="0.2">
      <c r="A459" s="425">
        <v>8756</v>
      </c>
      <c r="B459" s="428" t="s">
        <v>8988</v>
      </c>
      <c r="C459" s="423"/>
      <c r="D459" s="431"/>
    </row>
    <row r="460" spans="1:4" ht="24" x14ac:dyDescent="0.2">
      <c r="A460" s="424" t="s">
        <v>3288</v>
      </c>
      <c r="B460" s="429" t="s">
        <v>13144</v>
      </c>
      <c r="C460" s="424" t="s">
        <v>8989</v>
      </c>
      <c r="D460" s="434">
        <v>395.67</v>
      </c>
    </row>
    <row r="461" spans="1:4" ht="12.75" customHeight="1" x14ac:dyDescent="0.2">
      <c r="A461" s="424" t="s">
        <v>3289</v>
      </c>
      <c r="B461" s="429" t="s">
        <v>13145</v>
      </c>
      <c r="C461" s="424" t="s">
        <v>8866</v>
      </c>
      <c r="D461" s="434">
        <v>171.43</v>
      </c>
    </row>
    <row r="462" spans="1:4" ht="12.75" customHeight="1" x14ac:dyDescent="0.2">
      <c r="A462" s="424" t="s">
        <v>3291</v>
      </c>
      <c r="B462" s="429" t="s">
        <v>13146</v>
      </c>
      <c r="C462" s="424" t="s">
        <v>22</v>
      </c>
      <c r="D462" s="432">
        <v>8.2799999999999994</v>
      </c>
    </row>
    <row r="463" spans="1:4" ht="12.75" customHeight="1" x14ac:dyDescent="0.2">
      <c r="A463" s="424" t="s">
        <v>3292</v>
      </c>
      <c r="B463" s="429" t="s">
        <v>13147</v>
      </c>
      <c r="C463" s="424" t="s">
        <v>22</v>
      </c>
      <c r="D463" s="432">
        <v>6.32</v>
      </c>
    </row>
    <row r="464" spans="1:4" ht="12.75" customHeight="1" x14ac:dyDescent="0.2">
      <c r="A464" s="424" t="s">
        <v>13148</v>
      </c>
      <c r="B464" s="429" t="s">
        <v>13149</v>
      </c>
      <c r="C464" s="424" t="s">
        <v>952</v>
      </c>
      <c r="D464" s="433">
        <v>58.58</v>
      </c>
    </row>
    <row r="465" spans="1:4" ht="12.75" customHeight="1" x14ac:dyDescent="0.2">
      <c r="A465" s="424" t="s">
        <v>3293</v>
      </c>
      <c r="B465" s="429" t="s">
        <v>13150</v>
      </c>
      <c r="C465" s="424" t="s">
        <v>952</v>
      </c>
      <c r="D465" s="433">
        <v>15.75</v>
      </c>
    </row>
    <row r="466" spans="1:4" ht="24" x14ac:dyDescent="0.2">
      <c r="A466" s="424" t="s">
        <v>4324</v>
      </c>
      <c r="B466" s="429" t="s">
        <v>4325</v>
      </c>
      <c r="C466" s="424" t="s">
        <v>8866</v>
      </c>
      <c r="D466" s="433">
        <v>43.01</v>
      </c>
    </row>
    <row r="467" spans="1:4" ht="24" x14ac:dyDescent="0.2">
      <c r="A467" s="424" t="s">
        <v>4326</v>
      </c>
      <c r="B467" s="429" t="s">
        <v>4327</v>
      </c>
      <c r="C467" s="424" t="s">
        <v>8866</v>
      </c>
      <c r="D467" s="433">
        <v>43.67</v>
      </c>
    </row>
    <row r="468" spans="1:4" x14ac:dyDescent="0.2">
      <c r="A468" s="425">
        <v>8669</v>
      </c>
      <c r="B468" s="428" t="s">
        <v>8990</v>
      </c>
      <c r="C468" s="423"/>
      <c r="D468" s="431"/>
    </row>
    <row r="469" spans="1:4" x14ac:dyDescent="0.2">
      <c r="A469" s="425">
        <v>8757</v>
      </c>
      <c r="B469" s="428" t="s">
        <v>8991</v>
      </c>
      <c r="C469" s="423"/>
      <c r="D469" s="431"/>
    </row>
    <row r="470" spans="1:4" ht="24" x14ac:dyDescent="0.2">
      <c r="A470" s="424" t="s">
        <v>2034</v>
      </c>
      <c r="B470" s="429" t="s">
        <v>2035</v>
      </c>
      <c r="C470" s="424" t="s">
        <v>8866</v>
      </c>
      <c r="D470" s="434">
        <v>113.48</v>
      </c>
    </row>
    <row r="471" spans="1:4" ht="12.75" customHeight="1" x14ac:dyDescent="0.2">
      <c r="A471" s="424" t="s">
        <v>2036</v>
      </c>
      <c r="B471" s="429" t="s">
        <v>2037</v>
      </c>
      <c r="C471" s="424" t="s">
        <v>8866</v>
      </c>
      <c r="D471" s="434">
        <v>208.3</v>
      </c>
    </row>
    <row r="472" spans="1:4" ht="24" x14ac:dyDescent="0.2">
      <c r="A472" s="424" t="s">
        <v>2038</v>
      </c>
      <c r="B472" s="429" t="s">
        <v>2039</v>
      </c>
      <c r="C472" s="424" t="s">
        <v>8866</v>
      </c>
      <c r="D472" s="433">
        <v>68.73</v>
      </c>
    </row>
    <row r="473" spans="1:4" x14ac:dyDescent="0.2">
      <c r="A473" s="425">
        <v>8758</v>
      </c>
      <c r="B473" s="428" t="s">
        <v>8992</v>
      </c>
      <c r="C473" s="423"/>
      <c r="D473" s="431"/>
    </row>
    <row r="474" spans="1:4" ht="24" x14ac:dyDescent="0.2">
      <c r="A474" s="424" t="s">
        <v>2040</v>
      </c>
      <c r="B474" s="429" t="s">
        <v>2041</v>
      </c>
      <c r="C474" s="424" t="s">
        <v>8866</v>
      </c>
      <c r="D474" s="434">
        <v>108.25</v>
      </c>
    </row>
    <row r="475" spans="1:4" ht="24" x14ac:dyDescent="0.2">
      <c r="A475" s="424" t="s">
        <v>2042</v>
      </c>
      <c r="B475" s="429" t="s">
        <v>2043</v>
      </c>
      <c r="C475" s="424" t="s">
        <v>8866</v>
      </c>
      <c r="D475" s="434">
        <v>105.25</v>
      </c>
    </row>
    <row r="476" spans="1:4" ht="24" x14ac:dyDescent="0.2">
      <c r="A476" s="424" t="s">
        <v>2044</v>
      </c>
      <c r="B476" s="429" t="s">
        <v>2045</v>
      </c>
      <c r="C476" s="424" t="s">
        <v>8866</v>
      </c>
      <c r="D476" s="434">
        <v>194.91</v>
      </c>
    </row>
    <row r="477" spans="1:4" ht="24" x14ac:dyDescent="0.2">
      <c r="A477" s="424" t="s">
        <v>2046</v>
      </c>
      <c r="B477" s="429" t="s">
        <v>2047</v>
      </c>
      <c r="C477" s="424" t="s">
        <v>8866</v>
      </c>
      <c r="D477" s="434">
        <v>189.32</v>
      </c>
    </row>
    <row r="478" spans="1:4" ht="24" x14ac:dyDescent="0.2">
      <c r="A478" s="424" t="s">
        <v>2048</v>
      </c>
      <c r="B478" s="429" t="s">
        <v>2049</v>
      </c>
      <c r="C478" s="424" t="s">
        <v>8866</v>
      </c>
      <c r="D478" s="433">
        <v>77.09</v>
      </c>
    </row>
    <row r="479" spans="1:4" x14ac:dyDescent="0.2">
      <c r="A479" s="425">
        <v>8759</v>
      </c>
      <c r="B479" s="428" t="s">
        <v>8993</v>
      </c>
      <c r="C479" s="423"/>
      <c r="D479" s="431"/>
    </row>
    <row r="480" spans="1:4" ht="24" x14ac:dyDescent="0.2">
      <c r="A480" s="424" t="s">
        <v>2028</v>
      </c>
      <c r="B480" s="429" t="s">
        <v>2029</v>
      </c>
      <c r="C480" s="424" t="s">
        <v>8866</v>
      </c>
      <c r="D480" s="433">
        <v>66.02</v>
      </c>
    </row>
    <row r="481" spans="1:4" ht="24" x14ac:dyDescent="0.2">
      <c r="A481" s="424" t="s">
        <v>2030</v>
      </c>
      <c r="B481" s="429" t="s">
        <v>2031</v>
      </c>
      <c r="C481" s="424" t="s">
        <v>8866</v>
      </c>
      <c r="D481" s="433">
        <v>79.459999999999994</v>
      </c>
    </row>
    <row r="482" spans="1:4" ht="24" x14ac:dyDescent="0.2">
      <c r="A482" s="424" t="s">
        <v>2032</v>
      </c>
      <c r="B482" s="429" t="s">
        <v>2033</v>
      </c>
      <c r="C482" s="424" t="s">
        <v>8866</v>
      </c>
      <c r="D482" s="433">
        <v>48.84</v>
      </c>
    </row>
    <row r="483" spans="1:4" x14ac:dyDescent="0.2">
      <c r="A483" s="425">
        <v>8760</v>
      </c>
      <c r="B483" s="428" t="s">
        <v>8994</v>
      </c>
      <c r="C483" s="423"/>
      <c r="D483" s="431"/>
    </row>
    <row r="484" spans="1:4" ht="24" x14ac:dyDescent="0.2">
      <c r="A484" s="424" t="s">
        <v>2010</v>
      </c>
      <c r="B484" s="429" t="s">
        <v>2011</v>
      </c>
      <c r="C484" s="424" t="s">
        <v>8866</v>
      </c>
      <c r="D484" s="433">
        <v>75.92</v>
      </c>
    </row>
    <row r="485" spans="1:4" ht="24" x14ac:dyDescent="0.2">
      <c r="A485" s="424" t="s">
        <v>2012</v>
      </c>
      <c r="B485" s="429" t="s">
        <v>2013</v>
      </c>
      <c r="C485" s="424" t="s">
        <v>8866</v>
      </c>
      <c r="D485" s="433">
        <v>73.16</v>
      </c>
    </row>
    <row r="486" spans="1:4" ht="24" x14ac:dyDescent="0.2">
      <c r="A486" s="424" t="s">
        <v>2014</v>
      </c>
      <c r="B486" s="429" t="s">
        <v>2015</v>
      </c>
      <c r="C486" s="424" t="s">
        <v>8866</v>
      </c>
      <c r="D486" s="433">
        <v>92.19</v>
      </c>
    </row>
    <row r="487" spans="1:4" ht="24" x14ac:dyDescent="0.2">
      <c r="A487" s="424" t="s">
        <v>2016</v>
      </c>
      <c r="B487" s="429" t="s">
        <v>2017</v>
      </c>
      <c r="C487" s="424" t="s">
        <v>8866</v>
      </c>
      <c r="D487" s="433">
        <v>88.72</v>
      </c>
    </row>
    <row r="488" spans="1:4" ht="24" x14ac:dyDescent="0.2">
      <c r="A488" s="424" t="s">
        <v>2018</v>
      </c>
      <c r="B488" s="429" t="s">
        <v>2019</v>
      </c>
      <c r="C488" s="424" t="s">
        <v>8866</v>
      </c>
      <c r="D488" s="433">
        <v>61.3</v>
      </c>
    </row>
    <row r="489" spans="1:4" ht="24" x14ac:dyDescent="0.2">
      <c r="A489" s="424" t="s">
        <v>2020</v>
      </c>
      <c r="B489" s="429" t="s">
        <v>2021</v>
      </c>
      <c r="C489" s="424" t="s">
        <v>8866</v>
      </c>
      <c r="D489" s="433">
        <v>59.22</v>
      </c>
    </row>
    <row r="490" spans="1:4" x14ac:dyDescent="0.2">
      <c r="A490" s="425">
        <v>8761</v>
      </c>
      <c r="B490" s="428" t="s">
        <v>8995</v>
      </c>
      <c r="C490" s="423"/>
      <c r="D490" s="431"/>
    </row>
    <row r="491" spans="1:4" ht="24" x14ac:dyDescent="0.2">
      <c r="A491" s="424" t="s">
        <v>2050</v>
      </c>
      <c r="B491" s="429" t="s">
        <v>2051</v>
      </c>
      <c r="C491" s="424" t="s">
        <v>8866</v>
      </c>
      <c r="D491" s="433">
        <v>80.489999999999995</v>
      </c>
    </row>
    <row r="492" spans="1:4" ht="24" x14ac:dyDescent="0.2">
      <c r="A492" s="424" t="s">
        <v>2052</v>
      </c>
      <c r="B492" s="429" t="s">
        <v>2053</v>
      </c>
      <c r="C492" s="424" t="s">
        <v>8866</v>
      </c>
      <c r="D492" s="433">
        <v>75.180000000000007</v>
      </c>
    </row>
    <row r="493" spans="1:4" ht="24" x14ac:dyDescent="0.2">
      <c r="A493" s="424" t="s">
        <v>2054</v>
      </c>
      <c r="B493" s="429" t="s">
        <v>2055</v>
      </c>
      <c r="C493" s="424" t="s">
        <v>8866</v>
      </c>
      <c r="D493" s="433">
        <v>95.69</v>
      </c>
    </row>
    <row r="494" spans="1:4" ht="24" x14ac:dyDescent="0.2">
      <c r="A494" s="424" t="s">
        <v>2056</v>
      </c>
      <c r="B494" s="429" t="s">
        <v>2057</v>
      </c>
      <c r="C494" s="424" t="s">
        <v>8866</v>
      </c>
      <c r="D494" s="433">
        <v>89.15</v>
      </c>
    </row>
    <row r="495" spans="1:4" ht="24" x14ac:dyDescent="0.2">
      <c r="A495" s="424" t="s">
        <v>2058</v>
      </c>
      <c r="B495" s="429" t="s">
        <v>2059</v>
      </c>
      <c r="C495" s="424" t="s">
        <v>8866</v>
      </c>
      <c r="D495" s="433">
        <v>62.95</v>
      </c>
    </row>
    <row r="496" spans="1:4" ht="24" x14ac:dyDescent="0.2">
      <c r="A496" s="424" t="s">
        <v>2060</v>
      </c>
      <c r="B496" s="429" t="s">
        <v>2061</v>
      </c>
      <c r="C496" s="424" t="s">
        <v>8866</v>
      </c>
      <c r="D496" s="433">
        <v>59.26</v>
      </c>
    </row>
    <row r="497" spans="1:4" ht="12.75" customHeight="1" x14ac:dyDescent="0.2">
      <c r="A497" s="424" t="s">
        <v>2223</v>
      </c>
      <c r="B497" s="429" t="s">
        <v>2224</v>
      </c>
      <c r="C497" s="424" t="s">
        <v>22</v>
      </c>
      <c r="D497" s="433">
        <v>19.07</v>
      </c>
    </row>
    <row r="498" spans="1:4" ht="12.75" customHeight="1" x14ac:dyDescent="0.2">
      <c r="A498" s="424" t="s">
        <v>2225</v>
      </c>
      <c r="B498" s="429" t="s">
        <v>2226</v>
      </c>
      <c r="C498" s="424" t="s">
        <v>22</v>
      </c>
      <c r="D498" s="433">
        <v>18.579999999999998</v>
      </c>
    </row>
    <row r="499" spans="1:4" ht="12.75" customHeight="1" x14ac:dyDescent="0.2">
      <c r="A499" s="424" t="s">
        <v>2227</v>
      </c>
      <c r="B499" s="429" t="s">
        <v>2228</v>
      </c>
      <c r="C499" s="424" t="s">
        <v>22</v>
      </c>
      <c r="D499" s="433">
        <v>20.29</v>
      </c>
    </row>
    <row r="500" spans="1:4" ht="12.75" customHeight="1" x14ac:dyDescent="0.2">
      <c r="A500" s="424" t="s">
        <v>2229</v>
      </c>
      <c r="B500" s="429" t="s">
        <v>2230</v>
      </c>
      <c r="C500" s="424" t="s">
        <v>22</v>
      </c>
      <c r="D500" s="433">
        <v>19.68</v>
      </c>
    </row>
    <row r="501" spans="1:4" ht="12.75" customHeight="1" x14ac:dyDescent="0.2">
      <c r="A501" s="424" t="s">
        <v>2231</v>
      </c>
      <c r="B501" s="429" t="s">
        <v>2232</v>
      </c>
      <c r="C501" s="424" t="s">
        <v>22</v>
      </c>
      <c r="D501" s="433">
        <v>23.86</v>
      </c>
    </row>
    <row r="502" spans="1:4" ht="12.75" customHeight="1" x14ac:dyDescent="0.2">
      <c r="A502" s="424" t="s">
        <v>2233</v>
      </c>
      <c r="B502" s="429" t="s">
        <v>2234</v>
      </c>
      <c r="C502" s="424" t="s">
        <v>22</v>
      </c>
      <c r="D502" s="433">
        <v>23.15</v>
      </c>
    </row>
    <row r="503" spans="1:4" ht="12.75" customHeight="1" x14ac:dyDescent="0.2">
      <c r="A503" s="424" t="s">
        <v>2235</v>
      </c>
      <c r="B503" s="429" t="s">
        <v>2236</v>
      </c>
      <c r="C503" s="424" t="s">
        <v>22</v>
      </c>
      <c r="D503" s="433">
        <v>15.51</v>
      </c>
    </row>
    <row r="504" spans="1:4" ht="12.75" customHeight="1" x14ac:dyDescent="0.2">
      <c r="A504" s="424" t="s">
        <v>2237</v>
      </c>
      <c r="B504" s="429" t="s">
        <v>2238</v>
      </c>
      <c r="C504" s="424" t="s">
        <v>22</v>
      </c>
      <c r="D504" s="433">
        <v>15.12</v>
      </c>
    </row>
    <row r="505" spans="1:4" x14ac:dyDescent="0.2">
      <c r="A505" s="425">
        <v>8762</v>
      </c>
      <c r="B505" s="428" t="s">
        <v>8996</v>
      </c>
      <c r="C505" s="423"/>
      <c r="D505" s="431"/>
    </row>
    <row r="506" spans="1:4" ht="12.75" customHeight="1" x14ac:dyDescent="0.2">
      <c r="A506" s="424" t="s">
        <v>2022</v>
      </c>
      <c r="B506" s="429" t="s">
        <v>2023</v>
      </c>
      <c r="C506" s="424" t="s">
        <v>8866</v>
      </c>
      <c r="D506" s="433">
        <v>82.85</v>
      </c>
    </row>
    <row r="507" spans="1:4" ht="12.75" customHeight="1" x14ac:dyDescent="0.2">
      <c r="A507" s="424" t="s">
        <v>2024</v>
      </c>
      <c r="B507" s="429" t="s">
        <v>2025</v>
      </c>
      <c r="C507" s="424" t="s">
        <v>8866</v>
      </c>
      <c r="D507" s="434">
        <v>130</v>
      </c>
    </row>
    <row r="508" spans="1:4" ht="12.75" customHeight="1" x14ac:dyDescent="0.2">
      <c r="A508" s="424" t="s">
        <v>2026</v>
      </c>
      <c r="B508" s="429" t="s">
        <v>2027</v>
      </c>
      <c r="C508" s="424" t="s">
        <v>8866</v>
      </c>
      <c r="D508" s="434">
        <v>167.19</v>
      </c>
    </row>
    <row r="509" spans="1:4" x14ac:dyDescent="0.2">
      <c r="A509" s="425">
        <v>8764</v>
      </c>
      <c r="B509" s="428" t="s">
        <v>8998</v>
      </c>
      <c r="C509" s="423"/>
      <c r="D509" s="431"/>
    </row>
    <row r="510" spans="1:4" ht="12.75" customHeight="1" x14ac:dyDescent="0.2">
      <c r="A510" s="424" t="s">
        <v>2008</v>
      </c>
      <c r="B510" s="429" t="s">
        <v>8999</v>
      </c>
      <c r="C510" s="424" t="s">
        <v>8866</v>
      </c>
      <c r="D510" s="434">
        <v>122.24</v>
      </c>
    </row>
    <row r="511" spans="1:4" ht="24" x14ac:dyDescent="0.2">
      <c r="A511" s="424" t="s">
        <v>2007</v>
      </c>
      <c r="B511" s="429" t="s">
        <v>9000</v>
      </c>
      <c r="C511" s="424" t="s">
        <v>8866</v>
      </c>
      <c r="D511" s="434">
        <v>110.26</v>
      </c>
    </row>
    <row r="512" spans="1:4" x14ac:dyDescent="0.2">
      <c r="A512" s="425">
        <v>8765</v>
      </c>
      <c r="B512" s="428" t="s">
        <v>9001</v>
      </c>
      <c r="C512" s="423"/>
      <c r="D512" s="431"/>
    </row>
    <row r="513" spans="1:4" ht="12.75" customHeight="1" x14ac:dyDescent="0.2">
      <c r="A513" s="424" t="s">
        <v>2063</v>
      </c>
      <c r="B513" s="429" t="s">
        <v>9002</v>
      </c>
      <c r="C513" s="424" t="s">
        <v>8866</v>
      </c>
      <c r="D513" s="435">
        <v>1531.22</v>
      </c>
    </row>
    <row r="514" spans="1:4" ht="12.75" customHeight="1" x14ac:dyDescent="0.2">
      <c r="A514" s="424" t="s">
        <v>2062</v>
      </c>
      <c r="B514" s="429" t="s">
        <v>9003</v>
      </c>
      <c r="C514" s="424" t="s">
        <v>8866</v>
      </c>
      <c r="D514" s="435">
        <v>1526.11</v>
      </c>
    </row>
    <row r="515" spans="1:4" ht="24" x14ac:dyDescent="0.2">
      <c r="A515" s="424" t="s">
        <v>2009</v>
      </c>
      <c r="B515" s="429" t="s">
        <v>9004</v>
      </c>
      <c r="C515" s="424" t="s">
        <v>8866</v>
      </c>
      <c r="D515" s="434">
        <v>626.30999999999995</v>
      </c>
    </row>
    <row r="516" spans="1:4" x14ac:dyDescent="0.2">
      <c r="A516" s="425">
        <v>8767</v>
      </c>
      <c r="B516" s="428" t="s">
        <v>9005</v>
      </c>
      <c r="C516" s="423"/>
      <c r="D516" s="431"/>
    </row>
    <row r="517" spans="1:4" x14ac:dyDescent="0.2">
      <c r="A517" s="424" t="s">
        <v>2239</v>
      </c>
      <c r="B517" s="429" t="s">
        <v>2240</v>
      </c>
      <c r="C517" s="424" t="s">
        <v>22</v>
      </c>
      <c r="D517" s="432">
        <v>6.57</v>
      </c>
    </row>
    <row r="518" spans="1:4" x14ac:dyDescent="0.2">
      <c r="A518" s="424" t="s">
        <v>2241</v>
      </c>
      <c r="B518" s="429" t="s">
        <v>2242</v>
      </c>
      <c r="C518" s="424" t="s">
        <v>22</v>
      </c>
      <c r="D518" s="432">
        <v>9.51</v>
      </c>
    </row>
    <row r="519" spans="1:4" x14ac:dyDescent="0.2">
      <c r="A519" s="425">
        <v>8768</v>
      </c>
      <c r="B519" s="428" t="s">
        <v>9006</v>
      </c>
      <c r="C519" s="423"/>
      <c r="D519" s="431"/>
    </row>
    <row r="520" spans="1:4" ht="12.75" customHeight="1" x14ac:dyDescent="0.2">
      <c r="A520" s="424" t="s">
        <v>5440</v>
      </c>
      <c r="B520" s="429" t="s">
        <v>13151</v>
      </c>
      <c r="C520" s="424" t="s">
        <v>8872</v>
      </c>
      <c r="D520" s="435">
        <v>3015.72</v>
      </c>
    </row>
    <row r="521" spans="1:4" ht="12.75" customHeight="1" x14ac:dyDescent="0.2">
      <c r="A521" s="424" t="s">
        <v>5441</v>
      </c>
      <c r="B521" s="429" t="s">
        <v>13152</v>
      </c>
      <c r="C521" s="424" t="s">
        <v>8872</v>
      </c>
      <c r="D521" s="435">
        <v>2810.15</v>
      </c>
    </row>
    <row r="522" spans="1:4" x14ac:dyDescent="0.2">
      <c r="A522" s="425">
        <v>8769</v>
      </c>
      <c r="B522" s="428" t="s">
        <v>9007</v>
      </c>
      <c r="C522" s="423"/>
      <c r="D522" s="431"/>
    </row>
    <row r="523" spans="1:4" ht="12.75" customHeight="1" x14ac:dyDescent="0.2">
      <c r="A523" s="424" t="s">
        <v>2064</v>
      </c>
      <c r="B523" s="429" t="s">
        <v>13153</v>
      </c>
      <c r="C523" s="424" t="s">
        <v>8866</v>
      </c>
      <c r="D523" s="434">
        <v>105.89</v>
      </c>
    </row>
    <row r="524" spans="1:4" ht="12.75" customHeight="1" x14ac:dyDescent="0.2">
      <c r="A524" s="424" t="s">
        <v>2065</v>
      </c>
      <c r="B524" s="429" t="s">
        <v>13154</v>
      </c>
      <c r="C524" s="424" t="s">
        <v>8866</v>
      </c>
      <c r="D524" s="433">
        <v>95.49</v>
      </c>
    </row>
    <row r="525" spans="1:4" ht="12.75" customHeight="1" x14ac:dyDescent="0.2">
      <c r="A525" s="424" t="s">
        <v>2066</v>
      </c>
      <c r="B525" s="429" t="s">
        <v>13155</v>
      </c>
      <c r="C525" s="424" t="s">
        <v>8866</v>
      </c>
      <c r="D525" s="434">
        <v>116.3</v>
      </c>
    </row>
    <row r="526" spans="1:4" x14ac:dyDescent="0.2">
      <c r="A526" s="425">
        <v>8770</v>
      </c>
      <c r="B526" s="428" t="s">
        <v>9008</v>
      </c>
      <c r="C526" s="423"/>
      <c r="D526" s="431"/>
    </row>
    <row r="527" spans="1:4" ht="12.75" customHeight="1" x14ac:dyDescent="0.2">
      <c r="A527" s="424" t="s">
        <v>2359</v>
      </c>
      <c r="B527" s="429" t="s">
        <v>13156</v>
      </c>
      <c r="C527" s="424" t="s">
        <v>8866</v>
      </c>
      <c r="D527" s="434">
        <v>100.93</v>
      </c>
    </row>
    <row r="528" spans="1:4" ht="12.75" customHeight="1" x14ac:dyDescent="0.2">
      <c r="A528" s="424" t="s">
        <v>2360</v>
      </c>
      <c r="B528" s="429" t="s">
        <v>13157</v>
      </c>
      <c r="C528" s="424" t="s">
        <v>8866</v>
      </c>
      <c r="D528" s="434">
        <v>100.44</v>
      </c>
    </row>
    <row r="529" spans="1:4" x14ac:dyDescent="0.2">
      <c r="A529" s="425">
        <v>8771</v>
      </c>
      <c r="B529" s="428" t="s">
        <v>9009</v>
      </c>
      <c r="C529" s="423"/>
      <c r="D529" s="431"/>
    </row>
    <row r="530" spans="1:4" x14ac:dyDescent="0.2">
      <c r="A530" s="424" t="s">
        <v>2354</v>
      </c>
      <c r="B530" s="429" t="s">
        <v>13158</v>
      </c>
      <c r="C530" s="424" t="s">
        <v>8866</v>
      </c>
      <c r="D530" s="434">
        <v>315.33999999999997</v>
      </c>
    </row>
    <row r="531" spans="1:4" x14ac:dyDescent="0.2">
      <c r="A531" s="424" t="s">
        <v>2355</v>
      </c>
      <c r="B531" s="429" t="s">
        <v>13159</v>
      </c>
      <c r="C531" s="424" t="s">
        <v>8866</v>
      </c>
      <c r="D531" s="434">
        <v>243.86</v>
      </c>
    </row>
    <row r="532" spans="1:4" ht="24" x14ac:dyDescent="0.2">
      <c r="A532" s="424" t="s">
        <v>2356</v>
      </c>
      <c r="B532" s="429" t="s">
        <v>13160</v>
      </c>
      <c r="C532" s="424" t="s">
        <v>8866</v>
      </c>
      <c r="D532" s="434">
        <v>694.61</v>
      </c>
    </row>
    <row r="533" spans="1:4" x14ac:dyDescent="0.2">
      <c r="A533" s="424" t="s">
        <v>2357</v>
      </c>
      <c r="B533" s="429" t="s">
        <v>13161</v>
      </c>
      <c r="C533" s="424" t="s">
        <v>8866</v>
      </c>
      <c r="D533" s="434">
        <v>602.13</v>
      </c>
    </row>
    <row r="534" spans="1:4" x14ac:dyDescent="0.2">
      <c r="A534" s="424" t="s">
        <v>2358</v>
      </c>
      <c r="B534" s="429" t="s">
        <v>13162</v>
      </c>
      <c r="C534" s="424" t="s">
        <v>8866</v>
      </c>
      <c r="D534" s="434">
        <v>590.64</v>
      </c>
    </row>
    <row r="535" spans="1:4" x14ac:dyDescent="0.2">
      <c r="A535" s="425">
        <v>8670</v>
      </c>
      <c r="B535" s="428" t="s">
        <v>9010</v>
      </c>
      <c r="C535" s="423"/>
      <c r="D535" s="431"/>
    </row>
    <row r="536" spans="1:4" x14ac:dyDescent="0.2">
      <c r="A536" s="425">
        <v>8773</v>
      </c>
      <c r="B536" s="428" t="s">
        <v>9011</v>
      </c>
      <c r="C536" s="423"/>
      <c r="D536" s="431"/>
    </row>
    <row r="537" spans="1:4" ht="12.75" customHeight="1" x14ac:dyDescent="0.2">
      <c r="A537" s="424" t="s">
        <v>5515</v>
      </c>
      <c r="B537" s="429" t="s">
        <v>9012</v>
      </c>
      <c r="C537" s="424" t="s">
        <v>58</v>
      </c>
      <c r="D537" s="434">
        <v>494</v>
      </c>
    </row>
    <row r="538" spans="1:4" ht="12.75" customHeight="1" x14ac:dyDescent="0.2">
      <c r="A538" s="424" t="s">
        <v>4905</v>
      </c>
      <c r="B538" s="429" t="s">
        <v>13163</v>
      </c>
      <c r="C538" s="424" t="s">
        <v>8866</v>
      </c>
      <c r="D538" s="434">
        <v>360.41</v>
      </c>
    </row>
    <row r="539" spans="1:4" ht="12.75" customHeight="1" x14ac:dyDescent="0.2">
      <c r="A539" s="424" t="s">
        <v>9013</v>
      </c>
      <c r="B539" s="429" t="s">
        <v>9014</v>
      </c>
      <c r="C539" s="424" t="s">
        <v>8866</v>
      </c>
      <c r="D539" s="434">
        <v>363.27</v>
      </c>
    </row>
    <row r="540" spans="1:4" ht="12.75" customHeight="1" x14ac:dyDescent="0.2">
      <c r="A540" s="424" t="s">
        <v>5517</v>
      </c>
      <c r="B540" s="429" t="s">
        <v>9015</v>
      </c>
      <c r="C540" s="424" t="s">
        <v>8866</v>
      </c>
      <c r="D540" s="434">
        <v>399.56</v>
      </c>
    </row>
    <row r="541" spans="1:4" ht="12.75" customHeight="1" x14ac:dyDescent="0.2">
      <c r="A541" s="424" t="s">
        <v>5518</v>
      </c>
      <c r="B541" s="429" t="s">
        <v>9016</v>
      </c>
      <c r="C541" s="424" t="s">
        <v>8866</v>
      </c>
      <c r="D541" s="434">
        <v>399.56</v>
      </c>
    </row>
    <row r="542" spans="1:4" ht="12.75" customHeight="1" x14ac:dyDescent="0.2">
      <c r="A542" s="424" t="s">
        <v>9017</v>
      </c>
      <c r="B542" s="429" t="s">
        <v>9018</v>
      </c>
      <c r="C542" s="424" t="s">
        <v>8866</v>
      </c>
      <c r="D542" s="434">
        <v>368.58</v>
      </c>
    </row>
    <row r="543" spans="1:4" x14ac:dyDescent="0.2">
      <c r="A543" s="424" t="s">
        <v>4934</v>
      </c>
      <c r="B543" s="429" t="s">
        <v>13164</v>
      </c>
      <c r="C543" s="424" t="s">
        <v>8866</v>
      </c>
      <c r="D543" s="434">
        <v>395.13</v>
      </c>
    </row>
    <row r="544" spans="1:4" x14ac:dyDescent="0.2">
      <c r="A544" s="424" t="s">
        <v>4933</v>
      </c>
      <c r="B544" s="429" t="s">
        <v>13165</v>
      </c>
      <c r="C544" s="424" t="s">
        <v>8866</v>
      </c>
      <c r="D544" s="434">
        <v>419.28</v>
      </c>
    </row>
    <row r="545" spans="1:4" x14ac:dyDescent="0.2">
      <c r="A545" s="424" t="s">
        <v>4935</v>
      </c>
      <c r="B545" s="429" t="s">
        <v>13166</v>
      </c>
      <c r="C545" s="424" t="s">
        <v>8866</v>
      </c>
      <c r="D545" s="434">
        <v>531.78</v>
      </c>
    </row>
    <row r="546" spans="1:4" ht="12.75" customHeight="1" x14ac:dyDescent="0.2">
      <c r="A546" s="424" t="s">
        <v>4936</v>
      </c>
      <c r="B546" s="429" t="s">
        <v>13167</v>
      </c>
      <c r="C546" s="424" t="s">
        <v>8866</v>
      </c>
      <c r="D546" s="434">
        <v>550.54999999999995</v>
      </c>
    </row>
    <row r="547" spans="1:4" x14ac:dyDescent="0.2">
      <c r="A547" s="425">
        <v>8774</v>
      </c>
      <c r="B547" s="428" t="s">
        <v>9019</v>
      </c>
      <c r="C547" s="423"/>
      <c r="D547" s="431"/>
    </row>
    <row r="548" spans="1:4" ht="12.75" customHeight="1" x14ac:dyDescent="0.2">
      <c r="A548" s="424" t="s">
        <v>13168</v>
      </c>
      <c r="B548" s="429" t="s">
        <v>13169</v>
      </c>
      <c r="C548" s="424" t="s">
        <v>58</v>
      </c>
      <c r="D548" s="433">
        <v>91.63</v>
      </c>
    </row>
    <row r="549" spans="1:4" ht="24" x14ac:dyDescent="0.2">
      <c r="A549" s="424" t="s">
        <v>13170</v>
      </c>
      <c r="B549" s="429" t="s">
        <v>13171</v>
      </c>
      <c r="C549" s="424" t="s">
        <v>58</v>
      </c>
      <c r="D549" s="434">
        <v>133.65</v>
      </c>
    </row>
    <row r="550" spans="1:4" ht="12.75" customHeight="1" x14ac:dyDescent="0.2">
      <c r="A550" s="424" t="s">
        <v>13172</v>
      </c>
      <c r="B550" s="429" t="s">
        <v>13173</v>
      </c>
      <c r="C550" s="424" t="s">
        <v>8866</v>
      </c>
      <c r="D550" s="434">
        <v>892.86</v>
      </c>
    </row>
    <row r="551" spans="1:4" ht="24" x14ac:dyDescent="0.2">
      <c r="A551" s="424" t="s">
        <v>13174</v>
      </c>
      <c r="B551" s="429" t="s">
        <v>13175</v>
      </c>
      <c r="C551" s="424" t="s">
        <v>8866</v>
      </c>
      <c r="D551" s="434">
        <v>600.55999999999995</v>
      </c>
    </row>
    <row r="552" spans="1:4" ht="12.75" customHeight="1" x14ac:dyDescent="0.2">
      <c r="A552" s="424" t="s">
        <v>13176</v>
      </c>
      <c r="B552" s="429" t="s">
        <v>13177</v>
      </c>
      <c r="C552" s="424" t="s">
        <v>8866</v>
      </c>
      <c r="D552" s="435">
        <v>1042.52</v>
      </c>
    </row>
    <row r="553" spans="1:4" ht="12.75" customHeight="1" x14ac:dyDescent="0.2">
      <c r="A553" s="424" t="s">
        <v>13178</v>
      </c>
      <c r="B553" s="429" t="s">
        <v>13179</v>
      </c>
      <c r="C553" s="424" t="s">
        <v>8866</v>
      </c>
      <c r="D553" s="434">
        <v>937.96</v>
      </c>
    </row>
    <row r="554" spans="1:4" x14ac:dyDescent="0.2">
      <c r="A554" s="425">
        <v>8775</v>
      </c>
      <c r="B554" s="428" t="s">
        <v>9020</v>
      </c>
      <c r="C554" s="423"/>
      <c r="D554" s="431"/>
    </row>
    <row r="555" spans="1:4" x14ac:dyDescent="0.2">
      <c r="A555" s="424" t="s">
        <v>4891</v>
      </c>
      <c r="B555" s="429" t="s">
        <v>13180</v>
      </c>
      <c r="C555" s="424" t="s">
        <v>8866</v>
      </c>
      <c r="D555" s="433">
        <v>97.24</v>
      </c>
    </row>
    <row r="556" spans="1:4" x14ac:dyDescent="0.2">
      <c r="A556" s="424" t="s">
        <v>4892</v>
      </c>
      <c r="B556" s="429" t="s">
        <v>13181</v>
      </c>
      <c r="C556" s="424" t="s">
        <v>8866</v>
      </c>
      <c r="D556" s="434">
        <v>158.18</v>
      </c>
    </row>
    <row r="557" spans="1:4" x14ac:dyDescent="0.2">
      <c r="A557" s="424" t="s">
        <v>4893</v>
      </c>
      <c r="B557" s="429" t="s">
        <v>13182</v>
      </c>
      <c r="C557" s="424" t="s">
        <v>8866</v>
      </c>
      <c r="D557" s="433">
        <v>63.73</v>
      </c>
    </row>
    <row r="558" spans="1:4" ht="12.75" customHeight="1" x14ac:dyDescent="0.2">
      <c r="A558" s="424" t="s">
        <v>4906</v>
      </c>
      <c r="B558" s="429" t="s">
        <v>13183</v>
      </c>
      <c r="C558" s="424" t="s">
        <v>8866</v>
      </c>
      <c r="D558" s="434">
        <v>477.06</v>
      </c>
    </row>
    <row r="559" spans="1:4" x14ac:dyDescent="0.2">
      <c r="A559" s="424" t="s">
        <v>4907</v>
      </c>
      <c r="B559" s="429" t="s">
        <v>13184</v>
      </c>
      <c r="C559" s="424" t="s">
        <v>8866</v>
      </c>
      <c r="D559" s="434">
        <v>499.58</v>
      </c>
    </row>
    <row r="560" spans="1:4" x14ac:dyDescent="0.2">
      <c r="A560" s="424" t="s">
        <v>4908</v>
      </c>
      <c r="B560" s="429" t="s">
        <v>13185</v>
      </c>
      <c r="C560" s="424" t="s">
        <v>8866</v>
      </c>
      <c r="D560" s="434">
        <v>561.07000000000005</v>
      </c>
    </row>
    <row r="561" spans="1:4" x14ac:dyDescent="0.2">
      <c r="A561" s="424" t="s">
        <v>4909</v>
      </c>
      <c r="B561" s="429" t="s">
        <v>13186</v>
      </c>
      <c r="C561" s="424" t="s">
        <v>8866</v>
      </c>
      <c r="D561" s="434">
        <v>567</v>
      </c>
    </row>
    <row r="562" spans="1:4" x14ac:dyDescent="0.2">
      <c r="A562" s="424" t="s">
        <v>4910</v>
      </c>
      <c r="B562" s="429" t="s">
        <v>13187</v>
      </c>
      <c r="C562" s="424" t="s">
        <v>8866</v>
      </c>
      <c r="D562" s="434">
        <v>396.63</v>
      </c>
    </row>
    <row r="563" spans="1:4" x14ac:dyDescent="0.2">
      <c r="A563" s="424" t="s">
        <v>4911</v>
      </c>
      <c r="B563" s="429" t="s">
        <v>13188</v>
      </c>
      <c r="C563" s="424" t="s">
        <v>8866</v>
      </c>
      <c r="D563" s="434">
        <v>393.16</v>
      </c>
    </row>
    <row r="564" spans="1:4" x14ac:dyDescent="0.2">
      <c r="A564" s="424" t="s">
        <v>4912</v>
      </c>
      <c r="B564" s="429" t="s">
        <v>13189</v>
      </c>
      <c r="C564" s="424" t="s">
        <v>8866</v>
      </c>
      <c r="D564" s="434">
        <v>648.76</v>
      </c>
    </row>
    <row r="565" spans="1:4" x14ac:dyDescent="0.2">
      <c r="A565" s="425">
        <v>8776</v>
      </c>
      <c r="B565" s="428" t="s">
        <v>9021</v>
      </c>
      <c r="C565" s="423"/>
      <c r="D565" s="431"/>
    </row>
    <row r="566" spans="1:4" ht="24" x14ac:dyDescent="0.2">
      <c r="A566" s="424" t="s">
        <v>13190</v>
      </c>
      <c r="B566" s="429" t="s">
        <v>13191</v>
      </c>
      <c r="C566" s="424" t="s">
        <v>58</v>
      </c>
      <c r="D566" s="434">
        <v>179.58</v>
      </c>
    </row>
    <row r="567" spans="1:4" ht="12.75" customHeight="1" x14ac:dyDescent="0.2">
      <c r="A567" s="424" t="s">
        <v>13192</v>
      </c>
      <c r="B567" s="429" t="s">
        <v>13193</v>
      </c>
      <c r="C567" s="424" t="s">
        <v>58</v>
      </c>
      <c r="D567" s="434">
        <v>196.68</v>
      </c>
    </row>
    <row r="568" spans="1:4" ht="12.75" customHeight="1" x14ac:dyDescent="0.2">
      <c r="A568" s="424" t="s">
        <v>13194</v>
      </c>
      <c r="B568" s="429" t="s">
        <v>13195</v>
      </c>
      <c r="C568" s="424" t="s">
        <v>58</v>
      </c>
      <c r="D568" s="435">
        <v>2101.77</v>
      </c>
    </row>
    <row r="569" spans="1:4" ht="12.75" customHeight="1" x14ac:dyDescent="0.2">
      <c r="A569" s="424" t="s">
        <v>13196</v>
      </c>
      <c r="B569" s="429" t="s">
        <v>13197</v>
      </c>
      <c r="C569" s="424" t="s">
        <v>58</v>
      </c>
      <c r="D569" s="435">
        <v>2271.9299999999998</v>
      </c>
    </row>
    <row r="570" spans="1:4" ht="12.75" customHeight="1" x14ac:dyDescent="0.2">
      <c r="A570" s="424" t="s">
        <v>13198</v>
      </c>
      <c r="B570" s="429" t="s">
        <v>13199</v>
      </c>
      <c r="C570" s="424" t="s">
        <v>58</v>
      </c>
      <c r="D570" s="435">
        <v>2442.0700000000002</v>
      </c>
    </row>
    <row r="571" spans="1:4" ht="12.75" customHeight="1" x14ac:dyDescent="0.2">
      <c r="A571" s="424" t="s">
        <v>13200</v>
      </c>
      <c r="B571" s="429" t="s">
        <v>13201</v>
      </c>
      <c r="C571" s="424" t="s">
        <v>58</v>
      </c>
      <c r="D571" s="435">
        <v>1643.66</v>
      </c>
    </row>
    <row r="572" spans="1:4" ht="12.75" customHeight="1" x14ac:dyDescent="0.2">
      <c r="A572" s="424" t="s">
        <v>13202</v>
      </c>
      <c r="B572" s="429" t="s">
        <v>13203</v>
      </c>
      <c r="C572" s="424" t="s">
        <v>58</v>
      </c>
      <c r="D572" s="435">
        <v>1792.24</v>
      </c>
    </row>
    <row r="573" spans="1:4" ht="12.75" customHeight="1" x14ac:dyDescent="0.2">
      <c r="A573" s="424" t="s">
        <v>13204</v>
      </c>
      <c r="B573" s="429" t="s">
        <v>13205</v>
      </c>
      <c r="C573" s="424" t="s">
        <v>58</v>
      </c>
      <c r="D573" s="435">
        <v>1940.9</v>
      </c>
    </row>
    <row r="574" spans="1:4" ht="12.75" customHeight="1" x14ac:dyDescent="0.2">
      <c r="A574" s="424" t="s">
        <v>13206</v>
      </c>
      <c r="B574" s="429" t="s">
        <v>13207</v>
      </c>
      <c r="C574" s="424" t="s">
        <v>58</v>
      </c>
      <c r="D574" s="435">
        <v>2089.56</v>
      </c>
    </row>
    <row r="575" spans="1:4" x14ac:dyDescent="0.2">
      <c r="A575" s="425">
        <v>8777</v>
      </c>
      <c r="B575" s="428" t="s">
        <v>9022</v>
      </c>
      <c r="C575" s="423"/>
      <c r="D575" s="431"/>
    </row>
    <row r="576" spans="1:4" x14ac:dyDescent="0.2">
      <c r="A576" s="424" t="s">
        <v>4890</v>
      </c>
      <c r="B576" s="429" t="s">
        <v>13208</v>
      </c>
      <c r="C576" s="424" t="s">
        <v>8866</v>
      </c>
      <c r="D576" s="434">
        <v>140.84</v>
      </c>
    </row>
    <row r="577" spans="1:4" x14ac:dyDescent="0.2">
      <c r="A577" s="424" t="s">
        <v>4932</v>
      </c>
      <c r="B577" s="429" t="s">
        <v>13209</v>
      </c>
      <c r="C577" s="424" t="s">
        <v>8866</v>
      </c>
      <c r="D577" s="434">
        <v>406.15</v>
      </c>
    </row>
    <row r="578" spans="1:4" ht="12.75" customHeight="1" x14ac:dyDescent="0.2">
      <c r="A578" s="424" t="s">
        <v>4921</v>
      </c>
      <c r="B578" s="429" t="s">
        <v>13210</v>
      </c>
      <c r="C578" s="424" t="s">
        <v>58</v>
      </c>
      <c r="D578" s="434">
        <v>479.92</v>
      </c>
    </row>
    <row r="579" spans="1:4" ht="12.75" customHeight="1" x14ac:dyDescent="0.2">
      <c r="A579" s="424" t="s">
        <v>4922</v>
      </c>
      <c r="B579" s="429" t="s">
        <v>13211</v>
      </c>
      <c r="C579" s="424" t="s">
        <v>58</v>
      </c>
      <c r="D579" s="434">
        <v>516.12</v>
      </c>
    </row>
    <row r="580" spans="1:4" ht="12.75" customHeight="1" x14ac:dyDescent="0.2">
      <c r="A580" s="424" t="s">
        <v>4924</v>
      </c>
      <c r="B580" s="429" t="s">
        <v>13212</v>
      </c>
      <c r="C580" s="424" t="s">
        <v>58</v>
      </c>
      <c r="D580" s="434">
        <v>709.79</v>
      </c>
    </row>
    <row r="581" spans="1:4" ht="12.75" customHeight="1" x14ac:dyDescent="0.2">
      <c r="A581" s="424" t="s">
        <v>4923</v>
      </c>
      <c r="B581" s="429" t="s">
        <v>13213</v>
      </c>
      <c r="C581" s="424" t="s">
        <v>58</v>
      </c>
      <c r="D581" s="434">
        <v>572.71</v>
      </c>
    </row>
    <row r="582" spans="1:4" ht="12.75" customHeight="1" x14ac:dyDescent="0.2">
      <c r="A582" s="424" t="s">
        <v>4925</v>
      </c>
      <c r="B582" s="429" t="s">
        <v>13214</v>
      </c>
      <c r="C582" s="424" t="s">
        <v>58</v>
      </c>
      <c r="D582" s="434">
        <v>598.4</v>
      </c>
    </row>
    <row r="583" spans="1:4" ht="12.75" customHeight="1" x14ac:dyDescent="0.2">
      <c r="A583" s="424" t="s">
        <v>4930</v>
      </c>
      <c r="B583" s="429" t="s">
        <v>13215</v>
      </c>
      <c r="C583" s="424" t="s">
        <v>58</v>
      </c>
      <c r="D583" s="434">
        <v>372.96</v>
      </c>
    </row>
    <row r="584" spans="1:4" ht="12.75" customHeight="1" x14ac:dyDescent="0.2">
      <c r="A584" s="424" t="s">
        <v>4929</v>
      </c>
      <c r="B584" s="429" t="s">
        <v>13216</v>
      </c>
      <c r="C584" s="424" t="s">
        <v>58</v>
      </c>
      <c r="D584" s="434">
        <v>426.51</v>
      </c>
    </row>
    <row r="585" spans="1:4" ht="12.75" customHeight="1" x14ac:dyDescent="0.2">
      <c r="A585" s="424" t="s">
        <v>4931</v>
      </c>
      <c r="B585" s="429" t="s">
        <v>13217</v>
      </c>
      <c r="C585" s="424" t="s">
        <v>58</v>
      </c>
      <c r="D585" s="434">
        <v>414.76</v>
      </c>
    </row>
    <row r="586" spans="1:4" x14ac:dyDescent="0.2">
      <c r="A586" s="425">
        <v>8778</v>
      </c>
      <c r="B586" s="428" t="s">
        <v>9023</v>
      </c>
      <c r="C586" s="423"/>
      <c r="D586" s="431"/>
    </row>
    <row r="587" spans="1:4" ht="12.75" customHeight="1" x14ac:dyDescent="0.2">
      <c r="A587" s="424" t="s">
        <v>3221</v>
      </c>
      <c r="B587" s="429" t="s">
        <v>13218</v>
      </c>
      <c r="C587" s="424" t="s">
        <v>58</v>
      </c>
      <c r="D587" s="434">
        <v>357.63</v>
      </c>
    </row>
    <row r="588" spans="1:4" ht="12.75" customHeight="1" x14ac:dyDescent="0.2">
      <c r="A588" s="424" t="s">
        <v>3222</v>
      </c>
      <c r="B588" s="429" t="s">
        <v>13219</v>
      </c>
      <c r="C588" s="424" t="s">
        <v>58</v>
      </c>
      <c r="D588" s="434">
        <v>364.26</v>
      </c>
    </row>
    <row r="589" spans="1:4" ht="12.75" customHeight="1" x14ac:dyDescent="0.2">
      <c r="A589" s="424" t="s">
        <v>3223</v>
      </c>
      <c r="B589" s="429" t="s">
        <v>13220</v>
      </c>
      <c r="C589" s="424" t="s">
        <v>58</v>
      </c>
      <c r="D589" s="434">
        <v>370.91</v>
      </c>
    </row>
    <row r="590" spans="1:4" ht="12.75" customHeight="1" x14ac:dyDescent="0.2">
      <c r="A590" s="424" t="s">
        <v>3224</v>
      </c>
      <c r="B590" s="429" t="s">
        <v>13221</v>
      </c>
      <c r="C590" s="424" t="s">
        <v>58</v>
      </c>
      <c r="D590" s="434">
        <v>400.88</v>
      </c>
    </row>
    <row r="591" spans="1:4" ht="12.75" customHeight="1" x14ac:dyDescent="0.2">
      <c r="A591" s="424" t="s">
        <v>3220</v>
      </c>
      <c r="B591" s="429" t="s">
        <v>13222</v>
      </c>
      <c r="C591" s="424" t="s">
        <v>58</v>
      </c>
      <c r="D591" s="434">
        <v>295</v>
      </c>
    </row>
    <row r="592" spans="1:4" ht="12.75" customHeight="1" x14ac:dyDescent="0.2">
      <c r="A592" s="424" t="s">
        <v>3227</v>
      </c>
      <c r="B592" s="429" t="s">
        <v>13223</v>
      </c>
      <c r="C592" s="424" t="s">
        <v>58</v>
      </c>
      <c r="D592" s="434">
        <v>310.61</v>
      </c>
    </row>
    <row r="593" spans="1:4" ht="12.75" customHeight="1" x14ac:dyDescent="0.2">
      <c r="A593" s="424" t="s">
        <v>3228</v>
      </c>
      <c r="B593" s="429" t="s">
        <v>13224</v>
      </c>
      <c r="C593" s="424" t="s">
        <v>58</v>
      </c>
      <c r="D593" s="434">
        <v>310.61</v>
      </c>
    </row>
    <row r="594" spans="1:4" ht="12.75" customHeight="1" x14ac:dyDescent="0.2">
      <c r="A594" s="424" t="s">
        <v>3229</v>
      </c>
      <c r="B594" s="429" t="s">
        <v>13225</v>
      </c>
      <c r="C594" s="424" t="s">
        <v>58</v>
      </c>
      <c r="D594" s="434">
        <v>310.61</v>
      </c>
    </row>
    <row r="595" spans="1:4" ht="12.75" customHeight="1" x14ac:dyDescent="0.2">
      <c r="A595" s="424" t="s">
        <v>3230</v>
      </c>
      <c r="B595" s="429" t="s">
        <v>13226</v>
      </c>
      <c r="C595" s="424" t="s">
        <v>58</v>
      </c>
      <c r="D595" s="434">
        <v>310.61</v>
      </c>
    </row>
    <row r="596" spans="1:4" ht="12.75" customHeight="1" x14ac:dyDescent="0.2">
      <c r="A596" s="424" t="s">
        <v>3231</v>
      </c>
      <c r="B596" s="429" t="s">
        <v>13227</v>
      </c>
      <c r="C596" s="424" t="s">
        <v>58</v>
      </c>
      <c r="D596" s="434">
        <v>790.78</v>
      </c>
    </row>
    <row r="597" spans="1:4" ht="12.75" customHeight="1" x14ac:dyDescent="0.2">
      <c r="A597" s="424" t="s">
        <v>3232</v>
      </c>
      <c r="B597" s="429" t="s">
        <v>13228</v>
      </c>
      <c r="C597" s="424" t="s">
        <v>58</v>
      </c>
      <c r="D597" s="434">
        <v>856.52</v>
      </c>
    </row>
    <row r="598" spans="1:4" ht="12.75" customHeight="1" x14ac:dyDescent="0.2">
      <c r="A598" s="424" t="s">
        <v>3233</v>
      </c>
      <c r="B598" s="429" t="s">
        <v>13229</v>
      </c>
      <c r="C598" s="424" t="s">
        <v>58</v>
      </c>
      <c r="D598" s="434">
        <v>914.9</v>
      </c>
    </row>
    <row r="599" spans="1:4" ht="12.75" customHeight="1" x14ac:dyDescent="0.2">
      <c r="A599" s="424" t="s">
        <v>3234</v>
      </c>
      <c r="B599" s="429" t="s">
        <v>13230</v>
      </c>
      <c r="C599" s="424" t="s">
        <v>58</v>
      </c>
      <c r="D599" s="434">
        <v>944.28</v>
      </c>
    </row>
    <row r="600" spans="1:4" ht="12.75" customHeight="1" x14ac:dyDescent="0.2">
      <c r="A600" s="424" t="s">
        <v>3246</v>
      </c>
      <c r="B600" s="429" t="s">
        <v>13231</v>
      </c>
      <c r="C600" s="424" t="s">
        <v>58</v>
      </c>
      <c r="D600" s="433">
        <v>72.83</v>
      </c>
    </row>
    <row r="601" spans="1:4" ht="12.75" customHeight="1" x14ac:dyDescent="0.2">
      <c r="A601" s="424" t="s">
        <v>3247</v>
      </c>
      <c r="B601" s="429" t="s">
        <v>13232</v>
      </c>
      <c r="C601" s="424" t="s">
        <v>58</v>
      </c>
      <c r="D601" s="433">
        <v>95.99</v>
      </c>
    </row>
    <row r="602" spans="1:4" x14ac:dyDescent="0.2">
      <c r="A602" s="425">
        <v>8779</v>
      </c>
      <c r="B602" s="428" t="s">
        <v>9024</v>
      </c>
      <c r="C602" s="423"/>
      <c r="D602" s="431"/>
    </row>
    <row r="603" spans="1:4" ht="12.75" customHeight="1" x14ac:dyDescent="0.2">
      <c r="A603" s="424" t="s">
        <v>3241</v>
      </c>
      <c r="B603" s="429" t="s">
        <v>13233</v>
      </c>
      <c r="C603" s="424" t="s">
        <v>58</v>
      </c>
      <c r="D603" s="435">
        <v>1139.8399999999999</v>
      </c>
    </row>
    <row r="604" spans="1:4" ht="12.75" customHeight="1" x14ac:dyDescent="0.2">
      <c r="A604" s="424" t="s">
        <v>3242</v>
      </c>
      <c r="B604" s="429" t="s">
        <v>13234</v>
      </c>
      <c r="C604" s="424" t="s">
        <v>58</v>
      </c>
      <c r="D604" s="435">
        <v>1263.75</v>
      </c>
    </row>
    <row r="605" spans="1:4" ht="12.75" customHeight="1" x14ac:dyDescent="0.2">
      <c r="A605" s="424" t="s">
        <v>3243</v>
      </c>
      <c r="B605" s="429" t="s">
        <v>13235</v>
      </c>
      <c r="C605" s="424" t="s">
        <v>58</v>
      </c>
      <c r="D605" s="435">
        <v>1380.31</v>
      </c>
    </row>
    <row r="606" spans="1:4" ht="12.75" customHeight="1" x14ac:dyDescent="0.2">
      <c r="A606" s="424" t="s">
        <v>3244</v>
      </c>
      <c r="B606" s="429" t="s">
        <v>13236</v>
      </c>
      <c r="C606" s="424" t="s">
        <v>58</v>
      </c>
      <c r="D606" s="434">
        <v>970.76</v>
      </c>
    </row>
    <row r="607" spans="1:4" x14ac:dyDescent="0.2">
      <c r="A607" s="425">
        <v>8780</v>
      </c>
      <c r="B607" s="428" t="s">
        <v>9025</v>
      </c>
      <c r="C607" s="423"/>
      <c r="D607" s="431"/>
    </row>
    <row r="608" spans="1:4" ht="12.75" customHeight="1" x14ac:dyDescent="0.2">
      <c r="A608" s="424" t="s">
        <v>3235</v>
      </c>
      <c r="B608" s="429" t="s">
        <v>13237</v>
      </c>
      <c r="C608" s="424" t="s">
        <v>58</v>
      </c>
      <c r="D608" s="434">
        <v>597.44000000000005</v>
      </c>
    </row>
    <row r="609" spans="1:4" ht="12.75" customHeight="1" x14ac:dyDescent="0.2">
      <c r="A609" s="424" t="s">
        <v>3237</v>
      </c>
      <c r="B609" s="429" t="s">
        <v>13238</v>
      </c>
      <c r="C609" s="424" t="s">
        <v>58</v>
      </c>
      <c r="D609" s="434">
        <v>639.37</v>
      </c>
    </row>
    <row r="610" spans="1:4" ht="12.75" customHeight="1" x14ac:dyDescent="0.2">
      <c r="A610" s="424" t="s">
        <v>3238</v>
      </c>
      <c r="B610" s="429" t="s">
        <v>13239</v>
      </c>
      <c r="C610" s="424" t="s">
        <v>58</v>
      </c>
      <c r="D610" s="434">
        <v>511.41</v>
      </c>
    </row>
    <row r="611" spans="1:4" ht="12.75" customHeight="1" x14ac:dyDescent="0.2">
      <c r="A611" s="424" t="s">
        <v>3236</v>
      </c>
      <c r="B611" s="429" t="s">
        <v>13240</v>
      </c>
      <c r="C611" s="424" t="s">
        <v>58</v>
      </c>
      <c r="D611" s="434">
        <v>479.5</v>
      </c>
    </row>
    <row r="612" spans="1:4" ht="12.75" customHeight="1" x14ac:dyDescent="0.2">
      <c r="A612" s="424" t="s">
        <v>3239</v>
      </c>
      <c r="B612" s="429" t="s">
        <v>13241</v>
      </c>
      <c r="C612" s="424" t="s">
        <v>58</v>
      </c>
      <c r="D612" s="434">
        <v>521.42999999999995</v>
      </c>
    </row>
    <row r="613" spans="1:4" ht="12.75" customHeight="1" x14ac:dyDescent="0.2">
      <c r="A613" s="424" t="s">
        <v>3240</v>
      </c>
      <c r="B613" s="429" t="s">
        <v>13242</v>
      </c>
      <c r="C613" s="424" t="s">
        <v>58</v>
      </c>
      <c r="D613" s="434">
        <v>520.99</v>
      </c>
    </row>
    <row r="614" spans="1:4" x14ac:dyDescent="0.2">
      <c r="A614" s="425">
        <v>8782</v>
      </c>
      <c r="B614" s="428" t="s">
        <v>9026</v>
      </c>
      <c r="C614" s="423"/>
      <c r="D614" s="431"/>
    </row>
    <row r="615" spans="1:4" ht="24" x14ac:dyDescent="0.2">
      <c r="A615" s="424" t="s">
        <v>3225</v>
      </c>
      <c r="B615" s="429" t="s">
        <v>3226</v>
      </c>
      <c r="C615" s="424" t="s">
        <v>58</v>
      </c>
      <c r="D615" s="434">
        <v>102.4</v>
      </c>
    </row>
    <row r="616" spans="1:4" x14ac:dyDescent="0.2">
      <c r="A616" s="425">
        <v>8783</v>
      </c>
      <c r="B616" s="428" t="s">
        <v>9027</v>
      </c>
      <c r="C616" s="423"/>
      <c r="D616" s="431"/>
    </row>
    <row r="617" spans="1:4" ht="24" x14ac:dyDescent="0.2">
      <c r="A617" s="424" t="s">
        <v>3310</v>
      </c>
      <c r="B617" s="429" t="s">
        <v>9028</v>
      </c>
      <c r="C617" s="424" t="s">
        <v>58</v>
      </c>
      <c r="D617" s="433">
        <v>21.27</v>
      </c>
    </row>
    <row r="618" spans="1:4" ht="24" x14ac:dyDescent="0.2">
      <c r="A618" s="424" t="s">
        <v>3311</v>
      </c>
      <c r="B618" s="429" t="s">
        <v>9029</v>
      </c>
      <c r="C618" s="424" t="s">
        <v>58</v>
      </c>
      <c r="D618" s="433">
        <v>26</v>
      </c>
    </row>
    <row r="619" spans="1:4" ht="24" x14ac:dyDescent="0.2">
      <c r="A619" s="424" t="s">
        <v>13243</v>
      </c>
      <c r="B619" s="429" t="s">
        <v>13244</v>
      </c>
      <c r="C619" s="424" t="s">
        <v>58</v>
      </c>
      <c r="D619" s="433">
        <v>23.84</v>
      </c>
    </row>
    <row r="620" spans="1:4" ht="24" x14ac:dyDescent="0.2">
      <c r="A620" s="424" t="s">
        <v>13245</v>
      </c>
      <c r="B620" s="429" t="s">
        <v>13246</v>
      </c>
      <c r="C620" s="424" t="s">
        <v>58</v>
      </c>
      <c r="D620" s="433">
        <v>19.79</v>
      </c>
    </row>
    <row r="621" spans="1:4" ht="12.75" customHeight="1" x14ac:dyDescent="0.2">
      <c r="A621" s="424" t="s">
        <v>3314</v>
      </c>
      <c r="B621" s="429" t="s">
        <v>9030</v>
      </c>
      <c r="C621" s="424" t="s">
        <v>58</v>
      </c>
      <c r="D621" s="434">
        <v>110.48</v>
      </c>
    </row>
    <row r="622" spans="1:4" ht="12.75" customHeight="1" x14ac:dyDescent="0.2">
      <c r="A622" s="424" t="s">
        <v>9031</v>
      </c>
      <c r="B622" s="429" t="s">
        <v>9032</v>
      </c>
      <c r="C622" s="424" t="s">
        <v>58</v>
      </c>
      <c r="D622" s="433">
        <v>92.85</v>
      </c>
    </row>
    <row r="623" spans="1:4" ht="12.75" customHeight="1" x14ac:dyDescent="0.2">
      <c r="A623" s="424" t="s">
        <v>3312</v>
      </c>
      <c r="B623" s="429" t="s">
        <v>9033</v>
      </c>
      <c r="C623" s="424" t="s">
        <v>58</v>
      </c>
      <c r="D623" s="434">
        <v>117.61</v>
      </c>
    </row>
    <row r="624" spans="1:4" ht="12.75" customHeight="1" x14ac:dyDescent="0.2">
      <c r="A624" s="424" t="s">
        <v>3313</v>
      </c>
      <c r="B624" s="429" t="s">
        <v>9034</v>
      </c>
      <c r="C624" s="424" t="s">
        <v>58</v>
      </c>
      <c r="D624" s="434">
        <v>118.27</v>
      </c>
    </row>
    <row r="625" spans="1:4" ht="24" x14ac:dyDescent="0.2">
      <c r="A625" s="424" t="s">
        <v>13247</v>
      </c>
      <c r="B625" s="429" t="s">
        <v>13248</v>
      </c>
      <c r="C625" s="424" t="s">
        <v>58</v>
      </c>
      <c r="D625" s="433">
        <v>84.79</v>
      </c>
    </row>
    <row r="626" spans="1:4" ht="12.75" customHeight="1" x14ac:dyDescent="0.2">
      <c r="A626" s="424" t="s">
        <v>9035</v>
      </c>
      <c r="B626" s="429" t="s">
        <v>9036</v>
      </c>
      <c r="C626" s="424" t="s">
        <v>58</v>
      </c>
      <c r="D626" s="434">
        <v>156.66</v>
      </c>
    </row>
    <row r="627" spans="1:4" ht="12.75" customHeight="1" x14ac:dyDescent="0.2">
      <c r="A627" s="424" t="s">
        <v>5516</v>
      </c>
      <c r="B627" s="429" t="s">
        <v>9037</v>
      </c>
      <c r="C627" s="424" t="s">
        <v>58</v>
      </c>
      <c r="D627" s="434">
        <v>283.07</v>
      </c>
    </row>
    <row r="628" spans="1:4" x14ac:dyDescent="0.2">
      <c r="A628" s="424" t="s">
        <v>3315</v>
      </c>
      <c r="B628" s="429" t="s">
        <v>13249</v>
      </c>
      <c r="C628" s="424" t="s">
        <v>58</v>
      </c>
      <c r="D628" s="434">
        <v>168.95</v>
      </c>
    </row>
    <row r="629" spans="1:4" ht="12.75" customHeight="1" x14ac:dyDescent="0.2">
      <c r="A629" s="424" t="s">
        <v>3316</v>
      </c>
      <c r="B629" s="429" t="s">
        <v>13250</v>
      </c>
      <c r="C629" s="424" t="s">
        <v>58</v>
      </c>
      <c r="D629" s="433">
        <v>19.86</v>
      </c>
    </row>
    <row r="630" spans="1:4" x14ac:dyDescent="0.2">
      <c r="A630" s="424" t="s">
        <v>3317</v>
      </c>
      <c r="B630" s="429" t="s">
        <v>13251</v>
      </c>
      <c r="C630" s="424" t="s">
        <v>58</v>
      </c>
      <c r="D630" s="433">
        <v>65.27</v>
      </c>
    </row>
    <row r="631" spans="1:4" x14ac:dyDescent="0.2">
      <c r="A631" s="425">
        <v>8784</v>
      </c>
      <c r="B631" s="428" t="s">
        <v>9038</v>
      </c>
      <c r="C631" s="423"/>
      <c r="D631" s="431"/>
    </row>
    <row r="632" spans="1:4" ht="12.75" customHeight="1" x14ac:dyDescent="0.2">
      <c r="A632" s="424" t="s">
        <v>4928</v>
      </c>
      <c r="B632" s="429" t="s">
        <v>13252</v>
      </c>
      <c r="C632" s="424" t="s">
        <v>58</v>
      </c>
      <c r="D632" s="435">
        <v>2811.86</v>
      </c>
    </row>
    <row r="633" spans="1:4" ht="12.75" customHeight="1" x14ac:dyDescent="0.2">
      <c r="A633" s="424" t="s">
        <v>4926</v>
      </c>
      <c r="B633" s="429" t="s">
        <v>13253</v>
      </c>
      <c r="C633" s="424" t="s">
        <v>58</v>
      </c>
      <c r="D633" s="435">
        <v>1547.59</v>
      </c>
    </row>
    <row r="634" spans="1:4" ht="12.75" customHeight="1" x14ac:dyDescent="0.2">
      <c r="A634" s="424" t="s">
        <v>4927</v>
      </c>
      <c r="B634" s="429" t="s">
        <v>13254</v>
      </c>
      <c r="C634" s="424" t="s">
        <v>58</v>
      </c>
      <c r="D634" s="435">
        <v>1635.67</v>
      </c>
    </row>
    <row r="635" spans="1:4" x14ac:dyDescent="0.2">
      <c r="A635" s="425">
        <v>8785</v>
      </c>
      <c r="B635" s="428" t="s">
        <v>9039</v>
      </c>
      <c r="C635" s="423"/>
      <c r="D635" s="431"/>
    </row>
    <row r="636" spans="1:4" x14ac:dyDescent="0.2">
      <c r="A636" s="424" t="s">
        <v>4937</v>
      </c>
      <c r="B636" s="429" t="s">
        <v>13255</v>
      </c>
      <c r="C636" s="424" t="s">
        <v>22</v>
      </c>
      <c r="D636" s="433">
        <v>22.66</v>
      </c>
    </row>
    <row r="637" spans="1:4" x14ac:dyDescent="0.2">
      <c r="A637" s="425">
        <v>8865</v>
      </c>
      <c r="B637" s="428" t="s">
        <v>9172</v>
      </c>
      <c r="C637" s="423"/>
      <c r="D637" s="431"/>
    </row>
    <row r="638" spans="1:4" ht="12.75" customHeight="1" x14ac:dyDescent="0.2">
      <c r="A638" s="424" t="s">
        <v>4914</v>
      </c>
      <c r="B638" s="429" t="s">
        <v>13256</v>
      </c>
      <c r="C638" s="424" t="s">
        <v>8866</v>
      </c>
      <c r="D638" s="434">
        <v>472.9</v>
      </c>
    </row>
    <row r="639" spans="1:4" x14ac:dyDescent="0.2">
      <c r="A639" s="425">
        <v>8671</v>
      </c>
      <c r="B639" s="428" t="s">
        <v>9040</v>
      </c>
      <c r="C639" s="423"/>
      <c r="D639" s="431"/>
    </row>
    <row r="640" spans="1:4" x14ac:dyDescent="0.2">
      <c r="A640" s="425">
        <v>8786</v>
      </c>
      <c r="B640" s="428" t="s">
        <v>9041</v>
      </c>
      <c r="C640" s="423"/>
      <c r="D640" s="431"/>
    </row>
    <row r="641" spans="1:4" ht="12.75" customHeight="1" x14ac:dyDescent="0.2">
      <c r="A641" s="424" t="s">
        <v>2243</v>
      </c>
      <c r="B641" s="429" t="s">
        <v>13257</v>
      </c>
      <c r="C641" s="424" t="s">
        <v>22</v>
      </c>
      <c r="D641" s="433">
        <v>14.38</v>
      </c>
    </row>
    <row r="642" spans="1:4" ht="24" x14ac:dyDescent="0.2">
      <c r="A642" s="424" t="s">
        <v>2271</v>
      </c>
      <c r="B642" s="429" t="s">
        <v>13258</v>
      </c>
      <c r="C642" s="424" t="s">
        <v>8866</v>
      </c>
      <c r="D642" s="433">
        <v>27.24</v>
      </c>
    </row>
    <row r="643" spans="1:4" ht="24" x14ac:dyDescent="0.2">
      <c r="A643" s="424" t="s">
        <v>2272</v>
      </c>
      <c r="B643" s="429" t="s">
        <v>13259</v>
      </c>
      <c r="C643" s="424" t="s">
        <v>8866</v>
      </c>
      <c r="D643" s="433">
        <v>25.87</v>
      </c>
    </row>
    <row r="644" spans="1:4" x14ac:dyDescent="0.2">
      <c r="A644" s="424" t="s">
        <v>2269</v>
      </c>
      <c r="B644" s="429" t="s">
        <v>2270</v>
      </c>
      <c r="C644" s="424" t="s">
        <v>8866</v>
      </c>
      <c r="D644" s="433">
        <v>84.15</v>
      </c>
    </row>
    <row r="645" spans="1:4" x14ac:dyDescent="0.2">
      <c r="A645" s="424" t="s">
        <v>2273</v>
      </c>
      <c r="B645" s="429" t="s">
        <v>2274</v>
      </c>
      <c r="C645" s="424" t="s">
        <v>8866</v>
      </c>
      <c r="D645" s="434">
        <v>149.63</v>
      </c>
    </row>
    <row r="646" spans="1:4" x14ac:dyDescent="0.2">
      <c r="A646" s="424" t="s">
        <v>2275</v>
      </c>
      <c r="B646" s="429" t="s">
        <v>13260</v>
      </c>
      <c r="C646" s="424" t="s">
        <v>22</v>
      </c>
      <c r="D646" s="433">
        <v>38.729999999999997</v>
      </c>
    </row>
    <row r="647" spans="1:4" x14ac:dyDescent="0.2">
      <c r="A647" s="424" t="s">
        <v>2276</v>
      </c>
      <c r="B647" s="429" t="s">
        <v>13261</v>
      </c>
      <c r="C647" s="424" t="s">
        <v>22</v>
      </c>
      <c r="D647" s="433">
        <v>46.11</v>
      </c>
    </row>
    <row r="648" spans="1:4" x14ac:dyDescent="0.2">
      <c r="A648" s="424" t="s">
        <v>2277</v>
      </c>
      <c r="B648" s="429" t="s">
        <v>13262</v>
      </c>
      <c r="C648" s="424" t="s">
        <v>22</v>
      </c>
      <c r="D648" s="433">
        <v>27.01</v>
      </c>
    </row>
    <row r="649" spans="1:4" x14ac:dyDescent="0.2">
      <c r="A649" s="424" t="s">
        <v>2278</v>
      </c>
      <c r="B649" s="429" t="s">
        <v>13263</v>
      </c>
      <c r="C649" s="424" t="s">
        <v>22</v>
      </c>
      <c r="D649" s="433">
        <v>10.9</v>
      </c>
    </row>
    <row r="650" spans="1:4" x14ac:dyDescent="0.2">
      <c r="A650" s="425">
        <v>8787</v>
      </c>
      <c r="B650" s="428" t="s">
        <v>9042</v>
      </c>
      <c r="C650" s="423"/>
      <c r="D650" s="431"/>
    </row>
    <row r="651" spans="1:4" ht="12.75" customHeight="1" x14ac:dyDescent="0.2">
      <c r="A651" s="424" t="s">
        <v>9043</v>
      </c>
      <c r="B651" s="429" t="s">
        <v>9044</v>
      </c>
      <c r="C651" s="424" t="s">
        <v>952</v>
      </c>
      <c r="D651" s="433">
        <v>24.87</v>
      </c>
    </row>
    <row r="652" spans="1:4" ht="12.75" customHeight="1" x14ac:dyDescent="0.2">
      <c r="A652" s="424" t="s">
        <v>9045</v>
      </c>
      <c r="B652" s="429" t="s">
        <v>9046</v>
      </c>
      <c r="C652" s="424" t="s">
        <v>8866</v>
      </c>
      <c r="D652" s="434">
        <v>311.08</v>
      </c>
    </row>
    <row r="653" spans="1:4" ht="12.75" customHeight="1" x14ac:dyDescent="0.2">
      <c r="A653" s="424" t="s">
        <v>9047</v>
      </c>
      <c r="B653" s="429" t="s">
        <v>9048</v>
      </c>
      <c r="C653" s="424" t="s">
        <v>8866</v>
      </c>
      <c r="D653" s="434">
        <v>321.06</v>
      </c>
    </row>
    <row r="654" spans="1:4" ht="12.75" customHeight="1" x14ac:dyDescent="0.2">
      <c r="A654" s="424" t="s">
        <v>9049</v>
      </c>
      <c r="B654" s="429" t="s">
        <v>9050</v>
      </c>
      <c r="C654" s="424" t="s">
        <v>8866</v>
      </c>
      <c r="D654" s="434">
        <v>306.2</v>
      </c>
    </row>
    <row r="655" spans="1:4" ht="12.75" customHeight="1" x14ac:dyDescent="0.2">
      <c r="A655" s="424" t="s">
        <v>9051</v>
      </c>
      <c r="B655" s="429" t="s">
        <v>9052</v>
      </c>
      <c r="C655" s="424" t="s">
        <v>8866</v>
      </c>
      <c r="D655" s="434">
        <v>824.56</v>
      </c>
    </row>
    <row r="656" spans="1:4" ht="12.75" customHeight="1" x14ac:dyDescent="0.2">
      <c r="A656" s="424" t="s">
        <v>9053</v>
      </c>
      <c r="B656" s="429" t="s">
        <v>9054</v>
      </c>
      <c r="C656" s="424" t="s">
        <v>8866</v>
      </c>
      <c r="D656" s="434">
        <v>393.8</v>
      </c>
    </row>
    <row r="657" spans="1:4" ht="12.75" customHeight="1" x14ac:dyDescent="0.2">
      <c r="A657" s="424" t="s">
        <v>9055</v>
      </c>
      <c r="B657" s="429" t="s">
        <v>9056</v>
      </c>
      <c r="C657" s="424" t="s">
        <v>8866</v>
      </c>
      <c r="D657" s="434">
        <v>249.69</v>
      </c>
    </row>
    <row r="658" spans="1:4" ht="12.75" customHeight="1" x14ac:dyDescent="0.2">
      <c r="A658" s="424" t="s">
        <v>9057</v>
      </c>
      <c r="B658" s="429" t="s">
        <v>9058</v>
      </c>
      <c r="C658" s="424" t="s">
        <v>8866</v>
      </c>
      <c r="D658" s="434">
        <v>230.86</v>
      </c>
    </row>
    <row r="659" spans="1:4" x14ac:dyDescent="0.2">
      <c r="A659" s="425">
        <v>8788</v>
      </c>
      <c r="B659" s="428" t="s">
        <v>9059</v>
      </c>
      <c r="C659" s="423"/>
      <c r="D659" s="431"/>
    </row>
    <row r="660" spans="1:4" ht="12.75" customHeight="1" x14ac:dyDescent="0.2">
      <c r="A660" s="424" t="s">
        <v>2247</v>
      </c>
      <c r="B660" s="429" t="s">
        <v>13264</v>
      </c>
      <c r="C660" s="424" t="s">
        <v>8866</v>
      </c>
      <c r="D660" s="433">
        <v>40.47</v>
      </c>
    </row>
    <row r="661" spans="1:4" ht="12.75" customHeight="1" x14ac:dyDescent="0.2">
      <c r="A661" s="424" t="s">
        <v>2248</v>
      </c>
      <c r="B661" s="429" t="s">
        <v>13265</v>
      </c>
      <c r="C661" s="424" t="s">
        <v>8866</v>
      </c>
      <c r="D661" s="433">
        <v>38.85</v>
      </c>
    </row>
    <row r="662" spans="1:4" ht="12.75" customHeight="1" x14ac:dyDescent="0.2">
      <c r="A662" s="424" t="s">
        <v>2249</v>
      </c>
      <c r="B662" s="429" t="s">
        <v>13266</v>
      </c>
      <c r="C662" s="424" t="s">
        <v>8866</v>
      </c>
      <c r="D662" s="434">
        <v>108.36</v>
      </c>
    </row>
    <row r="663" spans="1:4" ht="12.75" customHeight="1" x14ac:dyDescent="0.2">
      <c r="A663" s="424" t="s">
        <v>2250</v>
      </c>
      <c r="B663" s="429" t="s">
        <v>13267</v>
      </c>
      <c r="C663" s="424" t="s">
        <v>8866</v>
      </c>
      <c r="D663" s="434">
        <v>167.04</v>
      </c>
    </row>
    <row r="664" spans="1:4" ht="12.75" customHeight="1" x14ac:dyDescent="0.2">
      <c r="A664" s="424" t="s">
        <v>2251</v>
      </c>
      <c r="B664" s="429" t="s">
        <v>13268</v>
      </c>
      <c r="C664" s="424" t="s">
        <v>8866</v>
      </c>
      <c r="D664" s="434">
        <v>228.9</v>
      </c>
    </row>
    <row r="665" spans="1:4" x14ac:dyDescent="0.2">
      <c r="A665" s="424" t="s">
        <v>2264</v>
      </c>
      <c r="B665" s="429" t="s">
        <v>13269</v>
      </c>
      <c r="C665" s="424" t="s">
        <v>22</v>
      </c>
      <c r="D665" s="433">
        <v>49.07</v>
      </c>
    </row>
    <row r="666" spans="1:4" x14ac:dyDescent="0.2">
      <c r="A666" s="425">
        <v>8789</v>
      </c>
      <c r="B666" s="428" t="s">
        <v>9060</v>
      </c>
      <c r="C666" s="423"/>
      <c r="D666" s="431"/>
    </row>
    <row r="667" spans="1:4" ht="12.75" customHeight="1" x14ac:dyDescent="0.2">
      <c r="A667" s="424" t="s">
        <v>5442</v>
      </c>
      <c r="B667" s="429" t="s">
        <v>5443</v>
      </c>
      <c r="C667" s="424" t="s">
        <v>8866</v>
      </c>
      <c r="D667" s="433">
        <v>97.98</v>
      </c>
    </row>
    <row r="668" spans="1:4" ht="12.75" customHeight="1" x14ac:dyDescent="0.2">
      <c r="A668" s="424" t="s">
        <v>2252</v>
      </c>
      <c r="B668" s="429" t="s">
        <v>2253</v>
      </c>
      <c r="C668" s="424" t="s">
        <v>8866</v>
      </c>
      <c r="D668" s="434">
        <v>235.22</v>
      </c>
    </row>
    <row r="669" spans="1:4" ht="12.75" customHeight="1" x14ac:dyDescent="0.2">
      <c r="A669" s="424" t="s">
        <v>2254</v>
      </c>
      <c r="B669" s="429" t="s">
        <v>2255</v>
      </c>
      <c r="C669" s="424" t="s">
        <v>8866</v>
      </c>
      <c r="D669" s="434">
        <v>102.16</v>
      </c>
    </row>
    <row r="670" spans="1:4" ht="12.75" customHeight="1" x14ac:dyDescent="0.2">
      <c r="A670" s="424" t="s">
        <v>2256</v>
      </c>
      <c r="B670" s="429" t="s">
        <v>13270</v>
      </c>
      <c r="C670" s="424" t="s">
        <v>8866</v>
      </c>
      <c r="D670" s="433">
        <v>75.67</v>
      </c>
    </row>
    <row r="671" spans="1:4" ht="12.75" customHeight="1" x14ac:dyDescent="0.2">
      <c r="A671" s="424" t="s">
        <v>2257</v>
      </c>
      <c r="B671" s="429" t="s">
        <v>13271</v>
      </c>
      <c r="C671" s="424" t="s">
        <v>8866</v>
      </c>
      <c r="D671" s="433">
        <v>78.73</v>
      </c>
    </row>
    <row r="672" spans="1:4" ht="24" x14ac:dyDescent="0.2">
      <c r="A672" s="424" t="s">
        <v>2265</v>
      </c>
      <c r="B672" s="429" t="s">
        <v>13272</v>
      </c>
      <c r="C672" s="424" t="s">
        <v>22</v>
      </c>
      <c r="D672" s="433">
        <v>58.08</v>
      </c>
    </row>
    <row r="673" spans="1:4" x14ac:dyDescent="0.2">
      <c r="A673" s="425">
        <v>8790</v>
      </c>
      <c r="B673" s="428" t="s">
        <v>9061</v>
      </c>
      <c r="C673" s="423"/>
      <c r="D673" s="431"/>
    </row>
    <row r="674" spans="1:4" ht="24" x14ac:dyDescent="0.2">
      <c r="A674" s="424" t="s">
        <v>2244</v>
      </c>
      <c r="B674" s="429" t="s">
        <v>13273</v>
      </c>
      <c r="C674" s="424" t="s">
        <v>8866</v>
      </c>
      <c r="D674" s="434">
        <v>127.64</v>
      </c>
    </row>
    <row r="675" spans="1:4" ht="24" x14ac:dyDescent="0.2">
      <c r="A675" s="424" t="s">
        <v>2246</v>
      </c>
      <c r="B675" s="429" t="s">
        <v>13274</v>
      </c>
      <c r="C675" s="424" t="s">
        <v>8866</v>
      </c>
      <c r="D675" s="433">
        <v>93.41</v>
      </c>
    </row>
    <row r="676" spans="1:4" ht="24" x14ac:dyDescent="0.2">
      <c r="A676" s="424" t="s">
        <v>2245</v>
      </c>
      <c r="B676" s="429" t="s">
        <v>13275</v>
      </c>
      <c r="C676" s="424" t="s">
        <v>8866</v>
      </c>
      <c r="D676" s="434">
        <v>106.28</v>
      </c>
    </row>
    <row r="677" spans="1:4" ht="12.75" customHeight="1" x14ac:dyDescent="0.2">
      <c r="A677" s="424" t="s">
        <v>2268</v>
      </c>
      <c r="B677" s="429" t="s">
        <v>13276</v>
      </c>
      <c r="C677" s="424" t="s">
        <v>22</v>
      </c>
      <c r="D677" s="433">
        <v>15.68</v>
      </c>
    </row>
    <row r="678" spans="1:4" x14ac:dyDescent="0.2">
      <c r="A678" s="425">
        <v>8791</v>
      </c>
      <c r="B678" s="428" t="s">
        <v>9062</v>
      </c>
      <c r="C678" s="423"/>
      <c r="D678" s="431"/>
    </row>
    <row r="679" spans="1:4" ht="12.75" customHeight="1" x14ac:dyDescent="0.2">
      <c r="A679" s="424" t="s">
        <v>2259</v>
      </c>
      <c r="B679" s="429" t="s">
        <v>13277</v>
      </c>
      <c r="C679" s="424" t="s">
        <v>22</v>
      </c>
      <c r="D679" s="433">
        <v>84.93</v>
      </c>
    </row>
    <row r="680" spans="1:4" ht="12.75" customHeight="1" x14ac:dyDescent="0.2">
      <c r="A680" s="424" t="s">
        <v>2260</v>
      </c>
      <c r="B680" s="429" t="s">
        <v>13278</v>
      </c>
      <c r="C680" s="424" t="s">
        <v>22</v>
      </c>
      <c r="D680" s="434">
        <v>125.62</v>
      </c>
    </row>
    <row r="681" spans="1:4" ht="12.75" customHeight="1" x14ac:dyDescent="0.2">
      <c r="A681" s="424" t="s">
        <v>2261</v>
      </c>
      <c r="B681" s="429" t="s">
        <v>13279</v>
      </c>
      <c r="C681" s="424" t="s">
        <v>22</v>
      </c>
      <c r="D681" s="433">
        <v>56.99</v>
      </c>
    </row>
    <row r="682" spans="1:4" x14ac:dyDescent="0.2">
      <c r="A682" s="424" t="s">
        <v>2266</v>
      </c>
      <c r="B682" s="429" t="s">
        <v>2267</v>
      </c>
      <c r="C682" s="424" t="s">
        <v>22</v>
      </c>
      <c r="D682" s="433">
        <v>75.13</v>
      </c>
    </row>
    <row r="683" spans="1:4" ht="24" x14ac:dyDescent="0.2">
      <c r="A683" s="424" t="s">
        <v>2262</v>
      </c>
      <c r="B683" s="429" t="s">
        <v>13280</v>
      </c>
      <c r="C683" s="424" t="s">
        <v>22</v>
      </c>
      <c r="D683" s="433">
        <v>50.29</v>
      </c>
    </row>
    <row r="684" spans="1:4" ht="24" x14ac:dyDescent="0.2">
      <c r="A684" s="424" t="s">
        <v>2258</v>
      </c>
      <c r="B684" s="429" t="s">
        <v>13281</v>
      </c>
      <c r="C684" s="424" t="s">
        <v>22</v>
      </c>
      <c r="D684" s="433">
        <v>35.07</v>
      </c>
    </row>
    <row r="685" spans="1:4" ht="24" x14ac:dyDescent="0.2">
      <c r="A685" s="424" t="s">
        <v>2263</v>
      </c>
      <c r="B685" s="429" t="s">
        <v>13282</v>
      </c>
      <c r="C685" s="424" t="s">
        <v>22</v>
      </c>
      <c r="D685" s="433">
        <v>43.78</v>
      </c>
    </row>
    <row r="686" spans="1:4" x14ac:dyDescent="0.2">
      <c r="A686" s="425">
        <v>8792</v>
      </c>
      <c r="B686" s="428" t="s">
        <v>9063</v>
      </c>
      <c r="C686" s="423"/>
      <c r="D686" s="431"/>
    </row>
    <row r="687" spans="1:4" ht="24" x14ac:dyDescent="0.2">
      <c r="A687" s="424" t="s">
        <v>4538</v>
      </c>
      <c r="B687" s="429" t="s">
        <v>13283</v>
      </c>
      <c r="C687" s="424" t="s">
        <v>22</v>
      </c>
      <c r="D687" s="433">
        <v>47.26</v>
      </c>
    </row>
    <row r="688" spans="1:4" ht="24" x14ac:dyDescent="0.2">
      <c r="A688" s="424" t="s">
        <v>4539</v>
      </c>
      <c r="B688" s="429" t="s">
        <v>13284</v>
      </c>
      <c r="C688" s="424" t="s">
        <v>22</v>
      </c>
      <c r="D688" s="433">
        <v>55.2</v>
      </c>
    </row>
    <row r="689" spans="1:4" ht="24" x14ac:dyDescent="0.2">
      <c r="A689" s="424" t="s">
        <v>4540</v>
      </c>
      <c r="B689" s="429" t="s">
        <v>13285</v>
      </c>
      <c r="C689" s="424" t="s">
        <v>22</v>
      </c>
      <c r="D689" s="433">
        <v>71.94</v>
      </c>
    </row>
    <row r="690" spans="1:4" ht="24" x14ac:dyDescent="0.2">
      <c r="A690" s="424" t="s">
        <v>4531</v>
      </c>
      <c r="B690" s="429" t="s">
        <v>13286</v>
      </c>
      <c r="C690" s="424" t="s">
        <v>22</v>
      </c>
      <c r="D690" s="434">
        <v>162.68</v>
      </c>
    </row>
    <row r="691" spans="1:4" ht="24" x14ac:dyDescent="0.2">
      <c r="A691" s="424" t="s">
        <v>4532</v>
      </c>
      <c r="B691" s="429" t="s">
        <v>13287</v>
      </c>
      <c r="C691" s="424" t="s">
        <v>22</v>
      </c>
      <c r="D691" s="433">
        <v>56.15</v>
      </c>
    </row>
    <row r="692" spans="1:4" ht="24" x14ac:dyDescent="0.2">
      <c r="A692" s="424" t="s">
        <v>4533</v>
      </c>
      <c r="B692" s="429" t="s">
        <v>13288</v>
      </c>
      <c r="C692" s="424" t="s">
        <v>22</v>
      </c>
      <c r="D692" s="433">
        <v>65.97</v>
      </c>
    </row>
    <row r="693" spans="1:4" ht="24" x14ac:dyDescent="0.2">
      <c r="A693" s="424" t="s">
        <v>4534</v>
      </c>
      <c r="B693" s="429" t="s">
        <v>13289</v>
      </c>
      <c r="C693" s="424" t="s">
        <v>22</v>
      </c>
      <c r="D693" s="433">
        <v>80.48</v>
      </c>
    </row>
    <row r="694" spans="1:4" ht="24" x14ac:dyDescent="0.2">
      <c r="A694" s="424" t="s">
        <v>4535</v>
      </c>
      <c r="B694" s="429" t="s">
        <v>13290</v>
      </c>
      <c r="C694" s="424" t="s">
        <v>22</v>
      </c>
      <c r="D694" s="433">
        <v>94.97</v>
      </c>
    </row>
    <row r="695" spans="1:4" ht="24" x14ac:dyDescent="0.2">
      <c r="A695" s="424" t="s">
        <v>4536</v>
      </c>
      <c r="B695" s="429" t="s">
        <v>13291</v>
      </c>
      <c r="C695" s="424" t="s">
        <v>22</v>
      </c>
      <c r="D695" s="434">
        <v>104.2</v>
      </c>
    </row>
    <row r="696" spans="1:4" ht="24" x14ac:dyDescent="0.2">
      <c r="A696" s="424" t="s">
        <v>4537</v>
      </c>
      <c r="B696" s="429" t="s">
        <v>13292</v>
      </c>
      <c r="C696" s="424" t="s">
        <v>22</v>
      </c>
      <c r="D696" s="434">
        <v>118.26</v>
      </c>
    </row>
    <row r="697" spans="1:4" ht="24" x14ac:dyDescent="0.2">
      <c r="A697" s="424" t="s">
        <v>4525</v>
      </c>
      <c r="B697" s="429" t="s">
        <v>13293</v>
      </c>
      <c r="C697" s="424" t="s">
        <v>22</v>
      </c>
      <c r="D697" s="434">
        <v>189.6</v>
      </c>
    </row>
    <row r="698" spans="1:4" ht="24" x14ac:dyDescent="0.2">
      <c r="A698" s="424" t="s">
        <v>4526</v>
      </c>
      <c r="B698" s="429" t="s">
        <v>13294</v>
      </c>
      <c r="C698" s="424" t="s">
        <v>22</v>
      </c>
      <c r="D698" s="433">
        <v>65.03</v>
      </c>
    </row>
    <row r="699" spans="1:4" ht="24" x14ac:dyDescent="0.2">
      <c r="A699" s="424" t="s">
        <v>4527</v>
      </c>
      <c r="B699" s="429" t="s">
        <v>13295</v>
      </c>
      <c r="C699" s="424" t="s">
        <v>22</v>
      </c>
      <c r="D699" s="433">
        <v>76.73</v>
      </c>
    </row>
    <row r="700" spans="1:4" ht="24" x14ac:dyDescent="0.2">
      <c r="A700" s="424" t="s">
        <v>4528</v>
      </c>
      <c r="B700" s="429" t="s">
        <v>13296</v>
      </c>
      <c r="C700" s="424" t="s">
        <v>22</v>
      </c>
      <c r="D700" s="433">
        <v>93.94</v>
      </c>
    </row>
    <row r="701" spans="1:4" ht="24" x14ac:dyDescent="0.2">
      <c r="A701" s="424" t="s">
        <v>4529</v>
      </c>
      <c r="B701" s="429" t="s">
        <v>13297</v>
      </c>
      <c r="C701" s="424" t="s">
        <v>22</v>
      </c>
      <c r="D701" s="434">
        <v>121.97</v>
      </c>
    </row>
    <row r="702" spans="1:4" ht="24" x14ac:dyDescent="0.2">
      <c r="A702" s="424" t="s">
        <v>4530</v>
      </c>
      <c r="B702" s="429" t="s">
        <v>13298</v>
      </c>
      <c r="C702" s="424" t="s">
        <v>22</v>
      </c>
      <c r="D702" s="434">
        <v>138.44999999999999</v>
      </c>
    </row>
    <row r="703" spans="1:4" x14ac:dyDescent="0.2">
      <c r="A703" s="425">
        <v>8793</v>
      </c>
      <c r="B703" s="428" t="s">
        <v>9064</v>
      </c>
      <c r="C703" s="423"/>
      <c r="D703" s="431"/>
    </row>
    <row r="704" spans="1:4" ht="24" x14ac:dyDescent="0.2">
      <c r="A704" s="424" t="s">
        <v>4551</v>
      </c>
      <c r="B704" s="429" t="s">
        <v>13299</v>
      </c>
      <c r="C704" s="424" t="s">
        <v>22</v>
      </c>
      <c r="D704" s="433">
        <v>28.78</v>
      </c>
    </row>
    <row r="705" spans="1:4" ht="24" x14ac:dyDescent="0.2">
      <c r="A705" s="424" t="s">
        <v>4552</v>
      </c>
      <c r="B705" s="429" t="s">
        <v>13300</v>
      </c>
      <c r="C705" s="424" t="s">
        <v>22</v>
      </c>
      <c r="D705" s="433">
        <v>34.96</v>
      </c>
    </row>
    <row r="706" spans="1:4" ht="24" x14ac:dyDescent="0.2">
      <c r="A706" s="424" t="s">
        <v>4544</v>
      </c>
      <c r="B706" s="429" t="s">
        <v>13301</v>
      </c>
      <c r="C706" s="424" t="s">
        <v>22</v>
      </c>
      <c r="D706" s="433">
        <v>33.479999999999997</v>
      </c>
    </row>
    <row r="707" spans="1:4" ht="24" x14ac:dyDescent="0.2">
      <c r="A707" s="424" t="s">
        <v>4545</v>
      </c>
      <c r="B707" s="429" t="s">
        <v>13302</v>
      </c>
      <c r="C707" s="424" t="s">
        <v>22</v>
      </c>
      <c r="D707" s="433">
        <v>41.23</v>
      </c>
    </row>
    <row r="708" spans="1:4" ht="24" x14ac:dyDescent="0.2">
      <c r="A708" s="424" t="s">
        <v>4546</v>
      </c>
      <c r="B708" s="429" t="s">
        <v>13303</v>
      </c>
      <c r="C708" s="424" t="s">
        <v>22</v>
      </c>
      <c r="D708" s="433">
        <v>48.8</v>
      </c>
    </row>
    <row r="709" spans="1:4" ht="24" x14ac:dyDescent="0.2">
      <c r="A709" s="424" t="s">
        <v>4547</v>
      </c>
      <c r="B709" s="429" t="s">
        <v>13304</v>
      </c>
      <c r="C709" s="424" t="s">
        <v>22</v>
      </c>
      <c r="D709" s="433">
        <v>60.92</v>
      </c>
    </row>
    <row r="710" spans="1:4" ht="24" x14ac:dyDescent="0.2">
      <c r="A710" s="424" t="s">
        <v>4548</v>
      </c>
      <c r="B710" s="429" t="s">
        <v>13305</v>
      </c>
      <c r="C710" s="424" t="s">
        <v>22</v>
      </c>
      <c r="D710" s="433">
        <v>87.69</v>
      </c>
    </row>
    <row r="711" spans="1:4" ht="24" x14ac:dyDescent="0.2">
      <c r="A711" s="424" t="s">
        <v>4549</v>
      </c>
      <c r="B711" s="429" t="s">
        <v>13306</v>
      </c>
      <c r="C711" s="424" t="s">
        <v>22</v>
      </c>
      <c r="D711" s="434">
        <v>103.62</v>
      </c>
    </row>
    <row r="712" spans="1:4" ht="24" x14ac:dyDescent="0.2">
      <c r="A712" s="424" t="s">
        <v>4550</v>
      </c>
      <c r="B712" s="429" t="s">
        <v>13307</v>
      </c>
      <c r="C712" s="424" t="s">
        <v>22</v>
      </c>
      <c r="D712" s="434">
        <v>120.62</v>
      </c>
    </row>
    <row r="713" spans="1:4" ht="24" x14ac:dyDescent="0.2">
      <c r="A713" s="424" t="s">
        <v>4553</v>
      </c>
      <c r="B713" s="429" t="s">
        <v>13308</v>
      </c>
      <c r="C713" s="424" t="s">
        <v>22</v>
      </c>
      <c r="D713" s="433">
        <v>40.46</v>
      </c>
    </row>
    <row r="714" spans="1:4" ht="24" x14ac:dyDescent="0.2">
      <c r="A714" s="424" t="s">
        <v>4554</v>
      </c>
      <c r="B714" s="429" t="s">
        <v>13309</v>
      </c>
      <c r="C714" s="424" t="s">
        <v>22</v>
      </c>
      <c r="D714" s="433">
        <v>50.57</v>
      </c>
    </row>
    <row r="715" spans="1:4" x14ac:dyDescent="0.2">
      <c r="A715" s="425">
        <v>8794</v>
      </c>
      <c r="B715" s="428" t="s">
        <v>9065</v>
      </c>
      <c r="C715" s="423"/>
      <c r="D715" s="431"/>
    </row>
    <row r="716" spans="1:4" ht="24" x14ac:dyDescent="0.2">
      <c r="A716" s="424" t="s">
        <v>4541</v>
      </c>
      <c r="B716" s="429" t="s">
        <v>13310</v>
      </c>
      <c r="C716" s="424" t="s">
        <v>22</v>
      </c>
      <c r="D716" s="433">
        <v>62.57</v>
      </c>
    </row>
    <row r="717" spans="1:4" x14ac:dyDescent="0.2">
      <c r="A717" s="425">
        <v>8795</v>
      </c>
      <c r="B717" s="428" t="s">
        <v>9066</v>
      </c>
      <c r="C717" s="423"/>
      <c r="D717" s="431"/>
    </row>
    <row r="718" spans="1:4" ht="24" x14ac:dyDescent="0.2">
      <c r="A718" s="424" t="s">
        <v>13311</v>
      </c>
      <c r="B718" s="429" t="s">
        <v>13312</v>
      </c>
      <c r="C718" s="424" t="s">
        <v>22</v>
      </c>
      <c r="D718" s="433">
        <v>17.440000000000001</v>
      </c>
    </row>
    <row r="719" spans="1:4" x14ac:dyDescent="0.2">
      <c r="A719" s="425">
        <v>8797</v>
      </c>
      <c r="B719" s="428" t="s">
        <v>9067</v>
      </c>
      <c r="C719" s="423"/>
      <c r="D719" s="431"/>
    </row>
    <row r="720" spans="1:4" ht="24" x14ac:dyDescent="0.2">
      <c r="A720" s="424" t="s">
        <v>4542</v>
      </c>
      <c r="B720" s="429" t="s">
        <v>13313</v>
      </c>
      <c r="C720" s="424" t="s">
        <v>22</v>
      </c>
      <c r="D720" s="433">
        <v>88.09</v>
      </c>
    </row>
    <row r="721" spans="1:4" ht="24" x14ac:dyDescent="0.2">
      <c r="A721" s="424" t="s">
        <v>4543</v>
      </c>
      <c r="B721" s="429" t="s">
        <v>13314</v>
      </c>
      <c r="C721" s="424" t="s">
        <v>22</v>
      </c>
      <c r="D721" s="433">
        <v>87.89</v>
      </c>
    </row>
    <row r="722" spans="1:4" x14ac:dyDescent="0.2">
      <c r="A722" s="425">
        <v>8798</v>
      </c>
      <c r="B722" s="428" t="s">
        <v>9068</v>
      </c>
      <c r="C722" s="423"/>
      <c r="D722" s="431"/>
    </row>
    <row r="723" spans="1:4" x14ac:dyDescent="0.2">
      <c r="A723" s="424" t="s">
        <v>3731</v>
      </c>
      <c r="B723" s="429" t="s">
        <v>13315</v>
      </c>
      <c r="C723" s="424" t="s">
        <v>58</v>
      </c>
      <c r="D723" s="433">
        <v>39.92</v>
      </c>
    </row>
    <row r="724" spans="1:4" x14ac:dyDescent="0.2">
      <c r="A724" s="424" t="s">
        <v>3732</v>
      </c>
      <c r="B724" s="429" t="s">
        <v>13316</v>
      </c>
      <c r="C724" s="424" t="s">
        <v>58</v>
      </c>
      <c r="D724" s="433">
        <v>33.520000000000003</v>
      </c>
    </row>
    <row r="725" spans="1:4" x14ac:dyDescent="0.2">
      <c r="A725" s="424" t="s">
        <v>3733</v>
      </c>
      <c r="B725" s="429" t="s">
        <v>13317</v>
      </c>
      <c r="C725" s="424" t="s">
        <v>58</v>
      </c>
      <c r="D725" s="433">
        <v>36.01</v>
      </c>
    </row>
    <row r="726" spans="1:4" x14ac:dyDescent="0.2">
      <c r="A726" s="425">
        <v>8799</v>
      </c>
      <c r="B726" s="428" t="s">
        <v>9069</v>
      </c>
      <c r="C726" s="423"/>
      <c r="D726" s="431"/>
    </row>
    <row r="727" spans="1:4" ht="24" x14ac:dyDescent="0.2">
      <c r="A727" s="424" t="s">
        <v>4524</v>
      </c>
      <c r="B727" s="429" t="s">
        <v>13318</v>
      </c>
      <c r="C727" s="424" t="s">
        <v>22</v>
      </c>
      <c r="D727" s="433">
        <v>32.46</v>
      </c>
    </row>
    <row r="728" spans="1:4" ht="24" x14ac:dyDescent="0.2">
      <c r="A728" s="424" t="s">
        <v>13319</v>
      </c>
      <c r="B728" s="429" t="s">
        <v>13320</v>
      </c>
      <c r="C728" s="424" t="s">
        <v>22</v>
      </c>
      <c r="D728" s="433">
        <v>65.84</v>
      </c>
    </row>
    <row r="729" spans="1:4" x14ac:dyDescent="0.2">
      <c r="A729" s="426">
        <v>10529</v>
      </c>
      <c r="B729" s="428" t="s">
        <v>13321</v>
      </c>
      <c r="C729" s="423"/>
      <c r="D729" s="431"/>
    </row>
    <row r="730" spans="1:4" x14ac:dyDescent="0.2">
      <c r="A730" s="424" t="s">
        <v>3309</v>
      </c>
      <c r="B730" s="429" t="s">
        <v>13322</v>
      </c>
      <c r="C730" s="424" t="s">
        <v>8866</v>
      </c>
      <c r="D730" s="433">
        <v>23.69</v>
      </c>
    </row>
    <row r="731" spans="1:4" x14ac:dyDescent="0.2">
      <c r="A731" s="425">
        <v>8672</v>
      </c>
      <c r="B731" s="428" t="s">
        <v>9070</v>
      </c>
      <c r="C731" s="423"/>
      <c r="D731" s="431"/>
    </row>
    <row r="732" spans="1:4" x14ac:dyDescent="0.2">
      <c r="A732" s="425">
        <v>8800</v>
      </c>
      <c r="B732" s="428" t="s">
        <v>9071</v>
      </c>
      <c r="C732" s="423"/>
      <c r="D732" s="431"/>
    </row>
    <row r="733" spans="1:4" ht="12.75" customHeight="1" x14ac:dyDescent="0.2">
      <c r="A733" s="424" t="s">
        <v>4641</v>
      </c>
      <c r="B733" s="429" t="s">
        <v>9072</v>
      </c>
      <c r="C733" s="424" t="s">
        <v>8866</v>
      </c>
      <c r="D733" s="433">
        <v>67.069999999999993</v>
      </c>
    </row>
    <row r="734" spans="1:4" x14ac:dyDescent="0.2">
      <c r="A734" s="425">
        <v>8801</v>
      </c>
      <c r="B734" s="428" t="s">
        <v>9073</v>
      </c>
      <c r="C734" s="423"/>
      <c r="D734" s="431"/>
    </row>
    <row r="735" spans="1:4" x14ac:dyDescent="0.2">
      <c r="A735" s="424" t="s">
        <v>3805</v>
      </c>
      <c r="B735" s="429" t="s">
        <v>3806</v>
      </c>
      <c r="C735" s="424" t="s">
        <v>8866</v>
      </c>
      <c r="D735" s="433">
        <v>54.47</v>
      </c>
    </row>
    <row r="736" spans="1:4" x14ac:dyDescent="0.2">
      <c r="A736" s="424" t="s">
        <v>3812</v>
      </c>
      <c r="B736" s="429" t="s">
        <v>3813</v>
      </c>
      <c r="C736" s="424" t="s">
        <v>8866</v>
      </c>
      <c r="D736" s="433">
        <v>25.77</v>
      </c>
    </row>
    <row r="737" spans="1:4" x14ac:dyDescent="0.2">
      <c r="A737" s="424" t="s">
        <v>3816</v>
      </c>
      <c r="B737" s="429" t="s">
        <v>9074</v>
      </c>
      <c r="C737" s="424" t="s">
        <v>8866</v>
      </c>
      <c r="D737" s="433">
        <v>22.34</v>
      </c>
    </row>
    <row r="738" spans="1:4" x14ac:dyDescent="0.2">
      <c r="A738" s="425">
        <v>8802</v>
      </c>
      <c r="B738" s="428" t="s">
        <v>9075</v>
      </c>
      <c r="C738" s="423"/>
      <c r="D738" s="431"/>
    </row>
    <row r="739" spans="1:4" ht="12.75" customHeight="1" x14ac:dyDescent="0.2">
      <c r="A739" s="424" t="s">
        <v>5487</v>
      </c>
      <c r="B739" s="429" t="s">
        <v>13323</v>
      </c>
      <c r="C739" s="424" t="s">
        <v>8866</v>
      </c>
      <c r="D739" s="433">
        <v>33.130000000000003</v>
      </c>
    </row>
    <row r="740" spans="1:4" ht="12.75" customHeight="1" x14ac:dyDescent="0.2">
      <c r="A740" s="424" t="s">
        <v>5488</v>
      </c>
      <c r="B740" s="429" t="s">
        <v>13324</v>
      </c>
      <c r="C740" s="424" t="s">
        <v>8866</v>
      </c>
      <c r="D740" s="433">
        <v>36.71</v>
      </c>
    </row>
    <row r="741" spans="1:4" ht="12.75" customHeight="1" x14ac:dyDescent="0.2">
      <c r="A741" s="424" t="s">
        <v>5489</v>
      </c>
      <c r="B741" s="429" t="s">
        <v>13325</v>
      </c>
      <c r="C741" s="424" t="s">
        <v>8866</v>
      </c>
      <c r="D741" s="433">
        <v>40.29</v>
      </c>
    </row>
    <row r="742" spans="1:4" ht="12.75" customHeight="1" x14ac:dyDescent="0.2">
      <c r="A742" s="424" t="s">
        <v>3804</v>
      </c>
      <c r="B742" s="429" t="s">
        <v>13326</v>
      </c>
      <c r="C742" s="424" t="s">
        <v>8866</v>
      </c>
      <c r="D742" s="433">
        <v>43.87</v>
      </c>
    </row>
    <row r="743" spans="1:4" ht="12.75" customHeight="1" x14ac:dyDescent="0.2">
      <c r="A743" s="424" t="s">
        <v>5490</v>
      </c>
      <c r="B743" s="429" t="s">
        <v>13327</v>
      </c>
      <c r="C743" s="424" t="s">
        <v>8866</v>
      </c>
      <c r="D743" s="433">
        <v>31.59</v>
      </c>
    </row>
    <row r="744" spans="1:4" ht="12.75" customHeight="1" x14ac:dyDescent="0.2">
      <c r="A744" s="424" t="s">
        <v>5491</v>
      </c>
      <c r="B744" s="429" t="s">
        <v>13328</v>
      </c>
      <c r="C744" s="424" t="s">
        <v>8866</v>
      </c>
      <c r="D744" s="433">
        <v>34.659999999999997</v>
      </c>
    </row>
    <row r="745" spans="1:4" ht="12.75" customHeight="1" x14ac:dyDescent="0.2">
      <c r="A745" s="424" t="s">
        <v>5492</v>
      </c>
      <c r="B745" s="429" t="s">
        <v>13329</v>
      </c>
      <c r="C745" s="424" t="s">
        <v>8866</v>
      </c>
      <c r="D745" s="433">
        <v>37.729999999999997</v>
      </c>
    </row>
    <row r="746" spans="1:4" ht="12.75" customHeight="1" x14ac:dyDescent="0.2">
      <c r="A746" s="424" t="s">
        <v>5493</v>
      </c>
      <c r="B746" s="429" t="s">
        <v>13330</v>
      </c>
      <c r="C746" s="424" t="s">
        <v>8866</v>
      </c>
      <c r="D746" s="433">
        <v>40.799999999999997</v>
      </c>
    </row>
    <row r="747" spans="1:4" x14ac:dyDescent="0.2">
      <c r="A747" s="425">
        <v>8803</v>
      </c>
      <c r="B747" s="428" t="s">
        <v>9076</v>
      </c>
      <c r="C747" s="423"/>
      <c r="D747" s="431"/>
    </row>
    <row r="748" spans="1:4" ht="12.75" customHeight="1" x14ac:dyDescent="0.2">
      <c r="A748" s="424" t="s">
        <v>3817</v>
      </c>
      <c r="B748" s="429" t="s">
        <v>13331</v>
      </c>
      <c r="C748" s="424" t="s">
        <v>8866</v>
      </c>
      <c r="D748" s="433">
        <v>28.61</v>
      </c>
    </row>
    <row r="749" spans="1:4" ht="12.75" customHeight="1" x14ac:dyDescent="0.2">
      <c r="A749" s="424" t="s">
        <v>5494</v>
      </c>
      <c r="B749" s="429" t="s">
        <v>13332</v>
      </c>
      <c r="C749" s="424" t="s">
        <v>8866</v>
      </c>
      <c r="D749" s="433">
        <v>32.19</v>
      </c>
    </row>
    <row r="750" spans="1:4" ht="12.75" customHeight="1" x14ac:dyDescent="0.2">
      <c r="A750" s="424" t="s">
        <v>5495</v>
      </c>
      <c r="B750" s="429" t="s">
        <v>13333</v>
      </c>
      <c r="C750" s="424" t="s">
        <v>8866</v>
      </c>
      <c r="D750" s="433">
        <v>35.770000000000003</v>
      </c>
    </row>
    <row r="751" spans="1:4" ht="12.75" customHeight="1" x14ac:dyDescent="0.2">
      <c r="A751" s="424" t="s">
        <v>5496</v>
      </c>
      <c r="B751" s="429" t="s">
        <v>13334</v>
      </c>
      <c r="C751" s="424" t="s">
        <v>8866</v>
      </c>
      <c r="D751" s="433">
        <v>39.35</v>
      </c>
    </row>
    <row r="752" spans="1:4" ht="12.75" customHeight="1" x14ac:dyDescent="0.2">
      <c r="A752" s="424" t="s">
        <v>5497</v>
      </c>
      <c r="B752" s="429" t="s">
        <v>13335</v>
      </c>
      <c r="C752" s="424" t="s">
        <v>8866</v>
      </c>
      <c r="D752" s="433">
        <v>27.07</v>
      </c>
    </row>
    <row r="753" spans="1:4" ht="12.75" customHeight="1" x14ac:dyDescent="0.2">
      <c r="A753" s="424" t="s">
        <v>5498</v>
      </c>
      <c r="B753" s="429" t="s">
        <v>13336</v>
      </c>
      <c r="C753" s="424" t="s">
        <v>8866</v>
      </c>
      <c r="D753" s="433">
        <v>30.14</v>
      </c>
    </row>
    <row r="754" spans="1:4" ht="12.75" customHeight="1" x14ac:dyDescent="0.2">
      <c r="A754" s="424" t="s">
        <v>5499</v>
      </c>
      <c r="B754" s="429" t="s">
        <v>13337</v>
      </c>
      <c r="C754" s="424" t="s">
        <v>8866</v>
      </c>
      <c r="D754" s="433">
        <v>33.21</v>
      </c>
    </row>
    <row r="755" spans="1:4" ht="12.75" customHeight="1" x14ac:dyDescent="0.2">
      <c r="A755" s="424" t="s">
        <v>5500</v>
      </c>
      <c r="B755" s="429" t="s">
        <v>13338</v>
      </c>
      <c r="C755" s="424" t="s">
        <v>8866</v>
      </c>
      <c r="D755" s="433">
        <v>36.28</v>
      </c>
    </row>
    <row r="756" spans="1:4" x14ac:dyDescent="0.2">
      <c r="A756" s="425">
        <v>8804</v>
      </c>
      <c r="B756" s="428" t="s">
        <v>9077</v>
      </c>
      <c r="C756" s="423"/>
      <c r="D756" s="431"/>
    </row>
    <row r="757" spans="1:4" x14ac:dyDescent="0.2">
      <c r="A757" s="424" t="s">
        <v>3811</v>
      </c>
      <c r="B757" s="429" t="s">
        <v>9078</v>
      </c>
      <c r="C757" s="424" t="s">
        <v>22</v>
      </c>
      <c r="D757" s="433">
        <v>14.17</v>
      </c>
    </row>
    <row r="758" spans="1:4" x14ac:dyDescent="0.2">
      <c r="A758" s="424" t="s">
        <v>3814</v>
      </c>
      <c r="B758" s="429" t="s">
        <v>3815</v>
      </c>
      <c r="C758" s="424" t="s">
        <v>8866</v>
      </c>
      <c r="D758" s="433">
        <v>24.97</v>
      </c>
    </row>
    <row r="759" spans="1:4" x14ac:dyDescent="0.2">
      <c r="A759" s="425">
        <v>8805</v>
      </c>
      <c r="B759" s="428" t="s">
        <v>9079</v>
      </c>
      <c r="C759" s="423"/>
      <c r="D759" s="431"/>
    </row>
    <row r="760" spans="1:4" x14ac:dyDescent="0.2">
      <c r="A760" s="424" t="s">
        <v>3807</v>
      </c>
      <c r="B760" s="429" t="s">
        <v>3808</v>
      </c>
      <c r="C760" s="424" t="s">
        <v>8866</v>
      </c>
      <c r="D760" s="433">
        <v>69.89</v>
      </c>
    </row>
    <row r="761" spans="1:4" x14ac:dyDescent="0.2">
      <c r="A761" s="424" t="s">
        <v>3809</v>
      </c>
      <c r="B761" s="429" t="s">
        <v>3810</v>
      </c>
      <c r="C761" s="424" t="s">
        <v>8866</v>
      </c>
      <c r="D761" s="433">
        <v>70.92</v>
      </c>
    </row>
    <row r="762" spans="1:4" x14ac:dyDescent="0.2">
      <c r="A762" s="425">
        <v>8673</v>
      </c>
      <c r="B762" s="428" t="s">
        <v>9080</v>
      </c>
      <c r="C762" s="423"/>
      <c r="D762" s="431"/>
    </row>
    <row r="763" spans="1:4" x14ac:dyDescent="0.2">
      <c r="A763" s="425">
        <v>8807</v>
      </c>
      <c r="B763" s="428" t="s">
        <v>9081</v>
      </c>
      <c r="C763" s="423"/>
      <c r="D763" s="431"/>
    </row>
    <row r="764" spans="1:4" x14ac:dyDescent="0.2">
      <c r="A764" s="424" t="s">
        <v>4328</v>
      </c>
      <c r="B764" s="429" t="s">
        <v>4329</v>
      </c>
      <c r="C764" s="424" t="s">
        <v>8866</v>
      </c>
      <c r="D764" s="432">
        <v>9.8800000000000008</v>
      </c>
    </row>
    <row r="765" spans="1:4" x14ac:dyDescent="0.2">
      <c r="A765" s="424" t="s">
        <v>4332</v>
      </c>
      <c r="B765" s="429" t="s">
        <v>4333</v>
      </c>
      <c r="C765" s="424" t="s">
        <v>8866</v>
      </c>
      <c r="D765" s="432">
        <v>2.94</v>
      </c>
    </row>
    <row r="766" spans="1:4" x14ac:dyDescent="0.2">
      <c r="A766" s="425">
        <v>8808</v>
      </c>
      <c r="B766" s="428" t="s">
        <v>9082</v>
      </c>
      <c r="C766" s="423"/>
      <c r="D766" s="431"/>
    </row>
    <row r="767" spans="1:4" x14ac:dyDescent="0.2">
      <c r="A767" s="424" t="s">
        <v>4337</v>
      </c>
      <c r="B767" s="429" t="s">
        <v>4338</v>
      </c>
      <c r="C767" s="424" t="s">
        <v>8866</v>
      </c>
      <c r="D767" s="433">
        <v>36.06</v>
      </c>
    </row>
    <row r="768" spans="1:4" x14ac:dyDescent="0.2">
      <c r="A768" s="424" t="s">
        <v>4339</v>
      </c>
      <c r="B768" s="429" t="s">
        <v>4340</v>
      </c>
      <c r="C768" s="424" t="s">
        <v>8866</v>
      </c>
      <c r="D768" s="433">
        <v>39.479999999999997</v>
      </c>
    </row>
    <row r="769" spans="1:4" x14ac:dyDescent="0.2">
      <c r="A769" s="424" t="s">
        <v>4341</v>
      </c>
      <c r="B769" s="429" t="s">
        <v>4342</v>
      </c>
      <c r="C769" s="424" t="s">
        <v>8866</v>
      </c>
      <c r="D769" s="433">
        <v>42.9</v>
      </c>
    </row>
    <row r="770" spans="1:4" x14ac:dyDescent="0.2">
      <c r="A770" s="424" t="s">
        <v>4343</v>
      </c>
      <c r="B770" s="429" t="s">
        <v>4344</v>
      </c>
      <c r="C770" s="424" t="s">
        <v>8866</v>
      </c>
      <c r="D770" s="433">
        <v>60.3</v>
      </c>
    </row>
    <row r="771" spans="1:4" x14ac:dyDescent="0.2">
      <c r="A771" s="425">
        <v>8809</v>
      </c>
      <c r="B771" s="428" t="s">
        <v>9083</v>
      </c>
      <c r="C771" s="423"/>
      <c r="D771" s="431"/>
    </row>
    <row r="772" spans="1:4" ht="12.75" customHeight="1" x14ac:dyDescent="0.2">
      <c r="A772" s="424" t="s">
        <v>4476</v>
      </c>
      <c r="B772" s="429" t="s">
        <v>4477</v>
      </c>
      <c r="C772" s="424" t="s">
        <v>8866</v>
      </c>
      <c r="D772" s="433">
        <v>62.98</v>
      </c>
    </row>
    <row r="773" spans="1:4" ht="12.75" customHeight="1" x14ac:dyDescent="0.2">
      <c r="A773" s="424" t="s">
        <v>4478</v>
      </c>
      <c r="B773" s="429" t="s">
        <v>4479</v>
      </c>
      <c r="C773" s="424" t="s">
        <v>8866</v>
      </c>
      <c r="D773" s="433">
        <v>65</v>
      </c>
    </row>
    <row r="774" spans="1:4" ht="12.75" customHeight="1" x14ac:dyDescent="0.2">
      <c r="A774" s="424" t="s">
        <v>4480</v>
      </c>
      <c r="B774" s="429" t="s">
        <v>4481</v>
      </c>
      <c r="C774" s="424" t="s">
        <v>8866</v>
      </c>
      <c r="D774" s="433">
        <v>67.400000000000006</v>
      </c>
    </row>
    <row r="775" spans="1:4" x14ac:dyDescent="0.2">
      <c r="A775" s="425">
        <v>8810</v>
      </c>
      <c r="B775" s="428" t="s">
        <v>9084</v>
      </c>
      <c r="C775" s="423"/>
      <c r="D775" s="431"/>
    </row>
    <row r="776" spans="1:4" ht="12.75" customHeight="1" x14ac:dyDescent="0.2">
      <c r="A776" s="424" t="s">
        <v>4482</v>
      </c>
      <c r="B776" s="429" t="s">
        <v>4483</v>
      </c>
      <c r="C776" s="424" t="s">
        <v>8866</v>
      </c>
      <c r="D776" s="433">
        <v>73.010000000000005</v>
      </c>
    </row>
    <row r="777" spans="1:4" ht="12.75" customHeight="1" x14ac:dyDescent="0.2">
      <c r="A777" s="424" t="s">
        <v>4484</v>
      </c>
      <c r="B777" s="429" t="s">
        <v>4485</v>
      </c>
      <c r="C777" s="424" t="s">
        <v>8866</v>
      </c>
      <c r="D777" s="433">
        <v>68.81</v>
      </c>
    </row>
    <row r="778" spans="1:4" ht="12.75" customHeight="1" x14ac:dyDescent="0.2">
      <c r="A778" s="424" t="s">
        <v>4633</v>
      </c>
      <c r="B778" s="429" t="s">
        <v>4634</v>
      </c>
      <c r="C778" s="424" t="s">
        <v>8866</v>
      </c>
      <c r="D778" s="433">
        <v>60.81</v>
      </c>
    </row>
    <row r="779" spans="1:4" ht="12.75" customHeight="1" x14ac:dyDescent="0.2">
      <c r="A779" s="424" t="s">
        <v>4635</v>
      </c>
      <c r="B779" s="429" t="s">
        <v>4636</v>
      </c>
      <c r="C779" s="424" t="s">
        <v>8866</v>
      </c>
      <c r="D779" s="433">
        <v>59.16</v>
      </c>
    </row>
    <row r="780" spans="1:4" ht="12.75" customHeight="1" x14ac:dyDescent="0.2">
      <c r="A780" s="424" t="s">
        <v>4637</v>
      </c>
      <c r="B780" s="429" t="s">
        <v>4638</v>
      </c>
      <c r="C780" s="424" t="s">
        <v>8866</v>
      </c>
      <c r="D780" s="433">
        <v>86.75</v>
      </c>
    </row>
    <row r="781" spans="1:4" ht="12.75" customHeight="1" x14ac:dyDescent="0.2">
      <c r="A781" s="424" t="s">
        <v>4486</v>
      </c>
      <c r="B781" s="429" t="s">
        <v>4487</v>
      </c>
      <c r="C781" s="424" t="s">
        <v>8866</v>
      </c>
      <c r="D781" s="433">
        <v>91.15</v>
      </c>
    </row>
    <row r="782" spans="1:4" ht="24" x14ac:dyDescent="0.2">
      <c r="A782" s="424" t="s">
        <v>4375</v>
      </c>
      <c r="B782" s="429" t="s">
        <v>13339</v>
      </c>
      <c r="C782" s="424" t="s">
        <v>8866</v>
      </c>
      <c r="D782" s="434">
        <v>100.77</v>
      </c>
    </row>
    <row r="783" spans="1:4" x14ac:dyDescent="0.2">
      <c r="A783" s="425">
        <v>8811</v>
      </c>
      <c r="B783" s="428" t="s">
        <v>9085</v>
      </c>
      <c r="C783" s="423"/>
      <c r="D783" s="431"/>
    </row>
    <row r="784" spans="1:4" ht="12.75" customHeight="1" x14ac:dyDescent="0.2">
      <c r="A784" s="424" t="s">
        <v>4654</v>
      </c>
      <c r="B784" s="429" t="s">
        <v>4655</v>
      </c>
      <c r="C784" s="424" t="s">
        <v>8866</v>
      </c>
      <c r="D784" s="434">
        <v>145.91999999999999</v>
      </c>
    </row>
    <row r="785" spans="1:4" ht="12.75" customHeight="1" x14ac:dyDescent="0.2">
      <c r="A785" s="424" t="s">
        <v>4656</v>
      </c>
      <c r="B785" s="429" t="s">
        <v>4657</v>
      </c>
      <c r="C785" s="424" t="s">
        <v>8866</v>
      </c>
      <c r="D785" s="434">
        <v>131.33000000000001</v>
      </c>
    </row>
    <row r="786" spans="1:4" x14ac:dyDescent="0.2">
      <c r="A786" s="425">
        <v>8812</v>
      </c>
      <c r="B786" s="428" t="s">
        <v>9086</v>
      </c>
      <c r="C786" s="423"/>
      <c r="D786" s="431"/>
    </row>
    <row r="787" spans="1:4" ht="12.75" customHeight="1" x14ac:dyDescent="0.2">
      <c r="A787" s="424" t="s">
        <v>4490</v>
      </c>
      <c r="B787" s="429" t="s">
        <v>4491</v>
      </c>
      <c r="C787" s="424" t="s">
        <v>8866</v>
      </c>
      <c r="D787" s="433">
        <v>94.41</v>
      </c>
    </row>
    <row r="788" spans="1:4" ht="12.75" customHeight="1" x14ac:dyDescent="0.2">
      <c r="A788" s="424" t="s">
        <v>4492</v>
      </c>
      <c r="B788" s="429" t="s">
        <v>4493</v>
      </c>
      <c r="C788" s="424" t="s">
        <v>8866</v>
      </c>
      <c r="D788" s="433">
        <v>91.08</v>
      </c>
    </row>
    <row r="789" spans="1:4" ht="12.75" customHeight="1" x14ac:dyDescent="0.2">
      <c r="A789" s="424" t="s">
        <v>4494</v>
      </c>
      <c r="B789" s="429" t="s">
        <v>4495</v>
      </c>
      <c r="C789" s="424" t="s">
        <v>8866</v>
      </c>
      <c r="D789" s="433">
        <v>71.16</v>
      </c>
    </row>
    <row r="790" spans="1:4" ht="12.75" customHeight="1" x14ac:dyDescent="0.2">
      <c r="A790" s="424" t="s">
        <v>4496</v>
      </c>
      <c r="B790" s="429" t="s">
        <v>4497</v>
      </c>
      <c r="C790" s="424" t="s">
        <v>8866</v>
      </c>
      <c r="D790" s="434">
        <v>101.86</v>
      </c>
    </row>
    <row r="791" spans="1:4" ht="12.75" customHeight="1" x14ac:dyDescent="0.2">
      <c r="A791" s="424" t="s">
        <v>4498</v>
      </c>
      <c r="B791" s="429" t="s">
        <v>4499</v>
      </c>
      <c r="C791" s="424" t="s">
        <v>8866</v>
      </c>
      <c r="D791" s="433">
        <v>97.21</v>
      </c>
    </row>
    <row r="792" spans="1:4" ht="12.75" customHeight="1" x14ac:dyDescent="0.2">
      <c r="A792" s="424" t="s">
        <v>4500</v>
      </c>
      <c r="B792" s="429" t="s">
        <v>4501</v>
      </c>
      <c r="C792" s="424" t="s">
        <v>8866</v>
      </c>
      <c r="D792" s="433">
        <v>74.45</v>
      </c>
    </row>
    <row r="793" spans="1:4" x14ac:dyDescent="0.2">
      <c r="A793" s="425">
        <v>8814</v>
      </c>
      <c r="B793" s="428" t="s">
        <v>9087</v>
      </c>
      <c r="C793" s="423"/>
      <c r="D793" s="431"/>
    </row>
    <row r="794" spans="1:4" ht="12.75" customHeight="1" x14ac:dyDescent="0.2">
      <c r="A794" s="424" t="s">
        <v>4488</v>
      </c>
      <c r="B794" s="429" t="s">
        <v>4489</v>
      </c>
      <c r="C794" s="424" t="s">
        <v>8866</v>
      </c>
      <c r="D794" s="434">
        <v>274.55</v>
      </c>
    </row>
    <row r="795" spans="1:4" ht="24" x14ac:dyDescent="0.2">
      <c r="A795" s="424" t="s">
        <v>4502</v>
      </c>
      <c r="B795" s="429" t="s">
        <v>4503</v>
      </c>
      <c r="C795" s="424" t="s">
        <v>8866</v>
      </c>
      <c r="D795" s="434">
        <v>238.1</v>
      </c>
    </row>
    <row r="796" spans="1:4" ht="24" x14ac:dyDescent="0.2">
      <c r="A796" s="424" t="s">
        <v>4504</v>
      </c>
      <c r="B796" s="429" t="s">
        <v>4505</v>
      </c>
      <c r="C796" s="424" t="s">
        <v>8866</v>
      </c>
      <c r="D796" s="434">
        <v>313.86</v>
      </c>
    </row>
    <row r="797" spans="1:4" x14ac:dyDescent="0.2">
      <c r="A797" s="425">
        <v>8815</v>
      </c>
      <c r="B797" s="428" t="s">
        <v>9088</v>
      </c>
      <c r="C797" s="423"/>
      <c r="D797" s="431"/>
    </row>
    <row r="798" spans="1:4" ht="24" x14ac:dyDescent="0.2">
      <c r="A798" s="424" t="s">
        <v>9089</v>
      </c>
      <c r="B798" s="429" t="s">
        <v>9090</v>
      </c>
      <c r="C798" s="424" t="s">
        <v>8866</v>
      </c>
      <c r="D798" s="432">
        <v>5.14</v>
      </c>
    </row>
    <row r="799" spans="1:4" ht="24" x14ac:dyDescent="0.2">
      <c r="A799" s="424" t="s">
        <v>4591</v>
      </c>
      <c r="B799" s="429" t="s">
        <v>4592</v>
      </c>
      <c r="C799" s="424" t="s">
        <v>8866</v>
      </c>
      <c r="D799" s="432">
        <v>5.68</v>
      </c>
    </row>
    <row r="800" spans="1:4" ht="24" x14ac:dyDescent="0.2">
      <c r="A800" s="424" t="s">
        <v>9091</v>
      </c>
      <c r="B800" s="429" t="s">
        <v>9092</v>
      </c>
      <c r="C800" s="424" t="s">
        <v>8866</v>
      </c>
      <c r="D800" s="432">
        <v>5.99</v>
      </c>
    </row>
    <row r="801" spans="1:4" ht="24" x14ac:dyDescent="0.2">
      <c r="A801" s="424" t="s">
        <v>4593</v>
      </c>
      <c r="B801" s="429" t="s">
        <v>4594</v>
      </c>
      <c r="C801" s="424" t="s">
        <v>8866</v>
      </c>
      <c r="D801" s="432">
        <v>8.23</v>
      </c>
    </row>
    <row r="802" spans="1:4" x14ac:dyDescent="0.2">
      <c r="A802" s="424" t="s">
        <v>9093</v>
      </c>
      <c r="B802" s="429" t="s">
        <v>9094</v>
      </c>
      <c r="C802" s="424" t="s">
        <v>8866</v>
      </c>
      <c r="D802" s="432">
        <v>9.01</v>
      </c>
    </row>
    <row r="803" spans="1:4" x14ac:dyDescent="0.2">
      <c r="A803" s="424" t="s">
        <v>9095</v>
      </c>
      <c r="B803" s="429" t="s">
        <v>9096</v>
      </c>
      <c r="C803" s="424" t="s">
        <v>8866</v>
      </c>
      <c r="D803" s="433">
        <v>16.010000000000002</v>
      </c>
    </row>
    <row r="804" spans="1:4" x14ac:dyDescent="0.2">
      <c r="A804" s="425">
        <v>8816</v>
      </c>
      <c r="B804" s="428" t="s">
        <v>9097</v>
      </c>
      <c r="C804" s="423"/>
      <c r="D804" s="431"/>
    </row>
    <row r="805" spans="1:4" x14ac:dyDescent="0.2">
      <c r="A805" s="424" t="s">
        <v>4472</v>
      </c>
      <c r="B805" s="429" t="s">
        <v>4473</v>
      </c>
      <c r="C805" s="424" t="s">
        <v>8866</v>
      </c>
      <c r="D805" s="434">
        <v>125.52</v>
      </c>
    </row>
    <row r="806" spans="1:4" x14ac:dyDescent="0.2">
      <c r="A806" s="425">
        <v>8817</v>
      </c>
      <c r="B806" s="428" t="s">
        <v>9098</v>
      </c>
      <c r="C806" s="423"/>
      <c r="D806" s="431"/>
    </row>
    <row r="807" spans="1:4" ht="24" x14ac:dyDescent="0.2">
      <c r="A807" s="424" t="s">
        <v>9099</v>
      </c>
      <c r="B807" s="429" t="s">
        <v>9100</v>
      </c>
      <c r="C807" s="424" t="s">
        <v>8866</v>
      </c>
      <c r="D807" s="433">
        <v>48.69</v>
      </c>
    </row>
    <row r="808" spans="1:4" ht="24" x14ac:dyDescent="0.2">
      <c r="A808" s="424" t="s">
        <v>9101</v>
      </c>
      <c r="B808" s="429" t="s">
        <v>9102</v>
      </c>
      <c r="C808" s="424" t="s">
        <v>8866</v>
      </c>
      <c r="D808" s="433">
        <v>49.07</v>
      </c>
    </row>
    <row r="809" spans="1:4" ht="24" x14ac:dyDescent="0.2">
      <c r="A809" s="424" t="s">
        <v>9103</v>
      </c>
      <c r="B809" s="429" t="s">
        <v>9104</v>
      </c>
      <c r="C809" s="424" t="s">
        <v>8866</v>
      </c>
      <c r="D809" s="433">
        <v>50.95</v>
      </c>
    </row>
    <row r="810" spans="1:4" x14ac:dyDescent="0.2">
      <c r="A810" s="424" t="s">
        <v>9105</v>
      </c>
      <c r="B810" s="429" t="s">
        <v>9106</v>
      </c>
      <c r="C810" s="424" t="s">
        <v>8866</v>
      </c>
      <c r="D810" s="433">
        <v>13.19</v>
      </c>
    </row>
    <row r="811" spans="1:4" x14ac:dyDescent="0.2">
      <c r="A811" s="424" t="s">
        <v>9107</v>
      </c>
      <c r="B811" s="429" t="s">
        <v>9108</v>
      </c>
      <c r="C811" s="424" t="s">
        <v>8866</v>
      </c>
      <c r="D811" s="433">
        <v>17.03</v>
      </c>
    </row>
    <row r="812" spans="1:4" x14ac:dyDescent="0.2">
      <c r="A812" s="424" t="s">
        <v>9109</v>
      </c>
      <c r="B812" s="429" t="s">
        <v>9110</v>
      </c>
      <c r="C812" s="424" t="s">
        <v>8866</v>
      </c>
      <c r="D812" s="433">
        <v>17.41</v>
      </c>
    </row>
    <row r="813" spans="1:4" x14ac:dyDescent="0.2">
      <c r="A813" s="424" t="s">
        <v>9111</v>
      </c>
      <c r="B813" s="429" t="s">
        <v>9112</v>
      </c>
      <c r="C813" s="424" t="s">
        <v>8866</v>
      </c>
      <c r="D813" s="433">
        <v>19.29</v>
      </c>
    </row>
    <row r="814" spans="1:4" x14ac:dyDescent="0.2">
      <c r="A814" s="424" t="s">
        <v>9113</v>
      </c>
      <c r="B814" s="429" t="s">
        <v>9114</v>
      </c>
      <c r="C814" s="424" t="s">
        <v>8866</v>
      </c>
      <c r="D814" s="432">
        <v>5.28</v>
      </c>
    </row>
    <row r="815" spans="1:4" x14ac:dyDescent="0.2">
      <c r="A815" s="424" t="s">
        <v>4510</v>
      </c>
      <c r="B815" s="429" t="s">
        <v>4511</v>
      </c>
      <c r="C815" s="424" t="s">
        <v>8866</v>
      </c>
      <c r="D815" s="434">
        <v>125.49</v>
      </c>
    </row>
    <row r="816" spans="1:4" x14ac:dyDescent="0.2">
      <c r="A816" s="424" t="s">
        <v>4512</v>
      </c>
      <c r="B816" s="429" t="s">
        <v>4513</v>
      </c>
      <c r="C816" s="424" t="s">
        <v>8866</v>
      </c>
      <c r="D816" s="434">
        <v>111.06</v>
      </c>
    </row>
    <row r="817" spans="1:4" x14ac:dyDescent="0.2">
      <c r="A817" s="425">
        <v>8818</v>
      </c>
      <c r="B817" s="428" t="s">
        <v>9115</v>
      </c>
      <c r="C817" s="423"/>
      <c r="D817" s="431"/>
    </row>
    <row r="818" spans="1:4" ht="24" x14ac:dyDescent="0.2">
      <c r="A818" s="424" t="s">
        <v>4376</v>
      </c>
      <c r="B818" s="429" t="s">
        <v>4377</v>
      </c>
      <c r="C818" s="424" t="s">
        <v>8866</v>
      </c>
      <c r="D818" s="433">
        <v>52.74</v>
      </c>
    </row>
    <row r="819" spans="1:4" ht="12.75" customHeight="1" x14ac:dyDescent="0.2">
      <c r="A819" s="424" t="s">
        <v>4378</v>
      </c>
      <c r="B819" s="429" t="s">
        <v>4379</v>
      </c>
      <c r="C819" s="424" t="s">
        <v>8866</v>
      </c>
      <c r="D819" s="433">
        <v>58.26</v>
      </c>
    </row>
    <row r="820" spans="1:4" ht="12.75" customHeight="1" x14ac:dyDescent="0.2">
      <c r="A820" s="424" t="s">
        <v>4380</v>
      </c>
      <c r="B820" s="429" t="s">
        <v>4381</v>
      </c>
      <c r="C820" s="424" t="s">
        <v>8866</v>
      </c>
      <c r="D820" s="433">
        <v>55.01</v>
      </c>
    </row>
    <row r="821" spans="1:4" ht="12.75" customHeight="1" x14ac:dyDescent="0.2">
      <c r="A821" s="424" t="s">
        <v>4382</v>
      </c>
      <c r="B821" s="429" t="s">
        <v>4383</v>
      </c>
      <c r="C821" s="424" t="s">
        <v>8866</v>
      </c>
      <c r="D821" s="433">
        <v>62.99</v>
      </c>
    </row>
    <row r="822" spans="1:4" ht="12.75" customHeight="1" x14ac:dyDescent="0.2">
      <c r="A822" s="424" t="s">
        <v>4384</v>
      </c>
      <c r="B822" s="429" t="s">
        <v>4385</v>
      </c>
      <c r="C822" s="424" t="s">
        <v>8866</v>
      </c>
      <c r="D822" s="433">
        <v>64.040000000000006</v>
      </c>
    </row>
    <row r="823" spans="1:4" ht="12.75" customHeight="1" x14ac:dyDescent="0.2">
      <c r="A823" s="424" t="s">
        <v>4386</v>
      </c>
      <c r="B823" s="429" t="s">
        <v>4387</v>
      </c>
      <c r="C823" s="424" t="s">
        <v>8866</v>
      </c>
      <c r="D823" s="433">
        <v>60.79</v>
      </c>
    </row>
    <row r="824" spans="1:4" ht="12.75" customHeight="1" x14ac:dyDescent="0.2">
      <c r="A824" s="424" t="s">
        <v>4388</v>
      </c>
      <c r="B824" s="429" t="s">
        <v>4389</v>
      </c>
      <c r="C824" s="424" t="s">
        <v>8866</v>
      </c>
      <c r="D824" s="433">
        <v>68.77</v>
      </c>
    </row>
    <row r="825" spans="1:4" ht="12.75" customHeight="1" x14ac:dyDescent="0.2">
      <c r="A825" s="424" t="s">
        <v>4390</v>
      </c>
      <c r="B825" s="429" t="s">
        <v>4391</v>
      </c>
      <c r="C825" s="424" t="s">
        <v>8866</v>
      </c>
      <c r="D825" s="433">
        <v>82.43</v>
      </c>
    </row>
    <row r="826" spans="1:4" ht="12.75" customHeight="1" x14ac:dyDescent="0.2">
      <c r="A826" s="424" t="s">
        <v>4392</v>
      </c>
      <c r="B826" s="429" t="s">
        <v>4393</v>
      </c>
      <c r="C826" s="424" t="s">
        <v>8866</v>
      </c>
      <c r="D826" s="433">
        <v>55.63</v>
      </c>
    </row>
    <row r="827" spans="1:4" ht="24" x14ac:dyDescent="0.2">
      <c r="A827" s="424" t="s">
        <v>4394</v>
      </c>
      <c r="B827" s="429" t="s">
        <v>4395</v>
      </c>
      <c r="C827" s="424" t="s">
        <v>8866</v>
      </c>
      <c r="D827" s="433">
        <v>42.16</v>
      </c>
    </row>
    <row r="828" spans="1:4" ht="12.75" customHeight="1" x14ac:dyDescent="0.2">
      <c r="A828" s="424" t="s">
        <v>4396</v>
      </c>
      <c r="B828" s="429" t="s">
        <v>4397</v>
      </c>
      <c r="C828" s="424" t="s">
        <v>8866</v>
      </c>
      <c r="D828" s="433">
        <v>60.83</v>
      </c>
    </row>
    <row r="829" spans="1:4" ht="12.75" customHeight="1" x14ac:dyDescent="0.2">
      <c r="A829" s="424" t="s">
        <v>4398</v>
      </c>
      <c r="B829" s="429" t="s">
        <v>4399</v>
      </c>
      <c r="C829" s="424" t="s">
        <v>8866</v>
      </c>
      <c r="D829" s="433">
        <v>57.58</v>
      </c>
    </row>
    <row r="830" spans="1:4" ht="12.75" customHeight="1" x14ac:dyDescent="0.2">
      <c r="A830" s="424" t="s">
        <v>4400</v>
      </c>
      <c r="B830" s="429" t="s">
        <v>4401</v>
      </c>
      <c r="C830" s="424" t="s">
        <v>8866</v>
      </c>
      <c r="D830" s="433">
        <v>65.56</v>
      </c>
    </row>
    <row r="831" spans="1:4" ht="24" x14ac:dyDescent="0.2">
      <c r="A831" s="424" t="s">
        <v>4402</v>
      </c>
      <c r="B831" s="429" t="s">
        <v>4403</v>
      </c>
      <c r="C831" s="424" t="s">
        <v>8866</v>
      </c>
      <c r="D831" s="433">
        <v>45.58</v>
      </c>
    </row>
    <row r="832" spans="1:4" ht="12.75" customHeight="1" x14ac:dyDescent="0.2">
      <c r="A832" s="424" t="s">
        <v>4404</v>
      </c>
      <c r="B832" s="429" t="s">
        <v>4405</v>
      </c>
      <c r="C832" s="424" t="s">
        <v>8866</v>
      </c>
      <c r="D832" s="433">
        <v>66.28</v>
      </c>
    </row>
    <row r="833" spans="1:4" ht="12.75" customHeight="1" x14ac:dyDescent="0.2">
      <c r="A833" s="424" t="s">
        <v>4406</v>
      </c>
      <c r="B833" s="429" t="s">
        <v>4407</v>
      </c>
      <c r="C833" s="424" t="s">
        <v>8866</v>
      </c>
      <c r="D833" s="433">
        <v>63.03</v>
      </c>
    </row>
    <row r="834" spans="1:4" ht="12.75" customHeight="1" x14ac:dyDescent="0.2">
      <c r="A834" s="424" t="s">
        <v>4408</v>
      </c>
      <c r="B834" s="429" t="s">
        <v>4409</v>
      </c>
      <c r="C834" s="424" t="s">
        <v>8866</v>
      </c>
      <c r="D834" s="433">
        <v>71.010000000000005</v>
      </c>
    </row>
    <row r="835" spans="1:4" ht="24" x14ac:dyDescent="0.2">
      <c r="A835" s="424" t="s">
        <v>4410</v>
      </c>
      <c r="B835" s="429" t="s">
        <v>4411</v>
      </c>
      <c r="C835" s="424" t="s">
        <v>8866</v>
      </c>
      <c r="D835" s="433">
        <v>49</v>
      </c>
    </row>
    <row r="836" spans="1:4" ht="12.75" customHeight="1" x14ac:dyDescent="0.2">
      <c r="A836" s="424" t="s">
        <v>4412</v>
      </c>
      <c r="B836" s="429" t="s">
        <v>4413</v>
      </c>
      <c r="C836" s="424" t="s">
        <v>8866</v>
      </c>
      <c r="D836" s="433">
        <v>89.49</v>
      </c>
    </row>
    <row r="837" spans="1:4" ht="24" x14ac:dyDescent="0.2">
      <c r="A837" s="424" t="s">
        <v>4414</v>
      </c>
      <c r="B837" s="429" t="s">
        <v>4415</v>
      </c>
      <c r="C837" s="424" t="s">
        <v>8866</v>
      </c>
      <c r="D837" s="433">
        <v>68.33</v>
      </c>
    </row>
    <row r="838" spans="1:4" x14ac:dyDescent="0.2">
      <c r="A838" s="425">
        <v>8819</v>
      </c>
      <c r="B838" s="428" t="s">
        <v>9116</v>
      </c>
      <c r="C838" s="423"/>
      <c r="D838" s="431"/>
    </row>
    <row r="839" spans="1:4" x14ac:dyDescent="0.2">
      <c r="A839" s="424" t="s">
        <v>4373</v>
      </c>
      <c r="B839" s="429" t="s">
        <v>4374</v>
      </c>
      <c r="C839" s="424" t="s">
        <v>8866</v>
      </c>
      <c r="D839" s="433">
        <v>26.73</v>
      </c>
    </row>
    <row r="840" spans="1:4" ht="24" x14ac:dyDescent="0.2">
      <c r="A840" s="424" t="s">
        <v>4434</v>
      </c>
      <c r="B840" s="429" t="s">
        <v>4435</v>
      </c>
      <c r="C840" s="424" t="s">
        <v>8866</v>
      </c>
      <c r="D840" s="434">
        <v>105.93</v>
      </c>
    </row>
    <row r="841" spans="1:4" ht="24" x14ac:dyDescent="0.2">
      <c r="A841" s="424" t="s">
        <v>4436</v>
      </c>
      <c r="B841" s="429" t="s">
        <v>4437</v>
      </c>
      <c r="C841" s="424" t="s">
        <v>8866</v>
      </c>
      <c r="D841" s="434">
        <v>105.93</v>
      </c>
    </row>
    <row r="842" spans="1:4" ht="12.75" customHeight="1" x14ac:dyDescent="0.2">
      <c r="A842" s="424" t="s">
        <v>4438</v>
      </c>
      <c r="B842" s="429" t="s">
        <v>4439</v>
      </c>
      <c r="C842" s="424" t="s">
        <v>8866</v>
      </c>
      <c r="D842" s="434">
        <v>169.61</v>
      </c>
    </row>
    <row r="843" spans="1:4" ht="12.75" customHeight="1" x14ac:dyDescent="0.2">
      <c r="A843" s="424" t="s">
        <v>4440</v>
      </c>
      <c r="B843" s="429" t="s">
        <v>4441</v>
      </c>
      <c r="C843" s="424" t="s">
        <v>8866</v>
      </c>
      <c r="D843" s="434">
        <v>152.85</v>
      </c>
    </row>
    <row r="844" spans="1:4" ht="12.75" customHeight="1" x14ac:dyDescent="0.2">
      <c r="A844" s="424" t="s">
        <v>4442</v>
      </c>
      <c r="B844" s="429" t="s">
        <v>4443</v>
      </c>
      <c r="C844" s="424" t="s">
        <v>8866</v>
      </c>
      <c r="D844" s="434">
        <v>142.01</v>
      </c>
    </row>
    <row r="845" spans="1:4" ht="12.75" customHeight="1" x14ac:dyDescent="0.2">
      <c r="A845" s="424" t="s">
        <v>4444</v>
      </c>
      <c r="B845" s="429" t="s">
        <v>4445</v>
      </c>
      <c r="C845" s="424" t="s">
        <v>8866</v>
      </c>
      <c r="D845" s="434">
        <v>125.25</v>
      </c>
    </row>
    <row r="846" spans="1:4" x14ac:dyDescent="0.2">
      <c r="A846" s="425">
        <v>8820</v>
      </c>
      <c r="B846" s="428" t="s">
        <v>9117</v>
      </c>
      <c r="C846" s="423"/>
      <c r="D846" s="431"/>
    </row>
    <row r="847" spans="1:4" x14ac:dyDescent="0.2">
      <c r="A847" s="424" t="s">
        <v>4418</v>
      </c>
      <c r="B847" s="429" t="s">
        <v>4419</v>
      </c>
      <c r="C847" s="424" t="s">
        <v>8872</v>
      </c>
      <c r="D847" s="435">
        <v>2774.61</v>
      </c>
    </row>
    <row r="848" spans="1:4" ht="12.75" customHeight="1" x14ac:dyDescent="0.2">
      <c r="A848" s="424" t="s">
        <v>4420</v>
      </c>
      <c r="B848" s="429" t="s">
        <v>4421</v>
      </c>
      <c r="C848" s="424" t="s">
        <v>8866</v>
      </c>
      <c r="D848" s="433">
        <v>54.02</v>
      </c>
    </row>
    <row r="849" spans="1:4" ht="12.75" customHeight="1" x14ac:dyDescent="0.2">
      <c r="A849" s="424" t="s">
        <v>4422</v>
      </c>
      <c r="B849" s="429" t="s">
        <v>4423</v>
      </c>
      <c r="C849" s="424" t="s">
        <v>8866</v>
      </c>
      <c r="D849" s="433">
        <v>85.07</v>
      </c>
    </row>
    <row r="850" spans="1:4" ht="12.75" customHeight="1" x14ac:dyDescent="0.2">
      <c r="A850" s="424" t="s">
        <v>4424</v>
      </c>
      <c r="B850" s="429" t="s">
        <v>4425</v>
      </c>
      <c r="C850" s="424" t="s">
        <v>8866</v>
      </c>
      <c r="D850" s="434">
        <v>134.35</v>
      </c>
    </row>
    <row r="851" spans="1:4" ht="12.75" customHeight="1" x14ac:dyDescent="0.2">
      <c r="A851" s="424" t="s">
        <v>4426</v>
      </c>
      <c r="B851" s="429" t="s">
        <v>4427</v>
      </c>
      <c r="C851" s="424" t="s">
        <v>8866</v>
      </c>
      <c r="D851" s="434">
        <v>147.19999999999999</v>
      </c>
    </row>
    <row r="852" spans="1:4" ht="12.75" customHeight="1" x14ac:dyDescent="0.2">
      <c r="A852" s="424" t="s">
        <v>4428</v>
      </c>
      <c r="B852" s="429" t="s">
        <v>4429</v>
      </c>
      <c r="C852" s="424" t="s">
        <v>8866</v>
      </c>
      <c r="D852" s="433">
        <v>88.93</v>
      </c>
    </row>
    <row r="853" spans="1:4" ht="12.75" customHeight="1" x14ac:dyDescent="0.2">
      <c r="A853" s="424" t="s">
        <v>4430</v>
      </c>
      <c r="B853" s="429" t="s">
        <v>4431</v>
      </c>
      <c r="C853" s="424" t="s">
        <v>8866</v>
      </c>
      <c r="D853" s="433">
        <v>65.59</v>
      </c>
    </row>
    <row r="854" spans="1:4" ht="12.75" customHeight="1" x14ac:dyDescent="0.2">
      <c r="A854" s="424" t="s">
        <v>4432</v>
      </c>
      <c r="B854" s="429" t="s">
        <v>4433</v>
      </c>
      <c r="C854" s="424" t="s">
        <v>8866</v>
      </c>
      <c r="D854" s="434">
        <v>203.15</v>
      </c>
    </row>
    <row r="855" spans="1:4" x14ac:dyDescent="0.2">
      <c r="A855" s="425">
        <v>8821</v>
      </c>
      <c r="B855" s="428" t="s">
        <v>9118</v>
      </c>
      <c r="C855" s="423"/>
      <c r="D855" s="431"/>
    </row>
    <row r="856" spans="1:4" ht="24" x14ac:dyDescent="0.2">
      <c r="A856" s="424" t="s">
        <v>4349</v>
      </c>
      <c r="B856" s="429" t="s">
        <v>4350</v>
      </c>
      <c r="C856" s="424" t="s">
        <v>8866</v>
      </c>
      <c r="D856" s="434">
        <v>121.98</v>
      </c>
    </row>
    <row r="857" spans="1:4" ht="24" x14ac:dyDescent="0.2">
      <c r="A857" s="424" t="s">
        <v>4351</v>
      </c>
      <c r="B857" s="429" t="s">
        <v>4352</v>
      </c>
      <c r="C857" s="424" t="s">
        <v>8866</v>
      </c>
      <c r="D857" s="434">
        <v>138.72999999999999</v>
      </c>
    </row>
    <row r="858" spans="1:4" ht="24" x14ac:dyDescent="0.2">
      <c r="A858" s="424" t="s">
        <v>4353</v>
      </c>
      <c r="B858" s="429" t="s">
        <v>4354</v>
      </c>
      <c r="C858" s="424" t="s">
        <v>8866</v>
      </c>
      <c r="D858" s="434">
        <v>144.75</v>
      </c>
    </row>
    <row r="859" spans="1:4" ht="24" x14ac:dyDescent="0.2">
      <c r="A859" s="424" t="s">
        <v>4355</v>
      </c>
      <c r="B859" s="429" t="s">
        <v>4356</v>
      </c>
      <c r="C859" s="424" t="s">
        <v>8866</v>
      </c>
      <c r="D859" s="434">
        <v>152.66999999999999</v>
      </c>
    </row>
    <row r="860" spans="1:4" ht="24" x14ac:dyDescent="0.2">
      <c r="A860" s="424" t="s">
        <v>4357</v>
      </c>
      <c r="B860" s="429" t="s">
        <v>4358</v>
      </c>
      <c r="C860" s="424" t="s">
        <v>8866</v>
      </c>
      <c r="D860" s="434">
        <v>154.93</v>
      </c>
    </row>
    <row r="861" spans="1:4" x14ac:dyDescent="0.2">
      <c r="A861" s="424" t="s">
        <v>4359</v>
      </c>
      <c r="B861" s="429" t="s">
        <v>4360</v>
      </c>
      <c r="C861" s="424" t="s">
        <v>8866</v>
      </c>
      <c r="D861" s="433">
        <v>54.02</v>
      </c>
    </row>
    <row r="862" spans="1:4" x14ac:dyDescent="0.2">
      <c r="A862" s="424" t="s">
        <v>4361</v>
      </c>
      <c r="B862" s="429" t="s">
        <v>4362</v>
      </c>
      <c r="C862" s="424" t="s">
        <v>8866</v>
      </c>
      <c r="D862" s="433">
        <v>60.27</v>
      </c>
    </row>
    <row r="863" spans="1:4" ht="24" x14ac:dyDescent="0.2">
      <c r="A863" s="424" t="s">
        <v>4363</v>
      </c>
      <c r="B863" s="429" t="s">
        <v>4364</v>
      </c>
      <c r="C863" s="424" t="s">
        <v>8866</v>
      </c>
      <c r="D863" s="434">
        <v>121.03</v>
      </c>
    </row>
    <row r="864" spans="1:4" ht="24" x14ac:dyDescent="0.2">
      <c r="A864" s="424" t="s">
        <v>4365</v>
      </c>
      <c r="B864" s="429" t="s">
        <v>4366</v>
      </c>
      <c r="C864" s="424" t="s">
        <v>8866</v>
      </c>
      <c r="D864" s="434">
        <v>122.53</v>
      </c>
    </row>
    <row r="865" spans="1:4" ht="24" x14ac:dyDescent="0.2">
      <c r="A865" s="424" t="s">
        <v>4367</v>
      </c>
      <c r="B865" s="429" t="s">
        <v>4368</v>
      </c>
      <c r="C865" s="424" t="s">
        <v>8866</v>
      </c>
      <c r="D865" s="434">
        <v>124.1</v>
      </c>
    </row>
    <row r="866" spans="1:4" x14ac:dyDescent="0.2">
      <c r="A866" s="424" t="s">
        <v>4369</v>
      </c>
      <c r="B866" s="429" t="s">
        <v>4370</v>
      </c>
      <c r="C866" s="424" t="s">
        <v>8866</v>
      </c>
      <c r="D866" s="433">
        <v>76.7</v>
      </c>
    </row>
    <row r="867" spans="1:4" ht="24" x14ac:dyDescent="0.2">
      <c r="A867" s="424" t="s">
        <v>4371</v>
      </c>
      <c r="B867" s="429" t="s">
        <v>4372</v>
      </c>
      <c r="C867" s="424" t="s">
        <v>8866</v>
      </c>
      <c r="D867" s="434">
        <v>128.93</v>
      </c>
    </row>
    <row r="868" spans="1:4" x14ac:dyDescent="0.2">
      <c r="A868" s="425">
        <v>8822</v>
      </c>
      <c r="B868" s="428" t="s">
        <v>9119</v>
      </c>
      <c r="C868" s="423"/>
      <c r="D868" s="431"/>
    </row>
    <row r="869" spans="1:4" ht="12.75" customHeight="1" x14ac:dyDescent="0.2">
      <c r="A869" s="424" t="s">
        <v>4416</v>
      </c>
      <c r="B869" s="429" t="s">
        <v>4417</v>
      </c>
      <c r="C869" s="424" t="s">
        <v>8866</v>
      </c>
      <c r="D869" s="433">
        <v>82.59</v>
      </c>
    </row>
    <row r="870" spans="1:4" x14ac:dyDescent="0.2">
      <c r="A870" s="425">
        <v>8823</v>
      </c>
      <c r="B870" s="428" t="s">
        <v>9120</v>
      </c>
      <c r="C870" s="423"/>
      <c r="D870" s="431"/>
    </row>
    <row r="871" spans="1:4" ht="12.75" customHeight="1" x14ac:dyDescent="0.2">
      <c r="A871" s="424" t="s">
        <v>4446</v>
      </c>
      <c r="B871" s="429" t="s">
        <v>4447</v>
      </c>
      <c r="C871" s="424" t="s">
        <v>8866</v>
      </c>
      <c r="D871" s="434">
        <v>121.55</v>
      </c>
    </row>
    <row r="872" spans="1:4" ht="12.75" customHeight="1" x14ac:dyDescent="0.2">
      <c r="A872" s="424" t="s">
        <v>4448</v>
      </c>
      <c r="B872" s="429" t="s">
        <v>4449</v>
      </c>
      <c r="C872" s="424" t="s">
        <v>8866</v>
      </c>
      <c r="D872" s="434">
        <v>104.67</v>
      </c>
    </row>
    <row r="873" spans="1:4" x14ac:dyDescent="0.2">
      <c r="A873" s="425">
        <v>8824</v>
      </c>
      <c r="B873" s="428" t="s">
        <v>9121</v>
      </c>
      <c r="C873" s="423"/>
      <c r="D873" s="431"/>
    </row>
    <row r="874" spans="1:4" ht="12.75" customHeight="1" x14ac:dyDescent="0.2">
      <c r="A874" s="424" t="s">
        <v>4450</v>
      </c>
      <c r="B874" s="429" t="s">
        <v>4451</v>
      </c>
      <c r="C874" s="424" t="s">
        <v>8866</v>
      </c>
      <c r="D874" s="434">
        <v>299.16000000000003</v>
      </c>
    </row>
    <row r="875" spans="1:4" ht="12.75" customHeight="1" x14ac:dyDescent="0.2">
      <c r="A875" s="424" t="s">
        <v>4452</v>
      </c>
      <c r="B875" s="429" t="s">
        <v>4453</v>
      </c>
      <c r="C875" s="424" t="s">
        <v>8866</v>
      </c>
      <c r="D875" s="434">
        <v>262.08</v>
      </c>
    </row>
    <row r="876" spans="1:4" ht="24" x14ac:dyDescent="0.2">
      <c r="A876" s="424" t="s">
        <v>4454</v>
      </c>
      <c r="B876" s="429" t="s">
        <v>4455</v>
      </c>
      <c r="C876" s="424" t="s">
        <v>8866</v>
      </c>
      <c r="D876" s="434">
        <v>268.06</v>
      </c>
    </row>
    <row r="877" spans="1:4" ht="24" x14ac:dyDescent="0.2">
      <c r="A877" s="424" t="s">
        <v>4456</v>
      </c>
      <c r="B877" s="429" t="s">
        <v>4457</v>
      </c>
      <c r="C877" s="424" t="s">
        <v>8866</v>
      </c>
      <c r="D877" s="434">
        <v>264.5</v>
      </c>
    </row>
    <row r="878" spans="1:4" ht="12.75" customHeight="1" x14ac:dyDescent="0.2">
      <c r="A878" s="424" t="s">
        <v>4458</v>
      </c>
      <c r="B878" s="429" t="s">
        <v>4459</v>
      </c>
      <c r="C878" s="424" t="s">
        <v>8866</v>
      </c>
      <c r="D878" s="434">
        <v>304.48</v>
      </c>
    </row>
    <row r="879" spans="1:4" ht="12.75" customHeight="1" x14ac:dyDescent="0.2">
      <c r="A879" s="424" t="s">
        <v>4460</v>
      </c>
      <c r="B879" s="429" t="s">
        <v>4461</v>
      </c>
      <c r="C879" s="424" t="s">
        <v>8866</v>
      </c>
      <c r="D879" s="434">
        <v>266.5</v>
      </c>
    </row>
    <row r="880" spans="1:4" ht="24" x14ac:dyDescent="0.2">
      <c r="A880" s="424" t="s">
        <v>4462</v>
      </c>
      <c r="B880" s="429" t="s">
        <v>4463</v>
      </c>
      <c r="C880" s="424" t="s">
        <v>8866</v>
      </c>
      <c r="D880" s="434">
        <v>266.52999999999997</v>
      </c>
    </row>
    <row r="881" spans="1:4" ht="24" x14ac:dyDescent="0.2">
      <c r="A881" s="424" t="s">
        <v>4464</v>
      </c>
      <c r="B881" s="429" t="s">
        <v>4465</v>
      </c>
      <c r="C881" s="424" t="s">
        <v>8866</v>
      </c>
      <c r="D881" s="434">
        <v>263.05</v>
      </c>
    </row>
    <row r="882" spans="1:4" ht="12.75" customHeight="1" x14ac:dyDescent="0.2">
      <c r="A882" s="424" t="s">
        <v>9122</v>
      </c>
      <c r="B882" s="429" t="s">
        <v>9123</v>
      </c>
      <c r="C882" s="424" t="s">
        <v>8866</v>
      </c>
      <c r="D882" s="434">
        <v>104.64</v>
      </c>
    </row>
    <row r="883" spans="1:4" ht="12.75" customHeight="1" x14ac:dyDescent="0.2">
      <c r="A883" s="424" t="s">
        <v>4466</v>
      </c>
      <c r="B883" s="429" t="s">
        <v>4467</v>
      </c>
      <c r="C883" s="424" t="s">
        <v>8866</v>
      </c>
      <c r="D883" s="434">
        <v>134.97</v>
      </c>
    </row>
    <row r="884" spans="1:4" ht="12.75" customHeight="1" x14ac:dyDescent="0.2">
      <c r="A884" s="424" t="s">
        <v>9124</v>
      </c>
      <c r="B884" s="429" t="s">
        <v>9125</v>
      </c>
      <c r="C884" s="424" t="s">
        <v>8866</v>
      </c>
      <c r="D884" s="434">
        <v>104.02</v>
      </c>
    </row>
    <row r="885" spans="1:4" ht="12.75" customHeight="1" x14ac:dyDescent="0.2">
      <c r="A885" s="424" t="s">
        <v>4468</v>
      </c>
      <c r="B885" s="429" t="s">
        <v>4469</v>
      </c>
      <c r="C885" s="424" t="s">
        <v>8866</v>
      </c>
      <c r="D885" s="434">
        <v>132.82</v>
      </c>
    </row>
    <row r="886" spans="1:4" x14ac:dyDescent="0.2">
      <c r="A886" s="425">
        <v>8825</v>
      </c>
      <c r="B886" s="428" t="s">
        <v>9126</v>
      </c>
      <c r="C886" s="423"/>
      <c r="D886" s="431"/>
    </row>
    <row r="887" spans="1:4" x14ac:dyDescent="0.2">
      <c r="A887" s="424" t="s">
        <v>4470</v>
      </c>
      <c r="B887" s="429" t="s">
        <v>4471</v>
      </c>
      <c r="C887" s="424" t="s">
        <v>8866</v>
      </c>
      <c r="D887" s="433">
        <v>63.81</v>
      </c>
    </row>
    <row r="888" spans="1:4" x14ac:dyDescent="0.2">
      <c r="A888" s="425">
        <v>8826</v>
      </c>
      <c r="B888" s="428" t="s">
        <v>9127</v>
      </c>
      <c r="C888" s="423"/>
      <c r="D888" s="431"/>
    </row>
    <row r="889" spans="1:4" ht="24" x14ac:dyDescent="0.2">
      <c r="A889" s="424" t="s">
        <v>4334</v>
      </c>
      <c r="B889" s="429" t="s">
        <v>4335</v>
      </c>
      <c r="C889" s="424" t="s">
        <v>22</v>
      </c>
      <c r="D889" s="433">
        <v>31.82</v>
      </c>
    </row>
    <row r="890" spans="1:4" x14ac:dyDescent="0.2">
      <c r="A890" s="425">
        <v>8827</v>
      </c>
      <c r="B890" s="428" t="s">
        <v>9128</v>
      </c>
      <c r="C890" s="423"/>
      <c r="D890" s="431"/>
    </row>
    <row r="891" spans="1:4" ht="24" x14ac:dyDescent="0.2">
      <c r="A891" s="424" t="s">
        <v>4330</v>
      </c>
      <c r="B891" s="429" t="s">
        <v>4331</v>
      </c>
      <c r="C891" s="424" t="s">
        <v>22</v>
      </c>
      <c r="D891" s="433">
        <v>14.12</v>
      </c>
    </row>
    <row r="892" spans="1:4" ht="12.75" customHeight="1" x14ac:dyDescent="0.2">
      <c r="A892" s="424" t="s">
        <v>4345</v>
      </c>
      <c r="B892" s="429" t="s">
        <v>4346</v>
      </c>
      <c r="C892" s="424" t="s">
        <v>22</v>
      </c>
      <c r="D892" s="434">
        <v>210.37</v>
      </c>
    </row>
    <row r="893" spans="1:4" x14ac:dyDescent="0.2">
      <c r="A893" s="424" t="s">
        <v>4347</v>
      </c>
      <c r="B893" s="429" t="s">
        <v>4348</v>
      </c>
      <c r="C893" s="424" t="s">
        <v>22</v>
      </c>
      <c r="D893" s="433">
        <v>10.050000000000001</v>
      </c>
    </row>
    <row r="894" spans="1:4" x14ac:dyDescent="0.2">
      <c r="A894" s="425">
        <v>8828</v>
      </c>
      <c r="B894" s="428" t="s">
        <v>9129</v>
      </c>
      <c r="C894" s="423"/>
      <c r="D894" s="431"/>
    </row>
    <row r="895" spans="1:4" ht="24" x14ac:dyDescent="0.2">
      <c r="A895" s="424" t="s">
        <v>4506</v>
      </c>
      <c r="B895" s="429" t="s">
        <v>4507</v>
      </c>
      <c r="C895" s="424" t="s">
        <v>8866</v>
      </c>
      <c r="D895" s="434">
        <v>112.59</v>
      </c>
    </row>
    <row r="896" spans="1:4" x14ac:dyDescent="0.2">
      <c r="A896" s="425">
        <v>8674</v>
      </c>
      <c r="B896" s="428" t="s">
        <v>9130</v>
      </c>
      <c r="C896" s="423"/>
      <c r="D896" s="431"/>
    </row>
    <row r="897" spans="1:4" x14ac:dyDescent="0.2">
      <c r="A897" s="425">
        <v>8829</v>
      </c>
      <c r="B897" s="428" t="s">
        <v>9131</v>
      </c>
      <c r="C897" s="423"/>
      <c r="D897" s="431"/>
    </row>
    <row r="898" spans="1:4" ht="24" x14ac:dyDescent="0.2">
      <c r="A898" s="424" t="s">
        <v>4691</v>
      </c>
      <c r="B898" s="429" t="s">
        <v>4692</v>
      </c>
      <c r="C898" s="424" t="s">
        <v>22</v>
      </c>
      <c r="D898" s="433">
        <v>15.67</v>
      </c>
    </row>
    <row r="899" spans="1:4" ht="24" x14ac:dyDescent="0.2">
      <c r="A899" s="424" t="s">
        <v>4693</v>
      </c>
      <c r="B899" s="429" t="s">
        <v>4694</v>
      </c>
      <c r="C899" s="424" t="s">
        <v>22</v>
      </c>
      <c r="D899" s="433">
        <v>15.99</v>
      </c>
    </row>
    <row r="900" spans="1:4" x14ac:dyDescent="0.2">
      <c r="A900" s="425">
        <v>8830</v>
      </c>
      <c r="B900" s="428" t="s">
        <v>9132</v>
      </c>
      <c r="C900" s="423"/>
      <c r="D900" s="431"/>
    </row>
    <row r="901" spans="1:4" ht="12.75" customHeight="1" x14ac:dyDescent="0.2">
      <c r="A901" s="424" t="s">
        <v>4678</v>
      </c>
      <c r="B901" s="429" t="s">
        <v>4679</v>
      </c>
      <c r="C901" s="424" t="s">
        <v>22</v>
      </c>
      <c r="D901" s="433">
        <v>12.41</v>
      </c>
    </row>
    <row r="902" spans="1:4" x14ac:dyDescent="0.2">
      <c r="A902" s="425">
        <v>8831</v>
      </c>
      <c r="B902" s="428" t="s">
        <v>9133</v>
      </c>
      <c r="C902" s="423"/>
      <c r="D902" s="431"/>
    </row>
    <row r="903" spans="1:4" x14ac:dyDescent="0.2">
      <c r="A903" s="424" t="s">
        <v>4695</v>
      </c>
      <c r="B903" s="429" t="s">
        <v>4696</v>
      </c>
      <c r="C903" s="424" t="s">
        <v>22</v>
      </c>
      <c r="D903" s="433">
        <v>56.05</v>
      </c>
    </row>
    <row r="904" spans="1:4" x14ac:dyDescent="0.2">
      <c r="A904" s="424" t="s">
        <v>4697</v>
      </c>
      <c r="B904" s="429" t="s">
        <v>4698</v>
      </c>
      <c r="C904" s="424" t="s">
        <v>22</v>
      </c>
      <c r="D904" s="433">
        <v>40.76</v>
      </c>
    </row>
    <row r="905" spans="1:4" x14ac:dyDescent="0.2">
      <c r="A905" s="424" t="s">
        <v>4699</v>
      </c>
      <c r="B905" s="429" t="s">
        <v>4700</v>
      </c>
      <c r="C905" s="424" t="s">
        <v>22</v>
      </c>
      <c r="D905" s="433">
        <v>46.87</v>
      </c>
    </row>
    <row r="906" spans="1:4" x14ac:dyDescent="0.2">
      <c r="A906" s="424" t="s">
        <v>4701</v>
      </c>
      <c r="B906" s="429" t="s">
        <v>4702</v>
      </c>
      <c r="C906" s="424" t="s">
        <v>22</v>
      </c>
      <c r="D906" s="433">
        <v>41.56</v>
      </c>
    </row>
    <row r="907" spans="1:4" x14ac:dyDescent="0.2">
      <c r="A907" s="424" t="s">
        <v>4703</v>
      </c>
      <c r="B907" s="429" t="s">
        <v>4704</v>
      </c>
      <c r="C907" s="424" t="s">
        <v>22</v>
      </c>
      <c r="D907" s="433">
        <v>33.51</v>
      </c>
    </row>
    <row r="908" spans="1:4" x14ac:dyDescent="0.2">
      <c r="A908" s="424" t="s">
        <v>4705</v>
      </c>
      <c r="B908" s="429" t="s">
        <v>4706</v>
      </c>
      <c r="C908" s="424" t="s">
        <v>22</v>
      </c>
      <c r="D908" s="433">
        <v>36.729999999999997</v>
      </c>
    </row>
    <row r="909" spans="1:4" x14ac:dyDescent="0.2">
      <c r="A909" s="425">
        <v>8832</v>
      </c>
      <c r="B909" s="428" t="s">
        <v>9134</v>
      </c>
      <c r="C909" s="423"/>
      <c r="D909" s="431"/>
    </row>
    <row r="910" spans="1:4" ht="12.75" customHeight="1" x14ac:dyDescent="0.2">
      <c r="A910" s="424" t="s">
        <v>4680</v>
      </c>
      <c r="B910" s="429" t="s">
        <v>4681</v>
      </c>
      <c r="C910" s="424" t="s">
        <v>22</v>
      </c>
      <c r="D910" s="433">
        <v>81.31</v>
      </c>
    </row>
    <row r="911" spans="1:4" ht="12.75" customHeight="1" x14ac:dyDescent="0.2">
      <c r="A911" s="424" t="s">
        <v>4682</v>
      </c>
      <c r="B911" s="429" t="s">
        <v>4683</v>
      </c>
      <c r="C911" s="424" t="s">
        <v>22</v>
      </c>
      <c r="D911" s="433">
        <v>47.32</v>
      </c>
    </row>
    <row r="912" spans="1:4" ht="12.75" customHeight="1" x14ac:dyDescent="0.2">
      <c r="A912" s="424" t="s">
        <v>4684</v>
      </c>
      <c r="B912" s="429" t="s">
        <v>9135</v>
      </c>
      <c r="C912" s="424" t="s">
        <v>22</v>
      </c>
      <c r="D912" s="433">
        <v>57.87</v>
      </c>
    </row>
    <row r="913" spans="1:4" x14ac:dyDescent="0.2">
      <c r="A913" s="425">
        <v>8833</v>
      </c>
      <c r="B913" s="428" t="s">
        <v>9136</v>
      </c>
      <c r="C913" s="423"/>
      <c r="D913" s="431"/>
    </row>
    <row r="914" spans="1:4" ht="24" x14ac:dyDescent="0.2">
      <c r="A914" s="424" t="s">
        <v>4685</v>
      </c>
      <c r="B914" s="429" t="s">
        <v>4686</v>
      </c>
      <c r="C914" s="424" t="s">
        <v>22</v>
      </c>
      <c r="D914" s="433">
        <v>69.599999999999994</v>
      </c>
    </row>
    <row r="915" spans="1:4" ht="24" x14ac:dyDescent="0.2">
      <c r="A915" s="424" t="s">
        <v>4687</v>
      </c>
      <c r="B915" s="429" t="s">
        <v>4688</v>
      </c>
      <c r="C915" s="424" t="s">
        <v>22</v>
      </c>
      <c r="D915" s="433">
        <v>43.44</v>
      </c>
    </row>
    <row r="916" spans="1:4" ht="24" x14ac:dyDescent="0.2">
      <c r="A916" s="424" t="s">
        <v>4689</v>
      </c>
      <c r="B916" s="429" t="s">
        <v>4690</v>
      </c>
      <c r="C916" s="424" t="s">
        <v>22</v>
      </c>
      <c r="D916" s="433">
        <v>50.76</v>
      </c>
    </row>
    <row r="917" spans="1:4" x14ac:dyDescent="0.2">
      <c r="A917" s="425">
        <v>8834</v>
      </c>
      <c r="B917" s="428" t="s">
        <v>9137</v>
      </c>
      <c r="C917" s="423"/>
      <c r="D917" s="431"/>
    </row>
    <row r="918" spans="1:4" x14ac:dyDescent="0.2">
      <c r="A918" s="424" t="s">
        <v>4707</v>
      </c>
      <c r="B918" s="429" t="s">
        <v>4708</v>
      </c>
      <c r="C918" s="424" t="s">
        <v>22</v>
      </c>
      <c r="D918" s="433">
        <v>18.46</v>
      </c>
    </row>
    <row r="919" spans="1:4" x14ac:dyDescent="0.2">
      <c r="A919" s="425">
        <v>8835</v>
      </c>
      <c r="B919" s="428" t="s">
        <v>9138</v>
      </c>
      <c r="C919" s="423"/>
      <c r="D919" s="431"/>
    </row>
    <row r="920" spans="1:4" x14ac:dyDescent="0.2">
      <c r="A920" s="424" t="s">
        <v>4672</v>
      </c>
      <c r="B920" s="429" t="s">
        <v>4673</v>
      </c>
      <c r="C920" s="424" t="s">
        <v>22</v>
      </c>
      <c r="D920" s="433">
        <v>20.11</v>
      </c>
    </row>
    <row r="921" spans="1:4" x14ac:dyDescent="0.2">
      <c r="A921" s="424" t="s">
        <v>4674</v>
      </c>
      <c r="B921" s="429" t="s">
        <v>4675</v>
      </c>
      <c r="C921" s="424" t="s">
        <v>22</v>
      </c>
      <c r="D921" s="433">
        <v>17.440000000000001</v>
      </c>
    </row>
    <row r="922" spans="1:4" x14ac:dyDescent="0.2">
      <c r="A922" s="424" t="s">
        <v>4676</v>
      </c>
      <c r="B922" s="429" t="s">
        <v>4677</v>
      </c>
      <c r="C922" s="424" t="s">
        <v>22</v>
      </c>
      <c r="D922" s="433">
        <v>19.13</v>
      </c>
    </row>
    <row r="923" spans="1:4" x14ac:dyDescent="0.2">
      <c r="A923" s="425">
        <v>8836</v>
      </c>
      <c r="B923" s="428" t="s">
        <v>9139</v>
      </c>
      <c r="C923" s="423"/>
      <c r="D923" s="431"/>
    </row>
    <row r="924" spans="1:4" ht="24" x14ac:dyDescent="0.2">
      <c r="A924" s="424" t="s">
        <v>4670</v>
      </c>
      <c r="B924" s="429" t="s">
        <v>9140</v>
      </c>
      <c r="C924" s="424" t="s">
        <v>22</v>
      </c>
      <c r="D924" s="433">
        <v>38.47</v>
      </c>
    </row>
    <row r="925" spans="1:4" ht="24" x14ac:dyDescent="0.2">
      <c r="A925" s="424" t="s">
        <v>4671</v>
      </c>
      <c r="B925" s="429" t="s">
        <v>9141</v>
      </c>
      <c r="C925" s="424" t="s">
        <v>22</v>
      </c>
      <c r="D925" s="433">
        <v>38.72</v>
      </c>
    </row>
    <row r="926" spans="1:4" x14ac:dyDescent="0.2">
      <c r="A926" s="425">
        <v>8837</v>
      </c>
      <c r="B926" s="428" t="s">
        <v>9142</v>
      </c>
      <c r="C926" s="423"/>
      <c r="D926" s="431"/>
    </row>
    <row r="927" spans="1:4" x14ac:dyDescent="0.2">
      <c r="A927" s="424" t="s">
        <v>4938</v>
      </c>
      <c r="B927" s="429" t="s">
        <v>4939</v>
      </c>
      <c r="C927" s="424" t="s">
        <v>8866</v>
      </c>
      <c r="D927" s="434">
        <v>193.13</v>
      </c>
    </row>
    <row r="928" spans="1:4" x14ac:dyDescent="0.2">
      <c r="A928" s="425">
        <v>8838</v>
      </c>
      <c r="B928" s="428" t="s">
        <v>9143</v>
      </c>
      <c r="C928" s="423"/>
      <c r="D928" s="431"/>
    </row>
    <row r="929" spans="1:4" x14ac:dyDescent="0.2">
      <c r="A929" s="424" t="s">
        <v>4944</v>
      </c>
      <c r="B929" s="429" t="s">
        <v>4945</v>
      </c>
      <c r="C929" s="424" t="s">
        <v>8866</v>
      </c>
      <c r="D929" s="434">
        <v>270.76</v>
      </c>
    </row>
    <row r="930" spans="1:4" x14ac:dyDescent="0.2">
      <c r="A930" s="424" t="s">
        <v>4946</v>
      </c>
      <c r="B930" s="429" t="s">
        <v>4947</v>
      </c>
      <c r="C930" s="424" t="s">
        <v>8866</v>
      </c>
      <c r="D930" s="434">
        <v>322.08999999999997</v>
      </c>
    </row>
    <row r="931" spans="1:4" x14ac:dyDescent="0.2">
      <c r="A931" s="425">
        <v>8839</v>
      </c>
      <c r="B931" s="428" t="s">
        <v>9144</v>
      </c>
      <c r="C931" s="423"/>
      <c r="D931" s="431"/>
    </row>
    <row r="932" spans="1:4" x14ac:dyDescent="0.2">
      <c r="A932" s="424" t="s">
        <v>4948</v>
      </c>
      <c r="B932" s="429" t="s">
        <v>4949</v>
      </c>
      <c r="C932" s="424" t="s">
        <v>8866</v>
      </c>
      <c r="D932" s="434">
        <v>350.34</v>
      </c>
    </row>
    <row r="933" spans="1:4" x14ac:dyDescent="0.2">
      <c r="A933" s="424" t="s">
        <v>4950</v>
      </c>
      <c r="B933" s="429" t="s">
        <v>4951</v>
      </c>
      <c r="C933" s="424" t="s">
        <v>8866</v>
      </c>
      <c r="D933" s="434">
        <v>375.1</v>
      </c>
    </row>
    <row r="934" spans="1:4" x14ac:dyDescent="0.2">
      <c r="A934" s="425">
        <v>8840</v>
      </c>
      <c r="B934" s="428" t="s">
        <v>9145</v>
      </c>
      <c r="C934" s="423"/>
      <c r="D934" s="431"/>
    </row>
    <row r="935" spans="1:4" x14ac:dyDescent="0.2">
      <c r="A935" s="424" t="s">
        <v>4940</v>
      </c>
      <c r="B935" s="429" t="s">
        <v>4941</v>
      </c>
      <c r="C935" s="424" t="s">
        <v>22</v>
      </c>
      <c r="D935" s="433">
        <v>37.32</v>
      </c>
    </row>
    <row r="936" spans="1:4" x14ac:dyDescent="0.2">
      <c r="A936" s="424" t="s">
        <v>4942</v>
      </c>
      <c r="B936" s="429" t="s">
        <v>4943</v>
      </c>
      <c r="C936" s="424" t="s">
        <v>22</v>
      </c>
      <c r="D936" s="433">
        <v>57.43</v>
      </c>
    </row>
    <row r="937" spans="1:4" x14ac:dyDescent="0.2">
      <c r="A937" s="424" t="s">
        <v>4952</v>
      </c>
      <c r="B937" s="429" t="s">
        <v>4953</v>
      </c>
      <c r="C937" s="424" t="s">
        <v>22</v>
      </c>
      <c r="D937" s="433">
        <v>54.22</v>
      </c>
    </row>
    <row r="938" spans="1:4" x14ac:dyDescent="0.2">
      <c r="A938" s="425">
        <v>8841</v>
      </c>
      <c r="B938" s="428" t="s">
        <v>9146</v>
      </c>
      <c r="C938" s="423"/>
      <c r="D938" s="431"/>
    </row>
    <row r="939" spans="1:4" x14ac:dyDescent="0.2">
      <c r="A939" s="424" t="s">
        <v>4954</v>
      </c>
      <c r="B939" s="429" t="s">
        <v>4955</v>
      </c>
      <c r="C939" s="424" t="s">
        <v>8866</v>
      </c>
      <c r="D939" s="434">
        <v>193.13</v>
      </c>
    </row>
    <row r="940" spans="1:4" x14ac:dyDescent="0.2">
      <c r="A940" s="425">
        <v>8842</v>
      </c>
      <c r="B940" s="428" t="s">
        <v>9147</v>
      </c>
      <c r="C940" s="423"/>
      <c r="D940" s="431"/>
    </row>
    <row r="941" spans="1:4" x14ac:dyDescent="0.2">
      <c r="A941" s="424" t="s">
        <v>4508</v>
      </c>
      <c r="B941" s="429" t="s">
        <v>4509</v>
      </c>
      <c r="C941" s="424" t="s">
        <v>8866</v>
      </c>
      <c r="D941" s="434">
        <v>117.09</v>
      </c>
    </row>
    <row r="942" spans="1:4" x14ac:dyDescent="0.2">
      <c r="A942" s="425">
        <v>8843</v>
      </c>
      <c r="B942" s="428" t="s">
        <v>9148</v>
      </c>
      <c r="C942" s="423"/>
      <c r="D942" s="431"/>
    </row>
    <row r="943" spans="1:4" x14ac:dyDescent="0.2">
      <c r="A943" s="424" t="s">
        <v>4956</v>
      </c>
      <c r="B943" s="429" t="s">
        <v>13340</v>
      </c>
      <c r="C943" s="424" t="s">
        <v>8866</v>
      </c>
      <c r="D943" s="434">
        <v>303.88</v>
      </c>
    </row>
    <row r="944" spans="1:4" x14ac:dyDescent="0.2">
      <c r="A944" s="424" t="s">
        <v>4957</v>
      </c>
      <c r="B944" s="429" t="s">
        <v>13341</v>
      </c>
      <c r="C944" s="424" t="s">
        <v>8866</v>
      </c>
      <c r="D944" s="434">
        <v>377.34</v>
      </c>
    </row>
    <row r="945" spans="1:4" x14ac:dyDescent="0.2">
      <c r="A945" s="425">
        <v>8844</v>
      </c>
      <c r="B945" s="428" t="s">
        <v>9149</v>
      </c>
      <c r="C945" s="423"/>
      <c r="D945" s="431"/>
    </row>
    <row r="946" spans="1:4" x14ac:dyDescent="0.2">
      <c r="A946" s="424" t="s">
        <v>4958</v>
      </c>
      <c r="B946" s="429" t="s">
        <v>4959</v>
      </c>
      <c r="C946" s="424" t="s">
        <v>8866</v>
      </c>
      <c r="D946" s="434">
        <v>350.34</v>
      </c>
    </row>
    <row r="947" spans="1:4" x14ac:dyDescent="0.2">
      <c r="A947" s="424" t="s">
        <v>4960</v>
      </c>
      <c r="B947" s="429" t="s">
        <v>4961</v>
      </c>
      <c r="C947" s="424" t="s">
        <v>8866</v>
      </c>
      <c r="D947" s="434">
        <v>375.1</v>
      </c>
    </row>
    <row r="948" spans="1:4" x14ac:dyDescent="0.2">
      <c r="A948" s="425">
        <v>8675</v>
      </c>
      <c r="B948" s="428" t="s">
        <v>9150</v>
      </c>
      <c r="C948" s="423"/>
      <c r="D948" s="431"/>
    </row>
    <row r="949" spans="1:4" x14ac:dyDescent="0.2">
      <c r="A949" s="425">
        <v>8845</v>
      </c>
      <c r="B949" s="428" t="s">
        <v>9151</v>
      </c>
      <c r="C949" s="423"/>
      <c r="D949" s="431"/>
    </row>
    <row r="950" spans="1:4" ht="12.75" customHeight="1" x14ac:dyDescent="0.2">
      <c r="A950" s="424" t="s">
        <v>4601</v>
      </c>
      <c r="B950" s="429" t="s">
        <v>13342</v>
      </c>
      <c r="C950" s="424" t="s">
        <v>8866</v>
      </c>
      <c r="D950" s="433">
        <v>14.14</v>
      </c>
    </row>
    <row r="951" spans="1:4" ht="12.75" customHeight="1" x14ac:dyDescent="0.2">
      <c r="A951" s="424" t="s">
        <v>4602</v>
      </c>
      <c r="B951" s="429" t="s">
        <v>13343</v>
      </c>
      <c r="C951" s="424" t="s">
        <v>8866</v>
      </c>
      <c r="D951" s="433">
        <v>13.9</v>
      </c>
    </row>
    <row r="952" spans="1:4" ht="12.75" customHeight="1" x14ac:dyDescent="0.2">
      <c r="A952" s="424" t="s">
        <v>4603</v>
      </c>
      <c r="B952" s="429" t="s">
        <v>13344</v>
      </c>
      <c r="C952" s="424" t="s">
        <v>8866</v>
      </c>
      <c r="D952" s="433">
        <v>13.02</v>
      </c>
    </row>
    <row r="953" spans="1:4" ht="12.75" customHeight="1" x14ac:dyDescent="0.2">
      <c r="A953" s="424" t="s">
        <v>4604</v>
      </c>
      <c r="B953" s="429" t="s">
        <v>13345</v>
      </c>
      <c r="C953" s="424" t="s">
        <v>8866</v>
      </c>
      <c r="D953" s="432">
        <v>9.24</v>
      </c>
    </row>
    <row r="954" spans="1:4" ht="24" x14ac:dyDescent="0.2">
      <c r="A954" s="424" t="s">
        <v>4605</v>
      </c>
      <c r="B954" s="429" t="s">
        <v>13346</v>
      </c>
      <c r="C954" s="424" t="s">
        <v>8866</v>
      </c>
      <c r="D954" s="433">
        <v>12.68</v>
      </c>
    </row>
    <row r="955" spans="1:4" ht="12.75" customHeight="1" x14ac:dyDescent="0.2">
      <c r="A955" s="424" t="s">
        <v>4606</v>
      </c>
      <c r="B955" s="429" t="s">
        <v>13347</v>
      </c>
      <c r="C955" s="424" t="s">
        <v>8866</v>
      </c>
      <c r="D955" s="433">
        <v>33.28</v>
      </c>
    </row>
    <row r="956" spans="1:4" ht="12.75" customHeight="1" x14ac:dyDescent="0.2">
      <c r="A956" s="424" t="s">
        <v>13348</v>
      </c>
      <c r="B956" s="429" t="s">
        <v>13349</v>
      </c>
      <c r="C956" s="424" t="s">
        <v>8866</v>
      </c>
      <c r="D956" s="433">
        <v>69.099999999999994</v>
      </c>
    </row>
    <row r="957" spans="1:4" ht="12.75" customHeight="1" x14ac:dyDescent="0.2">
      <c r="A957" s="424" t="s">
        <v>13350</v>
      </c>
      <c r="B957" s="429" t="s">
        <v>13351</v>
      </c>
      <c r="C957" s="424" t="s">
        <v>8866</v>
      </c>
      <c r="D957" s="433">
        <v>52.84</v>
      </c>
    </row>
    <row r="958" spans="1:4" x14ac:dyDescent="0.2">
      <c r="A958" s="424" t="s">
        <v>4609</v>
      </c>
      <c r="B958" s="429" t="s">
        <v>4610</v>
      </c>
      <c r="C958" s="424" t="s">
        <v>22</v>
      </c>
      <c r="D958" s="433">
        <v>22.43</v>
      </c>
    </row>
    <row r="959" spans="1:4" ht="12.75" customHeight="1" x14ac:dyDescent="0.2">
      <c r="A959" s="424" t="s">
        <v>4617</v>
      </c>
      <c r="B959" s="429" t="s">
        <v>13352</v>
      </c>
      <c r="C959" s="424" t="s">
        <v>8866</v>
      </c>
      <c r="D959" s="433">
        <v>34.92</v>
      </c>
    </row>
    <row r="960" spans="1:4" ht="12.75" customHeight="1" x14ac:dyDescent="0.2">
      <c r="A960" s="424" t="s">
        <v>4618</v>
      </c>
      <c r="B960" s="429" t="s">
        <v>13353</v>
      </c>
      <c r="C960" s="424" t="s">
        <v>8866</v>
      </c>
      <c r="D960" s="433">
        <v>50.93</v>
      </c>
    </row>
    <row r="961" spans="1:4" ht="12.75" customHeight="1" x14ac:dyDescent="0.2">
      <c r="A961" s="424" t="s">
        <v>4619</v>
      </c>
      <c r="B961" s="429" t="s">
        <v>13354</v>
      </c>
      <c r="C961" s="424" t="s">
        <v>8866</v>
      </c>
      <c r="D961" s="433">
        <v>31.24</v>
      </c>
    </row>
    <row r="962" spans="1:4" ht="12.75" customHeight="1" x14ac:dyDescent="0.2">
      <c r="A962" s="424" t="s">
        <v>4623</v>
      </c>
      <c r="B962" s="429" t="s">
        <v>13355</v>
      </c>
      <c r="C962" s="424" t="s">
        <v>8866</v>
      </c>
      <c r="D962" s="433">
        <v>31.79</v>
      </c>
    </row>
    <row r="963" spans="1:4" ht="12.75" customHeight="1" x14ac:dyDescent="0.2">
      <c r="A963" s="424" t="s">
        <v>4624</v>
      </c>
      <c r="B963" s="429" t="s">
        <v>13356</v>
      </c>
      <c r="C963" s="424" t="s">
        <v>8866</v>
      </c>
      <c r="D963" s="433">
        <v>33.81</v>
      </c>
    </row>
    <row r="964" spans="1:4" x14ac:dyDescent="0.2">
      <c r="A964" s="425">
        <v>8846</v>
      </c>
      <c r="B964" s="428" t="s">
        <v>9152</v>
      </c>
      <c r="C964" s="423"/>
      <c r="D964" s="431"/>
    </row>
    <row r="965" spans="1:4" x14ac:dyDescent="0.2">
      <c r="A965" s="424" t="s">
        <v>4658</v>
      </c>
      <c r="B965" s="429" t="s">
        <v>4659</v>
      </c>
      <c r="C965" s="424" t="s">
        <v>8866</v>
      </c>
      <c r="D965" s="433">
        <v>22.52</v>
      </c>
    </row>
    <row r="966" spans="1:4" x14ac:dyDescent="0.2">
      <c r="A966" s="424" t="s">
        <v>4660</v>
      </c>
      <c r="B966" s="429" t="s">
        <v>4661</v>
      </c>
      <c r="C966" s="424" t="s">
        <v>8866</v>
      </c>
      <c r="D966" s="433">
        <v>25.99</v>
      </c>
    </row>
    <row r="967" spans="1:4" x14ac:dyDescent="0.2">
      <c r="A967" s="425">
        <v>8847</v>
      </c>
      <c r="B967" s="428" t="s">
        <v>9153</v>
      </c>
      <c r="C967" s="423"/>
      <c r="D967" s="431"/>
    </row>
    <row r="968" spans="1:4" ht="12.75" customHeight="1" x14ac:dyDescent="0.2">
      <c r="A968" s="424" t="s">
        <v>4669</v>
      </c>
      <c r="B968" s="429" t="s">
        <v>13357</v>
      </c>
      <c r="C968" s="424" t="s">
        <v>8866</v>
      </c>
      <c r="D968" s="433">
        <v>52.44</v>
      </c>
    </row>
    <row r="969" spans="1:4" x14ac:dyDescent="0.2">
      <c r="A969" s="424" t="s">
        <v>4668</v>
      </c>
      <c r="B969" s="429" t="s">
        <v>13358</v>
      </c>
      <c r="C969" s="424" t="s">
        <v>8866</v>
      </c>
      <c r="D969" s="433">
        <v>20.65</v>
      </c>
    </row>
    <row r="970" spans="1:4" x14ac:dyDescent="0.2">
      <c r="A970" s="425">
        <v>8848</v>
      </c>
      <c r="B970" s="428" t="s">
        <v>9154</v>
      </c>
      <c r="C970" s="423"/>
      <c r="D970" s="431"/>
    </row>
    <row r="971" spans="1:4" x14ac:dyDescent="0.2">
      <c r="A971" s="424" t="s">
        <v>4595</v>
      </c>
      <c r="B971" s="429" t="s">
        <v>4596</v>
      </c>
      <c r="C971" s="424" t="s">
        <v>22</v>
      </c>
      <c r="D971" s="433">
        <v>22.98</v>
      </c>
    </row>
    <row r="972" spans="1:4" x14ac:dyDescent="0.2">
      <c r="A972" s="424" t="s">
        <v>4597</v>
      </c>
      <c r="B972" s="429" t="s">
        <v>4598</v>
      </c>
      <c r="C972" s="424" t="s">
        <v>22</v>
      </c>
      <c r="D972" s="433">
        <v>23.68</v>
      </c>
    </row>
    <row r="973" spans="1:4" x14ac:dyDescent="0.2">
      <c r="A973" s="424" t="s">
        <v>4599</v>
      </c>
      <c r="B973" s="429" t="s">
        <v>4600</v>
      </c>
      <c r="C973" s="424" t="s">
        <v>22</v>
      </c>
      <c r="D973" s="433">
        <v>35.840000000000003</v>
      </c>
    </row>
    <row r="974" spans="1:4" x14ac:dyDescent="0.2">
      <c r="A974" s="424" t="s">
        <v>4613</v>
      </c>
      <c r="B974" s="429" t="s">
        <v>4614</v>
      </c>
      <c r="C974" s="424" t="s">
        <v>8866</v>
      </c>
      <c r="D974" s="434">
        <v>102.75</v>
      </c>
    </row>
    <row r="975" spans="1:4" ht="24" x14ac:dyDescent="0.2">
      <c r="A975" s="424" t="s">
        <v>4625</v>
      </c>
      <c r="B975" s="429" t="s">
        <v>4626</v>
      </c>
      <c r="C975" s="424" t="s">
        <v>8866</v>
      </c>
      <c r="D975" s="434">
        <v>105.9</v>
      </c>
    </row>
    <row r="976" spans="1:4" ht="24" x14ac:dyDescent="0.2">
      <c r="A976" s="424" t="s">
        <v>4627</v>
      </c>
      <c r="B976" s="429" t="s">
        <v>4628</v>
      </c>
      <c r="C976" s="424" t="s">
        <v>8866</v>
      </c>
      <c r="D976" s="433">
        <v>92.55</v>
      </c>
    </row>
    <row r="977" spans="1:4" ht="24" x14ac:dyDescent="0.2">
      <c r="A977" s="424" t="s">
        <v>4629</v>
      </c>
      <c r="B977" s="429" t="s">
        <v>4630</v>
      </c>
      <c r="C977" s="424" t="s">
        <v>8866</v>
      </c>
      <c r="D977" s="433">
        <v>86.4</v>
      </c>
    </row>
    <row r="978" spans="1:4" ht="12.75" customHeight="1" x14ac:dyDescent="0.2">
      <c r="A978" s="424" t="s">
        <v>4631</v>
      </c>
      <c r="B978" s="429" t="s">
        <v>4632</v>
      </c>
      <c r="C978" s="424" t="s">
        <v>8866</v>
      </c>
      <c r="D978" s="433">
        <v>73.790000000000006</v>
      </c>
    </row>
    <row r="979" spans="1:4" ht="24" x14ac:dyDescent="0.2">
      <c r="A979" s="424" t="s">
        <v>4648</v>
      </c>
      <c r="B979" s="429" t="s">
        <v>4649</v>
      </c>
      <c r="C979" s="424" t="s">
        <v>8866</v>
      </c>
      <c r="D979" s="434">
        <v>333.5</v>
      </c>
    </row>
    <row r="980" spans="1:4" ht="24" x14ac:dyDescent="0.2">
      <c r="A980" s="424" t="s">
        <v>4650</v>
      </c>
      <c r="B980" s="429" t="s">
        <v>4651</v>
      </c>
      <c r="C980" s="424" t="s">
        <v>8866</v>
      </c>
      <c r="D980" s="434">
        <v>227.8</v>
      </c>
    </row>
    <row r="981" spans="1:4" x14ac:dyDescent="0.2">
      <c r="A981" s="425">
        <v>8850</v>
      </c>
      <c r="B981" s="428" t="s">
        <v>9155</v>
      </c>
      <c r="C981" s="423"/>
      <c r="D981" s="431"/>
    </row>
    <row r="982" spans="1:4" x14ac:dyDescent="0.2">
      <c r="A982" s="424" t="s">
        <v>4607</v>
      </c>
      <c r="B982" s="429" t="s">
        <v>4608</v>
      </c>
      <c r="C982" s="424" t="s">
        <v>22</v>
      </c>
      <c r="D982" s="433">
        <v>27.05</v>
      </c>
    </row>
    <row r="983" spans="1:4" x14ac:dyDescent="0.2">
      <c r="A983" s="425">
        <v>8851</v>
      </c>
      <c r="B983" s="428" t="s">
        <v>9156</v>
      </c>
      <c r="C983" s="423"/>
      <c r="D983" s="431"/>
    </row>
    <row r="984" spans="1:4" ht="12.75" customHeight="1" x14ac:dyDescent="0.2">
      <c r="A984" s="424" t="s">
        <v>4642</v>
      </c>
      <c r="B984" s="429" t="s">
        <v>4643</v>
      </c>
      <c r="C984" s="424" t="s">
        <v>8866</v>
      </c>
      <c r="D984" s="433">
        <v>74.5</v>
      </c>
    </row>
    <row r="985" spans="1:4" ht="12.75" customHeight="1" x14ac:dyDescent="0.2">
      <c r="A985" s="424" t="s">
        <v>4644</v>
      </c>
      <c r="B985" s="429" t="s">
        <v>4645</v>
      </c>
      <c r="C985" s="424" t="s">
        <v>8866</v>
      </c>
      <c r="D985" s="433">
        <v>77.790000000000006</v>
      </c>
    </row>
    <row r="986" spans="1:4" x14ac:dyDescent="0.2">
      <c r="A986" s="425">
        <v>8852</v>
      </c>
      <c r="B986" s="428" t="s">
        <v>9157</v>
      </c>
      <c r="C986" s="423"/>
      <c r="D986" s="431"/>
    </row>
    <row r="987" spans="1:4" ht="12.75" customHeight="1" x14ac:dyDescent="0.2">
      <c r="A987" s="424" t="s">
        <v>4620</v>
      </c>
      <c r="B987" s="429" t="s">
        <v>4621</v>
      </c>
      <c r="C987" s="424" t="s">
        <v>8866</v>
      </c>
      <c r="D987" s="433">
        <v>70.97</v>
      </c>
    </row>
    <row r="988" spans="1:4" ht="12.75" customHeight="1" x14ac:dyDescent="0.2">
      <c r="A988" s="424" t="s">
        <v>4639</v>
      </c>
      <c r="B988" s="429" t="s">
        <v>4640</v>
      </c>
      <c r="C988" s="424" t="s">
        <v>8866</v>
      </c>
      <c r="D988" s="434">
        <v>288.41000000000003</v>
      </c>
    </row>
    <row r="989" spans="1:4" ht="12.75" customHeight="1" x14ac:dyDescent="0.2">
      <c r="A989" s="424" t="s">
        <v>4646</v>
      </c>
      <c r="B989" s="429" t="s">
        <v>4647</v>
      </c>
      <c r="C989" s="424" t="s">
        <v>8866</v>
      </c>
      <c r="D989" s="434">
        <v>243.02</v>
      </c>
    </row>
    <row r="990" spans="1:4" ht="12.75" customHeight="1" x14ac:dyDescent="0.2">
      <c r="A990" s="424" t="s">
        <v>4652</v>
      </c>
      <c r="B990" s="429" t="s">
        <v>4653</v>
      </c>
      <c r="C990" s="424" t="s">
        <v>8866</v>
      </c>
      <c r="D990" s="434">
        <v>129.46</v>
      </c>
    </row>
    <row r="991" spans="1:4" x14ac:dyDescent="0.2">
      <c r="A991" s="425">
        <v>8853</v>
      </c>
      <c r="B991" s="428" t="s">
        <v>9158</v>
      </c>
      <c r="C991" s="423"/>
      <c r="D991" s="431"/>
    </row>
    <row r="992" spans="1:4" x14ac:dyDescent="0.2">
      <c r="A992" s="424" t="s">
        <v>4615</v>
      </c>
      <c r="B992" s="429" t="s">
        <v>4616</v>
      </c>
      <c r="C992" s="424" t="s">
        <v>8866</v>
      </c>
      <c r="D992" s="433">
        <v>16.27</v>
      </c>
    </row>
    <row r="993" spans="1:4" x14ac:dyDescent="0.2">
      <c r="A993" s="424" t="s">
        <v>4662</v>
      </c>
      <c r="B993" s="429" t="s">
        <v>4663</v>
      </c>
      <c r="C993" s="424" t="s">
        <v>8866</v>
      </c>
      <c r="D993" s="434">
        <v>129.1</v>
      </c>
    </row>
    <row r="994" spans="1:4" ht="12.75" customHeight="1" x14ac:dyDescent="0.2">
      <c r="A994" s="424" t="s">
        <v>4664</v>
      </c>
      <c r="B994" s="429" t="s">
        <v>4665</v>
      </c>
      <c r="C994" s="424" t="s">
        <v>8866</v>
      </c>
      <c r="D994" s="434">
        <v>129.37</v>
      </c>
    </row>
    <row r="995" spans="1:4" ht="12.75" customHeight="1" x14ac:dyDescent="0.2">
      <c r="A995" s="424" t="s">
        <v>4666</v>
      </c>
      <c r="B995" s="429" t="s">
        <v>4667</v>
      </c>
      <c r="C995" s="424" t="s">
        <v>8866</v>
      </c>
      <c r="D995" s="434">
        <v>113.06</v>
      </c>
    </row>
    <row r="996" spans="1:4" x14ac:dyDescent="0.2">
      <c r="A996" s="425">
        <v>8854</v>
      </c>
      <c r="B996" s="428" t="s">
        <v>9159</v>
      </c>
      <c r="C996" s="423"/>
      <c r="D996" s="431"/>
    </row>
    <row r="997" spans="1:4" x14ac:dyDescent="0.2">
      <c r="A997" s="424" t="s">
        <v>4611</v>
      </c>
      <c r="B997" s="429" t="s">
        <v>4612</v>
      </c>
      <c r="C997" s="424" t="s">
        <v>8866</v>
      </c>
      <c r="D997" s="433">
        <v>46.08</v>
      </c>
    </row>
    <row r="998" spans="1:4" x14ac:dyDescent="0.2">
      <c r="A998" s="424" t="s">
        <v>4622</v>
      </c>
      <c r="B998" s="429" t="s">
        <v>9160</v>
      </c>
      <c r="C998" s="424" t="s">
        <v>8866</v>
      </c>
      <c r="D998" s="434">
        <v>170.07</v>
      </c>
    </row>
    <row r="999" spans="1:4" x14ac:dyDescent="0.2">
      <c r="A999" s="425">
        <v>8676</v>
      </c>
      <c r="B999" s="428" t="s">
        <v>9161</v>
      </c>
      <c r="C999" s="423"/>
      <c r="D999" s="431"/>
    </row>
    <row r="1000" spans="1:4" x14ac:dyDescent="0.2">
      <c r="A1000" s="425">
        <v>8855</v>
      </c>
      <c r="B1000" s="428" t="s">
        <v>9162</v>
      </c>
      <c r="C1000" s="423"/>
      <c r="D1000" s="431"/>
    </row>
    <row r="1001" spans="1:4" ht="12.75" customHeight="1" x14ac:dyDescent="0.2">
      <c r="A1001" s="424" t="s">
        <v>3303</v>
      </c>
      <c r="B1001" s="429" t="s">
        <v>13359</v>
      </c>
      <c r="C1001" s="424" t="s">
        <v>8866</v>
      </c>
      <c r="D1001" s="433">
        <v>64.88</v>
      </c>
    </row>
    <row r="1002" spans="1:4" ht="12.75" customHeight="1" x14ac:dyDescent="0.2">
      <c r="A1002" s="424" t="s">
        <v>3302</v>
      </c>
      <c r="B1002" s="429" t="s">
        <v>13360</v>
      </c>
      <c r="C1002" s="424" t="s">
        <v>8866</v>
      </c>
      <c r="D1002" s="433">
        <v>55.95</v>
      </c>
    </row>
    <row r="1003" spans="1:4" ht="12.75" customHeight="1" x14ac:dyDescent="0.2">
      <c r="A1003" s="424" t="s">
        <v>3304</v>
      </c>
      <c r="B1003" s="429" t="s">
        <v>13361</v>
      </c>
      <c r="C1003" s="424" t="s">
        <v>8866</v>
      </c>
      <c r="D1003" s="433">
        <v>45.07</v>
      </c>
    </row>
    <row r="1004" spans="1:4" ht="12.75" customHeight="1" x14ac:dyDescent="0.2">
      <c r="A1004" s="424" t="s">
        <v>13362</v>
      </c>
      <c r="B1004" s="429" t="s">
        <v>13363</v>
      </c>
      <c r="C1004" s="424" t="s">
        <v>22</v>
      </c>
      <c r="D1004" s="433">
        <v>18.72</v>
      </c>
    </row>
    <row r="1005" spans="1:4" x14ac:dyDescent="0.2">
      <c r="A1005" s="425">
        <v>8856</v>
      </c>
      <c r="B1005" s="428" t="s">
        <v>9163</v>
      </c>
      <c r="C1005" s="423"/>
      <c r="D1005" s="431"/>
    </row>
    <row r="1006" spans="1:4" x14ac:dyDescent="0.2">
      <c r="A1006" s="424" t="s">
        <v>3296</v>
      </c>
      <c r="B1006" s="429" t="s">
        <v>3297</v>
      </c>
      <c r="C1006" s="424" t="s">
        <v>22</v>
      </c>
      <c r="D1006" s="433">
        <v>18.04</v>
      </c>
    </row>
    <row r="1007" spans="1:4" x14ac:dyDescent="0.2">
      <c r="A1007" s="424" t="s">
        <v>3300</v>
      </c>
      <c r="B1007" s="429" t="s">
        <v>3301</v>
      </c>
      <c r="C1007" s="424" t="s">
        <v>8866</v>
      </c>
      <c r="D1007" s="434">
        <v>138.41</v>
      </c>
    </row>
    <row r="1008" spans="1:4" x14ac:dyDescent="0.2">
      <c r="A1008" s="424" t="s">
        <v>3305</v>
      </c>
      <c r="B1008" s="429" t="s">
        <v>3306</v>
      </c>
      <c r="C1008" s="424" t="s">
        <v>8866</v>
      </c>
      <c r="D1008" s="433">
        <v>66.91</v>
      </c>
    </row>
    <row r="1009" spans="1:4" x14ac:dyDescent="0.2">
      <c r="A1009" s="424" t="s">
        <v>3307</v>
      </c>
      <c r="B1009" s="429" t="s">
        <v>3308</v>
      </c>
      <c r="C1009" s="424" t="s">
        <v>8866</v>
      </c>
      <c r="D1009" s="433">
        <v>85.99</v>
      </c>
    </row>
    <row r="1010" spans="1:4" x14ac:dyDescent="0.2">
      <c r="A1010" s="425">
        <v>8857</v>
      </c>
      <c r="B1010" s="428" t="s">
        <v>9164</v>
      </c>
      <c r="C1010" s="423"/>
      <c r="D1010" s="431"/>
    </row>
    <row r="1011" spans="1:4" ht="12.75" customHeight="1" x14ac:dyDescent="0.2">
      <c r="A1011" s="424" t="s">
        <v>13364</v>
      </c>
      <c r="B1011" s="429" t="s">
        <v>13365</v>
      </c>
      <c r="C1011" s="424" t="s">
        <v>8866</v>
      </c>
      <c r="D1011" s="433">
        <v>66.819999999999993</v>
      </c>
    </row>
    <row r="1012" spans="1:4" x14ac:dyDescent="0.2">
      <c r="A1012" s="424" t="s">
        <v>13366</v>
      </c>
      <c r="B1012" s="429" t="s">
        <v>13367</v>
      </c>
      <c r="C1012" s="424" t="s">
        <v>22</v>
      </c>
      <c r="D1012" s="433">
        <v>18.43</v>
      </c>
    </row>
    <row r="1013" spans="1:4" x14ac:dyDescent="0.2">
      <c r="A1013" s="425">
        <v>8858</v>
      </c>
      <c r="B1013" s="428" t="s">
        <v>9165</v>
      </c>
      <c r="C1013" s="423"/>
      <c r="D1013" s="431"/>
    </row>
    <row r="1014" spans="1:4" x14ac:dyDescent="0.2">
      <c r="A1014" s="424" t="s">
        <v>3298</v>
      </c>
      <c r="B1014" s="429" t="s">
        <v>3299</v>
      </c>
      <c r="C1014" s="424" t="s">
        <v>22</v>
      </c>
      <c r="D1014" s="432">
        <v>9.25</v>
      </c>
    </row>
    <row r="1015" spans="1:4" x14ac:dyDescent="0.2">
      <c r="A1015" s="425">
        <v>8677</v>
      </c>
      <c r="B1015" s="428" t="s">
        <v>9166</v>
      </c>
      <c r="C1015" s="423"/>
      <c r="D1015" s="431"/>
    </row>
    <row r="1016" spans="1:4" x14ac:dyDescent="0.2">
      <c r="A1016" s="425">
        <v>8859</v>
      </c>
      <c r="B1016" s="428" t="s">
        <v>13368</v>
      </c>
      <c r="C1016" s="423"/>
      <c r="D1016" s="431"/>
    </row>
    <row r="1017" spans="1:4" ht="12.75" customHeight="1" x14ac:dyDescent="0.2">
      <c r="A1017" s="424" t="s">
        <v>13369</v>
      </c>
      <c r="B1017" s="429" t="s">
        <v>13370</v>
      </c>
      <c r="C1017" s="424" t="s">
        <v>22</v>
      </c>
      <c r="D1017" s="434">
        <v>219.91</v>
      </c>
    </row>
    <row r="1018" spans="1:4" ht="12.75" customHeight="1" x14ac:dyDescent="0.2">
      <c r="A1018" s="424" t="s">
        <v>13371</v>
      </c>
      <c r="B1018" s="429" t="s">
        <v>13372</v>
      </c>
      <c r="C1018" s="424" t="s">
        <v>22</v>
      </c>
      <c r="D1018" s="434">
        <v>304.61</v>
      </c>
    </row>
    <row r="1019" spans="1:4" ht="12.75" customHeight="1" x14ac:dyDescent="0.2">
      <c r="A1019" s="424" t="s">
        <v>13373</v>
      </c>
      <c r="B1019" s="429" t="s">
        <v>13374</v>
      </c>
      <c r="C1019" s="424" t="s">
        <v>22</v>
      </c>
      <c r="D1019" s="434">
        <v>500.99</v>
      </c>
    </row>
    <row r="1020" spans="1:4" ht="12.75" customHeight="1" x14ac:dyDescent="0.2">
      <c r="A1020" s="424" t="s">
        <v>13375</v>
      </c>
      <c r="B1020" s="429" t="s">
        <v>13376</v>
      </c>
      <c r="C1020" s="424" t="s">
        <v>22</v>
      </c>
      <c r="D1020" s="434">
        <v>300.3</v>
      </c>
    </row>
    <row r="1021" spans="1:4" ht="12.75" customHeight="1" x14ac:dyDescent="0.2">
      <c r="A1021" s="424" t="s">
        <v>4895</v>
      </c>
      <c r="B1021" s="429" t="s">
        <v>13377</v>
      </c>
      <c r="C1021" s="424" t="s">
        <v>22</v>
      </c>
      <c r="D1021" s="434">
        <v>120.1</v>
      </c>
    </row>
    <row r="1022" spans="1:4" ht="12.75" customHeight="1" x14ac:dyDescent="0.2">
      <c r="A1022" s="424" t="s">
        <v>4896</v>
      </c>
      <c r="B1022" s="429" t="s">
        <v>13378</v>
      </c>
      <c r="C1022" s="424" t="s">
        <v>22</v>
      </c>
      <c r="D1022" s="434">
        <v>202.11</v>
      </c>
    </row>
    <row r="1023" spans="1:4" ht="12.75" customHeight="1" x14ac:dyDescent="0.2">
      <c r="A1023" s="424" t="s">
        <v>13379</v>
      </c>
      <c r="B1023" s="429" t="s">
        <v>13380</v>
      </c>
      <c r="C1023" s="424" t="s">
        <v>22</v>
      </c>
      <c r="D1023" s="434">
        <v>671.85</v>
      </c>
    </row>
    <row r="1024" spans="1:4" ht="12.75" customHeight="1" x14ac:dyDescent="0.2">
      <c r="A1024" s="424" t="s">
        <v>13381</v>
      </c>
      <c r="B1024" s="429" t="s">
        <v>13382</v>
      </c>
      <c r="C1024" s="424" t="s">
        <v>22</v>
      </c>
      <c r="D1024" s="434">
        <v>869.98</v>
      </c>
    </row>
    <row r="1025" spans="1:4" ht="12.75" customHeight="1" x14ac:dyDescent="0.2">
      <c r="A1025" s="424" t="s">
        <v>13383</v>
      </c>
      <c r="B1025" s="429" t="s">
        <v>13384</v>
      </c>
      <c r="C1025" s="424" t="s">
        <v>22</v>
      </c>
      <c r="D1025" s="434">
        <v>770.91</v>
      </c>
    </row>
    <row r="1026" spans="1:4" ht="12.75" customHeight="1" x14ac:dyDescent="0.2">
      <c r="A1026" s="424" t="s">
        <v>13385</v>
      </c>
      <c r="B1026" s="429" t="s">
        <v>13386</v>
      </c>
      <c r="C1026" s="424" t="s">
        <v>22</v>
      </c>
      <c r="D1026" s="434">
        <v>739.57</v>
      </c>
    </row>
    <row r="1027" spans="1:4" ht="12.75" customHeight="1" x14ac:dyDescent="0.2">
      <c r="A1027" s="424" t="s">
        <v>13387</v>
      </c>
      <c r="B1027" s="429" t="s">
        <v>13388</v>
      </c>
      <c r="C1027" s="424" t="s">
        <v>22</v>
      </c>
      <c r="D1027" s="434">
        <v>937.7</v>
      </c>
    </row>
    <row r="1028" spans="1:4" ht="12.75" customHeight="1" x14ac:dyDescent="0.2">
      <c r="A1028" s="424" t="s">
        <v>13389</v>
      </c>
      <c r="B1028" s="429" t="s">
        <v>13390</v>
      </c>
      <c r="C1028" s="424" t="s">
        <v>22</v>
      </c>
      <c r="D1028" s="434">
        <v>838.63</v>
      </c>
    </row>
    <row r="1029" spans="1:4" ht="12.75" customHeight="1" x14ac:dyDescent="0.2">
      <c r="A1029" s="424" t="s">
        <v>13391</v>
      </c>
      <c r="B1029" s="429" t="s">
        <v>13392</v>
      </c>
      <c r="C1029" s="424" t="s">
        <v>22</v>
      </c>
      <c r="D1029" s="434">
        <v>514.4</v>
      </c>
    </row>
    <row r="1030" spans="1:4" ht="12.75" customHeight="1" x14ac:dyDescent="0.2">
      <c r="A1030" s="424" t="s">
        <v>13393</v>
      </c>
      <c r="B1030" s="429" t="s">
        <v>13394</v>
      </c>
      <c r="C1030" s="424" t="s">
        <v>22</v>
      </c>
      <c r="D1030" s="434">
        <v>712.53</v>
      </c>
    </row>
    <row r="1031" spans="1:4" ht="12.75" customHeight="1" x14ac:dyDescent="0.2">
      <c r="A1031" s="424" t="s">
        <v>13395</v>
      </c>
      <c r="B1031" s="429" t="s">
        <v>13396</v>
      </c>
      <c r="C1031" s="424" t="s">
        <v>22</v>
      </c>
      <c r="D1031" s="434">
        <v>613.46</v>
      </c>
    </row>
    <row r="1032" spans="1:4" ht="12.75" customHeight="1" x14ac:dyDescent="0.2">
      <c r="A1032" s="424" t="s">
        <v>13397</v>
      </c>
      <c r="B1032" s="429" t="s">
        <v>13398</v>
      </c>
      <c r="C1032" s="424" t="s">
        <v>22</v>
      </c>
      <c r="D1032" s="434">
        <v>599.05999999999995</v>
      </c>
    </row>
    <row r="1033" spans="1:4" ht="12.75" customHeight="1" x14ac:dyDescent="0.2">
      <c r="A1033" s="424" t="s">
        <v>13399</v>
      </c>
      <c r="B1033" s="429" t="s">
        <v>13400</v>
      </c>
      <c r="C1033" s="424" t="s">
        <v>22</v>
      </c>
      <c r="D1033" s="434">
        <v>797.19</v>
      </c>
    </row>
    <row r="1034" spans="1:4" ht="12.75" customHeight="1" x14ac:dyDescent="0.2">
      <c r="A1034" s="424" t="s">
        <v>13401</v>
      </c>
      <c r="B1034" s="429" t="s">
        <v>13402</v>
      </c>
      <c r="C1034" s="424" t="s">
        <v>22</v>
      </c>
      <c r="D1034" s="434">
        <v>698.12</v>
      </c>
    </row>
    <row r="1035" spans="1:4" ht="12.75" customHeight="1" x14ac:dyDescent="0.2">
      <c r="A1035" s="424" t="s">
        <v>13403</v>
      </c>
      <c r="B1035" s="429" t="s">
        <v>13404</v>
      </c>
      <c r="C1035" s="424" t="s">
        <v>22</v>
      </c>
      <c r="D1035" s="434">
        <v>660.21</v>
      </c>
    </row>
    <row r="1036" spans="1:4" ht="12.75" customHeight="1" x14ac:dyDescent="0.2">
      <c r="A1036" s="424" t="s">
        <v>13405</v>
      </c>
      <c r="B1036" s="429" t="s">
        <v>13406</v>
      </c>
      <c r="C1036" s="424" t="s">
        <v>22</v>
      </c>
      <c r="D1036" s="434">
        <v>858.34</v>
      </c>
    </row>
    <row r="1037" spans="1:4" ht="12.75" customHeight="1" x14ac:dyDescent="0.2">
      <c r="A1037" s="424" t="s">
        <v>13407</v>
      </c>
      <c r="B1037" s="429" t="s">
        <v>13408</v>
      </c>
      <c r="C1037" s="424" t="s">
        <v>22</v>
      </c>
      <c r="D1037" s="434">
        <v>759.27</v>
      </c>
    </row>
    <row r="1038" spans="1:4" ht="12.75" customHeight="1" x14ac:dyDescent="0.2">
      <c r="A1038" s="424" t="s">
        <v>13409</v>
      </c>
      <c r="B1038" s="429" t="s">
        <v>13410</v>
      </c>
      <c r="C1038" s="424" t="s">
        <v>22</v>
      </c>
      <c r="D1038" s="434">
        <v>463.68</v>
      </c>
    </row>
    <row r="1039" spans="1:4" ht="12.75" customHeight="1" x14ac:dyDescent="0.2">
      <c r="A1039" s="424" t="s">
        <v>13411</v>
      </c>
      <c r="B1039" s="429" t="s">
        <v>13412</v>
      </c>
      <c r="C1039" s="424" t="s">
        <v>22</v>
      </c>
      <c r="D1039" s="434">
        <v>661.81</v>
      </c>
    </row>
    <row r="1040" spans="1:4" ht="12.75" customHeight="1" x14ac:dyDescent="0.2">
      <c r="A1040" s="424" t="s">
        <v>13413</v>
      </c>
      <c r="B1040" s="429" t="s">
        <v>13414</v>
      </c>
      <c r="C1040" s="424" t="s">
        <v>22</v>
      </c>
      <c r="D1040" s="434">
        <v>562.74</v>
      </c>
    </row>
    <row r="1041" spans="1:4" x14ac:dyDescent="0.2">
      <c r="A1041" s="425">
        <v>8861</v>
      </c>
      <c r="B1041" s="428" t="s">
        <v>9167</v>
      </c>
      <c r="C1041" s="423"/>
      <c r="D1041" s="431"/>
    </row>
    <row r="1042" spans="1:4" ht="12.75" customHeight="1" x14ac:dyDescent="0.2">
      <c r="A1042" s="424" t="s">
        <v>4884</v>
      </c>
      <c r="B1042" s="429" t="s">
        <v>13415</v>
      </c>
      <c r="C1042" s="424" t="s">
        <v>22</v>
      </c>
      <c r="D1042" s="434">
        <v>336.59</v>
      </c>
    </row>
    <row r="1043" spans="1:4" ht="12.75" customHeight="1" x14ac:dyDescent="0.2">
      <c r="A1043" s="424" t="s">
        <v>4885</v>
      </c>
      <c r="B1043" s="429" t="s">
        <v>13416</v>
      </c>
      <c r="C1043" s="424" t="s">
        <v>22</v>
      </c>
      <c r="D1043" s="434">
        <v>724.16</v>
      </c>
    </row>
    <row r="1044" spans="1:4" ht="12.75" customHeight="1" x14ac:dyDescent="0.2">
      <c r="A1044" s="424" t="s">
        <v>4886</v>
      </c>
      <c r="B1044" s="429" t="s">
        <v>13417</v>
      </c>
      <c r="C1044" s="424" t="s">
        <v>22</v>
      </c>
      <c r="D1044" s="435">
        <v>1006.93</v>
      </c>
    </row>
    <row r="1045" spans="1:4" ht="12.75" customHeight="1" x14ac:dyDescent="0.2">
      <c r="A1045" s="424" t="s">
        <v>4883</v>
      </c>
      <c r="B1045" s="429" t="s">
        <v>13418</v>
      </c>
      <c r="C1045" s="424" t="s">
        <v>8866</v>
      </c>
      <c r="D1045" s="434">
        <v>178.6</v>
      </c>
    </row>
    <row r="1046" spans="1:4" ht="12.75" customHeight="1" x14ac:dyDescent="0.2">
      <c r="A1046" s="424" t="s">
        <v>13419</v>
      </c>
      <c r="B1046" s="429" t="s">
        <v>13420</v>
      </c>
      <c r="C1046" s="424" t="s">
        <v>58</v>
      </c>
      <c r="D1046" s="435">
        <v>1162.99</v>
      </c>
    </row>
    <row r="1047" spans="1:4" x14ac:dyDescent="0.2">
      <c r="A1047" s="425">
        <v>8862</v>
      </c>
      <c r="B1047" s="428" t="s">
        <v>9168</v>
      </c>
      <c r="C1047" s="423"/>
      <c r="D1047" s="431"/>
    </row>
    <row r="1048" spans="1:4" x14ac:dyDescent="0.2">
      <c r="A1048" s="424" t="s">
        <v>4915</v>
      </c>
      <c r="B1048" s="429" t="s">
        <v>4916</v>
      </c>
      <c r="C1048" s="424" t="s">
        <v>58</v>
      </c>
      <c r="D1048" s="434">
        <v>702.71</v>
      </c>
    </row>
    <row r="1049" spans="1:4" x14ac:dyDescent="0.2">
      <c r="A1049" s="424" t="s">
        <v>4917</v>
      </c>
      <c r="B1049" s="429" t="s">
        <v>4918</v>
      </c>
      <c r="C1049" s="424" t="s">
        <v>1930</v>
      </c>
      <c r="D1049" s="434">
        <v>448.05</v>
      </c>
    </row>
    <row r="1050" spans="1:4" x14ac:dyDescent="0.2">
      <c r="A1050" s="424" t="s">
        <v>4919</v>
      </c>
      <c r="B1050" s="429" t="s">
        <v>4920</v>
      </c>
      <c r="C1050" s="424" t="s">
        <v>216</v>
      </c>
      <c r="D1050" s="435">
        <v>3182.1</v>
      </c>
    </row>
    <row r="1051" spans="1:4" ht="12.75" customHeight="1" x14ac:dyDescent="0.2">
      <c r="A1051" s="424" t="s">
        <v>4894</v>
      </c>
      <c r="B1051" s="429" t="s">
        <v>9169</v>
      </c>
      <c r="C1051" s="424" t="s">
        <v>58</v>
      </c>
      <c r="D1051" s="434">
        <v>214.93</v>
      </c>
    </row>
    <row r="1052" spans="1:4" x14ac:dyDescent="0.2">
      <c r="A1052" s="425">
        <v>8863</v>
      </c>
      <c r="B1052" s="428" t="s">
        <v>9170</v>
      </c>
      <c r="C1052" s="423"/>
      <c r="D1052" s="431"/>
    </row>
    <row r="1053" spans="1:4" ht="12.75" customHeight="1" x14ac:dyDescent="0.2">
      <c r="A1053" s="424" t="s">
        <v>4887</v>
      </c>
      <c r="B1053" s="429" t="s">
        <v>13421</v>
      </c>
      <c r="C1053" s="424" t="s">
        <v>58</v>
      </c>
      <c r="D1053" s="434">
        <v>328.94</v>
      </c>
    </row>
    <row r="1054" spans="1:4" ht="12.75" customHeight="1" x14ac:dyDescent="0.2">
      <c r="A1054" s="424" t="s">
        <v>4888</v>
      </c>
      <c r="B1054" s="429" t="s">
        <v>13422</v>
      </c>
      <c r="C1054" s="424" t="s">
        <v>58</v>
      </c>
      <c r="D1054" s="434">
        <v>385.27</v>
      </c>
    </row>
    <row r="1055" spans="1:4" ht="12.75" customHeight="1" x14ac:dyDescent="0.2">
      <c r="A1055" s="424" t="s">
        <v>4889</v>
      </c>
      <c r="B1055" s="429" t="s">
        <v>13423</v>
      </c>
      <c r="C1055" s="424" t="s">
        <v>58</v>
      </c>
      <c r="D1055" s="434">
        <v>447.69</v>
      </c>
    </row>
    <row r="1056" spans="1:4" x14ac:dyDescent="0.2">
      <c r="A1056" s="425">
        <v>8864</v>
      </c>
      <c r="B1056" s="428" t="s">
        <v>9171</v>
      </c>
      <c r="C1056" s="423"/>
      <c r="D1056" s="431"/>
    </row>
    <row r="1057" spans="1:4" x14ac:dyDescent="0.2">
      <c r="A1057" s="424" t="s">
        <v>4897</v>
      </c>
      <c r="B1057" s="429" t="s">
        <v>4898</v>
      </c>
      <c r="C1057" s="424" t="s">
        <v>1930</v>
      </c>
      <c r="D1057" s="433">
        <v>54.43</v>
      </c>
    </row>
    <row r="1058" spans="1:4" x14ac:dyDescent="0.2">
      <c r="A1058" s="424" t="s">
        <v>4899</v>
      </c>
      <c r="B1058" s="429" t="s">
        <v>4900</v>
      </c>
      <c r="C1058" s="424" t="s">
        <v>22</v>
      </c>
      <c r="D1058" s="434">
        <v>190.01</v>
      </c>
    </row>
    <row r="1059" spans="1:4" x14ac:dyDescent="0.2">
      <c r="A1059" s="424" t="s">
        <v>4901</v>
      </c>
      <c r="B1059" s="429" t="s">
        <v>4902</v>
      </c>
      <c r="C1059" s="424" t="s">
        <v>22</v>
      </c>
      <c r="D1059" s="434">
        <v>399.01</v>
      </c>
    </row>
    <row r="1060" spans="1:4" x14ac:dyDescent="0.2">
      <c r="A1060" s="425">
        <v>8781</v>
      </c>
      <c r="B1060" s="428" t="s">
        <v>13424</v>
      </c>
      <c r="C1060" s="423"/>
      <c r="D1060" s="431"/>
    </row>
    <row r="1061" spans="1:4" ht="24" x14ac:dyDescent="0.2">
      <c r="A1061" s="424" t="s">
        <v>3219</v>
      </c>
      <c r="B1061" s="429" t="s">
        <v>13425</v>
      </c>
      <c r="C1061" s="424" t="s">
        <v>22</v>
      </c>
      <c r="D1061" s="433">
        <v>72.84</v>
      </c>
    </row>
    <row r="1062" spans="1:4" ht="12.75" customHeight="1" x14ac:dyDescent="0.2">
      <c r="A1062" s="424" t="s">
        <v>3245</v>
      </c>
      <c r="B1062" s="429" t="s">
        <v>13426</v>
      </c>
      <c r="C1062" s="424" t="s">
        <v>22</v>
      </c>
      <c r="D1062" s="433">
        <v>90.44</v>
      </c>
    </row>
    <row r="1063" spans="1:4" x14ac:dyDescent="0.2">
      <c r="A1063" s="425">
        <v>8678</v>
      </c>
      <c r="B1063" s="428" t="s">
        <v>9173</v>
      </c>
      <c r="C1063" s="423"/>
      <c r="D1063" s="431"/>
    </row>
    <row r="1064" spans="1:4" x14ac:dyDescent="0.2">
      <c r="A1064" s="425">
        <v>8866</v>
      </c>
      <c r="B1064" s="428" t="s">
        <v>9174</v>
      </c>
      <c r="C1064" s="423"/>
      <c r="D1064" s="431"/>
    </row>
    <row r="1065" spans="1:4" x14ac:dyDescent="0.2">
      <c r="A1065" s="424" t="s">
        <v>4213</v>
      </c>
      <c r="B1065" s="429" t="s">
        <v>4214</v>
      </c>
      <c r="C1065" s="424" t="s">
        <v>8866</v>
      </c>
      <c r="D1065" s="432">
        <v>2.97</v>
      </c>
    </row>
    <row r="1066" spans="1:4" x14ac:dyDescent="0.2">
      <c r="A1066" s="424" t="s">
        <v>4215</v>
      </c>
      <c r="B1066" s="429" t="s">
        <v>4216</v>
      </c>
      <c r="C1066" s="424" t="s">
        <v>8866</v>
      </c>
      <c r="D1066" s="432">
        <v>4.5</v>
      </c>
    </row>
    <row r="1067" spans="1:4" x14ac:dyDescent="0.2">
      <c r="A1067" s="424" t="s">
        <v>4217</v>
      </c>
      <c r="B1067" s="429" t="s">
        <v>4218</v>
      </c>
      <c r="C1067" s="424" t="s">
        <v>8866</v>
      </c>
      <c r="D1067" s="432">
        <v>5.01</v>
      </c>
    </row>
    <row r="1068" spans="1:4" x14ac:dyDescent="0.2">
      <c r="A1068" s="424" t="s">
        <v>4219</v>
      </c>
      <c r="B1068" s="429" t="s">
        <v>4220</v>
      </c>
      <c r="C1068" s="424" t="s">
        <v>8866</v>
      </c>
      <c r="D1068" s="432">
        <v>3.37</v>
      </c>
    </row>
    <row r="1069" spans="1:4" x14ac:dyDescent="0.2">
      <c r="A1069" s="425">
        <v>8867</v>
      </c>
      <c r="B1069" s="428" t="s">
        <v>9175</v>
      </c>
      <c r="C1069" s="423"/>
      <c r="D1069" s="431"/>
    </row>
    <row r="1070" spans="1:4" ht="24" x14ac:dyDescent="0.2">
      <c r="A1070" s="424" t="s">
        <v>4320</v>
      </c>
      <c r="B1070" s="429" t="s">
        <v>4321</v>
      </c>
      <c r="C1070" s="424" t="s">
        <v>8866</v>
      </c>
      <c r="D1070" s="432">
        <v>6.82</v>
      </c>
    </row>
    <row r="1071" spans="1:4" ht="12.75" customHeight="1" x14ac:dyDescent="0.2">
      <c r="A1071" s="424" t="s">
        <v>4319</v>
      </c>
      <c r="B1071" s="429" t="s">
        <v>13427</v>
      </c>
      <c r="C1071" s="424" t="s">
        <v>8866</v>
      </c>
      <c r="D1071" s="432">
        <v>6.13</v>
      </c>
    </row>
    <row r="1072" spans="1:4" ht="24" x14ac:dyDescent="0.2">
      <c r="A1072" s="424" t="s">
        <v>4322</v>
      </c>
      <c r="B1072" s="429" t="s">
        <v>4323</v>
      </c>
      <c r="C1072" s="424" t="s">
        <v>8866</v>
      </c>
      <c r="D1072" s="432">
        <v>8.5500000000000007</v>
      </c>
    </row>
    <row r="1073" spans="1:4" x14ac:dyDescent="0.2">
      <c r="A1073" s="425">
        <v>8868</v>
      </c>
      <c r="B1073" s="428" t="s">
        <v>9176</v>
      </c>
      <c r="C1073" s="423"/>
      <c r="D1073" s="431"/>
    </row>
    <row r="1074" spans="1:4" x14ac:dyDescent="0.2">
      <c r="A1074" s="424" t="s">
        <v>4191</v>
      </c>
      <c r="B1074" s="429" t="s">
        <v>4192</v>
      </c>
      <c r="C1074" s="424" t="s">
        <v>8866</v>
      </c>
      <c r="D1074" s="433">
        <v>18.649999999999999</v>
      </c>
    </row>
    <row r="1075" spans="1:4" x14ac:dyDescent="0.2">
      <c r="A1075" s="424" t="s">
        <v>4193</v>
      </c>
      <c r="B1075" s="429" t="s">
        <v>4194</v>
      </c>
      <c r="C1075" s="424" t="s">
        <v>8866</v>
      </c>
      <c r="D1075" s="433">
        <v>16.420000000000002</v>
      </c>
    </row>
    <row r="1076" spans="1:4" x14ac:dyDescent="0.2">
      <c r="A1076" s="424" t="s">
        <v>4195</v>
      </c>
      <c r="B1076" s="429" t="s">
        <v>4196</v>
      </c>
      <c r="C1076" s="424" t="s">
        <v>8866</v>
      </c>
      <c r="D1076" s="433">
        <v>22.9</v>
      </c>
    </row>
    <row r="1077" spans="1:4" x14ac:dyDescent="0.2">
      <c r="A1077" s="424" t="s">
        <v>4197</v>
      </c>
      <c r="B1077" s="429" t="s">
        <v>4198</v>
      </c>
      <c r="C1077" s="424" t="s">
        <v>8866</v>
      </c>
      <c r="D1077" s="433">
        <v>14.98</v>
      </c>
    </row>
    <row r="1078" spans="1:4" x14ac:dyDescent="0.2">
      <c r="A1078" s="424" t="s">
        <v>4199</v>
      </c>
      <c r="B1078" s="429" t="s">
        <v>4200</v>
      </c>
      <c r="C1078" s="424" t="s">
        <v>8866</v>
      </c>
      <c r="D1078" s="433">
        <v>18.760000000000002</v>
      </c>
    </row>
    <row r="1079" spans="1:4" x14ac:dyDescent="0.2">
      <c r="A1079" s="424" t="s">
        <v>4201</v>
      </c>
      <c r="B1079" s="429" t="s">
        <v>4202</v>
      </c>
      <c r="C1079" s="424" t="s">
        <v>8866</v>
      </c>
      <c r="D1079" s="433">
        <v>12.91</v>
      </c>
    </row>
    <row r="1080" spans="1:4" ht="24" x14ac:dyDescent="0.2">
      <c r="A1080" s="424" t="s">
        <v>4203</v>
      </c>
      <c r="B1080" s="429" t="s">
        <v>13428</v>
      </c>
      <c r="C1080" s="424" t="s">
        <v>8866</v>
      </c>
      <c r="D1080" s="433">
        <v>14.98</v>
      </c>
    </row>
    <row r="1081" spans="1:4" ht="24" x14ac:dyDescent="0.2">
      <c r="A1081" s="424" t="s">
        <v>4204</v>
      </c>
      <c r="B1081" s="429" t="s">
        <v>13429</v>
      </c>
      <c r="C1081" s="424" t="s">
        <v>8866</v>
      </c>
      <c r="D1081" s="433">
        <v>12.91</v>
      </c>
    </row>
    <row r="1082" spans="1:4" x14ac:dyDescent="0.2">
      <c r="A1082" s="424" t="s">
        <v>4205</v>
      </c>
      <c r="B1082" s="429" t="s">
        <v>4206</v>
      </c>
      <c r="C1082" s="424" t="s">
        <v>8866</v>
      </c>
      <c r="D1082" s="433">
        <v>35.11</v>
      </c>
    </row>
    <row r="1083" spans="1:4" x14ac:dyDescent="0.2">
      <c r="A1083" s="424" t="s">
        <v>4207</v>
      </c>
      <c r="B1083" s="429" t="s">
        <v>4208</v>
      </c>
      <c r="C1083" s="424" t="s">
        <v>8866</v>
      </c>
      <c r="D1083" s="433">
        <v>24.13</v>
      </c>
    </row>
    <row r="1084" spans="1:4" x14ac:dyDescent="0.2">
      <c r="A1084" s="424" t="s">
        <v>4209</v>
      </c>
      <c r="B1084" s="429" t="s">
        <v>4210</v>
      </c>
      <c r="C1084" s="424" t="s">
        <v>8866</v>
      </c>
      <c r="D1084" s="433">
        <v>30.97</v>
      </c>
    </row>
    <row r="1085" spans="1:4" x14ac:dyDescent="0.2">
      <c r="A1085" s="424" t="s">
        <v>4211</v>
      </c>
      <c r="B1085" s="429" t="s">
        <v>4212</v>
      </c>
      <c r="C1085" s="424" t="s">
        <v>8866</v>
      </c>
      <c r="D1085" s="433">
        <v>22.06</v>
      </c>
    </row>
    <row r="1086" spans="1:4" x14ac:dyDescent="0.2">
      <c r="A1086" s="425">
        <v>8869</v>
      </c>
      <c r="B1086" s="428" t="s">
        <v>9177</v>
      </c>
      <c r="C1086" s="423"/>
      <c r="D1086" s="431"/>
    </row>
    <row r="1087" spans="1:4" x14ac:dyDescent="0.2">
      <c r="A1087" s="424" t="s">
        <v>4293</v>
      </c>
      <c r="B1087" s="429" t="s">
        <v>4294</v>
      </c>
      <c r="C1087" s="424" t="s">
        <v>8866</v>
      </c>
      <c r="D1087" s="433">
        <v>25.59</v>
      </c>
    </row>
    <row r="1088" spans="1:4" x14ac:dyDescent="0.2">
      <c r="A1088" s="424" t="s">
        <v>4300</v>
      </c>
      <c r="B1088" s="429" t="s">
        <v>9178</v>
      </c>
      <c r="C1088" s="424" t="s">
        <v>8866</v>
      </c>
      <c r="D1088" s="433">
        <v>15.22</v>
      </c>
    </row>
    <row r="1089" spans="1:4" ht="24" x14ac:dyDescent="0.2">
      <c r="A1089" s="424" t="s">
        <v>4301</v>
      </c>
      <c r="B1089" s="429" t="s">
        <v>4302</v>
      </c>
      <c r="C1089" s="424" t="s">
        <v>8866</v>
      </c>
      <c r="D1089" s="433">
        <v>28.13</v>
      </c>
    </row>
    <row r="1090" spans="1:4" x14ac:dyDescent="0.2">
      <c r="A1090" s="424" t="s">
        <v>4303</v>
      </c>
      <c r="B1090" s="429" t="s">
        <v>4304</v>
      </c>
      <c r="C1090" s="424" t="s">
        <v>8866</v>
      </c>
      <c r="D1090" s="433">
        <v>19.87</v>
      </c>
    </row>
    <row r="1091" spans="1:4" x14ac:dyDescent="0.2">
      <c r="A1091" s="424" t="s">
        <v>4305</v>
      </c>
      <c r="B1091" s="429" t="s">
        <v>4306</v>
      </c>
      <c r="C1091" s="424" t="s">
        <v>22</v>
      </c>
      <c r="D1091" s="432">
        <v>6.45</v>
      </c>
    </row>
    <row r="1092" spans="1:4" x14ac:dyDescent="0.2">
      <c r="A1092" s="424" t="s">
        <v>4307</v>
      </c>
      <c r="B1092" s="429" t="s">
        <v>4308</v>
      </c>
      <c r="C1092" s="424" t="s">
        <v>8866</v>
      </c>
      <c r="D1092" s="433">
        <v>16.850000000000001</v>
      </c>
    </row>
    <row r="1093" spans="1:4" ht="24" x14ac:dyDescent="0.2">
      <c r="A1093" s="424" t="s">
        <v>4309</v>
      </c>
      <c r="B1093" s="429" t="s">
        <v>4310</v>
      </c>
      <c r="C1093" s="424" t="s">
        <v>8866</v>
      </c>
      <c r="D1093" s="433">
        <v>38.909999999999997</v>
      </c>
    </row>
    <row r="1094" spans="1:4" x14ac:dyDescent="0.2">
      <c r="A1094" s="424" t="s">
        <v>4311</v>
      </c>
      <c r="B1094" s="429" t="s">
        <v>4312</v>
      </c>
      <c r="C1094" s="424" t="s">
        <v>8866</v>
      </c>
      <c r="D1094" s="433">
        <v>22.33</v>
      </c>
    </row>
    <row r="1095" spans="1:4" x14ac:dyDescent="0.2">
      <c r="A1095" s="425">
        <v>8870</v>
      </c>
      <c r="B1095" s="428" t="s">
        <v>9179</v>
      </c>
      <c r="C1095" s="423"/>
      <c r="D1095" s="431"/>
    </row>
    <row r="1096" spans="1:4" x14ac:dyDescent="0.2">
      <c r="A1096" s="424" t="s">
        <v>4223</v>
      </c>
      <c r="B1096" s="429" t="s">
        <v>4224</v>
      </c>
      <c r="C1096" s="424" t="s">
        <v>8866</v>
      </c>
      <c r="D1096" s="433">
        <v>15.14</v>
      </c>
    </row>
    <row r="1097" spans="1:4" ht="24" x14ac:dyDescent="0.2">
      <c r="A1097" s="424" t="s">
        <v>4225</v>
      </c>
      <c r="B1097" s="429" t="s">
        <v>4226</v>
      </c>
      <c r="C1097" s="424" t="s">
        <v>8866</v>
      </c>
      <c r="D1097" s="433">
        <v>28.05</v>
      </c>
    </row>
    <row r="1098" spans="1:4" x14ac:dyDescent="0.2">
      <c r="A1098" s="424" t="s">
        <v>4227</v>
      </c>
      <c r="B1098" s="429" t="s">
        <v>4228</v>
      </c>
      <c r="C1098" s="424" t="s">
        <v>8866</v>
      </c>
      <c r="D1098" s="433">
        <v>19.75</v>
      </c>
    </row>
    <row r="1099" spans="1:4" x14ac:dyDescent="0.2">
      <c r="A1099" s="424" t="s">
        <v>4229</v>
      </c>
      <c r="B1099" s="429" t="s">
        <v>4230</v>
      </c>
      <c r="C1099" s="424" t="s">
        <v>8866</v>
      </c>
      <c r="D1099" s="433">
        <v>16.77</v>
      </c>
    </row>
    <row r="1100" spans="1:4" ht="24" x14ac:dyDescent="0.2">
      <c r="A1100" s="424" t="s">
        <v>4231</v>
      </c>
      <c r="B1100" s="429" t="s">
        <v>4232</v>
      </c>
      <c r="C1100" s="424" t="s">
        <v>8866</v>
      </c>
      <c r="D1100" s="433">
        <v>38.83</v>
      </c>
    </row>
    <row r="1101" spans="1:4" x14ac:dyDescent="0.2">
      <c r="A1101" s="424" t="s">
        <v>4233</v>
      </c>
      <c r="B1101" s="429" t="s">
        <v>4234</v>
      </c>
      <c r="C1101" s="424" t="s">
        <v>8866</v>
      </c>
      <c r="D1101" s="433">
        <v>22.21</v>
      </c>
    </row>
    <row r="1102" spans="1:4" x14ac:dyDescent="0.2">
      <c r="A1102" s="425">
        <v>8871</v>
      </c>
      <c r="B1102" s="428" t="s">
        <v>9180</v>
      </c>
      <c r="C1102" s="423"/>
      <c r="D1102" s="431"/>
    </row>
    <row r="1103" spans="1:4" x14ac:dyDescent="0.2">
      <c r="A1103" s="424" t="s">
        <v>4277</v>
      </c>
      <c r="B1103" s="429" t="s">
        <v>4278</v>
      </c>
      <c r="C1103" s="424" t="s">
        <v>8866</v>
      </c>
      <c r="D1103" s="433">
        <v>14.94</v>
      </c>
    </row>
    <row r="1104" spans="1:4" x14ac:dyDescent="0.2">
      <c r="A1104" s="424" t="s">
        <v>4279</v>
      </c>
      <c r="B1104" s="429" t="s">
        <v>4280</v>
      </c>
      <c r="C1104" s="424" t="s">
        <v>8866</v>
      </c>
      <c r="D1104" s="433">
        <v>17.61</v>
      </c>
    </row>
    <row r="1105" spans="1:4" x14ac:dyDescent="0.2">
      <c r="A1105" s="425">
        <v>8872</v>
      </c>
      <c r="B1105" s="428" t="s">
        <v>9181</v>
      </c>
      <c r="C1105" s="423"/>
      <c r="D1105" s="431"/>
    </row>
    <row r="1106" spans="1:4" x14ac:dyDescent="0.2">
      <c r="A1106" s="424" t="s">
        <v>4187</v>
      </c>
      <c r="B1106" s="429" t="s">
        <v>4188</v>
      </c>
      <c r="C1106" s="424" t="s">
        <v>8866</v>
      </c>
      <c r="D1106" s="433">
        <v>22.73</v>
      </c>
    </row>
    <row r="1107" spans="1:4" ht="24" x14ac:dyDescent="0.2">
      <c r="A1107" s="424" t="s">
        <v>4189</v>
      </c>
      <c r="B1107" s="429" t="s">
        <v>4190</v>
      </c>
      <c r="C1107" s="424" t="s">
        <v>8866</v>
      </c>
      <c r="D1107" s="433">
        <v>32.76</v>
      </c>
    </row>
    <row r="1108" spans="1:4" x14ac:dyDescent="0.2">
      <c r="A1108" s="425">
        <v>8873</v>
      </c>
      <c r="B1108" s="428" t="s">
        <v>9182</v>
      </c>
      <c r="C1108" s="423"/>
      <c r="D1108" s="431"/>
    </row>
    <row r="1109" spans="1:4" x14ac:dyDescent="0.2">
      <c r="A1109" s="424" t="s">
        <v>4315</v>
      </c>
      <c r="B1109" s="429" t="s">
        <v>4316</v>
      </c>
      <c r="C1109" s="424" t="s">
        <v>8866</v>
      </c>
      <c r="D1109" s="433">
        <v>20.52</v>
      </c>
    </row>
    <row r="1110" spans="1:4" ht="12.75" customHeight="1" x14ac:dyDescent="0.2">
      <c r="A1110" s="424" t="s">
        <v>4317</v>
      </c>
      <c r="B1110" s="429" t="s">
        <v>4318</v>
      </c>
      <c r="C1110" s="424" t="s">
        <v>8866</v>
      </c>
      <c r="D1110" s="433">
        <v>32.93</v>
      </c>
    </row>
    <row r="1111" spans="1:4" x14ac:dyDescent="0.2">
      <c r="A1111" s="425">
        <v>8874</v>
      </c>
      <c r="B1111" s="428" t="s">
        <v>9183</v>
      </c>
      <c r="C1111" s="423"/>
      <c r="D1111" s="431"/>
    </row>
    <row r="1112" spans="1:4" x14ac:dyDescent="0.2">
      <c r="A1112" s="424" t="s">
        <v>4265</v>
      </c>
      <c r="B1112" s="429" t="s">
        <v>4266</v>
      </c>
      <c r="C1112" s="424" t="s">
        <v>8866</v>
      </c>
      <c r="D1112" s="433">
        <v>31.94</v>
      </c>
    </row>
    <row r="1113" spans="1:4" ht="12.75" customHeight="1" x14ac:dyDescent="0.2">
      <c r="A1113" s="424" t="s">
        <v>4267</v>
      </c>
      <c r="B1113" s="429" t="s">
        <v>4268</v>
      </c>
      <c r="C1113" s="424" t="s">
        <v>22</v>
      </c>
      <c r="D1113" s="432">
        <v>8.4700000000000006</v>
      </c>
    </row>
    <row r="1114" spans="1:4" ht="24" x14ac:dyDescent="0.2">
      <c r="A1114" s="424" t="s">
        <v>4269</v>
      </c>
      <c r="B1114" s="429" t="s">
        <v>4270</v>
      </c>
      <c r="C1114" s="424" t="s">
        <v>8866</v>
      </c>
      <c r="D1114" s="433">
        <v>24.74</v>
      </c>
    </row>
    <row r="1115" spans="1:4" x14ac:dyDescent="0.2">
      <c r="A1115" s="424" t="s">
        <v>4271</v>
      </c>
      <c r="B1115" s="429" t="s">
        <v>4272</v>
      </c>
      <c r="C1115" s="424" t="s">
        <v>8866</v>
      </c>
      <c r="D1115" s="433">
        <v>24.73</v>
      </c>
    </row>
    <row r="1116" spans="1:4" x14ac:dyDescent="0.2">
      <c r="A1116" s="424" t="s">
        <v>4273</v>
      </c>
      <c r="B1116" s="429" t="s">
        <v>4274</v>
      </c>
      <c r="C1116" s="424" t="s">
        <v>8866</v>
      </c>
      <c r="D1116" s="433">
        <v>24.2</v>
      </c>
    </row>
    <row r="1117" spans="1:4" ht="12.75" customHeight="1" x14ac:dyDescent="0.2">
      <c r="A1117" s="424" t="s">
        <v>4275</v>
      </c>
      <c r="B1117" s="429" t="s">
        <v>4276</v>
      </c>
      <c r="C1117" s="424" t="s">
        <v>22</v>
      </c>
      <c r="D1117" s="432">
        <v>7.69</v>
      </c>
    </row>
    <row r="1118" spans="1:4" x14ac:dyDescent="0.2">
      <c r="A1118" s="425">
        <v>8875</v>
      </c>
      <c r="B1118" s="428" t="s">
        <v>9184</v>
      </c>
      <c r="C1118" s="423"/>
      <c r="D1118" s="431"/>
    </row>
    <row r="1119" spans="1:4" ht="24" x14ac:dyDescent="0.2">
      <c r="A1119" s="424" t="s">
        <v>4289</v>
      </c>
      <c r="B1119" s="429" t="s">
        <v>4290</v>
      </c>
      <c r="C1119" s="424" t="s">
        <v>8866</v>
      </c>
      <c r="D1119" s="433">
        <v>28.97</v>
      </c>
    </row>
    <row r="1120" spans="1:4" x14ac:dyDescent="0.2">
      <c r="A1120" s="424" t="s">
        <v>13430</v>
      </c>
      <c r="B1120" s="429" t="s">
        <v>13431</v>
      </c>
      <c r="C1120" s="424" t="s">
        <v>8866</v>
      </c>
      <c r="D1120" s="433">
        <v>20.95</v>
      </c>
    </row>
    <row r="1121" spans="1:4" ht="24" x14ac:dyDescent="0.2">
      <c r="A1121" s="424" t="s">
        <v>13432</v>
      </c>
      <c r="B1121" s="429" t="s">
        <v>13433</v>
      </c>
      <c r="C1121" s="424" t="s">
        <v>8866</v>
      </c>
      <c r="D1121" s="433">
        <v>27.33</v>
      </c>
    </row>
    <row r="1122" spans="1:4" x14ac:dyDescent="0.2">
      <c r="A1122" s="425">
        <v>8876</v>
      </c>
      <c r="B1122" s="428" t="s">
        <v>9185</v>
      </c>
      <c r="C1122" s="423"/>
      <c r="D1122" s="431"/>
    </row>
    <row r="1123" spans="1:4" x14ac:dyDescent="0.2">
      <c r="A1123" s="424" t="s">
        <v>4185</v>
      </c>
      <c r="B1123" s="429" t="s">
        <v>13434</v>
      </c>
      <c r="C1123" s="424" t="s">
        <v>8866</v>
      </c>
      <c r="D1123" s="433">
        <v>27.93</v>
      </c>
    </row>
    <row r="1124" spans="1:4" ht="24" x14ac:dyDescent="0.2">
      <c r="A1124" s="424" t="s">
        <v>4186</v>
      </c>
      <c r="B1124" s="429" t="s">
        <v>13435</v>
      </c>
      <c r="C1124" s="424" t="s">
        <v>22</v>
      </c>
      <c r="D1124" s="432">
        <v>8.83</v>
      </c>
    </row>
    <row r="1125" spans="1:4" x14ac:dyDescent="0.2">
      <c r="A1125" s="425">
        <v>8877</v>
      </c>
      <c r="B1125" s="428" t="s">
        <v>9186</v>
      </c>
      <c r="C1125" s="423"/>
      <c r="D1125" s="431"/>
    </row>
    <row r="1126" spans="1:4" ht="24" x14ac:dyDescent="0.2">
      <c r="A1126" s="424" t="s">
        <v>4287</v>
      </c>
      <c r="B1126" s="429" t="s">
        <v>9187</v>
      </c>
      <c r="C1126" s="424" t="s">
        <v>8866</v>
      </c>
      <c r="D1126" s="433">
        <v>24.23</v>
      </c>
    </row>
    <row r="1127" spans="1:4" ht="24" x14ac:dyDescent="0.2">
      <c r="A1127" s="424" t="s">
        <v>4288</v>
      </c>
      <c r="B1127" s="429" t="s">
        <v>9188</v>
      </c>
      <c r="C1127" s="424" t="s">
        <v>8866</v>
      </c>
      <c r="D1127" s="433">
        <v>31.45</v>
      </c>
    </row>
    <row r="1128" spans="1:4" x14ac:dyDescent="0.2">
      <c r="A1128" s="425">
        <v>8878</v>
      </c>
      <c r="B1128" s="428" t="s">
        <v>9189</v>
      </c>
      <c r="C1128" s="423"/>
      <c r="D1128" s="431"/>
    </row>
    <row r="1129" spans="1:4" x14ac:dyDescent="0.2">
      <c r="A1129" s="424" t="s">
        <v>4291</v>
      </c>
      <c r="B1129" s="429" t="s">
        <v>4292</v>
      </c>
      <c r="C1129" s="424" t="s">
        <v>8866</v>
      </c>
      <c r="D1129" s="433">
        <v>36.700000000000003</v>
      </c>
    </row>
    <row r="1130" spans="1:4" x14ac:dyDescent="0.2">
      <c r="A1130" s="424" t="s">
        <v>4297</v>
      </c>
      <c r="B1130" s="429" t="s">
        <v>4298</v>
      </c>
      <c r="C1130" s="424" t="s">
        <v>22</v>
      </c>
      <c r="D1130" s="433">
        <v>24.86</v>
      </c>
    </row>
    <row r="1131" spans="1:4" ht="24" x14ac:dyDescent="0.2">
      <c r="A1131" s="424" t="s">
        <v>4299</v>
      </c>
      <c r="B1131" s="429" t="s">
        <v>13436</v>
      </c>
      <c r="C1131" s="424" t="s">
        <v>8866</v>
      </c>
      <c r="D1131" s="433">
        <v>36.700000000000003</v>
      </c>
    </row>
    <row r="1132" spans="1:4" x14ac:dyDescent="0.2">
      <c r="A1132" s="425">
        <v>8879</v>
      </c>
      <c r="B1132" s="428" t="s">
        <v>9190</v>
      </c>
      <c r="C1132" s="423"/>
      <c r="D1132" s="431"/>
    </row>
    <row r="1133" spans="1:4" x14ac:dyDescent="0.2">
      <c r="A1133" s="424" t="s">
        <v>5501</v>
      </c>
      <c r="B1133" s="429" t="s">
        <v>5502</v>
      </c>
      <c r="C1133" s="424" t="s">
        <v>8866</v>
      </c>
      <c r="D1133" s="433">
        <v>29.32</v>
      </c>
    </row>
    <row r="1134" spans="1:4" ht="24" x14ac:dyDescent="0.2">
      <c r="A1134" s="424" t="s">
        <v>5503</v>
      </c>
      <c r="B1134" s="429" t="s">
        <v>5504</v>
      </c>
      <c r="C1134" s="424" t="s">
        <v>8866</v>
      </c>
      <c r="D1134" s="433">
        <v>44.3</v>
      </c>
    </row>
    <row r="1135" spans="1:4" x14ac:dyDescent="0.2">
      <c r="A1135" s="424" t="s">
        <v>5505</v>
      </c>
      <c r="B1135" s="429" t="s">
        <v>5506</v>
      </c>
      <c r="C1135" s="424" t="s">
        <v>8866</v>
      </c>
      <c r="D1135" s="433">
        <v>41.02</v>
      </c>
    </row>
    <row r="1136" spans="1:4" x14ac:dyDescent="0.2">
      <c r="A1136" s="425">
        <v>8880</v>
      </c>
      <c r="B1136" s="428" t="s">
        <v>9191</v>
      </c>
      <c r="C1136" s="423"/>
      <c r="D1136" s="431"/>
    </row>
    <row r="1137" spans="1:4" ht="24" x14ac:dyDescent="0.2">
      <c r="A1137" s="424" t="s">
        <v>5507</v>
      </c>
      <c r="B1137" s="429" t="s">
        <v>5508</v>
      </c>
      <c r="C1137" s="424" t="s">
        <v>8866</v>
      </c>
      <c r="D1137" s="433">
        <v>28.01</v>
      </c>
    </row>
    <row r="1138" spans="1:4" x14ac:dyDescent="0.2">
      <c r="A1138" s="424" t="s">
        <v>5509</v>
      </c>
      <c r="B1138" s="429" t="s">
        <v>5510</v>
      </c>
      <c r="C1138" s="424" t="s">
        <v>8866</v>
      </c>
      <c r="D1138" s="433">
        <v>52.63</v>
      </c>
    </row>
    <row r="1139" spans="1:4" ht="12.75" customHeight="1" x14ac:dyDescent="0.2">
      <c r="A1139" s="424" t="s">
        <v>5511</v>
      </c>
      <c r="B1139" s="429" t="s">
        <v>5512</v>
      </c>
      <c r="C1139" s="424" t="s">
        <v>8866</v>
      </c>
      <c r="D1139" s="433">
        <v>98.39</v>
      </c>
    </row>
    <row r="1140" spans="1:4" ht="24" x14ac:dyDescent="0.2">
      <c r="A1140" s="424" t="s">
        <v>9192</v>
      </c>
      <c r="B1140" s="429" t="s">
        <v>9193</v>
      </c>
      <c r="C1140" s="424" t="s">
        <v>8866</v>
      </c>
      <c r="D1140" s="433">
        <v>15.22</v>
      </c>
    </row>
    <row r="1141" spans="1:4" x14ac:dyDescent="0.2">
      <c r="A1141" s="424" t="s">
        <v>5513</v>
      </c>
      <c r="B1141" s="429" t="s">
        <v>5514</v>
      </c>
      <c r="C1141" s="424" t="s">
        <v>8866</v>
      </c>
      <c r="D1141" s="433">
        <v>24.62</v>
      </c>
    </row>
    <row r="1142" spans="1:4" x14ac:dyDescent="0.2">
      <c r="A1142" s="425">
        <v>8881</v>
      </c>
      <c r="B1142" s="428" t="s">
        <v>9194</v>
      </c>
      <c r="C1142" s="423"/>
      <c r="D1142" s="431"/>
    </row>
    <row r="1143" spans="1:4" x14ac:dyDescent="0.2">
      <c r="A1143" s="424" t="s">
        <v>4221</v>
      </c>
      <c r="B1143" s="429" t="s">
        <v>4222</v>
      </c>
      <c r="C1143" s="424" t="s">
        <v>8866</v>
      </c>
      <c r="D1143" s="433">
        <v>29.26</v>
      </c>
    </row>
    <row r="1144" spans="1:4" x14ac:dyDescent="0.2">
      <c r="A1144" s="424" t="s">
        <v>4252</v>
      </c>
      <c r="B1144" s="429" t="s">
        <v>4253</v>
      </c>
      <c r="C1144" s="424" t="s">
        <v>8866</v>
      </c>
      <c r="D1144" s="433">
        <v>36.46</v>
      </c>
    </row>
    <row r="1145" spans="1:4" ht="24" x14ac:dyDescent="0.2">
      <c r="A1145" s="424" t="s">
        <v>4264</v>
      </c>
      <c r="B1145" s="429" t="s">
        <v>9195</v>
      </c>
      <c r="C1145" s="424" t="s">
        <v>8866</v>
      </c>
      <c r="D1145" s="433">
        <v>19.75</v>
      </c>
    </row>
    <row r="1146" spans="1:4" x14ac:dyDescent="0.2">
      <c r="A1146" s="425">
        <v>8882</v>
      </c>
      <c r="B1146" s="428" t="s">
        <v>9196</v>
      </c>
      <c r="C1146" s="423"/>
      <c r="D1146" s="431"/>
    </row>
    <row r="1147" spans="1:4" x14ac:dyDescent="0.2">
      <c r="A1147" s="424" t="s">
        <v>4256</v>
      </c>
      <c r="B1147" s="429" t="s">
        <v>4257</v>
      </c>
      <c r="C1147" s="424" t="s">
        <v>8866</v>
      </c>
      <c r="D1147" s="433">
        <v>24.94</v>
      </c>
    </row>
    <row r="1148" spans="1:4" x14ac:dyDescent="0.2">
      <c r="A1148" s="424" t="s">
        <v>4258</v>
      </c>
      <c r="B1148" s="429" t="s">
        <v>4259</v>
      </c>
      <c r="C1148" s="424" t="s">
        <v>8866</v>
      </c>
      <c r="D1148" s="433">
        <v>29.09</v>
      </c>
    </row>
    <row r="1149" spans="1:4" x14ac:dyDescent="0.2">
      <c r="A1149" s="424" t="s">
        <v>4260</v>
      </c>
      <c r="B1149" s="429" t="s">
        <v>4261</v>
      </c>
      <c r="C1149" s="424" t="s">
        <v>8866</v>
      </c>
      <c r="D1149" s="433">
        <v>19.260000000000002</v>
      </c>
    </row>
    <row r="1150" spans="1:4" x14ac:dyDescent="0.2">
      <c r="A1150" s="424" t="s">
        <v>4262</v>
      </c>
      <c r="B1150" s="429" t="s">
        <v>4263</v>
      </c>
      <c r="C1150" s="424" t="s">
        <v>8866</v>
      </c>
      <c r="D1150" s="433">
        <v>23.65</v>
      </c>
    </row>
    <row r="1151" spans="1:4" x14ac:dyDescent="0.2">
      <c r="A1151" s="425">
        <v>8883</v>
      </c>
      <c r="B1151" s="428" t="s">
        <v>9197</v>
      </c>
      <c r="C1151" s="423"/>
      <c r="D1151" s="431"/>
    </row>
    <row r="1152" spans="1:4" x14ac:dyDescent="0.2">
      <c r="A1152" s="424" t="s">
        <v>4245</v>
      </c>
      <c r="B1152" s="429" t="s">
        <v>9198</v>
      </c>
      <c r="C1152" s="424" t="s">
        <v>8866</v>
      </c>
      <c r="D1152" s="433">
        <v>14.4</v>
      </c>
    </row>
    <row r="1153" spans="1:4" x14ac:dyDescent="0.2">
      <c r="A1153" s="424" t="s">
        <v>4283</v>
      </c>
      <c r="B1153" s="429" t="s">
        <v>4284</v>
      </c>
      <c r="C1153" s="424" t="s">
        <v>8866</v>
      </c>
      <c r="D1153" s="433">
        <v>31.42</v>
      </c>
    </row>
    <row r="1154" spans="1:4" x14ac:dyDescent="0.2">
      <c r="A1154" s="424" t="s">
        <v>4285</v>
      </c>
      <c r="B1154" s="429" t="s">
        <v>4286</v>
      </c>
      <c r="C1154" s="424" t="s">
        <v>8866</v>
      </c>
      <c r="D1154" s="433">
        <v>20.53</v>
      </c>
    </row>
    <row r="1155" spans="1:4" x14ac:dyDescent="0.2">
      <c r="A1155" s="424" t="s">
        <v>4295</v>
      </c>
      <c r="B1155" s="429" t="s">
        <v>4296</v>
      </c>
      <c r="C1155" s="424" t="s">
        <v>8866</v>
      </c>
      <c r="D1155" s="433">
        <v>37.840000000000003</v>
      </c>
    </row>
    <row r="1156" spans="1:4" x14ac:dyDescent="0.2">
      <c r="A1156" s="425">
        <v>8884</v>
      </c>
      <c r="B1156" s="428" t="s">
        <v>9199</v>
      </c>
      <c r="C1156" s="423"/>
      <c r="D1156" s="431"/>
    </row>
    <row r="1157" spans="1:4" x14ac:dyDescent="0.2">
      <c r="A1157" s="424" t="s">
        <v>4248</v>
      </c>
      <c r="B1157" s="429" t="s">
        <v>4249</v>
      </c>
      <c r="C1157" s="424" t="s">
        <v>8866</v>
      </c>
      <c r="D1157" s="433">
        <v>34.76</v>
      </c>
    </row>
    <row r="1158" spans="1:4" x14ac:dyDescent="0.2">
      <c r="A1158" s="424" t="s">
        <v>4250</v>
      </c>
      <c r="B1158" s="429" t="s">
        <v>4251</v>
      </c>
      <c r="C1158" s="424" t="s">
        <v>8866</v>
      </c>
      <c r="D1158" s="433">
        <v>55.64</v>
      </c>
    </row>
    <row r="1159" spans="1:4" ht="12.75" customHeight="1" x14ac:dyDescent="0.2">
      <c r="A1159" s="424" t="s">
        <v>4246</v>
      </c>
      <c r="B1159" s="429" t="s">
        <v>13437</v>
      </c>
      <c r="C1159" s="424" t="s">
        <v>22</v>
      </c>
      <c r="D1159" s="432">
        <v>9.7200000000000006</v>
      </c>
    </row>
    <row r="1160" spans="1:4" x14ac:dyDescent="0.2">
      <c r="A1160" s="425">
        <v>8885</v>
      </c>
      <c r="B1160" s="428" t="s">
        <v>9200</v>
      </c>
      <c r="C1160" s="423"/>
      <c r="D1160" s="431"/>
    </row>
    <row r="1161" spans="1:4" x14ac:dyDescent="0.2">
      <c r="A1161" s="424" t="s">
        <v>4235</v>
      </c>
      <c r="B1161" s="429" t="s">
        <v>4236</v>
      </c>
      <c r="C1161" s="424" t="s">
        <v>22</v>
      </c>
      <c r="D1161" s="432">
        <v>3.52</v>
      </c>
    </row>
    <row r="1162" spans="1:4" x14ac:dyDescent="0.2">
      <c r="A1162" s="424" t="s">
        <v>4237</v>
      </c>
      <c r="B1162" s="429" t="s">
        <v>4238</v>
      </c>
      <c r="C1162" s="424" t="s">
        <v>22</v>
      </c>
      <c r="D1162" s="432">
        <v>4.84</v>
      </c>
    </row>
    <row r="1163" spans="1:4" x14ac:dyDescent="0.2">
      <c r="A1163" s="424" t="s">
        <v>4239</v>
      </c>
      <c r="B1163" s="429" t="s">
        <v>4240</v>
      </c>
      <c r="C1163" s="424" t="s">
        <v>8866</v>
      </c>
      <c r="D1163" s="433">
        <v>11.66</v>
      </c>
    </row>
    <row r="1164" spans="1:4" x14ac:dyDescent="0.2">
      <c r="A1164" s="424" t="s">
        <v>4241</v>
      </c>
      <c r="B1164" s="429" t="s">
        <v>4242</v>
      </c>
      <c r="C1164" s="424" t="s">
        <v>8866</v>
      </c>
      <c r="D1164" s="433">
        <v>11.66</v>
      </c>
    </row>
    <row r="1165" spans="1:4" x14ac:dyDescent="0.2">
      <c r="A1165" s="424" t="s">
        <v>4243</v>
      </c>
      <c r="B1165" s="429" t="s">
        <v>4244</v>
      </c>
      <c r="C1165" s="424" t="s">
        <v>8866</v>
      </c>
      <c r="D1165" s="433">
        <v>23.7</v>
      </c>
    </row>
    <row r="1166" spans="1:4" ht="24" x14ac:dyDescent="0.2">
      <c r="A1166" s="424" t="s">
        <v>4254</v>
      </c>
      <c r="B1166" s="429" t="s">
        <v>4255</v>
      </c>
      <c r="C1166" s="424" t="s">
        <v>8866</v>
      </c>
      <c r="D1166" s="433">
        <v>12.08</v>
      </c>
    </row>
    <row r="1167" spans="1:4" ht="12.75" customHeight="1" x14ac:dyDescent="0.2">
      <c r="A1167" s="424" t="s">
        <v>4247</v>
      </c>
      <c r="B1167" s="429" t="s">
        <v>13438</v>
      </c>
      <c r="C1167" s="424" t="s">
        <v>22</v>
      </c>
      <c r="D1167" s="432">
        <v>9.7200000000000006</v>
      </c>
    </row>
    <row r="1168" spans="1:4" x14ac:dyDescent="0.2">
      <c r="A1168" s="424" t="s">
        <v>4281</v>
      </c>
      <c r="B1168" s="429" t="s">
        <v>4282</v>
      </c>
      <c r="C1168" s="424" t="s">
        <v>22</v>
      </c>
      <c r="D1168" s="433">
        <v>20.46</v>
      </c>
    </row>
    <row r="1169" spans="1:4" ht="24" x14ac:dyDescent="0.2">
      <c r="A1169" s="424" t="s">
        <v>4313</v>
      </c>
      <c r="B1169" s="429" t="s">
        <v>4314</v>
      </c>
      <c r="C1169" s="424" t="s">
        <v>1930</v>
      </c>
      <c r="D1169" s="434">
        <v>273.13</v>
      </c>
    </row>
    <row r="1170" spans="1:4" x14ac:dyDescent="0.2">
      <c r="A1170" s="425">
        <v>8679</v>
      </c>
      <c r="B1170" s="428" t="s">
        <v>13439</v>
      </c>
      <c r="C1170" s="423"/>
      <c r="D1170" s="431"/>
    </row>
    <row r="1171" spans="1:4" x14ac:dyDescent="0.2">
      <c r="A1171" s="425">
        <v>8886</v>
      </c>
      <c r="B1171" s="428" t="s">
        <v>9201</v>
      </c>
      <c r="C1171" s="423"/>
      <c r="D1171" s="431"/>
    </row>
    <row r="1172" spans="1:4" ht="12.75" customHeight="1" x14ac:dyDescent="0.2">
      <c r="A1172" s="424" t="s">
        <v>3951</v>
      </c>
      <c r="B1172" s="429" t="s">
        <v>3952</v>
      </c>
      <c r="C1172" s="424" t="s">
        <v>58</v>
      </c>
      <c r="D1172" s="434">
        <v>459.95</v>
      </c>
    </row>
    <row r="1173" spans="1:4" ht="12.75" customHeight="1" x14ac:dyDescent="0.2">
      <c r="A1173" s="424" t="s">
        <v>3953</v>
      </c>
      <c r="B1173" s="429" t="s">
        <v>3954</v>
      </c>
      <c r="C1173" s="424" t="s">
        <v>58</v>
      </c>
      <c r="D1173" s="434">
        <v>486.15</v>
      </c>
    </row>
    <row r="1174" spans="1:4" ht="12.75" customHeight="1" x14ac:dyDescent="0.2">
      <c r="A1174" s="424" t="s">
        <v>3955</v>
      </c>
      <c r="B1174" s="429" t="s">
        <v>3956</v>
      </c>
      <c r="C1174" s="424" t="s">
        <v>58</v>
      </c>
      <c r="D1174" s="434">
        <v>955.02</v>
      </c>
    </row>
    <row r="1175" spans="1:4" x14ac:dyDescent="0.2">
      <c r="A1175" s="425">
        <v>8887</v>
      </c>
      <c r="B1175" s="428" t="s">
        <v>9202</v>
      </c>
      <c r="C1175" s="423"/>
      <c r="D1175" s="431"/>
    </row>
    <row r="1176" spans="1:4" ht="12.75" customHeight="1" x14ac:dyDescent="0.2">
      <c r="A1176" s="424" t="s">
        <v>3947</v>
      </c>
      <c r="B1176" s="429" t="s">
        <v>3948</v>
      </c>
      <c r="C1176" s="424" t="s">
        <v>58</v>
      </c>
      <c r="D1176" s="434">
        <v>342.98</v>
      </c>
    </row>
    <row r="1177" spans="1:4" ht="12.75" customHeight="1" x14ac:dyDescent="0.2">
      <c r="A1177" s="424" t="s">
        <v>3949</v>
      </c>
      <c r="B1177" s="429" t="s">
        <v>3950</v>
      </c>
      <c r="C1177" s="424" t="s">
        <v>58</v>
      </c>
      <c r="D1177" s="434">
        <v>396.66</v>
      </c>
    </row>
    <row r="1178" spans="1:4" ht="12.75" customHeight="1" x14ac:dyDescent="0.2">
      <c r="A1178" s="424" t="s">
        <v>9203</v>
      </c>
      <c r="B1178" s="429" t="s">
        <v>9204</v>
      </c>
      <c r="C1178" s="424" t="s">
        <v>58</v>
      </c>
      <c r="D1178" s="434">
        <v>461.56</v>
      </c>
    </row>
    <row r="1179" spans="1:4" ht="12.75" customHeight="1" x14ac:dyDescent="0.2">
      <c r="A1179" s="424" t="s">
        <v>3966</v>
      </c>
      <c r="B1179" s="429" t="s">
        <v>3967</v>
      </c>
      <c r="C1179" s="424" t="s">
        <v>1930</v>
      </c>
      <c r="D1179" s="434">
        <v>471.69</v>
      </c>
    </row>
    <row r="1180" spans="1:4" ht="12.75" customHeight="1" x14ac:dyDescent="0.2">
      <c r="A1180" s="424" t="s">
        <v>3968</v>
      </c>
      <c r="B1180" s="429" t="s">
        <v>3969</v>
      </c>
      <c r="C1180" s="424" t="s">
        <v>1930</v>
      </c>
      <c r="D1180" s="434">
        <v>388.49</v>
      </c>
    </row>
    <row r="1181" spans="1:4" ht="12.75" customHeight="1" x14ac:dyDescent="0.2">
      <c r="A1181" s="424" t="s">
        <v>3970</v>
      </c>
      <c r="B1181" s="429" t="s">
        <v>3971</v>
      </c>
      <c r="C1181" s="424" t="s">
        <v>1930</v>
      </c>
      <c r="D1181" s="434">
        <v>374.92</v>
      </c>
    </row>
    <row r="1182" spans="1:4" x14ac:dyDescent="0.2">
      <c r="A1182" s="425">
        <v>8888</v>
      </c>
      <c r="B1182" s="428" t="s">
        <v>9205</v>
      </c>
      <c r="C1182" s="423"/>
      <c r="D1182" s="431"/>
    </row>
    <row r="1183" spans="1:4" ht="12.75" customHeight="1" x14ac:dyDescent="0.2">
      <c r="A1183" s="424" t="s">
        <v>3957</v>
      </c>
      <c r="B1183" s="429" t="s">
        <v>3958</v>
      </c>
      <c r="C1183" s="424" t="s">
        <v>58</v>
      </c>
      <c r="D1183" s="434">
        <v>856.98</v>
      </c>
    </row>
    <row r="1184" spans="1:4" ht="12.75" customHeight="1" x14ac:dyDescent="0.2">
      <c r="A1184" s="424" t="s">
        <v>3980</v>
      </c>
      <c r="B1184" s="429" t="s">
        <v>3981</v>
      </c>
      <c r="C1184" s="424" t="s">
        <v>1930</v>
      </c>
      <c r="D1184" s="434">
        <v>483.68</v>
      </c>
    </row>
    <row r="1185" spans="1:4" ht="12.75" customHeight="1" x14ac:dyDescent="0.2">
      <c r="A1185" s="424" t="s">
        <v>3982</v>
      </c>
      <c r="B1185" s="429" t="s">
        <v>3983</v>
      </c>
      <c r="C1185" s="424" t="s">
        <v>1930</v>
      </c>
      <c r="D1185" s="434">
        <v>699.46</v>
      </c>
    </row>
    <row r="1186" spans="1:4" ht="12.75" customHeight="1" x14ac:dyDescent="0.2">
      <c r="A1186" s="424" t="s">
        <v>3984</v>
      </c>
      <c r="B1186" s="429" t="s">
        <v>3985</v>
      </c>
      <c r="C1186" s="424" t="s">
        <v>1930</v>
      </c>
      <c r="D1186" s="434">
        <v>637.94000000000005</v>
      </c>
    </row>
    <row r="1187" spans="1:4" ht="12.75" customHeight="1" x14ac:dyDescent="0.2">
      <c r="A1187" s="424" t="s">
        <v>3986</v>
      </c>
      <c r="B1187" s="429" t="s">
        <v>3987</v>
      </c>
      <c r="C1187" s="424" t="s">
        <v>1930</v>
      </c>
      <c r="D1187" s="434">
        <v>501.88</v>
      </c>
    </row>
    <row r="1188" spans="1:4" ht="12.75" customHeight="1" x14ac:dyDescent="0.2">
      <c r="A1188" s="424" t="s">
        <v>3988</v>
      </c>
      <c r="B1188" s="429" t="s">
        <v>3989</v>
      </c>
      <c r="C1188" s="424" t="s">
        <v>1930</v>
      </c>
      <c r="D1188" s="434">
        <v>150.19999999999999</v>
      </c>
    </row>
    <row r="1189" spans="1:4" ht="12.75" customHeight="1" x14ac:dyDescent="0.2">
      <c r="A1189" s="424" t="s">
        <v>3990</v>
      </c>
      <c r="B1189" s="429" t="s">
        <v>3991</v>
      </c>
      <c r="C1189" s="424" t="s">
        <v>1930</v>
      </c>
      <c r="D1189" s="434">
        <v>163.37</v>
      </c>
    </row>
    <row r="1190" spans="1:4" x14ac:dyDescent="0.2">
      <c r="A1190" s="425">
        <v>8889</v>
      </c>
      <c r="B1190" s="428" t="s">
        <v>9206</v>
      </c>
      <c r="C1190" s="423"/>
      <c r="D1190" s="431"/>
    </row>
    <row r="1191" spans="1:4" ht="24" x14ac:dyDescent="0.2">
      <c r="A1191" s="424" t="s">
        <v>13440</v>
      </c>
      <c r="B1191" s="429" t="s">
        <v>13441</v>
      </c>
      <c r="C1191" s="424" t="s">
        <v>58</v>
      </c>
      <c r="D1191" s="434">
        <v>498.95</v>
      </c>
    </row>
    <row r="1192" spans="1:4" ht="12.75" customHeight="1" x14ac:dyDescent="0.2">
      <c r="A1192" s="424" t="s">
        <v>9207</v>
      </c>
      <c r="B1192" s="429" t="s">
        <v>13442</v>
      </c>
      <c r="C1192" s="424" t="s">
        <v>58</v>
      </c>
      <c r="D1192" s="434">
        <v>312.44</v>
      </c>
    </row>
    <row r="1193" spans="1:4" ht="12.75" customHeight="1" x14ac:dyDescent="0.2">
      <c r="A1193" s="424" t="s">
        <v>9208</v>
      </c>
      <c r="B1193" s="429" t="s">
        <v>13443</v>
      </c>
      <c r="C1193" s="424" t="s">
        <v>58</v>
      </c>
      <c r="D1193" s="434">
        <v>231.59</v>
      </c>
    </row>
    <row r="1194" spans="1:4" ht="24" x14ac:dyDescent="0.2">
      <c r="A1194" s="424" t="s">
        <v>3999</v>
      </c>
      <c r="B1194" s="429" t="s">
        <v>9209</v>
      </c>
      <c r="C1194" s="424" t="s">
        <v>58</v>
      </c>
      <c r="D1194" s="434">
        <v>110.9</v>
      </c>
    </row>
    <row r="1195" spans="1:4" ht="12.75" customHeight="1" x14ac:dyDescent="0.2">
      <c r="A1195" s="424" t="s">
        <v>13444</v>
      </c>
      <c r="B1195" s="429" t="s">
        <v>13445</v>
      </c>
      <c r="C1195" s="424" t="s">
        <v>58</v>
      </c>
      <c r="D1195" s="433">
        <v>93.91</v>
      </c>
    </row>
    <row r="1196" spans="1:4" ht="24" x14ac:dyDescent="0.2">
      <c r="A1196" s="424" t="s">
        <v>4000</v>
      </c>
      <c r="B1196" s="429" t="s">
        <v>4001</v>
      </c>
      <c r="C1196" s="424" t="s">
        <v>58</v>
      </c>
      <c r="D1196" s="433">
        <v>47.88</v>
      </c>
    </row>
    <row r="1197" spans="1:4" ht="12.75" customHeight="1" x14ac:dyDescent="0.2">
      <c r="A1197" s="424" t="s">
        <v>4002</v>
      </c>
      <c r="B1197" s="429" t="s">
        <v>9210</v>
      </c>
      <c r="C1197" s="424" t="s">
        <v>58</v>
      </c>
      <c r="D1197" s="434">
        <v>132.77000000000001</v>
      </c>
    </row>
    <row r="1198" spans="1:4" ht="12.75" customHeight="1" x14ac:dyDescent="0.2">
      <c r="A1198" s="424" t="s">
        <v>4003</v>
      </c>
      <c r="B1198" s="429" t="s">
        <v>4004</v>
      </c>
      <c r="C1198" s="424" t="s">
        <v>58</v>
      </c>
      <c r="D1198" s="434">
        <v>349.2</v>
      </c>
    </row>
    <row r="1199" spans="1:4" ht="12.75" customHeight="1" x14ac:dyDescent="0.2">
      <c r="A1199" s="424" t="s">
        <v>4005</v>
      </c>
      <c r="B1199" s="429" t="s">
        <v>9211</v>
      </c>
      <c r="C1199" s="424" t="s">
        <v>58</v>
      </c>
      <c r="D1199" s="433">
        <v>83.67</v>
      </c>
    </row>
    <row r="1200" spans="1:4" ht="12.75" customHeight="1" x14ac:dyDescent="0.2">
      <c r="A1200" s="424" t="s">
        <v>4006</v>
      </c>
      <c r="B1200" s="429" t="s">
        <v>9212</v>
      </c>
      <c r="C1200" s="424" t="s">
        <v>58</v>
      </c>
      <c r="D1200" s="433">
        <v>87.4</v>
      </c>
    </row>
    <row r="1201" spans="1:4" ht="12.75" customHeight="1" x14ac:dyDescent="0.2">
      <c r="A1201" s="424" t="s">
        <v>4007</v>
      </c>
      <c r="B1201" s="429" t="s">
        <v>9213</v>
      </c>
      <c r="C1201" s="424" t="s">
        <v>58</v>
      </c>
      <c r="D1201" s="434">
        <v>164.77</v>
      </c>
    </row>
    <row r="1202" spans="1:4" ht="12.75" customHeight="1" x14ac:dyDescent="0.2">
      <c r="A1202" s="424" t="s">
        <v>4008</v>
      </c>
      <c r="B1202" s="429" t="s">
        <v>9214</v>
      </c>
      <c r="C1202" s="424" t="s">
        <v>58</v>
      </c>
      <c r="D1202" s="434">
        <v>100.89</v>
      </c>
    </row>
    <row r="1203" spans="1:4" x14ac:dyDescent="0.2">
      <c r="A1203" s="424" t="s">
        <v>4009</v>
      </c>
      <c r="B1203" s="429" t="s">
        <v>13446</v>
      </c>
      <c r="C1203" s="424" t="s">
        <v>58</v>
      </c>
      <c r="D1203" s="433">
        <v>82.71</v>
      </c>
    </row>
    <row r="1204" spans="1:4" x14ac:dyDescent="0.2">
      <c r="A1204" s="424" t="s">
        <v>9215</v>
      </c>
      <c r="B1204" s="429" t="s">
        <v>13447</v>
      </c>
      <c r="C1204" s="424" t="s">
        <v>58</v>
      </c>
      <c r="D1204" s="433">
        <v>75.739999999999995</v>
      </c>
    </row>
    <row r="1205" spans="1:4" x14ac:dyDescent="0.2">
      <c r="A1205" s="424" t="s">
        <v>13448</v>
      </c>
      <c r="B1205" s="429" t="s">
        <v>13449</v>
      </c>
      <c r="C1205" s="424" t="s">
        <v>58</v>
      </c>
      <c r="D1205" s="433">
        <v>14.94</v>
      </c>
    </row>
    <row r="1206" spans="1:4" x14ac:dyDescent="0.2">
      <c r="A1206" s="425">
        <v>8890</v>
      </c>
      <c r="B1206" s="428" t="s">
        <v>9216</v>
      </c>
      <c r="C1206" s="423"/>
      <c r="D1206" s="431"/>
    </row>
    <row r="1207" spans="1:4" x14ac:dyDescent="0.2">
      <c r="A1207" s="424" t="s">
        <v>3972</v>
      </c>
      <c r="B1207" s="429" t="s">
        <v>9217</v>
      </c>
      <c r="C1207" s="424" t="s">
        <v>58</v>
      </c>
      <c r="D1207" s="433">
        <v>56.3</v>
      </c>
    </row>
    <row r="1208" spans="1:4" x14ac:dyDescent="0.2">
      <c r="A1208" s="425">
        <v>8891</v>
      </c>
      <c r="B1208" s="428" t="s">
        <v>9218</v>
      </c>
      <c r="C1208" s="423"/>
      <c r="D1208" s="431"/>
    </row>
    <row r="1209" spans="1:4" ht="24" x14ac:dyDescent="0.2">
      <c r="A1209" s="424" t="s">
        <v>3964</v>
      </c>
      <c r="B1209" s="429" t="s">
        <v>3965</v>
      </c>
      <c r="C1209" s="424" t="s">
        <v>1930</v>
      </c>
      <c r="D1209" s="433">
        <v>51.69</v>
      </c>
    </row>
    <row r="1210" spans="1:4" x14ac:dyDescent="0.2">
      <c r="A1210" s="424" t="s">
        <v>4018</v>
      </c>
      <c r="B1210" s="429" t="s">
        <v>4019</v>
      </c>
      <c r="C1210" s="424" t="s">
        <v>1930</v>
      </c>
      <c r="D1210" s="433">
        <v>75</v>
      </c>
    </row>
    <row r="1211" spans="1:4" x14ac:dyDescent="0.2">
      <c r="A1211" s="424" t="s">
        <v>4020</v>
      </c>
      <c r="B1211" s="429" t="s">
        <v>4021</v>
      </c>
      <c r="C1211" s="424" t="s">
        <v>1930</v>
      </c>
      <c r="D1211" s="434">
        <v>103.56</v>
      </c>
    </row>
    <row r="1212" spans="1:4" ht="24" x14ac:dyDescent="0.2">
      <c r="A1212" s="424" t="s">
        <v>4024</v>
      </c>
      <c r="B1212" s="429" t="s">
        <v>4025</v>
      </c>
      <c r="C1212" s="424" t="s">
        <v>58</v>
      </c>
      <c r="D1212" s="434">
        <v>239.45</v>
      </c>
    </row>
    <row r="1213" spans="1:4" x14ac:dyDescent="0.2">
      <c r="A1213" s="424" t="s">
        <v>4062</v>
      </c>
      <c r="B1213" s="429" t="s">
        <v>4063</v>
      </c>
      <c r="C1213" s="424" t="s">
        <v>1930</v>
      </c>
      <c r="D1213" s="433">
        <v>96.74</v>
      </c>
    </row>
    <row r="1214" spans="1:4" x14ac:dyDescent="0.2">
      <c r="A1214" s="424" t="s">
        <v>4064</v>
      </c>
      <c r="B1214" s="429" t="s">
        <v>4065</v>
      </c>
      <c r="C1214" s="424" t="s">
        <v>1930</v>
      </c>
      <c r="D1214" s="433">
        <v>94.91</v>
      </c>
    </row>
    <row r="1215" spans="1:4" x14ac:dyDescent="0.2">
      <c r="A1215" s="425">
        <v>8892</v>
      </c>
      <c r="B1215" s="428" t="s">
        <v>9219</v>
      </c>
      <c r="C1215" s="423"/>
      <c r="D1215" s="431"/>
    </row>
    <row r="1216" spans="1:4" ht="24" x14ac:dyDescent="0.2">
      <c r="A1216" s="424" t="s">
        <v>3960</v>
      </c>
      <c r="B1216" s="429" t="s">
        <v>3961</v>
      </c>
      <c r="C1216" s="424" t="s">
        <v>1930</v>
      </c>
      <c r="D1216" s="434">
        <v>171.14</v>
      </c>
    </row>
    <row r="1217" spans="1:4" ht="24" x14ac:dyDescent="0.2">
      <c r="A1217" s="424" t="s">
        <v>3962</v>
      </c>
      <c r="B1217" s="429" t="s">
        <v>3963</v>
      </c>
      <c r="C1217" s="424" t="s">
        <v>1930</v>
      </c>
      <c r="D1217" s="434">
        <v>216.71</v>
      </c>
    </row>
    <row r="1218" spans="1:4" x14ac:dyDescent="0.2">
      <c r="A1218" s="425">
        <v>8893</v>
      </c>
      <c r="B1218" s="428" t="s">
        <v>9220</v>
      </c>
      <c r="C1218" s="423"/>
      <c r="D1218" s="431"/>
    </row>
    <row r="1219" spans="1:4" ht="24" x14ac:dyDescent="0.2">
      <c r="A1219" s="424" t="s">
        <v>3929</v>
      </c>
      <c r="B1219" s="429" t="s">
        <v>3930</v>
      </c>
      <c r="C1219" s="424" t="s">
        <v>58</v>
      </c>
      <c r="D1219" s="435">
        <v>1016.72</v>
      </c>
    </row>
    <row r="1220" spans="1:4" ht="12.75" customHeight="1" x14ac:dyDescent="0.2">
      <c r="A1220" s="424" t="s">
        <v>3931</v>
      </c>
      <c r="B1220" s="429" t="s">
        <v>3932</v>
      </c>
      <c r="C1220" s="424" t="s">
        <v>58</v>
      </c>
      <c r="D1220" s="434">
        <v>526.77</v>
      </c>
    </row>
    <row r="1221" spans="1:4" ht="12.75" customHeight="1" x14ac:dyDescent="0.2">
      <c r="A1221" s="424" t="s">
        <v>3933</v>
      </c>
      <c r="B1221" s="429" t="s">
        <v>9221</v>
      </c>
      <c r="C1221" s="424" t="s">
        <v>58</v>
      </c>
      <c r="D1221" s="434">
        <v>773.67</v>
      </c>
    </row>
    <row r="1222" spans="1:4" ht="12.75" customHeight="1" x14ac:dyDescent="0.2">
      <c r="A1222" s="424" t="s">
        <v>3934</v>
      </c>
      <c r="B1222" s="429" t="s">
        <v>3935</v>
      </c>
      <c r="C1222" s="424" t="s">
        <v>58</v>
      </c>
      <c r="D1222" s="434">
        <v>327.63</v>
      </c>
    </row>
    <row r="1223" spans="1:4" ht="12.75" customHeight="1" x14ac:dyDescent="0.2">
      <c r="A1223" s="424" t="s">
        <v>3936</v>
      </c>
      <c r="B1223" s="429" t="s">
        <v>3937</v>
      </c>
      <c r="C1223" s="424" t="s">
        <v>58</v>
      </c>
      <c r="D1223" s="434">
        <v>754.86</v>
      </c>
    </row>
    <row r="1224" spans="1:4" ht="12.75" customHeight="1" x14ac:dyDescent="0.2">
      <c r="A1224" s="424" t="s">
        <v>3940</v>
      </c>
      <c r="B1224" s="429" t="s">
        <v>3941</v>
      </c>
      <c r="C1224" s="424" t="s">
        <v>58</v>
      </c>
      <c r="D1224" s="434">
        <v>966.61</v>
      </c>
    </row>
    <row r="1225" spans="1:4" x14ac:dyDescent="0.2">
      <c r="A1225" s="425">
        <v>8894</v>
      </c>
      <c r="B1225" s="428" t="s">
        <v>9222</v>
      </c>
      <c r="C1225" s="423"/>
      <c r="D1225" s="431"/>
    </row>
    <row r="1226" spans="1:4" ht="12.75" customHeight="1" x14ac:dyDescent="0.2">
      <c r="A1226" s="424" t="s">
        <v>3975</v>
      </c>
      <c r="B1226" s="429" t="s">
        <v>9223</v>
      </c>
      <c r="C1226" s="424" t="s">
        <v>58</v>
      </c>
      <c r="D1226" s="435">
        <v>1020.23</v>
      </c>
    </row>
    <row r="1227" spans="1:4" ht="12.75" customHeight="1" x14ac:dyDescent="0.2">
      <c r="A1227" s="424" t="s">
        <v>3976</v>
      </c>
      <c r="B1227" s="429" t="s">
        <v>9224</v>
      </c>
      <c r="C1227" s="424" t="s">
        <v>58</v>
      </c>
      <c r="D1227" s="435">
        <v>1311.11</v>
      </c>
    </row>
    <row r="1228" spans="1:4" x14ac:dyDescent="0.2">
      <c r="A1228" s="424" t="s">
        <v>3977</v>
      </c>
      <c r="B1228" s="429" t="s">
        <v>3978</v>
      </c>
      <c r="C1228" s="424" t="s">
        <v>1930</v>
      </c>
      <c r="D1228" s="434">
        <v>540.51</v>
      </c>
    </row>
    <row r="1229" spans="1:4" x14ac:dyDescent="0.2">
      <c r="A1229" s="425">
        <v>8895</v>
      </c>
      <c r="B1229" s="428" t="s">
        <v>9225</v>
      </c>
      <c r="C1229" s="423"/>
      <c r="D1229" s="431"/>
    </row>
    <row r="1230" spans="1:4" ht="12.75" customHeight="1" x14ac:dyDescent="0.2">
      <c r="A1230" s="424" t="s">
        <v>13450</v>
      </c>
      <c r="B1230" s="429" t="s">
        <v>13451</v>
      </c>
      <c r="C1230" s="424" t="s">
        <v>58</v>
      </c>
      <c r="D1230" s="434">
        <v>496.58</v>
      </c>
    </row>
    <row r="1231" spans="1:4" ht="12.75" customHeight="1" x14ac:dyDescent="0.2">
      <c r="A1231" s="424" t="s">
        <v>13452</v>
      </c>
      <c r="B1231" s="429" t="s">
        <v>13453</v>
      </c>
      <c r="C1231" s="424" t="s">
        <v>58</v>
      </c>
      <c r="D1231" s="434">
        <v>145.54</v>
      </c>
    </row>
    <row r="1232" spans="1:4" ht="12.75" customHeight="1" x14ac:dyDescent="0.2">
      <c r="A1232" s="424" t="s">
        <v>3938</v>
      </c>
      <c r="B1232" s="429" t="s">
        <v>3939</v>
      </c>
      <c r="C1232" s="424" t="s">
        <v>58</v>
      </c>
      <c r="D1232" s="434">
        <v>539.34</v>
      </c>
    </row>
    <row r="1233" spans="1:4" ht="12.75" customHeight="1" x14ac:dyDescent="0.2">
      <c r="A1233" s="424" t="s">
        <v>13454</v>
      </c>
      <c r="B1233" s="429" t="s">
        <v>13455</v>
      </c>
      <c r="C1233" s="424" t="s">
        <v>58</v>
      </c>
      <c r="D1233" s="434">
        <v>784.84</v>
      </c>
    </row>
    <row r="1234" spans="1:4" x14ac:dyDescent="0.2">
      <c r="A1234" s="424" t="s">
        <v>3475</v>
      </c>
      <c r="B1234" s="429" t="s">
        <v>3476</v>
      </c>
      <c r="C1234" s="424" t="s">
        <v>1930</v>
      </c>
      <c r="D1234" s="434">
        <v>180.71</v>
      </c>
    </row>
    <row r="1235" spans="1:4" ht="24" x14ac:dyDescent="0.2">
      <c r="A1235" s="424" t="s">
        <v>4022</v>
      </c>
      <c r="B1235" s="429" t="s">
        <v>4023</v>
      </c>
      <c r="C1235" s="424" t="s">
        <v>58</v>
      </c>
      <c r="D1235" s="434">
        <v>273.86</v>
      </c>
    </row>
    <row r="1236" spans="1:4" x14ac:dyDescent="0.2">
      <c r="A1236" s="425">
        <v>8896</v>
      </c>
      <c r="B1236" s="428" t="s">
        <v>9226</v>
      </c>
      <c r="C1236" s="423"/>
      <c r="D1236" s="431"/>
    </row>
    <row r="1237" spans="1:4" x14ac:dyDescent="0.2">
      <c r="A1237" s="424" t="s">
        <v>1955</v>
      </c>
      <c r="B1237" s="429" t="s">
        <v>1956</v>
      </c>
      <c r="C1237" s="424" t="s">
        <v>1930</v>
      </c>
      <c r="D1237" s="435">
        <v>1057.56</v>
      </c>
    </row>
    <row r="1238" spans="1:4" x14ac:dyDescent="0.2">
      <c r="A1238" s="424" t="s">
        <v>1957</v>
      </c>
      <c r="B1238" s="429" t="s">
        <v>1958</v>
      </c>
      <c r="C1238" s="424" t="s">
        <v>1930</v>
      </c>
      <c r="D1238" s="435">
        <v>1236.45</v>
      </c>
    </row>
    <row r="1239" spans="1:4" x14ac:dyDescent="0.2">
      <c r="A1239" s="424" t="s">
        <v>1959</v>
      </c>
      <c r="B1239" s="429" t="s">
        <v>1960</v>
      </c>
      <c r="C1239" s="424" t="s">
        <v>1930</v>
      </c>
      <c r="D1239" s="435">
        <v>1156.93</v>
      </c>
    </row>
    <row r="1240" spans="1:4" x14ac:dyDescent="0.2">
      <c r="A1240" s="424" t="s">
        <v>1961</v>
      </c>
      <c r="B1240" s="429" t="s">
        <v>1962</v>
      </c>
      <c r="C1240" s="424" t="s">
        <v>1930</v>
      </c>
      <c r="D1240" s="435">
        <v>1116.9100000000001</v>
      </c>
    </row>
    <row r="1241" spans="1:4" x14ac:dyDescent="0.2">
      <c r="A1241" s="424" t="s">
        <v>1974</v>
      </c>
      <c r="B1241" s="429" t="s">
        <v>13456</v>
      </c>
      <c r="C1241" s="424" t="s">
        <v>58</v>
      </c>
      <c r="D1241" s="434">
        <v>135.66</v>
      </c>
    </row>
    <row r="1242" spans="1:4" x14ac:dyDescent="0.2">
      <c r="A1242" s="425">
        <v>8897</v>
      </c>
      <c r="B1242" s="428" t="s">
        <v>9227</v>
      </c>
      <c r="C1242" s="423"/>
      <c r="D1242" s="431"/>
    </row>
    <row r="1243" spans="1:4" ht="24" x14ac:dyDescent="0.2">
      <c r="A1243" s="424" t="s">
        <v>3959</v>
      </c>
      <c r="B1243" s="429" t="s">
        <v>9228</v>
      </c>
      <c r="C1243" s="424" t="s">
        <v>58</v>
      </c>
      <c r="D1243" s="434">
        <v>152.99</v>
      </c>
    </row>
    <row r="1244" spans="1:4" x14ac:dyDescent="0.2">
      <c r="A1244" s="425">
        <v>8898</v>
      </c>
      <c r="B1244" s="428" t="s">
        <v>9229</v>
      </c>
      <c r="C1244" s="423"/>
      <c r="D1244" s="431"/>
    </row>
    <row r="1245" spans="1:4" x14ac:dyDescent="0.2">
      <c r="A1245" s="424" t="s">
        <v>3944</v>
      </c>
      <c r="B1245" s="429" t="s">
        <v>9230</v>
      </c>
      <c r="C1245" s="424" t="s">
        <v>58</v>
      </c>
      <c r="D1245" s="433">
        <v>21.14</v>
      </c>
    </row>
    <row r="1246" spans="1:4" ht="24" x14ac:dyDescent="0.2">
      <c r="A1246" s="424" t="s">
        <v>8899</v>
      </c>
      <c r="B1246" s="429" t="s">
        <v>13457</v>
      </c>
      <c r="C1246" s="424" t="s">
        <v>58</v>
      </c>
      <c r="D1246" s="434">
        <v>110.67</v>
      </c>
    </row>
    <row r="1247" spans="1:4" ht="24" x14ac:dyDescent="0.2">
      <c r="A1247" s="424" t="s">
        <v>3945</v>
      </c>
      <c r="B1247" s="429" t="s">
        <v>13458</v>
      </c>
      <c r="C1247" s="424" t="s">
        <v>58</v>
      </c>
      <c r="D1247" s="434">
        <v>238.55</v>
      </c>
    </row>
    <row r="1248" spans="1:4" ht="24" x14ac:dyDescent="0.2">
      <c r="A1248" s="424" t="s">
        <v>3946</v>
      </c>
      <c r="B1248" s="429" t="s">
        <v>13459</v>
      </c>
      <c r="C1248" s="424" t="s">
        <v>58</v>
      </c>
      <c r="D1248" s="434">
        <v>240.38</v>
      </c>
    </row>
    <row r="1249" spans="1:4" x14ac:dyDescent="0.2">
      <c r="A1249" s="424" t="s">
        <v>13460</v>
      </c>
      <c r="B1249" s="429" t="s">
        <v>13461</v>
      </c>
      <c r="C1249" s="424" t="s">
        <v>58</v>
      </c>
      <c r="D1249" s="433">
        <v>27.16</v>
      </c>
    </row>
    <row r="1250" spans="1:4" x14ac:dyDescent="0.2">
      <c r="A1250" s="425">
        <v>8899</v>
      </c>
      <c r="B1250" s="428" t="s">
        <v>9231</v>
      </c>
      <c r="C1250" s="423"/>
      <c r="D1250" s="431"/>
    </row>
    <row r="1251" spans="1:4" x14ac:dyDescent="0.2">
      <c r="A1251" s="424" t="s">
        <v>1939</v>
      </c>
      <c r="B1251" s="429" t="s">
        <v>1940</v>
      </c>
      <c r="C1251" s="424" t="s">
        <v>1930</v>
      </c>
      <c r="D1251" s="433">
        <v>54.19</v>
      </c>
    </row>
    <row r="1252" spans="1:4" x14ac:dyDescent="0.2">
      <c r="A1252" s="424" t="s">
        <v>1941</v>
      </c>
      <c r="B1252" s="429" t="s">
        <v>1942</v>
      </c>
      <c r="C1252" s="424" t="s">
        <v>1930</v>
      </c>
      <c r="D1252" s="434">
        <v>187.55</v>
      </c>
    </row>
    <row r="1253" spans="1:4" ht="12.75" customHeight="1" x14ac:dyDescent="0.2">
      <c r="A1253" s="424" t="s">
        <v>1945</v>
      </c>
      <c r="B1253" s="429" t="s">
        <v>1946</v>
      </c>
      <c r="C1253" s="424" t="s">
        <v>1930</v>
      </c>
      <c r="D1253" s="435">
        <v>1156.76</v>
      </c>
    </row>
    <row r="1254" spans="1:4" x14ac:dyDescent="0.2">
      <c r="A1254" s="424" t="s">
        <v>3942</v>
      </c>
      <c r="B1254" s="429" t="s">
        <v>3943</v>
      </c>
      <c r="C1254" s="424" t="s">
        <v>1930</v>
      </c>
      <c r="D1254" s="433">
        <v>16.53</v>
      </c>
    </row>
    <row r="1255" spans="1:4" ht="24" x14ac:dyDescent="0.2">
      <c r="A1255" s="424" t="s">
        <v>1963</v>
      </c>
      <c r="B1255" s="429" t="s">
        <v>9232</v>
      </c>
      <c r="C1255" s="424" t="s">
        <v>58</v>
      </c>
      <c r="D1255" s="433">
        <v>32.5</v>
      </c>
    </row>
    <row r="1256" spans="1:4" x14ac:dyDescent="0.2">
      <c r="A1256" s="424" t="s">
        <v>1964</v>
      </c>
      <c r="B1256" s="429" t="s">
        <v>1965</v>
      </c>
      <c r="C1256" s="424" t="s">
        <v>1930</v>
      </c>
      <c r="D1256" s="433">
        <v>50.68</v>
      </c>
    </row>
    <row r="1257" spans="1:4" x14ac:dyDescent="0.2">
      <c r="A1257" s="424" t="s">
        <v>1966</v>
      </c>
      <c r="B1257" s="429" t="s">
        <v>1967</v>
      </c>
      <c r="C1257" s="424" t="s">
        <v>1930</v>
      </c>
      <c r="D1257" s="433">
        <v>40.700000000000003</v>
      </c>
    </row>
    <row r="1258" spans="1:4" x14ac:dyDescent="0.2">
      <c r="A1258" s="424" t="s">
        <v>1968</v>
      </c>
      <c r="B1258" s="429" t="s">
        <v>1969</v>
      </c>
      <c r="C1258" s="424" t="s">
        <v>1930</v>
      </c>
      <c r="D1258" s="434">
        <v>190.51</v>
      </c>
    </row>
    <row r="1259" spans="1:4" x14ac:dyDescent="0.2">
      <c r="A1259" s="424" t="s">
        <v>1970</v>
      </c>
      <c r="B1259" s="429" t="s">
        <v>1971</v>
      </c>
      <c r="C1259" s="424" t="s">
        <v>1930</v>
      </c>
      <c r="D1259" s="433">
        <v>67.489999999999995</v>
      </c>
    </row>
    <row r="1260" spans="1:4" x14ac:dyDescent="0.2">
      <c r="A1260" s="424" t="s">
        <v>3973</v>
      </c>
      <c r="B1260" s="429" t="s">
        <v>3974</v>
      </c>
      <c r="C1260" s="424" t="s">
        <v>1930</v>
      </c>
      <c r="D1260" s="433">
        <v>63.67</v>
      </c>
    </row>
    <row r="1261" spans="1:4" ht="24" x14ac:dyDescent="0.2">
      <c r="A1261" s="424" t="s">
        <v>1975</v>
      </c>
      <c r="B1261" s="429" t="s">
        <v>9233</v>
      </c>
      <c r="C1261" s="424" t="s">
        <v>58</v>
      </c>
      <c r="D1261" s="433">
        <v>45.76</v>
      </c>
    </row>
    <row r="1262" spans="1:4" ht="24" x14ac:dyDescent="0.2">
      <c r="A1262" s="424" t="s">
        <v>1976</v>
      </c>
      <c r="B1262" s="429" t="s">
        <v>9234</v>
      </c>
      <c r="C1262" s="424" t="s">
        <v>58</v>
      </c>
      <c r="D1262" s="433">
        <v>96.09</v>
      </c>
    </row>
    <row r="1263" spans="1:4" x14ac:dyDescent="0.2">
      <c r="A1263" s="424" t="s">
        <v>1977</v>
      </c>
      <c r="B1263" s="429" t="s">
        <v>1978</v>
      </c>
      <c r="C1263" s="424" t="s">
        <v>1930</v>
      </c>
      <c r="D1263" s="433">
        <v>59.86</v>
      </c>
    </row>
    <row r="1264" spans="1:4" x14ac:dyDescent="0.2">
      <c r="A1264" s="424" t="s">
        <v>3979</v>
      </c>
      <c r="B1264" s="429" t="s">
        <v>9235</v>
      </c>
      <c r="C1264" s="424" t="s">
        <v>58</v>
      </c>
      <c r="D1264" s="432">
        <v>4.53</v>
      </c>
    </row>
    <row r="1265" spans="1:4" ht="24" x14ac:dyDescent="0.2">
      <c r="A1265" s="424" t="s">
        <v>1983</v>
      </c>
      <c r="B1265" s="429" t="s">
        <v>9236</v>
      </c>
      <c r="C1265" s="424" t="s">
        <v>58</v>
      </c>
      <c r="D1265" s="433">
        <v>53.22</v>
      </c>
    </row>
    <row r="1266" spans="1:4" x14ac:dyDescent="0.2">
      <c r="A1266" s="424" t="s">
        <v>1984</v>
      </c>
      <c r="B1266" s="429" t="s">
        <v>1985</v>
      </c>
      <c r="C1266" s="424" t="s">
        <v>1930</v>
      </c>
      <c r="D1266" s="433">
        <v>58.27</v>
      </c>
    </row>
    <row r="1267" spans="1:4" ht="24" x14ac:dyDescent="0.2">
      <c r="A1267" s="424" t="s">
        <v>4010</v>
      </c>
      <c r="B1267" s="429" t="s">
        <v>4011</v>
      </c>
      <c r="C1267" s="424" t="s">
        <v>1930</v>
      </c>
      <c r="D1267" s="434">
        <v>138.72</v>
      </c>
    </row>
    <row r="1268" spans="1:4" ht="24" x14ac:dyDescent="0.2">
      <c r="A1268" s="424" t="s">
        <v>4012</v>
      </c>
      <c r="B1268" s="429" t="s">
        <v>4013</v>
      </c>
      <c r="C1268" s="424" t="s">
        <v>1930</v>
      </c>
      <c r="D1268" s="434">
        <v>153.41</v>
      </c>
    </row>
    <row r="1269" spans="1:4" x14ac:dyDescent="0.2">
      <c r="A1269" s="424" t="s">
        <v>4014</v>
      </c>
      <c r="B1269" s="429" t="s">
        <v>4015</v>
      </c>
      <c r="C1269" s="424" t="s">
        <v>1930</v>
      </c>
      <c r="D1269" s="433">
        <v>34.979999999999997</v>
      </c>
    </row>
    <row r="1270" spans="1:4" x14ac:dyDescent="0.2">
      <c r="A1270" s="424" t="s">
        <v>4016</v>
      </c>
      <c r="B1270" s="429" t="s">
        <v>4017</v>
      </c>
      <c r="C1270" s="424" t="s">
        <v>1930</v>
      </c>
      <c r="D1270" s="433">
        <v>54.53</v>
      </c>
    </row>
    <row r="1271" spans="1:4" x14ac:dyDescent="0.2">
      <c r="A1271" s="425">
        <v>8900</v>
      </c>
      <c r="B1271" s="428" t="s">
        <v>9237</v>
      </c>
      <c r="C1271" s="423"/>
      <c r="D1271" s="431"/>
    </row>
    <row r="1272" spans="1:4" x14ac:dyDescent="0.2">
      <c r="A1272" s="424" t="s">
        <v>1972</v>
      </c>
      <c r="B1272" s="429" t="s">
        <v>1973</v>
      </c>
      <c r="C1272" s="424" t="s">
        <v>1930</v>
      </c>
      <c r="D1272" s="433">
        <v>63.32</v>
      </c>
    </row>
    <row r="1273" spans="1:4" x14ac:dyDescent="0.2">
      <c r="A1273" s="424" t="s">
        <v>1979</v>
      </c>
      <c r="B1273" s="429" t="s">
        <v>1980</v>
      </c>
      <c r="C1273" s="424" t="s">
        <v>1930</v>
      </c>
      <c r="D1273" s="433">
        <v>66.760000000000005</v>
      </c>
    </row>
    <row r="1274" spans="1:4" x14ac:dyDescent="0.2">
      <c r="A1274" s="424" t="s">
        <v>1981</v>
      </c>
      <c r="B1274" s="429" t="s">
        <v>1982</v>
      </c>
      <c r="C1274" s="424" t="s">
        <v>1930</v>
      </c>
      <c r="D1274" s="434">
        <v>199.5</v>
      </c>
    </row>
    <row r="1275" spans="1:4" x14ac:dyDescent="0.2">
      <c r="A1275" s="424" t="s">
        <v>1986</v>
      </c>
      <c r="B1275" s="429" t="s">
        <v>1987</v>
      </c>
      <c r="C1275" s="424" t="s">
        <v>1930</v>
      </c>
      <c r="D1275" s="433">
        <v>78.34</v>
      </c>
    </row>
    <row r="1276" spans="1:4" x14ac:dyDescent="0.2">
      <c r="A1276" s="424" t="s">
        <v>1988</v>
      </c>
      <c r="B1276" s="429" t="s">
        <v>1989</v>
      </c>
      <c r="C1276" s="424" t="s">
        <v>1930</v>
      </c>
      <c r="D1276" s="433">
        <v>65.349999999999994</v>
      </c>
    </row>
    <row r="1277" spans="1:4" x14ac:dyDescent="0.2">
      <c r="A1277" s="425">
        <v>8901</v>
      </c>
      <c r="B1277" s="428" t="s">
        <v>9238</v>
      </c>
      <c r="C1277" s="423"/>
      <c r="D1277" s="431"/>
    </row>
    <row r="1278" spans="1:4" ht="24" x14ac:dyDescent="0.2">
      <c r="A1278" s="424" t="s">
        <v>1943</v>
      </c>
      <c r="B1278" s="429" t="s">
        <v>1944</v>
      </c>
      <c r="C1278" s="424" t="s">
        <v>1930</v>
      </c>
      <c r="D1278" s="434">
        <v>619.23</v>
      </c>
    </row>
    <row r="1279" spans="1:4" ht="12.75" customHeight="1" x14ac:dyDescent="0.2">
      <c r="A1279" s="424" t="s">
        <v>1950</v>
      </c>
      <c r="B1279" s="429" t="s">
        <v>9239</v>
      </c>
      <c r="C1279" s="424" t="s">
        <v>58</v>
      </c>
      <c r="D1279" s="434">
        <v>328.19</v>
      </c>
    </row>
    <row r="1280" spans="1:4" ht="12.75" customHeight="1" x14ac:dyDescent="0.2">
      <c r="A1280" s="424" t="s">
        <v>1952</v>
      </c>
      <c r="B1280" s="429" t="s">
        <v>9240</v>
      </c>
      <c r="C1280" s="424" t="s">
        <v>58</v>
      </c>
      <c r="D1280" s="434">
        <v>226</v>
      </c>
    </row>
    <row r="1281" spans="1:4" ht="12.75" customHeight="1" x14ac:dyDescent="0.2">
      <c r="A1281" s="424" t="s">
        <v>1947</v>
      </c>
      <c r="B1281" s="429" t="s">
        <v>9241</v>
      </c>
      <c r="C1281" s="424" t="s">
        <v>58</v>
      </c>
      <c r="D1281" s="434">
        <v>236.08</v>
      </c>
    </row>
    <row r="1282" spans="1:4" ht="12.75" customHeight="1" x14ac:dyDescent="0.2">
      <c r="A1282" s="424" t="s">
        <v>1951</v>
      </c>
      <c r="B1282" s="429" t="s">
        <v>9242</v>
      </c>
      <c r="C1282" s="424" t="s">
        <v>58</v>
      </c>
      <c r="D1282" s="434">
        <v>267.55</v>
      </c>
    </row>
    <row r="1283" spans="1:4" ht="12.75" customHeight="1" x14ac:dyDescent="0.2">
      <c r="A1283" s="424" t="s">
        <v>1953</v>
      </c>
      <c r="B1283" s="429" t="s">
        <v>9243</v>
      </c>
      <c r="C1283" s="424" t="s">
        <v>58</v>
      </c>
      <c r="D1283" s="434">
        <v>137.08000000000001</v>
      </c>
    </row>
    <row r="1284" spans="1:4" ht="12.75" customHeight="1" x14ac:dyDescent="0.2">
      <c r="A1284" s="424" t="s">
        <v>1954</v>
      </c>
      <c r="B1284" s="429" t="s">
        <v>9244</v>
      </c>
      <c r="C1284" s="424" t="s">
        <v>58</v>
      </c>
      <c r="D1284" s="434">
        <v>181.95</v>
      </c>
    </row>
    <row r="1285" spans="1:4" ht="12.75" customHeight="1" x14ac:dyDescent="0.2">
      <c r="A1285" s="424" t="s">
        <v>1948</v>
      </c>
      <c r="B1285" s="429" t="s">
        <v>9245</v>
      </c>
      <c r="C1285" s="424" t="s">
        <v>58</v>
      </c>
      <c r="D1285" s="434">
        <v>229.3</v>
      </c>
    </row>
    <row r="1286" spans="1:4" ht="12.75" customHeight="1" x14ac:dyDescent="0.2">
      <c r="A1286" s="424" t="s">
        <v>1949</v>
      </c>
      <c r="B1286" s="429" t="s">
        <v>9246</v>
      </c>
      <c r="C1286" s="424" t="s">
        <v>58</v>
      </c>
      <c r="D1286" s="434">
        <v>221.26</v>
      </c>
    </row>
    <row r="1287" spans="1:4" x14ac:dyDescent="0.2">
      <c r="A1287" s="425">
        <v>8680</v>
      </c>
      <c r="B1287" s="428" t="s">
        <v>9247</v>
      </c>
      <c r="C1287" s="423"/>
      <c r="D1287" s="431"/>
    </row>
    <row r="1288" spans="1:4" x14ac:dyDescent="0.2">
      <c r="A1288" s="425">
        <v>8902</v>
      </c>
      <c r="B1288" s="428" t="s">
        <v>9248</v>
      </c>
      <c r="C1288" s="423"/>
      <c r="D1288" s="431"/>
    </row>
    <row r="1289" spans="1:4" x14ac:dyDescent="0.2">
      <c r="A1289" s="424" t="s">
        <v>2147</v>
      </c>
      <c r="B1289" s="429" t="s">
        <v>2148</v>
      </c>
      <c r="C1289" s="424" t="s">
        <v>8866</v>
      </c>
      <c r="D1289" s="435">
        <v>1292.6600000000001</v>
      </c>
    </row>
    <row r="1290" spans="1:4" x14ac:dyDescent="0.2">
      <c r="A1290" s="425">
        <v>8903</v>
      </c>
      <c r="B1290" s="428" t="s">
        <v>9249</v>
      </c>
      <c r="C1290" s="423"/>
      <c r="D1290" s="431"/>
    </row>
    <row r="1291" spans="1:4" x14ac:dyDescent="0.2">
      <c r="A1291" s="424" t="s">
        <v>2149</v>
      </c>
      <c r="B1291" s="429" t="s">
        <v>2150</v>
      </c>
      <c r="C1291" s="424" t="s">
        <v>8866</v>
      </c>
      <c r="D1291" s="434">
        <v>239.99</v>
      </c>
    </row>
    <row r="1292" spans="1:4" x14ac:dyDescent="0.2">
      <c r="A1292" s="424" t="s">
        <v>2151</v>
      </c>
      <c r="B1292" s="429" t="s">
        <v>2152</v>
      </c>
      <c r="C1292" s="424" t="s">
        <v>8866</v>
      </c>
      <c r="D1292" s="434">
        <v>267.89</v>
      </c>
    </row>
    <row r="1293" spans="1:4" x14ac:dyDescent="0.2">
      <c r="A1293" s="425">
        <v>8904</v>
      </c>
      <c r="B1293" s="428" t="s">
        <v>9250</v>
      </c>
      <c r="C1293" s="423"/>
      <c r="D1293" s="431"/>
    </row>
    <row r="1294" spans="1:4" x14ac:dyDescent="0.2">
      <c r="A1294" s="424" t="s">
        <v>2155</v>
      </c>
      <c r="B1294" s="429" t="s">
        <v>2156</v>
      </c>
      <c r="C1294" s="424" t="s">
        <v>8866</v>
      </c>
      <c r="D1294" s="434">
        <v>354.53</v>
      </c>
    </row>
    <row r="1295" spans="1:4" x14ac:dyDescent="0.2">
      <c r="A1295" s="424" t="s">
        <v>2157</v>
      </c>
      <c r="B1295" s="429" t="s">
        <v>2158</v>
      </c>
      <c r="C1295" s="424" t="s">
        <v>8866</v>
      </c>
      <c r="D1295" s="434">
        <v>378.58</v>
      </c>
    </row>
    <row r="1296" spans="1:4" ht="12.75" customHeight="1" x14ac:dyDescent="0.2">
      <c r="A1296" s="424" t="s">
        <v>9251</v>
      </c>
      <c r="B1296" s="429" t="s">
        <v>9252</v>
      </c>
      <c r="C1296" s="424" t="s">
        <v>8866</v>
      </c>
      <c r="D1296" s="434">
        <v>350.24</v>
      </c>
    </row>
    <row r="1297" spans="1:4" ht="12.75" customHeight="1" x14ac:dyDescent="0.2">
      <c r="A1297" s="424" t="s">
        <v>9253</v>
      </c>
      <c r="B1297" s="429" t="s">
        <v>9254</v>
      </c>
      <c r="C1297" s="424" t="s">
        <v>8866</v>
      </c>
      <c r="D1297" s="434">
        <v>388.23</v>
      </c>
    </row>
    <row r="1298" spans="1:4" x14ac:dyDescent="0.2">
      <c r="A1298" s="425">
        <v>8905</v>
      </c>
      <c r="B1298" s="428" t="s">
        <v>9255</v>
      </c>
      <c r="C1298" s="423"/>
      <c r="D1298" s="431"/>
    </row>
    <row r="1299" spans="1:4" x14ac:dyDescent="0.2">
      <c r="A1299" s="424" t="s">
        <v>2159</v>
      </c>
      <c r="B1299" s="429" t="s">
        <v>2160</v>
      </c>
      <c r="C1299" s="424" t="s">
        <v>8866</v>
      </c>
      <c r="D1299" s="434">
        <v>481.53</v>
      </c>
    </row>
    <row r="1300" spans="1:4" x14ac:dyDescent="0.2">
      <c r="A1300" s="424" t="s">
        <v>2161</v>
      </c>
      <c r="B1300" s="429" t="s">
        <v>2162</v>
      </c>
      <c r="C1300" s="424" t="s">
        <v>8866</v>
      </c>
      <c r="D1300" s="434">
        <v>493.39</v>
      </c>
    </row>
    <row r="1301" spans="1:4" x14ac:dyDescent="0.2">
      <c r="A1301" s="425">
        <v>8906</v>
      </c>
      <c r="B1301" s="428" t="s">
        <v>9256</v>
      </c>
      <c r="C1301" s="423"/>
      <c r="D1301" s="431"/>
    </row>
    <row r="1302" spans="1:4" x14ac:dyDescent="0.2">
      <c r="A1302" s="424" t="s">
        <v>2165</v>
      </c>
      <c r="B1302" s="429" t="s">
        <v>9257</v>
      </c>
      <c r="C1302" s="424" t="s">
        <v>58</v>
      </c>
      <c r="D1302" s="434">
        <v>112.67</v>
      </c>
    </row>
    <row r="1303" spans="1:4" x14ac:dyDescent="0.2">
      <c r="A1303" s="425">
        <v>8907</v>
      </c>
      <c r="B1303" s="428" t="s">
        <v>9258</v>
      </c>
      <c r="C1303" s="423"/>
      <c r="D1303" s="431"/>
    </row>
    <row r="1304" spans="1:4" ht="12.75" customHeight="1" x14ac:dyDescent="0.2">
      <c r="A1304" s="424" t="s">
        <v>2166</v>
      </c>
      <c r="B1304" s="429" t="s">
        <v>9259</v>
      </c>
      <c r="C1304" s="424" t="s">
        <v>22</v>
      </c>
      <c r="D1304" s="433">
        <v>50.64</v>
      </c>
    </row>
    <row r="1305" spans="1:4" ht="12.75" customHeight="1" x14ac:dyDescent="0.2">
      <c r="A1305" s="424" t="s">
        <v>2167</v>
      </c>
      <c r="B1305" s="429" t="s">
        <v>9260</v>
      </c>
      <c r="C1305" s="424" t="s">
        <v>22</v>
      </c>
      <c r="D1305" s="433">
        <v>42.95</v>
      </c>
    </row>
    <row r="1306" spans="1:4" x14ac:dyDescent="0.2">
      <c r="A1306" s="424" t="s">
        <v>2172</v>
      </c>
      <c r="B1306" s="429" t="s">
        <v>2173</v>
      </c>
      <c r="C1306" s="424" t="s">
        <v>22</v>
      </c>
      <c r="D1306" s="433">
        <v>14.23</v>
      </c>
    </row>
    <row r="1307" spans="1:4" ht="12.75" customHeight="1" x14ac:dyDescent="0.2">
      <c r="A1307" s="424" t="s">
        <v>9261</v>
      </c>
      <c r="B1307" s="429" t="s">
        <v>9262</v>
      </c>
      <c r="C1307" s="424" t="s">
        <v>22</v>
      </c>
      <c r="D1307" s="434">
        <v>195.24</v>
      </c>
    </row>
    <row r="1308" spans="1:4" ht="12.75" customHeight="1" x14ac:dyDescent="0.2">
      <c r="A1308" s="424" t="s">
        <v>9263</v>
      </c>
      <c r="B1308" s="429" t="s">
        <v>9264</v>
      </c>
      <c r="C1308" s="424" t="s">
        <v>22</v>
      </c>
      <c r="D1308" s="434">
        <v>177.88</v>
      </c>
    </row>
    <row r="1309" spans="1:4" ht="12.75" customHeight="1" x14ac:dyDescent="0.2">
      <c r="A1309" s="424" t="s">
        <v>9265</v>
      </c>
      <c r="B1309" s="429" t="s">
        <v>9266</v>
      </c>
      <c r="C1309" s="424" t="s">
        <v>22</v>
      </c>
      <c r="D1309" s="434">
        <v>182.84</v>
      </c>
    </row>
    <row r="1310" spans="1:4" x14ac:dyDescent="0.2">
      <c r="A1310" s="425">
        <v>8908</v>
      </c>
      <c r="B1310" s="428" t="s">
        <v>9267</v>
      </c>
      <c r="C1310" s="423"/>
      <c r="D1310" s="431"/>
    </row>
    <row r="1311" spans="1:4" x14ac:dyDescent="0.2">
      <c r="A1311" s="424" t="s">
        <v>2168</v>
      </c>
      <c r="B1311" s="429" t="s">
        <v>2169</v>
      </c>
      <c r="C1311" s="424" t="s">
        <v>22</v>
      </c>
      <c r="D1311" s="433">
        <v>38.479999999999997</v>
      </c>
    </row>
    <row r="1312" spans="1:4" x14ac:dyDescent="0.2">
      <c r="A1312" s="424" t="s">
        <v>2170</v>
      </c>
      <c r="B1312" s="429" t="s">
        <v>2171</v>
      </c>
      <c r="C1312" s="424" t="s">
        <v>22</v>
      </c>
      <c r="D1312" s="433">
        <v>30.1</v>
      </c>
    </row>
    <row r="1313" spans="1:4" x14ac:dyDescent="0.2">
      <c r="A1313" s="424" t="s">
        <v>2174</v>
      </c>
      <c r="B1313" s="429" t="s">
        <v>2175</v>
      </c>
      <c r="C1313" s="424" t="s">
        <v>22</v>
      </c>
      <c r="D1313" s="433">
        <v>14.33</v>
      </c>
    </row>
    <row r="1314" spans="1:4" x14ac:dyDescent="0.2">
      <c r="A1314" s="425">
        <v>8909</v>
      </c>
      <c r="B1314" s="428" t="s">
        <v>9268</v>
      </c>
      <c r="C1314" s="423"/>
      <c r="D1314" s="431"/>
    </row>
    <row r="1315" spans="1:4" x14ac:dyDescent="0.2">
      <c r="A1315" s="424" t="s">
        <v>2153</v>
      </c>
      <c r="B1315" s="429" t="s">
        <v>2154</v>
      </c>
      <c r="C1315" s="424" t="s">
        <v>8866</v>
      </c>
      <c r="D1315" s="434">
        <v>311.5</v>
      </c>
    </row>
    <row r="1316" spans="1:4" x14ac:dyDescent="0.2">
      <c r="A1316" s="424" t="s">
        <v>2163</v>
      </c>
      <c r="B1316" s="429" t="s">
        <v>2164</v>
      </c>
      <c r="C1316" s="424" t="s">
        <v>8866</v>
      </c>
      <c r="D1316" s="434">
        <v>296.45999999999998</v>
      </c>
    </row>
    <row r="1317" spans="1:4" x14ac:dyDescent="0.2">
      <c r="A1317" s="425">
        <v>8910</v>
      </c>
      <c r="B1317" s="428" t="s">
        <v>9269</v>
      </c>
      <c r="C1317" s="423"/>
      <c r="D1317" s="431"/>
    </row>
    <row r="1318" spans="1:4" x14ac:dyDescent="0.2">
      <c r="A1318" s="424" t="s">
        <v>4555</v>
      </c>
      <c r="B1318" s="429" t="s">
        <v>4556</v>
      </c>
      <c r="C1318" s="424" t="s">
        <v>8866</v>
      </c>
      <c r="D1318" s="434">
        <v>227.84</v>
      </c>
    </row>
    <row r="1319" spans="1:4" x14ac:dyDescent="0.2">
      <c r="A1319" s="424" t="s">
        <v>4557</v>
      </c>
      <c r="B1319" s="429" t="s">
        <v>4558</v>
      </c>
      <c r="C1319" s="424" t="s">
        <v>8866</v>
      </c>
      <c r="D1319" s="434">
        <v>220.36</v>
      </c>
    </row>
    <row r="1320" spans="1:4" x14ac:dyDescent="0.2">
      <c r="A1320" s="425">
        <v>8911</v>
      </c>
      <c r="B1320" s="428" t="s">
        <v>9270</v>
      </c>
      <c r="C1320" s="423"/>
      <c r="D1320" s="431"/>
    </row>
    <row r="1321" spans="1:4" x14ac:dyDescent="0.2">
      <c r="A1321" s="424" t="s">
        <v>4563</v>
      </c>
      <c r="B1321" s="429" t="s">
        <v>4564</v>
      </c>
      <c r="C1321" s="424" t="s">
        <v>8866</v>
      </c>
      <c r="D1321" s="434">
        <v>278.11</v>
      </c>
    </row>
    <row r="1322" spans="1:4" x14ac:dyDescent="0.2">
      <c r="A1322" s="424" t="s">
        <v>4565</v>
      </c>
      <c r="B1322" s="429" t="s">
        <v>4566</v>
      </c>
      <c r="C1322" s="424" t="s">
        <v>8866</v>
      </c>
      <c r="D1322" s="434">
        <v>273.23</v>
      </c>
    </row>
    <row r="1323" spans="1:4" x14ac:dyDescent="0.2">
      <c r="A1323" s="425">
        <v>8912</v>
      </c>
      <c r="B1323" s="428" t="s">
        <v>9271</v>
      </c>
      <c r="C1323" s="423"/>
      <c r="D1323" s="431"/>
    </row>
    <row r="1324" spans="1:4" x14ac:dyDescent="0.2">
      <c r="A1324" s="424" t="s">
        <v>4571</v>
      </c>
      <c r="B1324" s="429" t="s">
        <v>4572</v>
      </c>
      <c r="C1324" s="424" t="s">
        <v>8866</v>
      </c>
      <c r="D1324" s="434">
        <v>323.88</v>
      </c>
    </row>
    <row r="1325" spans="1:4" x14ac:dyDescent="0.2">
      <c r="A1325" s="424" t="s">
        <v>4573</v>
      </c>
      <c r="B1325" s="429" t="s">
        <v>4574</v>
      </c>
      <c r="C1325" s="424" t="s">
        <v>8866</v>
      </c>
      <c r="D1325" s="434">
        <v>319</v>
      </c>
    </row>
    <row r="1326" spans="1:4" x14ac:dyDescent="0.2">
      <c r="A1326" s="425">
        <v>8913</v>
      </c>
      <c r="B1326" s="428" t="s">
        <v>9272</v>
      </c>
      <c r="C1326" s="423"/>
      <c r="D1326" s="431"/>
    </row>
    <row r="1327" spans="1:4" x14ac:dyDescent="0.2">
      <c r="A1327" s="424" t="s">
        <v>4567</v>
      </c>
      <c r="B1327" s="429" t="s">
        <v>4568</v>
      </c>
      <c r="C1327" s="424" t="s">
        <v>8866</v>
      </c>
      <c r="D1327" s="434">
        <v>193.06</v>
      </c>
    </row>
    <row r="1328" spans="1:4" x14ac:dyDescent="0.2">
      <c r="A1328" s="424" t="s">
        <v>4569</v>
      </c>
      <c r="B1328" s="429" t="s">
        <v>4570</v>
      </c>
      <c r="C1328" s="424" t="s">
        <v>8866</v>
      </c>
      <c r="D1328" s="434">
        <v>201.54</v>
      </c>
    </row>
    <row r="1329" spans="1:4" x14ac:dyDescent="0.2">
      <c r="A1329" s="425">
        <v>8914</v>
      </c>
      <c r="B1329" s="428" t="s">
        <v>9273</v>
      </c>
      <c r="C1329" s="423"/>
      <c r="D1329" s="431"/>
    </row>
    <row r="1330" spans="1:4" x14ac:dyDescent="0.2">
      <c r="A1330" s="424" t="s">
        <v>4559</v>
      </c>
      <c r="B1330" s="429" t="s">
        <v>4560</v>
      </c>
      <c r="C1330" s="424" t="s">
        <v>8866</v>
      </c>
      <c r="D1330" s="434">
        <v>266.68</v>
      </c>
    </row>
    <row r="1331" spans="1:4" x14ac:dyDescent="0.2">
      <c r="A1331" s="424" t="s">
        <v>4561</v>
      </c>
      <c r="B1331" s="429" t="s">
        <v>4562</v>
      </c>
      <c r="C1331" s="424" t="s">
        <v>8866</v>
      </c>
      <c r="D1331" s="434">
        <v>257.2</v>
      </c>
    </row>
    <row r="1332" spans="1:4" x14ac:dyDescent="0.2">
      <c r="A1332" s="425">
        <v>8681</v>
      </c>
      <c r="B1332" s="428" t="s">
        <v>9274</v>
      </c>
      <c r="C1332" s="423"/>
      <c r="D1332" s="431"/>
    </row>
    <row r="1333" spans="1:4" x14ac:dyDescent="0.2">
      <c r="A1333" s="425">
        <v>8915</v>
      </c>
      <c r="B1333" s="428" t="s">
        <v>9275</v>
      </c>
      <c r="C1333" s="423"/>
      <c r="D1333" s="431"/>
    </row>
    <row r="1334" spans="1:4" ht="12.75" customHeight="1" x14ac:dyDescent="0.2">
      <c r="A1334" s="424" t="s">
        <v>2642</v>
      </c>
      <c r="B1334" s="429" t="s">
        <v>2643</v>
      </c>
      <c r="C1334" s="424" t="s">
        <v>22</v>
      </c>
      <c r="D1334" s="433">
        <v>13.25</v>
      </c>
    </row>
    <row r="1335" spans="1:4" ht="12.75" customHeight="1" x14ac:dyDescent="0.2">
      <c r="A1335" s="424" t="s">
        <v>2644</v>
      </c>
      <c r="B1335" s="429" t="s">
        <v>2645</v>
      </c>
      <c r="C1335" s="424" t="s">
        <v>22</v>
      </c>
      <c r="D1335" s="432">
        <v>2.8</v>
      </c>
    </row>
    <row r="1336" spans="1:4" ht="12.75" customHeight="1" x14ac:dyDescent="0.2">
      <c r="A1336" s="424" t="s">
        <v>2646</v>
      </c>
      <c r="B1336" s="429" t="s">
        <v>2647</v>
      </c>
      <c r="C1336" s="424" t="s">
        <v>22</v>
      </c>
      <c r="D1336" s="433">
        <v>18.440000000000001</v>
      </c>
    </row>
    <row r="1337" spans="1:4" ht="12.75" customHeight="1" x14ac:dyDescent="0.2">
      <c r="A1337" s="424" t="s">
        <v>2648</v>
      </c>
      <c r="B1337" s="429" t="s">
        <v>2649</v>
      </c>
      <c r="C1337" s="424" t="s">
        <v>22</v>
      </c>
      <c r="D1337" s="432">
        <v>4.43</v>
      </c>
    </row>
    <row r="1338" spans="1:4" ht="12.75" customHeight="1" x14ac:dyDescent="0.2">
      <c r="A1338" s="424" t="s">
        <v>2650</v>
      </c>
      <c r="B1338" s="429" t="s">
        <v>2651</v>
      </c>
      <c r="C1338" s="424" t="s">
        <v>22</v>
      </c>
      <c r="D1338" s="433">
        <v>26.28</v>
      </c>
    </row>
    <row r="1339" spans="1:4" ht="12.75" customHeight="1" x14ac:dyDescent="0.2">
      <c r="A1339" s="424" t="s">
        <v>2652</v>
      </c>
      <c r="B1339" s="429" t="s">
        <v>2653</v>
      </c>
      <c r="C1339" s="424" t="s">
        <v>22</v>
      </c>
      <c r="D1339" s="433">
        <v>37.03</v>
      </c>
    </row>
    <row r="1340" spans="1:4" ht="24" x14ac:dyDescent="0.2">
      <c r="A1340" s="424" t="s">
        <v>2654</v>
      </c>
      <c r="B1340" s="429" t="s">
        <v>2655</v>
      </c>
      <c r="C1340" s="424" t="s">
        <v>22</v>
      </c>
      <c r="D1340" s="432">
        <v>6.1</v>
      </c>
    </row>
    <row r="1341" spans="1:4" ht="24" x14ac:dyDescent="0.2">
      <c r="A1341" s="424" t="s">
        <v>2656</v>
      </c>
      <c r="B1341" s="429" t="s">
        <v>2657</v>
      </c>
      <c r="C1341" s="424" t="s">
        <v>22</v>
      </c>
      <c r="D1341" s="432">
        <v>8.57</v>
      </c>
    </row>
    <row r="1342" spans="1:4" x14ac:dyDescent="0.2">
      <c r="A1342" s="424" t="s">
        <v>2968</v>
      </c>
      <c r="B1342" s="429" t="s">
        <v>2969</v>
      </c>
      <c r="C1342" s="424" t="s">
        <v>22</v>
      </c>
      <c r="D1342" s="433">
        <v>11.24</v>
      </c>
    </row>
    <row r="1343" spans="1:4" x14ac:dyDescent="0.2">
      <c r="A1343" s="424" t="s">
        <v>2970</v>
      </c>
      <c r="B1343" s="429" t="s">
        <v>2971</v>
      </c>
      <c r="C1343" s="424" t="s">
        <v>22</v>
      </c>
      <c r="D1343" s="432">
        <v>5.69</v>
      </c>
    </row>
    <row r="1344" spans="1:4" x14ac:dyDescent="0.2">
      <c r="A1344" s="424" t="s">
        <v>2972</v>
      </c>
      <c r="B1344" s="429" t="s">
        <v>2973</v>
      </c>
      <c r="C1344" s="424" t="s">
        <v>22</v>
      </c>
      <c r="D1344" s="432">
        <v>6.53</v>
      </c>
    </row>
    <row r="1345" spans="1:4" x14ac:dyDescent="0.2">
      <c r="A1345" s="424" t="s">
        <v>2974</v>
      </c>
      <c r="B1345" s="429" t="s">
        <v>2975</v>
      </c>
      <c r="C1345" s="424" t="s">
        <v>22</v>
      </c>
      <c r="D1345" s="432">
        <v>7.71</v>
      </c>
    </row>
    <row r="1346" spans="1:4" x14ac:dyDescent="0.2">
      <c r="A1346" s="424" t="s">
        <v>2976</v>
      </c>
      <c r="B1346" s="429" t="s">
        <v>2977</v>
      </c>
      <c r="C1346" s="424" t="s">
        <v>22</v>
      </c>
      <c r="D1346" s="432">
        <v>8.9700000000000006</v>
      </c>
    </row>
    <row r="1347" spans="1:4" x14ac:dyDescent="0.2">
      <c r="A1347" s="425">
        <v>8916</v>
      </c>
      <c r="B1347" s="428" t="s">
        <v>9276</v>
      </c>
      <c r="C1347" s="423"/>
      <c r="D1347" s="431"/>
    </row>
    <row r="1348" spans="1:4" ht="24" x14ac:dyDescent="0.2">
      <c r="A1348" s="424" t="s">
        <v>2610</v>
      </c>
      <c r="B1348" s="429" t="s">
        <v>2611</v>
      </c>
      <c r="C1348" s="424" t="s">
        <v>22</v>
      </c>
      <c r="D1348" s="433">
        <v>13.68</v>
      </c>
    </row>
    <row r="1349" spans="1:4" ht="24" x14ac:dyDescent="0.2">
      <c r="A1349" s="424" t="s">
        <v>2612</v>
      </c>
      <c r="B1349" s="429" t="s">
        <v>2613</v>
      </c>
      <c r="C1349" s="424" t="s">
        <v>22</v>
      </c>
      <c r="D1349" s="434">
        <v>108.61</v>
      </c>
    </row>
    <row r="1350" spans="1:4" ht="24" x14ac:dyDescent="0.2">
      <c r="A1350" s="424" t="s">
        <v>2614</v>
      </c>
      <c r="B1350" s="429" t="s">
        <v>2615</v>
      </c>
      <c r="C1350" s="424" t="s">
        <v>22</v>
      </c>
      <c r="D1350" s="432">
        <v>2.91</v>
      </c>
    </row>
    <row r="1351" spans="1:4" ht="24" x14ac:dyDescent="0.2">
      <c r="A1351" s="424" t="s">
        <v>2616</v>
      </c>
      <c r="B1351" s="429" t="s">
        <v>2617</v>
      </c>
      <c r="C1351" s="424" t="s">
        <v>22</v>
      </c>
      <c r="D1351" s="434">
        <v>136.63999999999999</v>
      </c>
    </row>
    <row r="1352" spans="1:4" ht="24" x14ac:dyDescent="0.2">
      <c r="A1352" s="424" t="s">
        <v>2618</v>
      </c>
      <c r="B1352" s="429" t="s">
        <v>2619</v>
      </c>
      <c r="C1352" s="424" t="s">
        <v>22</v>
      </c>
      <c r="D1352" s="433">
        <v>20.329999999999998</v>
      </c>
    </row>
    <row r="1353" spans="1:4" ht="24" x14ac:dyDescent="0.2">
      <c r="A1353" s="424" t="s">
        <v>2620</v>
      </c>
      <c r="B1353" s="429" t="s">
        <v>2621</v>
      </c>
      <c r="C1353" s="424" t="s">
        <v>22</v>
      </c>
      <c r="D1353" s="434">
        <v>166.66</v>
      </c>
    </row>
    <row r="1354" spans="1:4" ht="24" x14ac:dyDescent="0.2">
      <c r="A1354" s="424" t="s">
        <v>2622</v>
      </c>
      <c r="B1354" s="429" t="s">
        <v>2623</v>
      </c>
      <c r="C1354" s="424" t="s">
        <v>22</v>
      </c>
      <c r="D1354" s="434">
        <v>217.69</v>
      </c>
    </row>
    <row r="1355" spans="1:4" ht="24" x14ac:dyDescent="0.2">
      <c r="A1355" s="424" t="s">
        <v>2624</v>
      </c>
      <c r="B1355" s="429" t="s">
        <v>2625</v>
      </c>
      <c r="C1355" s="424" t="s">
        <v>22</v>
      </c>
      <c r="D1355" s="432">
        <v>4.5599999999999996</v>
      </c>
    </row>
    <row r="1356" spans="1:4" ht="24" x14ac:dyDescent="0.2">
      <c r="A1356" s="424" t="s">
        <v>2626</v>
      </c>
      <c r="B1356" s="429" t="s">
        <v>2627</v>
      </c>
      <c r="C1356" s="424" t="s">
        <v>22</v>
      </c>
      <c r="D1356" s="433">
        <v>28.86</v>
      </c>
    </row>
    <row r="1357" spans="1:4" ht="24" x14ac:dyDescent="0.2">
      <c r="A1357" s="424" t="s">
        <v>2628</v>
      </c>
      <c r="B1357" s="429" t="s">
        <v>2629</v>
      </c>
      <c r="C1357" s="424" t="s">
        <v>22</v>
      </c>
      <c r="D1357" s="434">
        <v>267.57</v>
      </c>
    </row>
    <row r="1358" spans="1:4" ht="24" x14ac:dyDescent="0.2">
      <c r="A1358" s="424" t="s">
        <v>2630</v>
      </c>
      <c r="B1358" s="429" t="s">
        <v>2631</v>
      </c>
      <c r="C1358" s="424" t="s">
        <v>22</v>
      </c>
      <c r="D1358" s="433">
        <v>36.270000000000003</v>
      </c>
    </row>
    <row r="1359" spans="1:4" ht="24" x14ac:dyDescent="0.2">
      <c r="A1359" s="424" t="s">
        <v>2632</v>
      </c>
      <c r="B1359" s="429" t="s">
        <v>2633</v>
      </c>
      <c r="C1359" s="424" t="s">
        <v>22</v>
      </c>
      <c r="D1359" s="432">
        <v>6.14</v>
      </c>
    </row>
    <row r="1360" spans="1:4" ht="24" x14ac:dyDescent="0.2">
      <c r="A1360" s="424" t="s">
        <v>2634</v>
      </c>
      <c r="B1360" s="429" t="s">
        <v>2635</v>
      </c>
      <c r="C1360" s="424" t="s">
        <v>22</v>
      </c>
      <c r="D1360" s="433">
        <v>52.09</v>
      </c>
    </row>
    <row r="1361" spans="1:4" ht="24" x14ac:dyDescent="0.2">
      <c r="A1361" s="424" t="s">
        <v>2636</v>
      </c>
      <c r="B1361" s="429" t="s">
        <v>2637</v>
      </c>
      <c r="C1361" s="424" t="s">
        <v>22</v>
      </c>
      <c r="D1361" s="432">
        <v>9.17</v>
      </c>
    </row>
    <row r="1362" spans="1:4" ht="24" x14ac:dyDescent="0.2">
      <c r="A1362" s="424" t="s">
        <v>2638</v>
      </c>
      <c r="B1362" s="429" t="s">
        <v>2639</v>
      </c>
      <c r="C1362" s="424" t="s">
        <v>22</v>
      </c>
      <c r="D1362" s="433">
        <v>73.56</v>
      </c>
    </row>
    <row r="1363" spans="1:4" ht="24" x14ac:dyDescent="0.2">
      <c r="A1363" s="424" t="s">
        <v>2640</v>
      </c>
      <c r="B1363" s="429" t="s">
        <v>2641</v>
      </c>
      <c r="C1363" s="424" t="s">
        <v>22</v>
      </c>
      <c r="D1363" s="433">
        <v>96.25</v>
      </c>
    </row>
    <row r="1364" spans="1:4" x14ac:dyDescent="0.2">
      <c r="A1364" s="425">
        <v>8917</v>
      </c>
      <c r="B1364" s="428" t="s">
        <v>9277</v>
      </c>
      <c r="C1364" s="423"/>
      <c r="D1364" s="431"/>
    </row>
    <row r="1365" spans="1:4" x14ac:dyDescent="0.2">
      <c r="A1365" s="424" t="s">
        <v>2658</v>
      </c>
      <c r="B1365" s="429" t="s">
        <v>13462</v>
      </c>
      <c r="C1365" s="424" t="s">
        <v>22</v>
      </c>
      <c r="D1365" s="433">
        <v>12.36</v>
      </c>
    </row>
    <row r="1366" spans="1:4" x14ac:dyDescent="0.2">
      <c r="A1366" s="424" t="s">
        <v>2659</v>
      </c>
      <c r="B1366" s="429" t="s">
        <v>13463</v>
      </c>
      <c r="C1366" s="424" t="s">
        <v>22</v>
      </c>
      <c r="D1366" s="433">
        <v>18.41</v>
      </c>
    </row>
    <row r="1367" spans="1:4" x14ac:dyDescent="0.2">
      <c r="A1367" s="424" t="s">
        <v>2660</v>
      </c>
      <c r="B1367" s="429" t="s">
        <v>13464</v>
      </c>
      <c r="C1367" s="424" t="s">
        <v>22</v>
      </c>
      <c r="D1367" s="433">
        <v>25.86</v>
      </c>
    </row>
    <row r="1368" spans="1:4" x14ac:dyDescent="0.2">
      <c r="A1368" s="424" t="s">
        <v>2661</v>
      </c>
      <c r="B1368" s="429" t="s">
        <v>13465</v>
      </c>
      <c r="C1368" s="424" t="s">
        <v>22</v>
      </c>
      <c r="D1368" s="433">
        <v>35.83</v>
      </c>
    </row>
    <row r="1369" spans="1:4" x14ac:dyDescent="0.2">
      <c r="A1369" s="424" t="s">
        <v>2662</v>
      </c>
      <c r="B1369" s="429" t="s">
        <v>13466</v>
      </c>
      <c r="C1369" s="424" t="s">
        <v>22</v>
      </c>
      <c r="D1369" s="433">
        <v>48.83</v>
      </c>
    </row>
    <row r="1370" spans="1:4" x14ac:dyDescent="0.2">
      <c r="A1370" s="424" t="s">
        <v>2663</v>
      </c>
      <c r="B1370" s="429" t="s">
        <v>13467</v>
      </c>
      <c r="C1370" s="424" t="s">
        <v>22</v>
      </c>
      <c r="D1370" s="433">
        <v>66.42</v>
      </c>
    </row>
    <row r="1371" spans="1:4" x14ac:dyDescent="0.2">
      <c r="A1371" s="424" t="s">
        <v>2664</v>
      </c>
      <c r="B1371" s="429" t="s">
        <v>13468</v>
      </c>
      <c r="C1371" s="424" t="s">
        <v>22</v>
      </c>
      <c r="D1371" s="433">
        <v>91</v>
      </c>
    </row>
    <row r="1372" spans="1:4" x14ac:dyDescent="0.2">
      <c r="A1372" s="425">
        <v>8918</v>
      </c>
      <c r="B1372" s="428" t="s">
        <v>9278</v>
      </c>
      <c r="C1372" s="423"/>
      <c r="D1372" s="431"/>
    </row>
    <row r="1373" spans="1:4" ht="12.75" customHeight="1" x14ac:dyDescent="0.2">
      <c r="A1373" s="424" t="s">
        <v>9279</v>
      </c>
      <c r="B1373" s="429" t="s">
        <v>9280</v>
      </c>
      <c r="C1373" s="424" t="s">
        <v>58</v>
      </c>
      <c r="D1373" s="433">
        <v>17.809999999999999</v>
      </c>
    </row>
    <row r="1374" spans="1:4" ht="24" x14ac:dyDescent="0.2">
      <c r="A1374" s="424" t="s">
        <v>2714</v>
      </c>
      <c r="B1374" s="429" t="s">
        <v>9281</v>
      </c>
      <c r="C1374" s="424" t="s">
        <v>58</v>
      </c>
      <c r="D1374" s="433">
        <v>10.87</v>
      </c>
    </row>
    <row r="1375" spans="1:4" ht="12.75" customHeight="1" x14ac:dyDescent="0.2">
      <c r="A1375" s="424" t="s">
        <v>2708</v>
      </c>
      <c r="B1375" s="429" t="s">
        <v>13469</v>
      </c>
      <c r="C1375" s="424" t="s">
        <v>58</v>
      </c>
      <c r="D1375" s="433">
        <v>14.88</v>
      </c>
    </row>
    <row r="1376" spans="1:4" ht="24" x14ac:dyDescent="0.2">
      <c r="A1376" s="424" t="s">
        <v>2713</v>
      </c>
      <c r="B1376" s="429" t="s">
        <v>9282</v>
      </c>
      <c r="C1376" s="424" t="s">
        <v>58</v>
      </c>
      <c r="D1376" s="433">
        <v>14.49</v>
      </c>
    </row>
    <row r="1377" spans="1:4" ht="12.75" customHeight="1" x14ac:dyDescent="0.2">
      <c r="A1377" s="424" t="s">
        <v>2709</v>
      </c>
      <c r="B1377" s="429" t="s">
        <v>13470</v>
      </c>
      <c r="C1377" s="424" t="s">
        <v>58</v>
      </c>
      <c r="D1377" s="433">
        <v>16.66</v>
      </c>
    </row>
    <row r="1378" spans="1:4" ht="12.75" customHeight="1" x14ac:dyDescent="0.2">
      <c r="A1378" s="424" t="s">
        <v>2710</v>
      </c>
      <c r="B1378" s="429" t="s">
        <v>9283</v>
      </c>
      <c r="C1378" s="424" t="s">
        <v>58</v>
      </c>
      <c r="D1378" s="433">
        <v>11.73</v>
      </c>
    </row>
    <row r="1379" spans="1:4" ht="12.75" customHeight="1" x14ac:dyDescent="0.2">
      <c r="A1379" s="424" t="s">
        <v>2711</v>
      </c>
      <c r="B1379" s="429" t="s">
        <v>9284</v>
      </c>
      <c r="C1379" s="424" t="s">
        <v>58</v>
      </c>
      <c r="D1379" s="433">
        <v>13.28</v>
      </c>
    </row>
    <row r="1380" spans="1:4" ht="12.75" customHeight="1" x14ac:dyDescent="0.2">
      <c r="A1380" s="424" t="s">
        <v>2712</v>
      </c>
      <c r="B1380" s="429" t="s">
        <v>9285</v>
      </c>
      <c r="C1380" s="424" t="s">
        <v>58</v>
      </c>
      <c r="D1380" s="433">
        <v>12.54</v>
      </c>
    </row>
    <row r="1381" spans="1:4" ht="24" x14ac:dyDescent="0.2">
      <c r="A1381" s="424" t="s">
        <v>2716</v>
      </c>
      <c r="B1381" s="429" t="s">
        <v>9286</v>
      </c>
      <c r="C1381" s="424" t="s">
        <v>58</v>
      </c>
      <c r="D1381" s="433">
        <v>10.28</v>
      </c>
    </row>
    <row r="1382" spans="1:4" ht="24" x14ac:dyDescent="0.2">
      <c r="A1382" s="424" t="s">
        <v>2715</v>
      </c>
      <c r="B1382" s="429" t="s">
        <v>9287</v>
      </c>
      <c r="C1382" s="424" t="s">
        <v>58</v>
      </c>
      <c r="D1382" s="433">
        <v>12.91</v>
      </c>
    </row>
    <row r="1383" spans="1:4" x14ac:dyDescent="0.2">
      <c r="A1383" s="424" t="s">
        <v>2777</v>
      </c>
      <c r="B1383" s="429" t="s">
        <v>9288</v>
      </c>
      <c r="C1383" s="424" t="s">
        <v>58</v>
      </c>
      <c r="D1383" s="433">
        <v>54.76</v>
      </c>
    </row>
    <row r="1384" spans="1:4" x14ac:dyDescent="0.2">
      <c r="A1384" s="425">
        <v>8919</v>
      </c>
      <c r="B1384" s="428" t="s">
        <v>9289</v>
      </c>
      <c r="C1384" s="423"/>
      <c r="D1384" s="431"/>
    </row>
    <row r="1385" spans="1:4" ht="12.75" customHeight="1" x14ac:dyDescent="0.2">
      <c r="A1385" s="424" t="s">
        <v>2765</v>
      </c>
      <c r="B1385" s="429" t="s">
        <v>9290</v>
      </c>
      <c r="C1385" s="424" t="s">
        <v>58</v>
      </c>
      <c r="D1385" s="434">
        <v>211.12</v>
      </c>
    </row>
    <row r="1386" spans="1:4" ht="12.75" customHeight="1" x14ac:dyDescent="0.2">
      <c r="A1386" s="424" t="s">
        <v>2766</v>
      </c>
      <c r="B1386" s="429" t="s">
        <v>9291</v>
      </c>
      <c r="C1386" s="424" t="s">
        <v>58</v>
      </c>
      <c r="D1386" s="434">
        <v>723.07</v>
      </c>
    </row>
    <row r="1387" spans="1:4" ht="12.75" customHeight="1" x14ac:dyDescent="0.2">
      <c r="A1387" s="424" t="s">
        <v>2767</v>
      </c>
      <c r="B1387" s="429" t="s">
        <v>9292</v>
      </c>
      <c r="C1387" s="424" t="s">
        <v>58</v>
      </c>
      <c r="D1387" s="434">
        <v>689.8</v>
      </c>
    </row>
    <row r="1388" spans="1:4" ht="12.75" customHeight="1" x14ac:dyDescent="0.2">
      <c r="A1388" s="424" t="s">
        <v>2768</v>
      </c>
      <c r="B1388" s="429" t="s">
        <v>9293</v>
      </c>
      <c r="C1388" s="424" t="s">
        <v>58</v>
      </c>
      <c r="D1388" s="435">
        <v>1833.8</v>
      </c>
    </row>
    <row r="1389" spans="1:4" ht="12.75" customHeight="1" x14ac:dyDescent="0.2">
      <c r="A1389" s="424" t="s">
        <v>2769</v>
      </c>
      <c r="B1389" s="429" t="s">
        <v>9294</v>
      </c>
      <c r="C1389" s="424" t="s">
        <v>58</v>
      </c>
      <c r="D1389" s="435">
        <v>1461.78</v>
      </c>
    </row>
    <row r="1390" spans="1:4" x14ac:dyDescent="0.2">
      <c r="A1390" s="424" t="s">
        <v>2717</v>
      </c>
      <c r="B1390" s="429" t="s">
        <v>2718</v>
      </c>
      <c r="C1390" s="424" t="s">
        <v>58</v>
      </c>
      <c r="D1390" s="433">
        <v>68.64</v>
      </c>
    </row>
    <row r="1391" spans="1:4" x14ac:dyDescent="0.2">
      <c r="A1391" s="424" t="s">
        <v>2727</v>
      </c>
      <c r="B1391" s="429" t="s">
        <v>2728</v>
      </c>
      <c r="C1391" s="424" t="s">
        <v>58</v>
      </c>
      <c r="D1391" s="433">
        <v>29.09</v>
      </c>
    </row>
    <row r="1392" spans="1:4" x14ac:dyDescent="0.2">
      <c r="A1392" s="424" t="s">
        <v>2729</v>
      </c>
      <c r="B1392" s="429" t="s">
        <v>2730</v>
      </c>
      <c r="C1392" s="424" t="s">
        <v>58</v>
      </c>
      <c r="D1392" s="433">
        <v>52.7</v>
      </c>
    </row>
    <row r="1393" spans="1:4" x14ac:dyDescent="0.2">
      <c r="A1393" s="424" t="s">
        <v>2731</v>
      </c>
      <c r="B1393" s="429" t="s">
        <v>2732</v>
      </c>
      <c r="C1393" s="424" t="s">
        <v>58</v>
      </c>
      <c r="D1393" s="433">
        <v>91.05</v>
      </c>
    </row>
    <row r="1394" spans="1:4" x14ac:dyDescent="0.2">
      <c r="A1394" s="424" t="s">
        <v>2733</v>
      </c>
      <c r="B1394" s="429" t="s">
        <v>2734</v>
      </c>
      <c r="C1394" s="424" t="s">
        <v>58</v>
      </c>
      <c r="D1394" s="434">
        <v>100.34</v>
      </c>
    </row>
    <row r="1395" spans="1:4" x14ac:dyDescent="0.2">
      <c r="A1395" s="424" t="s">
        <v>2735</v>
      </c>
      <c r="B1395" s="429" t="s">
        <v>2736</v>
      </c>
      <c r="C1395" s="424" t="s">
        <v>58</v>
      </c>
      <c r="D1395" s="434">
        <v>138.74</v>
      </c>
    </row>
    <row r="1396" spans="1:4" x14ac:dyDescent="0.2">
      <c r="A1396" s="424" t="s">
        <v>2737</v>
      </c>
      <c r="B1396" s="429" t="s">
        <v>2738</v>
      </c>
      <c r="C1396" s="424" t="s">
        <v>58</v>
      </c>
      <c r="D1396" s="434">
        <v>117.29</v>
      </c>
    </row>
    <row r="1397" spans="1:4" x14ac:dyDescent="0.2">
      <c r="A1397" s="424" t="s">
        <v>2739</v>
      </c>
      <c r="B1397" s="429" t="s">
        <v>2740</v>
      </c>
      <c r="C1397" s="424" t="s">
        <v>58</v>
      </c>
      <c r="D1397" s="434">
        <v>116.03</v>
      </c>
    </row>
    <row r="1398" spans="1:4" x14ac:dyDescent="0.2">
      <c r="A1398" s="424" t="s">
        <v>2741</v>
      </c>
      <c r="B1398" s="429" t="s">
        <v>2742</v>
      </c>
      <c r="C1398" s="424" t="s">
        <v>58</v>
      </c>
      <c r="D1398" s="434">
        <v>129.78</v>
      </c>
    </row>
    <row r="1399" spans="1:4" x14ac:dyDescent="0.2">
      <c r="A1399" s="424" t="s">
        <v>2743</v>
      </c>
      <c r="B1399" s="429" t="s">
        <v>2744</v>
      </c>
      <c r="C1399" s="424" t="s">
        <v>58</v>
      </c>
      <c r="D1399" s="434">
        <v>123.29</v>
      </c>
    </row>
    <row r="1400" spans="1:4" ht="24" x14ac:dyDescent="0.2">
      <c r="A1400" s="424" t="s">
        <v>2770</v>
      </c>
      <c r="B1400" s="429" t="s">
        <v>13471</v>
      </c>
      <c r="C1400" s="424" t="s">
        <v>58</v>
      </c>
      <c r="D1400" s="433">
        <v>72.989999999999995</v>
      </c>
    </row>
    <row r="1401" spans="1:4" ht="24" x14ac:dyDescent="0.2">
      <c r="A1401" s="424" t="s">
        <v>2771</v>
      </c>
      <c r="B1401" s="429" t="s">
        <v>13472</v>
      </c>
      <c r="C1401" s="424" t="s">
        <v>58</v>
      </c>
      <c r="D1401" s="434">
        <v>122.97</v>
      </c>
    </row>
    <row r="1402" spans="1:4" ht="24" x14ac:dyDescent="0.2">
      <c r="A1402" s="424" t="s">
        <v>2772</v>
      </c>
      <c r="B1402" s="429" t="s">
        <v>13473</v>
      </c>
      <c r="C1402" s="424" t="s">
        <v>58</v>
      </c>
      <c r="D1402" s="434">
        <v>236.83</v>
      </c>
    </row>
    <row r="1403" spans="1:4" ht="24" x14ac:dyDescent="0.2">
      <c r="A1403" s="424" t="s">
        <v>2773</v>
      </c>
      <c r="B1403" s="429" t="s">
        <v>13474</v>
      </c>
      <c r="C1403" s="424" t="s">
        <v>58</v>
      </c>
      <c r="D1403" s="434">
        <v>393.63</v>
      </c>
    </row>
    <row r="1404" spans="1:4" x14ac:dyDescent="0.2">
      <c r="A1404" s="424" t="s">
        <v>2774</v>
      </c>
      <c r="B1404" s="429" t="s">
        <v>9295</v>
      </c>
      <c r="C1404" s="424" t="s">
        <v>58</v>
      </c>
      <c r="D1404" s="433">
        <v>34.159999999999997</v>
      </c>
    </row>
    <row r="1405" spans="1:4" x14ac:dyDescent="0.2">
      <c r="A1405" s="424" t="s">
        <v>2775</v>
      </c>
      <c r="B1405" s="429" t="s">
        <v>2776</v>
      </c>
      <c r="C1405" s="424" t="s">
        <v>58</v>
      </c>
      <c r="D1405" s="433">
        <v>37.31</v>
      </c>
    </row>
    <row r="1406" spans="1:4" x14ac:dyDescent="0.2">
      <c r="A1406" s="425">
        <v>8920</v>
      </c>
      <c r="B1406" s="428" t="s">
        <v>9296</v>
      </c>
      <c r="C1406" s="423"/>
      <c r="D1406" s="431"/>
    </row>
    <row r="1407" spans="1:4" ht="24" x14ac:dyDescent="0.2">
      <c r="A1407" s="424" t="s">
        <v>2719</v>
      </c>
      <c r="B1407" s="429" t="s">
        <v>2720</v>
      </c>
      <c r="C1407" s="424" t="s">
        <v>58</v>
      </c>
      <c r="D1407" s="434">
        <v>168.61</v>
      </c>
    </row>
    <row r="1408" spans="1:4" ht="24" x14ac:dyDescent="0.2">
      <c r="A1408" s="424" t="s">
        <v>2721</v>
      </c>
      <c r="B1408" s="429" t="s">
        <v>2722</v>
      </c>
      <c r="C1408" s="424" t="s">
        <v>58</v>
      </c>
      <c r="D1408" s="434">
        <v>167.1</v>
      </c>
    </row>
    <row r="1409" spans="1:4" ht="24" x14ac:dyDescent="0.2">
      <c r="A1409" s="424" t="s">
        <v>2723</v>
      </c>
      <c r="B1409" s="429" t="s">
        <v>2724</v>
      </c>
      <c r="C1409" s="424" t="s">
        <v>58</v>
      </c>
      <c r="D1409" s="434">
        <v>295.73</v>
      </c>
    </row>
    <row r="1410" spans="1:4" ht="24" x14ac:dyDescent="0.2">
      <c r="A1410" s="424" t="s">
        <v>2725</v>
      </c>
      <c r="B1410" s="429" t="s">
        <v>2726</v>
      </c>
      <c r="C1410" s="424" t="s">
        <v>58</v>
      </c>
      <c r="D1410" s="434">
        <v>369.17</v>
      </c>
    </row>
    <row r="1411" spans="1:4" x14ac:dyDescent="0.2">
      <c r="A1411" s="425">
        <v>8921</v>
      </c>
      <c r="B1411" s="428" t="s">
        <v>9297</v>
      </c>
      <c r="C1411" s="423"/>
      <c r="D1411" s="431"/>
    </row>
    <row r="1412" spans="1:4" x14ac:dyDescent="0.2">
      <c r="A1412" s="424" t="s">
        <v>2745</v>
      </c>
      <c r="B1412" s="429" t="s">
        <v>2746</v>
      </c>
      <c r="C1412" s="424" t="s">
        <v>58</v>
      </c>
      <c r="D1412" s="433">
        <v>65.05</v>
      </c>
    </row>
    <row r="1413" spans="1:4" x14ac:dyDescent="0.2">
      <c r="A1413" s="424" t="s">
        <v>2747</v>
      </c>
      <c r="B1413" s="429" t="s">
        <v>2746</v>
      </c>
      <c r="C1413" s="424" t="s">
        <v>58</v>
      </c>
      <c r="D1413" s="433">
        <v>65.05</v>
      </c>
    </row>
    <row r="1414" spans="1:4" x14ac:dyDescent="0.2">
      <c r="A1414" s="424" t="s">
        <v>2748</v>
      </c>
      <c r="B1414" s="429" t="s">
        <v>2749</v>
      </c>
      <c r="C1414" s="424" t="s">
        <v>58</v>
      </c>
      <c r="D1414" s="434">
        <v>126.43</v>
      </c>
    </row>
    <row r="1415" spans="1:4" ht="12.75" customHeight="1" x14ac:dyDescent="0.2">
      <c r="A1415" s="424" t="s">
        <v>2750</v>
      </c>
      <c r="B1415" s="429" t="s">
        <v>2751</v>
      </c>
      <c r="C1415" s="424" t="s">
        <v>58</v>
      </c>
      <c r="D1415" s="434">
        <v>126.43</v>
      </c>
    </row>
    <row r="1416" spans="1:4" x14ac:dyDescent="0.2">
      <c r="A1416" s="424" t="s">
        <v>2753</v>
      </c>
      <c r="B1416" s="429" t="s">
        <v>2754</v>
      </c>
      <c r="C1416" s="424" t="s">
        <v>58</v>
      </c>
      <c r="D1416" s="434">
        <v>195.23</v>
      </c>
    </row>
    <row r="1417" spans="1:4" ht="12.75" customHeight="1" x14ac:dyDescent="0.2">
      <c r="A1417" s="424" t="s">
        <v>2755</v>
      </c>
      <c r="B1417" s="429" t="s">
        <v>2756</v>
      </c>
      <c r="C1417" s="424" t="s">
        <v>58</v>
      </c>
      <c r="D1417" s="434">
        <v>195.23</v>
      </c>
    </row>
    <row r="1418" spans="1:4" x14ac:dyDescent="0.2">
      <c r="A1418" s="424" t="s">
        <v>2760</v>
      </c>
      <c r="B1418" s="429" t="s">
        <v>2761</v>
      </c>
      <c r="C1418" s="424" t="s">
        <v>58</v>
      </c>
      <c r="D1418" s="434">
        <v>763.95</v>
      </c>
    </row>
    <row r="1419" spans="1:4" ht="12.75" customHeight="1" x14ac:dyDescent="0.2">
      <c r="A1419" s="424" t="s">
        <v>2762</v>
      </c>
      <c r="B1419" s="429" t="s">
        <v>2763</v>
      </c>
      <c r="C1419" s="424" t="s">
        <v>58</v>
      </c>
      <c r="D1419" s="434">
        <v>767.01</v>
      </c>
    </row>
    <row r="1420" spans="1:4" ht="24" x14ac:dyDescent="0.2">
      <c r="A1420" s="424" t="s">
        <v>2752</v>
      </c>
      <c r="B1420" s="429" t="s">
        <v>13475</v>
      </c>
      <c r="C1420" s="424" t="s">
        <v>58</v>
      </c>
      <c r="D1420" s="434">
        <v>127.55</v>
      </c>
    </row>
    <row r="1421" spans="1:4" ht="12.75" customHeight="1" x14ac:dyDescent="0.2">
      <c r="A1421" s="424" t="s">
        <v>2704</v>
      </c>
      <c r="B1421" s="429" t="s">
        <v>13476</v>
      </c>
      <c r="C1421" s="424" t="s">
        <v>58</v>
      </c>
      <c r="D1421" s="434">
        <v>240.63</v>
      </c>
    </row>
    <row r="1422" spans="1:4" ht="24" x14ac:dyDescent="0.2">
      <c r="A1422" s="424" t="s">
        <v>2757</v>
      </c>
      <c r="B1422" s="429" t="s">
        <v>13477</v>
      </c>
      <c r="C1422" s="424" t="s">
        <v>58</v>
      </c>
      <c r="D1422" s="434">
        <v>251.84</v>
      </c>
    </row>
    <row r="1423" spans="1:4" ht="24" x14ac:dyDescent="0.2">
      <c r="A1423" s="424" t="s">
        <v>2705</v>
      </c>
      <c r="B1423" s="429" t="s">
        <v>13478</v>
      </c>
      <c r="C1423" s="424" t="s">
        <v>58</v>
      </c>
      <c r="D1423" s="434">
        <v>374.73</v>
      </c>
    </row>
    <row r="1424" spans="1:4" ht="24" x14ac:dyDescent="0.2">
      <c r="A1424" s="424" t="s">
        <v>2758</v>
      </c>
      <c r="B1424" s="429" t="s">
        <v>13479</v>
      </c>
      <c r="C1424" s="424" t="s">
        <v>58</v>
      </c>
      <c r="D1424" s="434">
        <v>345.99</v>
      </c>
    </row>
    <row r="1425" spans="1:4" ht="24" x14ac:dyDescent="0.2">
      <c r="A1425" s="424" t="s">
        <v>2706</v>
      </c>
      <c r="B1425" s="429" t="s">
        <v>13480</v>
      </c>
      <c r="C1425" s="424" t="s">
        <v>58</v>
      </c>
      <c r="D1425" s="434">
        <v>474.74</v>
      </c>
    </row>
    <row r="1426" spans="1:4" ht="24" x14ac:dyDescent="0.2">
      <c r="A1426" s="424" t="s">
        <v>2759</v>
      </c>
      <c r="B1426" s="429" t="s">
        <v>13481</v>
      </c>
      <c r="C1426" s="424" t="s">
        <v>58</v>
      </c>
      <c r="D1426" s="434">
        <v>532.16999999999996</v>
      </c>
    </row>
    <row r="1427" spans="1:4" ht="24" x14ac:dyDescent="0.2">
      <c r="A1427" s="424" t="s">
        <v>2707</v>
      </c>
      <c r="B1427" s="429" t="s">
        <v>13482</v>
      </c>
      <c r="C1427" s="424" t="s">
        <v>58</v>
      </c>
      <c r="D1427" s="434">
        <v>752.97</v>
      </c>
    </row>
    <row r="1428" spans="1:4" ht="24" x14ac:dyDescent="0.2">
      <c r="A1428" s="424" t="s">
        <v>13483</v>
      </c>
      <c r="B1428" s="429" t="s">
        <v>13484</v>
      </c>
      <c r="C1428" s="424" t="s">
        <v>58</v>
      </c>
      <c r="D1428" s="435">
        <v>1234.55</v>
      </c>
    </row>
    <row r="1429" spans="1:4" ht="24" x14ac:dyDescent="0.2">
      <c r="A1429" s="424" t="s">
        <v>2764</v>
      </c>
      <c r="B1429" s="429" t="s">
        <v>13485</v>
      </c>
      <c r="C1429" s="424" t="s">
        <v>58</v>
      </c>
      <c r="D1429" s="435">
        <v>1754.24</v>
      </c>
    </row>
    <row r="1430" spans="1:4" ht="12.75" customHeight="1" x14ac:dyDescent="0.2">
      <c r="A1430" s="424" t="s">
        <v>13486</v>
      </c>
      <c r="B1430" s="429" t="s">
        <v>13487</v>
      </c>
      <c r="C1430" s="424" t="s">
        <v>58</v>
      </c>
      <c r="D1430" s="434">
        <v>547.17999999999995</v>
      </c>
    </row>
    <row r="1431" spans="1:4" ht="12.75" customHeight="1" x14ac:dyDescent="0.2">
      <c r="A1431" s="424" t="s">
        <v>2788</v>
      </c>
      <c r="B1431" s="429" t="s">
        <v>13488</v>
      </c>
      <c r="C1431" s="424" t="s">
        <v>58</v>
      </c>
      <c r="D1431" s="435">
        <v>1173.78</v>
      </c>
    </row>
    <row r="1432" spans="1:4" ht="12.75" customHeight="1" x14ac:dyDescent="0.2">
      <c r="A1432" s="424" t="s">
        <v>2789</v>
      </c>
      <c r="B1432" s="429" t="s">
        <v>13489</v>
      </c>
      <c r="C1432" s="424" t="s">
        <v>58</v>
      </c>
      <c r="D1432" s="434">
        <v>352.49</v>
      </c>
    </row>
    <row r="1433" spans="1:4" x14ac:dyDescent="0.2">
      <c r="A1433" s="425">
        <v>8922</v>
      </c>
      <c r="B1433" s="428" t="s">
        <v>9298</v>
      </c>
      <c r="C1433" s="423"/>
      <c r="D1433" s="431"/>
    </row>
    <row r="1434" spans="1:4" x14ac:dyDescent="0.2">
      <c r="A1434" s="424" t="s">
        <v>2790</v>
      </c>
      <c r="B1434" s="429" t="s">
        <v>9299</v>
      </c>
      <c r="C1434" s="424" t="s">
        <v>58</v>
      </c>
      <c r="D1434" s="433">
        <v>71.77</v>
      </c>
    </row>
    <row r="1435" spans="1:4" x14ac:dyDescent="0.2">
      <c r="A1435" s="424" t="s">
        <v>2791</v>
      </c>
      <c r="B1435" s="429" t="s">
        <v>2792</v>
      </c>
      <c r="C1435" s="424" t="s">
        <v>58</v>
      </c>
      <c r="D1435" s="433">
        <v>76.52</v>
      </c>
    </row>
    <row r="1436" spans="1:4" ht="12.75" customHeight="1" x14ac:dyDescent="0.2">
      <c r="A1436" s="424" t="s">
        <v>9300</v>
      </c>
      <c r="B1436" s="429" t="s">
        <v>9301</v>
      </c>
      <c r="C1436" s="424" t="s">
        <v>58</v>
      </c>
      <c r="D1436" s="433">
        <v>81.91</v>
      </c>
    </row>
    <row r="1437" spans="1:4" ht="12.75" customHeight="1" x14ac:dyDescent="0.2">
      <c r="A1437" s="424" t="s">
        <v>9302</v>
      </c>
      <c r="B1437" s="429" t="s">
        <v>9303</v>
      </c>
      <c r="C1437" s="424" t="s">
        <v>58</v>
      </c>
      <c r="D1437" s="433">
        <v>86.64</v>
      </c>
    </row>
    <row r="1438" spans="1:4" ht="12.75" customHeight="1" x14ac:dyDescent="0.2">
      <c r="A1438" s="424" t="s">
        <v>9304</v>
      </c>
      <c r="B1438" s="429" t="s">
        <v>9305</v>
      </c>
      <c r="C1438" s="424" t="s">
        <v>58</v>
      </c>
      <c r="D1438" s="434">
        <v>122.76</v>
      </c>
    </row>
    <row r="1439" spans="1:4" ht="12.75" customHeight="1" x14ac:dyDescent="0.2">
      <c r="A1439" s="424" t="s">
        <v>9306</v>
      </c>
      <c r="B1439" s="429" t="s">
        <v>9307</v>
      </c>
      <c r="C1439" s="424" t="s">
        <v>58</v>
      </c>
      <c r="D1439" s="434">
        <v>100.33</v>
      </c>
    </row>
    <row r="1440" spans="1:4" ht="12.75" customHeight="1" x14ac:dyDescent="0.2">
      <c r="A1440" s="424" t="s">
        <v>9308</v>
      </c>
      <c r="B1440" s="429" t="s">
        <v>9309</v>
      </c>
      <c r="C1440" s="424" t="s">
        <v>58</v>
      </c>
      <c r="D1440" s="433">
        <v>96.92</v>
      </c>
    </row>
    <row r="1441" spans="1:4" ht="12.75" customHeight="1" x14ac:dyDescent="0.2">
      <c r="A1441" s="424" t="s">
        <v>9310</v>
      </c>
      <c r="B1441" s="429" t="s">
        <v>9311</v>
      </c>
      <c r="C1441" s="424" t="s">
        <v>58</v>
      </c>
      <c r="D1441" s="433">
        <v>97.81</v>
      </c>
    </row>
    <row r="1442" spans="1:4" ht="12.75" customHeight="1" x14ac:dyDescent="0.2">
      <c r="A1442" s="424" t="s">
        <v>9312</v>
      </c>
      <c r="B1442" s="429" t="s">
        <v>9313</v>
      </c>
      <c r="C1442" s="424" t="s">
        <v>58</v>
      </c>
      <c r="D1442" s="433">
        <v>62.64</v>
      </c>
    </row>
    <row r="1443" spans="1:4" ht="12.75" customHeight="1" x14ac:dyDescent="0.2">
      <c r="A1443" s="424" t="s">
        <v>9314</v>
      </c>
      <c r="B1443" s="429" t="s">
        <v>9315</v>
      </c>
      <c r="C1443" s="424" t="s">
        <v>58</v>
      </c>
      <c r="D1443" s="433">
        <v>63.53</v>
      </c>
    </row>
    <row r="1444" spans="1:4" ht="12.75" customHeight="1" x14ac:dyDescent="0.2">
      <c r="A1444" s="424" t="s">
        <v>9316</v>
      </c>
      <c r="B1444" s="429" t="s">
        <v>9317</v>
      </c>
      <c r="C1444" s="424" t="s">
        <v>58</v>
      </c>
      <c r="D1444" s="433">
        <v>47.63</v>
      </c>
    </row>
    <row r="1445" spans="1:4" ht="12.75" customHeight="1" x14ac:dyDescent="0.2">
      <c r="A1445" s="424" t="s">
        <v>9318</v>
      </c>
      <c r="B1445" s="429" t="s">
        <v>9319</v>
      </c>
      <c r="C1445" s="424" t="s">
        <v>58</v>
      </c>
      <c r="D1445" s="433">
        <v>43.33</v>
      </c>
    </row>
    <row r="1446" spans="1:4" ht="12.75" customHeight="1" x14ac:dyDescent="0.2">
      <c r="A1446" s="424" t="s">
        <v>9320</v>
      </c>
      <c r="B1446" s="429" t="s">
        <v>9321</v>
      </c>
      <c r="C1446" s="424" t="s">
        <v>58</v>
      </c>
      <c r="D1446" s="433">
        <v>48.06</v>
      </c>
    </row>
    <row r="1447" spans="1:4" ht="12.75" customHeight="1" x14ac:dyDescent="0.2">
      <c r="A1447" s="424" t="s">
        <v>9322</v>
      </c>
      <c r="B1447" s="429" t="s">
        <v>9323</v>
      </c>
      <c r="C1447" s="424" t="s">
        <v>58</v>
      </c>
      <c r="D1447" s="433">
        <v>84.18</v>
      </c>
    </row>
    <row r="1448" spans="1:4" ht="12.75" customHeight="1" x14ac:dyDescent="0.2">
      <c r="A1448" s="424" t="s">
        <v>9324</v>
      </c>
      <c r="B1448" s="429" t="s">
        <v>9325</v>
      </c>
      <c r="C1448" s="424" t="s">
        <v>58</v>
      </c>
      <c r="D1448" s="433">
        <v>61.75</v>
      </c>
    </row>
    <row r="1449" spans="1:4" ht="12.75" customHeight="1" x14ac:dyDescent="0.2">
      <c r="A1449" s="424" t="s">
        <v>9326</v>
      </c>
      <c r="B1449" s="429" t="s">
        <v>9327</v>
      </c>
      <c r="C1449" s="424" t="s">
        <v>58</v>
      </c>
      <c r="D1449" s="433">
        <v>58.34</v>
      </c>
    </row>
    <row r="1450" spans="1:4" ht="12.75" customHeight="1" x14ac:dyDescent="0.2">
      <c r="A1450" s="424" t="s">
        <v>9328</v>
      </c>
      <c r="B1450" s="429" t="s">
        <v>9329</v>
      </c>
      <c r="C1450" s="424" t="s">
        <v>58</v>
      </c>
      <c r="D1450" s="433">
        <v>59.23</v>
      </c>
    </row>
    <row r="1451" spans="1:4" ht="12.75" customHeight="1" x14ac:dyDescent="0.2">
      <c r="A1451" s="424" t="s">
        <v>9330</v>
      </c>
      <c r="B1451" s="429" t="s">
        <v>9331</v>
      </c>
      <c r="C1451" s="424" t="s">
        <v>58</v>
      </c>
      <c r="D1451" s="433">
        <v>19.96</v>
      </c>
    </row>
    <row r="1452" spans="1:4" ht="12.75" customHeight="1" x14ac:dyDescent="0.2">
      <c r="A1452" s="424" t="s">
        <v>9332</v>
      </c>
      <c r="B1452" s="429" t="s">
        <v>9333</v>
      </c>
      <c r="C1452" s="424" t="s">
        <v>58</v>
      </c>
      <c r="D1452" s="433">
        <v>40.81</v>
      </c>
    </row>
    <row r="1453" spans="1:4" ht="12.75" customHeight="1" x14ac:dyDescent="0.2">
      <c r="A1453" s="424" t="s">
        <v>9334</v>
      </c>
      <c r="B1453" s="429" t="s">
        <v>9335</v>
      </c>
      <c r="C1453" s="424" t="s">
        <v>58</v>
      </c>
      <c r="D1453" s="433">
        <v>45.54</v>
      </c>
    </row>
    <row r="1454" spans="1:4" ht="12.75" customHeight="1" x14ac:dyDescent="0.2">
      <c r="A1454" s="424" t="s">
        <v>9336</v>
      </c>
      <c r="B1454" s="429" t="s">
        <v>9337</v>
      </c>
      <c r="C1454" s="424" t="s">
        <v>58</v>
      </c>
      <c r="D1454" s="433">
        <v>42.59</v>
      </c>
    </row>
    <row r="1455" spans="1:4" ht="12.75" customHeight="1" x14ac:dyDescent="0.2">
      <c r="A1455" s="424" t="s">
        <v>9338</v>
      </c>
      <c r="B1455" s="429" t="s">
        <v>9339</v>
      </c>
      <c r="C1455" s="424" t="s">
        <v>58</v>
      </c>
      <c r="D1455" s="433">
        <v>47.32</v>
      </c>
    </row>
    <row r="1456" spans="1:4" ht="12.75" customHeight="1" x14ac:dyDescent="0.2">
      <c r="A1456" s="424" t="s">
        <v>9340</v>
      </c>
      <c r="B1456" s="429" t="s">
        <v>9341</v>
      </c>
      <c r="C1456" s="424" t="s">
        <v>58</v>
      </c>
      <c r="D1456" s="433">
        <v>43.41</v>
      </c>
    </row>
    <row r="1457" spans="1:4" ht="12.75" customHeight="1" x14ac:dyDescent="0.2">
      <c r="A1457" s="424" t="s">
        <v>9342</v>
      </c>
      <c r="B1457" s="429" t="s">
        <v>9343</v>
      </c>
      <c r="C1457" s="424" t="s">
        <v>58</v>
      </c>
      <c r="D1457" s="433">
        <v>48.14</v>
      </c>
    </row>
    <row r="1458" spans="1:4" ht="12.75" customHeight="1" x14ac:dyDescent="0.2">
      <c r="A1458" s="424" t="s">
        <v>9344</v>
      </c>
      <c r="B1458" s="429" t="s">
        <v>9345</v>
      </c>
      <c r="C1458" s="424" t="s">
        <v>58</v>
      </c>
      <c r="D1458" s="434">
        <v>108.67</v>
      </c>
    </row>
    <row r="1459" spans="1:4" ht="12.75" customHeight="1" x14ac:dyDescent="0.2">
      <c r="A1459" s="424" t="s">
        <v>9346</v>
      </c>
      <c r="B1459" s="429" t="s">
        <v>9347</v>
      </c>
      <c r="C1459" s="424" t="s">
        <v>58</v>
      </c>
      <c r="D1459" s="434">
        <v>157.04</v>
      </c>
    </row>
    <row r="1460" spans="1:4" ht="12.75" customHeight="1" x14ac:dyDescent="0.2">
      <c r="A1460" s="424" t="s">
        <v>9348</v>
      </c>
      <c r="B1460" s="429" t="s">
        <v>9349</v>
      </c>
      <c r="C1460" s="424" t="s">
        <v>58</v>
      </c>
      <c r="D1460" s="433">
        <v>79.88</v>
      </c>
    </row>
    <row r="1461" spans="1:4" ht="12.75" customHeight="1" x14ac:dyDescent="0.2">
      <c r="A1461" s="424" t="s">
        <v>9350</v>
      </c>
      <c r="B1461" s="429" t="s">
        <v>9351</v>
      </c>
      <c r="C1461" s="424" t="s">
        <v>58</v>
      </c>
      <c r="D1461" s="434">
        <v>111.86</v>
      </c>
    </row>
    <row r="1462" spans="1:4" ht="12.75" customHeight="1" x14ac:dyDescent="0.2">
      <c r="A1462" s="424" t="s">
        <v>9352</v>
      </c>
      <c r="B1462" s="429" t="s">
        <v>9353</v>
      </c>
      <c r="C1462" s="424" t="s">
        <v>58</v>
      </c>
      <c r="D1462" s="434">
        <v>117.47</v>
      </c>
    </row>
    <row r="1463" spans="1:4" ht="12.75" customHeight="1" x14ac:dyDescent="0.2">
      <c r="A1463" s="424" t="s">
        <v>9354</v>
      </c>
      <c r="B1463" s="429" t="s">
        <v>9355</v>
      </c>
      <c r="C1463" s="424" t="s">
        <v>58</v>
      </c>
      <c r="D1463" s="433">
        <v>59.6</v>
      </c>
    </row>
    <row r="1464" spans="1:4" ht="12.75" customHeight="1" x14ac:dyDescent="0.2">
      <c r="A1464" s="424" t="s">
        <v>9356</v>
      </c>
      <c r="B1464" s="429" t="s">
        <v>9357</v>
      </c>
      <c r="C1464" s="424" t="s">
        <v>58</v>
      </c>
      <c r="D1464" s="433">
        <v>46.13</v>
      </c>
    </row>
    <row r="1465" spans="1:4" ht="12.75" customHeight="1" x14ac:dyDescent="0.2">
      <c r="A1465" s="424" t="s">
        <v>9358</v>
      </c>
      <c r="B1465" s="429" t="s">
        <v>9359</v>
      </c>
      <c r="C1465" s="424" t="s">
        <v>58</v>
      </c>
      <c r="D1465" s="433">
        <v>64.77</v>
      </c>
    </row>
    <row r="1466" spans="1:4" ht="12.75" customHeight="1" x14ac:dyDescent="0.2">
      <c r="A1466" s="424" t="s">
        <v>9360</v>
      </c>
      <c r="B1466" s="429" t="s">
        <v>9361</v>
      </c>
      <c r="C1466" s="424" t="s">
        <v>58</v>
      </c>
      <c r="D1466" s="433">
        <v>61.36</v>
      </c>
    </row>
    <row r="1467" spans="1:4" ht="12.75" customHeight="1" x14ac:dyDescent="0.2">
      <c r="A1467" s="424" t="s">
        <v>9362</v>
      </c>
      <c r="B1467" s="429" t="s">
        <v>9363</v>
      </c>
      <c r="C1467" s="424" t="s">
        <v>58</v>
      </c>
      <c r="D1467" s="433">
        <v>62.25</v>
      </c>
    </row>
    <row r="1468" spans="1:4" ht="12.75" customHeight="1" x14ac:dyDescent="0.2">
      <c r="A1468" s="424" t="s">
        <v>9364</v>
      </c>
      <c r="B1468" s="429" t="s">
        <v>9365</v>
      </c>
      <c r="C1468" s="424" t="s">
        <v>58</v>
      </c>
      <c r="D1468" s="433">
        <v>51.77</v>
      </c>
    </row>
    <row r="1469" spans="1:4" ht="12.75" customHeight="1" x14ac:dyDescent="0.2">
      <c r="A1469" s="424" t="s">
        <v>9366</v>
      </c>
      <c r="B1469" s="429" t="s">
        <v>9367</v>
      </c>
      <c r="C1469" s="424" t="s">
        <v>58</v>
      </c>
      <c r="D1469" s="433">
        <v>28.99</v>
      </c>
    </row>
    <row r="1470" spans="1:4" ht="12.75" customHeight="1" x14ac:dyDescent="0.2">
      <c r="A1470" s="424" t="s">
        <v>9368</v>
      </c>
      <c r="B1470" s="429" t="s">
        <v>9369</v>
      </c>
      <c r="C1470" s="424" t="s">
        <v>58</v>
      </c>
      <c r="D1470" s="433">
        <v>44.22</v>
      </c>
    </row>
    <row r="1471" spans="1:4" ht="12.75" customHeight="1" x14ac:dyDescent="0.2">
      <c r="A1471" s="424" t="s">
        <v>9370</v>
      </c>
      <c r="B1471" s="429" t="s">
        <v>9371</v>
      </c>
      <c r="C1471" s="424" t="s">
        <v>58</v>
      </c>
      <c r="D1471" s="433">
        <v>45.11</v>
      </c>
    </row>
    <row r="1472" spans="1:4" ht="12.75" customHeight="1" x14ac:dyDescent="0.2">
      <c r="A1472" s="424" t="s">
        <v>9372</v>
      </c>
      <c r="B1472" s="429" t="s">
        <v>9373</v>
      </c>
      <c r="C1472" s="424" t="s">
        <v>58</v>
      </c>
      <c r="D1472" s="433">
        <v>28.15</v>
      </c>
    </row>
    <row r="1473" spans="1:4" ht="12.75" customHeight="1" x14ac:dyDescent="0.2">
      <c r="A1473" s="424" t="s">
        <v>9374</v>
      </c>
      <c r="B1473" s="429" t="s">
        <v>9375</v>
      </c>
      <c r="C1473" s="424" t="s">
        <v>58</v>
      </c>
      <c r="D1473" s="433">
        <v>26.84</v>
      </c>
    </row>
    <row r="1474" spans="1:4" ht="12.75" customHeight="1" x14ac:dyDescent="0.2">
      <c r="A1474" s="424" t="s">
        <v>9376</v>
      </c>
      <c r="B1474" s="429" t="s">
        <v>9377</v>
      </c>
      <c r="C1474" s="424" t="s">
        <v>58</v>
      </c>
      <c r="D1474" s="433">
        <v>45.48</v>
      </c>
    </row>
    <row r="1475" spans="1:4" ht="12.75" customHeight="1" x14ac:dyDescent="0.2">
      <c r="A1475" s="424" t="s">
        <v>9378</v>
      </c>
      <c r="B1475" s="429" t="s">
        <v>9379</v>
      </c>
      <c r="C1475" s="424" t="s">
        <v>58</v>
      </c>
      <c r="D1475" s="433">
        <v>42.07</v>
      </c>
    </row>
    <row r="1476" spans="1:4" ht="12.75" customHeight="1" x14ac:dyDescent="0.2">
      <c r="A1476" s="424" t="s">
        <v>9380</v>
      </c>
      <c r="B1476" s="429" t="s">
        <v>9381</v>
      </c>
      <c r="C1476" s="424" t="s">
        <v>58</v>
      </c>
      <c r="D1476" s="433">
        <v>42.96</v>
      </c>
    </row>
    <row r="1477" spans="1:4" ht="12.75" customHeight="1" x14ac:dyDescent="0.2">
      <c r="A1477" s="424" t="s">
        <v>9382</v>
      </c>
      <c r="B1477" s="429" t="s">
        <v>9383</v>
      </c>
      <c r="C1477" s="424" t="s">
        <v>58</v>
      </c>
      <c r="D1477" s="433">
        <v>79.78</v>
      </c>
    </row>
    <row r="1478" spans="1:4" ht="12.75" customHeight="1" x14ac:dyDescent="0.2">
      <c r="A1478" s="424" t="s">
        <v>9384</v>
      </c>
      <c r="B1478" s="429" t="s">
        <v>9385</v>
      </c>
      <c r="C1478" s="424" t="s">
        <v>58</v>
      </c>
      <c r="D1478" s="433">
        <v>80.67</v>
      </c>
    </row>
    <row r="1479" spans="1:4" ht="12.75" customHeight="1" x14ac:dyDescent="0.2">
      <c r="A1479" s="424" t="s">
        <v>9386</v>
      </c>
      <c r="B1479" s="429" t="s">
        <v>9387</v>
      </c>
      <c r="C1479" s="424" t="s">
        <v>58</v>
      </c>
      <c r="D1479" s="433">
        <v>60.49</v>
      </c>
    </row>
    <row r="1480" spans="1:4" ht="12.75" customHeight="1" x14ac:dyDescent="0.2">
      <c r="A1480" s="424" t="s">
        <v>9388</v>
      </c>
      <c r="B1480" s="429" t="s">
        <v>9389</v>
      </c>
      <c r="C1480" s="424" t="s">
        <v>58</v>
      </c>
      <c r="D1480" s="433">
        <v>61.38</v>
      </c>
    </row>
    <row r="1481" spans="1:4" ht="12.75" customHeight="1" x14ac:dyDescent="0.2">
      <c r="A1481" s="424" t="s">
        <v>9390</v>
      </c>
      <c r="B1481" s="429" t="s">
        <v>9391</v>
      </c>
      <c r="C1481" s="424" t="s">
        <v>58</v>
      </c>
      <c r="D1481" s="433">
        <v>12.79</v>
      </c>
    </row>
    <row r="1482" spans="1:4" x14ac:dyDescent="0.2">
      <c r="A1482" s="424" t="s">
        <v>3030</v>
      </c>
      <c r="B1482" s="429" t="s">
        <v>13490</v>
      </c>
      <c r="C1482" s="424" t="s">
        <v>58</v>
      </c>
      <c r="D1482" s="432">
        <v>7.6</v>
      </c>
    </row>
    <row r="1483" spans="1:4" x14ac:dyDescent="0.2">
      <c r="A1483" s="424" t="s">
        <v>9392</v>
      </c>
      <c r="B1483" s="429" t="s">
        <v>9393</v>
      </c>
      <c r="C1483" s="424" t="s">
        <v>58</v>
      </c>
      <c r="D1483" s="433">
        <v>10.8</v>
      </c>
    </row>
    <row r="1484" spans="1:4" x14ac:dyDescent="0.2">
      <c r="A1484" s="424" t="s">
        <v>9394</v>
      </c>
      <c r="B1484" s="429" t="s">
        <v>9395</v>
      </c>
      <c r="C1484" s="424" t="s">
        <v>58</v>
      </c>
      <c r="D1484" s="433">
        <v>16.64</v>
      </c>
    </row>
    <row r="1485" spans="1:4" ht="12.75" customHeight="1" x14ac:dyDescent="0.2">
      <c r="A1485" s="424" t="s">
        <v>9396</v>
      </c>
      <c r="B1485" s="429" t="s">
        <v>9397</v>
      </c>
      <c r="C1485" s="424" t="s">
        <v>58</v>
      </c>
      <c r="D1485" s="433">
        <v>28.63</v>
      </c>
    </row>
    <row r="1486" spans="1:4" ht="12.75" customHeight="1" x14ac:dyDescent="0.2">
      <c r="A1486" s="424" t="s">
        <v>9398</v>
      </c>
      <c r="B1486" s="429" t="s">
        <v>9399</v>
      </c>
      <c r="C1486" s="424" t="s">
        <v>58</v>
      </c>
      <c r="D1486" s="433">
        <v>25.58</v>
      </c>
    </row>
    <row r="1487" spans="1:4" ht="12.75" customHeight="1" x14ac:dyDescent="0.2">
      <c r="A1487" s="424" t="s">
        <v>9400</v>
      </c>
      <c r="B1487" s="429" t="s">
        <v>9401</v>
      </c>
      <c r="C1487" s="424" t="s">
        <v>58</v>
      </c>
      <c r="D1487" s="433">
        <v>41.7</v>
      </c>
    </row>
    <row r="1488" spans="1:4" ht="12.75" customHeight="1" x14ac:dyDescent="0.2">
      <c r="A1488" s="424" t="s">
        <v>9402</v>
      </c>
      <c r="B1488" s="429" t="s">
        <v>9403</v>
      </c>
      <c r="C1488" s="424" t="s">
        <v>58</v>
      </c>
      <c r="D1488" s="433">
        <v>46.43</v>
      </c>
    </row>
    <row r="1489" spans="1:4" ht="12.75" customHeight="1" x14ac:dyDescent="0.2">
      <c r="A1489" s="424" t="s">
        <v>9404</v>
      </c>
      <c r="B1489" s="429" t="s">
        <v>9405</v>
      </c>
      <c r="C1489" s="424" t="s">
        <v>58</v>
      </c>
      <c r="D1489" s="433">
        <v>74.739999999999995</v>
      </c>
    </row>
    <row r="1490" spans="1:4" ht="12.75" customHeight="1" x14ac:dyDescent="0.2">
      <c r="A1490" s="424" t="s">
        <v>9406</v>
      </c>
      <c r="B1490" s="429" t="s">
        <v>9407</v>
      </c>
      <c r="C1490" s="424" t="s">
        <v>58</v>
      </c>
      <c r="D1490" s="433">
        <v>79.47</v>
      </c>
    </row>
    <row r="1491" spans="1:4" ht="12.75" customHeight="1" x14ac:dyDescent="0.2">
      <c r="A1491" s="424" t="s">
        <v>9408</v>
      </c>
      <c r="B1491" s="429" t="s">
        <v>9409</v>
      </c>
      <c r="C1491" s="424" t="s">
        <v>58</v>
      </c>
      <c r="D1491" s="433">
        <v>26.47</v>
      </c>
    </row>
    <row r="1492" spans="1:4" ht="12.75" customHeight="1" x14ac:dyDescent="0.2">
      <c r="A1492" s="424" t="s">
        <v>9410</v>
      </c>
      <c r="B1492" s="429" t="s">
        <v>9411</v>
      </c>
      <c r="C1492" s="424" t="s">
        <v>58</v>
      </c>
      <c r="D1492" s="433">
        <v>26.88</v>
      </c>
    </row>
    <row r="1493" spans="1:4" ht="12.75" customHeight="1" x14ac:dyDescent="0.2">
      <c r="A1493" s="424" t="s">
        <v>9412</v>
      </c>
      <c r="B1493" s="429" t="s">
        <v>9413</v>
      </c>
      <c r="C1493" s="424" t="s">
        <v>58</v>
      </c>
      <c r="D1493" s="433">
        <v>59.51</v>
      </c>
    </row>
    <row r="1494" spans="1:4" ht="12.75" customHeight="1" x14ac:dyDescent="0.2">
      <c r="A1494" s="424" t="s">
        <v>2828</v>
      </c>
      <c r="B1494" s="429" t="s">
        <v>9414</v>
      </c>
      <c r="C1494" s="424" t="s">
        <v>58</v>
      </c>
      <c r="D1494" s="433">
        <v>49.37</v>
      </c>
    </row>
    <row r="1495" spans="1:4" ht="12.75" customHeight="1" x14ac:dyDescent="0.2">
      <c r="A1495" s="424" t="s">
        <v>2829</v>
      </c>
      <c r="B1495" s="429" t="s">
        <v>9415</v>
      </c>
      <c r="C1495" s="424" t="s">
        <v>58</v>
      </c>
      <c r="D1495" s="433">
        <v>35.18</v>
      </c>
    </row>
    <row r="1496" spans="1:4" ht="12.75" customHeight="1" x14ac:dyDescent="0.2">
      <c r="A1496" s="424" t="s">
        <v>2830</v>
      </c>
      <c r="B1496" s="429" t="s">
        <v>9416</v>
      </c>
      <c r="C1496" s="424" t="s">
        <v>58</v>
      </c>
      <c r="D1496" s="433">
        <v>32.380000000000003</v>
      </c>
    </row>
    <row r="1497" spans="1:4" x14ac:dyDescent="0.2">
      <c r="A1497" s="424" t="s">
        <v>9417</v>
      </c>
      <c r="B1497" s="429" t="s">
        <v>9418</v>
      </c>
      <c r="C1497" s="424" t="s">
        <v>58</v>
      </c>
      <c r="D1497" s="432">
        <v>1.7</v>
      </c>
    </row>
    <row r="1498" spans="1:4" x14ac:dyDescent="0.2">
      <c r="A1498" s="424" t="s">
        <v>9419</v>
      </c>
      <c r="B1498" s="429" t="s">
        <v>9420</v>
      </c>
      <c r="C1498" s="424" t="s">
        <v>58</v>
      </c>
      <c r="D1498" s="432">
        <v>1.76</v>
      </c>
    </row>
    <row r="1499" spans="1:4" ht="24" x14ac:dyDescent="0.2">
      <c r="A1499" s="424" t="s">
        <v>9421</v>
      </c>
      <c r="B1499" s="429" t="s">
        <v>9422</v>
      </c>
      <c r="C1499" s="424" t="s">
        <v>58</v>
      </c>
      <c r="D1499" s="433">
        <v>35.1</v>
      </c>
    </row>
    <row r="1500" spans="1:4" ht="24" x14ac:dyDescent="0.2">
      <c r="A1500" s="424" t="s">
        <v>9423</v>
      </c>
      <c r="B1500" s="429" t="s">
        <v>9424</v>
      </c>
      <c r="C1500" s="424" t="s">
        <v>58</v>
      </c>
      <c r="D1500" s="433">
        <v>40.74</v>
      </c>
    </row>
    <row r="1501" spans="1:4" ht="24" x14ac:dyDescent="0.2">
      <c r="A1501" s="424" t="s">
        <v>9425</v>
      </c>
      <c r="B1501" s="429" t="s">
        <v>9426</v>
      </c>
      <c r="C1501" s="424" t="s">
        <v>58</v>
      </c>
      <c r="D1501" s="433">
        <v>17.96</v>
      </c>
    </row>
    <row r="1502" spans="1:4" ht="24" x14ac:dyDescent="0.2">
      <c r="A1502" s="424" t="s">
        <v>9427</v>
      </c>
      <c r="B1502" s="429" t="s">
        <v>9428</v>
      </c>
      <c r="C1502" s="424" t="s">
        <v>58</v>
      </c>
      <c r="D1502" s="433">
        <v>15.81</v>
      </c>
    </row>
    <row r="1503" spans="1:4" ht="24" x14ac:dyDescent="0.2">
      <c r="A1503" s="424" t="s">
        <v>9429</v>
      </c>
      <c r="B1503" s="429" t="s">
        <v>9430</v>
      </c>
      <c r="C1503" s="424" t="s">
        <v>58</v>
      </c>
      <c r="D1503" s="433">
        <v>17.600000000000001</v>
      </c>
    </row>
    <row r="1504" spans="1:4" ht="24" x14ac:dyDescent="0.2">
      <c r="A1504" s="424" t="s">
        <v>9431</v>
      </c>
      <c r="B1504" s="429" t="s">
        <v>9432</v>
      </c>
      <c r="C1504" s="424" t="s">
        <v>58</v>
      </c>
      <c r="D1504" s="433">
        <v>17.12</v>
      </c>
    </row>
    <row r="1505" spans="1:4" ht="12.75" customHeight="1" x14ac:dyDescent="0.2">
      <c r="A1505" s="424" t="s">
        <v>9433</v>
      </c>
      <c r="B1505" s="429" t="s">
        <v>9434</v>
      </c>
      <c r="C1505" s="424" t="s">
        <v>58</v>
      </c>
      <c r="D1505" s="433">
        <v>14.55</v>
      </c>
    </row>
    <row r="1506" spans="1:4" ht="12.75" customHeight="1" x14ac:dyDescent="0.2">
      <c r="A1506" s="424" t="s">
        <v>9435</v>
      </c>
      <c r="B1506" s="429" t="s">
        <v>9436</v>
      </c>
      <c r="C1506" s="424" t="s">
        <v>58</v>
      </c>
      <c r="D1506" s="433">
        <v>15.44</v>
      </c>
    </row>
    <row r="1507" spans="1:4" ht="12.75" customHeight="1" x14ac:dyDescent="0.2">
      <c r="A1507" s="424" t="s">
        <v>9437</v>
      </c>
      <c r="B1507" s="429" t="s">
        <v>9438</v>
      </c>
      <c r="C1507" s="424" t="s">
        <v>58</v>
      </c>
      <c r="D1507" s="433">
        <v>15.85</v>
      </c>
    </row>
    <row r="1508" spans="1:4" ht="24" x14ac:dyDescent="0.2">
      <c r="A1508" s="424" t="s">
        <v>9439</v>
      </c>
      <c r="B1508" s="429" t="s">
        <v>9440</v>
      </c>
      <c r="C1508" s="424" t="s">
        <v>58</v>
      </c>
      <c r="D1508" s="433">
        <v>48.48</v>
      </c>
    </row>
    <row r="1509" spans="1:4" x14ac:dyDescent="0.2">
      <c r="A1509" s="424" t="s">
        <v>9441</v>
      </c>
      <c r="B1509" s="429" t="s">
        <v>9442</v>
      </c>
      <c r="C1509" s="424" t="s">
        <v>58</v>
      </c>
      <c r="D1509" s="432">
        <v>5.18</v>
      </c>
    </row>
    <row r="1510" spans="1:4" x14ac:dyDescent="0.2">
      <c r="A1510" s="424" t="s">
        <v>9443</v>
      </c>
      <c r="B1510" s="429" t="s">
        <v>9444</v>
      </c>
      <c r="C1510" s="424" t="s">
        <v>58</v>
      </c>
      <c r="D1510" s="432">
        <v>6.09</v>
      </c>
    </row>
    <row r="1511" spans="1:4" x14ac:dyDescent="0.2">
      <c r="A1511" s="424" t="s">
        <v>9445</v>
      </c>
      <c r="B1511" s="429" t="s">
        <v>9446</v>
      </c>
      <c r="C1511" s="424" t="s">
        <v>58</v>
      </c>
      <c r="D1511" s="432">
        <v>6.55</v>
      </c>
    </row>
    <row r="1512" spans="1:4" x14ac:dyDescent="0.2">
      <c r="A1512" s="424" t="s">
        <v>9447</v>
      </c>
      <c r="B1512" s="429" t="s">
        <v>9448</v>
      </c>
      <c r="C1512" s="424" t="s">
        <v>58</v>
      </c>
      <c r="D1512" s="432">
        <v>5.41</v>
      </c>
    </row>
    <row r="1513" spans="1:4" x14ac:dyDescent="0.2">
      <c r="A1513" s="424" t="s">
        <v>9449</v>
      </c>
      <c r="B1513" s="429" t="s">
        <v>9450</v>
      </c>
      <c r="C1513" s="424" t="s">
        <v>58</v>
      </c>
      <c r="D1513" s="432">
        <v>8.24</v>
      </c>
    </row>
    <row r="1514" spans="1:4" x14ac:dyDescent="0.2">
      <c r="A1514" s="424" t="s">
        <v>9451</v>
      </c>
      <c r="B1514" s="429" t="s">
        <v>9452</v>
      </c>
      <c r="C1514" s="424" t="s">
        <v>58</v>
      </c>
      <c r="D1514" s="432">
        <v>8.0399999999999991</v>
      </c>
    </row>
    <row r="1515" spans="1:4" x14ac:dyDescent="0.2">
      <c r="A1515" s="424" t="s">
        <v>9453</v>
      </c>
      <c r="B1515" s="429" t="s">
        <v>9454</v>
      </c>
      <c r="C1515" s="424" t="s">
        <v>58</v>
      </c>
      <c r="D1515" s="432">
        <v>8.24</v>
      </c>
    </row>
    <row r="1516" spans="1:4" x14ac:dyDescent="0.2">
      <c r="A1516" s="424" t="s">
        <v>9455</v>
      </c>
      <c r="B1516" s="429" t="s">
        <v>9456</v>
      </c>
      <c r="C1516" s="424" t="s">
        <v>58</v>
      </c>
      <c r="D1516" s="432">
        <v>8.6</v>
      </c>
    </row>
    <row r="1517" spans="1:4" ht="24" x14ac:dyDescent="0.2">
      <c r="A1517" s="424" t="s">
        <v>9457</v>
      </c>
      <c r="B1517" s="429" t="s">
        <v>9458</v>
      </c>
      <c r="C1517" s="424" t="s">
        <v>58</v>
      </c>
      <c r="D1517" s="432">
        <v>5.62</v>
      </c>
    </row>
    <row r="1518" spans="1:4" ht="24" x14ac:dyDescent="0.2">
      <c r="A1518" s="424" t="s">
        <v>9459</v>
      </c>
      <c r="B1518" s="429" t="s">
        <v>9460</v>
      </c>
      <c r="C1518" s="424" t="s">
        <v>58</v>
      </c>
      <c r="D1518" s="432">
        <v>8.4</v>
      </c>
    </row>
    <row r="1519" spans="1:4" x14ac:dyDescent="0.2">
      <c r="A1519" s="425">
        <v>8923</v>
      </c>
      <c r="B1519" s="428" t="s">
        <v>9461</v>
      </c>
      <c r="C1519" s="423"/>
      <c r="D1519" s="431"/>
    </row>
    <row r="1520" spans="1:4" x14ac:dyDescent="0.2">
      <c r="A1520" s="424" t="s">
        <v>3024</v>
      </c>
      <c r="B1520" s="429" t="s">
        <v>9462</v>
      </c>
      <c r="C1520" s="424" t="s">
        <v>22</v>
      </c>
      <c r="D1520" s="433">
        <v>13.64</v>
      </c>
    </row>
    <row r="1521" spans="1:4" x14ac:dyDescent="0.2">
      <c r="A1521" s="425">
        <v>8924</v>
      </c>
      <c r="B1521" s="428" t="s">
        <v>9463</v>
      </c>
      <c r="C1521" s="423"/>
      <c r="D1521" s="431"/>
    </row>
    <row r="1522" spans="1:4" x14ac:dyDescent="0.2">
      <c r="A1522" s="424" t="s">
        <v>9464</v>
      </c>
      <c r="B1522" s="429" t="s">
        <v>9465</v>
      </c>
      <c r="C1522" s="424" t="s">
        <v>58</v>
      </c>
      <c r="D1522" s="433">
        <v>34.74</v>
      </c>
    </row>
    <row r="1523" spans="1:4" x14ac:dyDescent="0.2">
      <c r="A1523" s="424" t="s">
        <v>9466</v>
      </c>
      <c r="B1523" s="429" t="s">
        <v>9467</v>
      </c>
      <c r="C1523" s="424" t="s">
        <v>58</v>
      </c>
      <c r="D1523" s="433">
        <v>58.12</v>
      </c>
    </row>
    <row r="1524" spans="1:4" x14ac:dyDescent="0.2">
      <c r="A1524" s="424" t="s">
        <v>9468</v>
      </c>
      <c r="B1524" s="429" t="s">
        <v>9469</v>
      </c>
      <c r="C1524" s="424" t="s">
        <v>58</v>
      </c>
      <c r="D1524" s="433">
        <v>47.2</v>
      </c>
    </row>
    <row r="1525" spans="1:4" x14ac:dyDescent="0.2">
      <c r="A1525" s="424" t="s">
        <v>9470</v>
      </c>
      <c r="B1525" s="429" t="s">
        <v>9471</v>
      </c>
      <c r="C1525" s="424" t="s">
        <v>58</v>
      </c>
      <c r="D1525" s="433">
        <v>75.64</v>
      </c>
    </row>
    <row r="1526" spans="1:4" x14ac:dyDescent="0.2">
      <c r="A1526" s="424" t="s">
        <v>9472</v>
      </c>
      <c r="B1526" s="429" t="s">
        <v>9473</v>
      </c>
      <c r="C1526" s="424" t="s">
        <v>58</v>
      </c>
      <c r="D1526" s="433">
        <v>30.43</v>
      </c>
    </row>
    <row r="1527" spans="1:4" x14ac:dyDescent="0.2">
      <c r="A1527" s="424" t="s">
        <v>2797</v>
      </c>
      <c r="B1527" s="429" t="s">
        <v>9474</v>
      </c>
      <c r="C1527" s="424" t="s">
        <v>58</v>
      </c>
      <c r="D1527" s="433">
        <v>37.229999999999997</v>
      </c>
    </row>
    <row r="1528" spans="1:4" x14ac:dyDescent="0.2">
      <c r="A1528" s="424" t="s">
        <v>2798</v>
      </c>
      <c r="B1528" s="429" t="s">
        <v>9475</v>
      </c>
      <c r="C1528" s="424" t="s">
        <v>58</v>
      </c>
      <c r="D1528" s="433">
        <v>63.97</v>
      </c>
    </row>
    <row r="1529" spans="1:4" x14ac:dyDescent="0.2">
      <c r="A1529" s="424" t="s">
        <v>2799</v>
      </c>
      <c r="B1529" s="429" t="s">
        <v>9476</v>
      </c>
      <c r="C1529" s="424" t="s">
        <v>58</v>
      </c>
      <c r="D1529" s="433">
        <v>52.07</v>
      </c>
    </row>
    <row r="1530" spans="1:4" x14ac:dyDescent="0.2">
      <c r="A1530" s="424" t="s">
        <v>2800</v>
      </c>
      <c r="B1530" s="429" t="s">
        <v>9477</v>
      </c>
      <c r="C1530" s="424" t="s">
        <v>58</v>
      </c>
      <c r="D1530" s="433">
        <v>83.15</v>
      </c>
    </row>
    <row r="1531" spans="1:4" x14ac:dyDescent="0.2">
      <c r="A1531" s="424" t="s">
        <v>2801</v>
      </c>
      <c r="B1531" s="429" t="s">
        <v>9478</v>
      </c>
      <c r="C1531" s="424" t="s">
        <v>58</v>
      </c>
      <c r="D1531" s="433">
        <v>32.5</v>
      </c>
    </row>
    <row r="1532" spans="1:4" x14ac:dyDescent="0.2">
      <c r="A1532" s="424" t="s">
        <v>2802</v>
      </c>
      <c r="B1532" s="429" t="s">
        <v>9479</v>
      </c>
      <c r="C1532" s="424" t="s">
        <v>58</v>
      </c>
      <c r="D1532" s="433">
        <v>34.74</v>
      </c>
    </row>
    <row r="1533" spans="1:4" x14ac:dyDescent="0.2">
      <c r="A1533" s="424" t="s">
        <v>2803</v>
      </c>
      <c r="B1533" s="429" t="s">
        <v>9480</v>
      </c>
      <c r="C1533" s="424" t="s">
        <v>58</v>
      </c>
      <c r="D1533" s="433">
        <v>58.12</v>
      </c>
    </row>
    <row r="1534" spans="1:4" x14ac:dyDescent="0.2">
      <c r="A1534" s="424" t="s">
        <v>2804</v>
      </c>
      <c r="B1534" s="429" t="s">
        <v>9481</v>
      </c>
      <c r="C1534" s="424" t="s">
        <v>58</v>
      </c>
      <c r="D1534" s="433">
        <v>47.2</v>
      </c>
    </row>
    <row r="1535" spans="1:4" x14ac:dyDescent="0.2">
      <c r="A1535" s="424" t="s">
        <v>2805</v>
      </c>
      <c r="B1535" s="429" t="s">
        <v>9482</v>
      </c>
      <c r="C1535" s="424" t="s">
        <v>58</v>
      </c>
      <c r="D1535" s="433">
        <v>75.64</v>
      </c>
    </row>
    <row r="1536" spans="1:4" x14ac:dyDescent="0.2">
      <c r="A1536" s="424" t="s">
        <v>2806</v>
      </c>
      <c r="B1536" s="429" t="s">
        <v>9483</v>
      </c>
      <c r="C1536" s="424" t="s">
        <v>58</v>
      </c>
      <c r="D1536" s="433">
        <v>30.43</v>
      </c>
    </row>
    <row r="1537" spans="1:4" x14ac:dyDescent="0.2">
      <c r="A1537" s="424" t="s">
        <v>9484</v>
      </c>
      <c r="B1537" s="429" t="s">
        <v>9485</v>
      </c>
      <c r="C1537" s="424" t="s">
        <v>58</v>
      </c>
      <c r="D1537" s="433">
        <v>37.229999999999997</v>
      </c>
    </row>
    <row r="1538" spans="1:4" x14ac:dyDescent="0.2">
      <c r="A1538" s="424" t="s">
        <v>9486</v>
      </c>
      <c r="B1538" s="429" t="s">
        <v>9487</v>
      </c>
      <c r="C1538" s="424" t="s">
        <v>58</v>
      </c>
      <c r="D1538" s="433">
        <v>63.97</v>
      </c>
    </row>
    <row r="1539" spans="1:4" x14ac:dyDescent="0.2">
      <c r="A1539" s="424" t="s">
        <v>9488</v>
      </c>
      <c r="B1539" s="429" t="s">
        <v>9489</v>
      </c>
      <c r="C1539" s="424" t="s">
        <v>58</v>
      </c>
      <c r="D1539" s="433">
        <v>52.07</v>
      </c>
    </row>
    <row r="1540" spans="1:4" x14ac:dyDescent="0.2">
      <c r="A1540" s="424" t="s">
        <v>9490</v>
      </c>
      <c r="B1540" s="429" t="s">
        <v>9491</v>
      </c>
      <c r="C1540" s="424" t="s">
        <v>58</v>
      </c>
      <c r="D1540" s="433">
        <v>83.15</v>
      </c>
    </row>
    <row r="1541" spans="1:4" x14ac:dyDescent="0.2">
      <c r="A1541" s="424" t="s">
        <v>9492</v>
      </c>
      <c r="B1541" s="429" t="s">
        <v>9493</v>
      </c>
      <c r="C1541" s="424" t="s">
        <v>58</v>
      </c>
      <c r="D1541" s="433">
        <v>32.5</v>
      </c>
    </row>
    <row r="1542" spans="1:4" x14ac:dyDescent="0.2">
      <c r="A1542" s="424" t="s">
        <v>2807</v>
      </c>
      <c r="B1542" s="429" t="s">
        <v>9494</v>
      </c>
      <c r="C1542" s="424" t="s">
        <v>58</v>
      </c>
      <c r="D1542" s="433">
        <v>37.229999999999997</v>
      </c>
    </row>
    <row r="1543" spans="1:4" x14ac:dyDescent="0.2">
      <c r="A1543" s="424" t="s">
        <v>2808</v>
      </c>
      <c r="B1543" s="429" t="s">
        <v>9495</v>
      </c>
      <c r="C1543" s="424" t="s">
        <v>58</v>
      </c>
      <c r="D1543" s="433">
        <v>63.97</v>
      </c>
    </row>
    <row r="1544" spans="1:4" x14ac:dyDescent="0.2">
      <c r="A1544" s="424" t="s">
        <v>2809</v>
      </c>
      <c r="B1544" s="429" t="s">
        <v>9496</v>
      </c>
      <c r="C1544" s="424" t="s">
        <v>58</v>
      </c>
      <c r="D1544" s="433">
        <v>52.07</v>
      </c>
    </row>
    <row r="1545" spans="1:4" x14ac:dyDescent="0.2">
      <c r="A1545" s="424" t="s">
        <v>2810</v>
      </c>
      <c r="B1545" s="429" t="s">
        <v>9497</v>
      </c>
      <c r="C1545" s="424" t="s">
        <v>58</v>
      </c>
      <c r="D1545" s="433">
        <v>83.15</v>
      </c>
    </row>
    <row r="1546" spans="1:4" x14ac:dyDescent="0.2">
      <c r="A1546" s="424" t="s">
        <v>2811</v>
      </c>
      <c r="B1546" s="429" t="s">
        <v>9498</v>
      </c>
      <c r="C1546" s="424" t="s">
        <v>58</v>
      </c>
      <c r="D1546" s="433">
        <v>32.5</v>
      </c>
    </row>
    <row r="1547" spans="1:4" x14ac:dyDescent="0.2">
      <c r="A1547" s="424" t="s">
        <v>2812</v>
      </c>
      <c r="B1547" s="429" t="s">
        <v>9499</v>
      </c>
      <c r="C1547" s="424" t="s">
        <v>58</v>
      </c>
      <c r="D1547" s="433">
        <v>37.229999999999997</v>
      </c>
    </row>
    <row r="1548" spans="1:4" x14ac:dyDescent="0.2">
      <c r="A1548" s="424" t="s">
        <v>2813</v>
      </c>
      <c r="B1548" s="429" t="s">
        <v>9500</v>
      </c>
      <c r="C1548" s="424" t="s">
        <v>58</v>
      </c>
      <c r="D1548" s="433">
        <v>63.97</v>
      </c>
    </row>
    <row r="1549" spans="1:4" x14ac:dyDescent="0.2">
      <c r="A1549" s="424" t="s">
        <v>2814</v>
      </c>
      <c r="B1549" s="429" t="s">
        <v>9501</v>
      </c>
      <c r="C1549" s="424" t="s">
        <v>58</v>
      </c>
      <c r="D1549" s="433">
        <v>52.07</v>
      </c>
    </row>
    <row r="1550" spans="1:4" x14ac:dyDescent="0.2">
      <c r="A1550" s="424" t="s">
        <v>2815</v>
      </c>
      <c r="B1550" s="429" t="s">
        <v>9502</v>
      </c>
      <c r="C1550" s="424" t="s">
        <v>58</v>
      </c>
      <c r="D1550" s="433">
        <v>83.15</v>
      </c>
    </row>
    <row r="1551" spans="1:4" x14ac:dyDescent="0.2">
      <c r="A1551" s="424" t="s">
        <v>2816</v>
      </c>
      <c r="B1551" s="429" t="s">
        <v>9503</v>
      </c>
      <c r="C1551" s="424" t="s">
        <v>58</v>
      </c>
      <c r="D1551" s="433">
        <v>32.5</v>
      </c>
    </row>
    <row r="1552" spans="1:4" x14ac:dyDescent="0.2">
      <c r="A1552" s="424" t="s">
        <v>2817</v>
      </c>
      <c r="B1552" s="429" t="s">
        <v>9504</v>
      </c>
      <c r="C1552" s="424" t="s">
        <v>58</v>
      </c>
      <c r="D1552" s="433">
        <v>39.72</v>
      </c>
    </row>
    <row r="1553" spans="1:4" x14ac:dyDescent="0.2">
      <c r="A1553" s="424" t="s">
        <v>2818</v>
      </c>
      <c r="B1553" s="429" t="s">
        <v>9505</v>
      </c>
      <c r="C1553" s="424" t="s">
        <v>58</v>
      </c>
      <c r="D1553" s="433">
        <v>69.819999999999993</v>
      </c>
    </row>
    <row r="1554" spans="1:4" x14ac:dyDescent="0.2">
      <c r="A1554" s="424" t="s">
        <v>2819</v>
      </c>
      <c r="B1554" s="429" t="s">
        <v>9506</v>
      </c>
      <c r="C1554" s="424" t="s">
        <v>58</v>
      </c>
      <c r="D1554" s="433">
        <v>56.94</v>
      </c>
    </row>
    <row r="1555" spans="1:4" x14ac:dyDescent="0.2">
      <c r="A1555" s="424" t="s">
        <v>2820</v>
      </c>
      <c r="B1555" s="429" t="s">
        <v>9507</v>
      </c>
      <c r="C1555" s="424" t="s">
        <v>58</v>
      </c>
      <c r="D1555" s="433">
        <v>90.66</v>
      </c>
    </row>
    <row r="1556" spans="1:4" x14ac:dyDescent="0.2">
      <c r="A1556" s="424" t="s">
        <v>2821</v>
      </c>
      <c r="B1556" s="429" t="s">
        <v>9508</v>
      </c>
      <c r="C1556" s="424" t="s">
        <v>58</v>
      </c>
      <c r="D1556" s="433">
        <v>34.57</v>
      </c>
    </row>
    <row r="1557" spans="1:4" x14ac:dyDescent="0.2">
      <c r="A1557" s="424" t="s">
        <v>9509</v>
      </c>
      <c r="B1557" s="429" t="s">
        <v>9510</v>
      </c>
      <c r="C1557" s="424" t="s">
        <v>58</v>
      </c>
      <c r="D1557" s="433">
        <v>39.72</v>
      </c>
    </row>
    <row r="1558" spans="1:4" x14ac:dyDescent="0.2">
      <c r="A1558" s="424" t="s">
        <v>9511</v>
      </c>
      <c r="B1558" s="429" t="s">
        <v>9512</v>
      </c>
      <c r="C1558" s="424" t="s">
        <v>58</v>
      </c>
      <c r="D1558" s="433">
        <v>69.819999999999993</v>
      </c>
    </row>
    <row r="1559" spans="1:4" x14ac:dyDescent="0.2">
      <c r="A1559" s="424" t="s">
        <v>9513</v>
      </c>
      <c r="B1559" s="429" t="s">
        <v>9514</v>
      </c>
      <c r="C1559" s="424" t="s">
        <v>58</v>
      </c>
      <c r="D1559" s="433">
        <v>56.94</v>
      </c>
    </row>
    <row r="1560" spans="1:4" x14ac:dyDescent="0.2">
      <c r="A1560" s="424" t="s">
        <v>9515</v>
      </c>
      <c r="B1560" s="429" t="s">
        <v>9516</v>
      </c>
      <c r="C1560" s="424" t="s">
        <v>58</v>
      </c>
      <c r="D1560" s="433">
        <v>90.66</v>
      </c>
    </row>
    <row r="1561" spans="1:4" x14ac:dyDescent="0.2">
      <c r="A1561" s="424" t="s">
        <v>9517</v>
      </c>
      <c r="B1561" s="429" t="s">
        <v>9518</v>
      </c>
      <c r="C1561" s="424" t="s">
        <v>58</v>
      </c>
      <c r="D1561" s="433">
        <v>34.57</v>
      </c>
    </row>
    <row r="1562" spans="1:4" x14ac:dyDescent="0.2">
      <c r="A1562" s="424" t="s">
        <v>2822</v>
      </c>
      <c r="B1562" s="429" t="s">
        <v>9519</v>
      </c>
      <c r="C1562" s="424" t="s">
        <v>58</v>
      </c>
      <c r="D1562" s="433">
        <v>42.21</v>
      </c>
    </row>
    <row r="1563" spans="1:4" x14ac:dyDescent="0.2">
      <c r="A1563" s="424" t="s">
        <v>2823</v>
      </c>
      <c r="B1563" s="429" t="s">
        <v>9520</v>
      </c>
      <c r="C1563" s="424" t="s">
        <v>58</v>
      </c>
      <c r="D1563" s="433">
        <v>75.67</v>
      </c>
    </row>
    <row r="1564" spans="1:4" x14ac:dyDescent="0.2">
      <c r="A1564" s="424" t="s">
        <v>2824</v>
      </c>
      <c r="B1564" s="429" t="s">
        <v>9521</v>
      </c>
      <c r="C1564" s="424" t="s">
        <v>58</v>
      </c>
      <c r="D1564" s="433">
        <v>61.81</v>
      </c>
    </row>
    <row r="1565" spans="1:4" x14ac:dyDescent="0.2">
      <c r="A1565" s="424" t="s">
        <v>2825</v>
      </c>
      <c r="B1565" s="429" t="s">
        <v>9522</v>
      </c>
      <c r="C1565" s="424" t="s">
        <v>58</v>
      </c>
      <c r="D1565" s="433">
        <v>98.17</v>
      </c>
    </row>
    <row r="1566" spans="1:4" x14ac:dyDescent="0.2">
      <c r="A1566" s="424" t="s">
        <v>2826</v>
      </c>
      <c r="B1566" s="429" t="s">
        <v>9523</v>
      </c>
      <c r="C1566" s="424" t="s">
        <v>58</v>
      </c>
      <c r="D1566" s="433">
        <v>36.64</v>
      </c>
    </row>
    <row r="1567" spans="1:4" ht="12.75" customHeight="1" x14ac:dyDescent="0.2">
      <c r="A1567" s="424" t="s">
        <v>9524</v>
      </c>
      <c r="B1567" s="429" t="s">
        <v>9525</v>
      </c>
      <c r="C1567" s="424" t="s">
        <v>58</v>
      </c>
      <c r="D1567" s="433">
        <v>59.62</v>
      </c>
    </row>
    <row r="1568" spans="1:4" ht="12.75" customHeight="1" x14ac:dyDescent="0.2">
      <c r="A1568" s="424" t="s">
        <v>9526</v>
      </c>
      <c r="B1568" s="429" t="s">
        <v>9527</v>
      </c>
      <c r="C1568" s="424" t="s">
        <v>58</v>
      </c>
      <c r="D1568" s="433">
        <v>51.63</v>
      </c>
    </row>
    <row r="1569" spans="1:4" ht="12.75" customHeight="1" x14ac:dyDescent="0.2">
      <c r="A1569" s="424" t="s">
        <v>9528</v>
      </c>
      <c r="B1569" s="429" t="s">
        <v>9529</v>
      </c>
      <c r="C1569" s="424" t="s">
        <v>58</v>
      </c>
      <c r="D1569" s="433">
        <v>37.44</v>
      </c>
    </row>
    <row r="1570" spans="1:4" ht="12.75" customHeight="1" x14ac:dyDescent="0.2">
      <c r="A1570" s="424" t="s">
        <v>9530</v>
      </c>
      <c r="B1570" s="429" t="s">
        <v>9531</v>
      </c>
      <c r="C1570" s="424" t="s">
        <v>58</v>
      </c>
      <c r="D1570" s="433">
        <v>39.24</v>
      </c>
    </row>
    <row r="1571" spans="1:4" ht="12.75" customHeight="1" x14ac:dyDescent="0.2">
      <c r="A1571" s="424" t="s">
        <v>9532</v>
      </c>
      <c r="B1571" s="429" t="s">
        <v>9533</v>
      </c>
      <c r="C1571" s="424" t="s">
        <v>58</v>
      </c>
      <c r="D1571" s="433">
        <v>34.61</v>
      </c>
    </row>
    <row r="1572" spans="1:4" ht="12.75" customHeight="1" x14ac:dyDescent="0.2">
      <c r="A1572" s="424" t="s">
        <v>9534</v>
      </c>
      <c r="B1572" s="429" t="s">
        <v>9535</v>
      </c>
      <c r="C1572" s="424" t="s">
        <v>58</v>
      </c>
      <c r="D1572" s="433">
        <v>41.89</v>
      </c>
    </row>
    <row r="1573" spans="1:4" ht="12.75" customHeight="1" x14ac:dyDescent="0.2">
      <c r="A1573" s="424" t="s">
        <v>9536</v>
      </c>
      <c r="B1573" s="429" t="s">
        <v>9537</v>
      </c>
      <c r="C1573" s="424" t="s">
        <v>58</v>
      </c>
      <c r="D1573" s="433">
        <v>58.22</v>
      </c>
    </row>
    <row r="1574" spans="1:4" ht="12.75" customHeight="1" x14ac:dyDescent="0.2">
      <c r="A1574" s="424" t="s">
        <v>9538</v>
      </c>
      <c r="B1574" s="429" t="s">
        <v>9539</v>
      </c>
      <c r="C1574" s="424" t="s">
        <v>58</v>
      </c>
      <c r="D1574" s="433">
        <v>39.659999999999997</v>
      </c>
    </row>
    <row r="1575" spans="1:4" x14ac:dyDescent="0.2">
      <c r="A1575" s="424" t="s">
        <v>9540</v>
      </c>
      <c r="B1575" s="429" t="s">
        <v>9541</v>
      </c>
      <c r="C1575" s="424" t="s">
        <v>58</v>
      </c>
      <c r="D1575" s="432">
        <v>6.62</v>
      </c>
    </row>
    <row r="1576" spans="1:4" x14ac:dyDescent="0.2">
      <c r="A1576" s="424" t="s">
        <v>9542</v>
      </c>
      <c r="B1576" s="429" t="s">
        <v>9543</v>
      </c>
      <c r="C1576" s="424" t="s">
        <v>58</v>
      </c>
      <c r="D1576" s="433">
        <v>13.16</v>
      </c>
    </row>
    <row r="1577" spans="1:4" x14ac:dyDescent="0.2">
      <c r="A1577" s="424" t="s">
        <v>9544</v>
      </c>
      <c r="B1577" s="429" t="s">
        <v>9545</v>
      </c>
      <c r="C1577" s="424" t="s">
        <v>58</v>
      </c>
      <c r="D1577" s="433">
        <v>11.83</v>
      </c>
    </row>
    <row r="1578" spans="1:4" x14ac:dyDescent="0.2">
      <c r="A1578" s="424" t="s">
        <v>9546</v>
      </c>
      <c r="B1578" s="429" t="s">
        <v>9547</v>
      </c>
      <c r="C1578" s="424" t="s">
        <v>58</v>
      </c>
      <c r="D1578" s="433">
        <v>17.100000000000001</v>
      </c>
    </row>
    <row r="1579" spans="1:4" x14ac:dyDescent="0.2">
      <c r="A1579" s="424" t="s">
        <v>9548</v>
      </c>
      <c r="B1579" s="429" t="s">
        <v>9549</v>
      </c>
      <c r="C1579" s="424" t="s">
        <v>58</v>
      </c>
      <c r="D1579" s="432">
        <v>5.47</v>
      </c>
    </row>
    <row r="1580" spans="1:4" x14ac:dyDescent="0.2">
      <c r="A1580" s="425">
        <v>8925</v>
      </c>
      <c r="B1580" s="428" t="s">
        <v>9550</v>
      </c>
      <c r="C1580" s="423"/>
      <c r="D1580" s="431"/>
    </row>
    <row r="1581" spans="1:4" x14ac:dyDescent="0.2">
      <c r="A1581" s="424" t="s">
        <v>9551</v>
      </c>
      <c r="B1581" s="429" t="s">
        <v>9552</v>
      </c>
      <c r="C1581" s="424" t="s">
        <v>22</v>
      </c>
      <c r="D1581" s="432">
        <v>5.46</v>
      </c>
    </row>
    <row r="1582" spans="1:4" x14ac:dyDescent="0.2">
      <c r="A1582" s="424" t="s">
        <v>3141</v>
      </c>
      <c r="B1582" s="429" t="s">
        <v>9553</v>
      </c>
      <c r="C1582" s="424" t="s">
        <v>22</v>
      </c>
      <c r="D1582" s="432">
        <v>8.9600000000000009</v>
      </c>
    </row>
    <row r="1583" spans="1:4" x14ac:dyDescent="0.2">
      <c r="A1583" s="424" t="s">
        <v>9554</v>
      </c>
      <c r="B1583" s="429" t="s">
        <v>9555</v>
      </c>
      <c r="C1583" s="424" t="s">
        <v>22</v>
      </c>
      <c r="D1583" s="432">
        <v>6.32</v>
      </c>
    </row>
    <row r="1584" spans="1:4" x14ac:dyDescent="0.2">
      <c r="A1584" s="424" t="s">
        <v>3142</v>
      </c>
      <c r="B1584" s="429" t="s">
        <v>9556</v>
      </c>
      <c r="C1584" s="424" t="s">
        <v>22</v>
      </c>
      <c r="D1584" s="432">
        <v>9.82</v>
      </c>
    </row>
    <row r="1585" spans="1:4" x14ac:dyDescent="0.2">
      <c r="A1585" s="424" t="s">
        <v>9557</v>
      </c>
      <c r="B1585" s="429" t="s">
        <v>9558</v>
      </c>
      <c r="C1585" s="424" t="s">
        <v>22</v>
      </c>
      <c r="D1585" s="432">
        <v>8.19</v>
      </c>
    </row>
    <row r="1586" spans="1:4" ht="24" x14ac:dyDescent="0.2">
      <c r="A1586" s="424" t="s">
        <v>3143</v>
      </c>
      <c r="B1586" s="429" t="s">
        <v>3144</v>
      </c>
      <c r="C1586" s="424" t="s">
        <v>22</v>
      </c>
      <c r="D1586" s="433">
        <v>18.59</v>
      </c>
    </row>
    <row r="1587" spans="1:4" ht="24" x14ac:dyDescent="0.2">
      <c r="A1587" s="424" t="s">
        <v>3145</v>
      </c>
      <c r="B1587" s="429" t="s">
        <v>3146</v>
      </c>
      <c r="C1587" s="424" t="s">
        <v>22</v>
      </c>
      <c r="D1587" s="433">
        <v>32.44</v>
      </c>
    </row>
    <row r="1588" spans="1:4" ht="24" x14ac:dyDescent="0.2">
      <c r="A1588" s="424" t="s">
        <v>3147</v>
      </c>
      <c r="B1588" s="429" t="s">
        <v>3148</v>
      </c>
      <c r="C1588" s="424" t="s">
        <v>22</v>
      </c>
      <c r="D1588" s="433">
        <v>23.76</v>
      </c>
    </row>
    <row r="1589" spans="1:4" ht="24" x14ac:dyDescent="0.2">
      <c r="A1589" s="424" t="s">
        <v>3149</v>
      </c>
      <c r="B1589" s="429" t="s">
        <v>3150</v>
      </c>
      <c r="C1589" s="424" t="s">
        <v>22</v>
      </c>
      <c r="D1589" s="433">
        <v>42</v>
      </c>
    </row>
    <row r="1590" spans="1:4" ht="24" x14ac:dyDescent="0.2">
      <c r="A1590" s="424" t="s">
        <v>3151</v>
      </c>
      <c r="B1590" s="429" t="s">
        <v>3152</v>
      </c>
      <c r="C1590" s="424" t="s">
        <v>22</v>
      </c>
      <c r="D1590" s="433">
        <v>69.430000000000007</v>
      </c>
    </row>
    <row r="1591" spans="1:4" ht="24" x14ac:dyDescent="0.2">
      <c r="A1591" s="424" t="s">
        <v>3153</v>
      </c>
      <c r="B1591" s="429" t="s">
        <v>3154</v>
      </c>
      <c r="C1591" s="424" t="s">
        <v>22</v>
      </c>
      <c r="D1591" s="433">
        <v>15.55</v>
      </c>
    </row>
    <row r="1592" spans="1:4" x14ac:dyDescent="0.2">
      <c r="A1592" s="425">
        <v>8926</v>
      </c>
      <c r="B1592" s="428" t="s">
        <v>9559</v>
      </c>
      <c r="C1592" s="423"/>
      <c r="D1592" s="431"/>
    </row>
    <row r="1593" spans="1:4" x14ac:dyDescent="0.2">
      <c r="A1593" s="424" t="s">
        <v>3123</v>
      </c>
      <c r="B1593" s="429" t="s">
        <v>3124</v>
      </c>
      <c r="C1593" s="424" t="s">
        <v>22</v>
      </c>
      <c r="D1593" s="433">
        <v>99.77</v>
      </c>
    </row>
    <row r="1594" spans="1:4" x14ac:dyDescent="0.2">
      <c r="A1594" s="424" t="s">
        <v>3125</v>
      </c>
      <c r="B1594" s="429" t="s">
        <v>3126</v>
      </c>
      <c r="C1594" s="424" t="s">
        <v>22</v>
      </c>
      <c r="D1594" s="433">
        <v>20.11</v>
      </c>
    </row>
    <row r="1595" spans="1:4" x14ac:dyDescent="0.2">
      <c r="A1595" s="424" t="s">
        <v>3127</v>
      </c>
      <c r="B1595" s="429" t="s">
        <v>3128</v>
      </c>
      <c r="C1595" s="424" t="s">
        <v>22</v>
      </c>
      <c r="D1595" s="433">
        <v>21.58</v>
      </c>
    </row>
    <row r="1596" spans="1:4" x14ac:dyDescent="0.2">
      <c r="A1596" s="424" t="s">
        <v>3129</v>
      </c>
      <c r="B1596" s="429" t="s">
        <v>3130</v>
      </c>
      <c r="C1596" s="424" t="s">
        <v>22</v>
      </c>
      <c r="D1596" s="433">
        <v>25.52</v>
      </c>
    </row>
    <row r="1597" spans="1:4" x14ac:dyDescent="0.2">
      <c r="A1597" s="424" t="s">
        <v>3131</v>
      </c>
      <c r="B1597" s="429" t="s">
        <v>3132</v>
      </c>
      <c r="C1597" s="424" t="s">
        <v>22</v>
      </c>
      <c r="D1597" s="433">
        <v>38.770000000000003</v>
      </c>
    </row>
    <row r="1598" spans="1:4" x14ac:dyDescent="0.2">
      <c r="A1598" s="424" t="s">
        <v>3133</v>
      </c>
      <c r="B1598" s="429" t="s">
        <v>3134</v>
      </c>
      <c r="C1598" s="424" t="s">
        <v>22</v>
      </c>
      <c r="D1598" s="433">
        <v>37.53</v>
      </c>
    </row>
    <row r="1599" spans="1:4" x14ac:dyDescent="0.2">
      <c r="A1599" s="424" t="s">
        <v>3135</v>
      </c>
      <c r="B1599" s="429" t="s">
        <v>3136</v>
      </c>
      <c r="C1599" s="424" t="s">
        <v>22</v>
      </c>
      <c r="D1599" s="433">
        <v>47.88</v>
      </c>
    </row>
    <row r="1600" spans="1:4" x14ac:dyDescent="0.2">
      <c r="A1600" s="424" t="s">
        <v>3137</v>
      </c>
      <c r="B1600" s="429" t="s">
        <v>3138</v>
      </c>
      <c r="C1600" s="424" t="s">
        <v>22</v>
      </c>
      <c r="D1600" s="433">
        <v>68.540000000000006</v>
      </c>
    </row>
    <row r="1601" spans="1:4" x14ac:dyDescent="0.2">
      <c r="A1601" s="424" t="s">
        <v>3139</v>
      </c>
      <c r="B1601" s="429" t="s">
        <v>3140</v>
      </c>
      <c r="C1601" s="424" t="s">
        <v>22</v>
      </c>
      <c r="D1601" s="433">
        <v>74</v>
      </c>
    </row>
    <row r="1602" spans="1:4" ht="24" x14ac:dyDescent="0.2">
      <c r="A1602" s="424" t="s">
        <v>9560</v>
      </c>
      <c r="B1602" s="429" t="s">
        <v>9561</v>
      </c>
      <c r="C1602" s="424" t="s">
        <v>22</v>
      </c>
      <c r="D1602" s="432">
        <v>0.81</v>
      </c>
    </row>
    <row r="1603" spans="1:4" x14ac:dyDescent="0.2">
      <c r="A1603" s="425">
        <v>8927</v>
      </c>
      <c r="B1603" s="428" t="s">
        <v>9562</v>
      </c>
      <c r="C1603" s="423"/>
      <c r="D1603" s="431"/>
    </row>
    <row r="1604" spans="1:4" x14ac:dyDescent="0.2">
      <c r="A1604" s="424" t="s">
        <v>3087</v>
      </c>
      <c r="B1604" s="429" t="s">
        <v>3088</v>
      </c>
      <c r="C1604" s="424" t="s">
        <v>22</v>
      </c>
      <c r="D1604" s="433">
        <v>21.4</v>
      </c>
    </row>
    <row r="1605" spans="1:4" x14ac:dyDescent="0.2">
      <c r="A1605" s="424" t="s">
        <v>3089</v>
      </c>
      <c r="B1605" s="429" t="s">
        <v>3090</v>
      </c>
      <c r="C1605" s="424" t="s">
        <v>22</v>
      </c>
      <c r="D1605" s="433">
        <v>23</v>
      </c>
    </row>
    <row r="1606" spans="1:4" x14ac:dyDescent="0.2">
      <c r="A1606" s="424" t="s">
        <v>3091</v>
      </c>
      <c r="B1606" s="429" t="s">
        <v>3092</v>
      </c>
      <c r="C1606" s="424" t="s">
        <v>22</v>
      </c>
      <c r="D1606" s="433">
        <v>30.1</v>
      </c>
    </row>
    <row r="1607" spans="1:4" x14ac:dyDescent="0.2">
      <c r="A1607" s="424" t="s">
        <v>3093</v>
      </c>
      <c r="B1607" s="429" t="s">
        <v>3094</v>
      </c>
      <c r="C1607" s="424" t="s">
        <v>22</v>
      </c>
      <c r="D1607" s="434">
        <v>150.13999999999999</v>
      </c>
    </row>
    <row r="1608" spans="1:4" x14ac:dyDescent="0.2">
      <c r="A1608" s="424" t="s">
        <v>3095</v>
      </c>
      <c r="B1608" s="429" t="s">
        <v>3096</v>
      </c>
      <c r="C1608" s="424" t="s">
        <v>22</v>
      </c>
      <c r="D1608" s="433">
        <v>45.43</v>
      </c>
    </row>
    <row r="1609" spans="1:4" x14ac:dyDescent="0.2">
      <c r="A1609" s="424" t="s">
        <v>3097</v>
      </c>
      <c r="B1609" s="429" t="s">
        <v>3098</v>
      </c>
      <c r="C1609" s="424" t="s">
        <v>22</v>
      </c>
      <c r="D1609" s="433">
        <v>51.39</v>
      </c>
    </row>
    <row r="1610" spans="1:4" x14ac:dyDescent="0.2">
      <c r="A1610" s="424" t="s">
        <v>3099</v>
      </c>
      <c r="B1610" s="429" t="s">
        <v>3100</v>
      </c>
      <c r="C1610" s="424" t="s">
        <v>22</v>
      </c>
      <c r="D1610" s="433">
        <v>57.77</v>
      </c>
    </row>
    <row r="1611" spans="1:4" x14ac:dyDescent="0.2">
      <c r="A1611" s="424" t="s">
        <v>3101</v>
      </c>
      <c r="B1611" s="429" t="s">
        <v>3102</v>
      </c>
      <c r="C1611" s="424" t="s">
        <v>22</v>
      </c>
      <c r="D1611" s="433">
        <v>84.69</v>
      </c>
    </row>
    <row r="1612" spans="1:4" x14ac:dyDescent="0.2">
      <c r="A1612" s="424" t="s">
        <v>3103</v>
      </c>
      <c r="B1612" s="429" t="s">
        <v>3104</v>
      </c>
      <c r="C1612" s="424" t="s">
        <v>22</v>
      </c>
      <c r="D1612" s="434">
        <v>115.59</v>
      </c>
    </row>
    <row r="1613" spans="1:4" x14ac:dyDescent="0.2">
      <c r="A1613" s="424" t="s">
        <v>3105</v>
      </c>
      <c r="B1613" s="429" t="s">
        <v>3106</v>
      </c>
      <c r="C1613" s="424" t="s">
        <v>22</v>
      </c>
      <c r="D1613" s="434">
        <v>245.94</v>
      </c>
    </row>
    <row r="1614" spans="1:4" x14ac:dyDescent="0.2">
      <c r="A1614" s="424" t="s">
        <v>3107</v>
      </c>
      <c r="B1614" s="429" t="s">
        <v>3108</v>
      </c>
      <c r="C1614" s="424" t="s">
        <v>22</v>
      </c>
      <c r="D1614" s="433">
        <v>38.229999999999997</v>
      </c>
    </row>
    <row r="1615" spans="1:4" x14ac:dyDescent="0.2">
      <c r="A1615" s="424" t="s">
        <v>3109</v>
      </c>
      <c r="B1615" s="429" t="s">
        <v>3110</v>
      </c>
      <c r="C1615" s="424" t="s">
        <v>22</v>
      </c>
      <c r="D1615" s="433">
        <v>43.67</v>
      </c>
    </row>
    <row r="1616" spans="1:4" x14ac:dyDescent="0.2">
      <c r="A1616" s="424" t="s">
        <v>3111</v>
      </c>
      <c r="B1616" s="429" t="s">
        <v>3112</v>
      </c>
      <c r="C1616" s="424" t="s">
        <v>22</v>
      </c>
      <c r="D1616" s="433">
        <v>55.93</v>
      </c>
    </row>
    <row r="1617" spans="1:4" x14ac:dyDescent="0.2">
      <c r="A1617" s="424" t="s">
        <v>3113</v>
      </c>
      <c r="B1617" s="429" t="s">
        <v>3114</v>
      </c>
      <c r="C1617" s="424" t="s">
        <v>22</v>
      </c>
      <c r="D1617" s="433">
        <v>72.709999999999994</v>
      </c>
    </row>
    <row r="1618" spans="1:4" x14ac:dyDescent="0.2">
      <c r="A1618" s="424" t="s">
        <v>3115</v>
      </c>
      <c r="B1618" s="429" t="s">
        <v>3116</v>
      </c>
      <c r="C1618" s="424" t="s">
        <v>22</v>
      </c>
      <c r="D1618" s="433">
        <v>82.86</v>
      </c>
    </row>
    <row r="1619" spans="1:4" x14ac:dyDescent="0.2">
      <c r="A1619" s="424" t="s">
        <v>3117</v>
      </c>
      <c r="B1619" s="429" t="s">
        <v>3118</v>
      </c>
      <c r="C1619" s="424" t="s">
        <v>22</v>
      </c>
      <c r="D1619" s="433">
        <v>96.58</v>
      </c>
    </row>
    <row r="1620" spans="1:4" x14ac:dyDescent="0.2">
      <c r="A1620" s="424" t="s">
        <v>3119</v>
      </c>
      <c r="B1620" s="429" t="s">
        <v>3120</v>
      </c>
      <c r="C1620" s="424" t="s">
        <v>22</v>
      </c>
      <c r="D1620" s="434">
        <v>137.81</v>
      </c>
    </row>
    <row r="1621" spans="1:4" x14ac:dyDescent="0.2">
      <c r="A1621" s="424" t="s">
        <v>3121</v>
      </c>
      <c r="B1621" s="429" t="s">
        <v>3122</v>
      </c>
      <c r="C1621" s="424" t="s">
        <v>22</v>
      </c>
      <c r="D1621" s="434">
        <v>177.57</v>
      </c>
    </row>
    <row r="1622" spans="1:4" x14ac:dyDescent="0.2">
      <c r="A1622" s="425">
        <v>8928</v>
      </c>
      <c r="B1622" s="428" t="s">
        <v>9563</v>
      </c>
      <c r="C1622" s="423"/>
      <c r="D1622" s="431"/>
    </row>
    <row r="1623" spans="1:4" ht="24" x14ac:dyDescent="0.2">
      <c r="A1623" s="424" t="s">
        <v>2699</v>
      </c>
      <c r="B1623" s="429" t="s">
        <v>9564</v>
      </c>
      <c r="C1623" s="424" t="s">
        <v>58</v>
      </c>
      <c r="D1623" s="433">
        <v>30.33</v>
      </c>
    </row>
    <row r="1624" spans="1:4" ht="24" x14ac:dyDescent="0.2">
      <c r="A1624" s="424" t="s">
        <v>2700</v>
      </c>
      <c r="B1624" s="429" t="s">
        <v>9565</v>
      </c>
      <c r="C1624" s="424" t="s">
        <v>58</v>
      </c>
      <c r="D1624" s="433">
        <v>30.33</v>
      </c>
    </row>
    <row r="1625" spans="1:4" ht="24" x14ac:dyDescent="0.2">
      <c r="A1625" s="424" t="s">
        <v>2701</v>
      </c>
      <c r="B1625" s="429" t="s">
        <v>9566</v>
      </c>
      <c r="C1625" s="424" t="s">
        <v>58</v>
      </c>
      <c r="D1625" s="433">
        <v>30.33</v>
      </c>
    </row>
    <row r="1626" spans="1:4" ht="24" x14ac:dyDescent="0.2">
      <c r="A1626" s="424" t="s">
        <v>2702</v>
      </c>
      <c r="B1626" s="429" t="s">
        <v>9567</v>
      </c>
      <c r="C1626" s="424" t="s">
        <v>58</v>
      </c>
      <c r="D1626" s="433">
        <v>31.1</v>
      </c>
    </row>
    <row r="1627" spans="1:4" ht="24" x14ac:dyDescent="0.2">
      <c r="A1627" s="424" t="s">
        <v>2703</v>
      </c>
      <c r="B1627" s="429" t="s">
        <v>9568</v>
      </c>
      <c r="C1627" s="424" t="s">
        <v>58</v>
      </c>
      <c r="D1627" s="433">
        <v>31.87</v>
      </c>
    </row>
    <row r="1628" spans="1:4" x14ac:dyDescent="0.2">
      <c r="A1628" s="424" t="s">
        <v>9569</v>
      </c>
      <c r="B1628" s="429" t="s">
        <v>9570</v>
      </c>
      <c r="C1628" s="424" t="s">
        <v>22</v>
      </c>
      <c r="D1628" s="433">
        <v>12.15</v>
      </c>
    </row>
    <row r="1629" spans="1:4" ht="12.75" customHeight="1" x14ac:dyDescent="0.2">
      <c r="A1629" s="424" t="s">
        <v>3025</v>
      </c>
      <c r="B1629" s="429" t="s">
        <v>9571</v>
      </c>
      <c r="C1629" s="424" t="s">
        <v>22</v>
      </c>
      <c r="D1629" s="433">
        <v>45</v>
      </c>
    </row>
    <row r="1630" spans="1:4" ht="12.75" customHeight="1" x14ac:dyDescent="0.2">
      <c r="A1630" s="424" t="s">
        <v>3026</v>
      </c>
      <c r="B1630" s="429" t="s">
        <v>9572</v>
      </c>
      <c r="C1630" s="424" t="s">
        <v>22</v>
      </c>
      <c r="D1630" s="433">
        <v>53.32</v>
      </c>
    </row>
    <row r="1631" spans="1:4" ht="12.75" customHeight="1" x14ac:dyDescent="0.2">
      <c r="A1631" s="424" t="s">
        <v>3027</v>
      </c>
      <c r="B1631" s="429" t="s">
        <v>9573</v>
      </c>
      <c r="C1631" s="424" t="s">
        <v>22</v>
      </c>
      <c r="D1631" s="433">
        <v>63.13</v>
      </c>
    </row>
    <row r="1632" spans="1:4" ht="12.75" customHeight="1" x14ac:dyDescent="0.2">
      <c r="A1632" s="424" t="s">
        <v>3028</v>
      </c>
      <c r="B1632" s="429" t="s">
        <v>9574</v>
      </c>
      <c r="C1632" s="424" t="s">
        <v>22</v>
      </c>
      <c r="D1632" s="433">
        <v>52.96</v>
      </c>
    </row>
    <row r="1633" spans="1:4" ht="12.75" customHeight="1" x14ac:dyDescent="0.2">
      <c r="A1633" s="424" t="s">
        <v>3029</v>
      </c>
      <c r="B1633" s="429" t="s">
        <v>9575</v>
      </c>
      <c r="C1633" s="424" t="s">
        <v>22</v>
      </c>
      <c r="D1633" s="433">
        <v>62.77</v>
      </c>
    </row>
    <row r="1634" spans="1:4" ht="12.75" customHeight="1" x14ac:dyDescent="0.2">
      <c r="A1634" s="424" t="s">
        <v>3079</v>
      </c>
      <c r="B1634" s="429" t="s">
        <v>9576</v>
      </c>
      <c r="C1634" s="424" t="s">
        <v>58</v>
      </c>
      <c r="D1634" s="432">
        <v>7.38</v>
      </c>
    </row>
    <row r="1635" spans="1:4" ht="12.75" customHeight="1" x14ac:dyDescent="0.2">
      <c r="A1635" s="424" t="s">
        <v>3080</v>
      </c>
      <c r="B1635" s="429" t="s">
        <v>9577</v>
      </c>
      <c r="C1635" s="424" t="s">
        <v>58</v>
      </c>
      <c r="D1635" s="432">
        <v>7.71</v>
      </c>
    </row>
    <row r="1636" spans="1:4" x14ac:dyDescent="0.2">
      <c r="A1636" s="425">
        <v>8929</v>
      </c>
      <c r="B1636" s="428" t="s">
        <v>9578</v>
      </c>
      <c r="C1636" s="423"/>
      <c r="D1636" s="431"/>
    </row>
    <row r="1637" spans="1:4" ht="12.75" customHeight="1" x14ac:dyDescent="0.2">
      <c r="A1637" s="424" t="s">
        <v>9579</v>
      </c>
      <c r="B1637" s="429" t="s">
        <v>9580</v>
      </c>
      <c r="C1637" s="424" t="s">
        <v>22</v>
      </c>
      <c r="D1637" s="434">
        <v>113.53</v>
      </c>
    </row>
    <row r="1638" spans="1:4" ht="12.75" customHeight="1" x14ac:dyDescent="0.2">
      <c r="A1638" s="424" t="s">
        <v>9581</v>
      </c>
      <c r="B1638" s="429" t="s">
        <v>9582</v>
      </c>
      <c r="C1638" s="424" t="s">
        <v>22</v>
      </c>
      <c r="D1638" s="433">
        <v>91.02</v>
      </c>
    </row>
    <row r="1639" spans="1:4" ht="12.75" customHeight="1" x14ac:dyDescent="0.2">
      <c r="A1639" s="424" t="s">
        <v>9583</v>
      </c>
      <c r="B1639" s="429" t="s">
        <v>9584</v>
      </c>
      <c r="C1639" s="424" t="s">
        <v>22</v>
      </c>
      <c r="D1639" s="434">
        <v>128.05000000000001</v>
      </c>
    </row>
    <row r="1640" spans="1:4" ht="12.75" customHeight="1" x14ac:dyDescent="0.2">
      <c r="A1640" s="424" t="s">
        <v>9585</v>
      </c>
      <c r="B1640" s="429" t="s">
        <v>9586</v>
      </c>
      <c r="C1640" s="424" t="s">
        <v>22</v>
      </c>
      <c r="D1640" s="434">
        <v>104.71</v>
      </c>
    </row>
    <row r="1641" spans="1:4" ht="12.75" customHeight="1" x14ac:dyDescent="0.2">
      <c r="A1641" s="424" t="s">
        <v>9587</v>
      </c>
      <c r="B1641" s="429" t="s">
        <v>9588</v>
      </c>
      <c r="C1641" s="424" t="s">
        <v>22</v>
      </c>
      <c r="D1641" s="434">
        <v>140.52000000000001</v>
      </c>
    </row>
    <row r="1642" spans="1:4" ht="12.75" customHeight="1" x14ac:dyDescent="0.2">
      <c r="A1642" s="424" t="s">
        <v>9589</v>
      </c>
      <c r="B1642" s="429" t="s">
        <v>9590</v>
      </c>
      <c r="C1642" s="424" t="s">
        <v>22</v>
      </c>
      <c r="D1642" s="434">
        <v>120.36</v>
      </c>
    </row>
    <row r="1643" spans="1:4" ht="12.75" customHeight="1" x14ac:dyDescent="0.2">
      <c r="A1643" s="424" t="s">
        <v>9591</v>
      </c>
      <c r="B1643" s="429" t="s">
        <v>9592</v>
      </c>
      <c r="C1643" s="424" t="s">
        <v>22</v>
      </c>
      <c r="D1643" s="434">
        <v>171.96</v>
      </c>
    </row>
    <row r="1644" spans="1:4" ht="12.75" customHeight="1" x14ac:dyDescent="0.2">
      <c r="A1644" s="424" t="s">
        <v>9593</v>
      </c>
      <c r="B1644" s="429" t="s">
        <v>9594</v>
      </c>
      <c r="C1644" s="424" t="s">
        <v>22</v>
      </c>
      <c r="D1644" s="434">
        <v>148.11000000000001</v>
      </c>
    </row>
    <row r="1645" spans="1:4" ht="12.75" customHeight="1" x14ac:dyDescent="0.2">
      <c r="A1645" s="424" t="s">
        <v>9595</v>
      </c>
      <c r="B1645" s="429" t="s">
        <v>9596</v>
      </c>
      <c r="C1645" s="424" t="s">
        <v>22</v>
      </c>
      <c r="D1645" s="434">
        <v>202.33</v>
      </c>
    </row>
    <row r="1646" spans="1:4" x14ac:dyDescent="0.2">
      <c r="A1646" s="425">
        <v>8930</v>
      </c>
      <c r="B1646" s="428" t="s">
        <v>9597</v>
      </c>
      <c r="C1646" s="423"/>
      <c r="D1646" s="431"/>
    </row>
    <row r="1647" spans="1:4" ht="12.75" customHeight="1" x14ac:dyDescent="0.2">
      <c r="A1647" s="424" t="s">
        <v>9598</v>
      </c>
      <c r="B1647" s="429" t="s">
        <v>9599</v>
      </c>
      <c r="C1647" s="424" t="s">
        <v>22</v>
      </c>
      <c r="D1647" s="434">
        <v>112.5</v>
      </c>
    </row>
    <row r="1648" spans="1:4" ht="12.75" customHeight="1" x14ac:dyDescent="0.2">
      <c r="A1648" s="424" t="s">
        <v>9600</v>
      </c>
      <c r="B1648" s="429" t="s">
        <v>9601</v>
      </c>
      <c r="C1648" s="424" t="s">
        <v>22</v>
      </c>
      <c r="D1648" s="433">
        <v>90.31</v>
      </c>
    </row>
    <row r="1649" spans="1:4" ht="12.75" customHeight="1" x14ac:dyDescent="0.2">
      <c r="A1649" s="424" t="s">
        <v>9602</v>
      </c>
      <c r="B1649" s="429" t="s">
        <v>9603</v>
      </c>
      <c r="C1649" s="424" t="s">
        <v>22</v>
      </c>
      <c r="D1649" s="434">
        <v>125.05</v>
      </c>
    </row>
    <row r="1650" spans="1:4" ht="12.75" customHeight="1" x14ac:dyDescent="0.2">
      <c r="A1650" s="424" t="s">
        <v>9604</v>
      </c>
      <c r="B1650" s="429" t="s">
        <v>9605</v>
      </c>
      <c r="C1650" s="424" t="s">
        <v>22</v>
      </c>
      <c r="D1650" s="434">
        <v>103.41</v>
      </c>
    </row>
    <row r="1651" spans="1:4" ht="12.75" customHeight="1" x14ac:dyDescent="0.2">
      <c r="A1651" s="424" t="s">
        <v>9606</v>
      </c>
      <c r="B1651" s="429" t="s">
        <v>9607</v>
      </c>
      <c r="C1651" s="424" t="s">
        <v>22</v>
      </c>
      <c r="D1651" s="434">
        <v>141.24</v>
      </c>
    </row>
    <row r="1652" spans="1:4" ht="12.75" customHeight="1" x14ac:dyDescent="0.2">
      <c r="A1652" s="424" t="s">
        <v>9608</v>
      </c>
      <c r="B1652" s="429" t="s">
        <v>9609</v>
      </c>
      <c r="C1652" s="424" t="s">
        <v>22</v>
      </c>
      <c r="D1652" s="434">
        <v>117.03</v>
      </c>
    </row>
    <row r="1653" spans="1:4" ht="12.75" customHeight="1" x14ac:dyDescent="0.2">
      <c r="A1653" s="424" t="s">
        <v>9610</v>
      </c>
      <c r="B1653" s="429" t="s">
        <v>9611</v>
      </c>
      <c r="C1653" s="424" t="s">
        <v>22</v>
      </c>
      <c r="D1653" s="434">
        <v>170.29</v>
      </c>
    </row>
    <row r="1654" spans="1:4" ht="12.75" customHeight="1" x14ac:dyDescent="0.2">
      <c r="A1654" s="424" t="s">
        <v>9612</v>
      </c>
      <c r="B1654" s="429" t="s">
        <v>9613</v>
      </c>
      <c r="C1654" s="424" t="s">
        <v>22</v>
      </c>
      <c r="D1654" s="434">
        <v>149.16999999999999</v>
      </c>
    </row>
    <row r="1655" spans="1:4" ht="12.75" customHeight="1" x14ac:dyDescent="0.2">
      <c r="A1655" s="424" t="s">
        <v>9614</v>
      </c>
      <c r="B1655" s="429" t="s">
        <v>9615</v>
      </c>
      <c r="C1655" s="424" t="s">
        <v>22</v>
      </c>
      <c r="D1655" s="434">
        <v>204.48</v>
      </c>
    </row>
    <row r="1656" spans="1:4" x14ac:dyDescent="0.2">
      <c r="A1656" s="425">
        <v>8931</v>
      </c>
      <c r="B1656" s="428" t="s">
        <v>9616</v>
      </c>
      <c r="C1656" s="423"/>
      <c r="D1656" s="431"/>
    </row>
    <row r="1657" spans="1:4" ht="12.75" customHeight="1" x14ac:dyDescent="0.2">
      <c r="A1657" s="424" t="s">
        <v>9617</v>
      </c>
      <c r="B1657" s="429" t="s">
        <v>9618</v>
      </c>
      <c r="C1657" s="424" t="s">
        <v>22</v>
      </c>
      <c r="D1657" s="433">
        <v>13.82</v>
      </c>
    </row>
    <row r="1658" spans="1:4" ht="12.75" customHeight="1" x14ac:dyDescent="0.2">
      <c r="A1658" s="424" t="s">
        <v>9619</v>
      </c>
      <c r="B1658" s="429" t="s">
        <v>9620</v>
      </c>
      <c r="C1658" s="424" t="s">
        <v>22</v>
      </c>
      <c r="D1658" s="433">
        <v>12.45</v>
      </c>
    </row>
    <row r="1659" spans="1:4" ht="24" x14ac:dyDescent="0.2">
      <c r="A1659" s="424" t="s">
        <v>3086</v>
      </c>
      <c r="B1659" s="429" t="s">
        <v>9621</v>
      </c>
      <c r="C1659" s="424" t="s">
        <v>22</v>
      </c>
      <c r="D1659" s="433">
        <v>14.42</v>
      </c>
    </row>
    <row r="1660" spans="1:4" ht="24" x14ac:dyDescent="0.2">
      <c r="A1660" s="424" t="s">
        <v>9622</v>
      </c>
      <c r="B1660" s="429" t="s">
        <v>9623</v>
      </c>
      <c r="C1660" s="424" t="s">
        <v>22</v>
      </c>
      <c r="D1660" s="433">
        <v>18.28</v>
      </c>
    </row>
    <row r="1661" spans="1:4" ht="24" x14ac:dyDescent="0.2">
      <c r="A1661" s="424" t="s">
        <v>9624</v>
      </c>
      <c r="B1661" s="429" t="s">
        <v>9625</v>
      </c>
      <c r="C1661" s="424" t="s">
        <v>22</v>
      </c>
      <c r="D1661" s="433">
        <v>18.45</v>
      </c>
    </row>
    <row r="1662" spans="1:4" x14ac:dyDescent="0.2">
      <c r="A1662" s="425">
        <v>8932</v>
      </c>
      <c r="B1662" s="428" t="s">
        <v>9626</v>
      </c>
      <c r="C1662" s="423"/>
      <c r="D1662" s="431"/>
    </row>
    <row r="1663" spans="1:4" ht="12.75" customHeight="1" x14ac:dyDescent="0.2">
      <c r="A1663" s="424" t="s">
        <v>5456</v>
      </c>
      <c r="B1663" s="429" t="s">
        <v>5457</v>
      </c>
      <c r="C1663" s="424" t="s">
        <v>58</v>
      </c>
      <c r="D1663" s="433">
        <v>69.010000000000005</v>
      </c>
    </row>
    <row r="1664" spans="1:4" ht="12.75" customHeight="1" x14ac:dyDescent="0.2">
      <c r="A1664" s="424" t="s">
        <v>5458</v>
      </c>
      <c r="B1664" s="429" t="s">
        <v>5459</v>
      </c>
      <c r="C1664" s="424" t="s">
        <v>58</v>
      </c>
      <c r="D1664" s="433">
        <v>83.45</v>
      </c>
    </row>
    <row r="1665" spans="1:4" ht="12.75" customHeight="1" x14ac:dyDescent="0.2">
      <c r="A1665" s="424" t="s">
        <v>5460</v>
      </c>
      <c r="B1665" s="429" t="s">
        <v>5461</v>
      </c>
      <c r="C1665" s="424" t="s">
        <v>58</v>
      </c>
      <c r="D1665" s="433">
        <v>65.81</v>
      </c>
    </row>
    <row r="1666" spans="1:4" ht="12.75" customHeight="1" x14ac:dyDescent="0.2">
      <c r="A1666" s="424" t="s">
        <v>5462</v>
      </c>
      <c r="B1666" s="429" t="s">
        <v>5463</v>
      </c>
      <c r="C1666" s="424" t="s">
        <v>58</v>
      </c>
      <c r="D1666" s="433">
        <v>53.48</v>
      </c>
    </row>
    <row r="1667" spans="1:4" ht="12.75" customHeight="1" x14ac:dyDescent="0.2">
      <c r="A1667" s="424" t="s">
        <v>3022</v>
      </c>
      <c r="B1667" s="429" t="s">
        <v>9627</v>
      </c>
      <c r="C1667" s="424" t="s">
        <v>58</v>
      </c>
      <c r="D1667" s="434">
        <v>103.09</v>
      </c>
    </row>
    <row r="1668" spans="1:4" ht="12.75" customHeight="1" x14ac:dyDescent="0.2">
      <c r="A1668" s="424" t="s">
        <v>3021</v>
      </c>
      <c r="B1668" s="429" t="s">
        <v>9628</v>
      </c>
      <c r="C1668" s="424" t="s">
        <v>58</v>
      </c>
      <c r="D1668" s="433">
        <v>77.569999999999993</v>
      </c>
    </row>
    <row r="1669" spans="1:4" ht="12.75" customHeight="1" x14ac:dyDescent="0.2">
      <c r="A1669" s="424" t="s">
        <v>3023</v>
      </c>
      <c r="B1669" s="429" t="s">
        <v>9629</v>
      </c>
      <c r="C1669" s="424" t="s">
        <v>58</v>
      </c>
      <c r="D1669" s="433">
        <v>71.47</v>
      </c>
    </row>
    <row r="1670" spans="1:4" ht="24" x14ac:dyDescent="0.2">
      <c r="A1670" s="424" t="s">
        <v>3020</v>
      </c>
      <c r="B1670" s="429" t="s">
        <v>9630</v>
      </c>
      <c r="C1670" s="424" t="s">
        <v>58</v>
      </c>
      <c r="D1670" s="433">
        <v>45.95</v>
      </c>
    </row>
    <row r="1671" spans="1:4" ht="12.75" customHeight="1" x14ac:dyDescent="0.2">
      <c r="A1671" s="424" t="s">
        <v>3001</v>
      </c>
      <c r="B1671" s="429" t="s">
        <v>9631</v>
      </c>
      <c r="C1671" s="424" t="s">
        <v>58</v>
      </c>
      <c r="D1671" s="434">
        <v>190.02</v>
      </c>
    </row>
    <row r="1672" spans="1:4" ht="12.75" customHeight="1" x14ac:dyDescent="0.2">
      <c r="A1672" s="424" t="s">
        <v>3003</v>
      </c>
      <c r="B1672" s="429" t="s">
        <v>9632</v>
      </c>
      <c r="C1672" s="424" t="s">
        <v>58</v>
      </c>
      <c r="D1672" s="434">
        <v>212.66</v>
      </c>
    </row>
    <row r="1673" spans="1:4" ht="12.75" customHeight="1" x14ac:dyDescent="0.2">
      <c r="A1673" s="424" t="s">
        <v>5464</v>
      </c>
      <c r="B1673" s="429" t="s">
        <v>5465</v>
      </c>
      <c r="C1673" s="424" t="s">
        <v>58</v>
      </c>
      <c r="D1673" s="434">
        <v>184.65</v>
      </c>
    </row>
    <row r="1674" spans="1:4" ht="12.75" customHeight="1" x14ac:dyDescent="0.2">
      <c r="A1674" s="424" t="s">
        <v>5466</v>
      </c>
      <c r="B1674" s="429" t="s">
        <v>5467</v>
      </c>
      <c r="C1674" s="424" t="s">
        <v>58</v>
      </c>
      <c r="D1674" s="434">
        <v>161.53</v>
      </c>
    </row>
    <row r="1675" spans="1:4" ht="12.75" customHeight="1" x14ac:dyDescent="0.2">
      <c r="A1675" s="424" t="s">
        <v>3005</v>
      </c>
      <c r="B1675" s="429" t="s">
        <v>9633</v>
      </c>
      <c r="C1675" s="424" t="s">
        <v>58</v>
      </c>
      <c r="D1675" s="434">
        <v>316.51</v>
      </c>
    </row>
    <row r="1676" spans="1:4" ht="12.75" customHeight="1" x14ac:dyDescent="0.2">
      <c r="A1676" s="424" t="s">
        <v>3007</v>
      </c>
      <c r="B1676" s="429" t="s">
        <v>9634</v>
      </c>
      <c r="C1676" s="424" t="s">
        <v>58</v>
      </c>
      <c r="D1676" s="434">
        <v>388.51</v>
      </c>
    </row>
    <row r="1677" spans="1:4" ht="12.75" customHeight="1" x14ac:dyDescent="0.2">
      <c r="A1677" s="424" t="s">
        <v>5468</v>
      </c>
      <c r="B1677" s="429" t="s">
        <v>5469</v>
      </c>
      <c r="C1677" s="424" t="s">
        <v>58</v>
      </c>
      <c r="D1677" s="434">
        <v>332.49</v>
      </c>
    </row>
    <row r="1678" spans="1:4" ht="12.75" customHeight="1" x14ac:dyDescent="0.2">
      <c r="A1678" s="424" t="s">
        <v>5470</v>
      </c>
      <c r="B1678" s="429" t="s">
        <v>5471</v>
      </c>
      <c r="C1678" s="424" t="s">
        <v>58</v>
      </c>
      <c r="D1678" s="434">
        <v>259.52999999999997</v>
      </c>
    </row>
    <row r="1679" spans="1:4" ht="12.75" customHeight="1" x14ac:dyDescent="0.2">
      <c r="A1679" s="424" t="s">
        <v>2997</v>
      </c>
      <c r="B1679" s="429" t="s">
        <v>9635</v>
      </c>
      <c r="C1679" s="424" t="s">
        <v>58</v>
      </c>
      <c r="D1679" s="434">
        <v>141.28</v>
      </c>
    </row>
    <row r="1680" spans="1:4" ht="12.75" customHeight="1" x14ac:dyDescent="0.2">
      <c r="A1680" s="424" t="s">
        <v>2999</v>
      </c>
      <c r="B1680" s="429" t="s">
        <v>9636</v>
      </c>
      <c r="C1680" s="424" t="s">
        <v>58</v>
      </c>
      <c r="D1680" s="434">
        <v>170.32</v>
      </c>
    </row>
    <row r="1681" spans="1:4" ht="12.75" customHeight="1" x14ac:dyDescent="0.2">
      <c r="A1681" s="424" t="s">
        <v>5472</v>
      </c>
      <c r="B1681" s="429" t="s">
        <v>5473</v>
      </c>
      <c r="C1681" s="424" t="s">
        <v>58</v>
      </c>
      <c r="D1681" s="434">
        <v>129.75</v>
      </c>
    </row>
    <row r="1682" spans="1:4" ht="12.75" customHeight="1" x14ac:dyDescent="0.2">
      <c r="A1682" s="424" t="s">
        <v>5474</v>
      </c>
      <c r="B1682" s="429" t="s">
        <v>5475</v>
      </c>
      <c r="C1682" s="424" t="s">
        <v>58</v>
      </c>
      <c r="D1682" s="434">
        <v>110.71</v>
      </c>
    </row>
    <row r="1683" spans="1:4" ht="12.75" customHeight="1" x14ac:dyDescent="0.2">
      <c r="A1683" s="424" t="s">
        <v>3000</v>
      </c>
      <c r="B1683" s="429" t="s">
        <v>9637</v>
      </c>
      <c r="C1683" s="424" t="s">
        <v>58</v>
      </c>
      <c r="D1683" s="433">
        <v>79.05</v>
      </c>
    </row>
    <row r="1684" spans="1:4" ht="12.75" customHeight="1" x14ac:dyDescent="0.2">
      <c r="A1684" s="424" t="s">
        <v>3002</v>
      </c>
      <c r="B1684" s="429" t="s">
        <v>9638</v>
      </c>
      <c r="C1684" s="424" t="s">
        <v>58</v>
      </c>
      <c r="D1684" s="433">
        <v>92.27</v>
      </c>
    </row>
    <row r="1685" spans="1:4" ht="12.75" customHeight="1" x14ac:dyDescent="0.2">
      <c r="A1685" s="424" t="s">
        <v>3004</v>
      </c>
      <c r="B1685" s="429" t="s">
        <v>9639</v>
      </c>
      <c r="C1685" s="424" t="s">
        <v>58</v>
      </c>
      <c r="D1685" s="433">
        <v>94.57</v>
      </c>
    </row>
    <row r="1686" spans="1:4" ht="12.75" customHeight="1" x14ac:dyDescent="0.2">
      <c r="A1686" s="424" t="s">
        <v>3006</v>
      </c>
      <c r="B1686" s="429" t="s">
        <v>9640</v>
      </c>
      <c r="C1686" s="424" t="s">
        <v>58</v>
      </c>
      <c r="D1686" s="434">
        <v>147.72999999999999</v>
      </c>
    </row>
    <row r="1687" spans="1:4" ht="12.75" customHeight="1" x14ac:dyDescent="0.2">
      <c r="A1687" s="424" t="s">
        <v>2996</v>
      </c>
      <c r="B1687" s="429" t="s">
        <v>9641</v>
      </c>
      <c r="C1687" s="424" t="s">
        <v>58</v>
      </c>
      <c r="D1687" s="433">
        <v>69.47</v>
      </c>
    </row>
    <row r="1688" spans="1:4" ht="12.75" customHeight="1" x14ac:dyDescent="0.2">
      <c r="A1688" s="424" t="s">
        <v>2998</v>
      </c>
      <c r="B1688" s="429" t="s">
        <v>9642</v>
      </c>
      <c r="C1688" s="424" t="s">
        <v>58</v>
      </c>
      <c r="D1688" s="433">
        <v>83.56</v>
      </c>
    </row>
    <row r="1689" spans="1:4" ht="12.75" customHeight="1" x14ac:dyDescent="0.2">
      <c r="A1689" s="424" t="s">
        <v>13491</v>
      </c>
      <c r="B1689" s="429" t="s">
        <v>13492</v>
      </c>
      <c r="C1689" s="424" t="s">
        <v>58</v>
      </c>
      <c r="D1689" s="434">
        <v>301.86</v>
      </c>
    </row>
    <row r="1690" spans="1:4" ht="12.75" customHeight="1" x14ac:dyDescent="0.2">
      <c r="A1690" s="424" t="s">
        <v>13493</v>
      </c>
      <c r="B1690" s="429" t="s">
        <v>13494</v>
      </c>
      <c r="C1690" s="424" t="s">
        <v>58</v>
      </c>
      <c r="D1690" s="434">
        <v>271.51</v>
      </c>
    </row>
    <row r="1691" spans="1:4" ht="12.75" customHeight="1" x14ac:dyDescent="0.2">
      <c r="A1691" s="424" t="s">
        <v>13495</v>
      </c>
      <c r="B1691" s="429" t="s">
        <v>13496</v>
      </c>
      <c r="C1691" s="424" t="s">
        <v>58</v>
      </c>
      <c r="D1691" s="434">
        <v>593.65</v>
      </c>
    </row>
    <row r="1692" spans="1:4" ht="12.75" customHeight="1" x14ac:dyDescent="0.2">
      <c r="A1692" s="424" t="s">
        <v>13497</v>
      </c>
      <c r="B1692" s="429" t="s">
        <v>13498</v>
      </c>
      <c r="C1692" s="424" t="s">
        <v>58</v>
      </c>
      <c r="D1692" s="434">
        <v>462.89</v>
      </c>
    </row>
    <row r="1693" spans="1:4" ht="12.75" customHeight="1" x14ac:dyDescent="0.2">
      <c r="A1693" s="424" t="s">
        <v>13499</v>
      </c>
      <c r="B1693" s="429" t="s">
        <v>13500</v>
      </c>
      <c r="C1693" s="424" t="s">
        <v>58</v>
      </c>
      <c r="D1693" s="434">
        <v>209.48</v>
      </c>
    </row>
    <row r="1694" spans="1:4" ht="12.75" customHeight="1" x14ac:dyDescent="0.2">
      <c r="A1694" s="424" t="s">
        <v>13501</v>
      </c>
      <c r="B1694" s="429" t="s">
        <v>13502</v>
      </c>
      <c r="C1694" s="424" t="s">
        <v>58</v>
      </c>
      <c r="D1694" s="434">
        <v>189.03</v>
      </c>
    </row>
    <row r="1695" spans="1:4" ht="12.75" customHeight="1" x14ac:dyDescent="0.2">
      <c r="A1695" s="424" t="s">
        <v>13503</v>
      </c>
      <c r="B1695" s="429" t="s">
        <v>13504</v>
      </c>
      <c r="C1695" s="424" t="s">
        <v>58</v>
      </c>
      <c r="D1695" s="434">
        <v>408.89</v>
      </c>
    </row>
    <row r="1696" spans="1:4" ht="12.75" customHeight="1" x14ac:dyDescent="0.2">
      <c r="A1696" s="424" t="s">
        <v>13505</v>
      </c>
      <c r="B1696" s="429" t="s">
        <v>13506</v>
      </c>
      <c r="C1696" s="424" t="s">
        <v>58</v>
      </c>
      <c r="D1696" s="434">
        <v>297.93</v>
      </c>
    </row>
    <row r="1697" spans="1:4" ht="12.75" customHeight="1" x14ac:dyDescent="0.2">
      <c r="A1697" s="424" t="s">
        <v>13507</v>
      </c>
      <c r="B1697" s="429" t="s">
        <v>13508</v>
      </c>
      <c r="C1697" s="424" t="s">
        <v>58</v>
      </c>
      <c r="D1697" s="434">
        <v>315.38</v>
      </c>
    </row>
    <row r="1698" spans="1:4" ht="12.75" customHeight="1" x14ac:dyDescent="0.2">
      <c r="A1698" s="424" t="s">
        <v>13509</v>
      </c>
      <c r="B1698" s="429" t="s">
        <v>13510</v>
      </c>
      <c r="C1698" s="424" t="s">
        <v>58</v>
      </c>
      <c r="D1698" s="434">
        <v>255.78</v>
      </c>
    </row>
    <row r="1699" spans="1:4" ht="12.75" customHeight="1" x14ac:dyDescent="0.2">
      <c r="A1699" s="424" t="s">
        <v>13511</v>
      </c>
      <c r="B1699" s="429" t="s">
        <v>13512</v>
      </c>
      <c r="C1699" s="424" t="s">
        <v>58</v>
      </c>
      <c r="D1699" s="434">
        <v>616.70000000000005</v>
      </c>
    </row>
    <row r="1700" spans="1:4" ht="12.75" customHeight="1" x14ac:dyDescent="0.2">
      <c r="A1700" s="424" t="s">
        <v>13513</v>
      </c>
      <c r="B1700" s="429" t="s">
        <v>13514</v>
      </c>
      <c r="C1700" s="424" t="s">
        <v>58</v>
      </c>
      <c r="D1700" s="434">
        <v>455.56</v>
      </c>
    </row>
    <row r="1701" spans="1:4" ht="12.75" customHeight="1" x14ac:dyDescent="0.2">
      <c r="A1701" s="424" t="s">
        <v>13515</v>
      </c>
      <c r="B1701" s="429" t="s">
        <v>13516</v>
      </c>
      <c r="C1701" s="424" t="s">
        <v>58</v>
      </c>
      <c r="D1701" s="434">
        <v>223</v>
      </c>
    </row>
    <row r="1702" spans="1:4" ht="12.75" customHeight="1" x14ac:dyDescent="0.2">
      <c r="A1702" s="424" t="s">
        <v>13517</v>
      </c>
      <c r="B1702" s="429" t="s">
        <v>13518</v>
      </c>
      <c r="C1702" s="424" t="s">
        <v>58</v>
      </c>
      <c r="D1702" s="434">
        <v>173.3</v>
      </c>
    </row>
    <row r="1703" spans="1:4" ht="12.75" customHeight="1" x14ac:dyDescent="0.2">
      <c r="A1703" s="424" t="s">
        <v>13519</v>
      </c>
      <c r="B1703" s="429" t="s">
        <v>13520</v>
      </c>
      <c r="C1703" s="424" t="s">
        <v>58</v>
      </c>
      <c r="D1703" s="434">
        <v>431.94</v>
      </c>
    </row>
    <row r="1704" spans="1:4" ht="12.75" customHeight="1" x14ac:dyDescent="0.2">
      <c r="A1704" s="424" t="s">
        <v>13521</v>
      </c>
      <c r="B1704" s="429" t="s">
        <v>13522</v>
      </c>
      <c r="C1704" s="424" t="s">
        <v>58</v>
      </c>
      <c r="D1704" s="434">
        <v>290.60000000000002</v>
      </c>
    </row>
    <row r="1705" spans="1:4" ht="12.75" customHeight="1" x14ac:dyDescent="0.2">
      <c r="A1705" s="424" t="s">
        <v>13523</v>
      </c>
      <c r="B1705" s="429" t="s">
        <v>13524</v>
      </c>
      <c r="C1705" s="424" t="s">
        <v>58</v>
      </c>
      <c r="D1705" s="434">
        <v>517.69000000000005</v>
      </c>
    </row>
    <row r="1706" spans="1:4" ht="12.75" customHeight="1" x14ac:dyDescent="0.2">
      <c r="A1706" s="424" t="s">
        <v>13525</v>
      </c>
      <c r="B1706" s="429" t="s">
        <v>13526</v>
      </c>
      <c r="C1706" s="424" t="s">
        <v>58</v>
      </c>
      <c r="D1706" s="434">
        <v>421.44</v>
      </c>
    </row>
    <row r="1707" spans="1:4" ht="12.75" customHeight="1" x14ac:dyDescent="0.2">
      <c r="A1707" s="424" t="s">
        <v>13527</v>
      </c>
      <c r="B1707" s="429" t="s">
        <v>13528</v>
      </c>
      <c r="C1707" s="424" t="s">
        <v>58</v>
      </c>
      <c r="D1707" s="434">
        <v>529.70000000000005</v>
      </c>
    </row>
    <row r="1708" spans="1:4" ht="12.75" customHeight="1" x14ac:dyDescent="0.2">
      <c r="A1708" s="424" t="s">
        <v>13529</v>
      </c>
      <c r="B1708" s="429" t="s">
        <v>13530</v>
      </c>
      <c r="C1708" s="424" t="s">
        <v>58</v>
      </c>
      <c r="D1708" s="434">
        <v>425.31</v>
      </c>
    </row>
    <row r="1709" spans="1:4" ht="12.75" customHeight="1" x14ac:dyDescent="0.2">
      <c r="A1709" s="424" t="s">
        <v>13531</v>
      </c>
      <c r="B1709" s="429" t="s">
        <v>13532</v>
      </c>
      <c r="C1709" s="424" t="s">
        <v>58</v>
      </c>
      <c r="D1709" s="434">
        <v>338.96</v>
      </c>
    </row>
    <row r="1710" spans="1:4" ht="12.75" customHeight="1" x14ac:dyDescent="0.2">
      <c r="A1710" s="424" t="s">
        <v>13533</v>
      </c>
      <c r="B1710" s="429" t="s">
        <v>13534</v>
      </c>
      <c r="C1710" s="424" t="s">
        <v>58</v>
      </c>
      <c r="D1710" s="434">
        <v>364.74</v>
      </c>
    </row>
    <row r="1711" spans="1:4" ht="12.75" customHeight="1" x14ac:dyDescent="0.2">
      <c r="A1711" s="424" t="s">
        <v>13535</v>
      </c>
      <c r="B1711" s="429" t="s">
        <v>13536</v>
      </c>
      <c r="C1711" s="424" t="s">
        <v>58</v>
      </c>
      <c r="D1711" s="434">
        <v>525.63</v>
      </c>
    </row>
    <row r="1712" spans="1:4" ht="12.75" customHeight="1" x14ac:dyDescent="0.2">
      <c r="A1712" s="424" t="s">
        <v>13537</v>
      </c>
      <c r="B1712" s="429" t="s">
        <v>13538</v>
      </c>
      <c r="C1712" s="424" t="s">
        <v>58</v>
      </c>
      <c r="D1712" s="434">
        <v>395.9</v>
      </c>
    </row>
    <row r="1713" spans="1:4" ht="12.75" customHeight="1" x14ac:dyDescent="0.2">
      <c r="A1713" s="424" t="s">
        <v>13539</v>
      </c>
      <c r="B1713" s="429" t="s">
        <v>13540</v>
      </c>
      <c r="C1713" s="424" t="s">
        <v>58</v>
      </c>
      <c r="D1713" s="434">
        <v>614.46</v>
      </c>
    </row>
    <row r="1714" spans="1:4" ht="12.75" customHeight="1" x14ac:dyDescent="0.2">
      <c r="A1714" s="424" t="s">
        <v>13541</v>
      </c>
      <c r="B1714" s="429" t="s">
        <v>13542</v>
      </c>
      <c r="C1714" s="424" t="s">
        <v>58</v>
      </c>
      <c r="D1714" s="434">
        <v>459.34</v>
      </c>
    </row>
    <row r="1715" spans="1:4" ht="12.75" customHeight="1" x14ac:dyDescent="0.2">
      <c r="A1715" s="424" t="s">
        <v>13543</v>
      </c>
      <c r="B1715" s="429" t="s">
        <v>13544</v>
      </c>
      <c r="C1715" s="424" t="s">
        <v>58</v>
      </c>
      <c r="D1715" s="434">
        <v>354.57</v>
      </c>
    </row>
    <row r="1716" spans="1:4" ht="12.75" customHeight="1" x14ac:dyDescent="0.2">
      <c r="A1716" s="424" t="s">
        <v>13545</v>
      </c>
      <c r="B1716" s="429" t="s">
        <v>13546</v>
      </c>
      <c r="C1716" s="424" t="s">
        <v>58</v>
      </c>
      <c r="D1716" s="434">
        <v>433.25</v>
      </c>
    </row>
    <row r="1717" spans="1:4" ht="12.75" customHeight="1" x14ac:dyDescent="0.2">
      <c r="A1717" s="424" t="s">
        <v>13547</v>
      </c>
      <c r="B1717" s="429" t="s">
        <v>13548</v>
      </c>
      <c r="C1717" s="424" t="s">
        <v>58</v>
      </c>
      <c r="D1717" s="434">
        <v>313.42</v>
      </c>
    </row>
    <row r="1718" spans="1:4" ht="12.75" customHeight="1" x14ac:dyDescent="0.2">
      <c r="A1718" s="424" t="s">
        <v>13549</v>
      </c>
      <c r="B1718" s="429" t="s">
        <v>13550</v>
      </c>
      <c r="C1718" s="424" t="s">
        <v>58</v>
      </c>
      <c r="D1718" s="434">
        <v>449.5</v>
      </c>
    </row>
    <row r="1719" spans="1:4" ht="12.75" customHeight="1" x14ac:dyDescent="0.2">
      <c r="A1719" s="424" t="s">
        <v>13551</v>
      </c>
      <c r="B1719" s="429" t="s">
        <v>13552</v>
      </c>
      <c r="C1719" s="424" t="s">
        <v>58</v>
      </c>
      <c r="D1719" s="434">
        <v>413.15</v>
      </c>
    </row>
    <row r="1720" spans="1:4" ht="12.75" customHeight="1" x14ac:dyDescent="0.2">
      <c r="A1720" s="424" t="s">
        <v>13553</v>
      </c>
      <c r="B1720" s="429" t="s">
        <v>13554</v>
      </c>
      <c r="C1720" s="424" t="s">
        <v>58</v>
      </c>
      <c r="D1720" s="434">
        <v>313.33</v>
      </c>
    </row>
    <row r="1721" spans="1:4" ht="12.75" customHeight="1" x14ac:dyDescent="0.2">
      <c r="A1721" s="424" t="s">
        <v>5476</v>
      </c>
      <c r="B1721" s="429" t="s">
        <v>5477</v>
      </c>
      <c r="C1721" s="424" t="s">
        <v>58</v>
      </c>
      <c r="D1721" s="433">
        <v>63.17</v>
      </c>
    </row>
    <row r="1722" spans="1:4" ht="12.75" customHeight="1" x14ac:dyDescent="0.2">
      <c r="A1722" s="424" t="s">
        <v>5478</v>
      </c>
      <c r="B1722" s="429" t="s">
        <v>5479</v>
      </c>
      <c r="C1722" s="424" t="s">
        <v>58</v>
      </c>
      <c r="D1722" s="433">
        <v>59.97</v>
      </c>
    </row>
    <row r="1723" spans="1:4" ht="12.75" customHeight="1" x14ac:dyDescent="0.2">
      <c r="A1723" s="424" t="s">
        <v>5480</v>
      </c>
      <c r="B1723" s="429" t="s">
        <v>5481</v>
      </c>
      <c r="C1723" s="424" t="s">
        <v>58</v>
      </c>
      <c r="D1723" s="433">
        <v>47.64</v>
      </c>
    </row>
    <row r="1724" spans="1:4" ht="12.75" customHeight="1" x14ac:dyDescent="0.2">
      <c r="A1724" s="424" t="s">
        <v>3008</v>
      </c>
      <c r="B1724" s="429" t="s">
        <v>3009</v>
      </c>
      <c r="C1724" s="424" t="s">
        <v>58</v>
      </c>
      <c r="D1724" s="435">
        <v>2272.6</v>
      </c>
    </row>
    <row r="1725" spans="1:4" ht="12.75" customHeight="1" x14ac:dyDescent="0.2">
      <c r="A1725" s="424" t="s">
        <v>3010</v>
      </c>
      <c r="B1725" s="429" t="s">
        <v>3011</v>
      </c>
      <c r="C1725" s="424" t="s">
        <v>58</v>
      </c>
      <c r="D1725" s="435">
        <v>3575.68</v>
      </c>
    </row>
    <row r="1726" spans="1:4" ht="12.75" customHeight="1" x14ac:dyDescent="0.2">
      <c r="A1726" s="424" t="s">
        <v>3012</v>
      </c>
      <c r="B1726" s="429" t="s">
        <v>3013</v>
      </c>
      <c r="C1726" s="424" t="s">
        <v>58</v>
      </c>
      <c r="D1726" s="435">
        <v>4402.46</v>
      </c>
    </row>
    <row r="1727" spans="1:4" ht="12.75" customHeight="1" x14ac:dyDescent="0.2">
      <c r="A1727" s="424" t="s">
        <v>3014</v>
      </c>
      <c r="B1727" s="429" t="s">
        <v>3015</v>
      </c>
      <c r="C1727" s="424" t="s">
        <v>58</v>
      </c>
      <c r="D1727" s="435">
        <v>4209.93</v>
      </c>
    </row>
    <row r="1728" spans="1:4" ht="12.75" customHeight="1" x14ac:dyDescent="0.2">
      <c r="A1728" s="424" t="s">
        <v>3016</v>
      </c>
      <c r="B1728" s="429" t="s">
        <v>3017</v>
      </c>
      <c r="C1728" s="424" t="s">
        <v>58</v>
      </c>
      <c r="D1728" s="435">
        <v>4768.53</v>
      </c>
    </row>
    <row r="1729" spans="1:4" ht="12.75" customHeight="1" x14ac:dyDescent="0.2">
      <c r="A1729" s="424" t="s">
        <v>3019</v>
      </c>
      <c r="B1729" s="429" t="s">
        <v>9643</v>
      </c>
      <c r="C1729" s="424" t="s">
        <v>58</v>
      </c>
      <c r="D1729" s="433">
        <v>91.44</v>
      </c>
    </row>
    <row r="1730" spans="1:4" ht="12.75" customHeight="1" x14ac:dyDescent="0.2">
      <c r="A1730" s="424" t="s">
        <v>5482</v>
      </c>
      <c r="B1730" s="429" t="s">
        <v>5483</v>
      </c>
      <c r="C1730" s="424" t="s">
        <v>58</v>
      </c>
      <c r="D1730" s="433">
        <v>92.01</v>
      </c>
    </row>
    <row r="1731" spans="1:4" ht="12.75" customHeight="1" x14ac:dyDescent="0.2">
      <c r="A1731" s="424" t="s">
        <v>5484</v>
      </c>
      <c r="B1731" s="429" t="s">
        <v>5485</v>
      </c>
      <c r="C1731" s="424" t="s">
        <v>58</v>
      </c>
      <c r="D1731" s="433">
        <v>88.81</v>
      </c>
    </row>
    <row r="1732" spans="1:4" ht="12.75" customHeight="1" x14ac:dyDescent="0.2">
      <c r="A1732" s="424" t="s">
        <v>3018</v>
      </c>
      <c r="B1732" s="429" t="s">
        <v>9644</v>
      </c>
      <c r="C1732" s="424" t="s">
        <v>58</v>
      </c>
      <c r="D1732" s="433">
        <v>65.92</v>
      </c>
    </row>
    <row r="1733" spans="1:4" ht="12.75" customHeight="1" x14ac:dyDescent="0.2">
      <c r="A1733" s="424" t="s">
        <v>3033</v>
      </c>
      <c r="B1733" s="429" t="s">
        <v>3034</v>
      </c>
      <c r="C1733" s="424" t="s">
        <v>58</v>
      </c>
      <c r="D1733" s="434">
        <v>537.38</v>
      </c>
    </row>
    <row r="1734" spans="1:4" x14ac:dyDescent="0.2">
      <c r="A1734" s="425">
        <v>8933</v>
      </c>
      <c r="B1734" s="428" t="s">
        <v>9645</v>
      </c>
      <c r="C1734" s="423"/>
      <c r="D1734" s="431"/>
    </row>
    <row r="1735" spans="1:4" ht="12.75" customHeight="1" x14ac:dyDescent="0.2">
      <c r="A1735" s="424" t="s">
        <v>3065</v>
      </c>
      <c r="B1735" s="429" t="s">
        <v>9646</v>
      </c>
      <c r="C1735" s="424" t="s">
        <v>58</v>
      </c>
      <c r="D1735" s="433">
        <v>35.090000000000003</v>
      </c>
    </row>
    <row r="1736" spans="1:4" ht="12.75" customHeight="1" x14ac:dyDescent="0.2">
      <c r="A1736" s="424" t="s">
        <v>3066</v>
      </c>
      <c r="B1736" s="429" t="s">
        <v>9647</v>
      </c>
      <c r="C1736" s="424" t="s">
        <v>58</v>
      </c>
      <c r="D1736" s="433">
        <v>38.28</v>
      </c>
    </row>
    <row r="1737" spans="1:4" ht="12.75" customHeight="1" x14ac:dyDescent="0.2">
      <c r="A1737" s="424" t="s">
        <v>3067</v>
      </c>
      <c r="B1737" s="429" t="s">
        <v>9648</v>
      </c>
      <c r="C1737" s="424" t="s">
        <v>58</v>
      </c>
      <c r="D1737" s="433">
        <v>42.75</v>
      </c>
    </row>
    <row r="1738" spans="1:4" ht="12.75" customHeight="1" x14ac:dyDescent="0.2">
      <c r="A1738" s="424" t="s">
        <v>3068</v>
      </c>
      <c r="B1738" s="429" t="s">
        <v>9649</v>
      </c>
      <c r="C1738" s="424" t="s">
        <v>58</v>
      </c>
      <c r="D1738" s="433">
        <v>41.55</v>
      </c>
    </row>
    <row r="1739" spans="1:4" ht="24" x14ac:dyDescent="0.2">
      <c r="A1739" s="424" t="s">
        <v>3069</v>
      </c>
      <c r="B1739" s="429" t="s">
        <v>9650</v>
      </c>
      <c r="C1739" s="424" t="s">
        <v>58</v>
      </c>
      <c r="D1739" s="433">
        <v>33.869999999999997</v>
      </c>
    </row>
    <row r="1740" spans="1:4" ht="24" x14ac:dyDescent="0.2">
      <c r="A1740" s="424" t="s">
        <v>3070</v>
      </c>
      <c r="B1740" s="429" t="s">
        <v>9651</v>
      </c>
      <c r="C1740" s="424" t="s">
        <v>58</v>
      </c>
      <c r="D1740" s="433">
        <v>31.91</v>
      </c>
    </row>
    <row r="1741" spans="1:4" ht="24" x14ac:dyDescent="0.2">
      <c r="A1741" s="424" t="s">
        <v>2319</v>
      </c>
      <c r="B1741" s="429" t="s">
        <v>9652</v>
      </c>
      <c r="C1741" s="424" t="s">
        <v>58</v>
      </c>
      <c r="D1741" s="433">
        <v>47.94</v>
      </c>
    </row>
    <row r="1742" spans="1:4" ht="24" x14ac:dyDescent="0.2">
      <c r="A1742" s="424" t="s">
        <v>3071</v>
      </c>
      <c r="B1742" s="429" t="s">
        <v>9653</v>
      </c>
      <c r="C1742" s="424" t="s">
        <v>58</v>
      </c>
      <c r="D1742" s="433">
        <v>31.57</v>
      </c>
    </row>
    <row r="1743" spans="1:4" x14ac:dyDescent="0.2">
      <c r="A1743" s="425">
        <v>8934</v>
      </c>
      <c r="B1743" s="428" t="s">
        <v>9654</v>
      </c>
      <c r="C1743" s="423"/>
      <c r="D1743" s="431"/>
    </row>
    <row r="1744" spans="1:4" ht="24" x14ac:dyDescent="0.2">
      <c r="A1744" s="424" t="s">
        <v>2985</v>
      </c>
      <c r="B1744" s="429" t="s">
        <v>13555</v>
      </c>
      <c r="C1744" s="424" t="s">
        <v>58</v>
      </c>
      <c r="D1744" s="433">
        <v>12.48</v>
      </c>
    </row>
    <row r="1745" spans="1:4" ht="24" x14ac:dyDescent="0.2">
      <c r="A1745" s="424" t="s">
        <v>2987</v>
      </c>
      <c r="B1745" s="429" t="s">
        <v>13556</v>
      </c>
      <c r="C1745" s="424" t="s">
        <v>58</v>
      </c>
      <c r="D1745" s="433">
        <v>13.04</v>
      </c>
    </row>
    <row r="1746" spans="1:4" ht="24" x14ac:dyDescent="0.2">
      <c r="A1746" s="424" t="s">
        <v>2988</v>
      </c>
      <c r="B1746" s="429" t="s">
        <v>13557</v>
      </c>
      <c r="C1746" s="424" t="s">
        <v>58</v>
      </c>
      <c r="D1746" s="433">
        <v>14.96</v>
      </c>
    </row>
    <row r="1747" spans="1:4" ht="24" x14ac:dyDescent="0.2">
      <c r="A1747" s="424" t="s">
        <v>2989</v>
      </c>
      <c r="B1747" s="429" t="s">
        <v>13558</v>
      </c>
      <c r="C1747" s="424" t="s">
        <v>58</v>
      </c>
      <c r="D1747" s="433">
        <v>15.27</v>
      </c>
    </row>
    <row r="1748" spans="1:4" ht="24" x14ac:dyDescent="0.2">
      <c r="A1748" s="424" t="s">
        <v>2986</v>
      </c>
      <c r="B1748" s="429" t="s">
        <v>13559</v>
      </c>
      <c r="C1748" s="424" t="s">
        <v>58</v>
      </c>
      <c r="D1748" s="433">
        <v>12.72</v>
      </c>
    </row>
    <row r="1749" spans="1:4" ht="24" x14ac:dyDescent="0.2">
      <c r="A1749" s="424" t="s">
        <v>5444</v>
      </c>
      <c r="B1749" s="429" t="s">
        <v>5445</v>
      </c>
      <c r="C1749" s="424" t="s">
        <v>58</v>
      </c>
      <c r="D1749" s="433">
        <v>15.53</v>
      </c>
    </row>
    <row r="1750" spans="1:4" ht="24" x14ac:dyDescent="0.2">
      <c r="A1750" s="424" t="s">
        <v>5446</v>
      </c>
      <c r="B1750" s="429" t="s">
        <v>5447</v>
      </c>
      <c r="C1750" s="424" t="s">
        <v>58</v>
      </c>
      <c r="D1750" s="433">
        <v>29.97</v>
      </c>
    </row>
    <row r="1751" spans="1:4" ht="24" x14ac:dyDescent="0.2">
      <c r="A1751" s="424" t="s">
        <v>5448</v>
      </c>
      <c r="B1751" s="429" t="s">
        <v>5449</v>
      </c>
      <c r="C1751" s="424" t="s">
        <v>58</v>
      </c>
      <c r="D1751" s="433">
        <v>12.33</v>
      </c>
    </row>
    <row r="1752" spans="1:4" x14ac:dyDescent="0.2">
      <c r="A1752" s="424" t="s">
        <v>2994</v>
      </c>
      <c r="B1752" s="429" t="s">
        <v>2995</v>
      </c>
      <c r="C1752" s="424" t="s">
        <v>58</v>
      </c>
      <c r="D1752" s="433">
        <v>26.03</v>
      </c>
    </row>
    <row r="1753" spans="1:4" ht="24" x14ac:dyDescent="0.2">
      <c r="A1753" s="424" t="s">
        <v>2990</v>
      </c>
      <c r="B1753" s="429" t="s">
        <v>9655</v>
      </c>
      <c r="C1753" s="424" t="s">
        <v>58</v>
      </c>
      <c r="D1753" s="433">
        <v>17.34</v>
      </c>
    </row>
    <row r="1754" spans="1:4" ht="24" x14ac:dyDescent="0.2">
      <c r="A1754" s="424" t="s">
        <v>2991</v>
      </c>
      <c r="B1754" s="429" t="s">
        <v>9656</v>
      </c>
      <c r="C1754" s="424" t="s">
        <v>58</v>
      </c>
      <c r="D1754" s="433">
        <v>17.71</v>
      </c>
    </row>
    <row r="1755" spans="1:4" ht="24" x14ac:dyDescent="0.2">
      <c r="A1755" s="424" t="s">
        <v>2993</v>
      </c>
      <c r="B1755" s="429" t="s">
        <v>9657</v>
      </c>
      <c r="C1755" s="424" t="s">
        <v>58</v>
      </c>
      <c r="D1755" s="433">
        <v>18.22</v>
      </c>
    </row>
    <row r="1756" spans="1:4" ht="24" x14ac:dyDescent="0.2">
      <c r="A1756" s="424" t="s">
        <v>2992</v>
      </c>
      <c r="B1756" s="429" t="s">
        <v>9658</v>
      </c>
      <c r="C1756" s="424" t="s">
        <v>58</v>
      </c>
      <c r="D1756" s="433">
        <v>17.89</v>
      </c>
    </row>
    <row r="1757" spans="1:4" ht="24" x14ac:dyDescent="0.2">
      <c r="A1757" s="424" t="s">
        <v>5450</v>
      </c>
      <c r="B1757" s="429" t="s">
        <v>5451</v>
      </c>
      <c r="C1757" s="424" t="s">
        <v>58</v>
      </c>
      <c r="D1757" s="433">
        <v>25.59</v>
      </c>
    </row>
    <row r="1758" spans="1:4" ht="24" x14ac:dyDescent="0.2">
      <c r="A1758" s="424" t="s">
        <v>5452</v>
      </c>
      <c r="B1758" s="429" t="s">
        <v>5453</v>
      </c>
      <c r="C1758" s="424" t="s">
        <v>58</v>
      </c>
      <c r="D1758" s="433">
        <v>84.48</v>
      </c>
    </row>
    <row r="1759" spans="1:4" ht="24" x14ac:dyDescent="0.2">
      <c r="A1759" s="424" t="s">
        <v>5454</v>
      </c>
      <c r="B1759" s="429" t="s">
        <v>5455</v>
      </c>
      <c r="C1759" s="424" t="s">
        <v>58</v>
      </c>
      <c r="D1759" s="433">
        <v>20.64</v>
      </c>
    </row>
    <row r="1760" spans="1:4" x14ac:dyDescent="0.2">
      <c r="A1760" s="424" t="s">
        <v>3072</v>
      </c>
      <c r="B1760" s="429" t="s">
        <v>9659</v>
      </c>
      <c r="C1760" s="424" t="s">
        <v>58</v>
      </c>
      <c r="D1760" s="433">
        <v>10.56</v>
      </c>
    </row>
    <row r="1761" spans="1:4" x14ac:dyDescent="0.2">
      <c r="A1761" s="425">
        <v>8936</v>
      </c>
      <c r="B1761" s="428" t="s">
        <v>9660</v>
      </c>
      <c r="C1761" s="423"/>
      <c r="D1761" s="431"/>
    </row>
    <row r="1762" spans="1:4" ht="24" x14ac:dyDescent="0.2">
      <c r="A1762" s="424" t="s">
        <v>3155</v>
      </c>
      <c r="B1762" s="429" t="s">
        <v>3156</v>
      </c>
      <c r="C1762" s="424" t="s">
        <v>22</v>
      </c>
      <c r="D1762" s="433">
        <v>65.790000000000006</v>
      </c>
    </row>
    <row r="1763" spans="1:4" ht="24" x14ac:dyDescent="0.2">
      <c r="A1763" s="424" t="s">
        <v>3157</v>
      </c>
      <c r="B1763" s="429" t="s">
        <v>3158</v>
      </c>
      <c r="C1763" s="424" t="s">
        <v>22</v>
      </c>
      <c r="D1763" s="433">
        <v>88.99</v>
      </c>
    </row>
    <row r="1764" spans="1:4" ht="24" x14ac:dyDescent="0.2">
      <c r="A1764" s="424" t="s">
        <v>3159</v>
      </c>
      <c r="B1764" s="429" t="s">
        <v>3160</v>
      </c>
      <c r="C1764" s="424" t="s">
        <v>22</v>
      </c>
      <c r="D1764" s="434">
        <v>111.46</v>
      </c>
    </row>
    <row r="1765" spans="1:4" ht="24" x14ac:dyDescent="0.2">
      <c r="A1765" s="424" t="s">
        <v>9661</v>
      </c>
      <c r="B1765" s="429" t="s">
        <v>9662</v>
      </c>
      <c r="C1765" s="424" t="s">
        <v>22</v>
      </c>
      <c r="D1765" s="433">
        <v>27.66</v>
      </c>
    </row>
    <row r="1766" spans="1:4" ht="24" x14ac:dyDescent="0.2">
      <c r="A1766" s="424" t="s">
        <v>3161</v>
      </c>
      <c r="B1766" s="429" t="s">
        <v>3162</v>
      </c>
      <c r="C1766" s="424" t="s">
        <v>22</v>
      </c>
      <c r="D1766" s="433">
        <v>28.69</v>
      </c>
    </row>
    <row r="1767" spans="1:4" ht="24" x14ac:dyDescent="0.2">
      <c r="A1767" s="424" t="s">
        <v>3163</v>
      </c>
      <c r="B1767" s="429" t="s">
        <v>3164</v>
      </c>
      <c r="C1767" s="424" t="s">
        <v>22</v>
      </c>
      <c r="D1767" s="433">
        <v>29.67</v>
      </c>
    </row>
    <row r="1768" spans="1:4" ht="24" x14ac:dyDescent="0.2">
      <c r="A1768" s="424" t="s">
        <v>3165</v>
      </c>
      <c r="B1768" s="429" t="s">
        <v>3166</v>
      </c>
      <c r="C1768" s="424" t="s">
        <v>22</v>
      </c>
      <c r="D1768" s="433">
        <v>47.77</v>
      </c>
    </row>
    <row r="1769" spans="1:4" x14ac:dyDescent="0.2">
      <c r="A1769" s="425">
        <v>8938</v>
      </c>
      <c r="B1769" s="428" t="s">
        <v>9664</v>
      </c>
      <c r="C1769" s="423"/>
      <c r="D1769" s="431"/>
    </row>
    <row r="1770" spans="1:4" ht="24" x14ac:dyDescent="0.2">
      <c r="A1770" s="424" t="s">
        <v>2608</v>
      </c>
      <c r="B1770" s="429" t="s">
        <v>9665</v>
      </c>
      <c r="C1770" s="424" t="s">
        <v>58</v>
      </c>
      <c r="D1770" s="433">
        <v>45.59</v>
      </c>
    </row>
    <row r="1771" spans="1:4" ht="12.75" customHeight="1" x14ac:dyDescent="0.2">
      <c r="A1771" s="424" t="s">
        <v>9666</v>
      </c>
      <c r="B1771" s="429" t="s">
        <v>9667</v>
      </c>
      <c r="C1771" s="424" t="s">
        <v>58</v>
      </c>
      <c r="D1771" s="435">
        <v>3004.27</v>
      </c>
    </row>
    <row r="1772" spans="1:4" ht="12.75" customHeight="1" x14ac:dyDescent="0.2">
      <c r="A1772" s="424" t="s">
        <v>9668</v>
      </c>
      <c r="B1772" s="429" t="s">
        <v>9669</v>
      </c>
      <c r="C1772" s="424" t="s">
        <v>58</v>
      </c>
      <c r="D1772" s="435">
        <v>3108.23</v>
      </c>
    </row>
    <row r="1773" spans="1:4" ht="12.75" customHeight="1" x14ac:dyDescent="0.2">
      <c r="A1773" s="424" t="s">
        <v>9670</v>
      </c>
      <c r="B1773" s="429" t="s">
        <v>9671</v>
      </c>
      <c r="C1773" s="424" t="s">
        <v>58</v>
      </c>
      <c r="D1773" s="435">
        <v>3478.25</v>
      </c>
    </row>
    <row r="1774" spans="1:4" ht="12.75" customHeight="1" x14ac:dyDescent="0.2">
      <c r="A1774" s="424" t="s">
        <v>9672</v>
      </c>
      <c r="B1774" s="429" t="s">
        <v>9673</v>
      </c>
      <c r="C1774" s="424" t="s">
        <v>58</v>
      </c>
      <c r="D1774" s="435">
        <v>3555.83</v>
      </c>
    </row>
    <row r="1775" spans="1:4" ht="12.75" customHeight="1" x14ac:dyDescent="0.2">
      <c r="A1775" s="424" t="s">
        <v>9674</v>
      </c>
      <c r="B1775" s="429" t="s">
        <v>9675</v>
      </c>
      <c r="C1775" s="424" t="s">
        <v>58</v>
      </c>
      <c r="D1775" s="435">
        <v>3599.57</v>
      </c>
    </row>
    <row r="1776" spans="1:4" ht="12.75" customHeight="1" x14ac:dyDescent="0.2">
      <c r="A1776" s="424" t="s">
        <v>9676</v>
      </c>
      <c r="B1776" s="429" t="s">
        <v>9677</v>
      </c>
      <c r="C1776" s="424" t="s">
        <v>58</v>
      </c>
      <c r="D1776" s="435">
        <v>4621.3599999999997</v>
      </c>
    </row>
    <row r="1777" spans="1:4" ht="12.75" customHeight="1" x14ac:dyDescent="0.2">
      <c r="A1777" s="424" t="s">
        <v>9678</v>
      </c>
      <c r="B1777" s="429" t="s">
        <v>9679</v>
      </c>
      <c r="C1777" s="424" t="s">
        <v>58</v>
      </c>
      <c r="D1777" s="435">
        <v>5015.49</v>
      </c>
    </row>
    <row r="1778" spans="1:4" ht="12.75" customHeight="1" x14ac:dyDescent="0.2">
      <c r="A1778" s="424" t="s">
        <v>9680</v>
      </c>
      <c r="B1778" s="429" t="s">
        <v>9681</v>
      </c>
      <c r="C1778" s="424" t="s">
        <v>58</v>
      </c>
      <c r="D1778" s="435">
        <v>7743.02</v>
      </c>
    </row>
    <row r="1779" spans="1:4" ht="12.75" customHeight="1" x14ac:dyDescent="0.2">
      <c r="A1779" s="424" t="s">
        <v>9682</v>
      </c>
      <c r="B1779" s="429" t="s">
        <v>9683</v>
      </c>
      <c r="C1779" s="424" t="s">
        <v>58</v>
      </c>
      <c r="D1779" s="435">
        <v>7848.31</v>
      </c>
    </row>
    <row r="1780" spans="1:4" ht="12.75" customHeight="1" x14ac:dyDescent="0.2">
      <c r="A1780" s="424" t="s">
        <v>9684</v>
      </c>
      <c r="B1780" s="429" t="s">
        <v>9685</v>
      </c>
      <c r="C1780" s="424" t="s">
        <v>58</v>
      </c>
      <c r="D1780" s="435">
        <v>7873.49</v>
      </c>
    </row>
    <row r="1781" spans="1:4" ht="12.75" customHeight="1" x14ac:dyDescent="0.2">
      <c r="A1781" s="424" t="s">
        <v>9686</v>
      </c>
      <c r="B1781" s="429" t="s">
        <v>9687</v>
      </c>
      <c r="C1781" s="424" t="s">
        <v>58</v>
      </c>
      <c r="D1781" s="436">
        <v>10358.99</v>
      </c>
    </row>
    <row r="1782" spans="1:4" ht="12.75" customHeight="1" x14ac:dyDescent="0.2">
      <c r="A1782" s="424" t="s">
        <v>9688</v>
      </c>
      <c r="B1782" s="429" t="s">
        <v>9689</v>
      </c>
      <c r="C1782" s="424" t="s">
        <v>58</v>
      </c>
      <c r="D1782" s="436">
        <v>11109.48</v>
      </c>
    </row>
    <row r="1783" spans="1:4" ht="12.75" customHeight="1" x14ac:dyDescent="0.2">
      <c r="A1783" s="424" t="s">
        <v>9690</v>
      </c>
      <c r="B1783" s="429" t="s">
        <v>9691</v>
      </c>
      <c r="C1783" s="424" t="s">
        <v>58</v>
      </c>
      <c r="D1783" s="436">
        <v>10598.57</v>
      </c>
    </row>
    <row r="1784" spans="1:4" ht="12.75" customHeight="1" x14ac:dyDescent="0.2">
      <c r="A1784" s="424" t="s">
        <v>9692</v>
      </c>
      <c r="B1784" s="429" t="s">
        <v>9693</v>
      </c>
      <c r="C1784" s="424" t="s">
        <v>58</v>
      </c>
      <c r="D1784" s="436">
        <v>10834.39</v>
      </c>
    </row>
    <row r="1785" spans="1:4" ht="12.75" customHeight="1" x14ac:dyDescent="0.2">
      <c r="A1785" s="424" t="s">
        <v>9694</v>
      </c>
      <c r="B1785" s="429" t="s">
        <v>9695</v>
      </c>
      <c r="C1785" s="424" t="s">
        <v>58</v>
      </c>
      <c r="D1785" s="436">
        <v>11931.95</v>
      </c>
    </row>
    <row r="1786" spans="1:4" ht="12.75" customHeight="1" x14ac:dyDescent="0.2">
      <c r="A1786" s="424" t="s">
        <v>9696</v>
      </c>
      <c r="B1786" s="429" t="s">
        <v>9697</v>
      </c>
      <c r="C1786" s="424" t="s">
        <v>58</v>
      </c>
      <c r="D1786" s="436">
        <v>12681.79</v>
      </c>
    </row>
    <row r="1787" spans="1:4" ht="12.75" customHeight="1" x14ac:dyDescent="0.2">
      <c r="A1787" s="424" t="s">
        <v>9698</v>
      </c>
      <c r="B1787" s="429" t="s">
        <v>9699</v>
      </c>
      <c r="C1787" s="424" t="s">
        <v>58</v>
      </c>
      <c r="D1787" s="436">
        <v>13248.62</v>
      </c>
    </row>
    <row r="1788" spans="1:4" ht="12.75" customHeight="1" x14ac:dyDescent="0.2">
      <c r="A1788" s="424" t="s">
        <v>9700</v>
      </c>
      <c r="B1788" s="429" t="s">
        <v>9701</v>
      </c>
      <c r="C1788" s="424" t="s">
        <v>58</v>
      </c>
      <c r="D1788" s="436">
        <v>14278.78</v>
      </c>
    </row>
    <row r="1789" spans="1:4" ht="12.75" customHeight="1" x14ac:dyDescent="0.2">
      <c r="A1789" s="424" t="s">
        <v>9702</v>
      </c>
      <c r="B1789" s="429" t="s">
        <v>9703</v>
      </c>
      <c r="C1789" s="424" t="s">
        <v>58</v>
      </c>
      <c r="D1789" s="436">
        <v>15397.53</v>
      </c>
    </row>
    <row r="1790" spans="1:4" x14ac:dyDescent="0.2">
      <c r="A1790" s="424" t="s">
        <v>2984</v>
      </c>
      <c r="B1790" s="429" t="s">
        <v>9704</v>
      </c>
      <c r="C1790" s="424" t="s">
        <v>58</v>
      </c>
      <c r="D1790" s="433">
        <v>11.56</v>
      </c>
    </row>
    <row r="1791" spans="1:4" x14ac:dyDescent="0.2">
      <c r="A1791" s="425">
        <v>8939</v>
      </c>
      <c r="B1791" s="428" t="s">
        <v>9705</v>
      </c>
      <c r="C1791" s="423"/>
      <c r="D1791" s="431"/>
    </row>
    <row r="1792" spans="1:4" x14ac:dyDescent="0.2">
      <c r="A1792" s="424" t="s">
        <v>2793</v>
      </c>
      <c r="B1792" s="429" t="s">
        <v>2794</v>
      </c>
      <c r="C1792" s="424" t="s">
        <v>22</v>
      </c>
      <c r="D1792" s="433">
        <v>11.34</v>
      </c>
    </row>
    <row r="1793" spans="1:4" x14ac:dyDescent="0.2">
      <c r="A1793" s="424" t="s">
        <v>2795</v>
      </c>
      <c r="B1793" s="429" t="s">
        <v>2796</v>
      </c>
      <c r="C1793" s="424" t="s">
        <v>22</v>
      </c>
      <c r="D1793" s="433">
        <v>25.56</v>
      </c>
    </row>
    <row r="1794" spans="1:4" x14ac:dyDescent="0.2">
      <c r="A1794" s="425">
        <v>8942</v>
      </c>
      <c r="B1794" s="428" t="s">
        <v>9706</v>
      </c>
      <c r="C1794" s="423"/>
      <c r="D1794" s="431"/>
    </row>
    <row r="1795" spans="1:4" ht="24" x14ac:dyDescent="0.2">
      <c r="A1795" s="424" t="s">
        <v>2780</v>
      </c>
      <c r="B1795" s="429" t="s">
        <v>9707</v>
      </c>
      <c r="C1795" s="424" t="s">
        <v>58</v>
      </c>
      <c r="D1795" s="435">
        <v>2266.3000000000002</v>
      </c>
    </row>
    <row r="1796" spans="1:4" ht="12.75" customHeight="1" x14ac:dyDescent="0.2">
      <c r="A1796" s="424" t="s">
        <v>2778</v>
      </c>
      <c r="B1796" s="429" t="s">
        <v>9708</v>
      </c>
      <c r="C1796" s="424" t="s">
        <v>58</v>
      </c>
      <c r="D1796" s="434">
        <v>331.1</v>
      </c>
    </row>
    <row r="1797" spans="1:4" ht="24" x14ac:dyDescent="0.2">
      <c r="A1797" s="424" t="s">
        <v>2781</v>
      </c>
      <c r="B1797" s="429" t="s">
        <v>9709</v>
      </c>
      <c r="C1797" s="424" t="s">
        <v>58</v>
      </c>
      <c r="D1797" s="435">
        <v>3164.16</v>
      </c>
    </row>
    <row r="1798" spans="1:4" ht="12.75" customHeight="1" x14ac:dyDescent="0.2">
      <c r="A1798" s="424" t="s">
        <v>2784</v>
      </c>
      <c r="B1798" s="429" t="s">
        <v>9710</v>
      </c>
      <c r="C1798" s="424" t="s">
        <v>58</v>
      </c>
      <c r="D1798" s="435">
        <v>7089.07</v>
      </c>
    </row>
    <row r="1799" spans="1:4" ht="12.75" customHeight="1" x14ac:dyDescent="0.2">
      <c r="A1799" s="424" t="s">
        <v>2785</v>
      </c>
      <c r="B1799" s="429" t="s">
        <v>9711</v>
      </c>
      <c r="C1799" s="424" t="s">
        <v>58</v>
      </c>
      <c r="D1799" s="435">
        <v>5249.07</v>
      </c>
    </row>
    <row r="1800" spans="1:4" ht="12.75" customHeight="1" x14ac:dyDescent="0.2">
      <c r="A1800" s="424" t="s">
        <v>2786</v>
      </c>
      <c r="B1800" s="429" t="s">
        <v>9712</v>
      </c>
      <c r="C1800" s="424" t="s">
        <v>58</v>
      </c>
      <c r="D1800" s="435">
        <v>6197.33</v>
      </c>
    </row>
    <row r="1801" spans="1:4" ht="24" x14ac:dyDescent="0.2">
      <c r="A1801" s="424" t="s">
        <v>9713</v>
      </c>
      <c r="B1801" s="429" t="s">
        <v>9714</v>
      </c>
      <c r="C1801" s="424" t="s">
        <v>58</v>
      </c>
      <c r="D1801" s="434">
        <v>670.15</v>
      </c>
    </row>
    <row r="1802" spans="1:4" x14ac:dyDescent="0.2">
      <c r="A1802" s="424" t="s">
        <v>2782</v>
      </c>
      <c r="B1802" s="429" t="s">
        <v>9715</v>
      </c>
      <c r="C1802" s="424" t="s">
        <v>58</v>
      </c>
      <c r="D1802" s="434">
        <v>332.2</v>
      </c>
    </row>
    <row r="1803" spans="1:4" ht="12.75" customHeight="1" x14ac:dyDescent="0.2">
      <c r="A1803" s="424" t="s">
        <v>2779</v>
      </c>
      <c r="B1803" s="429" t="s">
        <v>9716</v>
      </c>
      <c r="C1803" s="424" t="s">
        <v>58</v>
      </c>
      <c r="D1803" s="434">
        <v>612.89</v>
      </c>
    </row>
    <row r="1804" spans="1:4" x14ac:dyDescent="0.2">
      <c r="A1804" s="424" t="s">
        <v>2783</v>
      </c>
      <c r="B1804" s="429" t="s">
        <v>9717</v>
      </c>
      <c r="C1804" s="424" t="s">
        <v>58</v>
      </c>
      <c r="D1804" s="434">
        <v>735.87</v>
      </c>
    </row>
    <row r="1805" spans="1:4" x14ac:dyDescent="0.2">
      <c r="A1805" s="424" t="s">
        <v>9718</v>
      </c>
      <c r="B1805" s="429" t="s">
        <v>9719</v>
      </c>
      <c r="C1805" s="424" t="s">
        <v>58</v>
      </c>
      <c r="D1805" s="435">
        <v>2668.59</v>
      </c>
    </row>
    <row r="1806" spans="1:4" ht="24" x14ac:dyDescent="0.2">
      <c r="A1806" s="424" t="s">
        <v>13560</v>
      </c>
      <c r="B1806" s="429" t="s">
        <v>13561</v>
      </c>
      <c r="C1806" s="424" t="s">
        <v>58</v>
      </c>
      <c r="D1806" s="434">
        <v>342.07</v>
      </c>
    </row>
    <row r="1807" spans="1:4" x14ac:dyDescent="0.2">
      <c r="A1807" s="425">
        <v>8943</v>
      </c>
      <c r="B1807" s="428" t="s">
        <v>9720</v>
      </c>
      <c r="C1807" s="423"/>
      <c r="D1807" s="431"/>
    </row>
    <row r="1808" spans="1:4" ht="24" x14ac:dyDescent="0.2">
      <c r="A1808" s="424" t="s">
        <v>3047</v>
      </c>
      <c r="B1808" s="429" t="s">
        <v>3048</v>
      </c>
      <c r="C1808" s="424" t="s">
        <v>58</v>
      </c>
      <c r="D1808" s="434">
        <v>175.55</v>
      </c>
    </row>
    <row r="1809" spans="1:4" ht="24" x14ac:dyDescent="0.2">
      <c r="A1809" s="424" t="s">
        <v>3049</v>
      </c>
      <c r="B1809" s="429" t="s">
        <v>3050</v>
      </c>
      <c r="C1809" s="424" t="s">
        <v>58</v>
      </c>
      <c r="D1809" s="434">
        <v>116.06</v>
      </c>
    </row>
    <row r="1810" spans="1:4" x14ac:dyDescent="0.2">
      <c r="A1810" s="424" t="s">
        <v>3051</v>
      </c>
      <c r="B1810" s="429" t="s">
        <v>3052</v>
      </c>
      <c r="C1810" s="424" t="s">
        <v>58</v>
      </c>
      <c r="D1810" s="434">
        <v>211.1</v>
      </c>
    </row>
    <row r="1811" spans="1:4" x14ac:dyDescent="0.2">
      <c r="A1811" s="424" t="s">
        <v>3053</v>
      </c>
      <c r="B1811" s="429" t="s">
        <v>3054</v>
      </c>
      <c r="C1811" s="424" t="s">
        <v>58</v>
      </c>
      <c r="D1811" s="434">
        <v>288.5</v>
      </c>
    </row>
    <row r="1812" spans="1:4" x14ac:dyDescent="0.2">
      <c r="A1812" s="424" t="s">
        <v>3055</v>
      </c>
      <c r="B1812" s="429" t="s">
        <v>3056</v>
      </c>
      <c r="C1812" s="424" t="s">
        <v>58</v>
      </c>
      <c r="D1812" s="434">
        <v>389.65</v>
      </c>
    </row>
    <row r="1813" spans="1:4" x14ac:dyDescent="0.2">
      <c r="A1813" s="424" t="s">
        <v>3057</v>
      </c>
      <c r="B1813" s="429" t="s">
        <v>3058</v>
      </c>
      <c r="C1813" s="424" t="s">
        <v>58</v>
      </c>
      <c r="D1813" s="434">
        <v>510.35</v>
      </c>
    </row>
    <row r="1814" spans="1:4" x14ac:dyDescent="0.2">
      <c r="A1814" s="424" t="s">
        <v>3059</v>
      </c>
      <c r="B1814" s="429" t="s">
        <v>3060</v>
      </c>
      <c r="C1814" s="424" t="s">
        <v>58</v>
      </c>
      <c r="D1814" s="434">
        <v>854.25</v>
      </c>
    </row>
    <row r="1815" spans="1:4" x14ac:dyDescent="0.2">
      <c r="A1815" s="424" t="s">
        <v>3061</v>
      </c>
      <c r="B1815" s="429" t="s">
        <v>3062</v>
      </c>
      <c r="C1815" s="424" t="s">
        <v>58</v>
      </c>
      <c r="D1815" s="435">
        <v>1141.5899999999999</v>
      </c>
    </row>
    <row r="1816" spans="1:4" x14ac:dyDescent="0.2">
      <c r="A1816" s="424" t="s">
        <v>3063</v>
      </c>
      <c r="B1816" s="429" t="s">
        <v>3064</v>
      </c>
      <c r="C1816" s="424" t="s">
        <v>58</v>
      </c>
      <c r="D1816" s="434">
        <v>160.96</v>
      </c>
    </row>
    <row r="1817" spans="1:4" x14ac:dyDescent="0.2">
      <c r="A1817" s="425">
        <v>8944</v>
      </c>
      <c r="B1817" s="428" t="s">
        <v>9721</v>
      </c>
      <c r="C1817" s="423"/>
      <c r="D1817" s="431"/>
    </row>
    <row r="1818" spans="1:4" x14ac:dyDescent="0.2">
      <c r="A1818" s="424" t="s">
        <v>2831</v>
      </c>
      <c r="B1818" s="429" t="s">
        <v>2832</v>
      </c>
      <c r="C1818" s="424" t="s">
        <v>58</v>
      </c>
      <c r="D1818" s="433">
        <v>80.650000000000006</v>
      </c>
    </row>
    <row r="1819" spans="1:4" x14ac:dyDescent="0.2">
      <c r="A1819" s="424" t="s">
        <v>2833</v>
      </c>
      <c r="B1819" s="429" t="s">
        <v>2834</v>
      </c>
      <c r="C1819" s="424" t="s">
        <v>58</v>
      </c>
      <c r="D1819" s="434">
        <v>249.75</v>
      </c>
    </row>
    <row r="1820" spans="1:4" x14ac:dyDescent="0.2">
      <c r="A1820" s="424" t="s">
        <v>2835</v>
      </c>
      <c r="B1820" s="429" t="s">
        <v>2836</v>
      </c>
      <c r="C1820" s="424" t="s">
        <v>58</v>
      </c>
      <c r="D1820" s="434">
        <v>249.75</v>
      </c>
    </row>
    <row r="1821" spans="1:4" x14ac:dyDescent="0.2">
      <c r="A1821" s="424" t="s">
        <v>2837</v>
      </c>
      <c r="B1821" s="429" t="s">
        <v>2838</v>
      </c>
      <c r="C1821" s="424" t="s">
        <v>58</v>
      </c>
      <c r="D1821" s="434">
        <v>249.75</v>
      </c>
    </row>
    <row r="1822" spans="1:4" x14ac:dyDescent="0.2">
      <c r="A1822" s="424" t="s">
        <v>2839</v>
      </c>
      <c r="B1822" s="429" t="s">
        <v>2840</v>
      </c>
      <c r="C1822" s="424" t="s">
        <v>58</v>
      </c>
      <c r="D1822" s="433">
        <v>68.48</v>
      </c>
    </row>
    <row r="1823" spans="1:4" x14ac:dyDescent="0.2">
      <c r="A1823" s="424" t="s">
        <v>2841</v>
      </c>
      <c r="B1823" s="429" t="s">
        <v>2842</v>
      </c>
      <c r="C1823" s="424" t="s">
        <v>58</v>
      </c>
      <c r="D1823" s="433">
        <v>68.48</v>
      </c>
    </row>
    <row r="1824" spans="1:4" x14ac:dyDescent="0.2">
      <c r="A1824" s="424" t="s">
        <v>2843</v>
      </c>
      <c r="B1824" s="429" t="s">
        <v>2844</v>
      </c>
      <c r="C1824" s="424" t="s">
        <v>58</v>
      </c>
      <c r="D1824" s="433">
        <v>68.48</v>
      </c>
    </row>
    <row r="1825" spans="1:4" x14ac:dyDescent="0.2">
      <c r="A1825" s="424" t="s">
        <v>2845</v>
      </c>
      <c r="B1825" s="429" t="s">
        <v>2846</v>
      </c>
      <c r="C1825" s="424" t="s">
        <v>58</v>
      </c>
      <c r="D1825" s="433">
        <v>68.48</v>
      </c>
    </row>
    <row r="1826" spans="1:4" x14ac:dyDescent="0.2">
      <c r="A1826" s="424" t="s">
        <v>2847</v>
      </c>
      <c r="B1826" s="429" t="s">
        <v>2848</v>
      </c>
      <c r="C1826" s="424" t="s">
        <v>58</v>
      </c>
      <c r="D1826" s="433">
        <v>68.48</v>
      </c>
    </row>
    <row r="1827" spans="1:4" x14ac:dyDescent="0.2">
      <c r="A1827" s="424" t="s">
        <v>2849</v>
      </c>
      <c r="B1827" s="429" t="s">
        <v>2850</v>
      </c>
      <c r="C1827" s="424" t="s">
        <v>58</v>
      </c>
      <c r="D1827" s="433">
        <v>80.650000000000006</v>
      </c>
    </row>
    <row r="1828" spans="1:4" x14ac:dyDescent="0.2">
      <c r="A1828" s="424" t="s">
        <v>2851</v>
      </c>
      <c r="B1828" s="429" t="s">
        <v>2852</v>
      </c>
      <c r="C1828" s="424" t="s">
        <v>58</v>
      </c>
      <c r="D1828" s="433">
        <v>80.650000000000006</v>
      </c>
    </row>
    <row r="1829" spans="1:4" x14ac:dyDescent="0.2">
      <c r="A1829" s="424" t="s">
        <v>2853</v>
      </c>
      <c r="B1829" s="429" t="s">
        <v>2854</v>
      </c>
      <c r="C1829" s="424" t="s">
        <v>58</v>
      </c>
      <c r="D1829" s="433">
        <v>80.650000000000006</v>
      </c>
    </row>
    <row r="1830" spans="1:4" x14ac:dyDescent="0.2">
      <c r="A1830" s="424" t="s">
        <v>2855</v>
      </c>
      <c r="B1830" s="429" t="s">
        <v>2856</v>
      </c>
      <c r="C1830" s="424" t="s">
        <v>58</v>
      </c>
      <c r="D1830" s="433">
        <v>52.68</v>
      </c>
    </row>
    <row r="1831" spans="1:4" x14ac:dyDescent="0.2">
      <c r="A1831" s="424" t="s">
        <v>2857</v>
      </c>
      <c r="B1831" s="429" t="s">
        <v>2858</v>
      </c>
      <c r="C1831" s="424" t="s">
        <v>58</v>
      </c>
      <c r="D1831" s="433">
        <v>70.010000000000005</v>
      </c>
    </row>
    <row r="1832" spans="1:4" x14ac:dyDescent="0.2">
      <c r="A1832" s="424" t="s">
        <v>2859</v>
      </c>
      <c r="B1832" s="429" t="s">
        <v>2860</v>
      </c>
      <c r="C1832" s="424" t="s">
        <v>58</v>
      </c>
      <c r="D1832" s="433">
        <v>52.68</v>
      </c>
    </row>
    <row r="1833" spans="1:4" x14ac:dyDescent="0.2">
      <c r="A1833" s="424" t="s">
        <v>2861</v>
      </c>
      <c r="B1833" s="429" t="s">
        <v>2862</v>
      </c>
      <c r="C1833" s="424" t="s">
        <v>58</v>
      </c>
      <c r="D1833" s="433">
        <v>52.68</v>
      </c>
    </row>
    <row r="1834" spans="1:4" x14ac:dyDescent="0.2">
      <c r="A1834" s="424" t="s">
        <v>2863</v>
      </c>
      <c r="B1834" s="429" t="s">
        <v>2864</v>
      </c>
      <c r="C1834" s="424" t="s">
        <v>58</v>
      </c>
      <c r="D1834" s="433">
        <v>52.68</v>
      </c>
    </row>
    <row r="1835" spans="1:4" x14ac:dyDescent="0.2">
      <c r="A1835" s="424" t="s">
        <v>2865</v>
      </c>
      <c r="B1835" s="429" t="s">
        <v>2866</v>
      </c>
      <c r="C1835" s="424" t="s">
        <v>58</v>
      </c>
      <c r="D1835" s="433">
        <v>52.68</v>
      </c>
    </row>
    <row r="1836" spans="1:4" x14ac:dyDescent="0.2">
      <c r="A1836" s="424" t="s">
        <v>2867</v>
      </c>
      <c r="B1836" s="429" t="s">
        <v>2868</v>
      </c>
      <c r="C1836" s="424" t="s">
        <v>58</v>
      </c>
      <c r="D1836" s="433">
        <v>52.68</v>
      </c>
    </row>
    <row r="1837" spans="1:4" x14ac:dyDescent="0.2">
      <c r="A1837" s="424" t="s">
        <v>2869</v>
      </c>
      <c r="B1837" s="429" t="s">
        <v>2870</v>
      </c>
      <c r="C1837" s="424" t="s">
        <v>58</v>
      </c>
      <c r="D1837" s="433">
        <v>52.68</v>
      </c>
    </row>
    <row r="1838" spans="1:4" x14ac:dyDescent="0.2">
      <c r="A1838" s="424" t="s">
        <v>2871</v>
      </c>
      <c r="B1838" s="429" t="s">
        <v>2872</v>
      </c>
      <c r="C1838" s="424" t="s">
        <v>58</v>
      </c>
      <c r="D1838" s="433">
        <v>52.68</v>
      </c>
    </row>
    <row r="1839" spans="1:4" x14ac:dyDescent="0.2">
      <c r="A1839" s="424" t="s">
        <v>2873</v>
      </c>
      <c r="B1839" s="429" t="s">
        <v>2874</v>
      </c>
      <c r="C1839" s="424" t="s">
        <v>58</v>
      </c>
      <c r="D1839" s="433">
        <v>54.19</v>
      </c>
    </row>
    <row r="1840" spans="1:4" x14ac:dyDescent="0.2">
      <c r="A1840" s="424" t="s">
        <v>2875</v>
      </c>
      <c r="B1840" s="429" t="s">
        <v>2876</v>
      </c>
      <c r="C1840" s="424" t="s">
        <v>58</v>
      </c>
      <c r="D1840" s="433">
        <v>54.19</v>
      </c>
    </row>
    <row r="1841" spans="1:4" x14ac:dyDescent="0.2">
      <c r="A1841" s="424" t="s">
        <v>2877</v>
      </c>
      <c r="B1841" s="429" t="s">
        <v>2878</v>
      </c>
      <c r="C1841" s="424" t="s">
        <v>58</v>
      </c>
      <c r="D1841" s="433">
        <v>65.319999999999993</v>
      </c>
    </row>
    <row r="1842" spans="1:4" x14ac:dyDescent="0.2">
      <c r="A1842" s="424" t="s">
        <v>2879</v>
      </c>
      <c r="B1842" s="429" t="s">
        <v>2880</v>
      </c>
      <c r="C1842" s="424" t="s">
        <v>58</v>
      </c>
      <c r="D1842" s="433">
        <v>70.010000000000005</v>
      </c>
    </row>
    <row r="1843" spans="1:4" x14ac:dyDescent="0.2">
      <c r="A1843" s="424" t="s">
        <v>2881</v>
      </c>
      <c r="B1843" s="429" t="s">
        <v>2882</v>
      </c>
      <c r="C1843" s="424" t="s">
        <v>58</v>
      </c>
      <c r="D1843" s="433">
        <v>70.010000000000005</v>
      </c>
    </row>
    <row r="1844" spans="1:4" ht="12.75" customHeight="1" x14ac:dyDescent="0.2">
      <c r="A1844" s="424" t="s">
        <v>9722</v>
      </c>
      <c r="B1844" s="429" t="s">
        <v>9723</v>
      </c>
      <c r="C1844" s="424" t="s">
        <v>58</v>
      </c>
      <c r="D1844" s="434">
        <v>127.94</v>
      </c>
    </row>
    <row r="1845" spans="1:4" ht="12.75" customHeight="1" x14ac:dyDescent="0.2">
      <c r="A1845" s="424" t="s">
        <v>9724</v>
      </c>
      <c r="B1845" s="429" t="s">
        <v>9725</v>
      </c>
      <c r="C1845" s="424" t="s">
        <v>58</v>
      </c>
      <c r="D1845" s="434">
        <v>131.66</v>
      </c>
    </row>
    <row r="1846" spans="1:4" ht="12.75" customHeight="1" x14ac:dyDescent="0.2">
      <c r="A1846" s="424" t="s">
        <v>9726</v>
      </c>
      <c r="B1846" s="429" t="s">
        <v>9727</v>
      </c>
      <c r="C1846" s="424" t="s">
        <v>58</v>
      </c>
      <c r="D1846" s="434">
        <v>153.13</v>
      </c>
    </row>
    <row r="1847" spans="1:4" ht="12.75" customHeight="1" x14ac:dyDescent="0.2">
      <c r="A1847" s="424" t="s">
        <v>9728</v>
      </c>
      <c r="B1847" s="429" t="s">
        <v>9729</v>
      </c>
      <c r="C1847" s="424" t="s">
        <v>58</v>
      </c>
      <c r="D1847" s="434">
        <v>164.47</v>
      </c>
    </row>
    <row r="1848" spans="1:4" x14ac:dyDescent="0.2">
      <c r="A1848" s="424" t="s">
        <v>2883</v>
      </c>
      <c r="B1848" s="429" t="s">
        <v>2884</v>
      </c>
      <c r="C1848" s="424" t="s">
        <v>58</v>
      </c>
      <c r="D1848" s="433">
        <v>23.51</v>
      </c>
    </row>
    <row r="1849" spans="1:4" x14ac:dyDescent="0.2">
      <c r="A1849" s="424" t="s">
        <v>2885</v>
      </c>
      <c r="B1849" s="429" t="s">
        <v>2886</v>
      </c>
      <c r="C1849" s="424" t="s">
        <v>58</v>
      </c>
      <c r="D1849" s="433">
        <v>23.51</v>
      </c>
    </row>
    <row r="1850" spans="1:4" x14ac:dyDescent="0.2">
      <c r="A1850" s="424" t="s">
        <v>2887</v>
      </c>
      <c r="B1850" s="429" t="s">
        <v>2888</v>
      </c>
      <c r="C1850" s="424" t="s">
        <v>58</v>
      </c>
      <c r="D1850" s="433">
        <v>23.51</v>
      </c>
    </row>
    <row r="1851" spans="1:4" x14ac:dyDescent="0.2">
      <c r="A1851" s="424" t="s">
        <v>2889</v>
      </c>
      <c r="B1851" s="429" t="s">
        <v>2890</v>
      </c>
      <c r="C1851" s="424" t="s">
        <v>58</v>
      </c>
      <c r="D1851" s="433">
        <v>23.51</v>
      </c>
    </row>
    <row r="1852" spans="1:4" x14ac:dyDescent="0.2">
      <c r="A1852" s="424" t="s">
        <v>2891</v>
      </c>
      <c r="B1852" s="429" t="s">
        <v>2892</v>
      </c>
      <c r="C1852" s="424" t="s">
        <v>58</v>
      </c>
      <c r="D1852" s="433">
        <v>23.51</v>
      </c>
    </row>
    <row r="1853" spans="1:4" x14ac:dyDescent="0.2">
      <c r="A1853" s="424" t="s">
        <v>2893</v>
      </c>
      <c r="B1853" s="429" t="s">
        <v>2894</v>
      </c>
      <c r="C1853" s="424" t="s">
        <v>58</v>
      </c>
      <c r="D1853" s="433">
        <v>23.51</v>
      </c>
    </row>
    <row r="1854" spans="1:4" x14ac:dyDescent="0.2">
      <c r="A1854" s="424" t="s">
        <v>2895</v>
      </c>
      <c r="B1854" s="429" t="s">
        <v>2896</v>
      </c>
      <c r="C1854" s="424" t="s">
        <v>58</v>
      </c>
      <c r="D1854" s="433">
        <v>23.51</v>
      </c>
    </row>
    <row r="1855" spans="1:4" x14ac:dyDescent="0.2">
      <c r="A1855" s="424" t="s">
        <v>2897</v>
      </c>
      <c r="B1855" s="429" t="s">
        <v>2898</v>
      </c>
      <c r="C1855" s="424" t="s">
        <v>58</v>
      </c>
      <c r="D1855" s="433">
        <v>29.52</v>
      </c>
    </row>
    <row r="1856" spans="1:4" x14ac:dyDescent="0.2">
      <c r="A1856" s="424" t="s">
        <v>2899</v>
      </c>
      <c r="B1856" s="429" t="s">
        <v>2900</v>
      </c>
      <c r="C1856" s="424" t="s">
        <v>58</v>
      </c>
      <c r="D1856" s="433">
        <v>29.52</v>
      </c>
    </row>
    <row r="1857" spans="1:4" x14ac:dyDescent="0.2">
      <c r="A1857" s="424" t="s">
        <v>2901</v>
      </c>
      <c r="B1857" s="429" t="s">
        <v>2902</v>
      </c>
      <c r="C1857" s="424" t="s">
        <v>58</v>
      </c>
      <c r="D1857" s="433">
        <v>29.52</v>
      </c>
    </row>
    <row r="1858" spans="1:4" x14ac:dyDescent="0.2">
      <c r="A1858" s="424" t="s">
        <v>2903</v>
      </c>
      <c r="B1858" s="429" t="s">
        <v>2904</v>
      </c>
      <c r="C1858" s="424" t="s">
        <v>58</v>
      </c>
      <c r="D1858" s="433">
        <v>38.19</v>
      </c>
    </row>
    <row r="1859" spans="1:4" x14ac:dyDescent="0.2">
      <c r="A1859" s="424" t="s">
        <v>2905</v>
      </c>
      <c r="B1859" s="429" t="s">
        <v>2906</v>
      </c>
      <c r="C1859" s="424" t="s">
        <v>58</v>
      </c>
      <c r="D1859" s="433">
        <v>38.19</v>
      </c>
    </row>
    <row r="1860" spans="1:4" x14ac:dyDescent="0.2">
      <c r="A1860" s="424" t="s">
        <v>2907</v>
      </c>
      <c r="B1860" s="429" t="s">
        <v>2908</v>
      </c>
      <c r="C1860" s="424" t="s">
        <v>58</v>
      </c>
      <c r="D1860" s="434">
        <v>332.73</v>
      </c>
    </row>
    <row r="1861" spans="1:4" x14ac:dyDescent="0.2">
      <c r="A1861" s="424" t="s">
        <v>2909</v>
      </c>
      <c r="B1861" s="429" t="s">
        <v>2910</v>
      </c>
      <c r="C1861" s="424" t="s">
        <v>58</v>
      </c>
      <c r="D1861" s="433">
        <v>99.92</v>
      </c>
    </row>
    <row r="1862" spans="1:4" x14ac:dyDescent="0.2">
      <c r="A1862" s="424" t="s">
        <v>2911</v>
      </c>
      <c r="B1862" s="429" t="s">
        <v>2912</v>
      </c>
      <c r="C1862" s="424" t="s">
        <v>58</v>
      </c>
      <c r="D1862" s="434">
        <v>124.92</v>
      </c>
    </row>
    <row r="1863" spans="1:4" x14ac:dyDescent="0.2">
      <c r="A1863" s="424" t="s">
        <v>2913</v>
      </c>
      <c r="B1863" s="429" t="s">
        <v>2914</v>
      </c>
      <c r="C1863" s="424" t="s">
        <v>58</v>
      </c>
      <c r="D1863" s="434">
        <v>339.63</v>
      </c>
    </row>
    <row r="1864" spans="1:4" x14ac:dyDescent="0.2">
      <c r="A1864" s="424" t="s">
        <v>2915</v>
      </c>
      <c r="B1864" s="429" t="s">
        <v>2916</v>
      </c>
      <c r="C1864" s="424" t="s">
        <v>58</v>
      </c>
      <c r="D1864" s="434">
        <v>339.63</v>
      </c>
    </row>
    <row r="1865" spans="1:4" x14ac:dyDescent="0.2">
      <c r="A1865" s="424" t="s">
        <v>2917</v>
      </c>
      <c r="B1865" s="429" t="s">
        <v>2918</v>
      </c>
      <c r="C1865" s="424" t="s">
        <v>58</v>
      </c>
      <c r="D1865" s="433">
        <v>99.92</v>
      </c>
    </row>
    <row r="1866" spans="1:4" x14ac:dyDescent="0.2">
      <c r="A1866" s="424" t="s">
        <v>2919</v>
      </c>
      <c r="B1866" s="429" t="s">
        <v>2920</v>
      </c>
      <c r="C1866" s="424" t="s">
        <v>58</v>
      </c>
      <c r="D1866" s="434">
        <v>339.63</v>
      </c>
    </row>
    <row r="1867" spans="1:4" x14ac:dyDescent="0.2">
      <c r="A1867" s="424" t="s">
        <v>2921</v>
      </c>
      <c r="B1867" s="429" t="s">
        <v>2922</v>
      </c>
      <c r="C1867" s="424" t="s">
        <v>58</v>
      </c>
      <c r="D1867" s="433">
        <v>99.92</v>
      </c>
    </row>
    <row r="1868" spans="1:4" x14ac:dyDescent="0.2">
      <c r="A1868" s="424" t="s">
        <v>2923</v>
      </c>
      <c r="B1868" s="429" t="s">
        <v>2924</v>
      </c>
      <c r="C1868" s="424" t="s">
        <v>58</v>
      </c>
      <c r="D1868" s="434">
        <v>362.34</v>
      </c>
    </row>
    <row r="1869" spans="1:4" x14ac:dyDescent="0.2">
      <c r="A1869" s="424" t="s">
        <v>2925</v>
      </c>
      <c r="B1869" s="429" t="s">
        <v>2926</v>
      </c>
      <c r="C1869" s="424" t="s">
        <v>58</v>
      </c>
      <c r="D1869" s="433">
        <v>99.92</v>
      </c>
    </row>
    <row r="1870" spans="1:4" x14ac:dyDescent="0.2">
      <c r="A1870" s="424" t="s">
        <v>2927</v>
      </c>
      <c r="B1870" s="429" t="s">
        <v>2928</v>
      </c>
      <c r="C1870" s="424" t="s">
        <v>58</v>
      </c>
      <c r="D1870" s="433">
        <v>99.92</v>
      </c>
    </row>
    <row r="1871" spans="1:4" x14ac:dyDescent="0.2">
      <c r="A1871" s="424" t="s">
        <v>2929</v>
      </c>
      <c r="B1871" s="429" t="s">
        <v>2930</v>
      </c>
      <c r="C1871" s="424" t="s">
        <v>58</v>
      </c>
      <c r="D1871" s="433">
        <v>99.92</v>
      </c>
    </row>
    <row r="1872" spans="1:4" x14ac:dyDescent="0.2">
      <c r="A1872" s="424" t="s">
        <v>2931</v>
      </c>
      <c r="B1872" s="429" t="s">
        <v>2932</v>
      </c>
      <c r="C1872" s="424" t="s">
        <v>58</v>
      </c>
      <c r="D1872" s="433">
        <v>99.92</v>
      </c>
    </row>
    <row r="1873" spans="1:4" x14ac:dyDescent="0.2">
      <c r="A1873" s="424" t="s">
        <v>2933</v>
      </c>
      <c r="B1873" s="429" t="s">
        <v>2934</v>
      </c>
      <c r="C1873" s="424" t="s">
        <v>58</v>
      </c>
      <c r="D1873" s="433">
        <v>99.92</v>
      </c>
    </row>
    <row r="1874" spans="1:4" x14ac:dyDescent="0.2">
      <c r="A1874" s="424" t="s">
        <v>2935</v>
      </c>
      <c r="B1874" s="429" t="s">
        <v>2936</v>
      </c>
      <c r="C1874" s="424" t="s">
        <v>58</v>
      </c>
      <c r="D1874" s="434">
        <v>124.92</v>
      </c>
    </row>
    <row r="1875" spans="1:4" x14ac:dyDescent="0.2">
      <c r="A1875" s="424" t="s">
        <v>2937</v>
      </c>
      <c r="B1875" s="429" t="s">
        <v>2938</v>
      </c>
      <c r="C1875" s="424" t="s">
        <v>58</v>
      </c>
      <c r="D1875" s="434">
        <v>124.92</v>
      </c>
    </row>
    <row r="1876" spans="1:4" x14ac:dyDescent="0.2">
      <c r="A1876" s="424" t="s">
        <v>2939</v>
      </c>
      <c r="B1876" s="429" t="s">
        <v>2940</v>
      </c>
      <c r="C1876" s="424" t="s">
        <v>58</v>
      </c>
      <c r="D1876" s="434">
        <v>124.92</v>
      </c>
    </row>
    <row r="1877" spans="1:4" x14ac:dyDescent="0.2">
      <c r="A1877" s="424" t="s">
        <v>2941</v>
      </c>
      <c r="B1877" s="429" t="s">
        <v>2942</v>
      </c>
      <c r="C1877" s="424" t="s">
        <v>58</v>
      </c>
      <c r="D1877" s="433">
        <v>98.31</v>
      </c>
    </row>
    <row r="1878" spans="1:4" x14ac:dyDescent="0.2">
      <c r="A1878" s="424" t="s">
        <v>2943</v>
      </c>
      <c r="B1878" s="429" t="s">
        <v>2944</v>
      </c>
      <c r="C1878" s="424" t="s">
        <v>58</v>
      </c>
      <c r="D1878" s="434">
        <v>114.6</v>
      </c>
    </row>
    <row r="1879" spans="1:4" x14ac:dyDescent="0.2">
      <c r="A1879" s="424" t="s">
        <v>2945</v>
      </c>
      <c r="B1879" s="429" t="s">
        <v>2946</v>
      </c>
      <c r="C1879" s="424" t="s">
        <v>58</v>
      </c>
      <c r="D1879" s="433">
        <v>98.31</v>
      </c>
    </row>
    <row r="1880" spans="1:4" x14ac:dyDescent="0.2">
      <c r="A1880" s="424" t="s">
        <v>2947</v>
      </c>
      <c r="B1880" s="429" t="s">
        <v>2948</v>
      </c>
      <c r="C1880" s="424" t="s">
        <v>58</v>
      </c>
      <c r="D1880" s="433">
        <v>98.31</v>
      </c>
    </row>
    <row r="1881" spans="1:4" x14ac:dyDescent="0.2">
      <c r="A1881" s="424" t="s">
        <v>2949</v>
      </c>
      <c r="B1881" s="429" t="s">
        <v>2950</v>
      </c>
      <c r="C1881" s="424" t="s">
        <v>58</v>
      </c>
      <c r="D1881" s="433">
        <v>98.31</v>
      </c>
    </row>
    <row r="1882" spans="1:4" x14ac:dyDescent="0.2">
      <c r="A1882" s="424" t="s">
        <v>2951</v>
      </c>
      <c r="B1882" s="429" t="s">
        <v>2952</v>
      </c>
      <c r="C1882" s="424" t="s">
        <v>58</v>
      </c>
      <c r="D1882" s="433">
        <v>98.31</v>
      </c>
    </row>
    <row r="1883" spans="1:4" x14ac:dyDescent="0.2">
      <c r="A1883" s="424" t="s">
        <v>2953</v>
      </c>
      <c r="B1883" s="429" t="s">
        <v>2954</v>
      </c>
      <c r="C1883" s="424" t="s">
        <v>58</v>
      </c>
      <c r="D1883" s="433">
        <v>98.31</v>
      </c>
    </row>
    <row r="1884" spans="1:4" x14ac:dyDescent="0.2">
      <c r="A1884" s="424" t="s">
        <v>2955</v>
      </c>
      <c r="B1884" s="429" t="s">
        <v>2956</v>
      </c>
      <c r="C1884" s="424" t="s">
        <v>58</v>
      </c>
      <c r="D1884" s="433">
        <v>98.31</v>
      </c>
    </row>
    <row r="1885" spans="1:4" x14ac:dyDescent="0.2">
      <c r="A1885" s="424" t="s">
        <v>2957</v>
      </c>
      <c r="B1885" s="429" t="s">
        <v>2958</v>
      </c>
      <c r="C1885" s="424" t="s">
        <v>58</v>
      </c>
      <c r="D1885" s="434">
        <v>115.89</v>
      </c>
    </row>
    <row r="1886" spans="1:4" x14ac:dyDescent="0.2">
      <c r="A1886" s="424" t="s">
        <v>2959</v>
      </c>
      <c r="B1886" s="429" t="s">
        <v>2960</v>
      </c>
      <c r="C1886" s="424" t="s">
        <v>58</v>
      </c>
      <c r="D1886" s="434">
        <v>114.6</v>
      </c>
    </row>
    <row r="1887" spans="1:4" x14ac:dyDescent="0.2">
      <c r="A1887" s="424" t="s">
        <v>2961</v>
      </c>
      <c r="B1887" s="429" t="s">
        <v>2962</v>
      </c>
      <c r="C1887" s="424" t="s">
        <v>58</v>
      </c>
      <c r="D1887" s="434">
        <v>114.6</v>
      </c>
    </row>
    <row r="1888" spans="1:4" x14ac:dyDescent="0.2">
      <c r="A1888" s="424" t="s">
        <v>2963</v>
      </c>
      <c r="B1888" s="429" t="s">
        <v>2964</v>
      </c>
      <c r="C1888" s="424" t="s">
        <v>58</v>
      </c>
      <c r="D1888" s="434">
        <v>114.6</v>
      </c>
    </row>
    <row r="1889" spans="1:4" x14ac:dyDescent="0.2">
      <c r="A1889" s="425">
        <v>8945</v>
      </c>
      <c r="B1889" s="428" t="s">
        <v>9730</v>
      </c>
      <c r="C1889" s="423"/>
      <c r="D1889" s="431"/>
    </row>
    <row r="1890" spans="1:4" x14ac:dyDescent="0.2">
      <c r="A1890" s="424" t="s">
        <v>3081</v>
      </c>
      <c r="B1890" s="429" t="s">
        <v>3082</v>
      </c>
      <c r="C1890" s="424" t="s">
        <v>58</v>
      </c>
      <c r="D1890" s="434">
        <v>314.77</v>
      </c>
    </row>
    <row r="1891" spans="1:4" x14ac:dyDescent="0.2">
      <c r="A1891" s="424" t="s">
        <v>3083</v>
      </c>
      <c r="B1891" s="429" t="s">
        <v>3084</v>
      </c>
      <c r="C1891" s="424" t="s">
        <v>58</v>
      </c>
      <c r="D1891" s="434">
        <v>325.08999999999997</v>
      </c>
    </row>
    <row r="1892" spans="1:4" x14ac:dyDescent="0.2">
      <c r="A1892" s="425">
        <v>8947</v>
      </c>
      <c r="B1892" s="428" t="s">
        <v>9731</v>
      </c>
      <c r="C1892" s="423"/>
      <c r="D1892" s="431"/>
    </row>
    <row r="1893" spans="1:4" x14ac:dyDescent="0.2">
      <c r="A1893" s="424" t="s">
        <v>3035</v>
      </c>
      <c r="B1893" s="429" t="s">
        <v>3036</v>
      </c>
      <c r="C1893" s="424" t="s">
        <v>58</v>
      </c>
      <c r="D1893" s="434">
        <v>261.64</v>
      </c>
    </row>
    <row r="1894" spans="1:4" x14ac:dyDescent="0.2">
      <c r="A1894" s="424" t="s">
        <v>3037</v>
      </c>
      <c r="B1894" s="429" t="s">
        <v>3038</v>
      </c>
      <c r="C1894" s="424" t="s">
        <v>58</v>
      </c>
      <c r="D1894" s="434">
        <v>270.06</v>
      </c>
    </row>
    <row r="1895" spans="1:4" x14ac:dyDescent="0.2">
      <c r="A1895" s="424" t="s">
        <v>3039</v>
      </c>
      <c r="B1895" s="429" t="s">
        <v>3040</v>
      </c>
      <c r="C1895" s="424" t="s">
        <v>58</v>
      </c>
      <c r="D1895" s="434">
        <v>275.16000000000003</v>
      </c>
    </row>
    <row r="1896" spans="1:4" x14ac:dyDescent="0.2">
      <c r="A1896" s="424" t="s">
        <v>3041</v>
      </c>
      <c r="B1896" s="429" t="s">
        <v>3042</v>
      </c>
      <c r="C1896" s="424" t="s">
        <v>58</v>
      </c>
      <c r="D1896" s="434">
        <v>332.21</v>
      </c>
    </row>
    <row r="1897" spans="1:4" x14ac:dyDescent="0.2">
      <c r="A1897" s="424" t="s">
        <v>3043</v>
      </c>
      <c r="B1897" s="429" t="s">
        <v>3044</v>
      </c>
      <c r="C1897" s="424" t="s">
        <v>58</v>
      </c>
      <c r="D1897" s="434">
        <v>335.79</v>
      </c>
    </row>
    <row r="1898" spans="1:4" x14ac:dyDescent="0.2">
      <c r="A1898" s="424" t="s">
        <v>3045</v>
      </c>
      <c r="B1898" s="429" t="s">
        <v>3046</v>
      </c>
      <c r="C1898" s="424" t="s">
        <v>58</v>
      </c>
      <c r="D1898" s="434">
        <v>339.24</v>
      </c>
    </row>
    <row r="1899" spans="1:4" ht="12.75" customHeight="1" x14ac:dyDescent="0.2">
      <c r="A1899" s="424" t="s">
        <v>3854</v>
      </c>
      <c r="B1899" s="429" t="s">
        <v>3855</v>
      </c>
      <c r="C1899" s="424" t="s">
        <v>1930</v>
      </c>
      <c r="D1899" s="434">
        <v>521.21</v>
      </c>
    </row>
    <row r="1900" spans="1:4" x14ac:dyDescent="0.2">
      <c r="A1900" s="425">
        <v>8949</v>
      </c>
      <c r="B1900" s="428" t="s">
        <v>9732</v>
      </c>
      <c r="C1900" s="423"/>
      <c r="D1900" s="431"/>
    </row>
    <row r="1901" spans="1:4" ht="12.75" customHeight="1" x14ac:dyDescent="0.2">
      <c r="A1901" s="424" t="s">
        <v>3085</v>
      </c>
      <c r="B1901" s="429" t="s">
        <v>9733</v>
      </c>
      <c r="C1901" s="424" t="s">
        <v>58</v>
      </c>
      <c r="D1901" s="433">
        <v>14.02</v>
      </c>
    </row>
    <row r="1902" spans="1:4" x14ac:dyDescent="0.2">
      <c r="A1902" s="425">
        <v>8950</v>
      </c>
      <c r="B1902" s="428" t="s">
        <v>9734</v>
      </c>
      <c r="C1902" s="423"/>
      <c r="D1902" s="431"/>
    </row>
    <row r="1903" spans="1:4" x14ac:dyDescent="0.2">
      <c r="A1903" s="424" t="s">
        <v>2695</v>
      </c>
      <c r="B1903" s="429" t="s">
        <v>2696</v>
      </c>
      <c r="C1903" s="424" t="s">
        <v>58</v>
      </c>
      <c r="D1903" s="434">
        <v>699.07</v>
      </c>
    </row>
    <row r="1904" spans="1:4" x14ac:dyDescent="0.2">
      <c r="A1904" s="424" t="s">
        <v>2697</v>
      </c>
      <c r="B1904" s="429" t="s">
        <v>2698</v>
      </c>
      <c r="C1904" s="424" t="s">
        <v>58</v>
      </c>
      <c r="D1904" s="435">
        <v>1085.02</v>
      </c>
    </row>
    <row r="1905" spans="1:4" x14ac:dyDescent="0.2">
      <c r="A1905" s="424" t="s">
        <v>3031</v>
      </c>
      <c r="B1905" s="429" t="s">
        <v>3032</v>
      </c>
      <c r="C1905" s="424" t="s">
        <v>58</v>
      </c>
      <c r="D1905" s="435">
        <v>1893.77</v>
      </c>
    </row>
    <row r="1906" spans="1:4" x14ac:dyDescent="0.2">
      <c r="A1906" s="424" t="s">
        <v>3073</v>
      </c>
      <c r="B1906" s="429" t="s">
        <v>9735</v>
      </c>
      <c r="C1906" s="424" t="s">
        <v>58</v>
      </c>
      <c r="D1906" s="433">
        <v>43.51</v>
      </c>
    </row>
    <row r="1907" spans="1:4" x14ac:dyDescent="0.2">
      <c r="A1907" s="424" t="s">
        <v>3074</v>
      </c>
      <c r="B1907" s="429" t="s">
        <v>9736</v>
      </c>
      <c r="C1907" s="424" t="s">
        <v>58</v>
      </c>
      <c r="D1907" s="433">
        <v>49.19</v>
      </c>
    </row>
    <row r="1908" spans="1:4" x14ac:dyDescent="0.2">
      <c r="A1908" s="425">
        <v>8951</v>
      </c>
      <c r="B1908" s="428" t="s">
        <v>9737</v>
      </c>
      <c r="C1908" s="423"/>
      <c r="D1908" s="431"/>
    </row>
    <row r="1909" spans="1:4" x14ac:dyDescent="0.2">
      <c r="A1909" s="424" t="s">
        <v>3075</v>
      </c>
      <c r="B1909" s="429" t="s">
        <v>3076</v>
      </c>
      <c r="C1909" s="424" t="s">
        <v>58</v>
      </c>
      <c r="D1909" s="434">
        <v>451.41</v>
      </c>
    </row>
    <row r="1910" spans="1:4" x14ac:dyDescent="0.2">
      <c r="A1910" s="424" t="s">
        <v>3077</v>
      </c>
      <c r="B1910" s="429" t="s">
        <v>3078</v>
      </c>
      <c r="C1910" s="424" t="s">
        <v>58</v>
      </c>
      <c r="D1910" s="434">
        <v>534.03</v>
      </c>
    </row>
    <row r="1911" spans="1:4" x14ac:dyDescent="0.2">
      <c r="A1911" s="425">
        <v>8952</v>
      </c>
      <c r="B1911" s="428" t="s">
        <v>9738</v>
      </c>
      <c r="C1911" s="423"/>
      <c r="D1911" s="431"/>
    </row>
    <row r="1912" spans="1:4" x14ac:dyDescent="0.2">
      <c r="A1912" s="424" t="s">
        <v>2200</v>
      </c>
      <c r="B1912" s="429" t="s">
        <v>2201</v>
      </c>
      <c r="C1912" s="424" t="s">
        <v>1930</v>
      </c>
      <c r="D1912" s="434">
        <v>896.55</v>
      </c>
    </row>
    <row r="1913" spans="1:4" x14ac:dyDescent="0.2">
      <c r="A1913" s="426">
        <v>10715</v>
      </c>
      <c r="B1913" s="428" t="s">
        <v>13562</v>
      </c>
      <c r="C1913" s="423"/>
      <c r="D1913" s="431"/>
    </row>
    <row r="1914" spans="1:4" x14ac:dyDescent="0.2">
      <c r="A1914" s="424" t="s">
        <v>5003</v>
      </c>
      <c r="B1914" s="429" t="s">
        <v>9776</v>
      </c>
      <c r="C1914" s="424" t="s">
        <v>1930</v>
      </c>
      <c r="D1914" s="432">
        <v>5.96</v>
      </c>
    </row>
    <row r="1915" spans="1:4" x14ac:dyDescent="0.2">
      <c r="A1915" s="424" t="s">
        <v>5004</v>
      </c>
      <c r="B1915" s="429" t="s">
        <v>9777</v>
      </c>
      <c r="C1915" s="424" t="s">
        <v>1930</v>
      </c>
      <c r="D1915" s="433">
        <v>25.82</v>
      </c>
    </row>
    <row r="1916" spans="1:4" x14ac:dyDescent="0.2">
      <c r="A1916" s="426">
        <v>10716</v>
      </c>
      <c r="B1916" s="428" t="s">
        <v>13563</v>
      </c>
      <c r="C1916" s="423"/>
      <c r="D1916" s="431"/>
    </row>
    <row r="1917" spans="1:4" x14ac:dyDescent="0.2">
      <c r="A1917" s="424" t="s">
        <v>9780</v>
      </c>
      <c r="B1917" s="429" t="s">
        <v>9781</v>
      </c>
      <c r="C1917" s="424" t="s">
        <v>22</v>
      </c>
      <c r="D1917" s="432">
        <v>4.96</v>
      </c>
    </row>
    <row r="1918" spans="1:4" x14ac:dyDescent="0.2">
      <c r="A1918" s="425">
        <v>8682</v>
      </c>
      <c r="B1918" s="428" t="s">
        <v>9739</v>
      </c>
      <c r="C1918" s="423"/>
      <c r="D1918" s="431"/>
    </row>
    <row r="1919" spans="1:4" x14ac:dyDescent="0.2">
      <c r="A1919" s="425">
        <v>8954</v>
      </c>
      <c r="B1919" s="428" t="s">
        <v>9740</v>
      </c>
      <c r="C1919" s="423"/>
      <c r="D1919" s="431"/>
    </row>
    <row r="1920" spans="1:4" x14ac:dyDescent="0.2">
      <c r="A1920" s="424" t="s">
        <v>2194</v>
      </c>
      <c r="B1920" s="429" t="s">
        <v>2195</v>
      </c>
      <c r="C1920" s="424" t="s">
        <v>22</v>
      </c>
      <c r="D1920" s="432">
        <v>9.24</v>
      </c>
    </row>
    <row r="1921" spans="1:4" x14ac:dyDescent="0.2">
      <c r="A1921" s="425">
        <v>8955</v>
      </c>
      <c r="B1921" s="428" t="s">
        <v>9741</v>
      </c>
      <c r="C1921" s="423"/>
      <c r="D1921" s="431"/>
    </row>
    <row r="1922" spans="1:4" x14ac:dyDescent="0.2">
      <c r="A1922" s="424" t="s">
        <v>2665</v>
      </c>
      <c r="B1922" s="429" t="s">
        <v>2666</v>
      </c>
      <c r="C1922" s="424" t="s">
        <v>22</v>
      </c>
      <c r="D1922" s="433">
        <v>23.66</v>
      </c>
    </row>
    <row r="1923" spans="1:4" x14ac:dyDescent="0.2">
      <c r="A1923" s="424" t="s">
        <v>2667</v>
      </c>
      <c r="B1923" s="429" t="s">
        <v>2668</v>
      </c>
      <c r="C1923" s="424" t="s">
        <v>22</v>
      </c>
      <c r="D1923" s="433">
        <v>24.53</v>
      </c>
    </row>
    <row r="1924" spans="1:4" x14ac:dyDescent="0.2">
      <c r="A1924" s="424" t="s">
        <v>2669</v>
      </c>
      <c r="B1924" s="429" t="s">
        <v>2670</v>
      </c>
      <c r="C1924" s="424" t="s">
        <v>22</v>
      </c>
      <c r="D1924" s="433">
        <v>25</v>
      </c>
    </row>
    <row r="1925" spans="1:4" x14ac:dyDescent="0.2">
      <c r="A1925" s="424" t="s">
        <v>2671</v>
      </c>
      <c r="B1925" s="429" t="s">
        <v>2672</v>
      </c>
      <c r="C1925" s="424" t="s">
        <v>22</v>
      </c>
      <c r="D1925" s="433">
        <v>25.21</v>
      </c>
    </row>
    <row r="1926" spans="1:4" x14ac:dyDescent="0.2">
      <c r="A1926" s="424" t="s">
        <v>2673</v>
      </c>
      <c r="B1926" s="429" t="s">
        <v>2674</v>
      </c>
      <c r="C1926" s="424" t="s">
        <v>22</v>
      </c>
      <c r="D1926" s="433">
        <v>27.1</v>
      </c>
    </row>
    <row r="1927" spans="1:4" x14ac:dyDescent="0.2">
      <c r="A1927" s="424" t="s">
        <v>2675</v>
      </c>
      <c r="B1927" s="429" t="s">
        <v>2676</v>
      </c>
      <c r="C1927" s="424" t="s">
        <v>22</v>
      </c>
      <c r="D1927" s="433">
        <v>13.07</v>
      </c>
    </row>
    <row r="1928" spans="1:4" x14ac:dyDescent="0.2">
      <c r="A1928" s="424" t="s">
        <v>2677</v>
      </c>
      <c r="B1928" s="429" t="s">
        <v>2678</v>
      </c>
      <c r="C1928" s="424" t="s">
        <v>22</v>
      </c>
      <c r="D1928" s="433">
        <v>85.5</v>
      </c>
    </row>
    <row r="1929" spans="1:4" x14ac:dyDescent="0.2">
      <c r="A1929" s="424" t="s">
        <v>2679</v>
      </c>
      <c r="B1929" s="429" t="s">
        <v>2680</v>
      </c>
      <c r="C1929" s="424" t="s">
        <v>22</v>
      </c>
      <c r="D1929" s="433">
        <v>21.5</v>
      </c>
    </row>
    <row r="1930" spans="1:4" x14ac:dyDescent="0.2">
      <c r="A1930" s="424" t="s">
        <v>2681</v>
      </c>
      <c r="B1930" s="429" t="s">
        <v>2682</v>
      </c>
      <c r="C1930" s="424" t="s">
        <v>22</v>
      </c>
      <c r="D1930" s="433">
        <v>31.55</v>
      </c>
    </row>
    <row r="1931" spans="1:4" x14ac:dyDescent="0.2">
      <c r="A1931" s="424" t="s">
        <v>2683</v>
      </c>
      <c r="B1931" s="429" t="s">
        <v>2684</v>
      </c>
      <c r="C1931" s="424" t="s">
        <v>22</v>
      </c>
      <c r="D1931" s="433">
        <v>58.58</v>
      </c>
    </row>
    <row r="1932" spans="1:4" x14ac:dyDescent="0.2">
      <c r="A1932" s="424" t="s">
        <v>2685</v>
      </c>
      <c r="B1932" s="429" t="s">
        <v>2686</v>
      </c>
      <c r="C1932" s="424" t="s">
        <v>22</v>
      </c>
      <c r="D1932" s="433">
        <v>50.03</v>
      </c>
    </row>
    <row r="1933" spans="1:4" x14ac:dyDescent="0.2">
      <c r="A1933" s="424" t="s">
        <v>2687</v>
      </c>
      <c r="B1933" s="429" t="s">
        <v>2688</v>
      </c>
      <c r="C1933" s="424" t="s">
        <v>22</v>
      </c>
      <c r="D1933" s="434">
        <v>114.48</v>
      </c>
    </row>
    <row r="1934" spans="1:4" x14ac:dyDescent="0.2">
      <c r="A1934" s="424" t="s">
        <v>2689</v>
      </c>
      <c r="B1934" s="429" t="s">
        <v>2690</v>
      </c>
      <c r="C1934" s="424" t="s">
        <v>22</v>
      </c>
      <c r="D1934" s="433">
        <v>57.12</v>
      </c>
    </row>
    <row r="1935" spans="1:4" x14ac:dyDescent="0.2">
      <c r="A1935" s="424" t="s">
        <v>2691</v>
      </c>
      <c r="B1935" s="429" t="s">
        <v>2692</v>
      </c>
      <c r="C1935" s="424" t="s">
        <v>22</v>
      </c>
      <c r="D1935" s="433">
        <v>66.260000000000005</v>
      </c>
    </row>
    <row r="1936" spans="1:4" x14ac:dyDescent="0.2">
      <c r="A1936" s="424" t="s">
        <v>2693</v>
      </c>
      <c r="B1936" s="429" t="s">
        <v>2694</v>
      </c>
      <c r="C1936" s="424" t="s">
        <v>22</v>
      </c>
      <c r="D1936" s="433">
        <v>76.400000000000006</v>
      </c>
    </row>
    <row r="1937" spans="1:4" x14ac:dyDescent="0.2">
      <c r="A1937" s="424" t="s">
        <v>2978</v>
      </c>
      <c r="B1937" s="429" t="s">
        <v>2979</v>
      </c>
      <c r="C1937" s="424" t="s">
        <v>22</v>
      </c>
      <c r="D1937" s="432">
        <v>6.72</v>
      </c>
    </row>
    <row r="1938" spans="1:4" ht="12.75" customHeight="1" x14ac:dyDescent="0.2">
      <c r="A1938" s="424" t="s">
        <v>2967</v>
      </c>
      <c r="B1938" s="429" t="s">
        <v>9742</v>
      </c>
      <c r="C1938" s="424" t="s">
        <v>22</v>
      </c>
      <c r="D1938" s="432">
        <v>3.88</v>
      </c>
    </row>
    <row r="1939" spans="1:4" x14ac:dyDescent="0.2">
      <c r="A1939" s="425">
        <v>8956</v>
      </c>
      <c r="B1939" s="428" t="s">
        <v>9743</v>
      </c>
      <c r="C1939" s="423"/>
      <c r="D1939" s="431"/>
    </row>
    <row r="1940" spans="1:4" ht="12.75" customHeight="1" x14ac:dyDescent="0.2">
      <c r="A1940" s="424" t="s">
        <v>9744</v>
      </c>
      <c r="B1940" s="429" t="s">
        <v>9745</v>
      </c>
      <c r="C1940" s="424" t="s">
        <v>58</v>
      </c>
      <c r="D1940" s="433">
        <v>68.75</v>
      </c>
    </row>
    <row r="1941" spans="1:4" ht="12.75" customHeight="1" x14ac:dyDescent="0.2">
      <c r="A1941" s="424" t="s">
        <v>9746</v>
      </c>
      <c r="B1941" s="429" t="s">
        <v>9747</v>
      </c>
      <c r="C1941" s="424" t="s">
        <v>58</v>
      </c>
      <c r="D1941" s="433">
        <v>73.48</v>
      </c>
    </row>
    <row r="1942" spans="1:4" ht="12.75" customHeight="1" x14ac:dyDescent="0.2">
      <c r="A1942" s="424" t="s">
        <v>9748</v>
      </c>
      <c r="B1942" s="429" t="s">
        <v>9749</v>
      </c>
      <c r="C1942" s="424" t="s">
        <v>58</v>
      </c>
      <c r="D1942" s="433">
        <v>51.06</v>
      </c>
    </row>
    <row r="1943" spans="1:4" ht="12.75" customHeight="1" x14ac:dyDescent="0.2">
      <c r="A1943" s="424" t="s">
        <v>9750</v>
      </c>
      <c r="B1943" s="429" t="s">
        <v>9751</v>
      </c>
      <c r="C1943" s="424" t="s">
        <v>58</v>
      </c>
      <c r="D1943" s="433">
        <v>39.549999999999997</v>
      </c>
    </row>
    <row r="1944" spans="1:4" ht="12.75" customHeight="1" x14ac:dyDescent="0.2">
      <c r="A1944" s="424" t="s">
        <v>9752</v>
      </c>
      <c r="B1944" s="429" t="s">
        <v>9753</v>
      </c>
      <c r="C1944" s="424" t="s">
        <v>58</v>
      </c>
      <c r="D1944" s="433">
        <v>28.34</v>
      </c>
    </row>
    <row r="1945" spans="1:4" ht="12.75" customHeight="1" x14ac:dyDescent="0.2">
      <c r="A1945" s="424" t="s">
        <v>9754</v>
      </c>
      <c r="B1945" s="429" t="s">
        <v>9755</v>
      </c>
      <c r="C1945" s="424" t="s">
        <v>58</v>
      </c>
      <c r="D1945" s="433">
        <v>63.63</v>
      </c>
    </row>
    <row r="1946" spans="1:4" ht="12.75" customHeight="1" x14ac:dyDescent="0.2">
      <c r="A1946" s="424" t="s">
        <v>2827</v>
      </c>
      <c r="B1946" s="429" t="s">
        <v>9756</v>
      </c>
      <c r="C1946" s="424" t="s">
        <v>58</v>
      </c>
      <c r="D1946" s="433">
        <v>36.200000000000003</v>
      </c>
    </row>
    <row r="1947" spans="1:4" x14ac:dyDescent="0.2">
      <c r="A1947" s="424" t="s">
        <v>9757</v>
      </c>
      <c r="B1947" s="429" t="s">
        <v>9758</v>
      </c>
      <c r="C1947" s="424" t="s">
        <v>58</v>
      </c>
      <c r="D1947" s="433">
        <v>28.2</v>
      </c>
    </row>
    <row r="1948" spans="1:4" x14ac:dyDescent="0.2">
      <c r="A1948" s="424" t="s">
        <v>9759</v>
      </c>
      <c r="B1948" s="429" t="s">
        <v>9760</v>
      </c>
      <c r="C1948" s="424" t="s">
        <v>58</v>
      </c>
      <c r="D1948" s="433">
        <v>28.52</v>
      </c>
    </row>
    <row r="1949" spans="1:4" x14ac:dyDescent="0.2">
      <c r="A1949" s="424" t="s">
        <v>9761</v>
      </c>
      <c r="B1949" s="429" t="s">
        <v>9762</v>
      </c>
      <c r="C1949" s="424" t="s">
        <v>58</v>
      </c>
      <c r="D1949" s="433">
        <v>17.309999999999999</v>
      </c>
    </row>
    <row r="1950" spans="1:4" x14ac:dyDescent="0.2">
      <c r="A1950" s="424" t="s">
        <v>2215</v>
      </c>
      <c r="B1950" s="429" t="s">
        <v>2216</v>
      </c>
      <c r="C1950" s="424" t="s">
        <v>216</v>
      </c>
      <c r="D1950" s="434">
        <v>155.27000000000001</v>
      </c>
    </row>
    <row r="1951" spans="1:4" x14ac:dyDescent="0.2">
      <c r="A1951" s="425">
        <v>8957</v>
      </c>
      <c r="B1951" s="428" t="s">
        <v>9763</v>
      </c>
      <c r="C1951" s="423"/>
      <c r="D1951" s="431"/>
    </row>
    <row r="1952" spans="1:4" x14ac:dyDescent="0.2">
      <c r="A1952" s="424" t="s">
        <v>2196</v>
      </c>
      <c r="B1952" s="429" t="s">
        <v>2197</v>
      </c>
      <c r="C1952" s="424" t="s">
        <v>1930</v>
      </c>
      <c r="D1952" s="433">
        <v>15.45</v>
      </c>
    </row>
    <row r="1953" spans="1:4" x14ac:dyDescent="0.2">
      <c r="A1953" s="424" t="s">
        <v>2198</v>
      </c>
      <c r="B1953" s="429" t="s">
        <v>2199</v>
      </c>
      <c r="C1953" s="424" t="s">
        <v>1930</v>
      </c>
      <c r="D1953" s="433">
        <v>15.6</v>
      </c>
    </row>
    <row r="1954" spans="1:4" x14ac:dyDescent="0.2">
      <c r="A1954" s="425">
        <v>8958</v>
      </c>
      <c r="B1954" s="428" t="s">
        <v>9764</v>
      </c>
      <c r="C1954" s="423"/>
      <c r="D1954" s="431"/>
    </row>
    <row r="1955" spans="1:4" x14ac:dyDescent="0.2">
      <c r="A1955" s="424" t="s">
        <v>2186</v>
      </c>
      <c r="B1955" s="429" t="s">
        <v>2187</v>
      </c>
      <c r="C1955" s="424" t="s">
        <v>1930</v>
      </c>
      <c r="D1955" s="433">
        <v>74.760000000000005</v>
      </c>
    </row>
    <row r="1956" spans="1:4" x14ac:dyDescent="0.2">
      <c r="A1956" s="424" t="s">
        <v>2188</v>
      </c>
      <c r="B1956" s="429" t="s">
        <v>2189</v>
      </c>
      <c r="C1956" s="424" t="s">
        <v>1930</v>
      </c>
      <c r="D1956" s="433">
        <v>58.45</v>
      </c>
    </row>
    <row r="1957" spans="1:4" x14ac:dyDescent="0.2">
      <c r="A1957" s="424" t="s">
        <v>2202</v>
      </c>
      <c r="B1957" s="429" t="s">
        <v>2203</v>
      </c>
      <c r="C1957" s="424" t="s">
        <v>216</v>
      </c>
      <c r="D1957" s="434">
        <v>423.96</v>
      </c>
    </row>
    <row r="1958" spans="1:4" x14ac:dyDescent="0.2">
      <c r="A1958" s="424" t="s">
        <v>2204</v>
      </c>
      <c r="B1958" s="429" t="s">
        <v>2205</v>
      </c>
      <c r="C1958" s="424" t="s">
        <v>216</v>
      </c>
      <c r="D1958" s="434">
        <v>143.94</v>
      </c>
    </row>
    <row r="1959" spans="1:4" x14ac:dyDescent="0.2">
      <c r="A1959" s="424" t="s">
        <v>13564</v>
      </c>
      <c r="B1959" s="429" t="s">
        <v>13565</v>
      </c>
      <c r="C1959" s="424" t="s">
        <v>58</v>
      </c>
      <c r="D1959" s="433">
        <v>28.49</v>
      </c>
    </row>
    <row r="1960" spans="1:4" x14ac:dyDescent="0.2">
      <c r="A1960" s="424" t="s">
        <v>2206</v>
      </c>
      <c r="B1960" s="429" t="s">
        <v>13566</v>
      </c>
      <c r="C1960" s="424" t="s">
        <v>58</v>
      </c>
      <c r="D1960" s="433">
        <v>41.48</v>
      </c>
    </row>
    <row r="1961" spans="1:4" x14ac:dyDescent="0.2">
      <c r="A1961" s="424" t="s">
        <v>2207</v>
      </c>
      <c r="B1961" s="429" t="s">
        <v>2208</v>
      </c>
      <c r="C1961" s="424" t="s">
        <v>216</v>
      </c>
      <c r="D1961" s="435">
        <v>1423.37</v>
      </c>
    </row>
    <row r="1962" spans="1:4" x14ac:dyDescent="0.2">
      <c r="A1962" s="424" t="s">
        <v>2209</v>
      </c>
      <c r="B1962" s="429" t="s">
        <v>2210</v>
      </c>
      <c r="C1962" s="424" t="s">
        <v>216</v>
      </c>
      <c r="D1962" s="435">
        <v>1855.04</v>
      </c>
    </row>
    <row r="1963" spans="1:4" x14ac:dyDescent="0.2">
      <c r="A1963" s="424" t="s">
        <v>2211</v>
      </c>
      <c r="B1963" s="429" t="s">
        <v>2212</v>
      </c>
      <c r="C1963" s="424" t="s">
        <v>58</v>
      </c>
      <c r="D1963" s="433">
        <v>76.64</v>
      </c>
    </row>
    <row r="1964" spans="1:4" x14ac:dyDescent="0.2">
      <c r="A1964" s="424" t="s">
        <v>2213</v>
      </c>
      <c r="B1964" s="429" t="s">
        <v>2214</v>
      </c>
      <c r="C1964" s="424" t="s">
        <v>216</v>
      </c>
      <c r="D1964" s="433">
        <v>11.54</v>
      </c>
    </row>
    <row r="1965" spans="1:4" x14ac:dyDescent="0.2">
      <c r="A1965" s="425">
        <v>8683</v>
      </c>
      <c r="B1965" s="428" t="s">
        <v>9765</v>
      </c>
      <c r="C1965" s="423"/>
      <c r="D1965" s="431"/>
    </row>
    <row r="1966" spans="1:4" x14ac:dyDescent="0.2">
      <c r="A1966" s="425">
        <v>8960</v>
      </c>
      <c r="B1966" s="428" t="s">
        <v>9766</v>
      </c>
      <c r="C1966" s="423"/>
      <c r="D1966" s="431"/>
    </row>
    <row r="1967" spans="1:4" ht="24" x14ac:dyDescent="0.2">
      <c r="A1967" s="424" t="s">
        <v>2190</v>
      </c>
      <c r="B1967" s="429" t="s">
        <v>2191</v>
      </c>
      <c r="C1967" s="424" t="s">
        <v>22</v>
      </c>
      <c r="D1967" s="432">
        <v>6.76</v>
      </c>
    </row>
    <row r="1968" spans="1:4" x14ac:dyDescent="0.2">
      <c r="A1968" s="424" t="s">
        <v>2192</v>
      </c>
      <c r="B1968" s="429" t="s">
        <v>2193</v>
      </c>
      <c r="C1968" s="424" t="s">
        <v>22</v>
      </c>
      <c r="D1968" s="432">
        <v>6.19</v>
      </c>
    </row>
    <row r="1969" spans="1:4" x14ac:dyDescent="0.2">
      <c r="A1969" s="425">
        <v>8684</v>
      </c>
      <c r="B1969" s="428" t="s">
        <v>9767</v>
      </c>
      <c r="C1969" s="423"/>
      <c r="D1969" s="431"/>
    </row>
    <row r="1970" spans="1:4" x14ac:dyDescent="0.2">
      <c r="A1970" s="425">
        <v>8961</v>
      </c>
      <c r="B1970" s="428" t="s">
        <v>9768</v>
      </c>
      <c r="C1970" s="423"/>
      <c r="D1970" s="431"/>
    </row>
    <row r="1971" spans="1:4" x14ac:dyDescent="0.2">
      <c r="A1971" s="424" t="s">
        <v>2980</v>
      </c>
      <c r="B1971" s="429" t="s">
        <v>2981</v>
      </c>
      <c r="C1971" s="424" t="s">
        <v>1930</v>
      </c>
      <c r="D1971" s="434">
        <v>190.72</v>
      </c>
    </row>
    <row r="1972" spans="1:4" x14ac:dyDescent="0.2">
      <c r="A1972" s="424" t="s">
        <v>2982</v>
      </c>
      <c r="B1972" s="429" t="s">
        <v>2983</v>
      </c>
      <c r="C1972" s="424" t="s">
        <v>1930</v>
      </c>
      <c r="D1972" s="434">
        <v>163.71</v>
      </c>
    </row>
    <row r="1973" spans="1:4" x14ac:dyDescent="0.2">
      <c r="A1973" s="424" t="s">
        <v>5005</v>
      </c>
      <c r="B1973" s="429" t="s">
        <v>5006</v>
      </c>
      <c r="C1973" s="424" t="s">
        <v>1930</v>
      </c>
      <c r="D1973" s="434">
        <v>360.74</v>
      </c>
    </row>
    <row r="1974" spans="1:4" x14ac:dyDescent="0.2">
      <c r="A1974" s="425">
        <v>8962</v>
      </c>
      <c r="B1974" s="428" t="s">
        <v>9769</v>
      </c>
      <c r="C1974" s="423"/>
      <c r="D1974" s="431"/>
    </row>
    <row r="1975" spans="1:4" x14ac:dyDescent="0.2">
      <c r="A1975" s="424" t="s">
        <v>4984</v>
      </c>
      <c r="B1975" s="429" t="s">
        <v>4985</v>
      </c>
      <c r="C1975" s="424" t="s">
        <v>58</v>
      </c>
      <c r="D1975" s="434">
        <v>142.68</v>
      </c>
    </row>
    <row r="1976" spans="1:4" ht="12.75" customHeight="1" x14ac:dyDescent="0.2">
      <c r="A1976" s="424" t="s">
        <v>4986</v>
      </c>
      <c r="B1976" s="429" t="s">
        <v>9770</v>
      </c>
      <c r="C1976" s="424" t="s">
        <v>58</v>
      </c>
      <c r="D1976" s="434">
        <v>102.77</v>
      </c>
    </row>
    <row r="1977" spans="1:4" x14ac:dyDescent="0.2">
      <c r="A1977" s="425">
        <v>8963</v>
      </c>
      <c r="B1977" s="428" t="s">
        <v>9771</v>
      </c>
      <c r="C1977" s="423"/>
      <c r="D1977" s="431"/>
    </row>
    <row r="1978" spans="1:4" ht="12.75" customHeight="1" x14ac:dyDescent="0.2">
      <c r="A1978" s="424" t="s">
        <v>2609</v>
      </c>
      <c r="B1978" s="429" t="s">
        <v>9772</v>
      </c>
      <c r="C1978" s="424" t="s">
        <v>58</v>
      </c>
      <c r="D1978" s="434">
        <v>344.14</v>
      </c>
    </row>
    <row r="1979" spans="1:4" x14ac:dyDescent="0.2">
      <c r="A1979" s="424" t="s">
        <v>2787</v>
      </c>
      <c r="B1979" s="429" t="s">
        <v>9773</v>
      </c>
      <c r="C1979" s="424" t="s">
        <v>58</v>
      </c>
      <c r="D1979" s="434">
        <v>116.49</v>
      </c>
    </row>
    <row r="1980" spans="1:4" x14ac:dyDescent="0.2">
      <c r="A1980" s="425">
        <v>8964</v>
      </c>
      <c r="B1980" s="428" t="s">
        <v>9774</v>
      </c>
      <c r="C1980" s="423"/>
      <c r="D1980" s="431"/>
    </row>
    <row r="1981" spans="1:4" ht="24" x14ac:dyDescent="0.2">
      <c r="A1981" s="424" t="s">
        <v>4978</v>
      </c>
      <c r="B1981" s="429" t="s">
        <v>4979</v>
      </c>
      <c r="C1981" s="424" t="s">
        <v>1930</v>
      </c>
      <c r="D1981" s="434">
        <v>213.66</v>
      </c>
    </row>
    <row r="1982" spans="1:4" x14ac:dyDescent="0.2">
      <c r="A1982" s="424" t="s">
        <v>4980</v>
      </c>
      <c r="B1982" s="429" t="s">
        <v>4981</v>
      </c>
      <c r="C1982" s="424" t="s">
        <v>1930</v>
      </c>
      <c r="D1982" s="434">
        <v>201.91</v>
      </c>
    </row>
    <row r="1983" spans="1:4" ht="24" x14ac:dyDescent="0.2">
      <c r="A1983" s="424" t="s">
        <v>4982</v>
      </c>
      <c r="B1983" s="429" t="s">
        <v>4983</v>
      </c>
      <c r="C1983" s="424" t="s">
        <v>1930</v>
      </c>
      <c r="D1983" s="434">
        <v>288.02</v>
      </c>
    </row>
    <row r="1984" spans="1:4" x14ac:dyDescent="0.2">
      <c r="A1984" s="425">
        <v>8965</v>
      </c>
      <c r="B1984" s="428" t="s">
        <v>9775</v>
      </c>
      <c r="C1984" s="423"/>
      <c r="D1984" s="431"/>
    </row>
    <row r="1985" spans="1:4" x14ac:dyDescent="0.2">
      <c r="A1985" s="424" t="s">
        <v>5035</v>
      </c>
      <c r="B1985" s="429" t="s">
        <v>9778</v>
      </c>
      <c r="C1985" s="424" t="s">
        <v>1930</v>
      </c>
      <c r="D1985" s="434">
        <v>106.18</v>
      </c>
    </row>
    <row r="1986" spans="1:4" x14ac:dyDescent="0.2">
      <c r="A1986" s="425">
        <v>8966</v>
      </c>
      <c r="B1986" s="428" t="s">
        <v>9779</v>
      </c>
      <c r="C1986" s="423"/>
      <c r="D1986" s="431"/>
    </row>
    <row r="1987" spans="1:4" x14ac:dyDescent="0.2">
      <c r="A1987" s="424" t="s">
        <v>4974</v>
      </c>
      <c r="B1987" s="429" t="s">
        <v>4975</v>
      </c>
      <c r="C1987" s="424" t="s">
        <v>1930</v>
      </c>
      <c r="D1987" s="433">
        <v>20.87</v>
      </c>
    </row>
    <row r="1988" spans="1:4" x14ac:dyDescent="0.2">
      <c r="A1988" s="424" t="s">
        <v>4976</v>
      </c>
      <c r="B1988" s="429" t="s">
        <v>4977</v>
      </c>
      <c r="C1988" s="424" t="s">
        <v>1930</v>
      </c>
      <c r="D1988" s="433">
        <v>28.53</v>
      </c>
    </row>
    <row r="1989" spans="1:4" x14ac:dyDescent="0.2">
      <c r="A1989" s="424" t="s">
        <v>4997</v>
      </c>
      <c r="B1989" s="429" t="s">
        <v>4998</v>
      </c>
      <c r="C1989" s="424" t="s">
        <v>1930</v>
      </c>
      <c r="D1989" s="432">
        <v>7</v>
      </c>
    </row>
    <row r="1990" spans="1:4" x14ac:dyDescent="0.2">
      <c r="A1990" s="424" t="s">
        <v>4999</v>
      </c>
      <c r="B1990" s="429" t="s">
        <v>5000</v>
      </c>
      <c r="C1990" s="424" t="s">
        <v>1930</v>
      </c>
      <c r="D1990" s="432">
        <v>4.91</v>
      </c>
    </row>
    <row r="1991" spans="1:4" x14ac:dyDescent="0.2">
      <c r="A1991" s="424" t="s">
        <v>5001</v>
      </c>
      <c r="B1991" s="429" t="s">
        <v>5002</v>
      </c>
      <c r="C1991" s="424" t="s">
        <v>1930</v>
      </c>
      <c r="D1991" s="433">
        <v>22.27</v>
      </c>
    </row>
    <row r="1992" spans="1:4" x14ac:dyDescent="0.2">
      <c r="A1992" s="425">
        <v>8967</v>
      </c>
      <c r="B1992" s="428" t="s">
        <v>9782</v>
      </c>
      <c r="C1992" s="423"/>
      <c r="D1992" s="431"/>
    </row>
    <row r="1993" spans="1:4" x14ac:dyDescent="0.2">
      <c r="A1993" s="424" t="s">
        <v>5011</v>
      </c>
      <c r="B1993" s="429" t="s">
        <v>5012</v>
      </c>
      <c r="C1993" s="424" t="s">
        <v>1930</v>
      </c>
      <c r="D1993" s="433">
        <v>70.430000000000007</v>
      </c>
    </row>
    <row r="1994" spans="1:4" x14ac:dyDescent="0.2">
      <c r="A1994" s="424" t="s">
        <v>5013</v>
      </c>
      <c r="B1994" s="429" t="s">
        <v>5014</v>
      </c>
      <c r="C1994" s="424" t="s">
        <v>1930</v>
      </c>
      <c r="D1994" s="433">
        <v>68.099999999999994</v>
      </c>
    </row>
    <row r="1995" spans="1:4" x14ac:dyDescent="0.2">
      <c r="A1995" s="424" t="s">
        <v>5015</v>
      </c>
      <c r="B1995" s="429" t="s">
        <v>5016</v>
      </c>
      <c r="C1995" s="424" t="s">
        <v>1930</v>
      </c>
      <c r="D1995" s="433">
        <v>60.77</v>
      </c>
    </row>
    <row r="1996" spans="1:4" x14ac:dyDescent="0.2">
      <c r="A1996" s="425">
        <v>8968</v>
      </c>
      <c r="B1996" s="428" t="s">
        <v>9783</v>
      </c>
      <c r="C1996" s="423"/>
      <c r="D1996" s="431"/>
    </row>
    <row r="1997" spans="1:4" ht="12.75" customHeight="1" x14ac:dyDescent="0.2">
      <c r="A1997" s="424" t="s">
        <v>9784</v>
      </c>
      <c r="B1997" s="429" t="s">
        <v>9785</v>
      </c>
      <c r="C1997" s="424" t="s">
        <v>22</v>
      </c>
      <c r="D1997" s="433">
        <v>23.16</v>
      </c>
    </row>
    <row r="1998" spans="1:4" ht="24" x14ac:dyDescent="0.2">
      <c r="A1998" s="424" t="s">
        <v>9786</v>
      </c>
      <c r="B1998" s="429" t="s">
        <v>9787</v>
      </c>
      <c r="C1998" s="424" t="s">
        <v>22</v>
      </c>
      <c r="D1998" s="433">
        <v>16.22</v>
      </c>
    </row>
    <row r="1999" spans="1:4" x14ac:dyDescent="0.2">
      <c r="A1999" s="425">
        <v>8969</v>
      </c>
      <c r="B1999" s="428" t="s">
        <v>9788</v>
      </c>
      <c r="C1999" s="423"/>
      <c r="D1999" s="431"/>
    </row>
    <row r="2000" spans="1:4" ht="24" x14ac:dyDescent="0.2">
      <c r="A2000" s="424" t="s">
        <v>9789</v>
      </c>
      <c r="B2000" s="429" t="s">
        <v>9790</v>
      </c>
      <c r="C2000" s="424" t="s">
        <v>22</v>
      </c>
      <c r="D2000" s="433">
        <v>28.3</v>
      </c>
    </row>
    <row r="2001" spans="1:4" ht="24" x14ac:dyDescent="0.2">
      <c r="A2001" s="424" t="s">
        <v>9791</v>
      </c>
      <c r="B2001" s="429" t="s">
        <v>9792</v>
      </c>
      <c r="C2001" s="424" t="s">
        <v>22</v>
      </c>
      <c r="D2001" s="433">
        <v>21.88</v>
      </c>
    </row>
    <row r="2002" spans="1:4" ht="24" x14ac:dyDescent="0.2">
      <c r="A2002" s="424" t="s">
        <v>9793</v>
      </c>
      <c r="B2002" s="429" t="s">
        <v>9794</v>
      </c>
      <c r="C2002" s="424" t="s">
        <v>22</v>
      </c>
      <c r="D2002" s="433">
        <v>35.630000000000003</v>
      </c>
    </row>
    <row r="2003" spans="1:4" ht="24" x14ac:dyDescent="0.2">
      <c r="A2003" s="424" t="s">
        <v>9795</v>
      </c>
      <c r="B2003" s="429" t="s">
        <v>9796</v>
      </c>
      <c r="C2003" s="424" t="s">
        <v>22</v>
      </c>
      <c r="D2003" s="433">
        <v>29.21</v>
      </c>
    </row>
    <row r="2004" spans="1:4" ht="24" x14ac:dyDescent="0.2">
      <c r="A2004" s="424" t="s">
        <v>9797</v>
      </c>
      <c r="B2004" s="429" t="s">
        <v>9798</v>
      </c>
      <c r="C2004" s="424" t="s">
        <v>22</v>
      </c>
      <c r="D2004" s="433">
        <v>46.74</v>
      </c>
    </row>
    <row r="2005" spans="1:4" ht="24" x14ac:dyDescent="0.2">
      <c r="A2005" s="424" t="s">
        <v>9799</v>
      </c>
      <c r="B2005" s="429" t="s">
        <v>9800</v>
      </c>
      <c r="C2005" s="424" t="s">
        <v>22</v>
      </c>
      <c r="D2005" s="433">
        <v>40.98</v>
      </c>
    </row>
    <row r="2006" spans="1:4" ht="24" x14ac:dyDescent="0.2">
      <c r="A2006" s="424" t="s">
        <v>9801</v>
      </c>
      <c r="B2006" s="429" t="s">
        <v>9802</v>
      </c>
      <c r="C2006" s="424" t="s">
        <v>22</v>
      </c>
      <c r="D2006" s="433">
        <v>53.8</v>
      </c>
    </row>
    <row r="2007" spans="1:4" ht="24" x14ac:dyDescent="0.2">
      <c r="A2007" s="424" t="s">
        <v>9803</v>
      </c>
      <c r="B2007" s="429" t="s">
        <v>9804</v>
      </c>
      <c r="C2007" s="424" t="s">
        <v>22</v>
      </c>
      <c r="D2007" s="433">
        <v>59.56</v>
      </c>
    </row>
    <row r="2008" spans="1:4" x14ac:dyDescent="0.2">
      <c r="A2008" s="425">
        <v>8970</v>
      </c>
      <c r="B2008" s="428" t="s">
        <v>9805</v>
      </c>
      <c r="C2008" s="423"/>
      <c r="D2008" s="431"/>
    </row>
    <row r="2009" spans="1:4" x14ac:dyDescent="0.2">
      <c r="A2009" s="424" t="s">
        <v>4987</v>
      </c>
      <c r="B2009" s="429" t="s">
        <v>4988</v>
      </c>
      <c r="C2009" s="424" t="s">
        <v>22</v>
      </c>
      <c r="D2009" s="433">
        <v>39.619999999999997</v>
      </c>
    </row>
    <row r="2010" spans="1:4" x14ac:dyDescent="0.2">
      <c r="A2010" s="424" t="s">
        <v>4989</v>
      </c>
      <c r="B2010" s="429" t="s">
        <v>4990</v>
      </c>
      <c r="C2010" s="424" t="s">
        <v>1930</v>
      </c>
      <c r="D2010" s="433">
        <v>48.86</v>
      </c>
    </row>
    <row r="2011" spans="1:4" x14ac:dyDescent="0.2">
      <c r="A2011" s="424" t="s">
        <v>4991</v>
      </c>
      <c r="B2011" s="429" t="s">
        <v>4992</v>
      </c>
      <c r="C2011" s="424" t="s">
        <v>1930</v>
      </c>
      <c r="D2011" s="433">
        <v>49.63</v>
      </c>
    </row>
    <row r="2012" spans="1:4" x14ac:dyDescent="0.2">
      <c r="A2012" s="424" t="s">
        <v>4993</v>
      </c>
      <c r="B2012" s="429" t="s">
        <v>4994</v>
      </c>
      <c r="C2012" s="424" t="s">
        <v>1930</v>
      </c>
      <c r="D2012" s="433">
        <v>32.96</v>
      </c>
    </row>
    <row r="2013" spans="1:4" x14ac:dyDescent="0.2">
      <c r="A2013" s="424" t="s">
        <v>4995</v>
      </c>
      <c r="B2013" s="429" t="s">
        <v>4996</v>
      </c>
      <c r="C2013" s="424" t="s">
        <v>1930</v>
      </c>
      <c r="D2013" s="433">
        <v>60.12</v>
      </c>
    </row>
    <row r="2014" spans="1:4" x14ac:dyDescent="0.2">
      <c r="A2014" s="425">
        <v>8971</v>
      </c>
      <c r="B2014" s="428" t="s">
        <v>9806</v>
      </c>
      <c r="C2014" s="423"/>
      <c r="D2014" s="431"/>
    </row>
    <row r="2015" spans="1:4" ht="12.75" customHeight="1" x14ac:dyDescent="0.2">
      <c r="A2015" s="424" t="s">
        <v>4971</v>
      </c>
      <c r="B2015" s="429" t="s">
        <v>9807</v>
      </c>
      <c r="C2015" s="424" t="s">
        <v>1930</v>
      </c>
      <c r="D2015" s="434">
        <v>143.19999999999999</v>
      </c>
    </row>
    <row r="2016" spans="1:4" x14ac:dyDescent="0.2">
      <c r="A2016" s="424" t="s">
        <v>4972</v>
      </c>
      <c r="B2016" s="429" t="s">
        <v>4973</v>
      </c>
      <c r="C2016" s="424" t="s">
        <v>1930</v>
      </c>
      <c r="D2016" s="435">
        <v>1245.68</v>
      </c>
    </row>
    <row r="2017" spans="1:4" x14ac:dyDescent="0.2">
      <c r="A2017" s="424" t="s">
        <v>5007</v>
      </c>
      <c r="B2017" s="429" t="s">
        <v>5008</v>
      </c>
      <c r="C2017" s="424" t="s">
        <v>1930</v>
      </c>
      <c r="D2017" s="435">
        <v>1117.32</v>
      </c>
    </row>
    <row r="2018" spans="1:4" x14ac:dyDescent="0.2">
      <c r="A2018" s="424" t="s">
        <v>5009</v>
      </c>
      <c r="B2018" s="429" t="s">
        <v>5010</v>
      </c>
      <c r="C2018" s="424" t="s">
        <v>1930</v>
      </c>
      <c r="D2018" s="434">
        <v>184.06</v>
      </c>
    </row>
    <row r="2019" spans="1:4" x14ac:dyDescent="0.2">
      <c r="A2019" s="425">
        <v>8972</v>
      </c>
      <c r="B2019" s="428" t="s">
        <v>9808</v>
      </c>
      <c r="C2019" s="423"/>
      <c r="D2019" s="431"/>
    </row>
    <row r="2020" spans="1:4" x14ac:dyDescent="0.2">
      <c r="A2020" s="424" t="s">
        <v>5017</v>
      </c>
      <c r="B2020" s="429" t="s">
        <v>5018</v>
      </c>
      <c r="C2020" s="424" t="s">
        <v>1930</v>
      </c>
      <c r="D2020" s="433">
        <v>17.04</v>
      </c>
    </row>
    <row r="2021" spans="1:4" x14ac:dyDescent="0.2">
      <c r="A2021" s="424" t="s">
        <v>5019</v>
      </c>
      <c r="B2021" s="429" t="s">
        <v>5020</v>
      </c>
      <c r="C2021" s="424" t="s">
        <v>1930</v>
      </c>
      <c r="D2021" s="432">
        <v>6.13</v>
      </c>
    </row>
    <row r="2022" spans="1:4" x14ac:dyDescent="0.2">
      <c r="A2022" s="424" t="s">
        <v>5021</v>
      </c>
      <c r="B2022" s="429" t="s">
        <v>5022</v>
      </c>
      <c r="C2022" s="424" t="s">
        <v>1930</v>
      </c>
      <c r="D2022" s="433">
        <v>19.850000000000001</v>
      </c>
    </row>
    <row r="2023" spans="1:4" x14ac:dyDescent="0.2">
      <c r="A2023" s="424" t="s">
        <v>5023</v>
      </c>
      <c r="B2023" s="429" t="s">
        <v>5024</v>
      </c>
      <c r="C2023" s="424" t="s">
        <v>1930</v>
      </c>
      <c r="D2023" s="433">
        <v>21.9</v>
      </c>
    </row>
    <row r="2024" spans="1:4" x14ac:dyDescent="0.2">
      <c r="A2024" s="424" t="s">
        <v>5025</v>
      </c>
      <c r="B2024" s="429" t="s">
        <v>5026</v>
      </c>
      <c r="C2024" s="424" t="s">
        <v>1930</v>
      </c>
      <c r="D2024" s="433">
        <v>27.82</v>
      </c>
    </row>
    <row r="2025" spans="1:4" x14ac:dyDescent="0.2">
      <c r="A2025" s="424" t="s">
        <v>5027</v>
      </c>
      <c r="B2025" s="429" t="s">
        <v>5028</v>
      </c>
      <c r="C2025" s="424" t="s">
        <v>1930</v>
      </c>
      <c r="D2025" s="433">
        <v>21.28</v>
      </c>
    </row>
    <row r="2026" spans="1:4" x14ac:dyDescent="0.2">
      <c r="A2026" s="424" t="s">
        <v>5029</v>
      </c>
      <c r="B2026" s="429" t="s">
        <v>5030</v>
      </c>
      <c r="C2026" s="424" t="s">
        <v>1930</v>
      </c>
      <c r="D2026" s="433">
        <v>22.67</v>
      </c>
    </row>
    <row r="2027" spans="1:4" x14ac:dyDescent="0.2">
      <c r="A2027" s="424" t="s">
        <v>5031</v>
      </c>
      <c r="B2027" s="429" t="s">
        <v>5032</v>
      </c>
      <c r="C2027" s="424" t="s">
        <v>1930</v>
      </c>
      <c r="D2027" s="433">
        <v>26.86</v>
      </c>
    </row>
    <row r="2028" spans="1:4" x14ac:dyDescent="0.2">
      <c r="A2028" s="424" t="s">
        <v>5033</v>
      </c>
      <c r="B2028" s="429" t="s">
        <v>5034</v>
      </c>
      <c r="C2028" s="424" t="s">
        <v>1930</v>
      </c>
      <c r="D2028" s="433">
        <v>35.11</v>
      </c>
    </row>
    <row r="2029" spans="1:4" x14ac:dyDescent="0.2">
      <c r="A2029" s="425">
        <v>8973</v>
      </c>
      <c r="B2029" s="428" t="s">
        <v>9809</v>
      </c>
      <c r="C2029" s="423"/>
      <c r="D2029" s="431"/>
    </row>
    <row r="2030" spans="1:4" x14ac:dyDescent="0.2">
      <c r="A2030" s="424" t="s">
        <v>4962</v>
      </c>
      <c r="B2030" s="429" t="s">
        <v>4963</v>
      </c>
      <c r="C2030" s="424" t="s">
        <v>1930</v>
      </c>
      <c r="D2030" s="433">
        <v>23.05</v>
      </c>
    </row>
    <row r="2031" spans="1:4" x14ac:dyDescent="0.2">
      <c r="A2031" s="424" t="s">
        <v>4964</v>
      </c>
      <c r="B2031" s="429" t="s">
        <v>4965</v>
      </c>
      <c r="C2031" s="424" t="s">
        <v>1930</v>
      </c>
      <c r="D2031" s="433">
        <v>22.95</v>
      </c>
    </row>
    <row r="2032" spans="1:4" x14ac:dyDescent="0.2">
      <c r="A2032" s="424" t="s">
        <v>4966</v>
      </c>
      <c r="B2032" s="429" t="s">
        <v>4967</v>
      </c>
      <c r="C2032" s="424" t="s">
        <v>1930</v>
      </c>
      <c r="D2032" s="433">
        <v>14.69</v>
      </c>
    </row>
    <row r="2033" spans="1:4" x14ac:dyDescent="0.2">
      <c r="A2033" s="424" t="s">
        <v>4968</v>
      </c>
      <c r="B2033" s="429" t="s">
        <v>4969</v>
      </c>
      <c r="C2033" s="424" t="s">
        <v>1930</v>
      </c>
      <c r="D2033" s="433">
        <v>15.38</v>
      </c>
    </row>
    <row r="2034" spans="1:4" x14ac:dyDescent="0.2">
      <c r="A2034" s="425">
        <v>8975</v>
      </c>
      <c r="B2034" s="428" t="s">
        <v>9810</v>
      </c>
      <c r="C2034" s="423"/>
      <c r="D2034" s="431"/>
    </row>
    <row r="2035" spans="1:4" ht="12.75" customHeight="1" x14ac:dyDescent="0.2">
      <c r="A2035" s="424" t="s">
        <v>4970</v>
      </c>
      <c r="B2035" s="429" t="s">
        <v>9811</v>
      </c>
      <c r="C2035" s="424" t="s">
        <v>1930</v>
      </c>
      <c r="D2035" s="434">
        <v>329.54</v>
      </c>
    </row>
    <row r="2036" spans="1:4" x14ac:dyDescent="0.2">
      <c r="A2036" s="425">
        <v>8685</v>
      </c>
      <c r="B2036" s="428" t="s">
        <v>13567</v>
      </c>
      <c r="C2036" s="423"/>
      <c r="D2036" s="431"/>
    </row>
    <row r="2037" spans="1:4" x14ac:dyDescent="0.2">
      <c r="A2037" s="425">
        <v>8977</v>
      </c>
      <c r="B2037" s="428" t="s">
        <v>9812</v>
      </c>
      <c r="C2037" s="423"/>
      <c r="D2037" s="431"/>
    </row>
    <row r="2038" spans="1:4" ht="12.75" customHeight="1" x14ac:dyDescent="0.2">
      <c r="A2038" s="424" t="s">
        <v>9813</v>
      </c>
      <c r="B2038" s="429" t="s">
        <v>9814</v>
      </c>
      <c r="C2038" s="424" t="s">
        <v>58</v>
      </c>
      <c r="D2038" s="434">
        <v>355.97</v>
      </c>
    </row>
    <row r="2039" spans="1:4" ht="12.75" customHeight="1" x14ac:dyDescent="0.2">
      <c r="A2039" s="424" t="s">
        <v>9815</v>
      </c>
      <c r="B2039" s="429" t="s">
        <v>9816</v>
      </c>
      <c r="C2039" s="424" t="s">
        <v>58</v>
      </c>
      <c r="D2039" s="434">
        <v>396.3</v>
      </c>
    </row>
    <row r="2040" spans="1:4" ht="12.75" customHeight="1" x14ac:dyDescent="0.2">
      <c r="A2040" s="424" t="s">
        <v>9817</v>
      </c>
      <c r="B2040" s="429" t="s">
        <v>9818</v>
      </c>
      <c r="C2040" s="424" t="s">
        <v>58</v>
      </c>
      <c r="D2040" s="434">
        <v>300.47000000000003</v>
      </c>
    </row>
    <row r="2041" spans="1:4" ht="12.75" customHeight="1" x14ac:dyDescent="0.2">
      <c r="A2041" s="424" t="s">
        <v>9819</v>
      </c>
      <c r="B2041" s="429" t="s">
        <v>9820</v>
      </c>
      <c r="C2041" s="424" t="s">
        <v>58</v>
      </c>
      <c r="D2041" s="434">
        <v>341.24</v>
      </c>
    </row>
    <row r="2042" spans="1:4" x14ac:dyDescent="0.2">
      <c r="A2042" s="425">
        <v>8978</v>
      </c>
      <c r="B2042" s="428" t="s">
        <v>9821</v>
      </c>
      <c r="C2042" s="423"/>
      <c r="D2042" s="431"/>
    </row>
    <row r="2043" spans="1:4" ht="24" x14ac:dyDescent="0.2">
      <c r="A2043" s="424" t="s">
        <v>3635</v>
      </c>
      <c r="B2043" s="429" t="s">
        <v>3636</v>
      </c>
      <c r="C2043" s="424" t="s">
        <v>22</v>
      </c>
      <c r="D2043" s="433">
        <v>47.99</v>
      </c>
    </row>
    <row r="2044" spans="1:4" ht="24" x14ac:dyDescent="0.2">
      <c r="A2044" s="424" t="s">
        <v>3637</v>
      </c>
      <c r="B2044" s="429" t="s">
        <v>3638</v>
      </c>
      <c r="C2044" s="424" t="s">
        <v>22</v>
      </c>
      <c r="D2044" s="433">
        <v>91.53</v>
      </c>
    </row>
    <row r="2045" spans="1:4" ht="24" x14ac:dyDescent="0.2">
      <c r="A2045" s="424" t="s">
        <v>3639</v>
      </c>
      <c r="B2045" s="429" t="s">
        <v>3640</v>
      </c>
      <c r="C2045" s="424" t="s">
        <v>22</v>
      </c>
      <c r="D2045" s="434">
        <v>138.46</v>
      </c>
    </row>
    <row r="2046" spans="1:4" ht="24" x14ac:dyDescent="0.2">
      <c r="A2046" s="424" t="s">
        <v>3641</v>
      </c>
      <c r="B2046" s="429" t="s">
        <v>3642</v>
      </c>
      <c r="C2046" s="424" t="s">
        <v>22</v>
      </c>
      <c r="D2046" s="434">
        <v>242.86</v>
      </c>
    </row>
    <row r="2047" spans="1:4" ht="24" x14ac:dyDescent="0.2">
      <c r="A2047" s="424" t="s">
        <v>3643</v>
      </c>
      <c r="B2047" s="429" t="s">
        <v>3644</v>
      </c>
      <c r="C2047" s="424" t="s">
        <v>22</v>
      </c>
      <c r="D2047" s="434">
        <v>381.56</v>
      </c>
    </row>
    <row r="2048" spans="1:4" ht="24" x14ac:dyDescent="0.2">
      <c r="A2048" s="424" t="s">
        <v>3645</v>
      </c>
      <c r="B2048" s="429" t="s">
        <v>3646</v>
      </c>
      <c r="C2048" s="424" t="s">
        <v>22</v>
      </c>
      <c r="D2048" s="434">
        <v>461.81</v>
      </c>
    </row>
    <row r="2049" spans="1:4" ht="24" x14ac:dyDescent="0.2">
      <c r="A2049" s="424" t="s">
        <v>3647</v>
      </c>
      <c r="B2049" s="429" t="s">
        <v>3648</v>
      </c>
      <c r="C2049" s="424" t="s">
        <v>22</v>
      </c>
      <c r="D2049" s="434">
        <v>629.4</v>
      </c>
    </row>
    <row r="2050" spans="1:4" ht="24" x14ac:dyDescent="0.2">
      <c r="A2050" s="424" t="s">
        <v>3655</v>
      </c>
      <c r="B2050" s="429" t="s">
        <v>9822</v>
      </c>
      <c r="C2050" s="424" t="s">
        <v>22</v>
      </c>
      <c r="D2050" s="433">
        <v>21.74</v>
      </c>
    </row>
    <row r="2051" spans="1:4" ht="24" x14ac:dyDescent="0.2">
      <c r="A2051" s="424" t="s">
        <v>3664</v>
      </c>
      <c r="B2051" s="429" t="s">
        <v>9823</v>
      </c>
      <c r="C2051" s="424" t="s">
        <v>22</v>
      </c>
      <c r="D2051" s="433">
        <v>25.89</v>
      </c>
    </row>
    <row r="2052" spans="1:4" ht="24" x14ac:dyDescent="0.2">
      <c r="A2052" s="424" t="s">
        <v>3649</v>
      </c>
      <c r="B2052" s="429" t="s">
        <v>3650</v>
      </c>
      <c r="C2052" s="424" t="s">
        <v>22</v>
      </c>
      <c r="D2052" s="433">
        <v>41.88</v>
      </c>
    </row>
    <row r="2053" spans="1:4" ht="24" x14ac:dyDescent="0.2">
      <c r="A2053" s="424" t="s">
        <v>3651</v>
      </c>
      <c r="B2053" s="429" t="s">
        <v>3652</v>
      </c>
      <c r="C2053" s="424" t="s">
        <v>22</v>
      </c>
      <c r="D2053" s="433">
        <v>67.89</v>
      </c>
    </row>
    <row r="2054" spans="1:4" ht="24" x14ac:dyDescent="0.2">
      <c r="A2054" s="424" t="s">
        <v>3653</v>
      </c>
      <c r="B2054" s="429" t="s">
        <v>3654</v>
      </c>
      <c r="C2054" s="424" t="s">
        <v>22</v>
      </c>
      <c r="D2054" s="434">
        <v>126.76</v>
      </c>
    </row>
    <row r="2055" spans="1:4" ht="24" x14ac:dyDescent="0.2">
      <c r="A2055" s="424" t="s">
        <v>3656</v>
      </c>
      <c r="B2055" s="429" t="s">
        <v>3657</v>
      </c>
      <c r="C2055" s="424" t="s">
        <v>22</v>
      </c>
      <c r="D2055" s="433">
        <v>29.26</v>
      </c>
    </row>
    <row r="2056" spans="1:4" ht="24" x14ac:dyDescent="0.2">
      <c r="A2056" s="424" t="s">
        <v>3658</v>
      </c>
      <c r="B2056" s="429" t="s">
        <v>3659</v>
      </c>
      <c r="C2056" s="424" t="s">
        <v>22</v>
      </c>
      <c r="D2056" s="433">
        <v>38.119999999999997</v>
      </c>
    </row>
    <row r="2057" spans="1:4" ht="24" x14ac:dyDescent="0.2">
      <c r="A2057" s="424" t="s">
        <v>3660</v>
      </c>
      <c r="B2057" s="429" t="s">
        <v>3661</v>
      </c>
      <c r="C2057" s="424" t="s">
        <v>22</v>
      </c>
      <c r="D2057" s="433">
        <v>67.05</v>
      </c>
    </row>
    <row r="2058" spans="1:4" ht="24" x14ac:dyDescent="0.2">
      <c r="A2058" s="424" t="s">
        <v>3662</v>
      </c>
      <c r="B2058" s="429" t="s">
        <v>3663</v>
      </c>
      <c r="C2058" s="424" t="s">
        <v>22</v>
      </c>
      <c r="D2058" s="433">
        <v>83.17</v>
      </c>
    </row>
    <row r="2059" spans="1:4" ht="24" x14ac:dyDescent="0.2">
      <c r="A2059" s="424" t="s">
        <v>3665</v>
      </c>
      <c r="B2059" s="429" t="s">
        <v>3666</v>
      </c>
      <c r="C2059" s="424" t="s">
        <v>22</v>
      </c>
      <c r="D2059" s="433">
        <v>34.19</v>
      </c>
    </row>
    <row r="2060" spans="1:4" ht="24" x14ac:dyDescent="0.2">
      <c r="A2060" s="424" t="s">
        <v>3667</v>
      </c>
      <c r="B2060" s="429" t="s">
        <v>3668</v>
      </c>
      <c r="C2060" s="424" t="s">
        <v>22</v>
      </c>
      <c r="D2060" s="433">
        <v>50.98</v>
      </c>
    </row>
    <row r="2061" spans="1:4" ht="24" x14ac:dyDescent="0.2">
      <c r="A2061" s="424" t="s">
        <v>3705</v>
      </c>
      <c r="B2061" s="429" t="s">
        <v>3706</v>
      </c>
      <c r="C2061" s="424" t="s">
        <v>22</v>
      </c>
      <c r="D2061" s="433">
        <v>32.01</v>
      </c>
    </row>
    <row r="2062" spans="1:4" ht="24" x14ac:dyDescent="0.2">
      <c r="A2062" s="424" t="s">
        <v>3707</v>
      </c>
      <c r="B2062" s="429" t="s">
        <v>3708</v>
      </c>
      <c r="C2062" s="424" t="s">
        <v>22</v>
      </c>
      <c r="D2062" s="433">
        <v>23.85</v>
      </c>
    </row>
    <row r="2063" spans="1:4" ht="24" x14ac:dyDescent="0.2">
      <c r="A2063" s="424" t="s">
        <v>3709</v>
      </c>
      <c r="B2063" s="429" t="s">
        <v>3710</v>
      </c>
      <c r="C2063" s="424" t="s">
        <v>22</v>
      </c>
      <c r="D2063" s="433">
        <v>32.03</v>
      </c>
    </row>
    <row r="2064" spans="1:4" x14ac:dyDescent="0.2">
      <c r="A2064" s="425">
        <v>8979</v>
      </c>
      <c r="B2064" s="428" t="s">
        <v>9824</v>
      </c>
      <c r="C2064" s="423"/>
      <c r="D2064" s="431"/>
    </row>
    <row r="2065" spans="1:4" x14ac:dyDescent="0.2">
      <c r="A2065" s="424" t="s">
        <v>3394</v>
      </c>
      <c r="B2065" s="429" t="s">
        <v>3395</v>
      </c>
      <c r="C2065" s="424" t="s">
        <v>58</v>
      </c>
      <c r="D2065" s="433">
        <v>16.18</v>
      </c>
    </row>
    <row r="2066" spans="1:4" x14ac:dyDescent="0.2">
      <c r="A2066" s="424" t="s">
        <v>3396</v>
      </c>
      <c r="B2066" s="429" t="s">
        <v>3397</v>
      </c>
      <c r="C2066" s="424" t="s">
        <v>58</v>
      </c>
      <c r="D2066" s="433">
        <v>18.2</v>
      </c>
    </row>
    <row r="2067" spans="1:4" x14ac:dyDescent="0.2">
      <c r="A2067" s="424" t="s">
        <v>3398</v>
      </c>
      <c r="B2067" s="429" t="s">
        <v>3399</v>
      </c>
      <c r="C2067" s="424" t="s">
        <v>58</v>
      </c>
      <c r="D2067" s="433">
        <v>23.07</v>
      </c>
    </row>
    <row r="2068" spans="1:4" x14ac:dyDescent="0.2">
      <c r="A2068" s="424" t="s">
        <v>3400</v>
      </c>
      <c r="B2068" s="429" t="s">
        <v>3401</v>
      </c>
      <c r="C2068" s="424" t="s">
        <v>58</v>
      </c>
      <c r="D2068" s="433">
        <v>34.4</v>
      </c>
    </row>
    <row r="2069" spans="1:4" x14ac:dyDescent="0.2">
      <c r="A2069" s="424" t="s">
        <v>3402</v>
      </c>
      <c r="B2069" s="429" t="s">
        <v>3403</v>
      </c>
      <c r="C2069" s="424" t="s">
        <v>58</v>
      </c>
      <c r="D2069" s="433">
        <v>39.47</v>
      </c>
    </row>
    <row r="2070" spans="1:4" x14ac:dyDescent="0.2">
      <c r="A2070" s="424" t="s">
        <v>3404</v>
      </c>
      <c r="B2070" s="429" t="s">
        <v>3405</v>
      </c>
      <c r="C2070" s="424" t="s">
        <v>58</v>
      </c>
      <c r="D2070" s="433">
        <v>55.89</v>
      </c>
    </row>
    <row r="2071" spans="1:4" x14ac:dyDescent="0.2">
      <c r="A2071" s="424" t="s">
        <v>3687</v>
      </c>
      <c r="B2071" s="429" t="s">
        <v>3688</v>
      </c>
      <c r="C2071" s="424" t="s">
        <v>22</v>
      </c>
      <c r="D2071" s="434">
        <v>153.75</v>
      </c>
    </row>
    <row r="2072" spans="1:4" x14ac:dyDescent="0.2">
      <c r="A2072" s="424" t="s">
        <v>3689</v>
      </c>
      <c r="B2072" s="429" t="s">
        <v>3690</v>
      </c>
      <c r="C2072" s="424" t="s">
        <v>22</v>
      </c>
      <c r="D2072" s="433">
        <v>21.15</v>
      </c>
    </row>
    <row r="2073" spans="1:4" x14ac:dyDescent="0.2">
      <c r="A2073" s="424" t="s">
        <v>3691</v>
      </c>
      <c r="B2073" s="429" t="s">
        <v>3692</v>
      </c>
      <c r="C2073" s="424" t="s">
        <v>22</v>
      </c>
      <c r="D2073" s="433">
        <v>24.46</v>
      </c>
    </row>
    <row r="2074" spans="1:4" x14ac:dyDescent="0.2">
      <c r="A2074" s="424" t="s">
        <v>3693</v>
      </c>
      <c r="B2074" s="429" t="s">
        <v>3694</v>
      </c>
      <c r="C2074" s="424" t="s">
        <v>22</v>
      </c>
      <c r="D2074" s="433">
        <v>34.29</v>
      </c>
    </row>
    <row r="2075" spans="1:4" x14ac:dyDescent="0.2">
      <c r="A2075" s="424" t="s">
        <v>3695</v>
      </c>
      <c r="B2075" s="429" t="s">
        <v>3696</v>
      </c>
      <c r="C2075" s="424" t="s">
        <v>22</v>
      </c>
      <c r="D2075" s="433">
        <v>42.2</v>
      </c>
    </row>
    <row r="2076" spans="1:4" x14ac:dyDescent="0.2">
      <c r="A2076" s="424" t="s">
        <v>3697</v>
      </c>
      <c r="B2076" s="429" t="s">
        <v>3698</v>
      </c>
      <c r="C2076" s="424" t="s">
        <v>22</v>
      </c>
      <c r="D2076" s="433">
        <v>45.04</v>
      </c>
    </row>
    <row r="2077" spans="1:4" x14ac:dyDescent="0.2">
      <c r="A2077" s="424" t="s">
        <v>3699</v>
      </c>
      <c r="B2077" s="429" t="s">
        <v>3700</v>
      </c>
      <c r="C2077" s="424" t="s">
        <v>22</v>
      </c>
      <c r="D2077" s="433">
        <v>59.57</v>
      </c>
    </row>
    <row r="2078" spans="1:4" x14ac:dyDescent="0.2">
      <c r="A2078" s="424" t="s">
        <v>3701</v>
      </c>
      <c r="B2078" s="429" t="s">
        <v>3702</v>
      </c>
      <c r="C2078" s="424" t="s">
        <v>22</v>
      </c>
      <c r="D2078" s="433">
        <v>90.72</v>
      </c>
    </row>
    <row r="2079" spans="1:4" x14ac:dyDescent="0.2">
      <c r="A2079" s="424" t="s">
        <v>3703</v>
      </c>
      <c r="B2079" s="429" t="s">
        <v>3704</v>
      </c>
      <c r="C2079" s="424" t="s">
        <v>22</v>
      </c>
      <c r="D2079" s="434">
        <v>116</v>
      </c>
    </row>
    <row r="2080" spans="1:4" x14ac:dyDescent="0.2">
      <c r="A2080" s="425">
        <v>8980</v>
      </c>
      <c r="B2080" s="428" t="s">
        <v>9825</v>
      </c>
      <c r="C2080" s="423"/>
      <c r="D2080" s="431"/>
    </row>
    <row r="2081" spans="1:4" x14ac:dyDescent="0.2">
      <c r="A2081" s="424" t="s">
        <v>3669</v>
      </c>
      <c r="B2081" s="429" t="s">
        <v>3670</v>
      </c>
      <c r="C2081" s="424" t="s">
        <v>22</v>
      </c>
      <c r="D2081" s="433">
        <v>48.09</v>
      </c>
    </row>
    <row r="2082" spans="1:4" x14ac:dyDescent="0.2">
      <c r="A2082" s="424" t="s">
        <v>3671</v>
      </c>
      <c r="B2082" s="429" t="s">
        <v>3672</v>
      </c>
      <c r="C2082" s="424" t="s">
        <v>22</v>
      </c>
      <c r="D2082" s="433">
        <v>66.12</v>
      </c>
    </row>
    <row r="2083" spans="1:4" x14ac:dyDescent="0.2">
      <c r="A2083" s="424" t="s">
        <v>3673</v>
      </c>
      <c r="B2083" s="429" t="s">
        <v>3674</v>
      </c>
      <c r="C2083" s="424" t="s">
        <v>22</v>
      </c>
      <c r="D2083" s="433">
        <v>55.71</v>
      </c>
    </row>
    <row r="2084" spans="1:4" x14ac:dyDescent="0.2">
      <c r="A2084" s="424" t="s">
        <v>3675</v>
      </c>
      <c r="B2084" s="429" t="s">
        <v>3676</v>
      </c>
      <c r="C2084" s="424" t="s">
        <v>22</v>
      </c>
      <c r="D2084" s="433">
        <v>29</v>
      </c>
    </row>
    <row r="2085" spans="1:4" x14ac:dyDescent="0.2">
      <c r="A2085" s="424" t="s">
        <v>3677</v>
      </c>
      <c r="B2085" s="429" t="s">
        <v>3678</v>
      </c>
      <c r="C2085" s="424" t="s">
        <v>22</v>
      </c>
      <c r="D2085" s="433">
        <v>85.51</v>
      </c>
    </row>
    <row r="2086" spans="1:4" x14ac:dyDescent="0.2">
      <c r="A2086" s="424" t="s">
        <v>3679</v>
      </c>
      <c r="B2086" s="429" t="s">
        <v>3680</v>
      </c>
      <c r="C2086" s="424" t="s">
        <v>22</v>
      </c>
      <c r="D2086" s="434">
        <v>121.11</v>
      </c>
    </row>
    <row r="2087" spans="1:4" x14ac:dyDescent="0.2">
      <c r="A2087" s="424" t="s">
        <v>3681</v>
      </c>
      <c r="B2087" s="429" t="s">
        <v>3682</v>
      </c>
      <c r="C2087" s="424" t="s">
        <v>22</v>
      </c>
      <c r="D2087" s="434">
        <v>155.22999999999999</v>
      </c>
    </row>
    <row r="2088" spans="1:4" x14ac:dyDescent="0.2">
      <c r="A2088" s="424" t="s">
        <v>3683</v>
      </c>
      <c r="B2088" s="429" t="s">
        <v>3684</v>
      </c>
      <c r="C2088" s="424" t="s">
        <v>22</v>
      </c>
      <c r="D2088" s="433">
        <v>33.979999999999997</v>
      </c>
    </row>
    <row r="2089" spans="1:4" x14ac:dyDescent="0.2">
      <c r="A2089" s="424" t="s">
        <v>3685</v>
      </c>
      <c r="B2089" s="429" t="s">
        <v>3686</v>
      </c>
      <c r="C2089" s="424" t="s">
        <v>22</v>
      </c>
      <c r="D2089" s="434">
        <v>181.55</v>
      </c>
    </row>
    <row r="2090" spans="1:4" x14ac:dyDescent="0.2">
      <c r="A2090" s="425">
        <v>8981</v>
      </c>
      <c r="B2090" s="428" t="s">
        <v>9826</v>
      </c>
      <c r="C2090" s="423"/>
      <c r="D2090" s="431"/>
    </row>
    <row r="2091" spans="1:4" ht="24" x14ac:dyDescent="0.2">
      <c r="A2091" s="424" t="s">
        <v>3585</v>
      </c>
      <c r="B2091" s="429" t="s">
        <v>3586</v>
      </c>
      <c r="C2091" s="424" t="s">
        <v>22</v>
      </c>
      <c r="D2091" s="434">
        <v>243.37</v>
      </c>
    </row>
    <row r="2092" spans="1:4" ht="24" x14ac:dyDescent="0.2">
      <c r="A2092" s="424" t="s">
        <v>3587</v>
      </c>
      <c r="B2092" s="429" t="s">
        <v>3588</v>
      </c>
      <c r="C2092" s="424" t="s">
        <v>22</v>
      </c>
      <c r="D2092" s="433">
        <v>27.73</v>
      </c>
    </row>
    <row r="2093" spans="1:4" ht="24" x14ac:dyDescent="0.2">
      <c r="A2093" s="424" t="s">
        <v>3589</v>
      </c>
      <c r="B2093" s="429" t="s">
        <v>3590</v>
      </c>
      <c r="C2093" s="424" t="s">
        <v>22</v>
      </c>
      <c r="D2093" s="433">
        <v>37.5</v>
      </c>
    </row>
    <row r="2094" spans="1:4" ht="24" x14ac:dyDescent="0.2">
      <c r="A2094" s="424" t="s">
        <v>3591</v>
      </c>
      <c r="B2094" s="429" t="s">
        <v>3592</v>
      </c>
      <c r="C2094" s="424" t="s">
        <v>22</v>
      </c>
      <c r="D2094" s="433">
        <v>54.44</v>
      </c>
    </row>
    <row r="2095" spans="1:4" ht="24" x14ac:dyDescent="0.2">
      <c r="A2095" s="424" t="s">
        <v>3593</v>
      </c>
      <c r="B2095" s="429" t="s">
        <v>3594</v>
      </c>
      <c r="C2095" s="424" t="s">
        <v>22</v>
      </c>
      <c r="D2095" s="433">
        <v>80.45</v>
      </c>
    </row>
    <row r="2096" spans="1:4" ht="24" x14ac:dyDescent="0.2">
      <c r="A2096" s="424" t="s">
        <v>3595</v>
      </c>
      <c r="B2096" s="429" t="s">
        <v>3596</v>
      </c>
      <c r="C2096" s="424" t="s">
        <v>22</v>
      </c>
      <c r="D2096" s="434">
        <v>130.36000000000001</v>
      </c>
    </row>
    <row r="2097" spans="1:4" ht="24" x14ac:dyDescent="0.2">
      <c r="A2097" s="424" t="s">
        <v>3597</v>
      </c>
      <c r="B2097" s="429" t="s">
        <v>3598</v>
      </c>
      <c r="C2097" s="424" t="s">
        <v>22</v>
      </c>
      <c r="D2097" s="434">
        <v>163.87</v>
      </c>
    </row>
    <row r="2098" spans="1:4" ht="24" x14ac:dyDescent="0.2">
      <c r="A2098" s="424" t="s">
        <v>3599</v>
      </c>
      <c r="B2098" s="429" t="s">
        <v>3600</v>
      </c>
      <c r="C2098" s="424" t="s">
        <v>22</v>
      </c>
      <c r="D2098" s="434">
        <v>285.49</v>
      </c>
    </row>
    <row r="2099" spans="1:4" ht="24" x14ac:dyDescent="0.2">
      <c r="A2099" s="424" t="s">
        <v>3601</v>
      </c>
      <c r="B2099" s="429" t="s">
        <v>3602</v>
      </c>
      <c r="C2099" s="424" t="s">
        <v>22</v>
      </c>
      <c r="D2099" s="433">
        <v>25.72</v>
      </c>
    </row>
    <row r="2100" spans="1:4" ht="24" x14ac:dyDescent="0.2">
      <c r="A2100" s="424" t="s">
        <v>3603</v>
      </c>
      <c r="B2100" s="429" t="s">
        <v>3604</v>
      </c>
      <c r="C2100" s="424" t="s">
        <v>22</v>
      </c>
      <c r="D2100" s="433">
        <v>41.13</v>
      </c>
    </row>
    <row r="2101" spans="1:4" ht="24" x14ac:dyDescent="0.2">
      <c r="A2101" s="424" t="s">
        <v>3605</v>
      </c>
      <c r="B2101" s="429" t="s">
        <v>3606</v>
      </c>
      <c r="C2101" s="424" t="s">
        <v>22</v>
      </c>
      <c r="D2101" s="433">
        <v>46.14</v>
      </c>
    </row>
    <row r="2102" spans="1:4" ht="24" x14ac:dyDescent="0.2">
      <c r="A2102" s="424" t="s">
        <v>3607</v>
      </c>
      <c r="B2102" s="429" t="s">
        <v>3608</v>
      </c>
      <c r="C2102" s="424" t="s">
        <v>22</v>
      </c>
      <c r="D2102" s="433">
        <v>59.63</v>
      </c>
    </row>
    <row r="2103" spans="1:4" ht="24" x14ac:dyDescent="0.2">
      <c r="A2103" s="424" t="s">
        <v>3609</v>
      </c>
      <c r="B2103" s="429" t="s">
        <v>3610</v>
      </c>
      <c r="C2103" s="424" t="s">
        <v>22</v>
      </c>
      <c r="D2103" s="433">
        <v>92.6</v>
      </c>
    </row>
    <row r="2104" spans="1:4" ht="24" x14ac:dyDescent="0.2">
      <c r="A2104" s="424" t="s">
        <v>3611</v>
      </c>
      <c r="B2104" s="429" t="s">
        <v>3612</v>
      </c>
      <c r="C2104" s="424" t="s">
        <v>22</v>
      </c>
      <c r="D2104" s="434">
        <v>149.66999999999999</v>
      </c>
    </row>
    <row r="2105" spans="1:4" ht="24" x14ac:dyDescent="0.2">
      <c r="A2105" s="424" t="s">
        <v>3613</v>
      </c>
      <c r="B2105" s="429" t="s">
        <v>3614</v>
      </c>
      <c r="C2105" s="424" t="s">
        <v>22</v>
      </c>
      <c r="D2105" s="434">
        <v>203.53</v>
      </c>
    </row>
    <row r="2106" spans="1:4" ht="24" x14ac:dyDescent="0.2">
      <c r="A2106" s="424" t="s">
        <v>3615</v>
      </c>
      <c r="B2106" s="429" t="s">
        <v>3616</v>
      </c>
      <c r="C2106" s="424" t="s">
        <v>22</v>
      </c>
      <c r="D2106" s="434">
        <v>380.84</v>
      </c>
    </row>
    <row r="2107" spans="1:4" ht="24" x14ac:dyDescent="0.2">
      <c r="A2107" s="424" t="s">
        <v>3617</v>
      </c>
      <c r="B2107" s="429" t="s">
        <v>3618</v>
      </c>
      <c r="C2107" s="424" t="s">
        <v>22</v>
      </c>
      <c r="D2107" s="433">
        <v>32.450000000000003</v>
      </c>
    </row>
    <row r="2108" spans="1:4" ht="24" x14ac:dyDescent="0.2">
      <c r="A2108" s="424" t="s">
        <v>3619</v>
      </c>
      <c r="B2108" s="429" t="s">
        <v>3620</v>
      </c>
      <c r="C2108" s="424" t="s">
        <v>22</v>
      </c>
      <c r="D2108" s="433">
        <v>40.51</v>
      </c>
    </row>
    <row r="2109" spans="1:4" ht="24" x14ac:dyDescent="0.2">
      <c r="A2109" s="424" t="s">
        <v>3621</v>
      </c>
      <c r="B2109" s="429" t="s">
        <v>3622</v>
      </c>
      <c r="C2109" s="424" t="s">
        <v>22</v>
      </c>
      <c r="D2109" s="433">
        <v>66.97</v>
      </c>
    </row>
    <row r="2110" spans="1:4" ht="24" x14ac:dyDescent="0.2">
      <c r="A2110" s="424" t="s">
        <v>3623</v>
      </c>
      <c r="B2110" s="429" t="s">
        <v>3624</v>
      </c>
      <c r="C2110" s="424" t="s">
        <v>22</v>
      </c>
      <c r="D2110" s="433">
        <v>98.83</v>
      </c>
    </row>
    <row r="2111" spans="1:4" ht="24" x14ac:dyDescent="0.2">
      <c r="A2111" s="424" t="s">
        <v>3625</v>
      </c>
      <c r="B2111" s="429" t="s">
        <v>3626</v>
      </c>
      <c r="C2111" s="424" t="s">
        <v>22</v>
      </c>
      <c r="D2111" s="434">
        <v>127.28</v>
      </c>
    </row>
    <row r="2112" spans="1:4" ht="24" x14ac:dyDescent="0.2">
      <c r="A2112" s="424" t="s">
        <v>3627</v>
      </c>
      <c r="B2112" s="429" t="s">
        <v>3628</v>
      </c>
      <c r="C2112" s="424" t="s">
        <v>22</v>
      </c>
      <c r="D2112" s="434">
        <v>194.44</v>
      </c>
    </row>
    <row r="2113" spans="1:4" ht="24" x14ac:dyDescent="0.2">
      <c r="A2113" s="424" t="s">
        <v>3629</v>
      </c>
      <c r="B2113" s="429" t="s">
        <v>3630</v>
      </c>
      <c r="C2113" s="424" t="s">
        <v>22</v>
      </c>
      <c r="D2113" s="434">
        <v>281.74</v>
      </c>
    </row>
    <row r="2114" spans="1:4" x14ac:dyDescent="0.2">
      <c r="A2114" s="425">
        <v>8982</v>
      </c>
      <c r="B2114" s="428" t="s">
        <v>9827</v>
      </c>
      <c r="C2114" s="423"/>
      <c r="D2114" s="431"/>
    </row>
    <row r="2115" spans="1:4" ht="12.75" customHeight="1" x14ac:dyDescent="0.2">
      <c r="A2115" s="424" t="s">
        <v>3631</v>
      </c>
      <c r="B2115" s="429" t="s">
        <v>9828</v>
      </c>
      <c r="C2115" s="424" t="s">
        <v>22</v>
      </c>
      <c r="D2115" s="433">
        <v>18.399999999999999</v>
      </c>
    </row>
    <row r="2116" spans="1:4" ht="12.75" customHeight="1" x14ac:dyDescent="0.2">
      <c r="A2116" s="424" t="s">
        <v>3632</v>
      </c>
      <c r="B2116" s="429" t="s">
        <v>9829</v>
      </c>
      <c r="C2116" s="424" t="s">
        <v>22</v>
      </c>
      <c r="D2116" s="433">
        <v>23.43</v>
      </c>
    </row>
    <row r="2117" spans="1:4" ht="12.75" customHeight="1" x14ac:dyDescent="0.2">
      <c r="A2117" s="424" t="s">
        <v>3633</v>
      </c>
      <c r="B2117" s="429" t="s">
        <v>9830</v>
      </c>
      <c r="C2117" s="424" t="s">
        <v>22</v>
      </c>
      <c r="D2117" s="433">
        <v>19.13</v>
      </c>
    </row>
    <row r="2118" spans="1:4" ht="12.75" customHeight="1" x14ac:dyDescent="0.2">
      <c r="A2118" s="424" t="s">
        <v>3634</v>
      </c>
      <c r="B2118" s="429" t="s">
        <v>9831</v>
      </c>
      <c r="C2118" s="424" t="s">
        <v>22</v>
      </c>
      <c r="D2118" s="433">
        <v>26</v>
      </c>
    </row>
    <row r="2119" spans="1:4" x14ac:dyDescent="0.2">
      <c r="A2119" s="425">
        <v>8983</v>
      </c>
      <c r="B2119" s="428" t="s">
        <v>9832</v>
      </c>
      <c r="C2119" s="423"/>
      <c r="D2119" s="431"/>
    </row>
    <row r="2120" spans="1:4" x14ac:dyDescent="0.2">
      <c r="A2120" s="424" t="s">
        <v>3517</v>
      </c>
      <c r="B2120" s="429" t="s">
        <v>3518</v>
      </c>
      <c r="C2120" s="424" t="s">
        <v>22</v>
      </c>
      <c r="D2120" s="434">
        <v>514.19000000000005</v>
      </c>
    </row>
    <row r="2121" spans="1:4" x14ac:dyDescent="0.2">
      <c r="A2121" s="424" t="s">
        <v>3519</v>
      </c>
      <c r="B2121" s="429" t="s">
        <v>3520</v>
      </c>
      <c r="C2121" s="424" t="s">
        <v>22</v>
      </c>
      <c r="D2121" s="433">
        <v>24.32</v>
      </c>
    </row>
    <row r="2122" spans="1:4" x14ac:dyDescent="0.2">
      <c r="A2122" s="424" t="s">
        <v>3521</v>
      </c>
      <c r="B2122" s="429" t="s">
        <v>3522</v>
      </c>
      <c r="C2122" s="424" t="s">
        <v>22</v>
      </c>
      <c r="D2122" s="433">
        <v>38.85</v>
      </c>
    </row>
    <row r="2123" spans="1:4" x14ac:dyDescent="0.2">
      <c r="A2123" s="424" t="s">
        <v>3523</v>
      </c>
      <c r="B2123" s="429" t="s">
        <v>3524</v>
      </c>
      <c r="C2123" s="424" t="s">
        <v>22</v>
      </c>
      <c r="D2123" s="433">
        <v>58.02</v>
      </c>
    </row>
    <row r="2124" spans="1:4" x14ac:dyDescent="0.2">
      <c r="A2124" s="424" t="s">
        <v>3525</v>
      </c>
      <c r="B2124" s="429" t="s">
        <v>3526</v>
      </c>
      <c r="C2124" s="424" t="s">
        <v>22</v>
      </c>
      <c r="D2124" s="433">
        <v>74.02</v>
      </c>
    </row>
    <row r="2125" spans="1:4" x14ac:dyDescent="0.2">
      <c r="A2125" s="424" t="s">
        <v>3527</v>
      </c>
      <c r="B2125" s="429" t="s">
        <v>3528</v>
      </c>
      <c r="C2125" s="424" t="s">
        <v>22</v>
      </c>
      <c r="D2125" s="433">
        <v>90.9</v>
      </c>
    </row>
    <row r="2126" spans="1:4" x14ac:dyDescent="0.2">
      <c r="A2126" s="424" t="s">
        <v>3529</v>
      </c>
      <c r="B2126" s="429" t="s">
        <v>3530</v>
      </c>
      <c r="C2126" s="424" t="s">
        <v>22</v>
      </c>
      <c r="D2126" s="434">
        <v>132.63</v>
      </c>
    </row>
    <row r="2127" spans="1:4" x14ac:dyDescent="0.2">
      <c r="A2127" s="424" t="s">
        <v>3531</v>
      </c>
      <c r="B2127" s="429" t="s">
        <v>3532</v>
      </c>
      <c r="C2127" s="424" t="s">
        <v>22</v>
      </c>
      <c r="D2127" s="434">
        <v>219.33</v>
      </c>
    </row>
    <row r="2128" spans="1:4" x14ac:dyDescent="0.2">
      <c r="A2128" s="424" t="s">
        <v>3533</v>
      </c>
      <c r="B2128" s="429" t="s">
        <v>3534</v>
      </c>
      <c r="C2128" s="424" t="s">
        <v>22</v>
      </c>
      <c r="D2128" s="434">
        <v>302.20999999999998</v>
      </c>
    </row>
    <row r="2129" spans="1:4" x14ac:dyDescent="0.2">
      <c r="A2129" s="425">
        <v>8984</v>
      </c>
      <c r="B2129" s="428" t="s">
        <v>9833</v>
      </c>
      <c r="C2129" s="423"/>
      <c r="D2129" s="431"/>
    </row>
    <row r="2130" spans="1:4" ht="24" x14ac:dyDescent="0.2">
      <c r="A2130" s="424" t="s">
        <v>3549</v>
      </c>
      <c r="B2130" s="429" t="s">
        <v>3550</v>
      </c>
      <c r="C2130" s="424" t="s">
        <v>22</v>
      </c>
      <c r="D2130" s="434">
        <v>767.31</v>
      </c>
    </row>
    <row r="2131" spans="1:4" ht="24" x14ac:dyDescent="0.2">
      <c r="A2131" s="424" t="s">
        <v>3551</v>
      </c>
      <c r="B2131" s="429" t="s">
        <v>3552</v>
      </c>
      <c r="C2131" s="424" t="s">
        <v>22</v>
      </c>
      <c r="D2131" s="434">
        <v>110.07</v>
      </c>
    </row>
    <row r="2132" spans="1:4" ht="24" x14ac:dyDescent="0.2">
      <c r="A2132" s="424" t="s">
        <v>3553</v>
      </c>
      <c r="B2132" s="429" t="s">
        <v>3554</v>
      </c>
      <c r="C2132" s="424" t="s">
        <v>22</v>
      </c>
      <c r="D2132" s="434">
        <v>158.27000000000001</v>
      </c>
    </row>
    <row r="2133" spans="1:4" ht="24" x14ac:dyDescent="0.2">
      <c r="A2133" s="424" t="s">
        <v>3555</v>
      </c>
      <c r="B2133" s="429" t="s">
        <v>3556</v>
      </c>
      <c r="C2133" s="424" t="s">
        <v>22</v>
      </c>
      <c r="D2133" s="434">
        <v>190.63</v>
      </c>
    </row>
    <row r="2134" spans="1:4" ht="24" x14ac:dyDescent="0.2">
      <c r="A2134" s="424" t="s">
        <v>3557</v>
      </c>
      <c r="B2134" s="429" t="s">
        <v>3558</v>
      </c>
      <c r="C2134" s="424" t="s">
        <v>22</v>
      </c>
      <c r="D2134" s="434">
        <v>298.7</v>
      </c>
    </row>
    <row r="2135" spans="1:4" ht="24" x14ac:dyDescent="0.2">
      <c r="A2135" s="424" t="s">
        <v>3559</v>
      </c>
      <c r="B2135" s="429" t="s">
        <v>3560</v>
      </c>
      <c r="C2135" s="424" t="s">
        <v>22</v>
      </c>
      <c r="D2135" s="434">
        <v>339.52</v>
      </c>
    </row>
    <row r="2136" spans="1:4" ht="24" x14ac:dyDescent="0.2">
      <c r="A2136" s="424" t="s">
        <v>3561</v>
      </c>
      <c r="B2136" s="429" t="s">
        <v>3562</v>
      </c>
      <c r="C2136" s="424" t="s">
        <v>22</v>
      </c>
      <c r="D2136" s="434">
        <v>457.13</v>
      </c>
    </row>
    <row r="2137" spans="1:4" ht="24" x14ac:dyDescent="0.2">
      <c r="A2137" s="424" t="s">
        <v>3563</v>
      </c>
      <c r="B2137" s="429" t="s">
        <v>3564</v>
      </c>
      <c r="C2137" s="424" t="s">
        <v>22</v>
      </c>
      <c r="D2137" s="434">
        <v>561.84</v>
      </c>
    </row>
    <row r="2138" spans="1:4" ht="24" x14ac:dyDescent="0.2">
      <c r="A2138" s="424" t="s">
        <v>3565</v>
      </c>
      <c r="B2138" s="429" t="s">
        <v>3566</v>
      </c>
      <c r="C2138" s="424" t="s">
        <v>22</v>
      </c>
      <c r="D2138" s="434">
        <v>598.55999999999995</v>
      </c>
    </row>
    <row r="2139" spans="1:4" ht="24" x14ac:dyDescent="0.2">
      <c r="A2139" s="424" t="s">
        <v>3567</v>
      </c>
      <c r="B2139" s="429" t="s">
        <v>3568</v>
      </c>
      <c r="C2139" s="424" t="s">
        <v>22</v>
      </c>
      <c r="D2139" s="434">
        <v>767.31</v>
      </c>
    </row>
    <row r="2140" spans="1:4" ht="24" x14ac:dyDescent="0.2">
      <c r="A2140" s="424" t="s">
        <v>3569</v>
      </c>
      <c r="B2140" s="429" t="s">
        <v>3570</v>
      </c>
      <c r="C2140" s="424" t="s">
        <v>22</v>
      </c>
      <c r="D2140" s="433">
        <v>81.59</v>
      </c>
    </row>
    <row r="2141" spans="1:4" ht="24" x14ac:dyDescent="0.2">
      <c r="A2141" s="424" t="s">
        <v>3571</v>
      </c>
      <c r="B2141" s="429" t="s">
        <v>3572</v>
      </c>
      <c r="C2141" s="424" t="s">
        <v>22</v>
      </c>
      <c r="D2141" s="434">
        <v>118.17</v>
      </c>
    </row>
    <row r="2142" spans="1:4" ht="24" x14ac:dyDescent="0.2">
      <c r="A2142" s="424" t="s">
        <v>3573</v>
      </c>
      <c r="B2142" s="429" t="s">
        <v>3574</v>
      </c>
      <c r="C2142" s="424" t="s">
        <v>22</v>
      </c>
      <c r="D2142" s="434">
        <v>142.68</v>
      </c>
    </row>
    <row r="2143" spans="1:4" ht="24" x14ac:dyDescent="0.2">
      <c r="A2143" s="424" t="s">
        <v>3575</v>
      </c>
      <c r="B2143" s="429" t="s">
        <v>3576</v>
      </c>
      <c r="C2143" s="424" t="s">
        <v>22</v>
      </c>
      <c r="D2143" s="434">
        <v>210.9</v>
      </c>
    </row>
    <row r="2144" spans="1:4" ht="24" x14ac:dyDescent="0.2">
      <c r="A2144" s="424" t="s">
        <v>3577</v>
      </c>
      <c r="B2144" s="429" t="s">
        <v>3578</v>
      </c>
      <c r="C2144" s="424" t="s">
        <v>22</v>
      </c>
      <c r="D2144" s="434">
        <v>254.51</v>
      </c>
    </row>
    <row r="2145" spans="1:4" ht="24" x14ac:dyDescent="0.2">
      <c r="A2145" s="424" t="s">
        <v>3579</v>
      </c>
      <c r="B2145" s="429" t="s">
        <v>3580</v>
      </c>
      <c r="C2145" s="424" t="s">
        <v>22</v>
      </c>
      <c r="D2145" s="434">
        <v>355.29</v>
      </c>
    </row>
    <row r="2146" spans="1:4" ht="24" x14ac:dyDescent="0.2">
      <c r="A2146" s="424" t="s">
        <v>3581</v>
      </c>
      <c r="B2146" s="429" t="s">
        <v>3582</v>
      </c>
      <c r="C2146" s="424" t="s">
        <v>22</v>
      </c>
      <c r="D2146" s="434">
        <v>485.08</v>
      </c>
    </row>
    <row r="2147" spans="1:4" ht="24" x14ac:dyDescent="0.2">
      <c r="A2147" s="424" t="s">
        <v>3583</v>
      </c>
      <c r="B2147" s="429" t="s">
        <v>3584</v>
      </c>
      <c r="C2147" s="424" t="s">
        <v>22</v>
      </c>
      <c r="D2147" s="434">
        <v>598.55999999999995</v>
      </c>
    </row>
    <row r="2148" spans="1:4" x14ac:dyDescent="0.2">
      <c r="A2148" s="425">
        <v>8985</v>
      </c>
      <c r="B2148" s="428" t="s">
        <v>9834</v>
      </c>
      <c r="C2148" s="423"/>
      <c r="D2148" s="431"/>
    </row>
    <row r="2149" spans="1:4" ht="24" x14ac:dyDescent="0.2">
      <c r="A2149" s="424" t="s">
        <v>3535</v>
      </c>
      <c r="B2149" s="429" t="s">
        <v>3536</v>
      </c>
      <c r="C2149" s="424" t="s">
        <v>22</v>
      </c>
      <c r="D2149" s="433">
        <v>96.84</v>
      </c>
    </row>
    <row r="2150" spans="1:4" ht="24" x14ac:dyDescent="0.2">
      <c r="A2150" s="424" t="s">
        <v>3537</v>
      </c>
      <c r="B2150" s="429" t="s">
        <v>3538</v>
      </c>
      <c r="C2150" s="424" t="s">
        <v>22</v>
      </c>
      <c r="D2150" s="434">
        <v>139.53</v>
      </c>
    </row>
    <row r="2151" spans="1:4" ht="24" x14ac:dyDescent="0.2">
      <c r="A2151" s="424" t="s">
        <v>3539</v>
      </c>
      <c r="B2151" s="429" t="s">
        <v>3540</v>
      </c>
      <c r="C2151" s="424" t="s">
        <v>22</v>
      </c>
      <c r="D2151" s="434">
        <v>118.3</v>
      </c>
    </row>
    <row r="2152" spans="1:4" ht="24" x14ac:dyDescent="0.2">
      <c r="A2152" s="424" t="s">
        <v>3541</v>
      </c>
      <c r="B2152" s="429" t="s">
        <v>3542</v>
      </c>
      <c r="C2152" s="424" t="s">
        <v>22</v>
      </c>
      <c r="D2152" s="433">
        <v>56.74</v>
      </c>
    </row>
    <row r="2153" spans="1:4" ht="24" x14ac:dyDescent="0.2">
      <c r="A2153" s="424" t="s">
        <v>3543</v>
      </c>
      <c r="B2153" s="429" t="s">
        <v>3544</v>
      </c>
      <c r="C2153" s="424" t="s">
        <v>22</v>
      </c>
      <c r="D2153" s="434">
        <v>168.36</v>
      </c>
    </row>
    <row r="2154" spans="1:4" ht="24" x14ac:dyDescent="0.2">
      <c r="A2154" s="424" t="s">
        <v>3545</v>
      </c>
      <c r="B2154" s="429" t="s">
        <v>3546</v>
      </c>
      <c r="C2154" s="424" t="s">
        <v>22</v>
      </c>
      <c r="D2154" s="434">
        <v>215.65</v>
      </c>
    </row>
    <row r="2155" spans="1:4" ht="24" x14ac:dyDescent="0.2">
      <c r="A2155" s="424" t="s">
        <v>3547</v>
      </c>
      <c r="B2155" s="429" t="s">
        <v>3548</v>
      </c>
      <c r="C2155" s="424" t="s">
        <v>22</v>
      </c>
      <c r="D2155" s="433">
        <v>68.33</v>
      </c>
    </row>
    <row r="2156" spans="1:4" x14ac:dyDescent="0.2">
      <c r="A2156" s="425">
        <v>8986</v>
      </c>
      <c r="B2156" s="428" t="s">
        <v>9835</v>
      </c>
      <c r="C2156" s="423"/>
      <c r="D2156" s="431"/>
    </row>
    <row r="2157" spans="1:4" x14ac:dyDescent="0.2">
      <c r="A2157" s="424" t="s">
        <v>3744</v>
      </c>
      <c r="B2157" s="429" t="s">
        <v>9836</v>
      </c>
      <c r="C2157" s="424" t="s">
        <v>58</v>
      </c>
      <c r="D2157" s="433">
        <v>29.17</v>
      </c>
    </row>
    <row r="2158" spans="1:4" x14ac:dyDescent="0.2">
      <c r="A2158" s="424" t="s">
        <v>3745</v>
      </c>
      <c r="B2158" s="429" t="s">
        <v>9837</v>
      </c>
      <c r="C2158" s="424" t="s">
        <v>58</v>
      </c>
      <c r="D2158" s="433">
        <v>26.29</v>
      </c>
    </row>
    <row r="2159" spans="1:4" x14ac:dyDescent="0.2">
      <c r="A2159" s="424" t="s">
        <v>3746</v>
      </c>
      <c r="B2159" s="429" t="s">
        <v>9838</v>
      </c>
      <c r="C2159" s="424" t="s">
        <v>58</v>
      </c>
      <c r="D2159" s="433">
        <v>46.11</v>
      </c>
    </row>
    <row r="2160" spans="1:4" x14ac:dyDescent="0.2">
      <c r="A2160" s="424" t="s">
        <v>3747</v>
      </c>
      <c r="B2160" s="429" t="s">
        <v>9839</v>
      </c>
      <c r="C2160" s="424" t="s">
        <v>58</v>
      </c>
      <c r="D2160" s="433">
        <v>53.67</v>
      </c>
    </row>
    <row r="2161" spans="1:4" x14ac:dyDescent="0.2">
      <c r="A2161" s="424" t="s">
        <v>3748</v>
      </c>
      <c r="B2161" s="429" t="s">
        <v>9840</v>
      </c>
      <c r="C2161" s="424" t="s">
        <v>58</v>
      </c>
      <c r="D2161" s="433">
        <v>51.24</v>
      </c>
    </row>
    <row r="2162" spans="1:4" x14ac:dyDescent="0.2">
      <c r="A2162" s="424" t="s">
        <v>3749</v>
      </c>
      <c r="B2162" s="429" t="s">
        <v>9841</v>
      </c>
      <c r="C2162" s="424" t="s">
        <v>58</v>
      </c>
      <c r="D2162" s="434">
        <v>112.8</v>
      </c>
    </row>
    <row r="2163" spans="1:4" ht="12.75" customHeight="1" x14ac:dyDescent="0.2">
      <c r="A2163" s="424" t="s">
        <v>3763</v>
      </c>
      <c r="B2163" s="429" t="s">
        <v>13568</v>
      </c>
      <c r="C2163" s="424" t="s">
        <v>58</v>
      </c>
      <c r="D2163" s="434">
        <v>126</v>
      </c>
    </row>
    <row r="2164" spans="1:4" ht="12.75" customHeight="1" x14ac:dyDescent="0.2">
      <c r="A2164" s="424" t="s">
        <v>3764</v>
      </c>
      <c r="B2164" s="429" t="s">
        <v>13569</v>
      </c>
      <c r="C2164" s="424" t="s">
        <v>58</v>
      </c>
      <c r="D2164" s="434">
        <v>123.52</v>
      </c>
    </row>
    <row r="2165" spans="1:4" ht="12.75" customHeight="1" x14ac:dyDescent="0.2">
      <c r="A2165" s="424" t="s">
        <v>3767</v>
      </c>
      <c r="B2165" s="429" t="s">
        <v>13570</v>
      </c>
      <c r="C2165" s="424" t="s">
        <v>58</v>
      </c>
      <c r="D2165" s="434">
        <v>197.65</v>
      </c>
    </row>
    <row r="2166" spans="1:4" ht="12.75" customHeight="1" x14ac:dyDescent="0.2">
      <c r="A2166" s="424" t="s">
        <v>3768</v>
      </c>
      <c r="B2166" s="429" t="s">
        <v>13571</v>
      </c>
      <c r="C2166" s="424" t="s">
        <v>58</v>
      </c>
      <c r="D2166" s="434">
        <v>187.62</v>
      </c>
    </row>
    <row r="2167" spans="1:4" ht="12.75" customHeight="1" x14ac:dyDescent="0.2">
      <c r="A2167" s="424" t="s">
        <v>3765</v>
      </c>
      <c r="B2167" s="429" t="s">
        <v>13572</v>
      </c>
      <c r="C2167" s="424" t="s">
        <v>58</v>
      </c>
      <c r="D2167" s="434">
        <v>166.53</v>
      </c>
    </row>
    <row r="2168" spans="1:4" ht="12.75" customHeight="1" x14ac:dyDescent="0.2">
      <c r="A2168" s="424" t="s">
        <v>3766</v>
      </c>
      <c r="B2168" s="429" t="s">
        <v>13573</v>
      </c>
      <c r="C2168" s="424" t="s">
        <v>58</v>
      </c>
      <c r="D2168" s="434">
        <v>156.5</v>
      </c>
    </row>
    <row r="2169" spans="1:4" ht="12.75" customHeight="1" x14ac:dyDescent="0.2">
      <c r="A2169" s="424" t="s">
        <v>3759</v>
      </c>
      <c r="B2169" s="429" t="s">
        <v>13574</v>
      </c>
      <c r="C2169" s="424" t="s">
        <v>58</v>
      </c>
      <c r="D2169" s="433">
        <v>92.47</v>
      </c>
    </row>
    <row r="2170" spans="1:4" ht="12.75" customHeight="1" x14ac:dyDescent="0.2">
      <c r="A2170" s="424" t="s">
        <v>3760</v>
      </c>
      <c r="B2170" s="429" t="s">
        <v>13575</v>
      </c>
      <c r="C2170" s="424" t="s">
        <v>58</v>
      </c>
      <c r="D2170" s="433">
        <v>89.99</v>
      </c>
    </row>
    <row r="2171" spans="1:4" ht="12.75" customHeight="1" x14ac:dyDescent="0.2">
      <c r="A2171" s="424" t="s">
        <v>3761</v>
      </c>
      <c r="B2171" s="429" t="s">
        <v>13576</v>
      </c>
      <c r="C2171" s="424" t="s">
        <v>58</v>
      </c>
      <c r="D2171" s="433">
        <v>86.47</v>
      </c>
    </row>
    <row r="2172" spans="1:4" ht="12.75" customHeight="1" x14ac:dyDescent="0.2">
      <c r="A2172" s="424" t="s">
        <v>3762</v>
      </c>
      <c r="B2172" s="429" t="s">
        <v>13577</v>
      </c>
      <c r="C2172" s="424" t="s">
        <v>58</v>
      </c>
      <c r="D2172" s="433">
        <v>83.96</v>
      </c>
    </row>
    <row r="2173" spans="1:4" ht="24" x14ac:dyDescent="0.2">
      <c r="A2173" s="424" t="s">
        <v>3753</v>
      </c>
      <c r="B2173" s="429" t="s">
        <v>13578</v>
      </c>
      <c r="C2173" s="424" t="s">
        <v>58</v>
      </c>
      <c r="D2173" s="433">
        <v>74.78</v>
      </c>
    </row>
    <row r="2174" spans="1:4" ht="24" x14ac:dyDescent="0.2">
      <c r="A2174" s="424" t="s">
        <v>3755</v>
      </c>
      <c r="B2174" s="429" t="s">
        <v>13579</v>
      </c>
      <c r="C2174" s="424" t="s">
        <v>58</v>
      </c>
      <c r="D2174" s="434">
        <v>111.32</v>
      </c>
    </row>
    <row r="2175" spans="1:4" ht="24" x14ac:dyDescent="0.2">
      <c r="A2175" s="424" t="s">
        <v>3754</v>
      </c>
      <c r="B2175" s="429" t="s">
        <v>13580</v>
      </c>
      <c r="C2175" s="424" t="s">
        <v>58</v>
      </c>
      <c r="D2175" s="433">
        <v>95.06</v>
      </c>
    </row>
    <row r="2176" spans="1:4" ht="24" x14ac:dyDescent="0.2">
      <c r="A2176" s="424" t="s">
        <v>3751</v>
      </c>
      <c r="B2176" s="429" t="s">
        <v>13581</v>
      </c>
      <c r="C2176" s="424" t="s">
        <v>58</v>
      </c>
      <c r="D2176" s="433">
        <v>52.86</v>
      </c>
    </row>
    <row r="2177" spans="1:4" ht="24" x14ac:dyDescent="0.2">
      <c r="A2177" s="424" t="s">
        <v>3756</v>
      </c>
      <c r="B2177" s="429" t="s">
        <v>13582</v>
      </c>
      <c r="C2177" s="424" t="s">
        <v>58</v>
      </c>
      <c r="D2177" s="434">
        <v>191.77</v>
      </c>
    </row>
    <row r="2178" spans="1:4" ht="24" x14ac:dyDescent="0.2">
      <c r="A2178" s="424" t="s">
        <v>3757</v>
      </c>
      <c r="B2178" s="429" t="s">
        <v>13583</v>
      </c>
      <c r="C2178" s="424" t="s">
        <v>58</v>
      </c>
      <c r="D2178" s="434">
        <v>364.06</v>
      </c>
    </row>
    <row r="2179" spans="1:4" ht="24" x14ac:dyDescent="0.2">
      <c r="A2179" s="424" t="s">
        <v>3758</v>
      </c>
      <c r="B2179" s="429" t="s">
        <v>13584</v>
      </c>
      <c r="C2179" s="424" t="s">
        <v>58</v>
      </c>
      <c r="D2179" s="434">
        <v>542.79999999999995</v>
      </c>
    </row>
    <row r="2180" spans="1:4" ht="24" x14ac:dyDescent="0.2">
      <c r="A2180" s="424" t="s">
        <v>3752</v>
      </c>
      <c r="B2180" s="429" t="s">
        <v>13585</v>
      </c>
      <c r="C2180" s="424" t="s">
        <v>58</v>
      </c>
      <c r="D2180" s="433">
        <v>54.65</v>
      </c>
    </row>
    <row r="2181" spans="1:4" ht="24" x14ac:dyDescent="0.2">
      <c r="A2181" s="424" t="s">
        <v>3750</v>
      </c>
      <c r="B2181" s="429" t="s">
        <v>13586</v>
      </c>
      <c r="C2181" s="424" t="s">
        <v>58</v>
      </c>
      <c r="D2181" s="434">
        <v>896.39</v>
      </c>
    </row>
    <row r="2182" spans="1:4" ht="12.75" customHeight="1" x14ac:dyDescent="0.2">
      <c r="A2182" s="424" t="s">
        <v>3769</v>
      </c>
      <c r="B2182" s="429" t="s">
        <v>13587</v>
      </c>
      <c r="C2182" s="424" t="s">
        <v>58</v>
      </c>
      <c r="D2182" s="433">
        <v>98.39</v>
      </c>
    </row>
    <row r="2183" spans="1:4" ht="12.75" customHeight="1" x14ac:dyDescent="0.2">
      <c r="A2183" s="424" t="s">
        <v>3770</v>
      </c>
      <c r="B2183" s="429" t="s">
        <v>13588</v>
      </c>
      <c r="C2183" s="424" t="s">
        <v>58</v>
      </c>
      <c r="D2183" s="433">
        <v>95.91</v>
      </c>
    </row>
    <row r="2184" spans="1:4" ht="12.75" customHeight="1" x14ac:dyDescent="0.2">
      <c r="A2184" s="424" t="s">
        <v>3771</v>
      </c>
      <c r="B2184" s="429" t="s">
        <v>13589</v>
      </c>
      <c r="C2184" s="424" t="s">
        <v>58</v>
      </c>
      <c r="D2184" s="433">
        <v>88.52</v>
      </c>
    </row>
    <row r="2185" spans="1:4" ht="12.75" customHeight="1" x14ac:dyDescent="0.2">
      <c r="A2185" s="424" t="s">
        <v>3772</v>
      </c>
      <c r="B2185" s="429" t="s">
        <v>13590</v>
      </c>
      <c r="C2185" s="424" t="s">
        <v>58</v>
      </c>
      <c r="D2185" s="433">
        <v>86.04</v>
      </c>
    </row>
    <row r="2186" spans="1:4" x14ac:dyDescent="0.2">
      <c r="A2186" s="424" t="s">
        <v>4026</v>
      </c>
      <c r="B2186" s="429" t="s">
        <v>4027</v>
      </c>
      <c r="C2186" s="424" t="s">
        <v>1930</v>
      </c>
      <c r="D2186" s="434">
        <v>773.73</v>
      </c>
    </row>
    <row r="2187" spans="1:4" x14ac:dyDescent="0.2">
      <c r="A2187" s="424" t="s">
        <v>4028</v>
      </c>
      <c r="B2187" s="429" t="s">
        <v>4029</v>
      </c>
      <c r="C2187" s="424" t="s">
        <v>1930</v>
      </c>
      <c r="D2187" s="433">
        <v>65.459999999999994</v>
      </c>
    </row>
    <row r="2188" spans="1:4" x14ac:dyDescent="0.2">
      <c r="A2188" s="424" t="s">
        <v>4030</v>
      </c>
      <c r="B2188" s="429" t="s">
        <v>4031</v>
      </c>
      <c r="C2188" s="424" t="s">
        <v>1930</v>
      </c>
      <c r="D2188" s="433">
        <v>82.63</v>
      </c>
    </row>
    <row r="2189" spans="1:4" x14ac:dyDescent="0.2">
      <c r="A2189" s="424" t="s">
        <v>4032</v>
      </c>
      <c r="B2189" s="429" t="s">
        <v>4033</v>
      </c>
      <c r="C2189" s="424" t="s">
        <v>1930</v>
      </c>
      <c r="D2189" s="433">
        <v>92.02</v>
      </c>
    </row>
    <row r="2190" spans="1:4" x14ac:dyDescent="0.2">
      <c r="A2190" s="424" t="s">
        <v>4034</v>
      </c>
      <c r="B2190" s="429" t="s">
        <v>4035</v>
      </c>
      <c r="C2190" s="424" t="s">
        <v>1930</v>
      </c>
      <c r="D2190" s="434">
        <v>139.54</v>
      </c>
    </row>
    <row r="2191" spans="1:4" x14ac:dyDescent="0.2">
      <c r="A2191" s="424" t="s">
        <v>4036</v>
      </c>
      <c r="B2191" s="429" t="s">
        <v>4037</v>
      </c>
      <c r="C2191" s="424" t="s">
        <v>1930</v>
      </c>
      <c r="D2191" s="434">
        <v>147.62</v>
      </c>
    </row>
    <row r="2192" spans="1:4" x14ac:dyDescent="0.2">
      <c r="A2192" s="424" t="s">
        <v>4038</v>
      </c>
      <c r="B2192" s="429" t="s">
        <v>4039</v>
      </c>
      <c r="C2192" s="424" t="s">
        <v>1930</v>
      </c>
      <c r="D2192" s="434">
        <v>202.85</v>
      </c>
    </row>
    <row r="2193" spans="1:4" x14ac:dyDescent="0.2">
      <c r="A2193" s="424" t="s">
        <v>4040</v>
      </c>
      <c r="B2193" s="429" t="s">
        <v>4041</v>
      </c>
      <c r="C2193" s="424" t="s">
        <v>1930</v>
      </c>
      <c r="D2193" s="434">
        <v>345.27</v>
      </c>
    </row>
    <row r="2194" spans="1:4" x14ac:dyDescent="0.2">
      <c r="A2194" s="424" t="s">
        <v>4042</v>
      </c>
      <c r="B2194" s="429" t="s">
        <v>4043</v>
      </c>
      <c r="C2194" s="424" t="s">
        <v>1930</v>
      </c>
      <c r="D2194" s="434">
        <v>446.9</v>
      </c>
    </row>
    <row r="2195" spans="1:4" x14ac:dyDescent="0.2">
      <c r="A2195" s="424" t="s">
        <v>4044</v>
      </c>
      <c r="B2195" s="429" t="s">
        <v>4045</v>
      </c>
      <c r="C2195" s="424" t="s">
        <v>1930</v>
      </c>
      <c r="D2195" s="434">
        <v>962.39</v>
      </c>
    </row>
    <row r="2196" spans="1:4" x14ac:dyDescent="0.2">
      <c r="A2196" s="424" t="s">
        <v>4046</v>
      </c>
      <c r="B2196" s="429" t="s">
        <v>4047</v>
      </c>
      <c r="C2196" s="424" t="s">
        <v>1930</v>
      </c>
      <c r="D2196" s="434">
        <v>100.93</v>
      </c>
    </row>
    <row r="2197" spans="1:4" x14ac:dyDescent="0.2">
      <c r="A2197" s="424" t="s">
        <v>4048</v>
      </c>
      <c r="B2197" s="429" t="s">
        <v>4049</v>
      </c>
      <c r="C2197" s="424" t="s">
        <v>1930</v>
      </c>
      <c r="D2197" s="434">
        <v>116.91</v>
      </c>
    </row>
    <row r="2198" spans="1:4" x14ac:dyDescent="0.2">
      <c r="A2198" s="424" t="s">
        <v>4050</v>
      </c>
      <c r="B2198" s="429" t="s">
        <v>4051</v>
      </c>
      <c r="C2198" s="424" t="s">
        <v>1930</v>
      </c>
      <c r="D2198" s="434">
        <v>151.41</v>
      </c>
    </row>
    <row r="2199" spans="1:4" x14ac:dyDescent="0.2">
      <c r="A2199" s="424" t="s">
        <v>4052</v>
      </c>
      <c r="B2199" s="429" t="s">
        <v>4053</v>
      </c>
      <c r="C2199" s="424" t="s">
        <v>1930</v>
      </c>
      <c r="D2199" s="434">
        <v>231.35</v>
      </c>
    </row>
    <row r="2200" spans="1:4" x14ac:dyDescent="0.2">
      <c r="A2200" s="424" t="s">
        <v>4054</v>
      </c>
      <c r="B2200" s="429" t="s">
        <v>4055</v>
      </c>
      <c r="C2200" s="424" t="s">
        <v>1930</v>
      </c>
      <c r="D2200" s="434">
        <v>245.62</v>
      </c>
    </row>
    <row r="2201" spans="1:4" x14ac:dyDescent="0.2">
      <c r="A2201" s="424" t="s">
        <v>4056</v>
      </c>
      <c r="B2201" s="429" t="s">
        <v>4057</v>
      </c>
      <c r="C2201" s="424" t="s">
        <v>1930</v>
      </c>
      <c r="D2201" s="434">
        <v>331.95</v>
      </c>
    </row>
    <row r="2202" spans="1:4" x14ac:dyDescent="0.2">
      <c r="A2202" s="424" t="s">
        <v>4058</v>
      </c>
      <c r="B2202" s="429" t="s">
        <v>4059</v>
      </c>
      <c r="C2202" s="424" t="s">
        <v>1930</v>
      </c>
      <c r="D2202" s="434">
        <v>469.45</v>
      </c>
    </row>
    <row r="2203" spans="1:4" x14ac:dyDescent="0.2">
      <c r="A2203" s="424" t="s">
        <v>4060</v>
      </c>
      <c r="B2203" s="429" t="s">
        <v>4061</v>
      </c>
      <c r="C2203" s="424" t="s">
        <v>1930</v>
      </c>
      <c r="D2203" s="434">
        <v>627.17999999999995</v>
      </c>
    </row>
    <row r="2204" spans="1:4" x14ac:dyDescent="0.2">
      <c r="A2204" s="425">
        <v>8987</v>
      </c>
      <c r="B2204" s="428" t="s">
        <v>9842</v>
      </c>
      <c r="C2204" s="423"/>
      <c r="D2204" s="431"/>
    </row>
    <row r="2205" spans="1:4" x14ac:dyDescent="0.2">
      <c r="A2205" s="424" t="s">
        <v>3479</v>
      </c>
      <c r="B2205" s="429" t="s">
        <v>3480</v>
      </c>
      <c r="C2205" s="424" t="s">
        <v>58</v>
      </c>
      <c r="D2205" s="434">
        <v>250.08</v>
      </c>
    </row>
    <row r="2206" spans="1:4" x14ac:dyDescent="0.2">
      <c r="A2206" s="424" t="s">
        <v>3481</v>
      </c>
      <c r="B2206" s="429" t="s">
        <v>3482</v>
      </c>
      <c r="C2206" s="424" t="s">
        <v>58</v>
      </c>
      <c r="D2206" s="433">
        <v>53.76</v>
      </c>
    </row>
    <row r="2207" spans="1:4" x14ac:dyDescent="0.2">
      <c r="A2207" s="424" t="s">
        <v>3483</v>
      </c>
      <c r="B2207" s="429" t="s">
        <v>3484</v>
      </c>
      <c r="C2207" s="424" t="s">
        <v>58</v>
      </c>
      <c r="D2207" s="433">
        <v>91.13</v>
      </c>
    </row>
    <row r="2208" spans="1:4" x14ac:dyDescent="0.2">
      <c r="A2208" s="424" t="s">
        <v>3485</v>
      </c>
      <c r="B2208" s="429" t="s">
        <v>3486</v>
      </c>
      <c r="C2208" s="424" t="s">
        <v>58</v>
      </c>
      <c r="D2208" s="433">
        <v>78.48</v>
      </c>
    </row>
    <row r="2209" spans="1:4" x14ac:dyDescent="0.2">
      <c r="A2209" s="424" t="s">
        <v>3487</v>
      </c>
      <c r="B2209" s="429" t="s">
        <v>3488</v>
      </c>
      <c r="C2209" s="424" t="s">
        <v>58</v>
      </c>
      <c r="D2209" s="433">
        <v>62.31</v>
      </c>
    </row>
    <row r="2210" spans="1:4" x14ac:dyDescent="0.2">
      <c r="A2210" s="424" t="s">
        <v>3489</v>
      </c>
      <c r="B2210" s="429" t="s">
        <v>3490</v>
      </c>
      <c r="C2210" s="424" t="s">
        <v>58</v>
      </c>
      <c r="D2210" s="433">
        <v>65.010000000000005</v>
      </c>
    </row>
    <row r="2211" spans="1:4" x14ac:dyDescent="0.2">
      <c r="A2211" s="424" t="s">
        <v>3491</v>
      </c>
      <c r="B2211" s="429" t="s">
        <v>3492</v>
      </c>
      <c r="C2211" s="424" t="s">
        <v>58</v>
      </c>
      <c r="D2211" s="433">
        <v>80.7</v>
      </c>
    </row>
    <row r="2212" spans="1:4" x14ac:dyDescent="0.2">
      <c r="A2212" s="424" t="s">
        <v>3493</v>
      </c>
      <c r="B2212" s="429" t="s">
        <v>3494</v>
      </c>
      <c r="C2212" s="424" t="s">
        <v>58</v>
      </c>
      <c r="D2212" s="433">
        <v>80.349999999999994</v>
      </c>
    </row>
    <row r="2213" spans="1:4" x14ac:dyDescent="0.2">
      <c r="A2213" s="424" t="s">
        <v>3495</v>
      </c>
      <c r="B2213" s="429" t="s">
        <v>3496</v>
      </c>
      <c r="C2213" s="424" t="s">
        <v>58</v>
      </c>
      <c r="D2213" s="433">
        <v>89.58</v>
      </c>
    </row>
    <row r="2214" spans="1:4" x14ac:dyDescent="0.2">
      <c r="A2214" s="424" t="s">
        <v>3497</v>
      </c>
      <c r="B2214" s="429" t="s">
        <v>3498</v>
      </c>
      <c r="C2214" s="424" t="s">
        <v>58</v>
      </c>
      <c r="D2214" s="433">
        <v>96.13</v>
      </c>
    </row>
    <row r="2215" spans="1:4" x14ac:dyDescent="0.2">
      <c r="A2215" s="424" t="s">
        <v>3499</v>
      </c>
      <c r="B2215" s="429" t="s">
        <v>3500</v>
      </c>
      <c r="C2215" s="424" t="s">
        <v>58</v>
      </c>
      <c r="D2215" s="434">
        <v>105.58</v>
      </c>
    </row>
    <row r="2216" spans="1:4" x14ac:dyDescent="0.2">
      <c r="A2216" s="424" t="s">
        <v>3725</v>
      </c>
      <c r="B2216" s="429" t="s">
        <v>3726</v>
      </c>
      <c r="C2216" s="424" t="s">
        <v>58</v>
      </c>
      <c r="D2216" s="433">
        <v>41.29</v>
      </c>
    </row>
    <row r="2217" spans="1:4" x14ac:dyDescent="0.2">
      <c r="A2217" s="424" t="s">
        <v>3727</v>
      </c>
      <c r="B2217" s="429" t="s">
        <v>3728</v>
      </c>
      <c r="C2217" s="424" t="s">
        <v>58</v>
      </c>
      <c r="D2217" s="433">
        <v>31.14</v>
      </c>
    </row>
    <row r="2218" spans="1:4" x14ac:dyDescent="0.2">
      <c r="A2218" s="424" t="s">
        <v>3729</v>
      </c>
      <c r="B2218" s="429" t="s">
        <v>3730</v>
      </c>
      <c r="C2218" s="424" t="s">
        <v>58</v>
      </c>
      <c r="D2218" s="433">
        <v>32.61</v>
      </c>
    </row>
    <row r="2219" spans="1:4" x14ac:dyDescent="0.2">
      <c r="A2219" s="424" t="s">
        <v>3734</v>
      </c>
      <c r="B2219" s="429" t="s">
        <v>3735</v>
      </c>
      <c r="C2219" s="424" t="s">
        <v>58</v>
      </c>
      <c r="D2219" s="433">
        <v>29.91</v>
      </c>
    </row>
    <row r="2220" spans="1:4" x14ac:dyDescent="0.2">
      <c r="A2220" s="424" t="s">
        <v>3736</v>
      </c>
      <c r="B2220" s="429" t="s">
        <v>3737</v>
      </c>
      <c r="C2220" s="424" t="s">
        <v>58</v>
      </c>
      <c r="D2220" s="433">
        <v>30.26</v>
      </c>
    </row>
    <row r="2221" spans="1:4" x14ac:dyDescent="0.2">
      <c r="A2221" s="424" t="s">
        <v>3738</v>
      </c>
      <c r="B2221" s="429" t="s">
        <v>3739</v>
      </c>
      <c r="C2221" s="424" t="s">
        <v>58</v>
      </c>
      <c r="D2221" s="433">
        <v>59.49</v>
      </c>
    </row>
    <row r="2222" spans="1:4" x14ac:dyDescent="0.2">
      <c r="A2222" s="424" t="s">
        <v>3740</v>
      </c>
      <c r="B2222" s="429" t="s">
        <v>3741</v>
      </c>
      <c r="C2222" s="424" t="s">
        <v>58</v>
      </c>
      <c r="D2222" s="433">
        <v>28.5</v>
      </c>
    </row>
    <row r="2223" spans="1:4" x14ac:dyDescent="0.2">
      <c r="A2223" s="424" t="s">
        <v>3742</v>
      </c>
      <c r="B2223" s="429" t="s">
        <v>3743</v>
      </c>
      <c r="C2223" s="424" t="s">
        <v>58</v>
      </c>
      <c r="D2223" s="433">
        <v>30.93</v>
      </c>
    </row>
    <row r="2224" spans="1:4" x14ac:dyDescent="0.2">
      <c r="A2224" s="425">
        <v>8988</v>
      </c>
      <c r="B2224" s="428" t="s">
        <v>9843</v>
      </c>
      <c r="C2224" s="423"/>
      <c r="D2224" s="431"/>
    </row>
    <row r="2225" spans="1:4" x14ac:dyDescent="0.2">
      <c r="A2225" s="424" t="s">
        <v>3711</v>
      </c>
      <c r="B2225" s="429" t="s">
        <v>3712</v>
      </c>
      <c r="C2225" s="424" t="s">
        <v>58</v>
      </c>
      <c r="D2225" s="434">
        <v>100.58</v>
      </c>
    </row>
    <row r="2226" spans="1:4" x14ac:dyDescent="0.2">
      <c r="A2226" s="424" t="s">
        <v>3713</v>
      </c>
      <c r="B2226" s="429" t="s">
        <v>3714</v>
      </c>
      <c r="C2226" s="424" t="s">
        <v>58</v>
      </c>
      <c r="D2226" s="433">
        <v>42.42</v>
      </c>
    </row>
    <row r="2227" spans="1:4" x14ac:dyDescent="0.2">
      <c r="A2227" s="424" t="s">
        <v>3715</v>
      </c>
      <c r="B2227" s="429" t="s">
        <v>3716</v>
      </c>
      <c r="C2227" s="424" t="s">
        <v>58</v>
      </c>
      <c r="D2227" s="433">
        <v>47.28</v>
      </c>
    </row>
    <row r="2228" spans="1:4" x14ac:dyDescent="0.2">
      <c r="A2228" s="424" t="s">
        <v>3717</v>
      </c>
      <c r="B2228" s="429" t="s">
        <v>3718</v>
      </c>
      <c r="C2228" s="424" t="s">
        <v>58</v>
      </c>
      <c r="D2228" s="433">
        <v>30.9</v>
      </c>
    </row>
    <row r="2229" spans="1:4" x14ac:dyDescent="0.2">
      <c r="A2229" s="424" t="s">
        <v>3719</v>
      </c>
      <c r="B2229" s="429" t="s">
        <v>3720</v>
      </c>
      <c r="C2229" s="424" t="s">
        <v>58</v>
      </c>
      <c r="D2229" s="433">
        <v>42.13</v>
      </c>
    </row>
    <row r="2230" spans="1:4" x14ac:dyDescent="0.2">
      <c r="A2230" s="425">
        <v>8990</v>
      </c>
      <c r="B2230" s="428" t="s">
        <v>9844</v>
      </c>
      <c r="C2230" s="423"/>
      <c r="D2230" s="431"/>
    </row>
    <row r="2231" spans="1:4" x14ac:dyDescent="0.2">
      <c r="A2231" s="424" t="s">
        <v>3721</v>
      </c>
      <c r="B2231" s="429" t="s">
        <v>3722</v>
      </c>
      <c r="C2231" s="424" t="s">
        <v>1930</v>
      </c>
      <c r="D2231" s="432">
        <v>8.07</v>
      </c>
    </row>
    <row r="2232" spans="1:4" x14ac:dyDescent="0.2">
      <c r="A2232" s="425">
        <v>8991</v>
      </c>
      <c r="B2232" s="428" t="s">
        <v>9845</v>
      </c>
      <c r="C2232" s="423"/>
      <c r="D2232" s="431"/>
    </row>
    <row r="2233" spans="1:4" ht="12.75" customHeight="1" x14ac:dyDescent="0.2">
      <c r="A2233" s="424" t="s">
        <v>3477</v>
      </c>
      <c r="B2233" s="429" t="s">
        <v>9846</v>
      </c>
      <c r="C2233" s="424" t="s">
        <v>58</v>
      </c>
      <c r="D2233" s="434">
        <v>172.31</v>
      </c>
    </row>
    <row r="2234" spans="1:4" ht="12.75" customHeight="1" x14ac:dyDescent="0.2">
      <c r="A2234" s="424" t="s">
        <v>3478</v>
      </c>
      <c r="B2234" s="429" t="s">
        <v>9847</v>
      </c>
      <c r="C2234" s="424" t="s">
        <v>58</v>
      </c>
      <c r="D2234" s="434">
        <v>109.53</v>
      </c>
    </row>
    <row r="2235" spans="1:4" x14ac:dyDescent="0.2">
      <c r="A2235" s="425">
        <v>8992</v>
      </c>
      <c r="B2235" s="428" t="s">
        <v>9848</v>
      </c>
      <c r="C2235" s="423"/>
      <c r="D2235" s="431"/>
    </row>
    <row r="2236" spans="1:4" ht="12.75" customHeight="1" x14ac:dyDescent="0.2">
      <c r="A2236" s="424" t="s">
        <v>3408</v>
      </c>
      <c r="B2236" s="429" t="s">
        <v>9849</v>
      </c>
      <c r="C2236" s="424" t="s">
        <v>58</v>
      </c>
      <c r="D2236" s="434">
        <v>875.76</v>
      </c>
    </row>
    <row r="2237" spans="1:4" ht="12.75" customHeight="1" x14ac:dyDescent="0.2">
      <c r="A2237" s="424" t="s">
        <v>3410</v>
      </c>
      <c r="B2237" s="429" t="s">
        <v>9850</v>
      </c>
      <c r="C2237" s="424" t="s">
        <v>58</v>
      </c>
      <c r="D2237" s="435">
        <v>1162.4100000000001</v>
      </c>
    </row>
    <row r="2238" spans="1:4" ht="12.75" customHeight="1" x14ac:dyDescent="0.2">
      <c r="A2238" s="424" t="s">
        <v>3412</v>
      </c>
      <c r="B2238" s="429" t="s">
        <v>9851</v>
      </c>
      <c r="C2238" s="424" t="s">
        <v>58</v>
      </c>
      <c r="D2238" s="434">
        <v>149.01</v>
      </c>
    </row>
    <row r="2239" spans="1:4" ht="12.75" customHeight="1" x14ac:dyDescent="0.2">
      <c r="A2239" s="424" t="s">
        <v>3414</v>
      </c>
      <c r="B2239" s="429" t="s">
        <v>9852</v>
      </c>
      <c r="C2239" s="424" t="s">
        <v>58</v>
      </c>
      <c r="D2239" s="434">
        <v>186.58</v>
      </c>
    </row>
    <row r="2240" spans="1:4" ht="12.75" customHeight="1" x14ac:dyDescent="0.2">
      <c r="A2240" s="424" t="s">
        <v>3416</v>
      </c>
      <c r="B2240" s="429" t="s">
        <v>9853</v>
      </c>
      <c r="C2240" s="424" t="s">
        <v>58</v>
      </c>
      <c r="D2240" s="434">
        <v>235.6</v>
      </c>
    </row>
    <row r="2241" spans="1:4" ht="12.75" customHeight="1" x14ac:dyDescent="0.2">
      <c r="A2241" s="424" t="s">
        <v>3418</v>
      </c>
      <c r="B2241" s="429" t="s">
        <v>9854</v>
      </c>
      <c r="C2241" s="424" t="s">
        <v>58</v>
      </c>
      <c r="D2241" s="434">
        <v>461.67</v>
      </c>
    </row>
    <row r="2242" spans="1:4" ht="12.75" customHeight="1" x14ac:dyDescent="0.2">
      <c r="A2242" s="424" t="s">
        <v>3419</v>
      </c>
      <c r="B2242" s="429" t="s">
        <v>9855</v>
      </c>
      <c r="C2242" s="424" t="s">
        <v>58</v>
      </c>
      <c r="D2242" s="434">
        <v>237.72</v>
      </c>
    </row>
    <row r="2243" spans="1:4" ht="12.75" customHeight="1" x14ac:dyDescent="0.2">
      <c r="A2243" s="424" t="s">
        <v>3421</v>
      </c>
      <c r="B2243" s="429" t="s">
        <v>9856</v>
      </c>
      <c r="C2243" s="424" t="s">
        <v>58</v>
      </c>
      <c r="D2243" s="434">
        <v>312.38</v>
      </c>
    </row>
    <row r="2244" spans="1:4" ht="12.75" customHeight="1" x14ac:dyDescent="0.2">
      <c r="A2244" s="424" t="s">
        <v>3423</v>
      </c>
      <c r="B2244" s="429" t="s">
        <v>9857</v>
      </c>
      <c r="C2244" s="424" t="s">
        <v>58</v>
      </c>
      <c r="D2244" s="434">
        <v>387.03</v>
      </c>
    </row>
    <row r="2245" spans="1:4" ht="12.75" customHeight="1" x14ac:dyDescent="0.2">
      <c r="A2245" s="424" t="s">
        <v>3425</v>
      </c>
      <c r="B2245" s="429" t="s">
        <v>9858</v>
      </c>
      <c r="C2245" s="424" t="s">
        <v>58</v>
      </c>
      <c r="D2245" s="434">
        <v>580.24</v>
      </c>
    </row>
    <row r="2246" spans="1:4" ht="12.75" customHeight="1" x14ac:dyDescent="0.2">
      <c r="A2246" s="424" t="s">
        <v>3427</v>
      </c>
      <c r="B2246" s="429" t="s">
        <v>9859</v>
      </c>
      <c r="C2246" s="424" t="s">
        <v>58</v>
      </c>
      <c r="D2246" s="434">
        <v>303.37</v>
      </c>
    </row>
    <row r="2247" spans="1:4" ht="12.75" customHeight="1" x14ac:dyDescent="0.2">
      <c r="A2247" s="424" t="s">
        <v>3432</v>
      </c>
      <c r="B2247" s="429" t="s">
        <v>9860</v>
      </c>
      <c r="C2247" s="424" t="s">
        <v>58</v>
      </c>
      <c r="D2247" s="434">
        <v>255.78</v>
      </c>
    </row>
    <row r="2248" spans="1:4" ht="12.75" customHeight="1" x14ac:dyDescent="0.2">
      <c r="A2248" s="424" t="s">
        <v>3429</v>
      </c>
      <c r="B2248" s="429" t="s">
        <v>9861</v>
      </c>
      <c r="C2248" s="424" t="s">
        <v>58</v>
      </c>
      <c r="D2248" s="434">
        <v>395.66</v>
      </c>
    </row>
    <row r="2249" spans="1:4" ht="12.75" customHeight="1" x14ac:dyDescent="0.2">
      <c r="A2249" s="424" t="s">
        <v>3431</v>
      </c>
      <c r="B2249" s="429" t="s">
        <v>9862</v>
      </c>
      <c r="C2249" s="424" t="s">
        <v>58</v>
      </c>
      <c r="D2249" s="434">
        <v>514.13</v>
      </c>
    </row>
    <row r="2250" spans="1:4" ht="12.75" customHeight="1" x14ac:dyDescent="0.2">
      <c r="A2250" s="424" t="s">
        <v>3433</v>
      </c>
      <c r="B2250" s="429" t="s">
        <v>9863</v>
      </c>
      <c r="C2250" s="424" t="s">
        <v>58</v>
      </c>
      <c r="D2250" s="434">
        <v>706.81</v>
      </c>
    </row>
    <row r="2251" spans="1:4" ht="12.75" customHeight="1" x14ac:dyDescent="0.2">
      <c r="A2251" s="424" t="s">
        <v>3435</v>
      </c>
      <c r="B2251" s="429" t="s">
        <v>9864</v>
      </c>
      <c r="C2251" s="424" t="s">
        <v>58</v>
      </c>
      <c r="D2251" s="434">
        <v>374.9</v>
      </c>
    </row>
    <row r="2252" spans="1:4" ht="12.75" customHeight="1" x14ac:dyDescent="0.2">
      <c r="A2252" s="424" t="s">
        <v>3437</v>
      </c>
      <c r="B2252" s="429" t="s">
        <v>9865</v>
      </c>
      <c r="C2252" s="424" t="s">
        <v>58</v>
      </c>
      <c r="D2252" s="434">
        <v>485.54</v>
      </c>
    </row>
    <row r="2253" spans="1:4" ht="12.75" customHeight="1" x14ac:dyDescent="0.2">
      <c r="A2253" s="424" t="s">
        <v>3439</v>
      </c>
      <c r="B2253" s="429" t="s">
        <v>9866</v>
      </c>
      <c r="C2253" s="424" t="s">
        <v>58</v>
      </c>
      <c r="D2253" s="434">
        <v>513.17999999999995</v>
      </c>
    </row>
    <row r="2254" spans="1:4" ht="12.75" customHeight="1" x14ac:dyDescent="0.2">
      <c r="A2254" s="424" t="s">
        <v>3440</v>
      </c>
      <c r="B2254" s="429" t="s">
        <v>9867</v>
      </c>
      <c r="C2254" s="424" t="s">
        <v>58</v>
      </c>
      <c r="D2254" s="434">
        <v>538.11</v>
      </c>
    </row>
    <row r="2255" spans="1:4" ht="12.75" customHeight="1" x14ac:dyDescent="0.2">
      <c r="A2255" s="424" t="s">
        <v>3441</v>
      </c>
      <c r="B2255" s="429" t="s">
        <v>9868</v>
      </c>
      <c r="C2255" s="424" t="s">
        <v>58</v>
      </c>
      <c r="D2255" s="434">
        <v>568.5</v>
      </c>
    </row>
    <row r="2256" spans="1:4" ht="12.75" customHeight="1" x14ac:dyDescent="0.2">
      <c r="A2256" s="424" t="s">
        <v>3442</v>
      </c>
      <c r="B2256" s="429" t="s">
        <v>9869</v>
      </c>
      <c r="C2256" s="424" t="s">
        <v>58</v>
      </c>
      <c r="D2256" s="434">
        <v>596.17999999999995</v>
      </c>
    </row>
    <row r="2257" spans="1:4" ht="12.75" customHeight="1" x14ac:dyDescent="0.2">
      <c r="A2257" s="424" t="s">
        <v>3444</v>
      </c>
      <c r="B2257" s="429" t="s">
        <v>9870</v>
      </c>
      <c r="C2257" s="424" t="s">
        <v>58</v>
      </c>
      <c r="D2257" s="434">
        <v>623.83000000000004</v>
      </c>
    </row>
    <row r="2258" spans="1:4" ht="12.75" customHeight="1" x14ac:dyDescent="0.2">
      <c r="A2258" s="424" t="s">
        <v>3445</v>
      </c>
      <c r="B2258" s="429" t="s">
        <v>9871</v>
      </c>
      <c r="C2258" s="424" t="s">
        <v>58</v>
      </c>
      <c r="D2258" s="434">
        <v>924.31</v>
      </c>
    </row>
    <row r="2259" spans="1:4" ht="12.75" customHeight="1" x14ac:dyDescent="0.2">
      <c r="A2259" s="424" t="s">
        <v>3447</v>
      </c>
      <c r="B2259" s="429" t="s">
        <v>9872</v>
      </c>
      <c r="C2259" s="424" t="s">
        <v>58</v>
      </c>
      <c r="D2259" s="434">
        <v>470.38</v>
      </c>
    </row>
    <row r="2260" spans="1:4" ht="12.75" customHeight="1" x14ac:dyDescent="0.2">
      <c r="A2260" s="424" t="s">
        <v>3449</v>
      </c>
      <c r="B2260" s="429" t="s">
        <v>9873</v>
      </c>
      <c r="C2260" s="424" t="s">
        <v>58</v>
      </c>
      <c r="D2260" s="434">
        <v>600.07000000000005</v>
      </c>
    </row>
    <row r="2261" spans="1:4" ht="12.75" customHeight="1" x14ac:dyDescent="0.2">
      <c r="A2261" s="424" t="s">
        <v>3451</v>
      </c>
      <c r="B2261" s="429" t="s">
        <v>9874</v>
      </c>
      <c r="C2261" s="424" t="s">
        <v>58</v>
      </c>
      <c r="D2261" s="434">
        <v>729.76</v>
      </c>
    </row>
    <row r="2262" spans="1:4" ht="12.75" customHeight="1" x14ac:dyDescent="0.2">
      <c r="A2262" s="424" t="s">
        <v>3453</v>
      </c>
      <c r="B2262" s="429" t="s">
        <v>9875</v>
      </c>
      <c r="C2262" s="424" t="s">
        <v>58</v>
      </c>
      <c r="D2262" s="435">
        <v>1005.71</v>
      </c>
    </row>
    <row r="2263" spans="1:4" ht="12.75" customHeight="1" x14ac:dyDescent="0.2">
      <c r="A2263" s="424" t="s">
        <v>3455</v>
      </c>
      <c r="B2263" s="429" t="s">
        <v>9876</v>
      </c>
      <c r="C2263" s="424" t="s">
        <v>58</v>
      </c>
      <c r="D2263" s="435">
        <v>1304.6199999999999</v>
      </c>
    </row>
    <row r="2264" spans="1:4" ht="12.75" customHeight="1" x14ac:dyDescent="0.2">
      <c r="A2264" s="424" t="s">
        <v>3457</v>
      </c>
      <c r="B2264" s="429" t="s">
        <v>9877</v>
      </c>
      <c r="C2264" s="424" t="s">
        <v>58</v>
      </c>
      <c r="D2264" s="434">
        <v>557.34</v>
      </c>
    </row>
    <row r="2265" spans="1:4" ht="12.75" customHeight="1" x14ac:dyDescent="0.2">
      <c r="A2265" s="424" t="s">
        <v>3459</v>
      </c>
      <c r="B2265" s="429" t="s">
        <v>9878</v>
      </c>
      <c r="C2265" s="424" t="s">
        <v>58</v>
      </c>
      <c r="D2265" s="434">
        <v>706.81</v>
      </c>
    </row>
    <row r="2266" spans="1:4" ht="12.75" customHeight="1" x14ac:dyDescent="0.2">
      <c r="A2266" s="424" t="s">
        <v>3461</v>
      </c>
      <c r="B2266" s="429" t="s">
        <v>9879</v>
      </c>
      <c r="C2266" s="424" t="s">
        <v>58</v>
      </c>
      <c r="D2266" s="434">
        <v>856.25</v>
      </c>
    </row>
    <row r="2267" spans="1:4" ht="12.75" customHeight="1" x14ac:dyDescent="0.2">
      <c r="A2267" s="424" t="s">
        <v>3463</v>
      </c>
      <c r="B2267" s="429" t="s">
        <v>9880</v>
      </c>
      <c r="C2267" s="424" t="s">
        <v>58</v>
      </c>
      <c r="D2267" s="435">
        <v>1160.28</v>
      </c>
    </row>
    <row r="2268" spans="1:4" ht="12.75" customHeight="1" x14ac:dyDescent="0.2">
      <c r="A2268" s="424" t="s">
        <v>3465</v>
      </c>
      <c r="B2268" s="429" t="s">
        <v>9881</v>
      </c>
      <c r="C2268" s="424" t="s">
        <v>58</v>
      </c>
      <c r="D2268" s="435">
        <v>1500.13</v>
      </c>
    </row>
    <row r="2269" spans="1:4" ht="12.75" customHeight="1" x14ac:dyDescent="0.2">
      <c r="A2269" s="424" t="s">
        <v>3467</v>
      </c>
      <c r="B2269" s="429" t="s">
        <v>9882</v>
      </c>
      <c r="C2269" s="424" t="s">
        <v>58</v>
      </c>
      <c r="D2269" s="434">
        <v>820.43</v>
      </c>
    </row>
    <row r="2270" spans="1:4" ht="12.75" customHeight="1" x14ac:dyDescent="0.2">
      <c r="A2270" s="424" t="s">
        <v>3469</v>
      </c>
      <c r="B2270" s="429" t="s">
        <v>9883</v>
      </c>
      <c r="C2270" s="424" t="s">
        <v>58</v>
      </c>
      <c r="D2270" s="434">
        <v>990.35</v>
      </c>
    </row>
    <row r="2271" spans="1:4" x14ac:dyDescent="0.2">
      <c r="A2271" s="425">
        <v>8993</v>
      </c>
      <c r="B2271" s="428" t="s">
        <v>9884</v>
      </c>
      <c r="C2271" s="423"/>
      <c r="D2271" s="431"/>
    </row>
    <row r="2272" spans="1:4" ht="12.75" customHeight="1" x14ac:dyDescent="0.2">
      <c r="A2272" s="424" t="s">
        <v>3409</v>
      </c>
      <c r="B2272" s="429" t="s">
        <v>9885</v>
      </c>
      <c r="C2272" s="424" t="s">
        <v>58</v>
      </c>
      <c r="D2272" s="435">
        <v>1493.82</v>
      </c>
    </row>
    <row r="2273" spans="1:4" ht="12.75" customHeight="1" x14ac:dyDescent="0.2">
      <c r="A2273" s="424" t="s">
        <v>3411</v>
      </c>
      <c r="B2273" s="429" t="s">
        <v>9886</v>
      </c>
      <c r="C2273" s="424" t="s">
        <v>58</v>
      </c>
      <c r="D2273" s="434">
        <v>986.16</v>
      </c>
    </row>
    <row r="2274" spans="1:4" ht="12.75" customHeight="1" x14ac:dyDescent="0.2">
      <c r="A2274" s="424" t="s">
        <v>3413</v>
      </c>
      <c r="B2274" s="429" t="s">
        <v>9887</v>
      </c>
      <c r="C2274" s="424" t="s">
        <v>58</v>
      </c>
      <c r="D2274" s="434">
        <v>234.79</v>
      </c>
    </row>
    <row r="2275" spans="1:4" ht="12.75" customHeight="1" x14ac:dyDescent="0.2">
      <c r="A2275" s="424" t="s">
        <v>3415</v>
      </c>
      <c r="B2275" s="429" t="s">
        <v>9888</v>
      </c>
      <c r="C2275" s="424" t="s">
        <v>58</v>
      </c>
      <c r="D2275" s="434">
        <v>263.66000000000003</v>
      </c>
    </row>
    <row r="2276" spans="1:4" ht="12.75" customHeight="1" x14ac:dyDescent="0.2">
      <c r="A2276" s="424" t="s">
        <v>3417</v>
      </c>
      <c r="B2276" s="429" t="s">
        <v>9889</v>
      </c>
      <c r="C2276" s="424" t="s">
        <v>58</v>
      </c>
      <c r="D2276" s="434">
        <v>321.38</v>
      </c>
    </row>
    <row r="2277" spans="1:4" ht="12.75" customHeight="1" x14ac:dyDescent="0.2">
      <c r="A2277" s="424" t="s">
        <v>3420</v>
      </c>
      <c r="B2277" s="429" t="s">
        <v>9890</v>
      </c>
      <c r="C2277" s="424" t="s">
        <v>58</v>
      </c>
      <c r="D2277" s="434">
        <v>373.49</v>
      </c>
    </row>
    <row r="2278" spans="1:4" ht="12.75" customHeight="1" x14ac:dyDescent="0.2">
      <c r="A2278" s="424" t="s">
        <v>3422</v>
      </c>
      <c r="B2278" s="429" t="s">
        <v>9891</v>
      </c>
      <c r="C2278" s="424" t="s">
        <v>58</v>
      </c>
      <c r="D2278" s="434">
        <v>448.14</v>
      </c>
    </row>
    <row r="2279" spans="1:4" ht="12.75" customHeight="1" x14ac:dyDescent="0.2">
      <c r="A2279" s="424" t="s">
        <v>3424</v>
      </c>
      <c r="B2279" s="429" t="s">
        <v>9892</v>
      </c>
      <c r="C2279" s="424" t="s">
        <v>58</v>
      </c>
      <c r="D2279" s="434">
        <v>522.78</v>
      </c>
    </row>
    <row r="2280" spans="1:4" ht="12.75" customHeight="1" x14ac:dyDescent="0.2">
      <c r="A2280" s="424" t="s">
        <v>3426</v>
      </c>
      <c r="B2280" s="429" t="s">
        <v>9893</v>
      </c>
      <c r="C2280" s="424" t="s">
        <v>58</v>
      </c>
      <c r="D2280" s="434">
        <v>777.62</v>
      </c>
    </row>
    <row r="2281" spans="1:4" ht="12.75" customHeight="1" x14ac:dyDescent="0.2">
      <c r="A2281" s="424" t="s">
        <v>3428</v>
      </c>
      <c r="B2281" s="429" t="s">
        <v>9894</v>
      </c>
      <c r="C2281" s="424" t="s">
        <v>58</v>
      </c>
      <c r="D2281" s="434">
        <v>500.73</v>
      </c>
    </row>
    <row r="2282" spans="1:4" ht="12.75" customHeight="1" x14ac:dyDescent="0.2">
      <c r="A2282" s="424" t="s">
        <v>3430</v>
      </c>
      <c r="B2282" s="429" t="s">
        <v>9895</v>
      </c>
      <c r="C2282" s="424" t="s">
        <v>58</v>
      </c>
      <c r="D2282" s="434">
        <v>593.03</v>
      </c>
    </row>
    <row r="2283" spans="1:4" ht="12.75" customHeight="1" x14ac:dyDescent="0.2">
      <c r="A2283" s="424" t="s">
        <v>3434</v>
      </c>
      <c r="B2283" s="429" t="s">
        <v>9896</v>
      </c>
      <c r="C2283" s="424" t="s">
        <v>58</v>
      </c>
      <c r="D2283" s="434">
        <v>977.32</v>
      </c>
    </row>
    <row r="2284" spans="1:4" ht="12.75" customHeight="1" x14ac:dyDescent="0.2">
      <c r="A2284" s="424" t="s">
        <v>3436</v>
      </c>
      <c r="B2284" s="429" t="s">
        <v>9897</v>
      </c>
      <c r="C2284" s="424" t="s">
        <v>58</v>
      </c>
      <c r="D2284" s="434">
        <v>645.41</v>
      </c>
    </row>
    <row r="2285" spans="1:4" ht="12.75" customHeight="1" x14ac:dyDescent="0.2">
      <c r="A2285" s="424" t="s">
        <v>3438</v>
      </c>
      <c r="B2285" s="429" t="s">
        <v>9898</v>
      </c>
      <c r="C2285" s="424" t="s">
        <v>58</v>
      </c>
      <c r="D2285" s="434">
        <v>756.05</v>
      </c>
    </row>
    <row r="2286" spans="1:4" ht="12.75" customHeight="1" x14ac:dyDescent="0.2">
      <c r="A2286" s="424" t="s">
        <v>3443</v>
      </c>
      <c r="B2286" s="429" t="s">
        <v>9899</v>
      </c>
      <c r="C2286" s="424" t="s">
        <v>58</v>
      </c>
      <c r="D2286" s="434">
        <v>866.69</v>
      </c>
    </row>
    <row r="2287" spans="1:4" ht="12.75" customHeight="1" x14ac:dyDescent="0.2">
      <c r="A2287" s="424" t="s">
        <v>3446</v>
      </c>
      <c r="B2287" s="429" t="s">
        <v>9900</v>
      </c>
      <c r="C2287" s="424" t="s">
        <v>58</v>
      </c>
      <c r="D2287" s="435">
        <v>1261.43</v>
      </c>
    </row>
    <row r="2288" spans="1:4" ht="12.75" customHeight="1" x14ac:dyDescent="0.2">
      <c r="A2288" s="424" t="s">
        <v>3448</v>
      </c>
      <c r="B2288" s="429" t="s">
        <v>9901</v>
      </c>
      <c r="C2288" s="424" t="s">
        <v>58</v>
      </c>
      <c r="D2288" s="434">
        <v>807.51</v>
      </c>
    </row>
    <row r="2289" spans="1:4" ht="12.75" customHeight="1" x14ac:dyDescent="0.2">
      <c r="A2289" s="424" t="s">
        <v>3450</v>
      </c>
      <c r="B2289" s="429" t="s">
        <v>9902</v>
      </c>
      <c r="C2289" s="424" t="s">
        <v>58</v>
      </c>
      <c r="D2289" s="434">
        <v>937.2</v>
      </c>
    </row>
    <row r="2290" spans="1:4" ht="12.75" customHeight="1" x14ac:dyDescent="0.2">
      <c r="A2290" s="424" t="s">
        <v>3452</v>
      </c>
      <c r="B2290" s="429" t="s">
        <v>9903</v>
      </c>
      <c r="C2290" s="424" t="s">
        <v>58</v>
      </c>
      <c r="D2290" s="435">
        <v>1066.8800000000001</v>
      </c>
    </row>
    <row r="2291" spans="1:4" ht="12.75" customHeight="1" x14ac:dyDescent="0.2">
      <c r="A2291" s="424" t="s">
        <v>3454</v>
      </c>
      <c r="B2291" s="429" t="s">
        <v>9904</v>
      </c>
      <c r="C2291" s="424" t="s">
        <v>58</v>
      </c>
      <c r="D2291" s="435">
        <v>1435.37</v>
      </c>
    </row>
    <row r="2292" spans="1:4" ht="12.75" customHeight="1" x14ac:dyDescent="0.2">
      <c r="A2292" s="424" t="s">
        <v>3456</v>
      </c>
      <c r="B2292" s="429" t="s">
        <v>9905</v>
      </c>
      <c r="C2292" s="424" t="s">
        <v>58</v>
      </c>
      <c r="D2292" s="435">
        <v>1734.28</v>
      </c>
    </row>
    <row r="2293" spans="1:4" ht="12.75" customHeight="1" x14ac:dyDescent="0.2">
      <c r="A2293" s="424" t="s">
        <v>3458</v>
      </c>
      <c r="B2293" s="429" t="s">
        <v>9906</v>
      </c>
      <c r="C2293" s="424" t="s">
        <v>58</v>
      </c>
      <c r="D2293" s="434">
        <v>987.01</v>
      </c>
    </row>
    <row r="2294" spans="1:4" ht="12.75" customHeight="1" x14ac:dyDescent="0.2">
      <c r="A2294" s="424" t="s">
        <v>3460</v>
      </c>
      <c r="B2294" s="429" t="s">
        <v>9907</v>
      </c>
      <c r="C2294" s="424" t="s">
        <v>58</v>
      </c>
      <c r="D2294" s="435">
        <v>1136.48</v>
      </c>
    </row>
    <row r="2295" spans="1:4" ht="12.75" customHeight="1" x14ac:dyDescent="0.2">
      <c r="A2295" s="424" t="s">
        <v>3462</v>
      </c>
      <c r="B2295" s="429" t="s">
        <v>9908</v>
      </c>
      <c r="C2295" s="424" t="s">
        <v>58</v>
      </c>
      <c r="D2295" s="435">
        <v>1285.9100000000001</v>
      </c>
    </row>
    <row r="2296" spans="1:4" ht="12.75" customHeight="1" x14ac:dyDescent="0.2">
      <c r="A2296" s="424" t="s">
        <v>3464</v>
      </c>
      <c r="B2296" s="429" t="s">
        <v>9909</v>
      </c>
      <c r="C2296" s="424" t="s">
        <v>58</v>
      </c>
      <c r="D2296" s="435">
        <v>1693.7</v>
      </c>
    </row>
    <row r="2297" spans="1:4" ht="12.75" customHeight="1" x14ac:dyDescent="0.2">
      <c r="A2297" s="424" t="s">
        <v>3466</v>
      </c>
      <c r="B2297" s="429" t="s">
        <v>9910</v>
      </c>
      <c r="C2297" s="424" t="s">
        <v>58</v>
      </c>
      <c r="D2297" s="435">
        <v>2033.56</v>
      </c>
    </row>
    <row r="2298" spans="1:4" ht="12.75" customHeight="1" x14ac:dyDescent="0.2">
      <c r="A2298" s="424" t="s">
        <v>3468</v>
      </c>
      <c r="B2298" s="429" t="s">
        <v>9911</v>
      </c>
      <c r="C2298" s="424" t="s">
        <v>58</v>
      </c>
      <c r="D2298" s="435">
        <v>1353.86</v>
      </c>
    </row>
    <row r="2299" spans="1:4" ht="12.75" customHeight="1" x14ac:dyDescent="0.2">
      <c r="A2299" s="424" t="s">
        <v>3470</v>
      </c>
      <c r="B2299" s="429" t="s">
        <v>9912</v>
      </c>
      <c r="C2299" s="424" t="s">
        <v>58</v>
      </c>
      <c r="D2299" s="435">
        <v>1523.78</v>
      </c>
    </row>
    <row r="2300" spans="1:4" x14ac:dyDescent="0.2">
      <c r="A2300" s="425">
        <v>8994</v>
      </c>
      <c r="B2300" s="428" t="s">
        <v>13591</v>
      </c>
      <c r="C2300" s="423"/>
      <c r="D2300" s="431"/>
    </row>
    <row r="2301" spans="1:4" ht="12.75" customHeight="1" x14ac:dyDescent="0.2">
      <c r="A2301" s="424" t="s">
        <v>3471</v>
      </c>
      <c r="B2301" s="429" t="s">
        <v>9913</v>
      </c>
      <c r="C2301" s="424" t="s">
        <v>58</v>
      </c>
      <c r="D2301" s="434">
        <v>885.94</v>
      </c>
    </row>
    <row r="2302" spans="1:4" ht="12.75" customHeight="1" x14ac:dyDescent="0.2">
      <c r="A2302" s="424" t="s">
        <v>3472</v>
      </c>
      <c r="B2302" s="429" t="s">
        <v>9914</v>
      </c>
      <c r="C2302" s="424" t="s">
        <v>58</v>
      </c>
      <c r="D2302" s="435">
        <v>1686.77</v>
      </c>
    </row>
    <row r="2303" spans="1:4" ht="12.75" customHeight="1" x14ac:dyDescent="0.2">
      <c r="A2303" s="424" t="s">
        <v>3473</v>
      </c>
      <c r="B2303" s="429" t="s">
        <v>9915</v>
      </c>
      <c r="C2303" s="424" t="s">
        <v>58</v>
      </c>
      <c r="D2303" s="434">
        <v>620.41</v>
      </c>
    </row>
    <row r="2304" spans="1:4" ht="12.75" customHeight="1" x14ac:dyDescent="0.2">
      <c r="A2304" s="424" t="s">
        <v>13592</v>
      </c>
      <c r="B2304" s="429" t="s">
        <v>13593</v>
      </c>
      <c r="C2304" s="424" t="s">
        <v>58</v>
      </c>
      <c r="D2304" s="435">
        <v>2770.18</v>
      </c>
    </row>
    <row r="2305" spans="1:4" ht="12.75" customHeight="1" x14ac:dyDescent="0.2">
      <c r="A2305" s="424" t="s">
        <v>13594</v>
      </c>
      <c r="B2305" s="429" t="s">
        <v>13595</v>
      </c>
      <c r="C2305" s="424" t="s">
        <v>58</v>
      </c>
      <c r="D2305" s="434">
        <v>636.85</v>
      </c>
    </row>
    <row r="2306" spans="1:4" ht="12.75" customHeight="1" x14ac:dyDescent="0.2">
      <c r="A2306" s="424" t="s">
        <v>3474</v>
      </c>
      <c r="B2306" s="429" t="s">
        <v>9916</v>
      </c>
      <c r="C2306" s="424" t="s">
        <v>58</v>
      </c>
      <c r="D2306" s="434">
        <v>645.23</v>
      </c>
    </row>
    <row r="2307" spans="1:4" ht="12.75" customHeight="1" x14ac:dyDescent="0.2">
      <c r="A2307" s="424" t="s">
        <v>13596</v>
      </c>
      <c r="B2307" s="429" t="s">
        <v>13597</v>
      </c>
      <c r="C2307" s="424" t="s">
        <v>58</v>
      </c>
      <c r="D2307" s="435">
        <v>3813.24</v>
      </c>
    </row>
    <row r="2308" spans="1:4" ht="12.75" customHeight="1" x14ac:dyDescent="0.2">
      <c r="A2308" s="424" t="s">
        <v>5486</v>
      </c>
      <c r="B2308" s="429" t="s">
        <v>9917</v>
      </c>
      <c r="C2308" s="424" t="s">
        <v>58</v>
      </c>
      <c r="D2308" s="436">
        <v>31948</v>
      </c>
    </row>
    <row r="2309" spans="1:4" x14ac:dyDescent="0.2">
      <c r="A2309" s="425">
        <v>8995</v>
      </c>
      <c r="B2309" s="428" t="s">
        <v>9918</v>
      </c>
      <c r="C2309" s="423"/>
      <c r="D2309" s="431"/>
    </row>
    <row r="2310" spans="1:4" x14ac:dyDescent="0.2">
      <c r="A2310" s="424" t="s">
        <v>3406</v>
      </c>
      <c r="B2310" s="429" t="s">
        <v>3407</v>
      </c>
      <c r="C2310" s="424" t="s">
        <v>58</v>
      </c>
      <c r="D2310" s="435">
        <v>3319.98</v>
      </c>
    </row>
    <row r="2311" spans="1:4" x14ac:dyDescent="0.2">
      <c r="A2311" s="424" t="s">
        <v>3501</v>
      </c>
      <c r="B2311" s="429" t="s">
        <v>3502</v>
      </c>
      <c r="C2311" s="424" t="s">
        <v>58</v>
      </c>
      <c r="D2311" s="435">
        <v>3546.4</v>
      </c>
    </row>
    <row r="2312" spans="1:4" x14ac:dyDescent="0.2">
      <c r="A2312" s="424" t="s">
        <v>3503</v>
      </c>
      <c r="B2312" s="429" t="s">
        <v>3504</v>
      </c>
      <c r="C2312" s="424" t="s">
        <v>58</v>
      </c>
      <c r="D2312" s="434">
        <v>873.09</v>
      </c>
    </row>
    <row r="2313" spans="1:4" x14ac:dyDescent="0.2">
      <c r="A2313" s="424" t="s">
        <v>3505</v>
      </c>
      <c r="B2313" s="429" t="s">
        <v>3506</v>
      </c>
      <c r="C2313" s="424" t="s">
        <v>58</v>
      </c>
      <c r="D2313" s="434">
        <v>837.24</v>
      </c>
    </row>
    <row r="2314" spans="1:4" x14ac:dyDescent="0.2">
      <c r="A2314" s="424" t="s">
        <v>3507</v>
      </c>
      <c r="B2314" s="429" t="s">
        <v>3508</v>
      </c>
      <c r="C2314" s="424" t="s">
        <v>58</v>
      </c>
      <c r="D2314" s="435">
        <v>1497.86</v>
      </c>
    </row>
    <row r="2315" spans="1:4" x14ac:dyDescent="0.2">
      <c r="A2315" s="424" t="s">
        <v>3509</v>
      </c>
      <c r="B2315" s="429" t="s">
        <v>3510</v>
      </c>
      <c r="C2315" s="424" t="s">
        <v>58</v>
      </c>
      <c r="D2315" s="435">
        <v>1279.71</v>
      </c>
    </row>
    <row r="2316" spans="1:4" x14ac:dyDescent="0.2">
      <c r="A2316" s="424" t="s">
        <v>3511</v>
      </c>
      <c r="B2316" s="429" t="s">
        <v>3512</v>
      </c>
      <c r="C2316" s="424" t="s">
        <v>58</v>
      </c>
      <c r="D2316" s="435">
        <v>2414.31</v>
      </c>
    </row>
    <row r="2317" spans="1:4" x14ac:dyDescent="0.2">
      <c r="A2317" s="424" t="s">
        <v>3513</v>
      </c>
      <c r="B2317" s="429" t="s">
        <v>3514</v>
      </c>
      <c r="C2317" s="424" t="s">
        <v>58</v>
      </c>
      <c r="D2317" s="435">
        <v>2881.44</v>
      </c>
    </row>
    <row r="2318" spans="1:4" x14ac:dyDescent="0.2">
      <c r="A2318" s="424" t="s">
        <v>3515</v>
      </c>
      <c r="B2318" s="429" t="s">
        <v>3516</v>
      </c>
      <c r="C2318" s="424" t="s">
        <v>58</v>
      </c>
      <c r="D2318" s="435">
        <v>1548.7</v>
      </c>
    </row>
    <row r="2319" spans="1:4" x14ac:dyDescent="0.2">
      <c r="A2319" s="424" t="s">
        <v>3723</v>
      </c>
      <c r="B2319" s="429" t="s">
        <v>3724</v>
      </c>
      <c r="C2319" s="424" t="s">
        <v>58</v>
      </c>
      <c r="D2319" s="435">
        <v>1720.7</v>
      </c>
    </row>
    <row r="2320" spans="1:4" x14ac:dyDescent="0.2">
      <c r="A2320" s="425">
        <v>8996</v>
      </c>
      <c r="B2320" s="428" t="s">
        <v>9919</v>
      </c>
      <c r="C2320" s="423"/>
      <c r="D2320" s="431"/>
    </row>
    <row r="2321" spans="1:4" x14ac:dyDescent="0.2">
      <c r="A2321" s="424" t="s">
        <v>3992</v>
      </c>
      <c r="B2321" s="429" t="s">
        <v>9920</v>
      </c>
      <c r="C2321" s="424" t="s">
        <v>1930</v>
      </c>
      <c r="D2321" s="433">
        <v>96.27</v>
      </c>
    </row>
    <row r="2322" spans="1:4" ht="24" x14ac:dyDescent="0.2">
      <c r="A2322" s="424" t="s">
        <v>3995</v>
      </c>
      <c r="B2322" s="429" t="s">
        <v>9921</v>
      </c>
      <c r="C2322" s="424" t="s">
        <v>58</v>
      </c>
      <c r="D2322" s="434">
        <v>103.68</v>
      </c>
    </row>
    <row r="2323" spans="1:4" ht="24" x14ac:dyDescent="0.2">
      <c r="A2323" s="424" t="s">
        <v>3997</v>
      </c>
      <c r="B2323" s="429" t="s">
        <v>9922</v>
      </c>
      <c r="C2323" s="424" t="s">
        <v>58</v>
      </c>
      <c r="D2323" s="434">
        <v>219.41</v>
      </c>
    </row>
    <row r="2324" spans="1:4" ht="24" x14ac:dyDescent="0.2">
      <c r="A2324" s="424" t="s">
        <v>3996</v>
      </c>
      <c r="B2324" s="429" t="s">
        <v>9923</v>
      </c>
      <c r="C2324" s="424" t="s">
        <v>58</v>
      </c>
      <c r="D2324" s="434">
        <v>188.36</v>
      </c>
    </row>
    <row r="2325" spans="1:4" ht="24" x14ac:dyDescent="0.2">
      <c r="A2325" s="424" t="s">
        <v>3993</v>
      </c>
      <c r="B2325" s="429" t="s">
        <v>9924</v>
      </c>
      <c r="C2325" s="424" t="s">
        <v>58</v>
      </c>
      <c r="D2325" s="433">
        <v>73.91</v>
      </c>
    </row>
    <row r="2326" spans="1:4" ht="24" x14ac:dyDescent="0.2">
      <c r="A2326" s="424" t="s">
        <v>3998</v>
      </c>
      <c r="B2326" s="429" t="s">
        <v>9925</v>
      </c>
      <c r="C2326" s="424" t="s">
        <v>58</v>
      </c>
      <c r="D2326" s="434">
        <v>264.66000000000003</v>
      </c>
    </row>
    <row r="2327" spans="1:4" ht="24" x14ac:dyDescent="0.2">
      <c r="A2327" s="424" t="s">
        <v>3994</v>
      </c>
      <c r="B2327" s="429" t="s">
        <v>9926</v>
      </c>
      <c r="C2327" s="424" t="s">
        <v>58</v>
      </c>
      <c r="D2327" s="433">
        <v>58.9</v>
      </c>
    </row>
    <row r="2328" spans="1:4" x14ac:dyDescent="0.2">
      <c r="A2328" s="425">
        <v>8997</v>
      </c>
      <c r="B2328" s="428" t="s">
        <v>9927</v>
      </c>
      <c r="C2328" s="423"/>
      <c r="D2328" s="431"/>
    </row>
    <row r="2329" spans="1:4" ht="24" x14ac:dyDescent="0.2">
      <c r="A2329" s="424" t="s">
        <v>1929</v>
      </c>
      <c r="B2329" s="429" t="s">
        <v>13598</v>
      </c>
      <c r="C2329" s="424" t="s">
        <v>22</v>
      </c>
      <c r="D2329" s="434">
        <v>257.92</v>
      </c>
    </row>
    <row r="2330" spans="1:4" ht="24" x14ac:dyDescent="0.2">
      <c r="A2330" s="424" t="s">
        <v>1928</v>
      </c>
      <c r="B2330" s="429" t="s">
        <v>13599</v>
      </c>
      <c r="C2330" s="424" t="s">
        <v>22</v>
      </c>
      <c r="D2330" s="434">
        <v>201.12</v>
      </c>
    </row>
    <row r="2331" spans="1:4" x14ac:dyDescent="0.2">
      <c r="A2331" s="425">
        <v>8998</v>
      </c>
      <c r="B2331" s="428" t="s">
        <v>9928</v>
      </c>
      <c r="C2331" s="423"/>
      <c r="D2331" s="431"/>
    </row>
    <row r="2332" spans="1:4" ht="24" x14ac:dyDescent="0.2">
      <c r="A2332" s="424" t="s">
        <v>13600</v>
      </c>
      <c r="B2332" s="429" t="s">
        <v>13601</v>
      </c>
      <c r="C2332" s="424" t="s">
        <v>58</v>
      </c>
      <c r="D2332" s="435">
        <v>3777.19</v>
      </c>
    </row>
    <row r="2333" spans="1:4" x14ac:dyDescent="0.2">
      <c r="A2333" s="424" t="s">
        <v>1931</v>
      </c>
      <c r="B2333" s="429" t="s">
        <v>1932</v>
      </c>
      <c r="C2333" s="424" t="s">
        <v>58</v>
      </c>
      <c r="D2333" s="435">
        <v>2006.67</v>
      </c>
    </row>
    <row r="2334" spans="1:4" x14ac:dyDescent="0.2">
      <c r="A2334" s="424" t="s">
        <v>1933</v>
      </c>
      <c r="B2334" s="429" t="s">
        <v>1934</v>
      </c>
      <c r="C2334" s="424" t="s">
        <v>58</v>
      </c>
      <c r="D2334" s="435">
        <v>2791.21</v>
      </c>
    </row>
    <row r="2335" spans="1:4" x14ac:dyDescent="0.2">
      <c r="A2335" s="424" t="s">
        <v>1935</v>
      </c>
      <c r="B2335" s="429" t="s">
        <v>1936</v>
      </c>
      <c r="C2335" s="424" t="s">
        <v>58</v>
      </c>
      <c r="D2335" s="435">
        <v>3221.49</v>
      </c>
    </row>
    <row r="2336" spans="1:4" ht="24" x14ac:dyDescent="0.2">
      <c r="A2336" s="424" t="s">
        <v>1937</v>
      </c>
      <c r="B2336" s="429" t="s">
        <v>1938</v>
      </c>
      <c r="C2336" s="424" t="s">
        <v>58</v>
      </c>
      <c r="D2336" s="435">
        <v>3679.93</v>
      </c>
    </row>
    <row r="2337" spans="1:4" x14ac:dyDescent="0.2">
      <c r="A2337" s="425">
        <v>8686</v>
      </c>
      <c r="B2337" s="428" t="s">
        <v>9929</v>
      </c>
      <c r="C2337" s="423"/>
      <c r="D2337" s="431"/>
    </row>
    <row r="2338" spans="1:4" x14ac:dyDescent="0.2">
      <c r="A2338" s="425">
        <v>9000</v>
      </c>
      <c r="B2338" s="428" t="s">
        <v>9930</v>
      </c>
      <c r="C2338" s="423"/>
      <c r="D2338" s="431"/>
    </row>
    <row r="2339" spans="1:4" ht="12.75" customHeight="1" x14ac:dyDescent="0.2">
      <c r="A2339" s="424" t="s">
        <v>2456</v>
      </c>
      <c r="B2339" s="429" t="s">
        <v>9931</v>
      </c>
      <c r="C2339" s="424" t="s">
        <v>22</v>
      </c>
      <c r="D2339" s="433">
        <v>79.83</v>
      </c>
    </row>
    <row r="2340" spans="1:4" ht="12.75" customHeight="1" x14ac:dyDescent="0.2">
      <c r="A2340" s="424" t="s">
        <v>2457</v>
      </c>
      <c r="B2340" s="429" t="s">
        <v>9932</v>
      </c>
      <c r="C2340" s="424" t="s">
        <v>22</v>
      </c>
      <c r="D2340" s="434">
        <v>111.62</v>
      </c>
    </row>
    <row r="2341" spans="1:4" ht="12.75" customHeight="1" x14ac:dyDescent="0.2">
      <c r="A2341" s="424" t="s">
        <v>2458</v>
      </c>
      <c r="B2341" s="429" t="s">
        <v>9933</v>
      </c>
      <c r="C2341" s="424" t="s">
        <v>22</v>
      </c>
      <c r="D2341" s="434">
        <v>158.05000000000001</v>
      </c>
    </row>
    <row r="2342" spans="1:4" ht="12.75" customHeight="1" x14ac:dyDescent="0.2">
      <c r="A2342" s="424" t="s">
        <v>2459</v>
      </c>
      <c r="B2342" s="429" t="s">
        <v>9934</v>
      </c>
      <c r="C2342" s="424" t="s">
        <v>22</v>
      </c>
      <c r="D2342" s="434">
        <v>202.26</v>
      </c>
    </row>
    <row r="2343" spans="1:4" ht="12.75" customHeight="1" x14ac:dyDescent="0.2">
      <c r="A2343" s="424" t="s">
        <v>2455</v>
      </c>
      <c r="B2343" s="429" t="s">
        <v>9935</v>
      </c>
      <c r="C2343" s="424" t="s">
        <v>22</v>
      </c>
      <c r="D2343" s="433">
        <v>31.15</v>
      </c>
    </row>
    <row r="2344" spans="1:4" x14ac:dyDescent="0.2">
      <c r="A2344" s="425">
        <v>9001</v>
      </c>
      <c r="B2344" s="428" t="s">
        <v>9936</v>
      </c>
      <c r="C2344" s="423"/>
      <c r="D2344" s="431"/>
    </row>
    <row r="2345" spans="1:4" ht="12.75" customHeight="1" x14ac:dyDescent="0.2">
      <c r="A2345" s="424" t="s">
        <v>9937</v>
      </c>
      <c r="B2345" s="429" t="s">
        <v>9938</v>
      </c>
      <c r="C2345" s="424" t="s">
        <v>22</v>
      </c>
      <c r="D2345" s="433">
        <v>67.290000000000006</v>
      </c>
    </row>
    <row r="2346" spans="1:4" ht="12.75" customHeight="1" x14ac:dyDescent="0.2">
      <c r="A2346" s="424" t="s">
        <v>9939</v>
      </c>
      <c r="B2346" s="429" t="s">
        <v>9940</v>
      </c>
      <c r="C2346" s="424" t="s">
        <v>22</v>
      </c>
      <c r="D2346" s="434">
        <v>116.84</v>
      </c>
    </row>
    <row r="2347" spans="1:4" ht="12.75" customHeight="1" x14ac:dyDescent="0.2">
      <c r="A2347" s="424" t="s">
        <v>9941</v>
      </c>
      <c r="B2347" s="429" t="s">
        <v>9942</v>
      </c>
      <c r="C2347" s="424" t="s">
        <v>22</v>
      </c>
      <c r="D2347" s="433">
        <v>87.13</v>
      </c>
    </row>
    <row r="2348" spans="1:4" ht="12.75" customHeight="1" x14ac:dyDescent="0.2">
      <c r="A2348" s="424" t="s">
        <v>9943</v>
      </c>
      <c r="B2348" s="429" t="s">
        <v>9944</v>
      </c>
      <c r="C2348" s="424" t="s">
        <v>22</v>
      </c>
      <c r="D2348" s="434">
        <v>144.63999999999999</v>
      </c>
    </row>
    <row r="2349" spans="1:4" ht="12.75" customHeight="1" x14ac:dyDescent="0.2">
      <c r="A2349" s="424" t="s">
        <v>9945</v>
      </c>
      <c r="B2349" s="429" t="s">
        <v>9946</v>
      </c>
      <c r="C2349" s="424" t="s">
        <v>22</v>
      </c>
      <c r="D2349" s="434">
        <v>295.11</v>
      </c>
    </row>
    <row r="2350" spans="1:4" ht="12.75" customHeight="1" x14ac:dyDescent="0.2">
      <c r="A2350" s="424" t="s">
        <v>9947</v>
      </c>
      <c r="B2350" s="429" t="s">
        <v>9948</v>
      </c>
      <c r="C2350" s="424" t="s">
        <v>22</v>
      </c>
      <c r="D2350" s="434">
        <v>156.74</v>
      </c>
    </row>
    <row r="2351" spans="1:4" ht="12.75" customHeight="1" x14ac:dyDescent="0.2">
      <c r="A2351" s="424" t="s">
        <v>9949</v>
      </c>
      <c r="B2351" s="429" t="s">
        <v>9950</v>
      </c>
      <c r="C2351" s="424" t="s">
        <v>22</v>
      </c>
      <c r="D2351" s="434">
        <v>115.55</v>
      </c>
    </row>
    <row r="2352" spans="1:4" ht="12.75" customHeight="1" x14ac:dyDescent="0.2">
      <c r="A2352" s="424" t="s">
        <v>9951</v>
      </c>
      <c r="B2352" s="429" t="s">
        <v>9952</v>
      </c>
      <c r="C2352" s="424" t="s">
        <v>22</v>
      </c>
      <c r="D2352" s="434">
        <v>368.5</v>
      </c>
    </row>
    <row r="2353" spans="1:4" ht="12.75" customHeight="1" x14ac:dyDescent="0.2">
      <c r="A2353" s="424" t="s">
        <v>9953</v>
      </c>
      <c r="B2353" s="429" t="s">
        <v>9954</v>
      </c>
      <c r="C2353" s="424" t="s">
        <v>22</v>
      </c>
      <c r="D2353" s="434">
        <v>230.13</v>
      </c>
    </row>
    <row r="2354" spans="1:4" ht="12.75" customHeight="1" x14ac:dyDescent="0.2">
      <c r="A2354" s="424" t="s">
        <v>9955</v>
      </c>
      <c r="B2354" s="429" t="s">
        <v>9956</v>
      </c>
      <c r="C2354" s="424" t="s">
        <v>22</v>
      </c>
      <c r="D2354" s="434">
        <v>454.7</v>
      </c>
    </row>
    <row r="2355" spans="1:4" ht="12.75" customHeight="1" x14ac:dyDescent="0.2">
      <c r="A2355" s="424" t="s">
        <v>9957</v>
      </c>
      <c r="B2355" s="429" t="s">
        <v>9958</v>
      </c>
      <c r="C2355" s="424" t="s">
        <v>22</v>
      </c>
      <c r="D2355" s="434">
        <v>309.04000000000002</v>
      </c>
    </row>
    <row r="2356" spans="1:4" ht="12.75" customHeight="1" x14ac:dyDescent="0.2">
      <c r="A2356" s="424" t="s">
        <v>9959</v>
      </c>
      <c r="B2356" s="429" t="s">
        <v>9960</v>
      </c>
      <c r="C2356" s="424" t="s">
        <v>22</v>
      </c>
      <c r="D2356" s="434">
        <v>170.67</v>
      </c>
    </row>
    <row r="2357" spans="1:4" ht="12.75" customHeight="1" x14ac:dyDescent="0.2">
      <c r="A2357" s="424" t="s">
        <v>9961</v>
      </c>
      <c r="B2357" s="429" t="s">
        <v>9962</v>
      </c>
      <c r="C2357" s="424" t="s">
        <v>22</v>
      </c>
      <c r="D2357" s="434">
        <v>129.47999999999999</v>
      </c>
    </row>
    <row r="2358" spans="1:4" ht="12.75" customHeight="1" x14ac:dyDescent="0.2">
      <c r="A2358" s="424" t="s">
        <v>9963</v>
      </c>
      <c r="B2358" s="429" t="s">
        <v>9964</v>
      </c>
      <c r="C2358" s="424" t="s">
        <v>22</v>
      </c>
      <c r="D2358" s="434">
        <v>382.42</v>
      </c>
    </row>
    <row r="2359" spans="1:4" ht="12.75" customHeight="1" x14ac:dyDescent="0.2">
      <c r="A2359" s="424" t="s">
        <v>9965</v>
      </c>
      <c r="B2359" s="429" t="s">
        <v>9966</v>
      </c>
      <c r="C2359" s="424" t="s">
        <v>22</v>
      </c>
      <c r="D2359" s="434">
        <v>244.05</v>
      </c>
    </row>
    <row r="2360" spans="1:4" ht="12.75" customHeight="1" x14ac:dyDescent="0.2">
      <c r="A2360" s="424" t="s">
        <v>9967</v>
      </c>
      <c r="B2360" s="429" t="s">
        <v>9968</v>
      </c>
      <c r="C2360" s="424" t="s">
        <v>22</v>
      </c>
      <c r="D2360" s="434">
        <v>202.86</v>
      </c>
    </row>
    <row r="2361" spans="1:4" ht="12.75" customHeight="1" x14ac:dyDescent="0.2">
      <c r="A2361" s="424" t="s">
        <v>9969</v>
      </c>
      <c r="B2361" s="429" t="s">
        <v>9970</v>
      </c>
      <c r="C2361" s="424" t="s">
        <v>22</v>
      </c>
      <c r="D2361" s="434">
        <v>266.2</v>
      </c>
    </row>
    <row r="2362" spans="1:4" ht="12.75" customHeight="1" x14ac:dyDescent="0.2">
      <c r="A2362" s="424" t="s">
        <v>9971</v>
      </c>
      <c r="B2362" s="429" t="s">
        <v>9972</v>
      </c>
      <c r="C2362" s="424" t="s">
        <v>22</v>
      </c>
      <c r="D2362" s="434">
        <v>350.1</v>
      </c>
    </row>
    <row r="2363" spans="1:4" ht="12.75" customHeight="1" x14ac:dyDescent="0.2">
      <c r="A2363" s="424" t="s">
        <v>9973</v>
      </c>
      <c r="B2363" s="429" t="s">
        <v>9974</v>
      </c>
      <c r="C2363" s="424" t="s">
        <v>22</v>
      </c>
      <c r="D2363" s="434">
        <v>447.76</v>
      </c>
    </row>
    <row r="2364" spans="1:4" ht="12.75" customHeight="1" x14ac:dyDescent="0.2">
      <c r="A2364" s="424" t="s">
        <v>9975</v>
      </c>
      <c r="B2364" s="429" t="s">
        <v>9976</v>
      </c>
      <c r="C2364" s="424" t="s">
        <v>22</v>
      </c>
      <c r="D2364" s="434">
        <v>584.84</v>
      </c>
    </row>
    <row r="2365" spans="1:4" ht="12.75" customHeight="1" x14ac:dyDescent="0.2">
      <c r="A2365" s="424" t="s">
        <v>9977</v>
      </c>
      <c r="B2365" s="429" t="s">
        <v>9978</v>
      </c>
      <c r="C2365" s="424" t="s">
        <v>22</v>
      </c>
      <c r="D2365" s="434">
        <v>853.83</v>
      </c>
    </row>
    <row r="2366" spans="1:4" ht="12.75" customHeight="1" x14ac:dyDescent="0.2">
      <c r="A2366" s="424" t="s">
        <v>9979</v>
      </c>
      <c r="B2366" s="429" t="s">
        <v>9980</v>
      </c>
      <c r="C2366" s="424" t="s">
        <v>22</v>
      </c>
      <c r="D2366" s="435">
        <v>1047.4000000000001</v>
      </c>
    </row>
    <row r="2367" spans="1:4" x14ac:dyDescent="0.2">
      <c r="A2367" s="425">
        <v>9002</v>
      </c>
      <c r="B2367" s="428" t="s">
        <v>9981</v>
      </c>
      <c r="C2367" s="423"/>
      <c r="D2367" s="431"/>
    </row>
    <row r="2368" spans="1:4" ht="24" x14ac:dyDescent="0.2">
      <c r="A2368" s="424" t="s">
        <v>2521</v>
      </c>
      <c r="B2368" s="429" t="s">
        <v>2522</v>
      </c>
      <c r="C2368" s="424" t="s">
        <v>22</v>
      </c>
      <c r="D2368" s="433">
        <v>35.409999999999997</v>
      </c>
    </row>
    <row r="2369" spans="1:4" ht="24" x14ac:dyDescent="0.2">
      <c r="A2369" s="424" t="s">
        <v>2523</v>
      </c>
      <c r="B2369" s="429" t="s">
        <v>2524</v>
      </c>
      <c r="C2369" s="424" t="s">
        <v>22</v>
      </c>
      <c r="D2369" s="433">
        <v>67.680000000000007</v>
      </c>
    </row>
    <row r="2370" spans="1:4" ht="24" x14ac:dyDescent="0.2">
      <c r="A2370" s="424" t="s">
        <v>2525</v>
      </c>
      <c r="B2370" s="429" t="s">
        <v>2526</v>
      </c>
      <c r="C2370" s="424" t="s">
        <v>22</v>
      </c>
      <c r="D2370" s="434">
        <v>126.46</v>
      </c>
    </row>
    <row r="2371" spans="1:4" ht="24" x14ac:dyDescent="0.2">
      <c r="A2371" s="424" t="s">
        <v>2527</v>
      </c>
      <c r="B2371" s="429" t="s">
        <v>2528</v>
      </c>
      <c r="C2371" s="424" t="s">
        <v>22</v>
      </c>
      <c r="D2371" s="433">
        <v>24.66</v>
      </c>
    </row>
    <row r="2372" spans="1:4" ht="24" x14ac:dyDescent="0.2">
      <c r="A2372" s="424" t="s">
        <v>2529</v>
      </c>
      <c r="B2372" s="429" t="s">
        <v>2530</v>
      </c>
      <c r="C2372" s="424" t="s">
        <v>22</v>
      </c>
      <c r="D2372" s="433">
        <v>32.03</v>
      </c>
    </row>
    <row r="2373" spans="1:4" x14ac:dyDescent="0.2">
      <c r="A2373" s="425">
        <v>9003</v>
      </c>
      <c r="B2373" s="428" t="s">
        <v>9982</v>
      </c>
      <c r="C2373" s="423"/>
      <c r="D2373" s="431"/>
    </row>
    <row r="2374" spans="1:4" x14ac:dyDescent="0.2">
      <c r="A2374" s="424" t="s">
        <v>2515</v>
      </c>
      <c r="B2374" s="429" t="s">
        <v>2516</v>
      </c>
      <c r="C2374" s="424" t="s">
        <v>22</v>
      </c>
      <c r="D2374" s="433">
        <v>19.09</v>
      </c>
    </row>
    <row r="2375" spans="1:4" x14ac:dyDescent="0.2">
      <c r="A2375" s="424" t="s">
        <v>2517</v>
      </c>
      <c r="B2375" s="429" t="s">
        <v>2518</v>
      </c>
      <c r="C2375" s="424" t="s">
        <v>22</v>
      </c>
      <c r="D2375" s="433">
        <v>13.85</v>
      </c>
    </row>
    <row r="2376" spans="1:4" x14ac:dyDescent="0.2">
      <c r="A2376" s="424" t="s">
        <v>2519</v>
      </c>
      <c r="B2376" s="429" t="s">
        <v>2520</v>
      </c>
      <c r="C2376" s="424" t="s">
        <v>22</v>
      </c>
      <c r="D2376" s="433">
        <v>22.28</v>
      </c>
    </row>
    <row r="2377" spans="1:4" x14ac:dyDescent="0.2">
      <c r="A2377" s="425">
        <v>9004</v>
      </c>
      <c r="B2377" s="428" t="s">
        <v>9983</v>
      </c>
      <c r="C2377" s="423"/>
      <c r="D2377" s="431"/>
    </row>
    <row r="2378" spans="1:4" x14ac:dyDescent="0.2">
      <c r="A2378" s="424" t="s">
        <v>2593</v>
      </c>
      <c r="B2378" s="429" t="s">
        <v>9984</v>
      </c>
      <c r="C2378" s="424" t="s">
        <v>22</v>
      </c>
      <c r="D2378" s="433">
        <v>60.81</v>
      </c>
    </row>
    <row r="2379" spans="1:4" ht="24" x14ac:dyDescent="0.2">
      <c r="A2379" s="424" t="s">
        <v>2511</v>
      </c>
      <c r="B2379" s="429" t="s">
        <v>9985</v>
      </c>
      <c r="C2379" s="424" t="s">
        <v>22</v>
      </c>
      <c r="D2379" s="433">
        <v>82.71</v>
      </c>
    </row>
    <row r="2380" spans="1:4" ht="24" x14ac:dyDescent="0.2">
      <c r="A2380" s="424" t="s">
        <v>2512</v>
      </c>
      <c r="B2380" s="429" t="s">
        <v>9986</v>
      </c>
      <c r="C2380" s="424" t="s">
        <v>22</v>
      </c>
      <c r="D2380" s="434">
        <v>114.76</v>
      </c>
    </row>
    <row r="2381" spans="1:4" ht="24" x14ac:dyDescent="0.2">
      <c r="A2381" s="424" t="s">
        <v>2513</v>
      </c>
      <c r="B2381" s="429" t="s">
        <v>9987</v>
      </c>
      <c r="C2381" s="424" t="s">
        <v>22</v>
      </c>
      <c r="D2381" s="434">
        <v>140.37</v>
      </c>
    </row>
    <row r="2382" spans="1:4" ht="24" x14ac:dyDescent="0.2">
      <c r="A2382" s="424" t="s">
        <v>2514</v>
      </c>
      <c r="B2382" s="429" t="s">
        <v>9988</v>
      </c>
      <c r="C2382" s="424" t="s">
        <v>22</v>
      </c>
      <c r="D2382" s="434">
        <v>175.44</v>
      </c>
    </row>
    <row r="2383" spans="1:4" x14ac:dyDescent="0.2">
      <c r="A2383" s="425">
        <v>9005</v>
      </c>
      <c r="B2383" s="428" t="s">
        <v>9989</v>
      </c>
      <c r="C2383" s="423"/>
      <c r="D2383" s="431"/>
    </row>
    <row r="2384" spans="1:4" ht="24" x14ac:dyDescent="0.2">
      <c r="A2384" s="424" t="s">
        <v>2504</v>
      </c>
      <c r="B2384" s="429" t="s">
        <v>9990</v>
      </c>
      <c r="C2384" s="424" t="s">
        <v>22</v>
      </c>
      <c r="D2384" s="434">
        <v>574.70000000000005</v>
      </c>
    </row>
    <row r="2385" spans="1:4" ht="24" x14ac:dyDescent="0.2">
      <c r="A2385" s="424" t="s">
        <v>2505</v>
      </c>
      <c r="B2385" s="429" t="s">
        <v>9991</v>
      </c>
      <c r="C2385" s="424" t="s">
        <v>22</v>
      </c>
      <c r="D2385" s="434">
        <v>833.9</v>
      </c>
    </row>
    <row r="2386" spans="1:4" ht="24" x14ac:dyDescent="0.2">
      <c r="A2386" s="424" t="s">
        <v>2506</v>
      </c>
      <c r="B2386" s="429" t="s">
        <v>9992</v>
      </c>
      <c r="C2386" s="424" t="s">
        <v>22</v>
      </c>
      <c r="D2386" s="435">
        <v>1201.67</v>
      </c>
    </row>
    <row r="2387" spans="1:4" ht="12.75" customHeight="1" x14ac:dyDescent="0.2">
      <c r="A2387" s="424" t="s">
        <v>2507</v>
      </c>
      <c r="B2387" s="429" t="s">
        <v>9993</v>
      </c>
      <c r="C2387" s="424" t="s">
        <v>22</v>
      </c>
      <c r="D2387" s="434">
        <v>155.43</v>
      </c>
    </row>
    <row r="2388" spans="1:4" ht="24" x14ac:dyDescent="0.2">
      <c r="A2388" s="424" t="s">
        <v>2508</v>
      </c>
      <c r="B2388" s="429" t="s">
        <v>9994</v>
      </c>
      <c r="C2388" s="424" t="s">
        <v>22</v>
      </c>
      <c r="D2388" s="434">
        <v>186.72</v>
      </c>
    </row>
    <row r="2389" spans="1:4" ht="24" x14ac:dyDescent="0.2">
      <c r="A2389" s="424" t="s">
        <v>2509</v>
      </c>
      <c r="B2389" s="429" t="s">
        <v>9995</v>
      </c>
      <c r="C2389" s="424" t="s">
        <v>22</v>
      </c>
      <c r="D2389" s="434">
        <v>264.66000000000003</v>
      </c>
    </row>
    <row r="2390" spans="1:4" ht="24" x14ac:dyDescent="0.2">
      <c r="A2390" s="424" t="s">
        <v>2510</v>
      </c>
      <c r="B2390" s="429" t="s">
        <v>9996</v>
      </c>
      <c r="C2390" s="424" t="s">
        <v>22</v>
      </c>
      <c r="D2390" s="434">
        <v>433.17</v>
      </c>
    </row>
    <row r="2391" spans="1:4" x14ac:dyDescent="0.2">
      <c r="A2391" s="425">
        <v>9006</v>
      </c>
      <c r="B2391" s="428" t="s">
        <v>9997</v>
      </c>
      <c r="C2391" s="423"/>
      <c r="D2391" s="431"/>
    </row>
    <row r="2392" spans="1:4" x14ac:dyDescent="0.2">
      <c r="A2392" s="424" t="s">
        <v>2361</v>
      </c>
      <c r="B2392" s="429" t="s">
        <v>2362</v>
      </c>
      <c r="C2392" s="424" t="s">
        <v>22</v>
      </c>
      <c r="D2392" s="435">
        <v>7752.74</v>
      </c>
    </row>
    <row r="2393" spans="1:4" x14ac:dyDescent="0.2">
      <c r="A2393" s="424" t="s">
        <v>2363</v>
      </c>
      <c r="B2393" s="429" t="s">
        <v>2364</v>
      </c>
      <c r="C2393" s="424" t="s">
        <v>22</v>
      </c>
      <c r="D2393" s="435">
        <v>8049.43</v>
      </c>
    </row>
    <row r="2394" spans="1:4" x14ac:dyDescent="0.2">
      <c r="A2394" s="424" t="s">
        <v>2365</v>
      </c>
      <c r="B2394" s="429" t="s">
        <v>2366</v>
      </c>
      <c r="C2394" s="424" t="s">
        <v>22</v>
      </c>
      <c r="D2394" s="435">
        <v>8345.51</v>
      </c>
    </row>
    <row r="2395" spans="1:4" x14ac:dyDescent="0.2">
      <c r="A2395" s="424" t="s">
        <v>2367</v>
      </c>
      <c r="B2395" s="429" t="s">
        <v>2368</v>
      </c>
      <c r="C2395" s="424" t="s">
        <v>22</v>
      </c>
      <c r="D2395" s="435">
        <v>8648.6</v>
      </c>
    </row>
    <row r="2396" spans="1:4" x14ac:dyDescent="0.2">
      <c r="A2396" s="424" t="s">
        <v>2369</v>
      </c>
      <c r="B2396" s="429" t="s">
        <v>2370</v>
      </c>
      <c r="C2396" s="424" t="s">
        <v>22</v>
      </c>
      <c r="D2396" s="436">
        <v>12085.68</v>
      </c>
    </row>
    <row r="2397" spans="1:4" x14ac:dyDescent="0.2">
      <c r="A2397" s="424" t="s">
        <v>2371</v>
      </c>
      <c r="B2397" s="429" t="s">
        <v>2372</v>
      </c>
      <c r="C2397" s="424" t="s">
        <v>22</v>
      </c>
      <c r="D2397" s="436">
        <v>12460.22</v>
      </c>
    </row>
    <row r="2398" spans="1:4" x14ac:dyDescent="0.2">
      <c r="A2398" s="424" t="s">
        <v>2373</v>
      </c>
      <c r="B2398" s="429" t="s">
        <v>2374</v>
      </c>
      <c r="C2398" s="424" t="s">
        <v>22</v>
      </c>
      <c r="D2398" s="436">
        <v>12822.43</v>
      </c>
    </row>
    <row r="2399" spans="1:4" x14ac:dyDescent="0.2">
      <c r="A2399" s="424" t="s">
        <v>2375</v>
      </c>
      <c r="B2399" s="429" t="s">
        <v>2376</v>
      </c>
      <c r="C2399" s="424" t="s">
        <v>22</v>
      </c>
      <c r="D2399" s="436">
        <v>13216.1</v>
      </c>
    </row>
    <row r="2400" spans="1:4" x14ac:dyDescent="0.2">
      <c r="A2400" s="424" t="s">
        <v>2377</v>
      </c>
      <c r="B2400" s="429" t="s">
        <v>2378</v>
      </c>
      <c r="C2400" s="424" t="s">
        <v>22</v>
      </c>
      <c r="D2400" s="436">
        <v>13658.42</v>
      </c>
    </row>
    <row r="2401" spans="1:4" x14ac:dyDescent="0.2">
      <c r="A2401" s="424" t="s">
        <v>2379</v>
      </c>
      <c r="B2401" s="429" t="s">
        <v>2380</v>
      </c>
      <c r="C2401" s="424" t="s">
        <v>22</v>
      </c>
      <c r="D2401" s="436">
        <v>14119.46</v>
      </c>
    </row>
    <row r="2402" spans="1:4" x14ac:dyDescent="0.2">
      <c r="A2402" s="424" t="s">
        <v>2381</v>
      </c>
      <c r="B2402" s="429" t="s">
        <v>2382</v>
      </c>
      <c r="C2402" s="424" t="s">
        <v>22</v>
      </c>
      <c r="D2402" s="436">
        <v>14549.19</v>
      </c>
    </row>
    <row r="2403" spans="1:4" x14ac:dyDescent="0.2">
      <c r="A2403" s="424" t="s">
        <v>2383</v>
      </c>
      <c r="B2403" s="429" t="s">
        <v>2384</v>
      </c>
      <c r="C2403" s="424" t="s">
        <v>22</v>
      </c>
      <c r="D2403" s="436">
        <v>15102.11</v>
      </c>
    </row>
    <row r="2404" spans="1:4" x14ac:dyDescent="0.2">
      <c r="A2404" s="424" t="s">
        <v>2385</v>
      </c>
      <c r="B2404" s="429" t="s">
        <v>2386</v>
      </c>
      <c r="C2404" s="424" t="s">
        <v>22</v>
      </c>
      <c r="D2404" s="436">
        <v>15522.88</v>
      </c>
    </row>
    <row r="2405" spans="1:4" x14ac:dyDescent="0.2">
      <c r="A2405" s="424" t="s">
        <v>2387</v>
      </c>
      <c r="B2405" s="429" t="s">
        <v>2388</v>
      </c>
      <c r="C2405" s="424" t="s">
        <v>22</v>
      </c>
      <c r="D2405" s="436">
        <v>15984.08</v>
      </c>
    </row>
    <row r="2406" spans="1:4" x14ac:dyDescent="0.2">
      <c r="A2406" s="424" t="s">
        <v>2389</v>
      </c>
      <c r="B2406" s="429" t="s">
        <v>2390</v>
      </c>
      <c r="C2406" s="424" t="s">
        <v>22</v>
      </c>
      <c r="D2406" s="436">
        <v>16450.84</v>
      </c>
    </row>
    <row r="2407" spans="1:4" x14ac:dyDescent="0.2">
      <c r="A2407" s="424" t="s">
        <v>2391</v>
      </c>
      <c r="B2407" s="429" t="s">
        <v>2392</v>
      </c>
      <c r="C2407" s="424" t="s">
        <v>22</v>
      </c>
      <c r="D2407" s="436">
        <v>16843.73</v>
      </c>
    </row>
    <row r="2408" spans="1:4" x14ac:dyDescent="0.2">
      <c r="A2408" s="424" t="s">
        <v>2393</v>
      </c>
      <c r="B2408" s="429" t="s">
        <v>2394</v>
      </c>
      <c r="C2408" s="424" t="s">
        <v>22</v>
      </c>
      <c r="D2408" s="436">
        <v>17262.02</v>
      </c>
    </row>
    <row r="2409" spans="1:4" x14ac:dyDescent="0.2">
      <c r="A2409" s="424" t="s">
        <v>2395</v>
      </c>
      <c r="B2409" s="429" t="s">
        <v>2396</v>
      </c>
      <c r="C2409" s="424" t="s">
        <v>22</v>
      </c>
      <c r="D2409" s="436">
        <v>17654.16</v>
      </c>
    </row>
    <row r="2410" spans="1:4" x14ac:dyDescent="0.2">
      <c r="A2410" s="424" t="s">
        <v>2397</v>
      </c>
      <c r="B2410" s="429" t="s">
        <v>2398</v>
      </c>
      <c r="C2410" s="424" t="s">
        <v>22</v>
      </c>
      <c r="D2410" s="436">
        <v>18048.689999999999</v>
      </c>
    </row>
    <row r="2411" spans="1:4" x14ac:dyDescent="0.2">
      <c r="A2411" s="424" t="s">
        <v>2399</v>
      </c>
      <c r="B2411" s="429" t="s">
        <v>2400</v>
      </c>
      <c r="C2411" s="424" t="s">
        <v>1930</v>
      </c>
      <c r="D2411" s="435">
        <v>1827.37</v>
      </c>
    </row>
    <row r="2412" spans="1:4" x14ac:dyDescent="0.2">
      <c r="A2412" s="424" t="s">
        <v>2401</v>
      </c>
      <c r="B2412" s="429" t="s">
        <v>2402</v>
      </c>
      <c r="C2412" s="424" t="s">
        <v>1930</v>
      </c>
      <c r="D2412" s="435">
        <v>2468.23</v>
      </c>
    </row>
    <row r="2413" spans="1:4" x14ac:dyDescent="0.2">
      <c r="A2413" s="424" t="s">
        <v>2403</v>
      </c>
      <c r="B2413" s="429" t="s">
        <v>2404</v>
      </c>
      <c r="C2413" s="424" t="s">
        <v>1930</v>
      </c>
      <c r="D2413" s="435">
        <v>2626.44</v>
      </c>
    </row>
    <row r="2414" spans="1:4" x14ac:dyDescent="0.2">
      <c r="A2414" s="424" t="s">
        <v>2405</v>
      </c>
      <c r="B2414" s="429" t="s">
        <v>2406</v>
      </c>
      <c r="C2414" s="424" t="s">
        <v>1930</v>
      </c>
      <c r="D2414" s="435">
        <v>3264.17</v>
      </c>
    </row>
    <row r="2415" spans="1:4" x14ac:dyDescent="0.2">
      <c r="A2415" s="424" t="s">
        <v>2407</v>
      </c>
      <c r="B2415" s="429" t="s">
        <v>2408</v>
      </c>
      <c r="C2415" s="424" t="s">
        <v>1930</v>
      </c>
      <c r="D2415" s="435">
        <v>3640.69</v>
      </c>
    </row>
    <row r="2416" spans="1:4" x14ac:dyDescent="0.2">
      <c r="A2416" s="424" t="s">
        <v>2409</v>
      </c>
      <c r="B2416" s="429" t="s">
        <v>2410</v>
      </c>
      <c r="C2416" s="424" t="s">
        <v>1930</v>
      </c>
      <c r="D2416" s="435">
        <v>1169.1300000000001</v>
      </c>
    </row>
    <row r="2417" spans="1:4" x14ac:dyDescent="0.2">
      <c r="A2417" s="424" t="s">
        <v>2411</v>
      </c>
      <c r="B2417" s="429" t="s">
        <v>2412</v>
      </c>
      <c r="C2417" s="424" t="s">
        <v>1930</v>
      </c>
      <c r="D2417" s="435">
        <v>1301.5899999999999</v>
      </c>
    </row>
    <row r="2418" spans="1:4" x14ac:dyDescent="0.2">
      <c r="A2418" s="424" t="s">
        <v>2413</v>
      </c>
      <c r="B2418" s="429" t="s">
        <v>2414</v>
      </c>
      <c r="C2418" s="424" t="s">
        <v>1930</v>
      </c>
      <c r="D2418" s="435">
        <v>1419.29</v>
      </c>
    </row>
    <row r="2419" spans="1:4" x14ac:dyDescent="0.2">
      <c r="A2419" s="424" t="s">
        <v>2415</v>
      </c>
      <c r="B2419" s="429" t="s">
        <v>2416</v>
      </c>
      <c r="C2419" s="424" t="s">
        <v>1930</v>
      </c>
      <c r="D2419" s="435">
        <v>1541.81</v>
      </c>
    </row>
    <row r="2420" spans="1:4" x14ac:dyDescent="0.2">
      <c r="A2420" s="424" t="s">
        <v>2417</v>
      </c>
      <c r="B2420" s="429" t="s">
        <v>2418</v>
      </c>
      <c r="C2420" s="424" t="s">
        <v>1930</v>
      </c>
      <c r="D2420" s="435">
        <v>1677.93</v>
      </c>
    </row>
    <row r="2421" spans="1:4" x14ac:dyDescent="0.2">
      <c r="A2421" s="425">
        <v>9007</v>
      </c>
      <c r="B2421" s="428" t="s">
        <v>9998</v>
      </c>
      <c r="C2421" s="423"/>
      <c r="D2421" s="431"/>
    </row>
    <row r="2422" spans="1:4" x14ac:dyDescent="0.2">
      <c r="A2422" s="424" t="s">
        <v>2460</v>
      </c>
      <c r="B2422" s="429" t="s">
        <v>2461</v>
      </c>
      <c r="C2422" s="424" t="s">
        <v>22</v>
      </c>
      <c r="D2422" s="434">
        <v>786.11</v>
      </c>
    </row>
    <row r="2423" spans="1:4" x14ac:dyDescent="0.2">
      <c r="A2423" s="424" t="s">
        <v>2462</v>
      </c>
      <c r="B2423" s="429" t="s">
        <v>2463</v>
      </c>
      <c r="C2423" s="424" t="s">
        <v>22</v>
      </c>
      <c r="D2423" s="434">
        <v>290.35000000000002</v>
      </c>
    </row>
    <row r="2424" spans="1:4" x14ac:dyDescent="0.2">
      <c r="A2424" s="425">
        <v>9008</v>
      </c>
      <c r="B2424" s="428" t="s">
        <v>9999</v>
      </c>
      <c r="C2424" s="423"/>
      <c r="D2424" s="431"/>
    </row>
    <row r="2425" spans="1:4" x14ac:dyDescent="0.2">
      <c r="A2425" s="424" t="s">
        <v>2532</v>
      </c>
      <c r="B2425" s="429" t="s">
        <v>2533</v>
      </c>
      <c r="C2425" s="424" t="s">
        <v>1930</v>
      </c>
      <c r="D2425" s="435">
        <v>2938.82</v>
      </c>
    </row>
    <row r="2426" spans="1:4" x14ac:dyDescent="0.2">
      <c r="A2426" s="424" t="s">
        <v>2534</v>
      </c>
      <c r="B2426" s="429" t="s">
        <v>2535</v>
      </c>
      <c r="C2426" s="424" t="s">
        <v>1930</v>
      </c>
      <c r="D2426" s="435">
        <v>3538.15</v>
      </c>
    </row>
    <row r="2427" spans="1:4" x14ac:dyDescent="0.2">
      <c r="A2427" s="424" t="s">
        <v>2536</v>
      </c>
      <c r="B2427" s="429" t="s">
        <v>2537</v>
      </c>
      <c r="C2427" s="424" t="s">
        <v>1930</v>
      </c>
      <c r="D2427" s="435">
        <v>3809.14</v>
      </c>
    </row>
    <row r="2428" spans="1:4" x14ac:dyDescent="0.2">
      <c r="A2428" s="424" t="s">
        <v>2538</v>
      </c>
      <c r="B2428" s="429" t="s">
        <v>2539</v>
      </c>
      <c r="C2428" s="424" t="s">
        <v>1930</v>
      </c>
      <c r="D2428" s="435">
        <v>4128.79</v>
      </c>
    </row>
    <row r="2429" spans="1:4" x14ac:dyDescent="0.2">
      <c r="A2429" s="424" t="s">
        <v>2540</v>
      </c>
      <c r="B2429" s="429" t="s">
        <v>2541</v>
      </c>
      <c r="C2429" s="424" t="s">
        <v>1930</v>
      </c>
      <c r="D2429" s="435">
        <v>4781.67</v>
      </c>
    </row>
    <row r="2430" spans="1:4" x14ac:dyDescent="0.2">
      <c r="A2430" s="424" t="s">
        <v>2542</v>
      </c>
      <c r="B2430" s="429" t="s">
        <v>2543</v>
      </c>
      <c r="C2430" s="424" t="s">
        <v>1930</v>
      </c>
      <c r="D2430" s="435">
        <v>1993.68</v>
      </c>
    </row>
    <row r="2431" spans="1:4" x14ac:dyDescent="0.2">
      <c r="A2431" s="424" t="s">
        <v>2544</v>
      </c>
      <c r="B2431" s="429" t="s">
        <v>2545</v>
      </c>
      <c r="C2431" s="424" t="s">
        <v>1930</v>
      </c>
      <c r="D2431" s="435">
        <v>2096.62</v>
      </c>
    </row>
    <row r="2432" spans="1:4" x14ac:dyDescent="0.2">
      <c r="A2432" s="424" t="s">
        <v>2546</v>
      </c>
      <c r="B2432" s="429" t="s">
        <v>2547</v>
      </c>
      <c r="C2432" s="424" t="s">
        <v>1930</v>
      </c>
      <c r="D2432" s="435">
        <v>2180.3200000000002</v>
      </c>
    </row>
    <row r="2433" spans="1:4" x14ac:dyDescent="0.2">
      <c r="A2433" s="424" t="s">
        <v>2548</v>
      </c>
      <c r="B2433" s="429" t="s">
        <v>2549</v>
      </c>
      <c r="C2433" s="424" t="s">
        <v>1930</v>
      </c>
      <c r="D2433" s="435">
        <v>2463.0500000000002</v>
      </c>
    </row>
    <row r="2434" spans="1:4" x14ac:dyDescent="0.2">
      <c r="A2434" s="424" t="s">
        <v>2550</v>
      </c>
      <c r="B2434" s="429" t="s">
        <v>2551</v>
      </c>
      <c r="C2434" s="424" t="s">
        <v>1930</v>
      </c>
      <c r="D2434" s="435">
        <v>2692.74</v>
      </c>
    </row>
    <row r="2435" spans="1:4" x14ac:dyDescent="0.2">
      <c r="A2435" s="424" t="s">
        <v>2552</v>
      </c>
      <c r="B2435" s="429" t="s">
        <v>2553</v>
      </c>
      <c r="C2435" s="424" t="s">
        <v>1930</v>
      </c>
      <c r="D2435" s="435">
        <v>3652.4</v>
      </c>
    </row>
    <row r="2436" spans="1:4" x14ac:dyDescent="0.2">
      <c r="A2436" s="424" t="s">
        <v>2554</v>
      </c>
      <c r="B2436" s="429" t="s">
        <v>2555</v>
      </c>
      <c r="C2436" s="424" t="s">
        <v>1930</v>
      </c>
      <c r="D2436" s="435">
        <v>3977.04</v>
      </c>
    </row>
    <row r="2437" spans="1:4" x14ac:dyDescent="0.2">
      <c r="A2437" s="424" t="s">
        <v>2556</v>
      </c>
      <c r="B2437" s="429" t="s">
        <v>2557</v>
      </c>
      <c r="C2437" s="424" t="s">
        <v>1930</v>
      </c>
      <c r="D2437" s="435">
        <v>4299.8500000000004</v>
      </c>
    </row>
    <row r="2438" spans="1:4" x14ac:dyDescent="0.2">
      <c r="A2438" s="424" t="s">
        <v>2558</v>
      </c>
      <c r="B2438" s="429" t="s">
        <v>2559</v>
      </c>
      <c r="C2438" s="424" t="s">
        <v>1930</v>
      </c>
      <c r="D2438" s="435">
        <v>4650.03</v>
      </c>
    </row>
    <row r="2439" spans="1:4" x14ac:dyDescent="0.2">
      <c r="A2439" s="424" t="s">
        <v>2560</v>
      </c>
      <c r="B2439" s="429" t="s">
        <v>2561</v>
      </c>
      <c r="C2439" s="424" t="s">
        <v>1930</v>
      </c>
      <c r="D2439" s="435">
        <v>5391.67</v>
      </c>
    </row>
    <row r="2440" spans="1:4" x14ac:dyDescent="0.2">
      <c r="A2440" s="424" t="s">
        <v>2562</v>
      </c>
      <c r="B2440" s="429" t="s">
        <v>2563</v>
      </c>
      <c r="C2440" s="424" t="s">
        <v>1930</v>
      </c>
      <c r="D2440" s="435">
        <v>2462.8200000000002</v>
      </c>
    </row>
    <row r="2441" spans="1:4" x14ac:dyDescent="0.2">
      <c r="A2441" s="424" t="s">
        <v>2564</v>
      </c>
      <c r="B2441" s="429" t="s">
        <v>2565</v>
      </c>
      <c r="C2441" s="424" t="s">
        <v>1930</v>
      </c>
      <c r="D2441" s="435">
        <v>2682.38</v>
      </c>
    </row>
    <row r="2442" spans="1:4" x14ac:dyDescent="0.2">
      <c r="A2442" s="424" t="s">
        <v>2566</v>
      </c>
      <c r="B2442" s="429" t="s">
        <v>2567</v>
      </c>
      <c r="C2442" s="424" t="s">
        <v>1930</v>
      </c>
      <c r="D2442" s="435">
        <v>2794.78</v>
      </c>
    </row>
    <row r="2443" spans="1:4" x14ac:dyDescent="0.2">
      <c r="A2443" s="424" t="s">
        <v>2568</v>
      </c>
      <c r="B2443" s="429" t="s">
        <v>2569</v>
      </c>
      <c r="C2443" s="424" t="s">
        <v>1930</v>
      </c>
      <c r="D2443" s="435">
        <v>2893.13</v>
      </c>
    </row>
    <row r="2444" spans="1:4" x14ac:dyDescent="0.2">
      <c r="A2444" s="424" t="s">
        <v>2570</v>
      </c>
      <c r="B2444" s="429" t="s">
        <v>2571</v>
      </c>
      <c r="C2444" s="424" t="s">
        <v>1930</v>
      </c>
      <c r="D2444" s="435">
        <v>3298.64</v>
      </c>
    </row>
    <row r="2445" spans="1:4" x14ac:dyDescent="0.2">
      <c r="A2445" s="424" t="s">
        <v>2572</v>
      </c>
      <c r="B2445" s="429" t="s">
        <v>2573</v>
      </c>
      <c r="C2445" s="424" t="s">
        <v>1930</v>
      </c>
      <c r="D2445" s="435">
        <v>4203.8900000000003</v>
      </c>
    </row>
    <row r="2446" spans="1:4" x14ac:dyDescent="0.2">
      <c r="A2446" s="424" t="s">
        <v>2574</v>
      </c>
      <c r="B2446" s="429" t="s">
        <v>2575</v>
      </c>
      <c r="C2446" s="424" t="s">
        <v>1930</v>
      </c>
      <c r="D2446" s="435">
        <v>4555.67</v>
      </c>
    </row>
    <row r="2447" spans="1:4" x14ac:dyDescent="0.2">
      <c r="A2447" s="424" t="s">
        <v>2576</v>
      </c>
      <c r="B2447" s="429" t="s">
        <v>2577</v>
      </c>
      <c r="C2447" s="424" t="s">
        <v>1930</v>
      </c>
      <c r="D2447" s="435">
        <v>4905.62</v>
      </c>
    </row>
    <row r="2448" spans="1:4" x14ac:dyDescent="0.2">
      <c r="A2448" s="424" t="s">
        <v>2578</v>
      </c>
      <c r="B2448" s="429" t="s">
        <v>2579</v>
      </c>
      <c r="C2448" s="424" t="s">
        <v>1930</v>
      </c>
      <c r="D2448" s="435">
        <v>5282.93</v>
      </c>
    </row>
    <row r="2449" spans="1:4" x14ac:dyDescent="0.2">
      <c r="A2449" s="424" t="s">
        <v>2580</v>
      </c>
      <c r="B2449" s="429" t="s">
        <v>2581</v>
      </c>
      <c r="C2449" s="424" t="s">
        <v>1930</v>
      </c>
      <c r="D2449" s="435">
        <v>6078.85</v>
      </c>
    </row>
    <row r="2450" spans="1:4" x14ac:dyDescent="0.2">
      <c r="A2450" s="424" t="s">
        <v>2582</v>
      </c>
      <c r="B2450" s="429" t="s">
        <v>2583</v>
      </c>
      <c r="C2450" s="424" t="s">
        <v>1930</v>
      </c>
      <c r="D2450" s="435">
        <v>3049.8</v>
      </c>
    </row>
    <row r="2451" spans="1:4" x14ac:dyDescent="0.2">
      <c r="A2451" s="424" t="s">
        <v>2584</v>
      </c>
      <c r="B2451" s="429" t="s">
        <v>2585</v>
      </c>
      <c r="C2451" s="424" t="s">
        <v>1930</v>
      </c>
      <c r="D2451" s="435">
        <v>3168.6</v>
      </c>
    </row>
    <row r="2452" spans="1:4" x14ac:dyDescent="0.2">
      <c r="A2452" s="424" t="s">
        <v>2586</v>
      </c>
      <c r="B2452" s="429" t="s">
        <v>2587</v>
      </c>
      <c r="C2452" s="424" t="s">
        <v>1930</v>
      </c>
      <c r="D2452" s="435">
        <v>3280.99</v>
      </c>
    </row>
    <row r="2453" spans="1:4" x14ac:dyDescent="0.2">
      <c r="A2453" s="424" t="s">
        <v>2588</v>
      </c>
      <c r="B2453" s="429" t="s">
        <v>2589</v>
      </c>
      <c r="C2453" s="424" t="s">
        <v>1930</v>
      </c>
      <c r="D2453" s="435">
        <v>3534.74</v>
      </c>
    </row>
    <row r="2454" spans="1:4" x14ac:dyDescent="0.2">
      <c r="A2454" s="424" t="s">
        <v>2590</v>
      </c>
      <c r="B2454" s="429" t="s">
        <v>2591</v>
      </c>
      <c r="C2454" s="424" t="s">
        <v>1930</v>
      </c>
      <c r="D2454" s="435">
        <v>3822.99</v>
      </c>
    </row>
    <row r="2455" spans="1:4" x14ac:dyDescent="0.2">
      <c r="A2455" s="425">
        <v>9009</v>
      </c>
      <c r="B2455" s="428" t="s">
        <v>10000</v>
      </c>
      <c r="C2455" s="423"/>
      <c r="D2455" s="431"/>
    </row>
    <row r="2456" spans="1:4" ht="12.75" customHeight="1" x14ac:dyDescent="0.2">
      <c r="A2456" s="424" t="s">
        <v>2592</v>
      </c>
      <c r="B2456" s="429" t="s">
        <v>10001</v>
      </c>
      <c r="C2456" s="424" t="s">
        <v>58</v>
      </c>
      <c r="D2456" s="434">
        <v>472.74</v>
      </c>
    </row>
    <row r="2457" spans="1:4" x14ac:dyDescent="0.2">
      <c r="A2457" s="425">
        <v>9011</v>
      </c>
      <c r="B2457" s="428" t="s">
        <v>10002</v>
      </c>
      <c r="C2457" s="423"/>
      <c r="D2457" s="431"/>
    </row>
    <row r="2458" spans="1:4" ht="24" x14ac:dyDescent="0.2">
      <c r="A2458" s="424" t="s">
        <v>2419</v>
      </c>
      <c r="B2458" s="429" t="s">
        <v>2420</v>
      </c>
      <c r="C2458" s="424" t="s">
        <v>1930</v>
      </c>
      <c r="D2458" s="435">
        <v>2371.1799999999998</v>
      </c>
    </row>
    <row r="2459" spans="1:4" ht="24" x14ac:dyDescent="0.2">
      <c r="A2459" s="424" t="s">
        <v>2421</v>
      </c>
      <c r="B2459" s="429" t="s">
        <v>2422</v>
      </c>
      <c r="C2459" s="424" t="s">
        <v>1930</v>
      </c>
      <c r="D2459" s="435">
        <v>2739.56</v>
      </c>
    </row>
    <row r="2460" spans="1:4" ht="24" x14ac:dyDescent="0.2">
      <c r="A2460" s="424" t="s">
        <v>2423</v>
      </c>
      <c r="B2460" s="429" t="s">
        <v>2424</v>
      </c>
      <c r="C2460" s="424" t="s">
        <v>1930</v>
      </c>
      <c r="D2460" s="435">
        <v>1368.1</v>
      </c>
    </row>
    <row r="2461" spans="1:4" x14ac:dyDescent="0.2">
      <c r="A2461" s="425">
        <v>9012</v>
      </c>
      <c r="B2461" s="428" t="s">
        <v>10003</v>
      </c>
      <c r="C2461" s="423"/>
      <c r="D2461" s="431"/>
    </row>
    <row r="2462" spans="1:4" ht="24" x14ac:dyDescent="0.2">
      <c r="A2462" s="424" t="s">
        <v>2429</v>
      </c>
      <c r="B2462" s="429" t="s">
        <v>2430</v>
      </c>
      <c r="C2462" s="424" t="s">
        <v>1930</v>
      </c>
      <c r="D2462" s="435">
        <v>1750.81</v>
      </c>
    </row>
    <row r="2463" spans="1:4" ht="24" x14ac:dyDescent="0.2">
      <c r="A2463" s="424" t="s">
        <v>2431</v>
      </c>
      <c r="B2463" s="429" t="s">
        <v>2432</v>
      </c>
      <c r="C2463" s="424" t="s">
        <v>1930</v>
      </c>
      <c r="D2463" s="435">
        <v>2424.63</v>
      </c>
    </row>
    <row r="2464" spans="1:4" x14ac:dyDescent="0.2">
      <c r="A2464" s="424" t="s">
        <v>2433</v>
      </c>
      <c r="B2464" s="429" t="s">
        <v>2434</v>
      </c>
      <c r="C2464" s="424" t="s">
        <v>1930</v>
      </c>
      <c r="D2464" s="435">
        <v>1789.44</v>
      </c>
    </row>
    <row r="2465" spans="1:4" ht="24" x14ac:dyDescent="0.2">
      <c r="A2465" s="424" t="s">
        <v>2435</v>
      </c>
      <c r="B2465" s="429" t="s">
        <v>2436</v>
      </c>
      <c r="C2465" s="424" t="s">
        <v>1930</v>
      </c>
      <c r="D2465" s="435">
        <v>2209.14</v>
      </c>
    </row>
    <row r="2466" spans="1:4" ht="24" x14ac:dyDescent="0.2">
      <c r="A2466" s="424" t="s">
        <v>2437</v>
      </c>
      <c r="B2466" s="429" t="s">
        <v>2438</v>
      </c>
      <c r="C2466" s="424" t="s">
        <v>1930</v>
      </c>
      <c r="D2466" s="435">
        <v>3050.55</v>
      </c>
    </row>
    <row r="2467" spans="1:4" ht="24" x14ac:dyDescent="0.2">
      <c r="A2467" s="424" t="s">
        <v>2439</v>
      </c>
      <c r="B2467" s="429" t="s">
        <v>2440</v>
      </c>
      <c r="C2467" s="424" t="s">
        <v>1930</v>
      </c>
      <c r="D2467" s="435">
        <v>1757.62</v>
      </c>
    </row>
    <row r="2468" spans="1:4" ht="24" x14ac:dyDescent="0.2">
      <c r="A2468" s="424" t="s">
        <v>2441</v>
      </c>
      <c r="B2468" s="429" t="s">
        <v>2442</v>
      </c>
      <c r="C2468" s="424" t="s">
        <v>1930</v>
      </c>
      <c r="D2468" s="435">
        <v>2570.17</v>
      </c>
    </row>
    <row r="2469" spans="1:4" ht="24" x14ac:dyDescent="0.2">
      <c r="A2469" s="424" t="s">
        <v>2443</v>
      </c>
      <c r="B2469" s="429" t="s">
        <v>2444</v>
      </c>
      <c r="C2469" s="424" t="s">
        <v>1930</v>
      </c>
      <c r="D2469" s="435">
        <v>1685.22</v>
      </c>
    </row>
    <row r="2470" spans="1:4" ht="24" x14ac:dyDescent="0.2">
      <c r="A2470" s="424" t="s">
        <v>2445</v>
      </c>
      <c r="B2470" s="429" t="s">
        <v>2446</v>
      </c>
      <c r="C2470" s="424" t="s">
        <v>1930</v>
      </c>
      <c r="D2470" s="435">
        <v>2410.88</v>
      </c>
    </row>
    <row r="2471" spans="1:4" ht="24" x14ac:dyDescent="0.2">
      <c r="A2471" s="424" t="s">
        <v>2447</v>
      </c>
      <c r="B2471" s="429" t="s">
        <v>2448</v>
      </c>
      <c r="C2471" s="424" t="s">
        <v>1930</v>
      </c>
      <c r="D2471" s="435">
        <v>2128.33</v>
      </c>
    </row>
    <row r="2472" spans="1:4" ht="24" x14ac:dyDescent="0.2">
      <c r="A2472" s="424" t="s">
        <v>2449</v>
      </c>
      <c r="B2472" s="429" t="s">
        <v>2450</v>
      </c>
      <c r="C2472" s="424" t="s">
        <v>1930</v>
      </c>
      <c r="D2472" s="435">
        <v>3021.58</v>
      </c>
    </row>
    <row r="2473" spans="1:4" x14ac:dyDescent="0.2">
      <c r="A2473" s="424" t="s">
        <v>2451</v>
      </c>
      <c r="B2473" s="429" t="s">
        <v>2452</v>
      </c>
      <c r="C2473" s="424" t="s">
        <v>1930</v>
      </c>
      <c r="D2473" s="435">
        <v>1388.91</v>
      </c>
    </row>
    <row r="2474" spans="1:4" x14ac:dyDescent="0.2">
      <c r="A2474" s="424" t="s">
        <v>2453</v>
      </c>
      <c r="B2474" s="429" t="s">
        <v>2454</v>
      </c>
      <c r="C2474" s="424" t="s">
        <v>1930</v>
      </c>
      <c r="D2474" s="435">
        <v>2226.42</v>
      </c>
    </row>
    <row r="2475" spans="1:4" x14ac:dyDescent="0.2">
      <c r="A2475" s="425">
        <v>9013</v>
      </c>
      <c r="B2475" s="428" t="s">
        <v>10004</v>
      </c>
      <c r="C2475" s="423"/>
      <c r="D2475" s="431"/>
    </row>
    <row r="2476" spans="1:4" x14ac:dyDescent="0.2">
      <c r="A2476" s="424" t="s">
        <v>2425</v>
      </c>
      <c r="B2476" s="429" t="s">
        <v>2426</v>
      </c>
      <c r="C2476" s="424" t="s">
        <v>1930</v>
      </c>
      <c r="D2476" s="435">
        <v>1511.25</v>
      </c>
    </row>
    <row r="2477" spans="1:4" x14ac:dyDescent="0.2">
      <c r="A2477" s="424" t="s">
        <v>2427</v>
      </c>
      <c r="B2477" s="429" t="s">
        <v>2428</v>
      </c>
      <c r="C2477" s="424" t="s">
        <v>1930</v>
      </c>
      <c r="D2477" s="434">
        <v>645.05999999999995</v>
      </c>
    </row>
    <row r="2478" spans="1:4" x14ac:dyDescent="0.2">
      <c r="A2478" s="425">
        <v>9014</v>
      </c>
      <c r="B2478" s="428" t="s">
        <v>10005</v>
      </c>
      <c r="C2478" s="423"/>
      <c r="D2478" s="431"/>
    </row>
    <row r="2479" spans="1:4" x14ac:dyDescent="0.2">
      <c r="A2479" s="424" t="s">
        <v>2464</v>
      </c>
      <c r="B2479" s="429" t="s">
        <v>2465</v>
      </c>
      <c r="C2479" s="424" t="s">
        <v>22</v>
      </c>
      <c r="D2479" s="434">
        <v>920.31</v>
      </c>
    </row>
    <row r="2480" spans="1:4" x14ac:dyDescent="0.2">
      <c r="A2480" s="424" t="s">
        <v>2466</v>
      </c>
      <c r="B2480" s="429" t="s">
        <v>2467</v>
      </c>
      <c r="C2480" s="424" t="s">
        <v>22</v>
      </c>
      <c r="D2480" s="435">
        <v>1210.99</v>
      </c>
    </row>
    <row r="2481" spans="1:4" x14ac:dyDescent="0.2">
      <c r="A2481" s="424" t="s">
        <v>2468</v>
      </c>
      <c r="B2481" s="429" t="s">
        <v>2469</v>
      </c>
      <c r="C2481" s="424" t="s">
        <v>22</v>
      </c>
      <c r="D2481" s="435">
        <v>1324.15</v>
      </c>
    </row>
    <row r="2482" spans="1:4" x14ac:dyDescent="0.2">
      <c r="A2482" s="424" t="s">
        <v>2470</v>
      </c>
      <c r="B2482" s="429" t="s">
        <v>2471</v>
      </c>
      <c r="C2482" s="424" t="s">
        <v>22</v>
      </c>
      <c r="D2482" s="435">
        <v>1439.99</v>
      </c>
    </row>
    <row r="2483" spans="1:4" x14ac:dyDescent="0.2">
      <c r="A2483" s="424" t="s">
        <v>2472</v>
      </c>
      <c r="B2483" s="429" t="s">
        <v>2473</v>
      </c>
      <c r="C2483" s="424" t="s">
        <v>22</v>
      </c>
      <c r="D2483" s="435">
        <v>2088.6</v>
      </c>
    </row>
    <row r="2484" spans="1:4" x14ac:dyDescent="0.2">
      <c r="A2484" s="424" t="s">
        <v>2474</v>
      </c>
      <c r="B2484" s="429" t="s">
        <v>2475</v>
      </c>
      <c r="C2484" s="424" t="s">
        <v>22</v>
      </c>
      <c r="D2484" s="434">
        <v>463.04</v>
      </c>
    </row>
    <row r="2485" spans="1:4" x14ac:dyDescent="0.2">
      <c r="A2485" s="424" t="s">
        <v>2476</v>
      </c>
      <c r="B2485" s="429" t="s">
        <v>2477</v>
      </c>
      <c r="C2485" s="424" t="s">
        <v>22</v>
      </c>
      <c r="D2485" s="434">
        <v>554.08000000000004</v>
      </c>
    </row>
    <row r="2486" spans="1:4" x14ac:dyDescent="0.2">
      <c r="A2486" s="424" t="s">
        <v>2478</v>
      </c>
      <c r="B2486" s="429" t="s">
        <v>2479</v>
      </c>
      <c r="C2486" s="424" t="s">
        <v>22</v>
      </c>
      <c r="D2486" s="434">
        <v>639.88</v>
      </c>
    </row>
    <row r="2487" spans="1:4" x14ac:dyDescent="0.2">
      <c r="A2487" s="424" t="s">
        <v>2480</v>
      </c>
      <c r="B2487" s="429" t="s">
        <v>2481</v>
      </c>
      <c r="C2487" s="424" t="s">
        <v>22</v>
      </c>
      <c r="D2487" s="434">
        <v>736.26</v>
      </c>
    </row>
    <row r="2488" spans="1:4" x14ac:dyDescent="0.2">
      <c r="A2488" s="424" t="s">
        <v>2482</v>
      </c>
      <c r="B2488" s="429" t="s">
        <v>2483</v>
      </c>
      <c r="C2488" s="424" t="s">
        <v>22</v>
      </c>
      <c r="D2488" s="434">
        <v>826.5</v>
      </c>
    </row>
    <row r="2489" spans="1:4" x14ac:dyDescent="0.2">
      <c r="A2489" s="425">
        <v>9015</v>
      </c>
      <c r="B2489" s="428" t="s">
        <v>10006</v>
      </c>
      <c r="C2489" s="423"/>
      <c r="D2489" s="431"/>
    </row>
    <row r="2490" spans="1:4" x14ac:dyDescent="0.2">
      <c r="A2490" s="424" t="s">
        <v>2484</v>
      </c>
      <c r="B2490" s="429" t="s">
        <v>2485</v>
      </c>
      <c r="C2490" s="424" t="s">
        <v>22</v>
      </c>
      <c r="D2490" s="435">
        <v>1193.21</v>
      </c>
    </row>
    <row r="2491" spans="1:4" x14ac:dyDescent="0.2">
      <c r="A2491" s="424" t="s">
        <v>2486</v>
      </c>
      <c r="B2491" s="429" t="s">
        <v>2487</v>
      </c>
      <c r="C2491" s="424" t="s">
        <v>22</v>
      </c>
      <c r="D2491" s="435">
        <v>1506.99</v>
      </c>
    </row>
    <row r="2492" spans="1:4" x14ac:dyDescent="0.2">
      <c r="A2492" s="424" t="s">
        <v>2488</v>
      </c>
      <c r="B2492" s="429" t="s">
        <v>2489</v>
      </c>
      <c r="C2492" s="424" t="s">
        <v>22</v>
      </c>
      <c r="D2492" s="435">
        <v>1625.06</v>
      </c>
    </row>
    <row r="2493" spans="1:4" x14ac:dyDescent="0.2">
      <c r="A2493" s="424" t="s">
        <v>2490</v>
      </c>
      <c r="B2493" s="429" t="s">
        <v>2491</v>
      </c>
      <c r="C2493" s="424" t="s">
        <v>22</v>
      </c>
      <c r="D2493" s="435">
        <v>1746.41</v>
      </c>
    </row>
    <row r="2494" spans="1:4" x14ac:dyDescent="0.2">
      <c r="A2494" s="424" t="s">
        <v>2492</v>
      </c>
      <c r="B2494" s="429" t="s">
        <v>2493</v>
      </c>
      <c r="C2494" s="424" t="s">
        <v>22</v>
      </c>
      <c r="D2494" s="435">
        <v>2312.9499999999998</v>
      </c>
    </row>
    <row r="2495" spans="1:4" x14ac:dyDescent="0.2">
      <c r="A2495" s="424" t="s">
        <v>2494</v>
      </c>
      <c r="B2495" s="429" t="s">
        <v>2495</v>
      </c>
      <c r="C2495" s="424" t="s">
        <v>22</v>
      </c>
      <c r="D2495" s="434">
        <v>700.8</v>
      </c>
    </row>
    <row r="2496" spans="1:4" x14ac:dyDescent="0.2">
      <c r="A2496" s="424" t="s">
        <v>2496</v>
      </c>
      <c r="B2496" s="429" t="s">
        <v>2497</v>
      </c>
      <c r="C2496" s="424" t="s">
        <v>22</v>
      </c>
      <c r="D2496" s="434">
        <v>797.36</v>
      </c>
    </row>
    <row r="2497" spans="1:4" x14ac:dyDescent="0.2">
      <c r="A2497" s="424" t="s">
        <v>2498</v>
      </c>
      <c r="B2497" s="429" t="s">
        <v>2499</v>
      </c>
      <c r="C2497" s="424" t="s">
        <v>22</v>
      </c>
      <c r="D2497" s="434">
        <v>889.84</v>
      </c>
    </row>
    <row r="2498" spans="1:4" x14ac:dyDescent="0.2">
      <c r="A2498" s="424" t="s">
        <v>2500</v>
      </c>
      <c r="B2498" s="429" t="s">
        <v>2501</v>
      </c>
      <c r="C2498" s="424" t="s">
        <v>22</v>
      </c>
      <c r="D2498" s="434">
        <v>990.85</v>
      </c>
    </row>
    <row r="2499" spans="1:4" x14ac:dyDescent="0.2">
      <c r="A2499" s="424" t="s">
        <v>2502</v>
      </c>
      <c r="B2499" s="429" t="s">
        <v>2503</v>
      </c>
      <c r="C2499" s="424" t="s">
        <v>22</v>
      </c>
      <c r="D2499" s="435">
        <v>1087.76</v>
      </c>
    </row>
    <row r="2500" spans="1:4" x14ac:dyDescent="0.2">
      <c r="A2500" s="425">
        <v>9016</v>
      </c>
      <c r="B2500" s="428" t="s">
        <v>10007</v>
      </c>
      <c r="C2500" s="423"/>
      <c r="D2500" s="431"/>
    </row>
    <row r="2501" spans="1:4" x14ac:dyDescent="0.2">
      <c r="A2501" s="424" t="s">
        <v>2594</v>
      </c>
      <c r="B2501" s="429" t="s">
        <v>2595</v>
      </c>
      <c r="C2501" s="424" t="s">
        <v>1930</v>
      </c>
      <c r="D2501" s="434">
        <v>846.77</v>
      </c>
    </row>
    <row r="2502" spans="1:4" x14ac:dyDescent="0.2">
      <c r="A2502" s="424" t="s">
        <v>2596</v>
      </c>
      <c r="B2502" s="429" t="s">
        <v>2597</v>
      </c>
      <c r="C2502" s="424" t="s">
        <v>1930</v>
      </c>
      <c r="D2502" s="434">
        <v>217.1</v>
      </c>
    </row>
    <row r="2503" spans="1:4" x14ac:dyDescent="0.2">
      <c r="A2503" s="424" t="s">
        <v>2598</v>
      </c>
      <c r="B2503" s="429" t="s">
        <v>2599</v>
      </c>
      <c r="C2503" s="424" t="s">
        <v>1930</v>
      </c>
      <c r="D2503" s="434">
        <v>295.97000000000003</v>
      </c>
    </row>
    <row r="2504" spans="1:4" x14ac:dyDescent="0.2">
      <c r="A2504" s="424" t="s">
        <v>2600</v>
      </c>
      <c r="B2504" s="429" t="s">
        <v>2601</v>
      </c>
      <c r="C2504" s="424" t="s">
        <v>1930</v>
      </c>
      <c r="D2504" s="434">
        <v>385.25</v>
      </c>
    </row>
    <row r="2505" spans="1:4" x14ac:dyDescent="0.2">
      <c r="A2505" s="424" t="s">
        <v>2602</v>
      </c>
      <c r="B2505" s="429" t="s">
        <v>2603</v>
      </c>
      <c r="C2505" s="424" t="s">
        <v>1930</v>
      </c>
      <c r="D2505" s="434">
        <v>484.96</v>
      </c>
    </row>
    <row r="2506" spans="1:4" x14ac:dyDescent="0.2">
      <c r="A2506" s="424" t="s">
        <v>2604</v>
      </c>
      <c r="B2506" s="429" t="s">
        <v>2605</v>
      </c>
      <c r="C2506" s="424" t="s">
        <v>1930</v>
      </c>
      <c r="D2506" s="434">
        <v>595.11</v>
      </c>
    </row>
    <row r="2507" spans="1:4" x14ac:dyDescent="0.2">
      <c r="A2507" s="424" t="s">
        <v>2606</v>
      </c>
      <c r="B2507" s="429" t="s">
        <v>2607</v>
      </c>
      <c r="C2507" s="424" t="s">
        <v>1930</v>
      </c>
      <c r="D2507" s="434">
        <v>715.72</v>
      </c>
    </row>
    <row r="2508" spans="1:4" x14ac:dyDescent="0.2">
      <c r="A2508" s="425">
        <v>9017</v>
      </c>
      <c r="B2508" s="428" t="s">
        <v>10008</v>
      </c>
      <c r="C2508" s="423"/>
      <c r="D2508" s="431"/>
    </row>
    <row r="2509" spans="1:4" ht="12.75" customHeight="1" x14ac:dyDescent="0.2">
      <c r="A2509" s="424" t="s">
        <v>10009</v>
      </c>
      <c r="B2509" s="429" t="s">
        <v>10010</v>
      </c>
      <c r="C2509" s="424" t="s">
        <v>22</v>
      </c>
      <c r="D2509" s="433">
        <v>41.85</v>
      </c>
    </row>
    <row r="2510" spans="1:4" ht="12.75" customHeight="1" x14ac:dyDescent="0.2">
      <c r="A2510" s="424" t="s">
        <v>10011</v>
      </c>
      <c r="B2510" s="429" t="s">
        <v>10012</v>
      </c>
      <c r="C2510" s="424" t="s">
        <v>22</v>
      </c>
      <c r="D2510" s="433">
        <v>44.76</v>
      </c>
    </row>
    <row r="2511" spans="1:4" ht="12.75" customHeight="1" x14ac:dyDescent="0.2">
      <c r="A2511" s="424" t="s">
        <v>10013</v>
      </c>
      <c r="B2511" s="429" t="s">
        <v>10014</v>
      </c>
      <c r="C2511" s="424" t="s">
        <v>22</v>
      </c>
      <c r="D2511" s="433">
        <v>47.43</v>
      </c>
    </row>
    <row r="2512" spans="1:4" x14ac:dyDescent="0.2">
      <c r="A2512" s="425">
        <v>8687</v>
      </c>
      <c r="B2512" s="428" t="s">
        <v>10015</v>
      </c>
      <c r="C2512" s="423"/>
      <c r="D2512" s="431"/>
    </row>
    <row r="2513" spans="1:4" x14ac:dyDescent="0.2">
      <c r="A2513" s="425">
        <v>9018</v>
      </c>
      <c r="B2513" s="428" t="s">
        <v>10016</v>
      </c>
      <c r="C2513" s="423"/>
      <c r="D2513" s="431"/>
    </row>
    <row r="2514" spans="1:4" ht="24" x14ac:dyDescent="0.2">
      <c r="A2514" s="424" t="s">
        <v>3828</v>
      </c>
      <c r="B2514" s="429" t="s">
        <v>10017</v>
      </c>
      <c r="C2514" s="424" t="s">
        <v>1930</v>
      </c>
      <c r="D2514" s="434">
        <v>436.77</v>
      </c>
    </row>
    <row r="2515" spans="1:4" x14ac:dyDescent="0.2">
      <c r="A2515" s="424" t="s">
        <v>3841</v>
      </c>
      <c r="B2515" s="429" t="s">
        <v>3842</v>
      </c>
      <c r="C2515" s="424" t="s">
        <v>1930</v>
      </c>
      <c r="D2515" s="433">
        <v>72.08</v>
      </c>
    </row>
    <row r="2516" spans="1:4" x14ac:dyDescent="0.2">
      <c r="A2516" s="424" t="s">
        <v>3852</v>
      </c>
      <c r="B2516" s="429" t="s">
        <v>3853</v>
      </c>
      <c r="C2516" s="424" t="s">
        <v>1930</v>
      </c>
      <c r="D2516" s="435">
        <v>1020.33</v>
      </c>
    </row>
    <row r="2517" spans="1:4" x14ac:dyDescent="0.2">
      <c r="A2517" s="424" t="s">
        <v>3860</v>
      </c>
      <c r="B2517" s="429" t="s">
        <v>3861</v>
      </c>
      <c r="C2517" s="424" t="s">
        <v>1930</v>
      </c>
      <c r="D2517" s="433">
        <v>66.7</v>
      </c>
    </row>
    <row r="2518" spans="1:4" x14ac:dyDescent="0.2">
      <c r="A2518" s="425">
        <v>9019</v>
      </c>
      <c r="B2518" s="428" t="s">
        <v>10018</v>
      </c>
      <c r="C2518" s="423"/>
      <c r="D2518" s="431"/>
    </row>
    <row r="2519" spans="1:4" ht="12.75" customHeight="1" x14ac:dyDescent="0.2">
      <c r="A2519" s="424" t="s">
        <v>10019</v>
      </c>
      <c r="B2519" s="429" t="s">
        <v>10020</v>
      </c>
      <c r="C2519" s="424" t="s">
        <v>58</v>
      </c>
      <c r="D2519" s="434">
        <v>278.31</v>
      </c>
    </row>
    <row r="2520" spans="1:4" ht="12.75" customHeight="1" x14ac:dyDescent="0.2">
      <c r="A2520" s="424" t="s">
        <v>3818</v>
      </c>
      <c r="B2520" s="429" t="s">
        <v>10021</v>
      </c>
      <c r="C2520" s="424" t="s">
        <v>58</v>
      </c>
      <c r="D2520" s="434">
        <v>367.36</v>
      </c>
    </row>
    <row r="2521" spans="1:4" ht="12.75" customHeight="1" x14ac:dyDescent="0.2">
      <c r="A2521" s="424" t="s">
        <v>10022</v>
      </c>
      <c r="B2521" s="429" t="s">
        <v>10023</v>
      </c>
      <c r="C2521" s="424" t="s">
        <v>58</v>
      </c>
      <c r="D2521" s="435">
        <v>1100.69</v>
      </c>
    </row>
    <row r="2522" spans="1:4" ht="12.75" customHeight="1" x14ac:dyDescent="0.2">
      <c r="A2522" s="424" t="s">
        <v>10024</v>
      </c>
      <c r="B2522" s="429" t="s">
        <v>10025</v>
      </c>
      <c r="C2522" s="424" t="s">
        <v>58</v>
      </c>
      <c r="D2522" s="435">
        <v>1224.5999999999999</v>
      </c>
    </row>
    <row r="2523" spans="1:4" ht="12.75" customHeight="1" x14ac:dyDescent="0.2">
      <c r="A2523" s="424" t="s">
        <v>3821</v>
      </c>
      <c r="B2523" s="429" t="s">
        <v>10026</v>
      </c>
      <c r="C2523" s="424" t="s">
        <v>58</v>
      </c>
      <c r="D2523" s="433">
        <v>77.61</v>
      </c>
    </row>
    <row r="2524" spans="1:4" ht="12.75" customHeight="1" x14ac:dyDescent="0.2">
      <c r="A2524" s="424" t="s">
        <v>3822</v>
      </c>
      <c r="B2524" s="429" t="s">
        <v>13602</v>
      </c>
      <c r="C2524" s="424" t="s">
        <v>58</v>
      </c>
      <c r="D2524" s="434">
        <v>113.07</v>
      </c>
    </row>
    <row r="2525" spans="1:4" x14ac:dyDescent="0.2">
      <c r="A2525" s="424" t="s">
        <v>3823</v>
      </c>
      <c r="B2525" s="429" t="s">
        <v>3824</v>
      </c>
      <c r="C2525" s="424" t="s">
        <v>1930</v>
      </c>
      <c r="D2525" s="433">
        <v>32.44</v>
      </c>
    </row>
    <row r="2526" spans="1:4" x14ac:dyDescent="0.2">
      <c r="A2526" s="424" t="s">
        <v>3827</v>
      </c>
      <c r="B2526" s="429" t="s">
        <v>10027</v>
      </c>
      <c r="C2526" s="424" t="s">
        <v>58</v>
      </c>
      <c r="D2526" s="433">
        <v>15.66</v>
      </c>
    </row>
    <row r="2527" spans="1:4" x14ac:dyDescent="0.2">
      <c r="A2527" s="424" t="s">
        <v>3829</v>
      </c>
      <c r="B2527" s="429" t="s">
        <v>10028</v>
      </c>
      <c r="C2527" s="424" t="s">
        <v>58</v>
      </c>
      <c r="D2527" s="434">
        <v>108.02</v>
      </c>
    </row>
    <row r="2528" spans="1:4" x14ac:dyDescent="0.2">
      <c r="A2528" s="424" t="s">
        <v>3830</v>
      </c>
      <c r="B2528" s="429" t="s">
        <v>3831</v>
      </c>
      <c r="C2528" s="424" t="s">
        <v>1930</v>
      </c>
      <c r="D2528" s="434">
        <v>706.26</v>
      </c>
    </row>
    <row r="2529" spans="1:4" x14ac:dyDescent="0.2">
      <c r="A2529" s="424" t="s">
        <v>3832</v>
      </c>
      <c r="B2529" s="429" t="s">
        <v>3833</v>
      </c>
      <c r="C2529" s="424" t="s">
        <v>1930</v>
      </c>
      <c r="D2529" s="434">
        <v>225.73</v>
      </c>
    </row>
    <row r="2530" spans="1:4" x14ac:dyDescent="0.2">
      <c r="A2530" s="424" t="s">
        <v>3834</v>
      </c>
      <c r="B2530" s="429" t="s">
        <v>3835</v>
      </c>
      <c r="C2530" s="424" t="s">
        <v>1930</v>
      </c>
      <c r="D2530" s="434">
        <v>217.46</v>
      </c>
    </row>
    <row r="2531" spans="1:4" x14ac:dyDescent="0.2">
      <c r="A2531" s="424" t="s">
        <v>3836</v>
      </c>
      <c r="B2531" s="429" t="s">
        <v>3837</v>
      </c>
      <c r="C2531" s="424" t="s">
        <v>1930</v>
      </c>
      <c r="D2531" s="434">
        <v>207.91</v>
      </c>
    </row>
    <row r="2532" spans="1:4" x14ac:dyDescent="0.2">
      <c r="A2532" s="424" t="s">
        <v>3838</v>
      </c>
      <c r="B2532" s="429" t="s">
        <v>3839</v>
      </c>
      <c r="C2532" s="424" t="s">
        <v>1930</v>
      </c>
      <c r="D2532" s="434">
        <v>819.47</v>
      </c>
    </row>
    <row r="2533" spans="1:4" ht="24" x14ac:dyDescent="0.2">
      <c r="A2533" s="424" t="s">
        <v>3840</v>
      </c>
      <c r="B2533" s="429" t="s">
        <v>10029</v>
      </c>
      <c r="C2533" s="424" t="s">
        <v>58</v>
      </c>
      <c r="D2533" s="434">
        <v>346.41</v>
      </c>
    </row>
    <row r="2534" spans="1:4" ht="24" x14ac:dyDescent="0.2">
      <c r="A2534" s="424" t="s">
        <v>10030</v>
      </c>
      <c r="B2534" s="429" t="s">
        <v>10031</v>
      </c>
      <c r="C2534" s="424" t="s">
        <v>58</v>
      </c>
      <c r="D2534" s="434">
        <v>470.32</v>
      </c>
    </row>
    <row r="2535" spans="1:4" x14ac:dyDescent="0.2">
      <c r="A2535" s="425">
        <v>9020</v>
      </c>
      <c r="B2535" s="428" t="s">
        <v>10032</v>
      </c>
      <c r="C2535" s="423"/>
      <c r="D2535" s="431"/>
    </row>
    <row r="2536" spans="1:4" ht="24" x14ac:dyDescent="0.2">
      <c r="A2536" s="424" t="s">
        <v>3856</v>
      </c>
      <c r="B2536" s="429" t="s">
        <v>10033</v>
      </c>
      <c r="C2536" s="424" t="s">
        <v>58</v>
      </c>
      <c r="D2536" s="434">
        <v>185.63</v>
      </c>
    </row>
    <row r="2537" spans="1:4" ht="24" x14ac:dyDescent="0.2">
      <c r="A2537" s="424" t="s">
        <v>3858</v>
      </c>
      <c r="B2537" s="429" t="s">
        <v>10034</v>
      </c>
      <c r="C2537" s="424" t="s">
        <v>58</v>
      </c>
      <c r="D2537" s="434">
        <v>158.09</v>
      </c>
    </row>
    <row r="2538" spans="1:4" ht="24" x14ac:dyDescent="0.2">
      <c r="A2538" s="424" t="s">
        <v>3857</v>
      </c>
      <c r="B2538" s="429" t="s">
        <v>10035</v>
      </c>
      <c r="C2538" s="424" t="s">
        <v>58</v>
      </c>
      <c r="D2538" s="434">
        <v>280.38</v>
      </c>
    </row>
    <row r="2539" spans="1:4" ht="24" x14ac:dyDescent="0.2">
      <c r="A2539" s="424" t="s">
        <v>3859</v>
      </c>
      <c r="B2539" s="429" t="s">
        <v>10036</v>
      </c>
      <c r="C2539" s="424" t="s">
        <v>58</v>
      </c>
      <c r="D2539" s="434">
        <v>616.66999999999996</v>
      </c>
    </row>
    <row r="2540" spans="1:4" x14ac:dyDescent="0.2">
      <c r="A2540" s="425">
        <v>9022</v>
      </c>
      <c r="B2540" s="428" t="s">
        <v>10037</v>
      </c>
      <c r="C2540" s="423"/>
      <c r="D2540" s="431"/>
    </row>
    <row r="2541" spans="1:4" ht="24" x14ac:dyDescent="0.2">
      <c r="A2541" s="424" t="s">
        <v>13603</v>
      </c>
      <c r="B2541" s="429" t="s">
        <v>13604</v>
      </c>
      <c r="C2541" s="424" t="s">
        <v>58</v>
      </c>
      <c r="D2541" s="434">
        <v>229.36</v>
      </c>
    </row>
    <row r="2542" spans="1:4" x14ac:dyDescent="0.2">
      <c r="A2542" s="424" t="s">
        <v>13605</v>
      </c>
      <c r="B2542" s="429" t="s">
        <v>13606</v>
      </c>
      <c r="C2542" s="424" t="s">
        <v>58</v>
      </c>
      <c r="D2542" s="433">
        <v>30.02</v>
      </c>
    </row>
    <row r="2543" spans="1:4" x14ac:dyDescent="0.2">
      <c r="A2543" s="425">
        <v>9023</v>
      </c>
      <c r="B2543" s="428" t="s">
        <v>10038</v>
      </c>
      <c r="C2543" s="423"/>
      <c r="D2543" s="431"/>
    </row>
    <row r="2544" spans="1:4" x14ac:dyDescent="0.2">
      <c r="A2544" s="424" t="s">
        <v>13607</v>
      </c>
      <c r="B2544" s="429" t="s">
        <v>13608</v>
      </c>
      <c r="C2544" s="424" t="s">
        <v>58</v>
      </c>
      <c r="D2544" s="433">
        <v>16.72</v>
      </c>
    </row>
    <row r="2545" spans="1:4" x14ac:dyDescent="0.2">
      <c r="A2545" s="424" t="s">
        <v>3843</v>
      </c>
      <c r="B2545" s="429" t="s">
        <v>13609</v>
      </c>
      <c r="C2545" s="424" t="s">
        <v>58</v>
      </c>
      <c r="D2545" s="433">
        <v>16.72</v>
      </c>
    </row>
    <row r="2546" spans="1:4" x14ac:dyDescent="0.2">
      <c r="A2546" s="424" t="s">
        <v>13610</v>
      </c>
      <c r="B2546" s="429" t="s">
        <v>13611</v>
      </c>
      <c r="C2546" s="424" t="s">
        <v>58</v>
      </c>
      <c r="D2546" s="433">
        <v>16.72</v>
      </c>
    </row>
    <row r="2547" spans="1:4" x14ac:dyDescent="0.2">
      <c r="A2547" s="424" t="s">
        <v>13612</v>
      </c>
      <c r="B2547" s="429" t="s">
        <v>13613</v>
      </c>
      <c r="C2547" s="424" t="s">
        <v>58</v>
      </c>
      <c r="D2547" s="433">
        <v>16.89</v>
      </c>
    </row>
    <row r="2548" spans="1:4" x14ac:dyDescent="0.2">
      <c r="A2548" s="424" t="s">
        <v>13614</v>
      </c>
      <c r="B2548" s="429" t="s">
        <v>13615</v>
      </c>
      <c r="C2548" s="424" t="s">
        <v>58</v>
      </c>
      <c r="D2548" s="433">
        <v>16.89</v>
      </c>
    </row>
    <row r="2549" spans="1:4" x14ac:dyDescent="0.2">
      <c r="A2549" s="424" t="s">
        <v>13616</v>
      </c>
      <c r="B2549" s="429" t="s">
        <v>13617</v>
      </c>
      <c r="C2549" s="424" t="s">
        <v>58</v>
      </c>
      <c r="D2549" s="433">
        <v>16.89</v>
      </c>
    </row>
    <row r="2550" spans="1:4" ht="24" x14ac:dyDescent="0.2">
      <c r="A2550" s="424" t="s">
        <v>13618</v>
      </c>
      <c r="B2550" s="429" t="s">
        <v>13619</v>
      </c>
      <c r="C2550" s="424" t="s">
        <v>58</v>
      </c>
      <c r="D2550" s="433">
        <v>67.569999999999993</v>
      </c>
    </row>
    <row r="2551" spans="1:4" x14ac:dyDescent="0.2">
      <c r="A2551" s="424" t="s">
        <v>13620</v>
      </c>
      <c r="B2551" s="429" t="s">
        <v>13621</v>
      </c>
      <c r="C2551" s="424" t="s">
        <v>58</v>
      </c>
      <c r="D2551" s="433">
        <v>16.89</v>
      </c>
    </row>
    <row r="2552" spans="1:4" x14ac:dyDescent="0.2">
      <c r="A2552" s="424" t="s">
        <v>13622</v>
      </c>
      <c r="B2552" s="429" t="s">
        <v>13623</v>
      </c>
      <c r="C2552" s="424" t="s">
        <v>58</v>
      </c>
      <c r="D2552" s="433">
        <v>16.89</v>
      </c>
    </row>
    <row r="2553" spans="1:4" x14ac:dyDescent="0.2">
      <c r="A2553" s="424" t="s">
        <v>13624</v>
      </c>
      <c r="B2553" s="429" t="s">
        <v>13625</v>
      </c>
      <c r="C2553" s="424" t="s">
        <v>58</v>
      </c>
      <c r="D2553" s="433">
        <v>16.89</v>
      </c>
    </row>
    <row r="2554" spans="1:4" x14ac:dyDescent="0.2">
      <c r="A2554" s="424" t="s">
        <v>13626</v>
      </c>
      <c r="B2554" s="429" t="s">
        <v>13627</v>
      </c>
      <c r="C2554" s="424" t="s">
        <v>58</v>
      </c>
      <c r="D2554" s="433">
        <v>16.89</v>
      </c>
    </row>
    <row r="2555" spans="1:4" x14ac:dyDescent="0.2">
      <c r="A2555" s="424" t="s">
        <v>13628</v>
      </c>
      <c r="B2555" s="429" t="s">
        <v>13629</v>
      </c>
      <c r="C2555" s="424" t="s">
        <v>58</v>
      </c>
      <c r="D2555" s="432">
        <v>9.9499999999999993</v>
      </c>
    </row>
    <row r="2556" spans="1:4" x14ac:dyDescent="0.2">
      <c r="A2556" s="424" t="s">
        <v>13630</v>
      </c>
      <c r="B2556" s="429" t="s">
        <v>13631</v>
      </c>
      <c r="C2556" s="424" t="s">
        <v>58</v>
      </c>
      <c r="D2556" s="432">
        <v>9.9499999999999993</v>
      </c>
    </row>
    <row r="2557" spans="1:4" x14ac:dyDescent="0.2">
      <c r="A2557" s="424" t="s">
        <v>3844</v>
      </c>
      <c r="B2557" s="429" t="s">
        <v>13632</v>
      </c>
      <c r="C2557" s="424" t="s">
        <v>58</v>
      </c>
      <c r="D2557" s="433">
        <v>16.89</v>
      </c>
    </row>
    <row r="2558" spans="1:4" x14ac:dyDescent="0.2">
      <c r="A2558" s="424" t="s">
        <v>13633</v>
      </c>
      <c r="B2558" s="429" t="s">
        <v>13634</v>
      </c>
      <c r="C2558" s="424" t="s">
        <v>58</v>
      </c>
      <c r="D2558" s="433">
        <v>16.89</v>
      </c>
    </row>
    <row r="2559" spans="1:4" x14ac:dyDescent="0.2">
      <c r="A2559" s="424" t="s">
        <v>3845</v>
      </c>
      <c r="B2559" s="429" t="s">
        <v>13635</v>
      </c>
      <c r="C2559" s="424" t="s">
        <v>58</v>
      </c>
      <c r="D2559" s="433">
        <v>16.89</v>
      </c>
    </row>
    <row r="2560" spans="1:4" x14ac:dyDescent="0.2">
      <c r="A2560" s="424" t="s">
        <v>13636</v>
      </c>
      <c r="B2560" s="429" t="s">
        <v>13637</v>
      </c>
      <c r="C2560" s="424" t="s">
        <v>58</v>
      </c>
      <c r="D2560" s="433">
        <v>16.89</v>
      </c>
    </row>
    <row r="2561" spans="1:4" x14ac:dyDescent="0.2">
      <c r="A2561" s="424" t="s">
        <v>13638</v>
      </c>
      <c r="B2561" s="429" t="s">
        <v>13639</v>
      </c>
      <c r="C2561" s="424" t="s">
        <v>58</v>
      </c>
      <c r="D2561" s="434">
        <v>105.6</v>
      </c>
    </row>
    <row r="2562" spans="1:4" x14ac:dyDescent="0.2">
      <c r="A2562" s="424" t="s">
        <v>13640</v>
      </c>
      <c r="B2562" s="429" t="s">
        <v>13641</v>
      </c>
      <c r="C2562" s="424" t="s">
        <v>58</v>
      </c>
      <c r="D2562" s="433">
        <v>37.76</v>
      </c>
    </row>
    <row r="2563" spans="1:4" x14ac:dyDescent="0.2">
      <c r="A2563" s="424" t="s">
        <v>13642</v>
      </c>
      <c r="B2563" s="429" t="s">
        <v>13643</v>
      </c>
      <c r="C2563" s="424" t="s">
        <v>58</v>
      </c>
      <c r="D2563" s="433">
        <v>37.76</v>
      </c>
    </row>
    <row r="2564" spans="1:4" x14ac:dyDescent="0.2">
      <c r="A2564" s="424" t="s">
        <v>13644</v>
      </c>
      <c r="B2564" s="429" t="s">
        <v>13645</v>
      </c>
      <c r="C2564" s="424" t="s">
        <v>58</v>
      </c>
      <c r="D2564" s="433">
        <v>37.76</v>
      </c>
    </row>
    <row r="2565" spans="1:4" x14ac:dyDescent="0.2">
      <c r="A2565" s="424" t="s">
        <v>13646</v>
      </c>
      <c r="B2565" s="429" t="s">
        <v>13647</v>
      </c>
      <c r="C2565" s="424" t="s">
        <v>58</v>
      </c>
      <c r="D2565" s="433">
        <v>37.76</v>
      </c>
    </row>
    <row r="2566" spans="1:4" x14ac:dyDescent="0.2">
      <c r="A2566" s="424" t="s">
        <v>3846</v>
      </c>
      <c r="B2566" s="429" t="s">
        <v>13648</v>
      </c>
      <c r="C2566" s="424" t="s">
        <v>58</v>
      </c>
      <c r="D2566" s="433">
        <v>23.55</v>
      </c>
    </row>
    <row r="2567" spans="1:4" x14ac:dyDescent="0.2">
      <c r="A2567" s="424" t="s">
        <v>3848</v>
      </c>
      <c r="B2567" s="429" t="s">
        <v>13649</v>
      </c>
      <c r="C2567" s="424" t="s">
        <v>58</v>
      </c>
      <c r="D2567" s="433">
        <v>19.87</v>
      </c>
    </row>
    <row r="2568" spans="1:4" x14ac:dyDescent="0.2">
      <c r="A2568" s="424" t="s">
        <v>3849</v>
      </c>
      <c r="B2568" s="429" t="s">
        <v>13650</v>
      </c>
      <c r="C2568" s="424" t="s">
        <v>58</v>
      </c>
      <c r="D2568" s="433">
        <v>19.87</v>
      </c>
    </row>
    <row r="2569" spans="1:4" x14ac:dyDescent="0.2">
      <c r="A2569" s="424" t="s">
        <v>13651</v>
      </c>
      <c r="B2569" s="429" t="s">
        <v>13652</v>
      </c>
      <c r="C2569" s="424" t="s">
        <v>58</v>
      </c>
      <c r="D2569" s="433">
        <v>19.87</v>
      </c>
    </row>
    <row r="2570" spans="1:4" x14ac:dyDescent="0.2">
      <c r="A2570" s="424" t="s">
        <v>3850</v>
      </c>
      <c r="B2570" s="429" t="s">
        <v>13653</v>
      </c>
      <c r="C2570" s="424" t="s">
        <v>58</v>
      </c>
      <c r="D2570" s="433">
        <v>19.87</v>
      </c>
    </row>
    <row r="2571" spans="1:4" x14ac:dyDescent="0.2">
      <c r="A2571" s="424" t="s">
        <v>13654</v>
      </c>
      <c r="B2571" s="429" t="s">
        <v>13655</v>
      </c>
      <c r="C2571" s="424" t="s">
        <v>58</v>
      </c>
      <c r="D2571" s="433">
        <v>19.87</v>
      </c>
    </row>
    <row r="2572" spans="1:4" x14ac:dyDescent="0.2">
      <c r="A2572" s="424" t="s">
        <v>13656</v>
      </c>
      <c r="B2572" s="429" t="s">
        <v>13657</v>
      </c>
      <c r="C2572" s="424" t="s">
        <v>58</v>
      </c>
      <c r="D2572" s="433">
        <v>19.87</v>
      </c>
    </row>
    <row r="2573" spans="1:4" x14ac:dyDescent="0.2">
      <c r="A2573" s="424" t="s">
        <v>13658</v>
      </c>
      <c r="B2573" s="429" t="s">
        <v>13659</v>
      </c>
      <c r="C2573" s="424" t="s">
        <v>58</v>
      </c>
      <c r="D2573" s="433">
        <v>19.87</v>
      </c>
    </row>
    <row r="2574" spans="1:4" x14ac:dyDescent="0.2">
      <c r="A2574" s="424" t="s">
        <v>13660</v>
      </c>
      <c r="B2574" s="429" t="s">
        <v>13661</v>
      </c>
      <c r="C2574" s="424" t="s">
        <v>58</v>
      </c>
      <c r="D2574" s="433">
        <v>14.83</v>
      </c>
    </row>
    <row r="2575" spans="1:4" x14ac:dyDescent="0.2">
      <c r="A2575" s="424" t="s">
        <v>13662</v>
      </c>
      <c r="B2575" s="429" t="s">
        <v>13663</v>
      </c>
      <c r="C2575" s="424" t="s">
        <v>58</v>
      </c>
      <c r="D2575" s="433">
        <v>12.09</v>
      </c>
    </row>
    <row r="2576" spans="1:4" x14ac:dyDescent="0.2">
      <c r="A2576" s="424" t="s">
        <v>13664</v>
      </c>
      <c r="B2576" s="429" t="s">
        <v>13665</v>
      </c>
      <c r="C2576" s="424" t="s">
        <v>58</v>
      </c>
      <c r="D2576" s="433">
        <v>16.079999999999998</v>
      </c>
    </row>
    <row r="2577" spans="1:4" x14ac:dyDescent="0.2">
      <c r="A2577" s="424" t="s">
        <v>13666</v>
      </c>
      <c r="B2577" s="429" t="s">
        <v>13667</v>
      </c>
      <c r="C2577" s="424" t="s">
        <v>58</v>
      </c>
      <c r="D2577" s="433">
        <v>12.09</v>
      </c>
    </row>
    <row r="2578" spans="1:4" x14ac:dyDescent="0.2">
      <c r="A2578" s="424" t="s">
        <v>3847</v>
      </c>
      <c r="B2578" s="429" t="s">
        <v>13668</v>
      </c>
      <c r="C2578" s="424" t="s">
        <v>58</v>
      </c>
      <c r="D2578" s="433">
        <v>19.87</v>
      </c>
    </row>
    <row r="2579" spans="1:4" x14ac:dyDescent="0.2">
      <c r="A2579" s="424" t="s">
        <v>13669</v>
      </c>
      <c r="B2579" s="429" t="s">
        <v>13670</v>
      </c>
      <c r="C2579" s="424" t="s">
        <v>58</v>
      </c>
      <c r="D2579" s="433">
        <v>12.09</v>
      </c>
    </row>
    <row r="2580" spans="1:4" x14ac:dyDescent="0.2">
      <c r="A2580" s="424" t="s">
        <v>13671</v>
      </c>
      <c r="B2580" s="429" t="s">
        <v>13672</v>
      </c>
      <c r="C2580" s="424" t="s">
        <v>58</v>
      </c>
      <c r="D2580" s="433">
        <v>12.09</v>
      </c>
    </row>
    <row r="2581" spans="1:4" x14ac:dyDescent="0.2">
      <c r="A2581" s="424" t="s">
        <v>13673</v>
      </c>
      <c r="B2581" s="429" t="s">
        <v>13674</v>
      </c>
      <c r="C2581" s="424" t="s">
        <v>58</v>
      </c>
      <c r="D2581" s="433">
        <v>19.87</v>
      </c>
    </row>
    <row r="2582" spans="1:4" x14ac:dyDescent="0.2">
      <c r="A2582" s="424" t="s">
        <v>13675</v>
      </c>
      <c r="B2582" s="429" t="s">
        <v>13676</v>
      </c>
      <c r="C2582" s="424" t="s">
        <v>58</v>
      </c>
      <c r="D2582" s="433">
        <v>19.87</v>
      </c>
    </row>
    <row r="2583" spans="1:4" x14ac:dyDescent="0.2">
      <c r="A2583" s="424" t="s">
        <v>13677</v>
      </c>
      <c r="B2583" s="429" t="s">
        <v>13678</v>
      </c>
      <c r="C2583" s="424" t="s">
        <v>58</v>
      </c>
      <c r="D2583" s="433">
        <v>19.87</v>
      </c>
    </row>
    <row r="2584" spans="1:4" x14ac:dyDescent="0.2">
      <c r="A2584" s="424" t="s">
        <v>13679</v>
      </c>
      <c r="B2584" s="429" t="s">
        <v>13680</v>
      </c>
      <c r="C2584" s="424" t="s">
        <v>58</v>
      </c>
      <c r="D2584" s="433">
        <v>19.87</v>
      </c>
    </row>
    <row r="2585" spans="1:4" x14ac:dyDescent="0.2">
      <c r="A2585" s="424" t="s">
        <v>13681</v>
      </c>
      <c r="B2585" s="429" t="s">
        <v>13682</v>
      </c>
      <c r="C2585" s="424" t="s">
        <v>58</v>
      </c>
      <c r="D2585" s="433">
        <v>19.87</v>
      </c>
    </row>
    <row r="2586" spans="1:4" x14ac:dyDescent="0.2">
      <c r="A2586" s="424" t="s">
        <v>13683</v>
      </c>
      <c r="B2586" s="429" t="s">
        <v>13684</v>
      </c>
      <c r="C2586" s="424" t="s">
        <v>58</v>
      </c>
      <c r="D2586" s="433">
        <v>19.87</v>
      </c>
    </row>
    <row r="2587" spans="1:4" x14ac:dyDescent="0.2">
      <c r="A2587" s="424" t="s">
        <v>3851</v>
      </c>
      <c r="B2587" s="429" t="s">
        <v>13685</v>
      </c>
      <c r="C2587" s="424" t="s">
        <v>58</v>
      </c>
      <c r="D2587" s="433">
        <v>19.87</v>
      </c>
    </row>
    <row r="2588" spans="1:4" x14ac:dyDescent="0.2">
      <c r="A2588" s="425">
        <v>9024</v>
      </c>
      <c r="B2588" s="428" t="s">
        <v>10039</v>
      </c>
      <c r="C2588" s="423"/>
      <c r="D2588" s="431"/>
    </row>
    <row r="2589" spans="1:4" x14ac:dyDescent="0.2">
      <c r="A2589" s="424" t="s">
        <v>3819</v>
      </c>
      <c r="B2589" s="429" t="s">
        <v>3820</v>
      </c>
      <c r="C2589" s="424" t="s">
        <v>58</v>
      </c>
      <c r="D2589" s="434">
        <v>122.34</v>
      </c>
    </row>
    <row r="2590" spans="1:4" x14ac:dyDescent="0.2">
      <c r="A2590" s="424" t="s">
        <v>3825</v>
      </c>
      <c r="B2590" s="429" t="s">
        <v>3826</v>
      </c>
      <c r="C2590" s="424" t="s">
        <v>1930</v>
      </c>
      <c r="D2590" s="433">
        <v>10.32</v>
      </c>
    </row>
    <row r="2591" spans="1:4" x14ac:dyDescent="0.2">
      <c r="A2591" s="424" t="s">
        <v>3862</v>
      </c>
      <c r="B2591" s="429" t="s">
        <v>3863</v>
      </c>
      <c r="C2591" s="424" t="s">
        <v>1930</v>
      </c>
      <c r="D2591" s="434">
        <v>134.84</v>
      </c>
    </row>
    <row r="2592" spans="1:4" x14ac:dyDescent="0.2">
      <c r="A2592" s="424" t="s">
        <v>3864</v>
      </c>
      <c r="B2592" s="429" t="s">
        <v>3865</v>
      </c>
      <c r="C2592" s="424" t="s">
        <v>1930</v>
      </c>
      <c r="D2592" s="434">
        <v>125.36</v>
      </c>
    </row>
    <row r="2593" spans="1:4" x14ac:dyDescent="0.2">
      <c r="A2593" s="424" t="s">
        <v>3866</v>
      </c>
      <c r="B2593" s="429" t="s">
        <v>3867</v>
      </c>
      <c r="C2593" s="424" t="s">
        <v>1930</v>
      </c>
      <c r="D2593" s="434">
        <v>127.44</v>
      </c>
    </row>
    <row r="2594" spans="1:4" x14ac:dyDescent="0.2">
      <c r="A2594" s="424" t="s">
        <v>3868</v>
      </c>
      <c r="B2594" s="429" t="s">
        <v>3869</v>
      </c>
      <c r="C2594" s="424" t="s">
        <v>1930</v>
      </c>
      <c r="D2594" s="434">
        <v>128.66999999999999</v>
      </c>
    </row>
    <row r="2595" spans="1:4" x14ac:dyDescent="0.2">
      <c r="A2595" s="425">
        <v>8688</v>
      </c>
      <c r="B2595" s="428" t="s">
        <v>10040</v>
      </c>
      <c r="C2595" s="423"/>
      <c r="D2595" s="431"/>
    </row>
    <row r="2596" spans="1:4" x14ac:dyDescent="0.2">
      <c r="A2596" s="425">
        <v>9026</v>
      </c>
      <c r="B2596" s="428" t="s">
        <v>10041</v>
      </c>
      <c r="C2596" s="423"/>
      <c r="D2596" s="431"/>
    </row>
    <row r="2597" spans="1:4" x14ac:dyDescent="0.2">
      <c r="A2597" s="424" t="s">
        <v>3386</v>
      </c>
      <c r="B2597" s="429" t="s">
        <v>3387</v>
      </c>
      <c r="C2597" s="424" t="s">
        <v>22</v>
      </c>
      <c r="D2597" s="433">
        <v>41.79</v>
      </c>
    </row>
    <row r="2598" spans="1:4" x14ac:dyDescent="0.2">
      <c r="A2598" s="424" t="s">
        <v>3388</v>
      </c>
      <c r="B2598" s="429" t="s">
        <v>3389</v>
      </c>
      <c r="C2598" s="424" t="s">
        <v>22</v>
      </c>
      <c r="D2598" s="433">
        <v>51.09</v>
      </c>
    </row>
    <row r="2599" spans="1:4" x14ac:dyDescent="0.2">
      <c r="A2599" s="424" t="s">
        <v>3390</v>
      </c>
      <c r="B2599" s="429" t="s">
        <v>3391</v>
      </c>
      <c r="C2599" s="424" t="s">
        <v>22</v>
      </c>
      <c r="D2599" s="433">
        <v>35.39</v>
      </c>
    </row>
    <row r="2600" spans="1:4" x14ac:dyDescent="0.2">
      <c r="A2600" s="425">
        <v>9027</v>
      </c>
      <c r="B2600" s="428" t="s">
        <v>10042</v>
      </c>
      <c r="C2600" s="423"/>
      <c r="D2600" s="431"/>
    </row>
    <row r="2601" spans="1:4" ht="24" x14ac:dyDescent="0.2">
      <c r="A2601" s="424" t="s">
        <v>3384</v>
      </c>
      <c r="B2601" s="429" t="s">
        <v>13686</v>
      </c>
      <c r="C2601" s="424" t="s">
        <v>58</v>
      </c>
      <c r="D2601" s="433">
        <v>49.61</v>
      </c>
    </row>
    <row r="2602" spans="1:4" ht="12.75" customHeight="1" x14ac:dyDescent="0.2">
      <c r="A2602" s="424" t="s">
        <v>3383</v>
      </c>
      <c r="B2602" s="429" t="s">
        <v>13687</v>
      </c>
      <c r="C2602" s="424" t="s">
        <v>58</v>
      </c>
      <c r="D2602" s="433">
        <v>44.8</v>
      </c>
    </row>
    <row r="2603" spans="1:4" x14ac:dyDescent="0.2">
      <c r="A2603" s="425">
        <v>9029</v>
      </c>
      <c r="B2603" s="428" t="s">
        <v>9218</v>
      </c>
      <c r="C2603" s="423"/>
      <c r="D2603" s="431"/>
    </row>
    <row r="2604" spans="1:4" x14ac:dyDescent="0.2">
      <c r="A2604" s="424" t="s">
        <v>3392</v>
      </c>
      <c r="B2604" s="429" t="s">
        <v>10043</v>
      </c>
      <c r="C2604" s="424" t="s">
        <v>1930</v>
      </c>
      <c r="D2604" s="434">
        <v>117.14</v>
      </c>
    </row>
    <row r="2605" spans="1:4" x14ac:dyDescent="0.2">
      <c r="A2605" s="424" t="s">
        <v>3393</v>
      </c>
      <c r="B2605" s="429" t="s">
        <v>10044</v>
      </c>
      <c r="C2605" s="424" t="s">
        <v>1930</v>
      </c>
      <c r="D2605" s="434">
        <v>151.25</v>
      </c>
    </row>
    <row r="2606" spans="1:4" x14ac:dyDescent="0.2">
      <c r="A2606" s="425">
        <v>9030</v>
      </c>
      <c r="B2606" s="428" t="s">
        <v>10045</v>
      </c>
      <c r="C2606" s="423"/>
      <c r="D2606" s="431"/>
    </row>
    <row r="2607" spans="1:4" x14ac:dyDescent="0.2">
      <c r="A2607" s="424" t="s">
        <v>2097</v>
      </c>
      <c r="B2607" s="429" t="s">
        <v>2098</v>
      </c>
      <c r="C2607" s="424" t="s">
        <v>1930</v>
      </c>
      <c r="D2607" s="435">
        <v>1128.57</v>
      </c>
    </row>
    <row r="2608" spans="1:4" x14ac:dyDescent="0.2">
      <c r="A2608" s="424" t="s">
        <v>2099</v>
      </c>
      <c r="B2608" s="429" t="s">
        <v>2100</v>
      </c>
      <c r="C2608" s="424" t="s">
        <v>1930</v>
      </c>
      <c r="D2608" s="435">
        <v>1881.12</v>
      </c>
    </row>
    <row r="2609" spans="1:4" x14ac:dyDescent="0.2">
      <c r="A2609" s="424" t="s">
        <v>2101</v>
      </c>
      <c r="B2609" s="429" t="s">
        <v>2102</v>
      </c>
      <c r="C2609" s="424" t="s">
        <v>1930</v>
      </c>
      <c r="D2609" s="435">
        <v>1578.93</v>
      </c>
    </row>
    <row r="2610" spans="1:4" x14ac:dyDescent="0.2">
      <c r="A2610" s="424" t="s">
        <v>2103</v>
      </c>
      <c r="B2610" s="429" t="s">
        <v>2104</v>
      </c>
      <c r="C2610" s="424" t="s">
        <v>1930</v>
      </c>
      <c r="D2610" s="434">
        <v>753.64</v>
      </c>
    </row>
    <row r="2611" spans="1:4" x14ac:dyDescent="0.2">
      <c r="A2611" s="424" t="s">
        <v>2105</v>
      </c>
      <c r="B2611" s="429" t="s">
        <v>2106</v>
      </c>
      <c r="C2611" s="424" t="s">
        <v>1930</v>
      </c>
      <c r="D2611" s="435">
        <v>2676.41</v>
      </c>
    </row>
    <row r="2612" spans="1:4" x14ac:dyDescent="0.2">
      <c r="A2612" s="424" t="s">
        <v>2107</v>
      </c>
      <c r="B2612" s="429" t="s">
        <v>2108</v>
      </c>
      <c r="C2612" s="424" t="s">
        <v>1930</v>
      </c>
      <c r="D2612" s="435">
        <v>5684.19</v>
      </c>
    </row>
    <row r="2613" spans="1:4" x14ac:dyDescent="0.2">
      <c r="A2613" s="424" t="s">
        <v>2109</v>
      </c>
      <c r="B2613" s="429" t="s">
        <v>2110</v>
      </c>
      <c r="C2613" s="424" t="s">
        <v>1930</v>
      </c>
      <c r="D2613" s="434">
        <v>939.91</v>
      </c>
    </row>
    <row r="2614" spans="1:4" x14ac:dyDescent="0.2">
      <c r="A2614" s="425">
        <v>9031</v>
      </c>
      <c r="B2614" s="428" t="s">
        <v>10046</v>
      </c>
      <c r="C2614" s="423"/>
      <c r="D2614" s="431"/>
    </row>
    <row r="2615" spans="1:4" x14ac:dyDescent="0.2">
      <c r="A2615" s="424" t="s">
        <v>2111</v>
      </c>
      <c r="B2615" s="429" t="s">
        <v>2112</v>
      </c>
      <c r="C2615" s="424" t="s">
        <v>1930</v>
      </c>
      <c r="D2615" s="434">
        <v>121.6</v>
      </c>
    </row>
    <row r="2616" spans="1:4" x14ac:dyDescent="0.2">
      <c r="A2616" s="424" t="s">
        <v>2113</v>
      </c>
      <c r="B2616" s="429" t="s">
        <v>2114</v>
      </c>
      <c r="C2616" s="424" t="s">
        <v>1930</v>
      </c>
      <c r="D2616" s="434">
        <v>207.97</v>
      </c>
    </row>
    <row r="2617" spans="1:4" x14ac:dyDescent="0.2">
      <c r="A2617" s="424" t="s">
        <v>2115</v>
      </c>
      <c r="B2617" s="429" t="s">
        <v>2116</v>
      </c>
      <c r="C2617" s="424" t="s">
        <v>1930</v>
      </c>
      <c r="D2617" s="434">
        <v>175.82</v>
      </c>
    </row>
    <row r="2618" spans="1:4" x14ac:dyDescent="0.2">
      <c r="A2618" s="424" t="s">
        <v>2117</v>
      </c>
      <c r="B2618" s="429" t="s">
        <v>2118</v>
      </c>
      <c r="C2618" s="424" t="s">
        <v>1930</v>
      </c>
      <c r="D2618" s="433">
        <v>71.05</v>
      </c>
    </row>
    <row r="2619" spans="1:4" x14ac:dyDescent="0.2">
      <c r="A2619" s="424" t="s">
        <v>2119</v>
      </c>
      <c r="B2619" s="429" t="s">
        <v>2120</v>
      </c>
      <c r="C2619" s="424" t="s">
        <v>1930</v>
      </c>
      <c r="D2619" s="434">
        <v>340.61</v>
      </c>
    </row>
    <row r="2620" spans="1:4" x14ac:dyDescent="0.2">
      <c r="A2620" s="424" t="s">
        <v>2121</v>
      </c>
      <c r="B2620" s="429" t="s">
        <v>2122</v>
      </c>
      <c r="C2620" s="424" t="s">
        <v>1930</v>
      </c>
      <c r="D2620" s="434">
        <v>366.27</v>
      </c>
    </row>
    <row r="2621" spans="1:4" x14ac:dyDescent="0.2">
      <c r="A2621" s="424" t="s">
        <v>2123</v>
      </c>
      <c r="B2621" s="429" t="s">
        <v>2124</v>
      </c>
      <c r="C2621" s="424" t="s">
        <v>1930</v>
      </c>
      <c r="D2621" s="433">
        <v>86.69</v>
      </c>
    </row>
    <row r="2622" spans="1:4" x14ac:dyDescent="0.2">
      <c r="A2622" s="425">
        <v>9032</v>
      </c>
      <c r="B2622" s="428" t="s">
        <v>10047</v>
      </c>
      <c r="C2622" s="423"/>
      <c r="D2622" s="431"/>
    </row>
    <row r="2623" spans="1:4" x14ac:dyDescent="0.2">
      <c r="A2623" s="424" t="s">
        <v>2125</v>
      </c>
      <c r="B2623" s="429" t="s">
        <v>2126</v>
      </c>
      <c r="C2623" s="424" t="s">
        <v>1930</v>
      </c>
      <c r="D2623" s="433">
        <v>67.709999999999994</v>
      </c>
    </row>
    <row r="2624" spans="1:4" x14ac:dyDescent="0.2">
      <c r="A2624" s="424" t="s">
        <v>2127</v>
      </c>
      <c r="B2624" s="429" t="s">
        <v>2128</v>
      </c>
      <c r="C2624" s="424" t="s">
        <v>1930</v>
      </c>
      <c r="D2624" s="434">
        <v>155.26</v>
      </c>
    </row>
    <row r="2625" spans="1:4" x14ac:dyDescent="0.2">
      <c r="A2625" s="424" t="s">
        <v>2129</v>
      </c>
      <c r="B2625" s="429" t="s">
        <v>2130</v>
      </c>
      <c r="C2625" s="424" t="s">
        <v>1930</v>
      </c>
      <c r="D2625" s="434">
        <v>124.32</v>
      </c>
    </row>
    <row r="2626" spans="1:4" x14ac:dyDescent="0.2">
      <c r="A2626" s="424" t="s">
        <v>2131</v>
      </c>
      <c r="B2626" s="429" t="s">
        <v>2132</v>
      </c>
      <c r="C2626" s="424" t="s">
        <v>1930</v>
      </c>
      <c r="D2626" s="433">
        <v>51.3</v>
      </c>
    </row>
    <row r="2627" spans="1:4" x14ac:dyDescent="0.2">
      <c r="A2627" s="424" t="s">
        <v>2133</v>
      </c>
      <c r="B2627" s="429" t="s">
        <v>2134</v>
      </c>
      <c r="C2627" s="424" t="s">
        <v>1930</v>
      </c>
      <c r="D2627" s="434">
        <v>207.4</v>
      </c>
    </row>
    <row r="2628" spans="1:4" x14ac:dyDescent="0.2">
      <c r="A2628" s="424" t="s">
        <v>2135</v>
      </c>
      <c r="B2628" s="429" t="s">
        <v>2136</v>
      </c>
      <c r="C2628" s="424" t="s">
        <v>1930</v>
      </c>
      <c r="D2628" s="434">
        <v>329.63</v>
      </c>
    </row>
    <row r="2629" spans="1:4" x14ac:dyDescent="0.2">
      <c r="A2629" s="424" t="s">
        <v>2137</v>
      </c>
      <c r="B2629" s="429" t="s">
        <v>2138</v>
      </c>
      <c r="C2629" s="424" t="s">
        <v>1930</v>
      </c>
      <c r="D2629" s="433">
        <v>55.59</v>
      </c>
    </row>
    <row r="2630" spans="1:4" x14ac:dyDescent="0.2">
      <c r="A2630" s="425">
        <v>9033</v>
      </c>
      <c r="B2630" s="428" t="s">
        <v>10048</v>
      </c>
      <c r="C2630" s="423"/>
      <c r="D2630" s="431"/>
    </row>
    <row r="2631" spans="1:4" x14ac:dyDescent="0.2">
      <c r="A2631" s="424" t="s">
        <v>2139</v>
      </c>
      <c r="B2631" s="429" t="s">
        <v>2140</v>
      </c>
      <c r="C2631" s="424" t="s">
        <v>1930</v>
      </c>
      <c r="D2631" s="434">
        <v>257.47000000000003</v>
      </c>
    </row>
    <row r="2632" spans="1:4" x14ac:dyDescent="0.2">
      <c r="A2632" s="424" t="s">
        <v>2141</v>
      </c>
      <c r="B2632" s="429" t="s">
        <v>2142</v>
      </c>
      <c r="C2632" s="424" t="s">
        <v>1930</v>
      </c>
      <c r="D2632" s="434">
        <v>192.2</v>
      </c>
    </row>
    <row r="2633" spans="1:4" x14ac:dyDescent="0.2">
      <c r="A2633" s="425">
        <v>9034</v>
      </c>
      <c r="B2633" s="428" t="s">
        <v>10049</v>
      </c>
      <c r="C2633" s="423"/>
      <c r="D2633" s="431"/>
    </row>
    <row r="2634" spans="1:4" x14ac:dyDescent="0.2">
      <c r="A2634" s="424" t="s">
        <v>2091</v>
      </c>
      <c r="B2634" s="429" t="s">
        <v>10050</v>
      </c>
      <c r="C2634" s="424" t="s">
        <v>1930</v>
      </c>
      <c r="D2634" s="434">
        <v>493.93</v>
      </c>
    </row>
    <row r="2635" spans="1:4" x14ac:dyDescent="0.2">
      <c r="A2635" s="424" t="s">
        <v>2092</v>
      </c>
      <c r="B2635" s="429" t="s">
        <v>10051</v>
      </c>
      <c r="C2635" s="424" t="s">
        <v>1930</v>
      </c>
      <c r="D2635" s="434">
        <v>393.28</v>
      </c>
    </row>
    <row r="2636" spans="1:4" x14ac:dyDescent="0.2">
      <c r="A2636" s="424" t="s">
        <v>2093</v>
      </c>
      <c r="B2636" s="429" t="s">
        <v>2094</v>
      </c>
      <c r="C2636" s="424" t="s">
        <v>1930</v>
      </c>
      <c r="D2636" s="434">
        <v>116.36</v>
      </c>
    </row>
    <row r="2637" spans="1:4" x14ac:dyDescent="0.2">
      <c r="A2637" s="424" t="s">
        <v>2095</v>
      </c>
      <c r="B2637" s="429" t="s">
        <v>2096</v>
      </c>
      <c r="C2637" s="424" t="s">
        <v>1930</v>
      </c>
      <c r="D2637" s="434">
        <v>116.04</v>
      </c>
    </row>
    <row r="2638" spans="1:4" x14ac:dyDescent="0.2">
      <c r="A2638" s="425">
        <v>9036</v>
      </c>
      <c r="B2638" s="428" t="s">
        <v>10052</v>
      </c>
      <c r="C2638" s="423"/>
      <c r="D2638" s="431"/>
    </row>
    <row r="2639" spans="1:4" x14ac:dyDescent="0.2">
      <c r="A2639" s="424" t="s">
        <v>3374</v>
      </c>
      <c r="B2639" s="429" t="s">
        <v>3375</v>
      </c>
      <c r="C2639" s="424" t="s">
        <v>1930</v>
      </c>
      <c r="D2639" s="434">
        <v>794.84</v>
      </c>
    </row>
    <row r="2640" spans="1:4" x14ac:dyDescent="0.2">
      <c r="A2640" s="425">
        <v>9037</v>
      </c>
      <c r="B2640" s="428" t="s">
        <v>10053</v>
      </c>
      <c r="C2640" s="423"/>
      <c r="D2640" s="431"/>
    </row>
    <row r="2641" spans="1:4" ht="12.75" customHeight="1" x14ac:dyDescent="0.2">
      <c r="A2641" s="424" t="s">
        <v>10054</v>
      </c>
      <c r="B2641" s="429" t="s">
        <v>10055</v>
      </c>
      <c r="C2641" s="424" t="s">
        <v>58</v>
      </c>
      <c r="D2641" s="435">
        <v>3120.85</v>
      </c>
    </row>
    <row r="2642" spans="1:4" x14ac:dyDescent="0.2">
      <c r="A2642" s="425">
        <v>9038</v>
      </c>
      <c r="B2642" s="428" t="s">
        <v>10056</v>
      </c>
      <c r="C2642" s="423"/>
      <c r="D2642" s="431"/>
    </row>
    <row r="2643" spans="1:4" ht="12.75" customHeight="1" x14ac:dyDescent="0.2">
      <c r="A2643" s="424" t="s">
        <v>3376</v>
      </c>
      <c r="B2643" s="429" t="s">
        <v>13688</v>
      </c>
      <c r="C2643" s="424" t="s">
        <v>58</v>
      </c>
      <c r="D2643" s="434">
        <v>120.17</v>
      </c>
    </row>
    <row r="2644" spans="1:4" ht="12.75" customHeight="1" x14ac:dyDescent="0.2">
      <c r="A2644" s="424" t="s">
        <v>3377</v>
      </c>
      <c r="B2644" s="429" t="s">
        <v>13689</v>
      </c>
      <c r="C2644" s="424" t="s">
        <v>58</v>
      </c>
      <c r="D2644" s="434">
        <v>180.1</v>
      </c>
    </row>
    <row r="2645" spans="1:4" x14ac:dyDescent="0.2">
      <c r="A2645" s="424" t="s">
        <v>2079</v>
      </c>
      <c r="B2645" s="429" t="s">
        <v>2080</v>
      </c>
      <c r="C2645" s="424" t="s">
        <v>1930</v>
      </c>
      <c r="D2645" s="434">
        <v>142.38999999999999</v>
      </c>
    </row>
    <row r="2646" spans="1:4" x14ac:dyDescent="0.2">
      <c r="A2646" s="424" t="s">
        <v>2081</v>
      </c>
      <c r="B2646" s="429" t="s">
        <v>2082</v>
      </c>
      <c r="C2646" s="424" t="s">
        <v>1930</v>
      </c>
      <c r="D2646" s="434">
        <v>249.12</v>
      </c>
    </row>
    <row r="2647" spans="1:4" x14ac:dyDescent="0.2">
      <c r="A2647" s="424" t="s">
        <v>2083</v>
      </c>
      <c r="B2647" s="429" t="s">
        <v>2084</v>
      </c>
      <c r="C2647" s="424" t="s">
        <v>1930</v>
      </c>
      <c r="D2647" s="434">
        <v>212.25</v>
      </c>
    </row>
    <row r="2648" spans="1:4" x14ac:dyDescent="0.2">
      <c r="A2648" s="424" t="s">
        <v>2085</v>
      </c>
      <c r="B2648" s="429" t="s">
        <v>2086</v>
      </c>
      <c r="C2648" s="424" t="s">
        <v>1930</v>
      </c>
      <c r="D2648" s="433">
        <v>94.84</v>
      </c>
    </row>
    <row r="2649" spans="1:4" x14ac:dyDescent="0.2">
      <c r="A2649" s="424" t="s">
        <v>2087</v>
      </c>
      <c r="B2649" s="429" t="s">
        <v>2088</v>
      </c>
      <c r="C2649" s="424" t="s">
        <v>1930</v>
      </c>
      <c r="D2649" s="434">
        <v>339.35</v>
      </c>
    </row>
    <row r="2650" spans="1:4" x14ac:dyDescent="0.2">
      <c r="A2650" s="424" t="s">
        <v>2089</v>
      </c>
      <c r="B2650" s="429" t="s">
        <v>2090</v>
      </c>
      <c r="C2650" s="424" t="s">
        <v>1930</v>
      </c>
      <c r="D2650" s="434">
        <v>122.98</v>
      </c>
    </row>
    <row r="2651" spans="1:4" x14ac:dyDescent="0.2">
      <c r="A2651" s="424" t="s">
        <v>3378</v>
      </c>
      <c r="B2651" s="429" t="s">
        <v>3379</v>
      </c>
      <c r="C2651" s="424" t="s">
        <v>1930</v>
      </c>
      <c r="D2651" s="433">
        <v>31.81</v>
      </c>
    </row>
    <row r="2652" spans="1:4" x14ac:dyDescent="0.2">
      <c r="A2652" s="424" t="s">
        <v>3380</v>
      </c>
      <c r="B2652" s="429" t="s">
        <v>13690</v>
      </c>
      <c r="C2652" s="424" t="s">
        <v>58</v>
      </c>
      <c r="D2652" s="433">
        <v>20.21</v>
      </c>
    </row>
    <row r="2653" spans="1:4" x14ac:dyDescent="0.2">
      <c r="A2653" s="424" t="s">
        <v>3381</v>
      </c>
      <c r="B2653" s="429" t="s">
        <v>13691</v>
      </c>
      <c r="C2653" s="424" t="s">
        <v>58</v>
      </c>
      <c r="D2653" s="433">
        <v>22.81</v>
      </c>
    </row>
    <row r="2654" spans="1:4" ht="12.75" customHeight="1" x14ac:dyDescent="0.2">
      <c r="A2654" s="424" t="s">
        <v>3382</v>
      </c>
      <c r="B2654" s="429" t="s">
        <v>13692</v>
      </c>
      <c r="C2654" s="424" t="s">
        <v>58</v>
      </c>
      <c r="D2654" s="433">
        <v>19.07</v>
      </c>
    </row>
    <row r="2655" spans="1:4" ht="12.75" customHeight="1" x14ac:dyDescent="0.2">
      <c r="A2655" s="424" t="s">
        <v>3385</v>
      </c>
      <c r="B2655" s="429" t="s">
        <v>13693</v>
      </c>
      <c r="C2655" s="424" t="s">
        <v>58</v>
      </c>
      <c r="D2655" s="433">
        <v>48.74</v>
      </c>
    </row>
    <row r="2656" spans="1:4" x14ac:dyDescent="0.2">
      <c r="A2656" s="425">
        <v>8689</v>
      </c>
      <c r="B2656" s="428" t="s">
        <v>10057</v>
      </c>
      <c r="C2656" s="423"/>
      <c r="D2656" s="431"/>
    </row>
    <row r="2657" spans="1:4" x14ac:dyDescent="0.2">
      <c r="A2657" s="425">
        <v>9039</v>
      </c>
      <c r="B2657" s="428" t="s">
        <v>10058</v>
      </c>
      <c r="C2657" s="423"/>
      <c r="D2657" s="431"/>
    </row>
    <row r="2658" spans="1:4" ht="12.75" customHeight="1" x14ac:dyDescent="0.2">
      <c r="A2658" s="424" t="s">
        <v>5085</v>
      </c>
      <c r="B2658" s="429" t="s">
        <v>13694</v>
      </c>
      <c r="C2658" s="424" t="s">
        <v>58</v>
      </c>
      <c r="D2658" s="434">
        <v>239.06</v>
      </c>
    </row>
    <row r="2659" spans="1:4" ht="12.75" customHeight="1" x14ac:dyDescent="0.2">
      <c r="A2659" s="424" t="s">
        <v>5086</v>
      </c>
      <c r="B2659" s="429" t="s">
        <v>13695</v>
      </c>
      <c r="C2659" s="424" t="s">
        <v>58</v>
      </c>
      <c r="D2659" s="434">
        <v>123.94</v>
      </c>
    </row>
    <row r="2660" spans="1:4" ht="12.75" customHeight="1" x14ac:dyDescent="0.2">
      <c r="A2660" s="424" t="s">
        <v>5087</v>
      </c>
      <c r="B2660" s="429" t="s">
        <v>13696</v>
      </c>
      <c r="C2660" s="424" t="s">
        <v>58</v>
      </c>
      <c r="D2660" s="434">
        <v>232.22</v>
      </c>
    </row>
    <row r="2661" spans="1:4" x14ac:dyDescent="0.2">
      <c r="A2661" s="425">
        <v>9040</v>
      </c>
      <c r="B2661" s="428" t="s">
        <v>10059</v>
      </c>
      <c r="C2661" s="423"/>
      <c r="D2661" s="431"/>
    </row>
    <row r="2662" spans="1:4" ht="12.75" customHeight="1" x14ac:dyDescent="0.2">
      <c r="A2662" s="424" t="s">
        <v>13697</v>
      </c>
      <c r="B2662" s="429" t="s">
        <v>13698</v>
      </c>
      <c r="C2662" s="424" t="s">
        <v>8866</v>
      </c>
      <c r="D2662" s="434">
        <v>397.39</v>
      </c>
    </row>
    <row r="2663" spans="1:4" x14ac:dyDescent="0.2">
      <c r="A2663" s="425">
        <v>9041</v>
      </c>
      <c r="B2663" s="428" t="s">
        <v>10060</v>
      </c>
      <c r="C2663" s="423"/>
      <c r="D2663" s="431"/>
    </row>
    <row r="2664" spans="1:4" ht="12.75" customHeight="1" x14ac:dyDescent="0.2">
      <c r="A2664" s="424" t="s">
        <v>5088</v>
      </c>
      <c r="B2664" s="429" t="s">
        <v>13699</v>
      </c>
      <c r="C2664" s="424" t="s">
        <v>8866</v>
      </c>
      <c r="D2664" s="434">
        <v>135.13999999999999</v>
      </c>
    </row>
    <row r="2665" spans="1:4" ht="12.75" customHeight="1" x14ac:dyDescent="0.2">
      <c r="A2665" s="424" t="s">
        <v>5089</v>
      </c>
      <c r="B2665" s="429" t="s">
        <v>13700</v>
      </c>
      <c r="C2665" s="424" t="s">
        <v>8866</v>
      </c>
      <c r="D2665" s="434">
        <v>170.14</v>
      </c>
    </row>
    <row r="2666" spans="1:4" ht="12.75" customHeight="1" x14ac:dyDescent="0.2">
      <c r="A2666" s="424" t="s">
        <v>5090</v>
      </c>
      <c r="B2666" s="429" t="s">
        <v>13701</v>
      </c>
      <c r="C2666" s="424" t="s">
        <v>8866</v>
      </c>
      <c r="D2666" s="434">
        <v>226.9</v>
      </c>
    </row>
    <row r="2667" spans="1:4" x14ac:dyDescent="0.2">
      <c r="A2667" s="425">
        <v>9042</v>
      </c>
      <c r="B2667" s="428" t="s">
        <v>10061</v>
      </c>
      <c r="C2667" s="423"/>
      <c r="D2667" s="431"/>
    </row>
    <row r="2668" spans="1:4" ht="12.75" customHeight="1" x14ac:dyDescent="0.2">
      <c r="A2668" s="424" t="s">
        <v>5091</v>
      </c>
      <c r="B2668" s="429" t="s">
        <v>13702</v>
      </c>
      <c r="C2668" s="424" t="s">
        <v>8866</v>
      </c>
      <c r="D2668" s="434">
        <v>152.13999999999999</v>
      </c>
    </row>
    <row r="2669" spans="1:4" ht="12.75" customHeight="1" x14ac:dyDescent="0.2">
      <c r="A2669" s="424" t="s">
        <v>13703</v>
      </c>
      <c r="B2669" s="429" t="s">
        <v>13704</v>
      </c>
      <c r="C2669" s="424" t="s">
        <v>8866</v>
      </c>
      <c r="D2669" s="434">
        <v>189.92</v>
      </c>
    </row>
    <row r="2670" spans="1:4" x14ac:dyDescent="0.2">
      <c r="A2670" s="425">
        <v>9043</v>
      </c>
      <c r="B2670" s="428" t="s">
        <v>10062</v>
      </c>
      <c r="C2670" s="423"/>
      <c r="D2670" s="431"/>
    </row>
    <row r="2671" spans="1:4" ht="12.75" customHeight="1" x14ac:dyDescent="0.2">
      <c r="A2671" s="424" t="s">
        <v>5092</v>
      </c>
      <c r="B2671" s="429" t="s">
        <v>13705</v>
      </c>
      <c r="C2671" s="424" t="s">
        <v>8866</v>
      </c>
      <c r="D2671" s="434">
        <v>312.13</v>
      </c>
    </row>
    <row r="2672" spans="1:4" ht="12.75" customHeight="1" x14ac:dyDescent="0.2">
      <c r="A2672" s="424" t="s">
        <v>5093</v>
      </c>
      <c r="B2672" s="429" t="s">
        <v>13706</v>
      </c>
      <c r="C2672" s="424" t="s">
        <v>8866</v>
      </c>
      <c r="D2672" s="434">
        <v>232.94</v>
      </c>
    </row>
    <row r="2673" spans="1:4" ht="12.75" customHeight="1" x14ac:dyDescent="0.2">
      <c r="A2673" s="424" t="s">
        <v>5094</v>
      </c>
      <c r="B2673" s="429" t="s">
        <v>13707</v>
      </c>
      <c r="C2673" s="424" t="s">
        <v>8866</v>
      </c>
      <c r="D2673" s="434">
        <v>272.20999999999998</v>
      </c>
    </row>
    <row r="2674" spans="1:4" x14ac:dyDescent="0.2">
      <c r="A2674" s="425">
        <v>8690</v>
      </c>
      <c r="B2674" s="428" t="s">
        <v>10063</v>
      </c>
      <c r="C2674" s="423"/>
      <c r="D2674" s="431"/>
    </row>
    <row r="2675" spans="1:4" x14ac:dyDescent="0.2">
      <c r="A2675" s="425">
        <v>9045</v>
      </c>
      <c r="B2675" s="428" t="s">
        <v>10064</v>
      </c>
      <c r="C2675" s="423"/>
      <c r="D2675" s="431"/>
    </row>
    <row r="2676" spans="1:4" x14ac:dyDescent="0.2">
      <c r="A2676" s="424" t="s">
        <v>4519</v>
      </c>
      <c r="B2676" s="429" t="s">
        <v>13708</v>
      </c>
      <c r="C2676" s="424" t="s">
        <v>58</v>
      </c>
      <c r="D2676" s="434">
        <v>720.55</v>
      </c>
    </row>
    <row r="2677" spans="1:4" x14ac:dyDescent="0.2">
      <c r="A2677" s="424" t="s">
        <v>4520</v>
      </c>
      <c r="B2677" s="429" t="s">
        <v>13709</v>
      </c>
      <c r="C2677" s="424" t="s">
        <v>58</v>
      </c>
      <c r="D2677" s="434">
        <v>996.25</v>
      </c>
    </row>
    <row r="2678" spans="1:4" x14ac:dyDescent="0.2">
      <c r="A2678" s="425">
        <v>9046</v>
      </c>
      <c r="B2678" s="428" t="s">
        <v>10065</v>
      </c>
      <c r="C2678" s="423"/>
      <c r="D2678" s="431"/>
    </row>
    <row r="2679" spans="1:4" x14ac:dyDescent="0.2">
      <c r="A2679" s="424" t="s">
        <v>4514</v>
      </c>
      <c r="B2679" s="429" t="s">
        <v>13710</v>
      </c>
      <c r="C2679" s="424" t="s">
        <v>58</v>
      </c>
      <c r="D2679" s="433">
        <v>46.24</v>
      </c>
    </row>
    <row r="2680" spans="1:4" x14ac:dyDescent="0.2">
      <c r="A2680" s="424" t="s">
        <v>4521</v>
      </c>
      <c r="B2680" s="429" t="s">
        <v>13711</v>
      </c>
      <c r="C2680" s="424" t="s">
        <v>58</v>
      </c>
      <c r="D2680" s="434">
        <v>229.61</v>
      </c>
    </row>
    <row r="2681" spans="1:4" x14ac:dyDescent="0.2">
      <c r="A2681" s="424" t="s">
        <v>4522</v>
      </c>
      <c r="B2681" s="429" t="s">
        <v>13712</v>
      </c>
      <c r="C2681" s="424" t="s">
        <v>58</v>
      </c>
      <c r="D2681" s="433">
        <v>59.75</v>
      </c>
    </row>
    <row r="2682" spans="1:4" x14ac:dyDescent="0.2">
      <c r="A2682" s="424" t="s">
        <v>4516</v>
      </c>
      <c r="B2682" s="429" t="s">
        <v>13713</v>
      </c>
      <c r="C2682" s="424" t="s">
        <v>58</v>
      </c>
      <c r="D2682" s="433">
        <v>54.32</v>
      </c>
    </row>
    <row r="2683" spans="1:4" x14ac:dyDescent="0.2">
      <c r="A2683" s="424" t="s">
        <v>4515</v>
      </c>
      <c r="B2683" s="429" t="s">
        <v>13714</v>
      </c>
      <c r="C2683" s="424" t="s">
        <v>58</v>
      </c>
      <c r="D2683" s="433">
        <v>55.18</v>
      </c>
    </row>
    <row r="2684" spans="1:4" x14ac:dyDescent="0.2">
      <c r="A2684" s="424" t="s">
        <v>4517</v>
      </c>
      <c r="B2684" s="429" t="s">
        <v>13715</v>
      </c>
      <c r="C2684" s="424" t="s">
        <v>58</v>
      </c>
      <c r="D2684" s="433">
        <v>17.350000000000001</v>
      </c>
    </row>
    <row r="2685" spans="1:4" x14ac:dyDescent="0.2">
      <c r="A2685" s="424" t="s">
        <v>4518</v>
      </c>
      <c r="B2685" s="429" t="s">
        <v>13716</v>
      </c>
      <c r="C2685" s="424" t="s">
        <v>58</v>
      </c>
      <c r="D2685" s="433">
        <v>17.57</v>
      </c>
    </row>
    <row r="2686" spans="1:4" x14ac:dyDescent="0.2">
      <c r="A2686" s="425">
        <v>9047</v>
      </c>
      <c r="B2686" s="428" t="s">
        <v>10066</v>
      </c>
      <c r="C2686" s="423"/>
      <c r="D2686" s="431"/>
    </row>
    <row r="2687" spans="1:4" x14ac:dyDescent="0.2">
      <c r="A2687" s="424" t="s">
        <v>4523</v>
      </c>
      <c r="B2687" s="429" t="s">
        <v>13717</v>
      </c>
      <c r="C2687" s="424" t="s">
        <v>58</v>
      </c>
      <c r="D2687" s="433">
        <v>56.86</v>
      </c>
    </row>
    <row r="2688" spans="1:4" x14ac:dyDescent="0.2">
      <c r="A2688" s="425">
        <v>8691</v>
      </c>
      <c r="B2688" s="428" t="s">
        <v>10067</v>
      </c>
      <c r="C2688" s="423"/>
      <c r="D2688" s="431"/>
    </row>
    <row r="2689" spans="1:4" x14ac:dyDescent="0.2">
      <c r="A2689" s="425">
        <v>9050</v>
      </c>
      <c r="B2689" s="428" t="s">
        <v>10068</v>
      </c>
      <c r="C2689" s="423"/>
      <c r="D2689" s="431"/>
    </row>
    <row r="2690" spans="1:4" ht="12.75" customHeight="1" x14ac:dyDescent="0.2">
      <c r="A2690" s="424" t="s">
        <v>3873</v>
      </c>
      <c r="B2690" s="429" t="s">
        <v>13718</v>
      </c>
      <c r="C2690" s="424" t="s">
        <v>58</v>
      </c>
      <c r="D2690" s="434">
        <v>155.4</v>
      </c>
    </row>
    <row r="2691" spans="1:4" ht="12.75" customHeight="1" x14ac:dyDescent="0.2">
      <c r="A2691" s="424" t="s">
        <v>3872</v>
      </c>
      <c r="B2691" s="429" t="s">
        <v>13719</v>
      </c>
      <c r="C2691" s="424" t="s">
        <v>58</v>
      </c>
      <c r="D2691" s="434">
        <v>305.5</v>
      </c>
    </row>
    <row r="2692" spans="1:4" ht="12.75" customHeight="1" x14ac:dyDescent="0.2">
      <c r="A2692" s="424" t="s">
        <v>3874</v>
      </c>
      <c r="B2692" s="429" t="s">
        <v>13720</v>
      </c>
      <c r="C2692" s="424" t="s">
        <v>58</v>
      </c>
      <c r="D2692" s="434">
        <v>216.5</v>
      </c>
    </row>
    <row r="2693" spans="1:4" x14ac:dyDescent="0.2">
      <c r="A2693" s="425">
        <v>9051</v>
      </c>
      <c r="B2693" s="428" t="s">
        <v>10069</v>
      </c>
      <c r="C2693" s="423"/>
      <c r="D2693" s="431"/>
    </row>
    <row r="2694" spans="1:4" ht="12.75" customHeight="1" x14ac:dyDescent="0.2">
      <c r="A2694" s="424" t="s">
        <v>3871</v>
      </c>
      <c r="B2694" s="429" t="s">
        <v>10070</v>
      </c>
      <c r="C2694" s="424" t="s">
        <v>58</v>
      </c>
      <c r="D2694" s="434">
        <v>136.25</v>
      </c>
    </row>
    <row r="2695" spans="1:4" ht="12.75" customHeight="1" x14ac:dyDescent="0.2">
      <c r="A2695" s="424" t="s">
        <v>3870</v>
      </c>
      <c r="B2695" s="429" t="s">
        <v>10071</v>
      </c>
      <c r="C2695" s="424" t="s">
        <v>58</v>
      </c>
      <c r="D2695" s="434">
        <v>175.5</v>
      </c>
    </row>
    <row r="2696" spans="1:4" x14ac:dyDescent="0.2">
      <c r="A2696" s="425">
        <v>9052</v>
      </c>
      <c r="B2696" s="428" t="s">
        <v>10072</v>
      </c>
      <c r="C2696" s="423"/>
      <c r="D2696" s="431"/>
    </row>
    <row r="2697" spans="1:4" ht="12.75" customHeight="1" x14ac:dyDescent="0.2">
      <c r="A2697" s="424" t="s">
        <v>3876</v>
      </c>
      <c r="B2697" s="429" t="s">
        <v>10073</v>
      </c>
      <c r="C2697" s="424" t="s">
        <v>58</v>
      </c>
      <c r="D2697" s="434">
        <v>239.83</v>
      </c>
    </row>
    <row r="2698" spans="1:4" ht="12.75" customHeight="1" x14ac:dyDescent="0.2">
      <c r="A2698" s="424" t="s">
        <v>3877</v>
      </c>
      <c r="B2698" s="429" t="s">
        <v>10074</v>
      </c>
      <c r="C2698" s="424" t="s">
        <v>58</v>
      </c>
      <c r="D2698" s="434">
        <v>150.12</v>
      </c>
    </row>
    <row r="2699" spans="1:4" ht="12.75" customHeight="1" x14ac:dyDescent="0.2">
      <c r="A2699" s="424" t="s">
        <v>10075</v>
      </c>
      <c r="B2699" s="429" t="s">
        <v>10076</v>
      </c>
      <c r="C2699" s="424" t="s">
        <v>58</v>
      </c>
      <c r="D2699" s="434">
        <v>415.13</v>
      </c>
    </row>
    <row r="2700" spans="1:4" ht="12.75" customHeight="1" x14ac:dyDescent="0.2">
      <c r="A2700" s="424" t="s">
        <v>3879</v>
      </c>
      <c r="B2700" s="429" t="s">
        <v>10077</v>
      </c>
      <c r="C2700" s="424" t="s">
        <v>58</v>
      </c>
      <c r="D2700" s="434">
        <v>288.93</v>
      </c>
    </row>
    <row r="2701" spans="1:4" ht="12.75" customHeight="1" x14ac:dyDescent="0.2">
      <c r="A2701" s="424" t="s">
        <v>10078</v>
      </c>
      <c r="B2701" s="429" t="s">
        <v>10079</v>
      </c>
      <c r="C2701" s="424" t="s">
        <v>58</v>
      </c>
      <c r="D2701" s="434">
        <v>434.56</v>
      </c>
    </row>
    <row r="2702" spans="1:4" ht="12.75" customHeight="1" x14ac:dyDescent="0.2">
      <c r="A2702" s="424" t="s">
        <v>10080</v>
      </c>
      <c r="B2702" s="429" t="s">
        <v>10081</v>
      </c>
      <c r="C2702" s="424" t="s">
        <v>58</v>
      </c>
      <c r="D2702" s="434">
        <v>431.76</v>
      </c>
    </row>
    <row r="2703" spans="1:4" ht="12.75" customHeight="1" x14ac:dyDescent="0.2">
      <c r="A2703" s="424" t="s">
        <v>10082</v>
      </c>
      <c r="B2703" s="429" t="s">
        <v>10083</v>
      </c>
      <c r="C2703" s="424" t="s">
        <v>58</v>
      </c>
      <c r="D2703" s="434">
        <v>340.99</v>
      </c>
    </row>
    <row r="2704" spans="1:4" x14ac:dyDescent="0.2">
      <c r="A2704" s="425">
        <v>9053</v>
      </c>
      <c r="B2704" s="428" t="s">
        <v>10084</v>
      </c>
      <c r="C2704" s="423"/>
      <c r="D2704" s="431"/>
    </row>
    <row r="2705" spans="1:4" ht="12.75" customHeight="1" x14ac:dyDescent="0.2">
      <c r="A2705" s="424" t="s">
        <v>3881</v>
      </c>
      <c r="B2705" s="429" t="s">
        <v>10085</v>
      </c>
      <c r="C2705" s="424" t="s">
        <v>58</v>
      </c>
      <c r="D2705" s="434">
        <v>281.27</v>
      </c>
    </row>
    <row r="2706" spans="1:4" ht="12.75" customHeight="1" x14ac:dyDescent="0.2">
      <c r="A2706" s="424" t="s">
        <v>3880</v>
      </c>
      <c r="B2706" s="429" t="s">
        <v>10086</v>
      </c>
      <c r="C2706" s="424" t="s">
        <v>58</v>
      </c>
      <c r="D2706" s="434">
        <v>155.07</v>
      </c>
    </row>
    <row r="2707" spans="1:4" x14ac:dyDescent="0.2">
      <c r="A2707" s="425">
        <v>9054</v>
      </c>
      <c r="B2707" s="428" t="s">
        <v>10087</v>
      </c>
      <c r="C2707" s="423"/>
      <c r="D2707" s="431"/>
    </row>
    <row r="2708" spans="1:4" ht="12.75" customHeight="1" x14ac:dyDescent="0.2">
      <c r="A2708" s="424" t="s">
        <v>3878</v>
      </c>
      <c r="B2708" s="429" t="s">
        <v>10088</v>
      </c>
      <c r="C2708" s="424" t="s">
        <v>58</v>
      </c>
      <c r="D2708" s="434">
        <v>194.77</v>
      </c>
    </row>
    <row r="2709" spans="1:4" x14ac:dyDescent="0.2">
      <c r="A2709" s="425">
        <v>9055</v>
      </c>
      <c r="B2709" s="428" t="s">
        <v>10089</v>
      </c>
      <c r="C2709" s="423"/>
      <c r="D2709" s="431"/>
    </row>
    <row r="2710" spans="1:4" ht="12.75" customHeight="1" x14ac:dyDescent="0.2">
      <c r="A2710" s="424" t="s">
        <v>3875</v>
      </c>
      <c r="B2710" s="429" t="s">
        <v>10090</v>
      </c>
      <c r="C2710" s="424" t="s">
        <v>58</v>
      </c>
      <c r="D2710" s="434">
        <v>314.2</v>
      </c>
    </row>
    <row r="2711" spans="1:4" ht="12.75" customHeight="1" x14ac:dyDescent="0.2">
      <c r="A2711" s="424" t="s">
        <v>10091</v>
      </c>
      <c r="B2711" s="429" t="s">
        <v>10092</v>
      </c>
      <c r="C2711" s="424" t="s">
        <v>58</v>
      </c>
      <c r="D2711" s="434">
        <v>580.85</v>
      </c>
    </row>
    <row r="2712" spans="1:4" x14ac:dyDescent="0.2">
      <c r="A2712" s="425">
        <v>8692</v>
      </c>
      <c r="B2712" s="428" t="s">
        <v>10093</v>
      </c>
      <c r="C2712" s="423"/>
      <c r="D2712" s="431"/>
    </row>
    <row r="2713" spans="1:4" x14ac:dyDescent="0.2">
      <c r="A2713" s="425">
        <v>9056</v>
      </c>
      <c r="B2713" s="428" t="s">
        <v>10094</v>
      </c>
      <c r="C2713" s="423"/>
      <c r="D2713" s="431"/>
    </row>
    <row r="2714" spans="1:4" x14ac:dyDescent="0.2">
      <c r="A2714" s="424" t="s">
        <v>4177</v>
      </c>
      <c r="B2714" s="429" t="s">
        <v>13721</v>
      </c>
      <c r="C2714" s="424" t="s">
        <v>8866</v>
      </c>
      <c r="D2714" s="433">
        <v>27.62</v>
      </c>
    </row>
    <row r="2715" spans="1:4" x14ac:dyDescent="0.2">
      <c r="A2715" s="424" t="s">
        <v>4178</v>
      </c>
      <c r="B2715" s="429" t="s">
        <v>13722</v>
      </c>
      <c r="C2715" s="424" t="s">
        <v>8866</v>
      </c>
      <c r="D2715" s="433">
        <v>30.66</v>
      </c>
    </row>
    <row r="2716" spans="1:4" x14ac:dyDescent="0.2">
      <c r="A2716" s="424" t="s">
        <v>4179</v>
      </c>
      <c r="B2716" s="429" t="s">
        <v>13723</v>
      </c>
      <c r="C2716" s="424" t="s">
        <v>8866</v>
      </c>
      <c r="D2716" s="433">
        <v>37.270000000000003</v>
      </c>
    </row>
    <row r="2717" spans="1:4" x14ac:dyDescent="0.2">
      <c r="A2717" s="425">
        <v>9057</v>
      </c>
      <c r="B2717" s="428" t="s">
        <v>10095</v>
      </c>
      <c r="C2717" s="423"/>
      <c r="D2717" s="431"/>
    </row>
    <row r="2718" spans="1:4" x14ac:dyDescent="0.2">
      <c r="A2718" s="424" t="s">
        <v>4180</v>
      </c>
      <c r="B2718" s="429" t="s">
        <v>4181</v>
      </c>
      <c r="C2718" s="424" t="s">
        <v>58</v>
      </c>
      <c r="D2718" s="433">
        <v>11</v>
      </c>
    </row>
    <row r="2719" spans="1:4" x14ac:dyDescent="0.2">
      <c r="A2719" s="424" t="s">
        <v>4183</v>
      </c>
      <c r="B2719" s="429" t="s">
        <v>4184</v>
      </c>
      <c r="C2719" s="424" t="s">
        <v>8866</v>
      </c>
      <c r="D2719" s="433">
        <v>27.2</v>
      </c>
    </row>
    <row r="2720" spans="1:4" ht="24" x14ac:dyDescent="0.2">
      <c r="A2720" s="424" t="s">
        <v>4182</v>
      </c>
      <c r="B2720" s="429" t="s">
        <v>13724</v>
      </c>
      <c r="C2720" s="424" t="s">
        <v>58</v>
      </c>
      <c r="D2720" s="433">
        <v>14.65</v>
      </c>
    </row>
    <row r="2721" spans="1:4" x14ac:dyDescent="0.2">
      <c r="A2721" s="425">
        <v>9058</v>
      </c>
      <c r="B2721" s="428" t="s">
        <v>10096</v>
      </c>
      <c r="C2721" s="423"/>
      <c r="D2721" s="431"/>
    </row>
    <row r="2722" spans="1:4" x14ac:dyDescent="0.2">
      <c r="A2722" s="424" t="s">
        <v>4168</v>
      </c>
      <c r="B2722" s="429" t="s">
        <v>13725</v>
      </c>
      <c r="C2722" s="424" t="s">
        <v>58</v>
      </c>
      <c r="D2722" s="432">
        <v>3.89</v>
      </c>
    </row>
    <row r="2723" spans="1:4" x14ac:dyDescent="0.2">
      <c r="A2723" s="424" t="s">
        <v>4169</v>
      </c>
      <c r="B2723" s="429" t="s">
        <v>13726</v>
      </c>
      <c r="C2723" s="424" t="s">
        <v>58</v>
      </c>
      <c r="D2723" s="432">
        <v>2.4700000000000002</v>
      </c>
    </row>
    <row r="2724" spans="1:4" x14ac:dyDescent="0.2">
      <c r="A2724" s="424" t="s">
        <v>4170</v>
      </c>
      <c r="B2724" s="429" t="s">
        <v>13727</v>
      </c>
      <c r="C2724" s="424" t="s">
        <v>58</v>
      </c>
      <c r="D2724" s="434">
        <v>165.11</v>
      </c>
    </row>
    <row r="2725" spans="1:4" x14ac:dyDescent="0.2">
      <c r="A2725" s="424" t="s">
        <v>13728</v>
      </c>
      <c r="B2725" s="429" t="s">
        <v>13729</v>
      </c>
      <c r="C2725" s="424" t="s">
        <v>58</v>
      </c>
      <c r="D2725" s="433">
        <v>82.23</v>
      </c>
    </row>
    <row r="2726" spans="1:4" x14ac:dyDescent="0.2">
      <c r="A2726" s="424" t="s">
        <v>13730</v>
      </c>
      <c r="B2726" s="429" t="s">
        <v>13731</v>
      </c>
      <c r="C2726" s="424" t="s">
        <v>58</v>
      </c>
      <c r="D2726" s="433">
        <v>82.23</v>
      </c>
    </row>
    <row r="2727" spans="1:4" x14ac:dyDescent="0.2">
      <c r="A2727" s="424" t="s">
        <v>13732</v>
      </c>
      <c r="B2727" s="429" t="s">
        <v>13733</v>
      </c>
      <c r="C2727" s="424" t="s">
        <v>58</v>
      </c>
      <c r="D2727" s="434">
        <v>104.47</v>
      </c>
    </row>
    <row r="2728" spans="1:4" x14ac:dyDescent="0.2">
      <c r="A2728" s="424" t="s">
        <v>13734</v>
      </c>
      <c r="B2728" s="429" t="s">
        <v>13735</v>
      </c>
      <c r="C2728" s="424" t="s">
        <v>58</v>
      </c>
      <c r="D2728" s="434">
        <v>104.47</v>
      </c>
    </row>
    <row r="2729" spans="1:4" x14ac:dyDescent="0.2">
      <c r="A2729" s="424" t="s">
        <v>4171</v>
      </c>
      <c r="B2729" s="429" t="s">
        <v>13736</v>
      </c>
      <c r="C2729" s="424" t="s">
        <v>58</v>
      </c>
      <c r="D2729" s="434">
        <v>104.47</v>
      </c>
    </row>
    <row r="2730" spans="1:4" x14ac:dyDescent="0.2">
      <c r="A2730" s="424" t="s">
        <v>13737</v>
      </c>
      <c r="B2730" s="429" t="s">
        <v>13738</v>
      </c>
      <c r="C2730" s="424" t="s">
        <v>58</v>
      </c>
      <c r="D2730" s="434">
        <v>104.47</v>
      </c>
    </row>
    <row r="2731" spans="1:4" x14ac:dyDescent="0.2">
      <c r="A2731" s="424" t="s">
        <v>4172</v>
      </c>
      <c r="B2731" s="429" t="s">
        <v>13739</v>
      </c>
      <c r="C2731" s="424" t="s">
        <v>58</v>
      </c>
      <c r="D2731" s="434">
        <v>100.47</v>
      </c>
    </row>
    <row r="2732" spans="1:4" x14ac:dyDescent="0.2">
      <c r="A2732" s="424" t="s">
        <v>13740</v>
      </c>
      <c r="B2732" s="429" t="s">
        <v>13741</v>
      </c>
      <c r="C2732" s="424" t="s">
        <v>58</v>
      </c>
      <c r="D2732" s="433">
        <v>95.37</v>
      </c>
    </row>
    <row r="2733" spans="1:4" x14ac:dyDescent="0.2">
      <c r="A2733" s="424" t="s">
        <v>13742</v>
      </c>
      <c r="B2733" s="429" t="s">
        <v>13743</v>
      </c>
      <c r="C2733" s="424" t="s">
        <v>58</v>
      </c>
      <c r="D2733" s="433">
        <v>96.65</v>
      </c>
    </row>
    <row r="2734" spans="1:4" x14ac:dyDescent="0.2">
      <c r="A2734" s="424" t="s">
        <v>13744</v>
      </c>
      <c r="B2734" s="429" t="s">
        <v>13745</v>
      </c>
      <c r="C2734" s="424" t="s">
        <v>58</v>
      </c>
      <c r="D2734" s="433">
        <v>74.12</v>
      </c>
    </row>
    <row r="2735" spans="1:4" x14ac:dyDescent="0.2">
      <c r="A2735" s="424" t="s">
        <v>13746</v>
      </c>
      <c r="B2735" s="429" t="s">
        <v>13747</v>
      </c>
      <c r="C2735" s="424" t="s">
        <v>58</v>
      </c>
      <c r="D2735" s="433">
        <v>81.77</v>
      </c>
    </row>
    <row r="2736" spans="1:4" x14ac:dyDescent="0.2">
      <c r="A2736" s="424" t="s">
        <v>13748</v>
      </c>
      <c r="B2736" s="429" t="s">
        <v>13749</v>
      </c>
      <c r="C2736" s="424" t="s">
        <v>58</v>
      </c>
      <c r="D2736" s="433">
        <v>75.89</v>
      </c>
    </row>
    <row r="2737" spans="1:4" x14ac:dyDescent="0.2">
      <c r="A2737" s="424" t="s">
        <v>4173</v>
      </c>
      <c r="B2737" s="429" t="s">
        <v>13750</v>
      </c>
      <c r="C2737" s="424" t="s">
        <v>58</v>
      </c>
      <c r="D2737" s="434">
        <v>100.74</v>
      </c>
    </row>
    <row r="2738" spans="1:4" x14ac:dyDescent="0.2">
      <c r="A2738" s="424" t="s">
        <v>13751</v>
      </c>
      <c r="B2738" s="429" t="s">
        <v>13752</v>
      </c>
      <c r="C2738" s="424" t="s">
        <v>58</v>
      </c>
      <c r="D2738" s="433">
        <v>82.24</v>
      </c>
    </row>
    <row r="2739" spans="1:4" x14ac:dyDescent="0.2">
      <c r="A2739" s="424" t="s">
        <v>13753</v>
      </c>
      <c r="B2739" s="429" t="s">
        <v>13754</v>
      </c>
      <c r="C2739" s="424" t="s">
        <v>58</v>
      </c>
      <c r="D2739" s="433">
        <v>96.65</v>
      </c>
    </row>
    <row r="2740" spans="1:4" x14ac:dyDescent="0.2">
      <c r="A2740" s="424" t="s">
        <v>13755</v>
      </c>
      <c r="B2740" s="429" t="s">
        <v>13756</v>
      </c>
      <c r="C2740" s="424" t="s">
        <v>58</v>
      </c>
      <c r="D2740" s="433">
        <v>96.64</v>
      </c>
    </row>
    <row r="2741" spans="1:4" x14ac:dyDescent="0.2">
      <c r="A2741" s="424" t="s">
        <v>4174</v>
      </c>
      <c r="B2741" s="429" t="s">
        <v>13757</v>
      </c>
      <c r="C2741" s="424" t="s">
        <v>58</v>
      </c>
      <c r="D2741" s="434">
        <v>101.23</v>
      </c>
    </row>
    <row r="2742" spans="1:4" x14ac:dyDescent="0.2">
      <c r="A2742" s="424" t="s">
        <v>13758</v>
      </c>
      <c r="B2742" s="429" t="s">
        <v>13759</v>
      </c>
      <c r="C2742" s="424" t="s">
        <v>58</v>
      </c>
      <c r="D2742" s="433">
        <v>77.900000000000006</v>
      </c>
    </row>
    <row r="2743" spans="1:4" x14ac:dyDescent="0.2">
      <c r="A2743" s="424" t="s">
        <v>13760</v>
      </c>
      <c r="B2743" s="429" t="s">
        <v>13761</v>
      </c>
      <c r="C2743" s="424" t="s">
        <v>8866</v>
      </c>
      <c r="D2743" s="433">
        <v>56</v>
      </c>
    </row>
    <row r="2744" spans="1:4" x14ac:dyDescent="0.2">
      <c r="A2744" s="424" t="s">
        <v>13762</v>
      </c>
      <c r="B2744" s="429" t="s">
        <v>13763</v>
      </c>
      <c r="C2744" s="424" t="s">
        <v>8866</v>
      </c>
      <c r="D2744" s="433">
        <v>43.75</v>
      </c>
    </row>
    <row r="2745" spans="1:4" x14ac:dyDescent="0.2">
      <c r="A2745" s="424" t="s">
        <v>13764</v>
      </c>
      <c r="B2745" s="429" t="s">
        <v>13765</v>
      </c>
      <c r="C2745" s="424" t="s">
        <v>8866</v>
      </c>
      <c r="D2745" s="433">
        <v>18.25</v>
      </c>
    </row>
    <row r="2746" spans="1:4" x14ac:dyDescent="0.2">
      <c r="A2746" s="424" t="s">
        <v>13766</v>
      </c>
      <c r="B2746" s="429" t="s">
        <v>13767</v>
      </c>
      <c r="C2746" s="424" t="s">
        <v>8866</v>
      </c>
      <c r="D2746" s="433">
        <v>64.5</v>
      </c>
    </row>
    <row r="2747" spans="1:4" x14ac:dyDescent="0.2">
      <c r="A2747" s="424" t="s">
        <v>4176</v>
      </c>
      <c r="B2747" s="429" t="s">
        <v>13768</v>
      </c>
      <c r="C2747" s="424" t="s">
        <v>58</v>
      </c>
      <c r="D2747" s="433">
        <v>24.44</v>
      </c>
    </row>
    <row r="2748" spans="1:4" x14ac:dyDescent="0.2">
      <c r="A2748" s="424" t="s">
        <v>13769</v>
      </c>
      <c r="B2748" s="429" t="s">
        <v>13770</v>
      </c>
      <c r="C2748" s="424" t="s">
        <v>58</v>
      </c>
      <c r="D2748" s="434">
        <v>176</v>
      </c>
    </row>
    <row r="2749" spans="1:4" x14ac:dyDescent="0.2">
      <c r="A2749" s="424" t="s">
        <v>4175</v>
      </c>
      <c r="B2749" s="429" t="s">
        <v>13771</v>
      </c>
      <c r="C2749" s="424" t="s">
        <v>58</v>
      </c>
      <c r="D2749" s="434">
        <v>176</v>
      </c>
    </row>
    <row r="2750" spans="1:4" x14ac:dyDescent="0.2">
      <c r="A2750" s="425">
        <v>9060</v>
      </c>
      <c r="B2750" s="428" t="s">
        <v>13772</v>
      </c>
      <c r="C2750" s="423"/>
      <c r="D2750" s="431"/>
    </row>
    <row r="2751" spans="1:4" x14ac:dyDescent="0.2">
      <c r="A2751" s="424" t="s">
        <v>13773</v>
      </c>
      <c r="B2751" s="429" t="s">
        <v>13774</v>
      </c>
      <c r="C2751" s="424" t="s">
        <v>8872</v>
      </c>
      <c r="D2751" s="434">
        <v>793.15</v>
      </c>
    </row>
    <row r="2752" spans="1:4" x14ac:dyDescent="0.2">
      <c r="A2752" s="424" t="s">
        <v>4167</v>
      </c>
      <c r="B2752" s="429" t="s">
        <v>13775</v>
      </c>
      <c r="C2752" s="424" t="s">
        <v>58</v>
      </c>
      <c r="D2752" s="434">
        <v>249.94</v>
      </c>
    </row>
    <row r="2753" spans="1:4" x14ac:dyDescent="0.2">
      <c r="A2753" s="424" t="s">
        <v>13776</v>
      </c>
      <c r="B2753" s="429" t="s">
        <v>13777</v>
      </c>
      <c r="C2753" s="424" t="s">
        <v>58</v>
      </c>
      <c r="D2753" s="433">
        <v>65.400000000000006</v>
      </c>
    </row>
    <row r="2754" spans="1:4" x14ac:dyDescent="0.2">
      <c r="A2754" s="425">
        <v>8693</v>
      </c>
      <c r="B2754" s="428" t="s">
        <v>10099</v>
      </c>
      <c r="C2754" s="423"/>
      <c r="D2754" s="431"/>
    </row>
    <row r="2755" spans="1:4" x14ac:dyDescent="0.2">
      <c r="A2755" s="425">
        <v>9061</v>
      </c>
      <c r="B2755" s="428" t="s">
        <v>10100</v>
      </c>
      <c r="C2755" s="423"/>
      <c r="D2755" s="431"/>
    </row>
    <row r="2756" spans="1:4" ht="12.75" customHeight="1" x14ac:dyDescent="0.2">
      <c r="A2756" s="424" t="s">
        <v>4582</v>
      </c>
      <c r="B2756" s="429" t="s">
        <v>13778</v>
      </c>
      <c r="C2756" s="424" t="s">
        <v>22</v>
      </c>
      <c r="D2756" s="432">
        <v>2.6</v>
      </c>
    </row>
    <row r="2757" spans="1:4" ht="12.75" customHeight="1" x14ac:dyDescent="0.2">
      <c r="A2757" s="424" t="s">
        <v>4583</v>
      </c>
      <c r="B2757" s="429" t="s">
        <v>13779</v>
      </c>
      <c r="C2757" s="424" t="s">
        <v>22</v>
      </c>
      <c r="D2757" s="432">
        <v>3.37</v>
      </c>
    </row>
    <row r="2758" spans="1:4" ht="12.75" customHeight="1" x14ac:dyDescent="0.2">
      <c r="A2758" s="424" t="s">
        <v>4584</v>
      </c>
      <c r="B2758" s="429" t="s">
        <v>13780</v>
      </c>
      <c r="C2758" s="424" t="s">
        <v>22</v>
      </c>
      <c r="D2758" s="432">
        <v>5.58</v>
      </c>
    </row>
    <row r="2759" spans="1:4" ht="24" x14ac:dyDescent="0.2">
      <c r="A2759" s="424" t="s">
        <v>4585</v>
      </c>
      <c r="B2759" s="429" t="s">
        <v>10101</v>
      </c>
      <c r="C2759" s="424" t="s">
        <v>22</v>
      </c>
      <c r="D2759" s="432">
        <v>3.5</v>
      </c>
    </row>
    <row r="2760" spans="1:4" ht="24" x14ac:dyDescent="0.2">
      <c r="A2760" s="424" t="s">
        <v>4586</v>
      </c>
      <c r="B2760" s="429" t="s">
        <v>10102</v>
      </c>
      <c r="C2760" s="424" t="s">
        <v>22</v>
      </c>
      <c r="D2760" s="432">
        <v>5.45</v>
      </c>
    </row>
    <row r="2761" spans="1:4" ht="24" x14ac:dyDescent="0.2">
      <c r="A2761" s="424" t="s">
        <v>4587</v>
      </c>
      <c r="B2761" s="429" t="s">
        <v>10103</v>
      </c>
      <c r="C2761" s="424" t="s">
        <v>22</v>
      </c>
      <c r="D2761" s="432">
        <v>7.01</v>
      </c>
    </row>
    <row r="2762" spans="1:4" ht="24" x14ac:dyDescent="0.2">
      <c r="A2762" s="424" t="s">
        <v>4588</v>
      </c>
      <c r="B2762" s="429" t="s">
        <v>10104</v>
      </c>
      <c r="C2762" s="424" t="s">
        <v>22</v>
      </c>
      <c r="D2762" s="432">
        <v>9.81</v>
      </c>
    </row>
    <row r="2763" spans="1:4" ht="24" x14ac:dyDescent="0.2">
      <c r="A2763" s="424" t="s">
        <v>4589</v>
      </c>
      <c r="B2763" s="429" t="s">
        <v>10105</v>
      </c>
      <c r="C2763" s="424" t="s">
        <v>22</v>
      </c>
      <c r="D2763" s="433">
        <v>10.67</v>
      </c>
    </row>
    <row r="2764" spans="1:4" ht="24" x14ac:dyDescent="0.2">
      <c r="A2764" s="424" t="s">
        <v>4590</v>
      </c>
      <c r="B2764" s="429" t="s">
        <v>10106</v>
      </c>
      <c r="C2764" s="424" t="s">
        <v>22</v>
      </c>
      <c r="D2764" s="433">
        <v>13.64</v>
      </c>
    </row>
    <row r="2765" spans="1:4" x14ac:dyDescent="0.2">
      <c r="A2765" s="425">
        <v>9062</v>
      </c>
      <c r="B2765" s="428" t="s">
        <v>10107</v>
      </c>
      <c r="C2765" s="423"/>
      <c r="D2765" s="431"/>
    </row>
    <row r="2766" spans="1:4" ht="12.75" customHeight="1" x14ac:dyDescent="0.2">
      <c r="A2766" s="424" t="s">
        <v>3882</v>
      </c>
      <c r="B2766" s="429" t="s">
        <v>13781</v>
      </c>
      <c r="C2766" s="424" t="s">
        <v>22</v>
      </c>
      <c r="D2766" s="433">
        <v>41.31</v>
      </c>
    </row>
    <row r="2767" spans="1:4" ht="12.75" customHeight="1" x14ac:dyDescent="0.2">
      <c r="A2767" s="424" t="s">
        <v>3883</v>
      </c>
      <c r="B2767" s="429" t="s">
        <v>13782</v>
      </c>
      <c r="C2767" s="424" t="s">
        <v>22</v>
      </c>
      <c r="D2767" s="433">
        <v>27.54</v>
      </c>
    </row>
    <row r="2768" spans="1:4" ht="12.75" customHeight="1" x14ac:dyDescent="0.2">
      <c r="A2768" s="424" t="s">
        <v>3884</v>
      </c>
      <c r="B2768" s="429" t="s">
        <v>13783</v>
      </c>
      <c r="C2768" s="424" t="s">
        <v>22</v>
      </c>
      <c r="D2768" s="433">
        <v>22.57</v>
      </c>
    </row>
    <row r="2769" spans="1:4" ht="12.75" customHeight="1" x14ac:dyDescent="0.2">
      <c r="A2769" s="424" t="s">
        <v>3885</v>
      </c>
      <c r="B2769" s="429" t="s">
        <v>13784</v>
      </c>
      <c r="C2769" s="424" t="s">
        <v>22</v>
      </c>
      <c r="D2769" s="433">
        <v>16.07</v>
      </c>
    </row>
    <row r="2770" spans="1:4" ht="12.75" customHeight="1" x14ac:dyDescent="0.2">
      <c r="A2770" s="424" t="s">
        <v>3886</v>
      </c>
      <c r="B2770" s="429" t="s">
        <v>13785</v>
      </c>
      <c r="C2770" s="424" t="s">
        <v>22</v>
      </c>
      <c r="D2770" s="432">
        <v>6.78</v>
      </c>
    </row>
    <row r="2771" spans="1:4" ht="12.75" customHeight="1" x14ac:dyDescent="0.2">
      <c r="A2771" s="424" t="s">
        <v>3887</v>
      </c>
      <c r="B2771" s="429" t="s">
        <v>13786</v>
      </c>
      <c r="C2771" s="424" t="s">
        <v>22</v>
      </c>
      <c r="D2771" s="432">
        <v>9.49</v>
      </c>
    </row>
    <row r="2772" spans="1:4" ht="12.75" customHeight="1" x14ac:dyDescent="0.2">
      <c r="A2772" s="424" t="s">
        <v>13787</v>
      </c>
      <c r="B2772" s="429" t="s">
        <v>13788</v>
      </c>
      <c r="C2772" s="424" t="s">
        <v>8866</v>
      </c>
      <c r="D2772" s="433">
        <v>37.99</v>
      </c>
    </row>
    <row r="2773" spans="1:4" x14ac:dyDescent="0.2">
      <c r="A2773" s="424" t="s">
        <v>3888</v>
      </c>
      <c r="B2773" s="429" t="s">
        <v>3889</v>
      </c>
      <c r="C2773" s="424" t="s">
        <v>8866</v>
      </c>
      <c r="D2773" s="432">
        <v>8.48</v>
      </c>
    </row>
    <row r="2774" spans="1:4" ht="12.75" customHeight="1" x14ac:dyDescent="0.2">
      <c r="A2774" s="424" t="s">
        <v>3890</v>
      </c>
      <c r="B2774" s="429" t="s">
        <v>10108</v>
      </c>
      <c r="C2774" s="424" t="s">
        <v>58</v>
      </c>
      <c r="D2774" s="432">
        <v>6.04</v>
      </c>
    </row>
    <row r="2775" spans="1:4" ht="24" x14ac:dyDescent="0.2">
      <c r="A2775" s="424" t="s">
        <v>3891</v>
      </c>
      <c r="B2775" s="429" t="s">
        <v>10109</v>
      </c>
      <c r="C2775" s="424" t="s">
        <v>58</v>
      </c>
      <c r="D2775" s="432">
        <v>7.42</v>
      </c>
    </row>
    <row r="2776" spans="1:4" ht="24" x14ac:dyDescent="0.2">
      <c r="A2776" s="424" t="s">
        <v>3892</v>
      </c>
      <c r="B2776" s="429" t="s">
        <v>10110</v>
      </c>
      <c r="C2776" s="424" t="s">
        <v>58</v>
      </c>
      <c r="D2776" s="432">
        <v>6.86</v>
      </c>
    </row>
    <row r="2777" spans="1:4" ht="12.75" customHeight="1" x14ac:dyDescent="0.2">
      <c r="A2777" s="424" t="s">
        <v>3893</v>
      </c>
      <c r="B2777" s="429" t="s">
        <v>10111</v>
      </c>
      <c r="C2777" s="424" t="s">
        <v>58</v>
      </c>
      <c r="D2777" s="432">
        <v>7</v>
      </c>
    </row>
    <row r="2778" spans="1:4" ht="24" x14ac:dyDescent="0.2">
      <c r="A2778" s="424" t="s">
        <v>10112</v>
      </c>
      <c r="B2778" s="429" t="s">
        <v>10113</v>
      </c>
      <c r="C2778" s="424" t="s">
        <v>8866</v>
      </c>
      <c r="D2778" s="433">
        <v>31.08</v>
      </c>
    </row>
    <row r="2779" spans="1:4" x14ac:dyDescent="0.2">
      <c r="A2779" s="424" t="s">
        <v>3894</v>
      </c>
      <c r="B2779" s="429" t="s">
        <v>3895</v>
      </c>
      <c r="C2779" s="424" t="s">
        <v>22</v>
      </c>
      <c r="D2779" s="432">
        <v>1.06</v>
      </c>
    </row>
    <row r="2780" spans="1:4" x14ac:dyDescent="0.2">
      <c r="A2780" s="425">
        <v>9063</v>
      </c>
      <c r="B2780" s="428" t="s">
        <v>10114</v>
      </c>
      <c r="C2780" s="423"/>
      <c r="D2780" s="431"/>
    </row>
    <row r="2781" spans="1:4" x14ac:dyDescent="0.2">
      <c r="A2781" s="424" t="s">
        <v>3175</v>
      </c>
      <c r="B2781" s="429" t="s">
        <v>1659</v>
      </c>
      <c r="C2781" s="424" t="s">
        <v>1930</v>
      </c>
      <c r="D2781" s="434">
        <v>161.76</v>
      </c>
    </row>
    <row r="2782" spans="1:4" x14ac:dyDescent="0.2">
      <c r="A2782" s="424" t="s">
        <v>3176</v>
      </c>
      <c r="B2782" s="429" t="s">
        <v>1660</v>
      </c>
      <c r="C2782" s="424" t="s">
        <v>1930</v>
      </c>
      <c r="D2782" s="434">
        <v>205.82</v>
      </c>
    </row>
    <row r="2783" spans="1:4" x14ac:dyDescent="0.2">
      <c r="A2783" s="424" t="s">
        <v>3177</v>
      </c>
      <c r="B2783" s="429" t="s">
        <v>1658</v>
      </c>
      <c r="C2783" s="424" t="s">
        <v>1930</v>
      </c>
      <c r="D2783" s="434">
        <v>117.29</v>
      </c>
    </row>
    <row r="2784" spans="1:4" x14ac:dyDescent="0.2">
      <c r="A2784" s="424" t="s">
        <v>3178</v>
      </c>
      <c r="B2784" s="429" t="s">
        <v>1661</v>
      </c>
      <c r="C2784" s="424" t="s">
        <v>1930</v>
      </c>
      <c r="D2784" s="434">
        <v>112.1</v>
      </c>
    </row>
    <row r="2785" spans="1:4" x14ac:dyDescent="0.2">
      <c r="A2785" s="424" t="s">
        <v>3181</v>
      </c>
      <c r="B2785" s="429" t="s">
        <v>1664</v>
      </c>
      <c r="C2785" s="424" t="s">
        <v>1930</v>
      </c>
      <c r="D2785" s="433">
        <v>49.69</v>
      </c>
    </row>
    <row r="2786" spans="1:4" x14ac:dyDescent="0.2">
      <c r="A2786" s="424" t="s">
        <v>3182</v>
      </c>
      <c r="B2786" s="429" t="s">
        <v>1673</v>
      </c>
      <c r="C2786" s="424" t="s">
        <v>1930</v>
      </c>
      <c r="D2786" s="433">
        <v>81.27</v>
      </c>
    </row>
    <row r="2787" spans="1:4" x14ac:dyDescent="0.2">
      <c r="A2787" s="424" t="s">
        <v>3183</v>
      </c>
      <c r="B2787" s="429" t="s">
        <v>1654</v>
      </c>
      <c r="C2787" s="424" t="s">
        <v>1930</v>
      </c>
      <c r="D2787" s="433">
        <v>94.11</v>
      </c>
    </row>
    <row r="2788" spans="1:4" x14ac:dyDescent="0.2">
      <c r="A2788" s="424" t="s">
        <v>3184</v>
      </c>
      <c r="B2788" s="429" t="s">
        <v>1655</v>
      </c>
      <c r="C2788" s="424" t="s">
        <v>1930</v>
      </c>
      <c r="D2788" s="434">
        <v>149.51</v>
      </c>
    </row>
    <row r="2789" spans="1:4" x14ac:dyDescent="0.2">
      <c r="A2789" s="424" t="s">
        <v>3185</v>
      </c>
      <c r="B2789" s="429" t="s">
        <v>1656</v>
      </c>
      <c r="C2789" s="424" t="s">
        <v>1930</v>
      </c>
      <c r="D2789" s="433">
        <v>79.180000000000007</v>
      </c>
    </row>
    <row r="2790" spans="1:4" x14ac:dyDescent="0.2">
      <c r="A2790" s="424" t="s">
        <v>3186</v>
      </c>
      <c r="B2790" s="429" t="s">
        <v>1657</v>
      </c>
      <c r="C2790" s="424" t="s">
        <v>1930</v>
      </c>
      <c r="D2790" s="433">
        <v>79.19</v>
      </c>
    </row>
    <row r="2791" spans="1:4" x14ac:dyDescent="0.2">
      <c r="A2791" s="424" t="s">
        <v>3187</v>
      </c>
      <c r="B2791" s="429" t="s">
        <v>1665</v>
      </c>
      <c r="C2791" s="424" t="s">
        <v>1930</v>
      </c>
      <c r="D2791" s="433">
        <v>61.34</v>
      </c>
    </row>
    <row r="2792" spans="1:4" x14ac:dyDescent="0.2">
      <c r="A2792" s="424" t="s">
        <v>3188</v>
      </c>
      <c r="B2792" s="429" t="s">
        <v>1663</v>
      </c>
      <c r="C2792" s="424" t="s">
        <v>1930</v>
      </c>
      <c r="D2792" s="433">
        <v>44.6</v>
      </c>
    </row>
    <row r="2793" spans="1:4" x14ac:dyDescent="0.2">
      <c r="A2793" s="424" t="s">
        <v>3189</v>
      </c>
      <c r="B2793" s="429" t="s">
        <v>1662</v>
      </c>
      <c r="C2793" s="424" t="s">
        <v>1930</v>
      </c>
      <c r="D2793" s="433">
        <v>38.659999999999997</v>
      </c>
    </row>
    <row r="2794" spans="1:4" x14ac:dyDescent="0.2">
      <c r="A2794" s="424" t="s">
        <v>3190</v>
      </c>
      <c r="B2794" s="429" t="s">
        <v>1672</v>
      </c>
      <c r="C2794" s="424" t="s">
        <v>1930</v>
      </c>
      <c r="D2794" s="434">
        <v>712.66</v>
      </c>
    </row>
    <row r="2795" spans="1:4" x14ac:dyDescent="0.2">
      <c r="A2795" s="424" t="s">
        <v>3194</v>
      </c>
      <c r="B2795" s="429" t="s">
        <v>1668</v>
      </c>
      <c r="C2795" s="424" t="s">
        <v>1930</v>
      </c>
      <c r="D2795" s="433">
        <v>44.18</v>
      </c>
    </row>
    <row r="2796" spans="1:4" x14ac:dyDescent="0.2">
      <c r="A2796" s="424" t="s">
        <v>3195</v>
      </c>
      <c r="B2796" s="429" t="s">
        <v>1666</v>
      </c>
      <c r="C2796" s="424" t="s">
        <v>1930</v>
      </c>
      <c r="D2796" s="433">
        <v>33.28</v>
      </c>
    </row>
    <row r="2797" spans="1:4" x14ac:dyDescent="0.2">
      <c r="A2797" s="424" t="s">
        <v>3196</v>
      </c>
      <c r="B2797" s="429" t="s">
        <v>1667</v>
      </c>
      <c r="C2797" s="424" t="s">
        <v>1930</v>
      </c>
      <c r="D2797" s="433">
        <v>33.119999999999997</v>
      </c>
    </row>
    <row r="2798" spans="1:4" x14ac:dyDescent="0.2">
      <c r="A2798" s="424" t="s">
        <v>3197</v>
      </c>
      <c r="B2798" s="429" t="s">
        <v>1653</v>
      </c>
      <c r="C2798" s="424" t="s">
        <v>8872</v>
      </c>
      <c r="D2798" s="432">
        <v>1.26</v>
      </c>
    </row>
    <row r="2799" spans="1:4" x14ac:dyDescent="0.2">
      <c r="A2799" s="424" t="s">
        <v>3198</v>
      </c>
      <c r="B2799" s="429" t="s">
        <v>3199</v>
      </c>
      <c r="C2799" s="424" t="s">
        <v>8872</v>
      </c>
      <c r="D2799" s="432">
        <v>0.38</v>
      </c>
    </row>
    <row r="2800" spans="1:4" x14ac:dyDescent="0.2">
      <c r="A2800" s="424" t="s">
        <v>3200</v>
      </c>
      <c r="B2800" s="429" t="s">
        <v>1674</v>
      </c>
      <c r="C2800" s="424" t="s">
        <v>1930</v>
      </c>
      <c r="D2800" s="433">
        <v>61.64</v>
      </c>
    </row>
    <row r="2801" spans="1:4" x14ac:dyDescent="0.2">
      <c r="A2801" s="425">
        <v>9064</v>
      </c>
      <c r="B2801" s="428" t="s">
        <v>10115</v>
      </c>
      <c r="C2801" s="423"/>
      <c r="D2801" s="431"/>
    </row>
    <row r="2802" spans="1:4" x14ac:dyDescent="0.2">
      <c r="A2802" s="424" t="s">
        <v>3173</v>
      </c>
      <c r="B2802" s="429" t="s">
        <v>3174</v>
      </c>
      <c r="C2802" s="424" t="s">
        <v>1930</v>
      </c>
      <c r="D2802" s="434">
        <v>179.24</v>
      </c>
    </row>
    <row r="2803" spans="1:4" x14ac:dyDescent="0.2">
      <c r="A2803" s="424" t="s">
        <v>3179</v>
      </c>
      <c r="B2803" s="429" t="s">
        <v>3180</v>
      </c>
      <c r="C2803" s="424" t="s">
        <v>1930</v>
      </c>
      <c r="D2803" s="434">
        <v>114.59</v>
      </c>
    </row>
    <row r="2804" spans="1:4" x14ac:dyDescent="0.2">
      <c r="A2804" s="424" t="s">
        <v>3191</v>
      </c>
      <c r="B2804" s="429" t="s">
        <v>1669</v>
      </c>
      <c r="C2804" s="424" t="s">
        <v>1930</v>
      </c>
      <c r="D2804" s="433">
        <v>99.42</v>
      </c>
    </row>
    <row r="2805" spans="1:4" x14ac:dyDescent="0.2">
      <c r="A2805" s="424" t="s">
        <v>3192</v>
      </c>
      <c r="B2805" s="429" t="s">
        <v>1671</v>
      </c>
      <c r="C2805" s="424" t="s">
        <v>1930</v>
      </c>
      <c r="D2805" s="434">
        <v>107.25</v>
      </c>
    </row>
    <row r="2806" spans="1:4" x14ac:dyDescent="0.2">
      <c r="A2806" s="424" t="s">
        <v>3193</v>
      </c>
      <c r="B2806" s="429" t="s">
        <v>1670</v>
      </c>
      <c r="C2806" s="424" t="s">
        <v>1930</v>
      </c>
      <c r="D2806" s="433">
        <v>99.9</v>
      </c>
    </row>
    <row r="2807" spans="1:4" x14ac:dyDescent="0.2">
      <c r="A2807" s="424" t="s">
        <v>3169</v>
      </c>
      <c r="B2807" s="429" t="s">
        <v>3170</v>
      </c>
      <c r="C2807" s="424" t="s">
        <v>58</v>
      </c>
      <c r="D2807" s="433">
        <v>69.180000000000007</v>
      </c>
    </row>
    <row r="2808" spans="1:4" x14ac:dyDescent="0.2">
      <c r="A2808" s="424" t="s">
        <v>3171</v>
      </c>
      <c r="B2808" s="429" t="s">
        <v>3172</v>
      </c>
      <c r="C2808" s="424" t="s">
        <v>58</v>
      </c>
      <c r="D2808" s="433">
        <v>68.959999999999994</v>
      </c>
    </row>
    <row r="2809" spans="1:4" x14ac:dyDescent="0.2">
      <c r="A2809" s="426">
        <v>10582</v>
      </c>
      <c r="B2809" s="428" t="s">
        <v>13789</v>
      </c>
      <c r="C2809" s="423"/>
      <c r="D2809" s="431"/>
    </row>
    <row r="2810" spans="1:4" ht="12.75" customHeight="1" x14ac:dyDescent="0.2">
      <c r="A2810" s="424" t="s">
        <v>13790</v>
      </c>
      <c r="B2810" s="429" t="s">
        <v>13791</v>
      </c>
      <c r="C2810" s="424" t="s">
        <v>22</v>
      </c>
      <c r="D2810" s="434">
        <v>199</v>
      </c>
    </row>
    <row r="2811" spans="1:4" ht="12.75" customHeight="1" x14ac:dyDescent="0.2">
      <c r="A2811" s="424" t="s">
        <v>13792</v>
      </c>
      <c r="B2811" s="429" t="s">
        <v>13793</v>
      </c>
      <c r="C2811" s="424" t="s">
        <v>22</v>
      </c>
      <c r="D2811" s="434">
        <v>232</v>
      </c>
    </row>
    <row r="2812" spans="1:4" ht="12.75" customHeight="1" x14ac:dyDescent="0.2">
      <c r="A2812" s="424" t="s">
        <v>13794</v>
      </c>
      <c r="B2812" s="429" t="s">
        <v>13795</v>
      </c>
      <c r="C2812" s="424" t="s">
        <v>22</v>
      </c>
      <c r="D2812" s="434">
        <v>114</v>
      </c>
    </row>
    <row r="2813" spans="1:4" ht="12.75" customHeight="1" x14ac:dyDescent="0.2">
      <c r="A2813" s="424" t="s">
        <v>13796</v>
      </c>
      <c r="B2813" s="429" t="s">
        <v>13797</v>
      </c>
      <c r="C2813" s="424" t="s">
        <v>22</v>
      </c>
      <c r="D2813" s="434">
        <v>133</v>
      </c>
    </row>
    <row r="2814" spans="1:4" ht="12.75" customHeight="1" x14ac:dyDescent="0.2">
      <c r="A2814" s="424" t="s">
        <v>13798</v>
      </c>
      <c r="B2814" s="429" t="s">
        <v>13799</v>
      </c>
      <c r="C2814" s="424" t="s">
        <v>22</v>
      </c>
      <c r="D2814" s="434">
        <v>142</v>
      </c>
    </row>
    <row r="2815" spans="1:4" ht="12.75" customHeight="1" x14ac:dyDescent="0.2">
      <c r="A2815" s="424" t="s">
        <v>13800</v>
      </c>
      <c r="B2815" s="429" t="s">
        <v>13801</v>
      </c>
      <c r="C2815" s="424" t="s">
        <v>22</v>
      </c>
      <c r="D2815" s="434">
        <v>159</v>
      </c>
    </row>
    <row r="2816" spans="1:4" ht="12.75" customHeight="1" x14ac:dyDescent="0.2">
      <c r="A2816" s="424" t="s">
        <v>13802</v>
      </c>
      <c r="B2816" s="429" t="s">
        <v>13803</v>
      </c>
      <c r="C2816" s="424" t="s">
        <v>22</v>
      </c>
      <c r="D2816" s="434">
        <v>287</v>
      </c>
    </row>
    <row r="2817" spans="1:4" ht="12.75" customHeight="1" x14ac:dyDescent="0.2">
      <c r="A2817" s="424" t="s">
        <v>13804</v>
      </c>
      <c r="B2817" s="429" t="s">
        <v>13805</v>
      </c>
      <c r="C2817" s="424" t="s">
        <v>22</v>
      </c>
      <c r="D2817" s="434">
        <v>336</v>
      </c>
    </row>
    <row r="2818" spans="1:4" ht="12.75" customHeight="1" x14ac:dyDescent="0.2">
      <c r="A2818" s="424" t="s">
        <v>13806</v>
      </c>
      <c r="B2818" s="429" t="s">
        <v>13807</v>
      </c>
      <c r="C2818" s="424" t="s">
        <v>22</v>
      </c>
      <c r="D2818" s="434">
        <v>142</v>
      </c>
    </row>
    <row r="2819" spans="1:4" ht="12.75" customHeight="1" x14ac:dyDescent="0.2">
      <c r="A2819" s="424" t="s">
        <v>13808</v>
      </c>
      <c r="B2819" s="429" t="s">
        <v>13809</v>
      </c>
      <c r="C2819" s="424" t="s">
        <v>22</v>
      </c>
      <c r="D2819" s="434">
        <v>168</v>
      </c>
    </row>
    <row r="2820" spans="1:4" ht="12.75" customHeight="1" x14ac:dyDescent="0.2">
      <c r="A2820" s="424" t="s">
        <v>13810</v>
      </c>
      <c r="B2820" s="429" t="s">
        <v>13811</v>
      </c>
      <c r="C2820" s="424" t="s">
        <v>22</v>
      </c>
      <c r="D2820" s="434">
        <v>178</v>
      </c>
    </row>
    <row r="2821" spans="1:4" ht="12.75" customHeight="1" x14ac:dyDescent="0.2">
      <c r="A2821" s="424" t="s">
        <v>13812</v>
      </c>
      <c r="B2821" s="429" t="s">
        <v>13813</v>
      </c>
      <c r="C2821" s="424" t="s">
        <v>22</v>
      </c>
      <c r="D2821" s="434">
        <v>198</v>
      </c>
    </row>
    <row r="2822" spans="1:4" x14ac:dyDescent="0.2">
      <c r="A2822" s="426">
        <v>10961</v>
      </c>
      <c r="B2822" s="428" t="s">
        <v>13814</v>
      </c>
      <c r="C2822" s="423"/>
      <c r="D2822" s="431"/>
    </row>
    <row r="2823" spans="1:4" ht="24" x14ac:dyDescent="0.2">
      <c r="A2823" s="424" t="s">
        <v>13815</v>
      </c>
      <c r="B2823" s="429" t="s">
        <v>13816</v>
      </c>
      <c r="C2823" s="424" t="s">
        <v>13817</v>
      </c>
      <c r="D2823" s="433">
        <v>83.77</v>
      </c>
    </row>
    <row r="2824" spans="1:4" x14ac:dyDescent="0.2">
      <c r="A2824" s="424" t="s">
        <v>13818</v>
      </c>
      <c r="B2824" s="429" t="s">
        <v>13819</v>
      </c>
      <c r="C2824" s="424" t="s">
        <v>58</v>
      </c>
      <c r="D2824" s="433">
        <v>34.380000000000003</v>
      </c>
    </row>
    <row r="2825" spans="1:4" x14ac:dyDescent="0.2">
      <c r="A2825" s="425">
        <v>8694</v>
      </c>
      <c r="B2825" s="428" t="s">
        <v>10116</v>
      </c>
      <c r="C2825" s="423"/>
      <c r="D2825" s="431"/>
    </row>
    <row r="2826" spans="1:4" x14ac:dyDescent="0.2">
      <c r="A2826" s="425">
        <v>9065</v>
      </c>
      <c r="B2826" s="428" t="s">
        <v>13820</v>
      </c>
      <c r="C2826" s="423"/>
      <c r="D2826" s="431"/>
    </row>
    <row r="2827" spans="1:4" x14ac:dyDescent="0.2">
      <c r="A2827" s="424" t="s">
        <v>5070</v>
      </c>
      <c r="B2827" s="429" t="s">
        <v>10117</v>
      </c>
      <c r="C2827" s="424" t="s">
        <v>8872</v>
      </c>
      <c r="D2827" s="433">
        <v>22.72</v>
      </c>
    </row>
    <row r="2828" spans="1:4" x14ac:dyDescent="0.2">
      <c r="A2828" s="424" t="s">
        <v>5075</v>
      </c>
      <c r="B2828" s="429" t="s">
        <v>5076</v>
      </c>
      <c r="C2828" s="424" t="s">
        <v>8866</v>
      </c>
      <c r="D2828" s="433">
        <v>61.2</v>
      </c>
    </row>
    <row r="2829" spans="1:4" x14ac:dyDescent="0.2">
      <c r="A2829" s="424" t="s">
        <v>5077</v>
      </c>
      <c r="B2829" s="429" t="s">
        <v>5078</v>
      </c>
      <c r="C2829" s="424" t="s">
        <v>8866</v>
      </c>
      <c r="D2829" s="433">
        <v>72.150000000000006</v>
      </c>
    </row>
    <row r="2830" spans="1:4" ht="12.75" customHeight="1" x14ac:dyDescent="0.2">
      <c r="A2830" s="424" t="s">
        <v>4336</v>
      </c>
      <c r="B2830" s="429" t="s">
        <v>13821</v>
      </c>
      <c r="C2830" s="424" t="s">
        <v>8866</v>
      </c>
      <c r="D2830" s="434">
        <v>120.07</v>
      </c>
    </row>
    <row r="2831" spans="1:4" x14ac:dyDescent="0.2">
      <c r="A2831" s="425">
        <v>9066</v>
      </c>
      <c r="B2831" s="428" t="s">
        <v>10118</v>
      </c>
      <c r="C2831" s="423"/>
      <c r="D2831" s="431"/>
    </row>
    <row r="2832" spans="1:4" ht="24" x14ac:dyDescent="0.2">
      <c r="A2832" s="424" t="s">
        <v>5079</v>
      </c>
      <c r="B2832" s="429" t="s">
        <v>5080</v>
      </c>
      <c r="C2832" s="424" t="s">
        <v>1930</v>
      </c>
      <c r="D2832" s="434">
        <v>421.12</v>
      </c>
    </row>
    <row r="2833" spans="1:4" x14ac:dyDescent="0.2">
      <c r="A2833" s="425">
        <v>9068</v>
      </c>
      <c r="B2833" s="428" t="s">
        <v>10122</v>
      </c>
      <c r="C2833" s="423"/>
      <c r="D2833" s="431"/>
    </row>
    <row r="2834" spans="1:4" ht="24" x14ac:dyDescent="0.2">
      <c r="A2834" s="424" t="s">
        <v>4137</v>
      </c>
      <c r="B2834" s="429" t="s">
        <v>4138</v>
      </c>
      <c r="C2834" s="424" t="s">
        <v>22</v>
      </c>
      <c r="D2834" s="434">
        <v>462.05</v>
      </c>
    </row>
    <row r="2835" spans="1:4" ht="12.75" customHeight="1" x14ac:dyDescent="0.2">
      <c r="A2835" s="424" t="s">
        <v>4139</v>
      </c>
      <c r="B2835" s="429" t="s">
        <v>10123</v>
      </c>
      <c r="C2835" s="424" t="s">
        <v>22</v>
      </c>
      <c r="D2835" s="434">
        <v>463.43</v>
      </c>
    </row>
    <row r="2836" spans="1:4" ht="12.75" customHeight="1" x14ac:dyDescent="0.2">
      <c r="A2836" s="424" t="s">
        <v>4140</v>
      </c>
      <c r="B2836" s="429" t="s">
        <v>10124</v>
      </c>
      <c r="C2836" s="424" t="s">
        <v>22</v>
      </c>
      <c r="D2836" s="434">
        <v>507.48</v>
      </c>
    </row>
    <row r="2837" spans="1:4" ht="12.75" customHeight="1" x14ac:dyDescent="0.2">
      <c r="A2837" s="424" t="s">
        <v>4141</v>
      </c>
      <c r="B2837" s="429" t="s">
        <v>10125</v>
      </c>
      <c r="C2837" s="424" t="s">
        <v>22</v>
      </c>
      <c r="D2837" s="434">
        <v>782.54</v>
      </c>
    </row>
    <row r="2838" spans="1:4" ht="24" x14ac:dyDescent="0.2">
      <c r="A2838" s="424" t="s">
        <v>4142</v>
      </c>
      <c r="B2838" s="429" t="s">
        <v>10126</v>
      </c>
      <c r="C2838" s="424" t="s">
        <v>22</v>
      </c>
      <c r="D2838" s="434">
        <v>731.5</v>
      </c>
    </row>
    <row r="2839" spans="1:4" ht="12.75" customHeight="1" x14ac:dyDescent="0.2">
      <c r="A2839" s="424" t="s">
        <v>4143</v>
      </c>
      <c r="B2839" s="429" t="s">
        <v>10127</v>
      </c>
      <c r="C2839" s="424" t="s">
        <v>22</v>
      </c>
      <c r="D2839" s="434">
        <v>999.16</v>
      </c>
    </row>
    <row r="2840" spans="1:4" ht="24" x14ac:dyDescent="0.2">
      <c r="A2840" s="424" t="s">
        <v>4144</v>
      </c>
      <c r="B2840" s="429" t="s">
        <v>10128</v>
      </c>
      <c r="C2840" s="424" t="s">
        <v>22</v>
      </c>
      <c r="D2840" s="434">
        <v>794.9</v>
      </c>
    </row>
    <row r="2841" spans="1:4" x14ac:dyDescent="0.2">
      <c r="A2841" s="425">
        <v>9069</v>
      </c>
      <c r="B2841" s="428" t="s">
        <v>10129</v>
      </c>
      <c r="C2841" s="423"/>
      <c r="D2841" s="431"/>
    </row>
    <row r="2842" spans="1:4" x14ac:dyDescent="0.2">
      <c r="A2842" s="424" t="s">
        <v>4127</v>
      </c>
      <c r="B2842" s="429" t="s">
        <v>4128</v>
      </c>
      <c r="C2842" s="424" t="s">
        <v>22</v>
      </c>
      <c r="D2842" s="433">
        <v>81.010000000000005</v>
      </c>
    </row>
    <row r="2843" spans="1:4" x14ac:dyDescent="0.2">
      <c r="A2843" s="424" t="s">
        <v>4129</v>
      </c>
      <c r="B2843" s="429" t="s">
        <v>4130</v>
      </c>
      <c r="C2843" s="424" t="s">
        <v>22</v>
      </c>
      <c r="D2843" s="433">
        <v>85.47</v>
      </c>
    </row>
    <row r="2844" spans="1:4" x14ac:dyDescent="0.2">
      <c r="A2844" s="424" t="s">
        <v>4131</v>
      </c>
      <c r="B2844" s="429" t="s">
        <v>4132</v>
      </c>
      <c r="C2844" s="424" t="s">
        <v>22</v>
      </c>
      <c r="D2844" s="433">
        <v>87.76</v>
      </c>
    </row>
    <row r="2845" spans="1:4" x14ac:dyDescent="0.2">
      <c r="A2845" s="425">
        <v>9070</v>
      </c>
      <c r="B2845" s="428" t="s">
        <v>10130</v>
      </c>
      <c r="C2845" s="423"/>
      <c r="D2845" s="431"/>
    </row>
    <row r="2846" spans="1:4" ht="24" x14ac:dyDescent="0.2">
      <c r="A2846" s="424" t="s">
        <v>4121</v>
      </c>
      <c r="B2846" s="429" t="s">
        <v>4122</v>
      </c>
      <c r="C2846" s="424" t="s">
        <v>22</v>
      </c>
      <c r="D2846" s="433">
        <v>30.98</v>
      </c>
    </row>
    <row r="2847" spans="1:4" ht="24" x14ac:dyDescent="0.2">
      <c r="A2847" s="424" t="s">
        <v>4123</v>
      </c>
      <c r="B2847" s="429" t="s">
        <v>4124</v>
      </c>
      <c r="C2847" s="424" t="s">
        <v>22</v>
      </c>
      <c r="D2847" s="433">
        <v>33.92</v>
      </c>
    </row>
    <row r="2848" spans="1:4" x14ac:dyDescent="0.2">
      <c r="A2848" s="425">
        <v>9071</v>
      </c>
      <c r="B2848" s="428" t="s">
        <v>10131</v>
      </c>
      <c r="C2848" s="423"/>
      <c r="D2848" s="431"/>
    </row>
    <row r="2849" spans="1:4" ht="12.75" customHeight="1" x14ac:dyDescent="0.2">
      <c r="A2849" s="424" t="s">
        <v>5071</v>
      </c>
      <c r="B2849" s="429" t="s">
        <v>10132</v>
      </c>
      <c r="C2849" s="424" t="s">
        <v>22</v>
      </c>
      <c r="D2849" s="434">
        <v>115.5</v>
      </c>
    </row>
    <row r="2850" spans="1:4" ht="12.75" customHeight="1" x14ac:dyDescent="0.2">
      <c r="A2850" s="424" t="s">
        <v>5072</v>
      </c>
      <c r="B2850" s="429" t="s">
        <v>10133</v>
      </c>
      <c r="C2850" s="424" t="s">
        <v>22</v>
      </c>
      <c r="D2850" s="433">
        <v>59.77</v>
      </c>
    </row>
    <row r="2851" spans="1:4" ht="12.75" customHeight="1" x14ac:dyDescent="0.2">
      <c r="A2851" s="424" t="s">
        <v>5073</v>
      </c>
      <c r="B2851" s="429" t="s">
        <v>10134</v>
      </c>
      <c r="C2851" s="424" t="s">
        <v>22</v>
      </c>
      <c r="D2851" s="433">
        <v>76.77</v>
      </c>
    </row>
    <row r="2852" spans="1:4" ht="12.75" customHeight="1" x14ac:dyDescent="0.2">
      <c r="A2852" s="424" t="s">
        <v>2531</v>
      </c>
      <c r="B2852" s="429" t="s">
        <v>10135</v>
      </c>
      <c r="C2852" s="424" t="s">
        <v>22</v>
      </c>
      <c r="D2852" s="434">
        <v>103.27</v>
      </c>
    </row>
    <row r="2853" spans="1:4" x14ac:dyDescent="0.2">
      <c r="A2853" s="424" t="s">
        <v>5081</v>
      </c>
      <c r="B2853" s="429" t="s">
        <v>5082</v>
      </c>
      <c r="C2853" s="424" t="s">
        <v>22</v>
      </c>
      <c r="D2853" s="433">
        <v>57.24</v>
      </c>
    </row>
    <row r="2854" spans="1:4" x14ac:dyDescent="0.2">
      <c r="A2854" s="424" t="s">
        <v>5083</v>
      </c>
      <c r="B2854" s="429" t="s">
        <v>5084</v>
      </c>
      <c r="C2854" s="424" t="s">
        <v>22</v>
      </c>
      <c r="D2854" s="433">
        <v>38.53</v>
      </c>
    </row>
    <row r="2855" spans="1:4" ht="12.75" customHeight="1" x14ac:dyDescent="0.2">
      <c r="A2855" s="424" t="s">
        <v>4475</v>
      </c>
      <c r="B2855" s="429" t="s">
        <v>13822</v>
      </c>
      <c r="C2855" s="424" t="s">
        <v>8866</v>
      </c>
      <c r="D2855" s="433">
        <v>80.11</v>
      </c>
    </row>
    <row r="2856" spans="1:4" x14ac:dyDescent="0.2">
      <c r="A2856" s="425">
        <v>9072</v>
      </c>
      <c r="B2856" s="428" t="s">
        <v>10136</v>
      </c>
      <c r="C2856" s="423"/>
      <c r="D2856" s="431"/>
    </row>
    <row r="2857" spans="1:4" ht="12.75" customHeight="1" x14ac:dyDescent="0.2">
      <c r="A2857" s="424" t="s">
        <v>5069</v>
      </c>
      <c r="B2857" s="429" t="s">
        <v>10137</v>
      </c>
      <c r="C2857" s="424" t="s">
        <v>22</v>
      </c>
      <c r="D2857" s="433">
        <v>41.99</v>
      </c>
    </row>
    <row r="2858" spans="1:4" x14ac:dyDescent="0.2">
      <c r="A2858" s="425">
        <v>9073</v>
      </c>
      <c r="B2858" s="428" t="s">
        <v>10138</v>
      </c>
      <c r="C2858" s="423"/>
      <c r="D2858" s="431"/>
    </row>
    <row r="2859" spans="1:4" ht="24" x14ac:dyDescent="0.2">
      <c r="A2859" s="424" t="s">
        <v>2217</v>
      </c>
      <c r="B2859" s="429" t="s">
        <v>2218</v>
      </c>
      <c r="C2859" s="424" t="s">
        <v>22</v>
      </c>
      <c r="D2859" s="433">
        <v>58.6</v>
      </c>
    </row>
    <row r="2860" spans="1:4" ht="24" x14ac:dyDescent="0.2">
      <c r="A2860" s="424" t="s">
        <v>2219</v>
      </c>
      <c r="B2860" s="429" t="s">
        <v>2220</v>
      </c>
      <c r="C2860" s="424" t="s">
        <v>22</v>
      </c>
      <c r="D2860" s="433">
        <v>97.25</v>
      </c>
    </row>
    <row r="2861" spans="1:4" ht="12.75" customHeight="1" x14ac:dyDescent="0.2">
      <c r="A2861" s="424" t="s">
        <v>2221</v>
      </c>
      <c r="B2861" s="429" t="s">
        <v>2222</v>
      </c>
      <c r="C2861" s="424" t="s">
        <v>22</v>
      </c>
      <c r="D2861" s="434">
        <v>328.97</v>
      </c>
    </row>
    <row r="2862" spans="1:4" x14ac:dyDescent="0.2">
      <c r="A2862" s="425">
        <v>9074</v>
      </c>
      <c r="B2862" s="428" t="s">
        <v>10139</v>
      </c>
      <c r="C2862" s="423"/>
      <c r="D2862" s="431"/>
    </row>
    <row r="2863" spans="1:4" ht="12.75" customHeight="1" x14ac:dyDescent="0.2">
      <c r="A2863" s="424" t="s">
        <v>10140</v>
      </c>
      <c r="B2863" s="429" t="s">
        <v>10141</v>
      </c>
      <c r="C2863" s="424" t="s">
        <v>58</v>
      </c>
      <c r="D2863" s="434">
        <v>322.37</v>
      </c>
    </row>
    <row r="2864" spans="1:4" ht="12.75" customHeight="1" x14ac:dyDescent="0.2">
      <c r="A2864" s="424" t="s">
        <v>10142</v>
      </c>
      <c r="B2864" s="429" t="s">
        <v>10143</v>
      </c>
      <c r="C2864" s="424" t="s">
        <v>58</v>
      </c>
      <c r="D2864" s="434">
        <v>348.65</v>
      </c>
    </row>
    <row r="2865" spans="1:4" ht="12.75" customHeight="1" x14ac:dyDescent="0.2">
      <c r="A2865" s="424" t="s">
        <v>10144</v>
      </c>
      <c r="B2865" s="429" t="s">
        <v>10145</v>
      </c>
      <c r="C2865" s="424" t="s">
        <v>58</v>
      </c>
      <c r="D2865" s="434">
        <v>187.77</v>
      </c>
    </row>
    <row r="2866" spans="1:4" ht="12.75" customHeight="1" x14ac:dyDescent="0.2">
      <c r="A2866" s="424" t="s">
        <v>10146</v>
      </c>
      <c r="B2866" s="429" t="s">
        <v>10147</v>
      </c>
      <c r="C2866" s="424" t="s">
        <v>58</v>
      </c>
      <c r="D2866" s="434">
        <v>213.04</v>
      </c>
    </row>
    <row r="2867" spans="1:4" ht="12.75" customHeight="1" x14ac:dyDescent="0.2">
      <c r="A2867" s="424" t="s">
        <v>10148</v>
      </c>
      <c r="B2867" s="429" t="s">
        <v>10149</v>
      </c>
      <c r="C2867" s="424" t="s">
        <v>58</v>
      </c>
      <c r="D2867" s="434">
        <v>211.73</v>
      </c>
    </row>
    <row r="2868" spans="1:4" ht="12.75" customHeight="1" x14ac:dyDescent="0.2">
      <c r="A2868" s="424" t="s">
        <v>10150</v>
      </c>
      <c r="B2868" s="429" t="s">
        <v>10151</v>
      </c>
      <c r="C2868" s="424" t="s">
        <v>58</v>
      </c>
      <c r="D2868" s="434">
        <v>237</v>
      </c>
    </row>
    <row r="2869" spans="1:4" x14ac:dyDescent="0.2">
      <c r="A2869" s="424" t="s">
        <v>2176</v>
      </c>
      <c r="B2869" s="429" t="s">
        <v>2177</v>
      </c>
      <c r="C2869" s="424" t="s">
        <v>1930</v>
      </c>
      <c r="D2869" s="433">
        <v>39.58</v>
      </c>
    </row>
    <row r="2870" spans="1:4" x14ac:dyDescent="0.2">
      <c r="A2870" s="424" t="s">
        <v>2178</v>
      </c>
      <c r="B2870" s="429" t="s">
        <v>2179</v>
      </c>
      <c r="C2870" s="424" t="s">
        <v>22</v>
      </c>
      <c r="D2870" s="434">
        <v>143.41999999999999</v>
      </c>
    </row>
    <row r="2871" spans="1:4" x14ac:dyDescent="0.2">
      <c r="A2871" s="424" t="s">
        <v>2180</v>
      </c>
      <c r="B2871" s="429" t="s">
        <v>2181</v>
      </c>
      <c r="C2871" s="424" t="s">
        <v>22</v>
      </c>
      <c r="D2871" s="434">
        <v>206.45</v>
      </c>
    </row>
    <row r="2872" spans="1:4" x14ac:dyDescent="0.2">
      <c r="A2872" s="424" t="s">
        <v>2182</v>
      </c>
      <c r="B2872" s="429" t="s">
        <v>2183</v>
      </c>
      <c r="C2872" s="424" t="s">
        <v>216</v>
      </c>
      <c r="D2872" s="434">
        <v>632.11</v>
      </c>
    </row>
    <row r="2873" spans="1:4" ht="12.75" customHeight="1" x14ac:dyDescent="0.2">
      <c r="A2873" s="424" t="s">
        <v>2184</v>
      </c>
      <c r="B2873" s="429" t="s">
        <v>2185</v>
      </c>
      <c r="C2873" s="424" t="s">
        <v>216</v>
      </c>
      <c r="D2873" s="434">
        <v>867</v>
      </c>
    </row>
    <row r="2874" spans="1:4" x14ac:dyDescent="0.2">
      <c r="A2874" s="425">
        <v>9075</v>
      </c>
      <c r="B2874" s="428" t="s">
        <v>10152</v>
      </c>
      <c r="C2874" s="423"/>
      <c r="D2874" s="431"/>
    </row>
    <row r="2875" spans="1:4" x14ac:dyDescent="0.2">
      <c r="A2875" s="424" t="s">
        <v>3201</v>
      </c>
      <c r="B2875" s="429" t="s">
        <v>3202</v>
      </c>
      <c r="C2875" s="424" t="s">
        <v>216</v>
      </c>
      <c r="D2875" s="434">
        <v>677.38</v>
      </c>
    </row>
    <row r="2876" spans="1:4" x14ac:dyDescent="0.2">
      <c r="A2876" s="424" t="s">
        <v>3203</v>
      </c>
      <c r="B2876" s="429" t="s">
        <v>3204</v>
      </c>
      <c r="C2876" s="424" t="s">
        <v>216</v>
      </c>
      <c r="D2876" s="434">
        <v>664.45</v>
      </c>
    </row>
    <row r="2877" spans="1:4" x14ac:dyDescent="0.2">
      <c r="A2877" s="424" t="s">
        <v>3205</v>
      </c>
      <c r="B2877" s="429" t="s">
        <v>3206</v>
      </c>
      <c r="C2877" s="424" t="s">
        <v>216</v>
      </c>
      <c r="D2877" s="435">
        <v>1292.99</v>
      </c>
    </row>
    <row r="2878" spans="1:4" x14ac:dyDescent="0.2">
      <c r="A2878" s="424" t="s">
        <v>3207</v>
      </c>
      <c r="B2878" s="429" t="s">
        <v>3208</v>
      </c>
      <c r="C2878" s="424" t="s">
        <v>1930</v>
      </c>
      <c r="D2878" s="435">
        <v>2672.15</v>
      </c>
    </row>
    <row r="2879" spans="1:4" x14ac:dyDescent="0.2">
      <c r="A2879" s="424" t="s">
        <v>3209</v>
      </c>
      <c r="B2879" s="429" t="s">
        <v>3210</v>
      </c>
      <c r="C2879" s="424" t="s">
        <v>1930</v>
      </c>
      <c r="D2879" s="435">
        <v>3135.93</v>
      </c>
    </row>
    <row r="2880" spans="1:4" x14ac:dyDescent="0.2">
      <c r="A2880" s="424" t="s">
        <v>3211</v>
      </c>
      <c r="B2880" s="429" t="s">
        <v>3212</v>
      </c>
      <c r="C2880" s="424" t="s">
        <v>1930</v>
      </c>
      <c r="D2880" s="435">
        <v>3263.01</v>
      </c>
    </row>
    <row r="2881" spans="1:4" x14ac:dyDescent="0.2">
      <c r="A2881" s="425">
        <v>9076</v>
      </c>
      <c r="B2881" s="428" t="s">
        <v>13823</v>
      </c>
      <c r="C2881" s="423"/>
      <c r="D2881" s="431"/>
    </row>
    <row r="2882" spans="1:4" ht="12.75" customHeight="1" x14ac:dyDescent="0.2">
      <c r="A2882" s="424" t="s">
        <v>10153</v>
      </c>
      <c r="B2882" s="429" t="s">
        <v>10154</v>
      </c>
      <c r="C2882" s="424" t="s">
        <v>58</v>
      </c>
      <c r="D2882" s="435">
        <v>2611.63</v>
      </c>
    </row>
    <row r="2883" spans="1:4" ht="12.75" customHeight="1" x14ac:dyDescent="0.2">
      <c r="A2883" s="424" t="s">
        <v>3213</v>
      </c>
      <c r="B2883" s="429" t="s">
        <v>10155</v>
      </c>
      <c r="C2883" s="424" t="s">
        <v>58</v>
      </c>
      <c r="D2883" s="434">
        <v>711.89</v>
      </c>
    </row>
    <row r="2884" spans="1:4" ht="12.75" customHeight="1" x14ac:dyDescent="0.2">
      <c r="A2884" s="424" t="s">
        <v>3215</v>
      </c>
      <c r="B2884" s="429" t="s">
        <v>10156</v>
      </c>
      <c r="C2884" s="424" t="s">
        <v>58</v>
      </c>
      <c r="D2884" s="435">
        <v>1134.6199999999999</v>
      </c>
    </row>
    <row r="2885" spans="1:4" ht="12.75" customHeight="1" x14ac:dyDescent="0.2">
      <c r="A2885" s="424" t="s">
        <v>3216</v>
      </c>
      <c r="B2885" s="429" t="s">
        <v>10157</v>
      </c>
      <c r="C2885" s="424" t="s">
        <v>58</v>
      </c>
      <c r="D2885" s="435">
        <v>1446.67</v>
      </c>
    </row>
    <row r="2886" spans="1:4" ht="12.75" customHeight="1" x14ac:dyDescent="0.2">
      <c r="A2886" s="424" t="s">
        <v>3214</v>
      </c>
      <c r="B2886" s="429" t="s">
        <v>10158</v>
      </c>
      <c r="C2886" s="424" t="s">
        <v>58</v>
      </c>
      <c r="D2886" s="435">
        <v>1642.26</v>
      </c>
    </row>
    <row r="2887" spans="1:4" ht="12.75" customHeight="1" x14ac:dyDescent="0.2">
      <c r="A2887" s="424" t="s">
        <v>3217</v>
      </c>
      <c r="B2887" s="429" t="s">
        <v>10159</v>
      </c>
      <c r="C2887" s="424" t="s">
        <v>58</v>
      </c>
      <c r="D2887" s="435">
        <v>1437.07</v>
      </c>
    </row>
    <row r="2888" spans="1:4" ht="12.75" customHeight="1" x14ac:dyDescent="0.2">
      <c r="A2888" s="424" t="s">
        <v>3218</v>
      </c>
      <c r="B2888" s="429" t="s">
        <v>10160</v>
      </c>
      <c r="C2888" s="424" t="s">
        <v>58</v>
      </c>
      <c r="D2888" s="435">
        <v>1373.35</v>
      </c>
    </row>
    <row r="2889" spans="1:4" x14ac:dyDescent="0.2">
      <c r="A2889" s="425">
        <v>8937</v>
      </c>
      <c r="B2889" s="428" t="s">
        <v>9663</v>
      </c>
      <c r="C2889" s="423"/>
      <c r="D2889" s="431"/>
    </row>
    <row r="2890" spans="1:4" x14ac:dyDescent="0.2">
      <c r="A2890" s="424" t="s">
        <v>2965</v>
      </c>
      <c r="B2890" s="429" t="s">
        <v>2966</v>
      </c>
      <c r="C2890" s="424" t="s">
        <v>8872</v>
      </c>
      <c r="D2890" s="434">
        <v>644.91999999999996</v>
      </c>
    </row>
    <row r="2891" spans="1:4" x14ac:dyDescent="0.2">
      <c r="A2891" s="425">
        <v>8695</v>
      </c>
      <c r="B2891" s="428" t="s">
        <v>10161</v>
      </c>
      <c r="C2891" s="423"/>
      <c r="D2891" s="431"/>
    </row>
    <row r="2892" spans="1:4" x14ac:dyDescent="0.2">
      <c r="A2892" s="425">
        <v>9078</v>
      </c>
      <c r="B2892" s="428" t="s">
        <v>10162</v>
      </c>
      <c r="C2892" s="423"/>
      <c r="D2892" s="431"/>
    </row>
    <row r="2893" spans="1:4" ht="24" x14ac:dyDescent="0.2">
      <c r="A2893" s="424" t="s">
        <v>3915</v>
      </c>
      <c r="B2893" s="429" t="s">
        <v>13824</v>
      </c>
      <c r="C2893" s="424" t="s">
        <v>8866</v>
      </c>
      <c r="D2893" s="432">
        <v>5.68</v>
      </c>
    </row>
    <row r="2894" spans="1:4" x14ac:dyDescent="0.2">
      <c r="A2894" s="424" t="s">
        <v>3922</v>
      </c>
      <c r="B2894" s="429" t="s">
        <v>13825</v>
      </c>
      <c r="C2894" s="424" t="s">
        <v>22</v>
      </c>
      <c r="D2894" s="432">
        <v>2.6</v>
      </c>
    </row>
    <row r="2895" spans="1:4" x14ac:dyDescent="0.2">
      <c r="A2895" s="424" t="s">
        <v>3916</v>
      </c>
      <c r="B2895" s="429" t="s">
        <v>3917</v>
      </c>
      <c r="C2895" s="424" t="s">
        <v>8866</v>
      </c>
      <c r="D2895" s="433">
        <v>10.36</v>
      </c>
    </row>
    <row r="2896" spans="1:4" x14ac:dyDescent="0.2">
      <c r="A2896" s="424" t="s">
        <v>3918</v>
      </c>
      <c r="B2896" s="429" t="s">
        <v>3919</v>
      </c>
      <c r="C2896" s="424" t="s">
        <v>8866</v>
      </c>
      <c r="D2896" s="432">
        <v>1.97</v>
      </c>
    </row>
    <row r="2897" spans="1:4" x14ac:dyDescent="0.2">
      <c r="A2897" s="424" t="s">
        <v>3920</v>
      </c>
      <c r="B2897" s="429" t="s">
        <v>3921</v>
      </c>
      <c r="C2897" s="424" t="s">
        <v>8866</v>
      </c>
      <c r="D2897" s="432">
        <v>6.91</v>
      </c>
    </row>
    <row r="2898" spans="1:4" x14ac:dyDescent="0.2">
      <c r="A2898" s="424" t="s">
        <v>3924</v>
      </c>
      <c r="B2898" s="429" t="s">
        <v>10163</v>
      </c>
      <c r="C2898" s="424" t="s">
        <v>8884</v>
      </c>
      <c r="D2898" s="435">
        <v>2173.6</v>
      </c>
    </row>
    <row r="2899" spans="1:4" x14ac:dyDescent="0.2">
      <c r="A2899" s="424" t="s">
        <v>3925</v>
      </c>
      <c r="B2899" s="429" t="s">
        <v>10164</v>
      </c>
      <c r="C2899" s="424" t="s">
        <v>8884</v>
      </c>
      <c r="D2899" s="435">
        <v>4347.2</v>
      </c>
    </row>
    <row r="2900" spans="1:4" x14ac:dyDescent="0.2">
      <c r="A2900" s="425">
        <v>9079</v>
      </c>
      <c r="B2900" s="428" t="s">
        <v>10165</v>
      </c>
      <c r="C2900" s="423"/>
      <c r="D2900" s="431"/>
    </row>
    <row r="2901" spans="1:4" x14ac:dyDescent="0.2">
      <c r="A2901" s="424" t="s">
        <v>3923</v>
      </c>
      <c r="B2901" s="429" t="s">
        <v>10165</v>
      </c>
      <c r="C2901" s="424" t="s">
        <v>8866</v>
      </c>
      <c r="D2901" s="432">
        <v>7.18</v>
      </c>
    </row>
    <row r="2902" spans="1:4" x14ac:dyDescent="0.2">
      <c r="A2902" s="425">
        <v>8696</v>
      </c>
      <c r="B2902" s="428" t="s">
        <v>10166</v>
      </c>
      <c r="C2902" s="423"/>
      <c r="D2902" s="431"/>
    </row>
    <row r="2903" spans="1:4" x14ac:dyDescent="0.2">
      <c r="A2903" s="425">
        <v>9080</v>
      </c>
      <c r="B2903" s="428" t="s">
        <v>10167</v>
      </c>
      <c r="C2903" s="423"/>
      <c r="D2903" s="431"/>
    </row>
    <row r="2904" spans="1:4" x14ac:dyDescent="0.2">
      <c r="A2904" s="424" t="s">
        <v>4155</v>
      </c>
      <c r="B2904" s="429" t="s">
        <v>4156</v>
      </c>
      <c r="C2904" s="424" t="s">
        <v>8866</v>
      </c>
      <c r="D2904" s="432">
        <v>8.33</v>
      </c>
    </row>
    <row r="2905" spans="1:4" x14ac:dyDescent="0.2">
      <c r="A2905" s="425">
        <v>9081</v>
      </c>
      <c r="B2905" s="428" t="s">
        <v>13826</v>
      </c>
      <c r="C2905" s="423"/>
      <c r="D2905" s="431"/>
    </row>
    <row r="2906" spans="1:4" x14ac:dyDescent="0.2">
      <c r="A2906" s="424" t="s">
        <v>10119</v>
      </c>
      <c r="B2906" s="429" t="s">
        <v>10120</v>
      </c>
      <c r="C2906" s="424" t="s">
        <v>8872</v>
      </c>
      <c r="D2906" s="434">
        <v>181.99</v>
      </c>
    </row>
    <row r="2907" spans="1:4" ht="12.75" customHeight="1" x14ac:dyDescent="0.2">
      <c r="A2907" s="424" t="s">
        <v>5074</v>
      </c>
      <c r="B2907" s="429" t="s">
        <v>10121</v>
      </c>
      <c r="C2907" s="424" t="s">
        <v>8866</v>
      </c>
      <c r="D2907" s="433">
        <v>74.69</v>
      </c>
    </row>
    <row r="2908" spans="1:4" ht="12.75" customHeight="1" x14ac:dyDescent="0.2">
      <c r="A2908" s="424" t="s">
        <v>10168</v>
      </c>
      <c r="B2908" s="429" t="s">
        <v>10169</v>
      </c>
      <c r="C2908" s="424" t="s">
        <v>8866</v>
      </c>
      <c r="D2908" s="433">
        <v>72.16</v>
      </c>
    </row>
    <row r="2909" spans="1:4" ht="12.75" customHeight="1" x14ac:dyDescent="0.2">
      <c r="A2909" s="424" t="s">
        <v>10170</v>
      </c>
      <c r="B2909" s="429" t="s">
        <v>10171</v>
      </c>
      <c r="C2909" s="424" t="s">
        <v>8866</v>
      </c>
      <c r="D2909" s="433">
        <v>90.48</v>
      </c>
    </row>
    <row r="2910" spans="1:4" ht="12.75" customHeight="1" x14ac:dyDescent="0.2">
      <c r="A2910" s="424" t="s">
        <v>4159</v>
      </c>
      <c r="B2910" s="429" t="s">
        <v>10172</v>
      </c>
      <c r="C2910" s="424" t="s">
        <v>8866</v>
      </c>
      <c r="D2910" s="433">
        <v>96.36</v>
      </c>
    </row>
    <row r="2911" spans="1:4" ht="12.75" customHeight="1" x14ac:dyDescent="0.2">
      <c r="A2911" s="424" t="s">
        <v>4160</v>
      </c>
      <c r="B2911" s="429" t="s">
        <v>10173</v>
      </c>
      <c r="C2911" s="424" t="s">
        <v>8866</v>
      </c>
      <c r="D2911" s="433">
        <v>64.72</v>
      </c>
    </row>
    <row r="2912" spans="1:4" ht="12.75" customHeight="1" x14ac:dyDescent="0.2">
      <c r="A2912" s="424" t="s">
        <v>4161</v>
      </c>
      <c r="B2912" s="429" t="s">
        <v>10174</v>
      </c>
      <c r="C2912" s="424" t="s">
        <v>8866</v>
      </c>
      <c r="D2912" s="433">
        <v>81.650000000000006</v>
      </c>
    </row>
    <row r="2913" spans="1:4" x14ac:dyDescent="0.2">
      <c r="A2913" s="425">
        <v>9082</v>
      </c>
      <c r="B2913" s="428" t="s">
        <v>10175</v>
      </c>
      <c r="C2913" s="423"/>
      <c r="D2913" s="431"/>
    </row>
    <row r="2914" spans="1:4" x14ac:dyDescent="0.2">
      <c r="A2914" s="424" t="s">
        <v>4145</v>
      </c>
      <c r="B2914" s="429" t="s">
        <v>4146</v>
      </c>
      <c r="C2914" s="424" t="s">
        <v>8866</v>
      </c>
      <c r="D2914" s="433">
        <v>28.97</v>
      </c>
    </row>
    <row r="2915" spans="1:4" x14ac:dyDescent="0.2">
      <c r="A2915" s="424" t="s">
        <v>4147</v>
      </c>
      <c r="B2915" s="429" t="s">
        <v>4148</v>
      </c>
      <c r="C2915" s="424" t="s">
        <v>1930</v>
      </c>
      <c r="D2915" s="434">
        <v>942.11</v>
      </c>
    </row>
    <row r="2916" spans="1:4" ht="12.75" customHeight="1" x14ac:dyDescent="0.2">
      <c r="A2916" s="424" t="s">
        <v>4150</v>
      </c>
      <c r="B2916" s="429" t="s">
        <v>10176</v>
      </c>
      <c r="C2916" s="424" t="s">
        <v>8866</v>
      </c>
      <c r="D2916" s="433">
        <v>76.5</v>
      </c>
    </row>
    <row r="2917" spans="1:4" ht="12.75" customHeight="1" x14ac:dyDescent="0.2">
      <c r="A2917" s="424" t="s">
        <v>4151</v>
      </c>
      <c r="B2917" s="429" t="s">
        <v>4152</v>
      </c>
      <c r="C2917" s="424" t="s">
        <v>8872</v>
      </c>
      <c r="D2917" s="434">
        <v>866.02</v>
      </c>
    </row>
    <row r="2918" spans="1:4" ht="12.75" customHeight="1" x14ac:dyDescent="0.2">
      <c r="A2918" s="424" t="s">
        <v>4153</v>
      </c>
      <c r="B2918" s="429" t="s">
        <v>4154</v>
      </c>
      <c r="C2918" s="424" t="s">
        <v>8872</v>
      </c>
      <c r="D2918" s="435">
        <v>1535.32</v>
      </c>
    </row>
    <row r="2919" spans="1:4" x14ac:dyDescent="0.2">
      <c r="A2919" s="424" t="s">
        <v>4157</v>
      </c>
      <c r="B2919" s="429" t="s">
        <v>4158</v>
      </c>
      <c r="C2919" s="424" t="s">
        <v>8866</v>
      </c>
      <c r="D2919" s="433">
        <v>39.65</v>
      </c>
    </row>
    <row r="2920" spans="1:4" ht="12.75" customHeight="1" x14ac:dyDescent="0.2">
      <c r="A2920" s="424" t="s">
        <v>4149</v>
      </c>
      <c r="B2920" s="429" t="s">
        <v>13827</v>
      </c>
      <c r="C2920" s="424" t="s">
        <v>8866</v>
      </c>
      <c r="D2920" s="433">
        <v>33.44</v>
      </c>
    </row>
    <row r="2921" spans="1:4" x14ac:dyDescent="0.2">
      <c r="A2921" s="425">
        <v>9084</v>
      </c>
      <c r="B2921" s="428" t="s">
        <v>10177</v>
      </c>
      <c r="C2921" s="423"/>
      <c r="D2921" s="431"/>
    </row>
    <row r="2922" spans="1:4" x14ac:dyDescent="0.2">
      <c r="A2922" s="424" t="s">
        <v>4162</v>
      </c>
      <c r="B2922" s="429" t="s">
        <v>4163</v>
      </c>
      <c r="C2922" s="424" t="s">
        <v>8866</v>
      </c>
      <c r="D2922" s="434">
        <v>397.71</v>
      </c>
    </row>
    <row r="2923" spans="1:4" x14ac:dyDescent="0.2">
      <c r="A2923" s="424" t="s">
        <v>4164</v>
      </c>
      <c r="B2923" s="429" t="s">
        <v>4165</v>
      </c>
      <c r="C2923" s="424" t="s">
        <v>8866</v>
      </c>
      <c r="D2923" s="434">
        <v>160.15</v>
      </c>
    </row>
    <row r="2924" spans="1:4" x14ac:dyDescent="0.2">
      <c r="A2924" s="425">
        <v>9085</v>
      </c>
      <c r="B2924" s="428" t="s">
        <v>10178</v>
      </c>
      <c r="C2924" s="423"/>
      <c r="D2924" s="431"/>
    </row>
    <row r="2925" spans="1:4" ht="12.75" customHeight="1" x14ac:dyDescent="0.2">
      <c r="A2925" s="424" t="s">
        <v>13828</v>
      </c>
      <c r="B2925" s="429" t="s">
        <v>13829</v>
      </c>
      <c r="C2925" s="424" t="s">
        <v>58</v>
      </c>
      <c r="D2925" s="435">
        <v>3933.35</v>
      </c>
    </row>
    <row r="2926" spans="1:4" ht="12.75" customHeight="1" x14ac:dyDescent="0.2">
      <c r="A2926" s="424" t="s">
        <v>13830</v>
      </c>
      <c r="B2926" s="429" t="s">
        <v>13831</v>
      </c>
      <c r="C2926" s="424" t="s">
        <v>952</v>
      </c>
      <c r="D2926" s="433">
        <v>19.149999999999999</v>
      </c>
    </row>
    <row r="2927" spans="1:4" ht="24" x14ac:dyDescent="0.2">
      <c r="A2927" s="424" t="s">
        <v>4166</v>
      </c>
      <c r="B2927" s="429" t="s">
        <v>13832</v>
      </c>
      <c r="C2927" s="424" t="s">
        <v>952</v>
      </c>
      <c r="D2927" s="432">
        <v>1.46</v>
      </c>
    </row>
    <row r="2928" spans="1:4" ht="12.75" customHeight="1" x14ac:dyDescent="0.2">
      <c r="A2928" s="424" t="s">
        <v>13833</v>
      </c>
      <c r="B2928" s="429" t="s">
        <v>13834</v>
      </c>
      <c r="C2928" s="424" t="s">
        <v>58</v>
      </c>
      <c r="D2928" s="435">
        <v>2506.3000000000002</v>
      </c>
    </row>
    <row r="2929" spans="1:4" ht="24" x14ac:dyDescent="0.2">
      <c r="A2929" s="424" t="s">
        <v>13835</v>
      </c>
      <c r="B2929" s="429" t="s">
        <v>13836</v>
      </c>
      <c r="C2929" s="424" t="s">
        <v>10179</v>
      </c>
      <c r="D2929" s="432">
        <v>0.78</v>
      </c>
    </row>
    <row r="2930" spans="1:4" x14ac:dyDescent="0.2">
      <c r="A2930" s="425">
        <v>8697</v>
      </c>
      <c r="B2930" s="428" t="s">
        <v>10180</v>
      </c>
      <c r="C2930" s="423"/>
      <c r="D2930" s="431"/>
    </row>
    <row r="2931" spans="1:4" x14ac:dyDescent="0.2">
      <c r="A2931" s="425">
        <v>9086</v>
      </c>
      <c r="B2931" s="428" t="s">
        <v>13837</v>
      </c>
      <c r="C2931" s="423"/>
      <c r="D2931" s="431"/>
    </row>
    <row r="2932" spans="1:4" x14ac:dyDescent="0.2">
      <c r="A2932" s="424" t="s">
        <v>5063</v>
      </c>
      <c r="B2932" s="429" t="s">
        <v>13838</v>
      </c>
      <c r="C2932" s="424" t="s">
        <v>8872</v>
      </c>
      <c r="D2932" s="433">
        <v>39.520000000000003</v>
      </c>
    </row>
    <row r="2933" spans="1:4" x14ac:dyDescent="0.2">
      <c r="A2933" s="424" t="s">
        <v>5064</v>
      </c>
      <c r="B2933" s="429" t="s">
        <v>13839</v>
      </c>
      <c r="C2933" s="424" t="s">
        <v>8872</v>
      </c>
      <c r="D2933" s="432">
        <v>3.24</v>
      </c>
    </row>
    <row r="2934" spans="1:4" x14ac:dyDescent="0.2">
      <c r="A2934" s="425">
        <v>9087</v>
      </c>
      <c r="B2934" s="428" t="s">
        <v>10181</v>
      </c>
      <c r="C2934" s="423"/>
      <c r="D2934" s="431"/>
    </row>
    <row r="2935" spans="1:4" ht="12.75" customHeight="1" x14ac:dyDescent="0.2">
      <c r="A2935" s="424" t="s">
        <v>5066</v>
      </c>
      <c r="B2935" s="429" t="s">
        <v>13840</v>
      </c>
      <c r="C2935" s="424" t="s">
        <v>8872</v>
      </c>
      <c r="D2935" s="433">
        <v>39.159999999999997</v>
      </c>
    </row>
    <row r="2936" spans="1:4" ht="24" x14ac:dyDescent="0.2">
      <c r="A2936" s="424" t="s">
        <v>5065</v>
      </c>
      <c r="B2936" s="429" t="s">
        <v>13841</v>
      </c>
      <c r="C2936" s="424" t="s">
        <v>8872</v>
      </c>
      <c r="D2936" s="433">
        <v>23.37</v>
      </c>
    </row>
    <row r="2937" spans="1:4" ht="12.75" customHeight="1" x14ac:dyDescent="0.2">
      <c r="A2937" s="424" t="s">
        <v>13842</v>
      </c>
      <c r="B2937" s="429" t="s">
        <v>13843</v>
      </c>
      <c r="C2937" s="424" t="s">
        <v>10182</v>
      </c>
      <c r="D2937" s="432">
        <v>4.5599999999999996</v>
      </c>
    </row>
    <row r="2938" spans="1:4" ht="12.75" customHeight="1" x14ac:dyDescent="0.2">
      <c r="A2938" s="424" t="s">
        <v>13844</v>
      </c>
      <c r="B2938" s="429" t="s">
        <v>13845</v>
      </c>
      <c r="C2938" s="424" t="s">
        <v>10182</v>
      </c>
      <c r="D2938" s="432">
        <v>2.0699999999999998</v>
      </c>
    </row>
    <row r="2939" spans="1:4" ht="12.75" customHeight="1" x14ac:dyDescent="0.2">
      <c r="A2939" s="424" t="s">
        <v>13846</v>
      </c>
      <c r="B2939" s="429" t="s">
        <v>13847</v>
      </c>
      <c r="C2939" s="424" t="s">
        <v>10182</v>
      </c>
      <c r="D2939" s="432">
        <v>3.04</v>
      </c>
    </row>
    <row r="2940" spans="1:4" ht="12.75" customHeight="1" x14ac:dyDescent="0.2">
      <c r="A2940" s="424" t="s">
        <v>13848</v>
      </c>
      <c r="B2940" s="429" t="s">
        <v>13849</v>
      </c>
      <c r="C2940" s="424" t="s">
        <v>10182</v>
      </c>
      <c r="D2940" s="432">
        <v>1.96</v>
      </c>
    </row>
    <row r="2941" spans="1:4" ht="12.75" customHeight="1" x14ac:dyDescent="0.2">
      <c r="A2941" s="424" t="s">
        <v>13850</v>
      </c>
      <c r="B2941" s="429" t="s">
        <v>13851</v>
      </c>
      <c r="C2941" s="424" t="s">
        <v>10182</v>
      </c>
      <c r="D2941" s="432">
        <v>2.35</v>
      </c>
    </row>
    <row r="2942" spans="1:4" ht="12.75" customHeight="1" x14ac:dyDescent="0.2">
      <c r="A2942" s="424" t="s">
        <v>13852</v>
      </c>
      <c r="B2942" s="429" t="s">
        <v>13853</v>
      </c>
      <c r="C2942" s="424" t="s">
        <v>10182</v>
      </c>
      <c r="D2942" s="432">
        <v>1.86</v>
      </c>
    </row>
    <row r="2943" spans="1:4" ht="12.75" customHeight="1" x14ac:dyDescent="0.2">
      <c r="A2943" s="424" t="s">
        <v>13854</v>
      </c>
      <c r="B2943" s="429" t="s">
        <v>13855</v>
      </c>
      <c r="C2943" s="424" t="s">
        <v>8872</v>
      </c>
      <c r="D2943" s="432">
        <v>7.02</v>
      </c>
    </row>
    <row r="2944" spans="1:4" x14ac:dyDescent="0.2">
      <c r="A2944" s="424" t="s">
        <v>5067</v>
      </c>
      <c r="B2944" s="429" t="s">
        <v>13856</v>
      </c>
      <c r="C2944" s="424" t="s">
        <v>8872</v>
      </c>
      <c r="D2944" s="433">
        <v>61.01</v>
      </c>
    </row>
    <row r="2945" spans="1:4" ht="24" x14ac:dyDescent="0.2">
      <c r="A2945" s="424" t="s">
        <v>5068</v>
      </c>
      <c r="B2945" s="429" t="s">
        <v>13857</v>
      </c>
      <c r="C2945" s="424" t="s">
        <v>8872</v>
      </c>
      <c r="D2945" s="433">
        <v>60.15</v>
      </c>
    </row>
    <row r="2946" spans="1:4" x14ac:dyDescent="0.2">
      <c r="A2946" s="425">
        <v>8698</v>
      </c>
      <c r="B2946" s="428" t="s">
        <v>10183</v>
      </c>
      <c r="C2946" s="423"/>
      <c r="D2946" s="431"/>
    </row>
    <row r="2947" spans="1:4" x14ac:dyDescent="0.2">
      <c r="A2947" s="425">
        <v>9088</v>
      </c>
      <c r="B2947" s="428" t="s">
        <v>10184</v>
      </c>
      <c r="C2947" s="423"/>
      <c r="D2947" s="431"/>
    </row>
    <row r="2948" spans="1:4" ht="24" x14ac:dyDescent="0.2">
      <c r="A2948" s="424" t="s">
        <v>4125</v>
      </c>
      <c r="B2948" s="429" t="s">
        <v>4126</v>
      </c>
      <c r="C2948" s="424" t="s">
        <v>1930</v>
      </c>
      <c r="D2948" s="435">
        <v>1347.97</v>
      </c>
    </row>
    <row r="2949" spans="1:4" x14ac:dyDescent="0.2">
      <c r="A2949" s="424" t="s">
        <v>4133</v>
      </c>
      <c r="B2949" s="429" t="s">
        <v>4134</v>
      </c>
      <c r="C2949" s="424" t="s">
        <v>22</v>
      </c>
      <c r="D2949" s="434">
        <v>349.83</v>
      </c>
    </row>
    <row r="2950" spans="1:4" x14ac:dyDescent="0.2">
      <c r="A2950" s="424" t="s">
        <v>4135</v>
      </c>
      <c r="B2950" s="429" t="s">
        <v>4136</v>
      </c>
      <c r="C2950" s="424" t="s">
        <v>22</v>
      </c>
      <c r="D2950" s="434">
        <v>399.73</v>
      </c>
    </row>
    <row r="2951" spans="1:4" x14ac:dyDescent="0.2">
      <c r="A2951" s="425">
        <v>9089</v>
      </c>
      <c r="B2951" s="428" t="s">
        <v>10185</v>
      </c>
      <c r="C2951" s="423"/>
      <c r="D2951" s="431"/>
    </row>
    <row r="2952" spans="1:4" ht="12.75" customHeight="1" x14ac:dyDescent="0.2">
      <c r="A2952" s="424" t="s">
        <v>13858</v>
      </c>
      <c r="B2952" s="429" t="s">
        <v>13859</v>
      </c>
      <c r="C2952" s="424" t="s">
        <v>58</v>
      </c>
      <c r="D2952" s="434">
        <v>536.73</v>
      </c>
    </row>
    <row r="2953" spans="1:4" ht="12.75" customHeight="1" x14ac:dyDescent="0.2">
      <c r="A2953" s="424" t="s">
        <v>4747</v>
      </c>
      <c r="B2953" s="429" t="s">
        <v>13860</v>
      </c>
      <c r="C2953" s="424" t="s">
        <v>58</v>
      </c>
      <c r="D2953" s="434">
        <v>435.52</v>
      </c>
    </row>
    <row r="2954" spans="1:4" ht="12.75" customHeight="1" x14ac:dyDescent="0.2">
      <c r="A2954" s="424" t="s">
        <v>4761</v>
      </c>
      <c r="B2954" s="429" t="s">
        <v>10186</v>
      </c>
      <c r="C2954" s="424" t="s">
        <v>8866</v>
      </c>
      <c r="D2954" s="434">
        <v>107.08</v>
      </c>
    </row>
    <row r="2955" spans="1:4" ht="12.75" customHeight="1" x14ac:dyDescent="0.2">
      <c r="A2955" s="424" t="s">
        <v>4903</v>
      </c>
      <c r="B2955" s="429" t="s">
        <v>4904</v>
      </c>
      <c r="C2955" s="424" t="s">
        <v>8866</v>
      </c>
      <c r="D2955" s="434">
        <v>230.19</v>
      </c>
    </row>
    <row r="2956" spans="1:4" x14ac:dyDescent="0.2">
      <c r="A2956" s="424" t="s">
        <v>4913</v>
      </c>
      <c r="B2956" s="429" t="s">
        <v>13861</v>
      </c>
      <c r="C2956" s="424" t="s">
        <v>58</v>
      </c>
      <c r="D2956" s="434">
        <v>450.95</v>
      </c>
    </row>
    <row r="2957" spans="1:4" ht="24" x14ac:dyDescent="0.2">
      <c r="A2957" s="424" t="s">
        <v>4772</v>
      </c>
      <c r="B2957" s="429" t="s">
        <v>4773</v>
      </c>
      <c r="C2957" s="424" t="s">
        <v>1930</v>
      </c>
      <c r="D2957" s="435">
        <v>1776.82</v>
      </c>
    </row>
    <row r="2958" spans="1:4" ht="24" x14ac:dyDescent="0.2">
      <c r="A2958" s="424" t="s">
        <v>4774</v>
      </c>
      <c r="B2958" s="429" t="s">
        <v>4775</v>
      </c>
      <c r="C2958" s="424" t="s">
        <v>1930</v>
      </c>
      <c r="D2958" s="435">
        <v>2021.9</v>
      </c>
    </row>
    <row r="2959" spans="1:4" ht="24" x14ac:dyDescent="0.2">
      <c r="A2959" s="424" t="s">
        <v>4776</v>
      </c>
      <c r="B2959" s="429" t="s">
        <v>4777</v>
      </c>
      <c r="C2959" s="424" t="s">
        <v>1930</v>
      </c>
      <c r="D2959" s="435">
        <v>1286.6600000000001</v>
      </c>
    </row>
    <row r="2960" spans="1:4" ht="24" x14ac:dyDescent="0.2">
      <c r="A2960" s="424" t="s">
        <v>4778</v>
      </c>
      <c r="B2960" s="429" t="s">
        <v>4779</v>
      </c>
      <c r="C2960" s="424" t="s">
        <v>1930</v>
      </c>
      <c r="D2960" s="435">
        <v>2021.9</v>
      </c>
    </row>
    <row r="2961" spans="1:4" ht="24" x14ac:dyDescent="0.2">
      <c r="A2961" s="424" t="s">
        <v>4780</v>
      </c>
      <c r="B2961" s="429" t="s">
        <v>4781</v>
      </c>
      <c r="C2961" s="424" t="s">
        <v>1930</v>
      </c>
      <c r="D2961" s="434">
        <v>735.23</v>
      </c>
    </row>
    <row r="2962" spans="1:4" ht="24" x14ac:dyDescent="0.2">
      <c r="A2962" s="424" t="s">
        <v>4782</v>
      </c>
      <c r="B2962" s="429" t="s">
        <v>4783</v>
      </c>
      <c r="C2962" s="424" t="s">
        <v>1930</v>
      </c>
      <c r="D2962" s="434">
        <v>980.31</v>
      </c>
    </row>
    <row r="2963" spans="1:4" ht="24" x14ac:dyDescent="0.2">
      <c r="A2963" s="424" t="s">
        <v>4784</v>
      </c>
      <c r="B2963" s="429" t="s">
        <v>4785</v>
      </c>
      <c r="C2963" s="424" t="s">
        <v>1930</v>
      </c>
      <c r="D2963" s="434">
        <v>468.53</v>
      </c>
    </row>
    <row r="2964" spans="1:4" ht="24" x14ac:dyDescent="0.2">
      <c r="A2964" s="424" t="s">
        <v>4786</v>
      </c>
      <c r="B2964" s="429" t="s">
        <v>4787</v>
      </c>
      <c r="C2964" s="424" t="s">
        <v>1930</v>
      </c>
      <c r="D2964" s="435">
        <v>2266.9699999999998</v>
      </c>
    </row>
    <row r="2965" spans="1:4" ht="24" x14ac:dyDescent="0.2">
      <c r="A2965" s="424" t="s">
        <v>4788</v>
      </c>
      <c r="B2965" s="429" t="s">
        <v>4789</v>
      </c>
      <c r="C2965" s="424" t="s">
        <v>1930</v>
      </c>
      <c r="D2965" s="434">
        <v>490.15</v>
      </c>
    </row>
    <row r="2966" spans="1:4" x14ac:dyDescent="0.2">
      <c r="A2966" s="424" t="s">
        <v>4790</v>
      </c>
      <c r="B2966" s="429" t="s">
        <v>4791</v>
      </c>
      <c r="C2966" s="424" t="s">
        <v>1930</v>
      </c>
      <c r="D2966" s="435">
        <v>1025</v>
      </c>
    </row>
    <row r="2967" spans="1:4" x14ac:dyDescent="0.2">
      <c r="A2967" s="424" t="s">
        <v>4792</v>
      </c>
      <c r="B2967" s="429" t="s">
        <v>4793</v>
      </c>
      <c r="C2967" s="424" t="s">
        <v>1930</v>
      </c>
      <c r="D2967" s="434">
        <v>179.84</v>
      </c>
    </row>
    <row r="2968" spans="1:4" x14ac:dyDescent="0.2">
      <c r="A2968" s="424" t="s">
        <v>4794</v>
      </c>
      <c r="B2968" s="429" t="s">
        <v>4795</v>
      </c>
      <c r="C2968" s="424" t="s">
        <v>1930</v>
      </c>
      <c r="D2968" s="434">
        <v>359.69</v>
      </c>
    </row>
    <row r="2969" spans="1:4" ht="24" x14ac:dyDescent="0.2">
      <c r="A2969" s="424" t="s">
        <v>4796</v>
      </c>
      <c r="B2969" s="429" t="s">
        <v>4797</v>
      </c>
      <c r="C2969" s="424" t="s">
        <v>1930</v>
      </c>
      <c r="D2969" s="434">
        <v>648.79999999999995</v>
      </c>
    </row>
    <row r="2970" spans="1:4" ht="24" x14ac:dyDescent="0.2">
      <c r="A2970" s="424" t="s">
        <v>4798</v>
      </c>
      <c r="B2970" s="429" t="s">
        <v>4799</v>
      </c>
      <c r="C2970" s="424" t="s">
        <v>1930</v>
      </c>
      <c r="D2970" s="434">
        <v>658.34</v>
      </c>
    </row>
    <row r="2971" spans="1:4" ht="24" x14ac:dyDescent="0.2">
      <c r="A2971" s="424" t="s">
        <v>4800</v>
      </c>
      <c r="B2971" s="429" t="s">
        <v>4801</v>
      </c>
      <c r="C2971" s="424" t="s">
        <v>1930</v>
      </c>
      <c r="D2971" s="434">
        <v>973.2</v>
      </c>
    </row>
    <row r="2972" spans="1:4" ht="24" x14ac:dyDescent="0.2">
      <c r="A2972" s="424" t="s">
        <v>4802</v>
      </c>
      <c r="B2972" s="429" t="s">
        <v>4803</v>
      </c>
      <c r="C2972" s="424" t="s">
        <v>1930</v>
      </c>
      <c r="D2972" s="434">
        <v>987.51</v>
      </c>
    </row>
    <row r="2973" spans="1:4" ht="24" x14ac:dyDescent="0.2">
      <c r="A2973" s="424" t="s">
        <v>4804</v>
      </c>
      <c r="B2973" s="429" t="s">
        <v>4805</v>
      </c>
      <c r="C2973" s="424" t="s">
        <v>1930</v>
      </c>
      <c r="D2973" s="435">
        <v>1297.5999999999999</v>
      </c>
    </row>
    <row r="2974" spans="1:4" ht="24" x14ac:dyDescent="0.2">
      <c r="A2974" s="424" t="s">
        <v>4806</v>
      </c>
      <c r="B2974" s="429" t="s">
        <v>4807</v>
      </c>
      <c r="C2974" s="424" t="s">
        <v>1930</v>
      </c>
      <c r="D2974" s="435">
        <v>1316.68</v>
      </c>
    </row>
    <row r="2975" spans="1:4" ht="24" x14ac:dyDescent="0.2">
      <c r="A2975" s="424" t="s">
        <v>4808</v>
      </c>
      <c r="B2975" s="429" t="s">
        <v>4809</v>
      </c>
      <c r="C2975" s="424" t="s">
        <v>1930</v>
      </c>
      <c r="D2975" s="434">
        <v>644.03</v>
      </c>
    </row>
    <row r="2976" spans="1:4" ht="24" x14ac:dyDescent="0.2">
      <c r="A2976" s="424" t="s">
        <v>4810</v>
      </c>
      <c r="B2976" s="429" t="s">
        <v>4811</v>
      </c>
      <c r="C2976" s="424" t="s">
        <v>1930</v>
      </c>
      <c r="D2976" s="434">
        <v>329.17</v>
      </c>
    </row>
    <row r="2977" spans="1:4" ht="24" x14ac:dyDescent="0.2">
      <c r="A2977" s="424" t="s">
        <v>4812</v>
      </c>
      <c r="B2977" s="429" t="s">
        <v>4813</v>
      </c>
      <c r="C2977" s="424" t="s">
        <v>1930</v>
      </c>
      <c r="D2977" s="434">
        <v>372.1</v>
      </c>
    </row>
    <row r="2978" spans="1:4" ht="24" x14ac:dyDescent="0.2">
      <c r="A2978" s="424" t="s">
        <v>4814</v>
      </c>
      <c r="B2978" s="429" t="s">
        <v>4815</v>
      </c>
      <c r="C2978" s="424" t="s">
        <v>1930</v>
      </c>
      <c r="D2978" s="434">
        <v>419.81</v>
      </c>
    </row>
    <row r="2979" spans="1:4" ht="24" x14ac:dyDescent="0.2">
      <c r="A2979" s="424" t="s">
        <v>4816</v>
      </c>
      <c r="B2979" s="429" t="s">
        <v>4817</v>
      </c>
      <c r="C2979" s="424" t="s">
        <v>1930</v>
      </c>
      <c r="D2979" s="434">
        <v>156.94999999999999</v>
      </c>
    </row>
    <row r="2980" spans="1:4" ht="24" x14ac:dyDescent="0.2">
      <c r="A2980" s="424" t="s">
        <v>4818</v>
      </c>
      <c r="B2980" s="429" t="s">
        <v>4819</v>
      </c>
      <c r="C2980" s="424" t="s">
        <v>1930</v>
      </c>
      <c r="D2980" s="434">
        <v>310.08</v>
      </c>
    </row>
    <row r="2981" spans="1:4" ht="24" x14ac:dyDescent="0.2">
      <c r="A2981" s="424" t="s">
        <v>4820</v>
      </c>
      <c r="B2981" s="429" t="s">
        <v>4821</v>
      </c>
      <c r="C2981" s="424" t="s">
        <v>1930</v>
      </c>
      <c r="D2981" s="434">
        <v>314.85000000000002</v>
      </c>
    </row>
    <row r="2982" spans="1:4" ht="24" x14ac:dyDescent="0.2">
      <c r="A2982" s="424" t="s">
        <v>4822</v>
      </c>
      <c r="B2982" s="429" t="s">
        <v>4823</v>
      </c>
      <c r="C2982" s="424" t="s">
        <v>1930</v>
      </c>
      <c r="D2982" s="434">
        <v>248.07</v>
      </c>
    </row>
    <row r="2983" spans="1:4" ht="24" x14ac:dyDescent="0.2">
      <c r="A2983" s="424" t="s">
        <v>4824</v>
      </c>
      <c r="B2983" s="429" t="s">
        <v>4825</v>
      </c>
      <c r="C2983" s="424" t="s">
        <v>1930</v>
      </c>
      <c r="D2983" s="434">
        <v>257.61</v>
      </c>
    </row>
    <row r="2984" spans="1:4" ht="24" x14ac:dyDescent="0.2">
      <c r="A2984" s="424" t="s">
        <v>4826</v>
      </c>
      <c r="B2984" s="429" t="s">
        <v>10187</v>
      </c>
      <c r="C2984" s="424" t="s">
        <v>1930</v>
      </c>
      <c r="D2984" s="435">
        <v>2351.9</v>
      </c>
    </row>
    <row r="2985" spans="1:4" ht="24" x14ac:dyDescent="0.2">
      <c r="A2985" s="424" t="s">
        <v>4827</v>
      </c>
      <c r="B2985" s="429" t="s">
        <v>10188</v>
      </c>
      <c r="C2985" s="424" t="s">
        <v>1930</v>
      </c>
      <c r="D2985" s="435">
        <v>2386.4899999999998</v>
      </c>
    </row>
    <row r="2986" spans="1:4" ht="24" x14ac:dyDescent="0.2">
      <c r="A2986" s="424" t="s">
        <v>4828</v>
      </c>
      <c r="B2986" s="429" t="s">
        <v>4829</v>
      </c>
      <c r="C2986" s="424" t="s">
        <v>1930</v>
      </c>
      <c r="D2986" s="435">
        <v>2676.3</v>
      </c>
    </row>
    <row r="2987" spans="1:4" ht="24" x14ac:dyDescent="0.2">
      <c r="A2987" s="424" t="s">
        <v>4830</v>
      </c>
      <c r="B2987" s="429" t="s">
        <v>4831</v>
      </c>
      <c r="C2987" s="424" t="s">
        <v>1930</v>
      </c>
      <c r="D2987" s="435">
        <v>2715.66</v>
      </c>
    </row>
    <row r="2988" spans="1:4" x14ac:dyDescent="0.2">
      <c r="A2988" s="424" t="s">
        <v>4832</v>
      </c>
      <c r="B2988" s="429" t="s">
        <v>10189</v>
      </c>
      <c r="C2988" s="424" t="s">
        <v>1930</v>
      </c>
      <c r="D2988" s="434">
        <v>318.14999999999998</v>
      </c>
    </row>
    <row r="2989" spans="1:4" x14ac:dyDescent="0.2">
      <c r="A2989" s="424" t="s">
        <v>4833</v>
      </c>
      <c r="B2989" s="429" t="s">
        <v>10190</v>
      </c>
      <c r="C2989" s="424" t="s">
        <v>1930</v>
      </c>
      <c r="D2989" s="434">
        <v>339.36</v>
      </c>
    </row>
    <row r="2990" spans="1:4" ht="24" x14ac:dyDescent="0.2">
      <c r="A2990" s="424" t="s">
        <v>4834</v>
      </c>
      <c r="B2990" s="429" t="s">
        <v>10191</v>
      </c>
      <c r="C2990" s="424" t="s">
        <v>1930</v>
      </c>
      <c r="D2990" s="434">
        <v>706.4</v>
      </c>
    </row>
    <row r="2991" spans="1:4" ht="12.75" customHeight="1" x14ac:dyDescent="0.2">
      <c r="A2991" s="424" t="s">
        <v>4835</v>
      </c>
      <c r="B2991" s="429" t="s">
        <v>10192</v>
      </c>
      <c r="C2991" s="424" t="s">
        <v>1930</v>
      </c>
      <c r="D2991" s="434">
        <v>995.06</v>
      </c>
    </row>
    <row r="2992" spans="1:4" x14ac:dyDescent="0.2">
      <c r="A2992" s="424" t="s">
        <v>4842</v>
      </c>
      <c r="B2992" s="429" t="s">
        <v>4843</v>
      </c>
      <c r="C2992" s="424" t="s">
        <v>1930</v>
      </c>
      <c r="D2992" s="434">
        <v>260.69</v>
      </c>
    </row>
    <row r="2993" spans="1:4" ht="12.75" customHeight="1" x14ac:dyDescent="0.2">
      <c r="A2993" s="424" t="s">
        <v>4854</v>
      </c>
      <c r="B2993" s="429" t="s">
        <v>10193</v>
      </c>
      <c r="C2993" s="424" t="s">
        <v>58</v>
      </c>
      <c r="D2993" s="434">
        <v>584.65</v>
      </c>
    </row>
    <row r="2994" spans="1:4" ht="24" x14ac:dyDescent="0.2">
      <c r="A2994" s="424" t="s">
        <v>4847</v>
      </c>
      <c r="B2994" s="429" t="s">
        <v>4848</v>
      </c>
      <c r="C2994" s="424" t="s">
        <v>1930</v>
      </c>
      <c r="D2994" s="434">
        <v>597.04</v>
      </c>
    </row>
    <row r="2995" spans="1:4" ht="24" x14ac:dyDescent="0.2">
      <c r="A2995" s="424" t="s">
        <v>4849</v>
      </c>
      <c r="B2995" s="429" t="s">
        <v>4850</v>
      </c>
      <c r="C2995" s="424" t="s">
        <v>1930</v>
      </c>
      <c r="D2995" s="434">
        <v>682.33</v>
      </c>
    </row>
    <row r="2996" spans="1:4" x14ac:dyDescent="0.2">
      <c r="A2996" s="424" t="s">
        <v>4851</v>
      </c>
      <c r="B2996" s="429" t="s">
        <v>4852</v>
      </c>
      <c r="C2996" s="424" t="s">
        <v>1930</v>
      </c>
      <c r="D2996" s="434">
        <v>852.91</v>
      </c>
    </row>
    <row r="2997" spans="1:4" ht="24" x14ac:dyDescent="0.2">
      <c r="A2997" s="424" t="s">
        <v>4853</v>
      </c>
      <c r="B2997" s="429" t="s">
        <v>10194</v>
      </c>
      <c r="C2997" s="424" t="s">
        <v>1930</v>
      </c>
      <c r="D2997" s="434">
        <v>348.91</v>
      </c>
    </row>
    <row r="2998" spans="1:4" ht="24" x14ac:dyDescent="0.2">
      <c r="A2998" s="424" t="s">
        <v>4855</v>
      </c>
      <c r="B2998" s="429" t="s">
        <v>10195</v>
      </c>
      <c r="C2998" s="424" t="s">
        <v>8866</v>
      </c>
      <c r="D2998" s="434">
        <v>147.61000000000001</v>
      </c>
    </row>
    <row r="2999" spans="1:4" x14ac:dyDescent="0.2">
      <c r="A2999" s="425">
        <v>9090</v>
      </c>
      <c r="B2999" s="428" t="s">
        <v>10196</v>
      </c>
      <c r="C2999" s="423"/>
      <c r="D2999" s="431"/>
    </row>
    <row r="3000" spans="1:4" x14ac:dyDescent="0.2">
      <c r="A3000" s="424" t="s">
        <v>4748</v>
      </c>
      <c r="B3000" s="429" t="s">
        <v>4749</v>
      </c>
      <c r="C3000" s="424" t="s">
        <v>1930</v>
      </c>
      <c r="D3000" s="434">
        <v>190.09</v>
      </c>
    </row>
    <row r="3001" spans="1:4" x14ac:dyDescent="0.2">
      <c r="A3001" s="425">
        <v>9091</v>
      </c>
      <c r="B3001" s="428" t="s">
        <v>8964</v>
      </c>
      <c r="C3001" s="423"/>
      <c r="D3001" s="431"/>
    </row>
    <row r="3002" spans="1:4" ht="24" x14ac:dyDescent="0.2">
      <c r="A3002" s="424" t="s">
        <v>4757</v>
      </c>
      <c r="B3002" s="429" t="s">
        <v>13862</v>
      </c>
      <c r="C3002" s="424" t="s">
        <v>8872</v>
      </c>
      <c r="D3002" s="435">
        <v>3889.51</v>
      </c>
    </row>
    <row r="3003" spans="1:4" ht="24" x14ac:dyDescent="0.2">
      <c r="A3003" s="424" t="s">
        <v>4758</v>
      </c>
      <c r="B3003" s="429" t="s">
        <v>13863</v>
      </c>
      <c r="C3003" s="424" t="s">
        <v>8872</v>
      </c>
      <c r="D3003" s="435">
        <v>3889.51</v>
      </c>
    </row>
    <row r="3004" spans="1:4" ht="24" x14ac:dyDescent="0.2">
      <c r="A3004" s="424" t="s">
        <v>4759</v>
      </c>
      <c r="B3004" s="429" t="s">
        <v>10197</v>
      </c>
      <c r="C3004" s="424" t="s">
        <v>8872</v>
      </c>
      <c r="D3004" s="435">
        <v>1822.89</v>
      </c>
    </row>
    <row r="3005" spans="1:4" x14ac:dyDescent="0.2">
      <c r="A3005" s="424" t="s">
        <v>4760</v>
      </c>
      <c r="B3005" s="429" t="s">
        <v>10198</v>
      </c>
      <c r="C3005" s="424" t="s">
        <v>8872</v>
      </c>
      <c r="D3005" s="435">
        <v>1972.18</v>
      </c>
    </row>
    <row r="3006" spans="1:4" ht="24" x14ac:dyDescent="0.2">
      <c r="A3006" s="424" t="s">
        <v>4762</v>
      </c>
      <c r="B3006" s="429" t="s">
        <v>13864</v>
      </c>
      <c r="C3006" s="424" t="s">
        <v>8872</v>
      </c>
      <c r="D3006" s="435">
        <v>2453.71</v>
      </c>
    </row>
    <row r="3007" spans="1:4" x14ac:dyDescent="0.2">
      <c r="A3007" s="424" t="s">
        <v>4763</v>
      </c>
      <c r="B3007" s="429" t="s">
        <v>4764</v>
      </c>
      <c r="C3007" s="424" t="s">
        <v>8866</v>
      </c>
      <c r="D3007" s="434">
        <v>163.69999999999999</v>
      </c>
    </row>
    <row r="3008" spans="1:4" ht="24" x14ac:dyDescent="0.2">
      <c r="A3008" s="424" t="s">
        <v>4836</v>
      </c>
      <c r="B3008" s="429" t="s">
        <v>13865</v>
      </c>
      <c r="C3008" s="424" t="s">
        <v>8866</v>
      </c>
      <c r="D3008" s="434">
        <v>259.92</v>
      </c>
    </row>
    <row r="3009" spans="1:4" x14ac:dyDescent="0.2">
      <c r="A3009" s="424" t="s">
        <v>4837</v>
      </c>
      <c r="B3009" s="429" t="s">
        <v>13866</v>
      </c>
      <c r="C3009" s="424" t="s">
        <v>8866</v>
      </c>
      <c r="D3009" s="434">
        <v>211.26</v>
      </c>
    </row>
    <row r="3010" spans="1:4" x14ac:dyDescent="0.2">
      <c r="A3010" s="424" t="s">
        <v>4838</v>
      </c>
      <c r="B3010" s="429" t="s">
        <v>13867</v>
      </c>
      <c r="C3010" s="424" t="s">
        <v>8866</v>
      </c>
      <c r="D3010" s="434">
        <v>182.5</v>
      </c>
    </row>
    <row r="3011" spans="1:4" ht="24" x14ac:dyDescent="0.2">
      <c r="A3011" s="424" t="s">
        <v>4841</v>
      </c>
      <c r="B3011" s="429" t="s">
        <v>13868</v>
      </c>
      <c r="C3011" s="424" t="s">
        <v>8866</v>
      </c>
      <c r="D3011" s="434">
        <v>333.21</v>
      </c>
    </row>
    <row r="3012" spans="1:4" x14ac:dyDescent="0.2">
      <c r="A3012" s="424" t="s">
        <v>4844</v>
      </c>
      <c r="B3012" s="429" t="s">
        <v>13869</v>
      </c>
      <c r="C3012" s="424" t="s">
        <v>8872</v>
      </c>
      <c r="D3012" s="435">
        <v>2919.12</v>
      </c>
    </row>
    <row r="3013" spans="1:4" ht="24" x14ac:dyDescent="0.2">
      <c r="A3013" s="424" t="s">
        <v>4845</v>
      </c>
      <c r="B3013" s="429" t="s">
        <v>10199</v>
      </c>
      <c r="C3013" s="424" t="s">
        <v>8872</v>
      </c>
      <c r="D3013" s="435">
        <v>2841.3</v>
      </c>
    </row>
    <row r="3014" spans="1:4" ht="24" x14ac:dyDescent="0.2">
      <c r="A3014" s="424" t="s">
        <v>4882</v>
      </c>
      <c r="B3014" s="429" t="s">
        <v>13870</v>
      </c>
      <c r="C3014" s="424" t="s">
        <v>8872</v>
      </c>
      <c r="D3014" s="435">
        <v>1982.45</v>
      </c>
    </row>
    <row r="3015" spans="1:4" x14ac:dyDescent="0.2">
      <c r="A3015" s="425">
        <v>9092</v>
      </c>
      <c r="B3015" s="428" t="s">
        <v>8971</v>
      </c>
      <c r="C3015" s="423"/>
      <c r="D3015" s="431"/>
    </row>
    <row r="3016" spans="1:4" ht="24" x14ac:dyDescent="0.2">
      <c r="A3016" s="424" t="s">
        <v>4880</v>
      </c>
      <c r="B3016" s="429" t="s">
        <v>4881</v>
      </c>
      <c r="C3016" s="424" t="s">
        <v>1930</v>
      </c>
      <c r="D3016" s="434">
        <v>276.02999999999997</v>
      </c>
    </row>
    <row r="3017" spans="1:4" x14ac:dyDescent="0.2">
      <c r="A3017" s="425">
        <v>9093</v>
      </c>
      <c r="B3017" s="428" t="s">
        <v>9928</v>
      </c>
      <c r="C3017" s="423"/>
      <c r="D3017" s="431"/>
    </row>
    <row r="3018" spans="1:4" ht="12.75" customHeight="1" x14ac:dyDescent="0.2">
      <c r="A3018" s="424" t="s">
        <v>4767</v>
      </c>
      <c r="B3018" s="429" t="s">
        <v>13871</v>
      </c>
      <c r="C3018" s="424" t="s">
        <v>58</v>
      </c>
      <c r="D3018" s="436">
        <v>17431.509999999998</v>
      </c>
    </row>
    <row r="3019" spans="1:4" ht="12.75" customHeight="1" x14ac:dyDescent="0.2">
      <c r="A3019" s="424" t="s">
        <v>4768</v>
      </c>
      <c r="B3019" s="429" t="s">
        <v>13872</v>
      </c>
      <c r="C3019" s="424" t="s">
        <v>58</v>
      </c>
      <c r="D3019" s="436">
        <v>21448.58</v>
      </c>
    </row>
    <row r="3020" spans="1:4" ht="12.75" customHeight="1" x14ac:dyDescent="0.2">
      <c r="A3020" s="424" t="s">
        <v>4769</v>
      </c>
      <c r="B3020" s="429" t="s">
        <v>13873</v>
      </c>
      <c r="C3020" s="424" t="s">
        <v>58</v>
      </c>
      <c r="D3020" s="436">
        <v>23578.38</v>
      </c>
    </row>
    <row r="3021" spans="1:4" ht="12.75" customHeight="1" x14ac:dyDescent="0.2">
      <c r="A3021" s="424" t="s">
        <v>4770</v>
      </c>
      <c r="B3021" s="429" t="s">
        <v>13874</v>
      </c>
      <c r="C3021" s="424" t="s">
        <v>58</v>
      </c>
      <c r="D3021" s="436">
        <v>25787.41</v>
      </c>
    </row>
    <row r="3022" spans="1:4" ht="12.75" customHeight="1" x14ac:dyDescent="0.2">
      <c r="A3022" s="424" t="s">
        <v>4771</v>
      </c>
      <c r="B3022" s="429" t="s">
        <v>13875</v>
      </c>
      <c r="C3022" s="424" t="s">
        <v>58</v>
      </c>
      <c r="D3022" s="436">
        <v>27748.959999999999</v>
      </c>
    </row>
    <row r="3023" spans="1:4" ht="12.75" customHeight="1" x14ac:dyDescent="0.2">
      <c r="A3023" s="424" t="s">
        <v>4846</v>
      </c>
      <c r="B3023" s="429" t="s">
        <v>10200</v>
      </c>
      <c r="C3023" s="424" t="s">
        <v>58</v>
      </c>
      <c r="D3023" s="435">
        <v>4661.53</v>
      </c>
    </row>
    <row r="3024" spans="1:4" x14ac:dyDescent="0.2">
      <c r="A3024" s="425">
        <v>9095</v>
      </c>
      <c r="B3024" s="428" t="s">
        <v>10201</v>
      </c>
      <c r="C3024" s="423"/>
      <c r="D3024" s="431"/>
    </row>
    <row r="3025" spans="1:4" ht="12.75" customHeight="1" x14ac:dyDescent="0.2">
      <c r="A3025" s="424" t="s">
        <v>4754</v>
      </c>
      <c r="B3025" s="429" t="s">
        <v>10202</v>
      </c>
      <c r="C3025" s="424" t="s">
        <v>216</v>
      </c>
      <c r="D3025" s="435">
        <v>5993.8</v>
      </c>
    </row>
    <row r="3026" spans="1:4" x14ac:dyDescent="0.2">
      <c r="A3026" s="425">
        <v>9096</v>
      </c>
      <c r="B3026" s="428" t="s">
        <v>10203</v>
      </c>
      <c r="C3026" s="423"/>
      <c r="D3026" s="431"/>
    </row>
    <row r="3027" spans="1:4" ht="12.75" customHeight="1" x14ac:dyDescent="0.2">
      <c r="A3027" s="424" t="s">
        <v>10204</v>
      </c>
      <c r="B3027" s="429" t="s">
        <v>10205</v>
      </c>
      <c r="C3027" s="424" t="s">
        <v>58</v>
      </c>
      <c r="D3027" s="435">
        <v>3022.08</v>
      </c>
    </row>
    <row r="3028" spans="1:4" x14ac:dyDescent="0.2">
      <c r="A3028" s="425">
        <v>9097</v>
      </c>
      <c r="B3028" s="428" t="s">
        <v>10206</v>
      </c>
      <c r="C3028" s="423"/>
      <c r="D3028" s="431"/>
    </row>
    <row r="3029" spans="1:4" ht="12.75" customHeight="1" x14ac:dyDescent="0.2">
      <c r="A3029" s="424" t="s">
        <v>4746</v>
      </c>
      <c r="B3029" s="429" t="s">
        <v>10207</v>
      </c>
      <c r="C3029" s="424" t="s">
        <v>216</v>
      </c>
      <c r="D3029" s="434">
        <v>661.47</v>
      </c>
    </row>
    <row r="3030" spans="1:4" ht="12.75" customHeight="1" x14ac:dyDescent="0.2">
      <c r="A3030" s="424" t="s">
        <v>4750</v>
      </c>
      <c r="B3030" s="429" t="s">
        <v>4751</v>
      </c>
      <c r="C3030" s="424" t="s">
        <v>22</v>
      </c>
      <c r="D3030" s="433">
        <v>67.45</v>
      </c>
    </row>
    <row r="3031" spans="1:4" ht="24" x14ac:dyDescent="0.2">
      <c r="A3031" s="424" t="s">
        <v>4752</v>
      </c>
      <c r="B3031" s="429" t="s">
        <v>4753</v>
      </c>
      <c r="C3031" s="424" t="s">
        <v>216</v>
      </c>
      <c r="D3031" s="434">
        <v>513.04</v>
      </c>
    </row>
    <row r="3032" spans="1:4" x14ac:dyDescent="0.2">
      <c r="A3032" s="424" t="s">
        <v>4765</v>
      </c>
      <c r="B3032" s="429" t="s">
        <v>4766</v>
      </c>
      <c r="C3032" s="424" t="s">
        <v>1930</v>
      </c>
      <c r="D3032" s="434">
        <v>240.46</v>
      </c>
    </row>
    <row r="3033" spans="1:4" x14ac:dyDescent="0.2">
      <c r="A3033" s="424" t="s">
        <v>4839</v>
      </c>
      <c r="B3033" s="429" t="s">
        <v>4840</v>
      </c>
      <c r="C3033" s="424" t="s">
        <v>8866</v>
      </c>
      <c r="D3033" s="434">
        <v>182.49</v>
      </c>
    </row>
    <row r="3034" spans="1:4" x14ac:dyDescent="0.2">
      <c r="A3034" s="425">
        <v>9098</v>
      </c>
      <c r="B3034" s="428" t="s">
        <v>10208</v>
      </c>
      <c r="C3034" s="423"/>
      <c r="D3034" s="431"/>
    </row>
    <row r="3035" spans="1:4" x14ac:dyDescent="0.2">
      <c r="A3035" s="424" t="s">
        <v>4856</v>
      </c>
      <c r="B3035" s="429" t="s">
        <v>4857</v>
      </c>
      <c r="C3035" s="424" t="s">
        <v>1930</v>
      </c>
      <c r="D3035" s="434">
        <v>866.88</v>
      </c>
    </row>
    <row r="3036" spans="1:4" x14ac:dyDescent="0.2">
      <c r="A3036" s="424" t="s">
        <v>4858</v>
      </c>
      <c r="B3036" s="429" t="s">
        <v>4859</v>
      </c>
      <c r="C3036" s="424" t="s">
        <v>1930</v>
      </c>
      <c r="D3036" s="434">
        <v>732.61</v>
      </c>
    </row>
    <row r="3037" spans="1:4" x14ac:dyDescent="0.2">
      <c r="A3037" s="424" t="s">
        <v>4860</v>
      </c>
      <c r="B3037" s="429" t="s">
        <v>4861</v>
      </c>
      <c r="C3037" s="424" t="s">
        <v>1930</v>
      </c>
      <c r="D3037" s="434">
        <v>607.16999999999996</v>
      </c>
    </row>
    <row r="3038" spans="1:4" x14ac:dyDescent="0.2">
      <c r="A3038" s="424" t="s">
        <v>4862</v>
      </c>
      <c r="B3038" s="429" t="s">
        <v>4863</v>
      </c>
      <c r="C3038" s="424" t="s">
        <v>1930</v>
      </c>
      <c r="D3038" s="434">
        <v>739.61</v>
      </c>
    </row>
    <row r="3039" spans="1:4" x14ac:dyDescent="0.2">
      <c r="A3039" s="424" t="s">
        <v>4864</v>
      </c>
      <c r="B3039" s="429" t="s">
        <v>4865</v>
      </c>
      <c r="C3039" s="424" t="s">
        <v>1930</v>
      </c>
      <c r="D3039" s="434">
        <v>621.65</v>
      </c>
    </row>
    <row r="3040" spans="1:4" x14ac:dyDescent="0.2">
      <c r="A3040" s="424" t="s">
        <v>4866</v>
      </c>
      <c r="B3040" s="429" t="s">
        <v>4867</v>
      </c>
      <c r="C3040" s="424" t="s">
        <v>1930</v>
      </c>
      <c r="D3040" s="434">
        <v>615.76</v>
      </c>
    </row>
    <row r="3041" spans="1:4" x14ac:dyDescent="0.2">
      <c r="A3041" s="424" t="s">
        <v>4868</v>
      </c>
      <c r="B3041" s="429" t="s">
        <v>4869</v>
      </c>
      <c r="C3041" s="424" t="s">
        <v>1930</v>
      </c>
      <c r="D3041" s="434">
        <v>339.36</v>
      </c>
    </row>
    <row r="3042" spans="1:4" ht="24" x14ac:dyDescent="0.2">
      <c r="A3042" s="424" t="s">
        <v>4870</v>
      </c>
      <c r="B3042" s="429" t="s">
        <v>4871</v>
      </c>
      <c r="C3042" s="424" t="s">
        <v>1930</v>
      </c>
      <c r="D3042" s="435">
        <v>2494.4</v>
      </c>
    </row>
    <row r="3043" spans="1:4" x14ac:dyDescent="0.2">
      <c r="A3043" s="424" t="s">
        <v>4872</v>
      </c>
      <c r="B3043" s="429" t="s">
        <v>4873</v>
      </c>
      <c r="C3043" s="424" t="s">
        <v>1930</v>
      </c>
      <c r="D3043" s="435">
        <v>1801.41</v>
      </c>
    </row>
    <row r="3044" spans="1:4" x14ac:dyDescent="0.2">
      <c r="A3044" s="424" t="s">
        <v>4874</v>
      </c>
      <c r="B3044" s="429" t="s">
        <v>4875</v>
      </c>
      <c r="C3044" s="424" t="s">
        <v>1930</v>
      </c>
      <c r="D3044" s="435">
        <v>1297.68</v>
      </c>
    </row>
    <row r="3045" spans="1:4" x14ac:dyDescent="0.2">
      <c r="A3045" s="424" t="s">
        <v>4876</v>
      </c>
      <c r="B3045" s="429" t="s">
        <v>4877</v>
      </c>
      <c r="C3045" s="424" t="s">
        <v>1930</v>
      </c>
      <c r="D3045" s="435">
        <v>1993.18</v>
      </c>
    </row>
    <row r="3046" spans="1:4" x14ac:dyDescent="0.2">
      <c r="A3046" s="424" t="s">
        <v>4878</v>
      </c>
      <c r="B3046" s="429" t="s">
        <v>10209</v>
      </c>
      <c r="C3046" s="424" t="s">
        <v>1930</v>
      </c>
      <c r="D3046" s="435">
        <v>1297.6099999999999</v>
      </c>
    </row>
    <row r="3047" spans="1:4" x14ac:dyDescent="0.2">
      <c r="A3047" s="425">
        <v>9099</v>
      </c>
      <c r="B3047" s="428" t="s">
        <v>10210</v>
      </c>
      <c r="C3047" s="423"/>
      <c r="D3047" s="431"/>
    </row>
    <row r="3048" spans="1:4" x14ac:dyDescent="0.2">
      <c r="A3048" s="424" t="s">
        <v>4755</v>
      </c>
      <c r="B3048" s="429" t="s">
        <v>4756</v>
      </c>
      <c r="C3048" s="424" t="s">
        <v>22</v>
      </c>
      <c r="D3048" s="433">
        <v>20.239999999999998</v>
      </c>
    </row>
    <row r="3049" spans="1:4" ht="12.75" customHeight="1" x14ac:dyDescent="0.2">
      <c r="A3049" s="424" t="s">
        <v>4879</v>
      </c>
      <c r="B3049" s="429" t="s">
        <v>13876</v>
      </c>
      <c r="C3049" s="424" t="s">
        <v>22</v>
      </c>
      <c r="D3049" s="433">
        <v>32.07</v>
      </c>
    </row>
    <row r="3050" spans="1:4" x14ac:dyDescent="0.2">
      <c r="A3050" s="425">
        <v>8699</v>
      </c>
      <c r="B3050" s="428" t="s">
        <v>10211</v>
      </c>
      <c r="C3050" s="423"/>
      <c r="D3050" s="431"/>
    </row>
    <row r="3051" spans="1:4" x14ac:dyDescent="0.2">
      <c r="A3051" s="425">
        <v>9100</v>
      </c>
      <c r="B3051" s="428" t="s">
        <v>10184</v>
      </c>
      <c r="C3051" s="423"/>
      <c r="D3051" s="431"/>
    </row>
    <row r="3052" spans="1:4" ht="12.75" customHeight="1" x14ac:dyDescent="0.2">
      <c r="A3052" s="424" t="s">
        <v>4709</v>
      </c>
      <c r="B3052" s="429" t="s">
        <v>4710</v>
      </c>
      <c r="C3052" s="424" t="s">
        <v>22</v>
      </c>
      <c r="D3052" s="434">
        <v>769.43</v>
      </c>
    </row>
    <row r="3053" spans="1:4" ht="12.75" customHeight="1" x14ac:dyDescent="0.2">
      <c r="A3053" s="424" t="s">
        <v>4729</v>
      </c>
      <c r="B3053" s="429" t="s">
        <v>4730</v>
      </c>
      <c r="C3053" s="424" t="s">
        <v>22</v>
      </c>
      <c r="D3053" s="435">
        <v>2004.84</v>
      </c>
    </row>
    <row r="3054" spans="1:4" x14ac:dyDescent="0.2">
      <c r="A3054" s="425">
        <v>9101</v>
      </c>
      <c r="B3054" s="428" t="s">
        <v>10185</v>
      </c>
      <c r="C3054" s="423"/>
      <c r="D3054" s="431"/>
    </row>
    <row r="3055" spans="1:4" x14ac:dyDescent="0.2">
      <c r="A3055" s="424" t="s">
        <v>4711</v>
      </c>
      <c r="B3055" s="429" t="s">
        <v>4712</v>
      </c>
      <c r="C3055" s="424" t="s">
        <v>1930</v>
      </c>
      <c r="D3055" s="434">
        <v>200.79</v>
      </c>
    </row>
    <row r="3056" spans="1:4" x14ac:dyDescent="0.2">
      <c r="A3056" s="424" t="s">
        <v>4717</v>
      </c>
      <c r="B3056" s="429" t="s">
        <v>4718</v>
      </c>
      <c r="C3056" s="424" t="s">
        <v>1930</v>
      </c>
      <c r="D3056" s="434">
        <v>628.4</v>
      </c>
    </row>
    <row r="3057" spans="1:4" x14ac:dyDescent="0.2">
      <c r="A3057" s="424" t="s">
        <v>4719</v>
      </c>
      <c r="B3057" s="429" t="s">
        <v>4720</v>
      </c>
      <c r="C3057" s="424" t="s">
        <v>8866</v>
      </c>
      <c r="D3057" s="435">
        <v>1107.73</v>
      </c>
    </row>
    <row r="3058" spans="1:4" ht="12.75" customHeight="1" x14ac:dyDescent="0.2">
      <c r="A3058" s="424" t="s">
        <v>13877</v>
      </c>
      <c r="B3058" s="429" t="s">
        <v>13878</v>
      </c>
      <c r="C3058" s="424" t="s">
        <v>8866</v>
      </c>
      <c r="D3058" s="434">
        <v>982.19</v>
      </c>
    </row>
    <row r="3059" spans="1:4" ht="12.75" customHeight="1" x14ac:dyDescent="0.2">
      <c r="A3059" s="424" t="s">
        <v>13879</v>
      </c>
      <c r="B3059" s="429" t="s">
        <v>13880</v>
      </c>
      <c r="C3059" s="424" t="s">
        <v>8866</v>
      </c>
      <c r="D3059" s="434">
        <v>766.86</v>
      </c>
    </row>
    <row r="3060" spans="1:4" ht="12.75" customHeight="1" x14ac:dyDescent="0.2">
      <c r="A3060" s="424" t="s">
        <v>13881</v>
      </c>
      <c r="B3060" s="429" t="s">
        <v>13882</v>
      </c>
      <c r="C3060" s="424" t="s">
        <v>8866</v>
      </c>
      <c r="D3060" s="435">
        <v>1247.72</v>
      </c>
    </row>
    <row r="3061" spans="1:4" ht="12.75" customHeight="1" x14ac:dyDescent="0.2">
      <c r="A3061" s="424" t="s">
        <v>13883</v>
      </c>
      <c r="B3061" s="429" t="s">
        <v>13884</v>
      </c>
      <c r="C3061" s="424" t="s">
        <v>8866</v>
      </c>
      <c r="D3061" s="435">
        <v>1498.69</v>
      </c>
    </row>
    <row r="3062" spans="1:4" ht="12.75" customHeight="1" x14ac:dyDescent="0.2">
      <c r="A3062" s="424" t="s">
        <v>13885</v>
      </c>
      <c r="B3062" s="429" t="s">
        <v>13886</v>
      </c>
      <c r="C3062" s="424" t="s">
        <v>8866</v>
      </c>
      <c r="D3062" s="435">
        <v>1213.67</v>
      </c>
    </row>
    <row r="3063" spans="1:4" ht="12.75" customHeight="1" x14ac:dyDescent="0.2">
      <c r="A3063" s="424" t="s">
        <v>13887</v>
      </c>
      <c r="B3063" s="429" t="s">
        <v>13888</v>
      </c>
      <c r="C3063" s="424" t="s">
        <v>58</v>
      </c>
      <c r="D3063" s="435">
        <v>2170.7399999999998</v>
      </c>
    </row>
    <row r="3064" spans="1:4" ht="12.75" customHeight="1" x14ac:dyDescent="0.2">
      <c r="A3064" s="424" t="s">
        <v>13889</v>
      </c>
      <c r="B3064" s="429" t="s">
        <v>13890</v>
      </c>
      <c r="C3064" s="424" t="s">
        <v>58</v>
      </c>
      <c r="D3064" s="434">
        <v>786.47</v>
      </c>
    </row>
    <row r="3065" spans="1:4" ht="12.75" customHeight="1" x14ac:dyDescent="0.2">
      <c r="A3065" s="424" t="s">
        <v>13891</v>
      </c>
      <c r="B3065" s="429" t="s">
        <v>13892</v>
      </c>
      <c r="C3065" s="424" t="s">
        <v>8866</v>
      </c>
      <c r="D3065" s="435">
        <v>1273.8900000000001</v>
      </c>
    </row>
    <row r="3066" spans="1:4" ht="12.75" customHeight="1" x14ac:dyDescent="0.2">
      <c r="A3066" s="424" t="s">
        <v>13893</v>
      </c>
      <c r="B3066" s="429" t="s">
        <v>13894</v>
      </c>
      <c r="C3066" s="424" t="s">
        <v>8866</v>
      </c>
      <c r="D3066" s="434">
        <v>988.87</v>
      </c>
    </row>
    <row r="3067" spans="1:4" ht="12.75" customHeight="1" x14ac:dyDescent="0.2">
      <c r="A3067" s="424" t="s">
        <v>13895</v>
      </c>
      <c r="B3067" s="429" t="s">
        <v>13896</v>
      </c>
      <c r="C3067" s="424" t="s">
        <v>8866</v>
      </c>
      <c r="D3067" s="434">
        <v>428.53</v>
      </c>
    </row>
    <row r="3068" spans="1:4" ht="12.75" customHeight="1" x14ac:dyDescent="0.2">
      <c r="A3068" s="424" t="s">
        <v>13897</v>
      </c>
      <c r="B3068" s="429" t="s">
        <v>13898</v>
      </c>
      <c r="C3068" s="424" t="s">
        <v>8866</v>
      </c>
      <c r="D3068" s="435">
        <v>1105.06</v>
      </c>
    </row>
    <row r="3069" spans="1:4" ht="12.75" customHeight="1" x14ac:dyDescent="0.2">
      <c r="A3069" s="424" t="s">
        <v>13899</v>
      </c>
      <c r="B3069" s="429" t="s">
        <v>13900</v>
      </c>
      <c r="C3069" s="424" t="s">
        <v>58</v>
      </c>
      <c r="D3069" s="434">
        <v>876.68</v>
      </c>
    </row>
    <row r="3070" spans="1:4" ht="12.75" customHeight="1" x14ac:dyDescent="0.2">
      <c r="A3070" s="424" t="s">
        <v>13901</v>
      </c>
      <c r="B3070" s="429" t="s">
        <v>13902</v>
      </c>
      <c r="C3070" s="424" t="s">
        <v>58</v>
      </c>
      <c r="D3070" s="434">
        <v>656.98</v>
      </c>
    </row>
    <row r="3071" spans="1:4" ht="12.75" customHeight="1" x14ac:dyDescent="0.2">
      <c r="A3071" s="424" t="s">
        <v>13903</v>
      </c>
      <c r="B3071" s="429" t="s">
        <v>13904</v>
      </c>
      <c r="C3071" s="424" t="s">
        <v>58</v>
      </c>
      <c r="D3071" s="434">
        <v>259.79000000000002</v>
      </c>
    </row>
    <row r="3072" spans="1:4" ht="12.75" customHeight="1" x14ac:dyDescent="0.2">
      <c r="A3072" s="424" t="s">
        <v>13905</v>
      </c>
      <c r="B3072" s="429" t="s">
        <v>13906</v>
      </c>
      <c r="C3072" s="424" t="s">
        <v>58</v>
      </c>
      <c r="D3072" s="434">
        <v>324.20999999999998</v>
      </c>
    </row>
    <row r="3073" spans="1:4" ht="24" x14ac:dyDescent="0.2">
      <c r="A3073" s="424" t="s">
        <v>4731</v>
      </c>
      <c r="B3073" s="429" t="s">
        <v>10212</v>
      </c>
      <c r="C3073" s="424" t="s">
        <v>8866</v>
      </c>
      <c r="D3073" s="435">
        <v>1280.29</v>
      </c>
    </row>
    <row r="3074" spans="1:4" x14ac:dyDescent="0.2">
      <c r="A3074" s="424" t="s">
        <v>4732</v>
      </c>
      <c r="B3074" s="429" t="s">
        <v>4733</v>
      </c>
      <c r="C3074" s="424" t="s">
        <v>8866</v>
      </c>
      <c r="D3074" s="434">
        <v>353.23</v>
      </c>
    </row>
    <row r="3075" spans="1:4" x14ac:dyDescent="0.2">
      <c r="A3075" s="424" t="s">
        <v>4734</v>
      </c>
      <c r="B3075" s="429" t="s">
        <v>4735</v>
      </c>
      <c r="C3075" s="424" t="s">
        <v>8866</v>
      </c>
      <c r="D3075" s="435">
        <v>1049.3900000000001</v>
      </c>
    </row>
    <row r="3076" spans="1:4" x14ac:dyDescent="0.2">
      <c r="A3076" s="424" t="s">
        <v>4736</v>
      </c>
      <c r="B3076" s="429" t="s">
        <v>4737</v>
      </c>
      <c r="C3076" s="424" t="s">
        <v>8866</v>
      </c>
      <c r="D3076" s="434">
        <v>783.33</v>
      </c>
    </row>
    <row r="3077" spans="1:4" x14ac:dyDescent="0.2">
      <c r="A3077" s="424" t="s">
        <v>4738</v>
      </c>
      <c r="B3077" s="429" t="s">
        <v>4739</v>
      </c>
      <c r="C3077" s="424" t="s">
        <v>8866</v>
      </c>
      <c r="D3077" s="434">
        <v>783.33</v>
      </c>
    </row>
    <row r="3078" spans="1:4" ht="12.75" customHeight="1" x14ac:dyDescent="0.2">
      <c r="A3078" s="424" t="s">
        <v>13907</v>
      </c>
      <c r="B3078" s="429" t="s">
        <v>13908</v>
      </c>
      <c r="C3078" s="424" t="s">
        <v>58</v>
      </c>
      <c r="D3078" s="435">
        <v>2690.25</v>
      </c>
    </row>
    <row r="3079" spans="1:4" ht="12.75" customHeight="1" x14ac:dyDescent="0.2">
      <c r="A3079" s="424" t="s">
        <v>13909</v>
      </c>
      <c r="B3079" s="429" t="s">
        <v>13910</v>
      </c>
      <c r="C3079" s="424" t="s">
        <v>58</v>
      </c>
      <c r="D3079" s="435">
        <v>2942.9</v>
      </c>
    </row>
    <row r="3080" spans="1:4" ht="12.75" customHeight="1" x14ac:dyDescent="0.2">
      <c r="A3080" s="424" t="s">
        <v>13911</v>
      </c>
      <c r="B3080" s="429" t="s">
        <v>13912</v>
      </c>
      <c r="C3080" s="424" t="s">
        <v>58</v>
      </c>
      <c r="D3080" s="435">
        <v>3195.55</v>
      </c>
    </row>
    <row r="3081" spans="1:4" ht="12.75" customHeight="1" x14ac:dyDescent="0.2">
      <c r="A3081" s="424" t="s">
        <v>13913</v>
      </c>
      <c r="B3081" s="429" t="s">
        <v>13914</v>
      </c>
      <c r="C3081" s="424" t="s">
        <v>8866</v>
      </c>
      <c r="D3081" s="435">
        <v>1185.06</v>
      </c>
    </row>
    <row r="3082" spans="1:4" ht="12.75" customHeight="1" x14ac:dyDescent="0.2">
      <c r="A3082" s="424" t="s">
        <v>13915</v>
      </c>
      <c r="B3082" s="429" t="s">
        <v>13916</v>
      </c>
      <c r="C3082" s="424" t="s">
        <v>58</v>
      </c>
      <c r="D3082" s="435">
        <v>2596.2199999999998</v>
      </c>
    </row>
    <row r="3083" spans="1:4" x14ac:dyDescent="0.2">
      <c r="A3083" s="424" t="s">
        <v>4740</v>
      </c>
      <c r="B3083" s="429" t="s">
        <v>4741</v>
      </c>
      <c r="C3083" s="424" t="s">
        <v>8866</v>
      </c>
      <c r="D3083" s="434">
        <v>494.15</v>
      </c>
    </row>
    <row r="3084" spans="1:4" ht="12.75" customHeight="1" x14ac:dyDescent="0.2">
      <c r="A3084" s="424" t="s">
        <v>13917</v>
      </c>
      <c r="B3084" s="429" t="s">
        <v>13918</v>
      </c>
      <c r="C3084" s="424" t="s">
        <v>58</v>
      </c>
      <c r="D3084" s="435">
        <v>2793.99</v>
      </c>
    </row>
    <row r="3085" spans="1:4" ht="12.75" customHeight="1" x14ac:dyDescent="0.2">
      <c r="A3085" s="424" t="s">
        <v>13919</v>
      </c>
      <c r="B3085" s="429" t="s">
        <v>13920</v>
      </c>
      <c r="C3085" s="424" t="s">
        <v>58</v>
      </c>
      <c r="D3085" s="434">
        <v>471.77</v>
      </c>
    </row>
    <row r="3086" spans="1:4" ht="12.75" customHeight="1" x14ac:dyDescent="0.2">
      <c r="A3086" s="424" t="s">
        <v>13921</v>
      </c>
      <c r="B3086" s="429" t="s">
        <v>13922</v>
      </c>
      <c r="C3086" s="424" t="s">
        <v>58</v>
      </c>
      <c r="D3086" s="433">
        <v>42.42</v>
      </c>
    </row>
    <row r="3087" spans="1:4" ht="12.75" customHeight="1" x14ac:dyDescent="0.2">
      <c r="A3087" s="424" t="s">
        <v>13923</v>
      </c>
      <c r="B3087" s="429" t="s">
        <v>13924</v>
      </c>
      <c r="C3087" s="424" t="s">
        <v>22</v>
      </c>
      <c r="D3087" s="434">
        <v>375.48</v>
      </c>
    </row>
    <row r="3088" spans="1:4" ht="12.75" customHeight="1" x14ac:dyDescent="0.2">
      <c r="A3088" s="424" t="s">
        <v>13925</v>
      </c>
      <c r="B3088" s="429" t="s">
        <v>13926</v>
      </c>
      <c r="C3088" s="424" t="s">
        <v>22</v>
      </c>
      <c r="D3088" s="434">
        <v>332.95</v>
      </c>
    </row>
    <row r="3089" spans="1:4" ht="12.75" customHeight="1" x14ac:dyDescent="0.2">
      <c r="A3089" s="424" t="s">
        <v>13927</v>
      </c>
      <c r="B3089" s="429" t="s">
        <v>13928</v>
      </c>
      <c r="C3089" s="424" t="s">
        <v>58</v>
      </c>
      <c r="D3089" s="434">
        <v>690.9</v>
      </c>
    </row>
    <row r="3090" spans="1:4" ht="12.75" customHeight="1" x14ac:dyDescent="0.2">
      <c r="A3090" s="424" t="s">
        <v>13929</v>
      </c>
      <c r="B3090" s="429" t="s">
        <v>13930</v>
      </c>
      <c r="C3090" s="424" t="s">
        <v>58</v>
      </c>
      <c r="D3090" s="434">
        <v>145.69</v>
      </c>
    </row>
    <row r="3091" spans="1:4" x14ac:dyDescent="0.2">
      <c r="A3091" s="425">
        <v>9102</v>
      </c>
      <c r="B3091" s="428" t="s">
        <v>13368</v>
      </c>
      <c r="C3091" s="423"/>
      <c r="D3091" s="431"/>
    </row>
    <row r="3092" spans="1:4" ht="12.75" customHeight="1" x14ac:dyDescent="0.2">
      <c r="A3092" s="424" t="s">
        <v>13931</v>
      </c>
      <c r="B3092" s="429" t="s">
        <v>13932</v>
      </c>
      <c r="C3092" s="424" t="s">
        <v>22</v>
      </c>
      <c r="D3092" s="434">
        <v>929.61</v>
      </c>
    </row>
    <row r="3093" spans="1:4" ht="12.75" customHeight="1" x14ac:dyDescent="0.2">
      <c r="A3093" s="424" t="s">
        <v>13933</v>
      </c>
      <c r="B3093" s="429" t="s">
        <v>13934</v>
      </c>
      <c r="C3093" s="424" t="s">
        <v>22</v>
      </c>
      <c r="D3093" s="435">
        <v>1055.1400000000001</v>
      </c>
    </row>
    <row r="3094" spans="1:4" x14ac:dyDescent="0.2">
      <c r="A3094" s="425">
        <v>9103</v>
      </c>
      <c r="B3094" s="428" t="s">
        <v>10196</v>
      </c>
      <c r="C3094" s="423"/>
      <c r="D3094" s="431"/>
    </row>
    <row r="3095" spans="1:4" ht="12.75" customHeight="1" x14ac:dyDescent="0.2">
      <c r="A3095" s="424" t="s">
        <v>13935</v>
      </c>
      <c r="B3095" s="429" t="s">
        <v>13936</v>
      </c>
      <c r="C3095" s="424" t="s">
        <v>58</v>
      </c>
      <c r="D3095" s="435">
        <v>2093.06</v>
      </c>
    </row>
    <row r="3096" spans="1:4" ht="12.75" customHeight="1" x14ac:dyDescent="0.2">
      <c r="A3096" s="424" t="s">
        <v>13937</v>
      </c>
      <c r="B3096" s="429" t="s">
        <v>13938</v>
      </c>
      <c r="C3096" s="424" t="s">
        <v>58</v>
      </c>
      <c r="D3096" s="435">
        <v>2849.66</v>
      </c>
    </row>
    <row r="3097" spans="1:4" ht="12.75" customHeight="1" x14ac:dyDescent="0.2">
      <c r="A3097" s="424" t="s">
        <v>13939</v>
      </c>
      <c r="B3097" s="429" t="s">
        <v>13940</v>
      </c>
      <c r="C3097" s="424" t="s">
        <v>58</v>
      </c>
      <c r="D3097" s="435">
        <v>2569.65</v>
      </c>
    </row>
    <row r="3098" spans="1:4" ht="12.75" customHeight="1" x14ac:dyDescent="0.2">
      <c r="A3098" s="424" t="s">
        <v>13941</v>
      </c>
      <c r="B3098" s="429" t="s">
        <v>13942</v>
      </c>
      <c r="C3098" s="424" t="s">
        <v>58</v>
      </c>
      <c r="D3098" s="435">
        <v>1992.05</v>
      </c>
    </row>
    <row r="3099" spans="1:4" ht="12.75" customHeight="1" x14ac:dyDescent="0.2">
      <c r="A3099" s="424" t="s">
        <v>13943</v>
      </c>
      <c r="B3099" s="429" t="s">
        <v>13944</v>
      </c>
      <c r="C3099" s="424" t="s">
        <v>58</v>
      </c>
      <c r="D3099" s="434">
        <v>280.7</v>
      </c>
    </row>
    <row r="3100" spans="1:4" ht="12.75" customHeight="1" x14ac:dyDescent="0.2">
      <c r="A3100" s="424" t="s">
        <v>13945</v>
      </c>
      <c r="B3100" s="429" t="s">
        <v>13946</v>
      </c>
      <c r="C3100" s="424" t="s">
        <v>58</v>
      </c>
      <c r="D3100" s="434">
        <v>755.4</v>
      </c>
    </row>
    <row r="3101" spans="1:4" ht="24" x14ac:dyDescent="0.2">
      <c r="A3101" s="424" t="s">
        <v>13947</v>
      </c>
      <c r="B3101" s="429" t="s">
        <v>13948</v>
      </c>
      <c r="C3101" s="424" t="s">
        <v>22</v>
      </c>
      <c r="D3101" s="434">
        <v>169.7</v>
      </c>
    </row>
    <row r="3102" spans="1:4" ht="24" x14ac:dyDescent="0.2">
      <c r="A3102" s="424" t="s">
        <v>13949</v>
      </c>
      <c r="B3102" s="429" t="s">
        <v>13950</v>
      </c>
      <c r="C3102" s="424" t="s">
        <v>22</v>
      </c>
      <c r="D3102" s="434">
        <v>218.67</v>
      </c>
    </row>
    <row r="3103" spans="1:4" ht="24" x14ac:dyDescent="0.2">
      <c r="A3103" s="424" t="s">
        <v>4728</v>
      </c>
      <c r="B3103" s="429" t="s">
        <v>13951</v>
      </c>
      <c r="C3103" s="424" t="s">
        <v>22</v>
      </c>
      <c r="D3103" s="434">
        <v>199.67</v>
      </c>
    </row>
    <row r="3104" spans="1:4" ht="24" x14ac:dyDescent="0.2">
      <c r="A3104" s="424" t="s">
        <v>13952</v>
      </c>
      <c r="B3104" s="429" t="s">
        <v>13953</v>
      </c>
      <c r="C3104" s="424" t="s">
        <v>22</v>
      </c>
      <c r="D3104" s="434">
        <v>477.81</v>
      </c>
    </row>
    <row r="3105" spans="1:4" x14ac:dyDescent="0.2">
      <c r="A3105" s="424" t="s">
        <v>4742</v>
      </c>
      <c r="B3105" s="429" t="s">
        <v>4743</v>
      </c>
      <c r="C3105" s="424" t="s">
        <v>22</v>
      </c>
      <c r="D3105" s="434">
        <v>220.64</v>
      </c>
    </row>
    <row r="3106" spans="1:4" x14ac:dyDescent="0.2">
      <c r="A3106" s="424" t="s">
        <v>4744</v>
      </c>
      <c r="B3106" s="429" t="s">
        <v>4745</v>
      </c>
      <c r="C3106" s="424" t="s">
        <v>22</v>
      </c>
      <c r="D3106" s="434">
        <v>210.35</v>
      </c>
    </row>
    <row r="3107" spans="1:4" ht="12.75" customHeight="1" x14ac:dyDescent="0.2">
      <c r="A3107" s="424" t="s">
        <v>13954</v>
      </c>
      <c r="B3107" s="429" t="s">
        <v>13955</v>
      </c>
      <c r="C3107" s="424" t="s">
        <v>58</v>
      </c>
      <c r="D3107" s="435">
        <v>3424.59</v>
      </c>
    </row>
    <row r="3108" spans="1:4" x14ac:dyDescent="0.2">
      <c r="A3108" s="425">
        <v>9104</v>
      </c>
      <c r="B3108" s="428" t="s">
        <v>8964</v>
      </c>
      <c r="C3108" s="423"/>
      <c r="D3108" s="431"/>
    </row>
    <row r="3109" spans="1:4" ht="24" x14ac:dyDescent="0.2">
      <c r="A3109" s="424" t="s">
        <v>4727</v>
      </c>
      <c r="B3109" s="429" t="s">
        <v>13956</v>
      </c>
      <c r="C3109" s="424" t="s">
        <v>8872</v>
      </c>
      <c r="D3109" s="435">
        <v>2102.17</v>
      </c>
    </row>
    <row r="3110" spans="1:4" x14ac:dyDescent="0.2">
      <c r="A3110" s="425">
        <v>9105</v>
      </c>
      <c r="B3110" s="428" t="s">
        <v>10201</v>
      </c>
      <c r="C3110" s="423"/>
      <c r="D3110" s="431"/>
    </row>
    <row r="3111" spans="1:4" ht="24" x14ac:dyDescent="0.2">
      <c r="A3111" s="424" t="s">
        <v>4715</v>
      </c>
      <c r="B3111" s="429" t="s">
        <v>4716</v>
      </c>
      <c r="C3111" s="424" t="s">
        <v>1930</v>
      </c>
      <c r="D3111" s="435">
        <v>1493.36</v>
      </c>
    </row>
    <row r="3112" spans="1:4" x14ac:dyDescent="0.2">
      <c r="A3112" s="424" t="s">
        <v>4725</v>
      </c>
      <c r="B3112" s="429" t="s">
        <v>4726</v>
      </c>
      <c r="C3112" s="424" t="s">
        <v>1930</v>
      </c>
      <c r="D3112" s="434">
        <v>449.5</v>
      </c>
    </row>
    <row r="3113" spans="1:4" x14ac:dyDescent="0.2">
      <c r="A3113" s="425">
        <v>9106</v>
      </c>
      <c r="B3113" s="428" t="s">
        <v>10213</v>
      </c>
      <c r="C3113" s="423"/>
      <c r="D3113" s="431"/>
    </row>
    <row r="3114" spans="1:4" ht="12.75" customHeight="1" x14ac:dyDescent="0.2">
      <c r="A3114" s="424" t="s">
        <v>4713</v>
      </c>
      <c r="B3114" s="429" t="s">
        <v>4714</v>
      </c>
      <c r="C3114" s="424" t="s">
        <v>58</v>
      </c>
      <c r="D3114" s="434">
        <v>644.16</v>
      </c>
    </row>
    <row r="3115" spans="1:4" x14ac:dyDescent="0.2">
      <c r="A3115" s="425">
        <v>9107</v>
      </c>
      <c r="B3115" s="428" t="s">
        <v>9068</v>
      </c>
      <c r="C3115" s="423"/>
      <c r="D3115" s="431"/>
    </row>
    <row r="3116" spans="1:4" x14ac:dyDescent="0.2">
      <c r="A3116" s="424" t="s">
        <v>4721</v>
      </c>
      <c r="B3116" s="429" t="s">
        <v>4722</v>
      </c>
      <c r="C3116" s="424" t="s">
        <v>22</v>
      </c>
      <c r="D3116" s="434">
        <v>583.34</v>
      </c>
    </row>
    <row r="3117" spans="1:4" x14ac:dyDescent="0.2">
      <c r="A3117" s="424" t="s">
        <v>4723</v>
      </c>
      <c r="B3117" s="429" t="s">
        <v>4724</v>
      </c>
      <c r="C3117" s="424" t="s">
        <v>1930</v>
      </c>
      <c r="D3117" s="433">
        <v>75.59</v>
      </c>
    </row>
    <row r="3118" spans="1:4" x14ac:dyDescent="0.2">
      <c r="A3118" s="426">
        <v>10908</v>
      </c>
      <c r="B3118" s="428" t="s">
        <v>13957</v>
      </c>
      <c r="C3118" s="423"/>
      <c r="D3118" s="431"/>
    </row>
    <row r="3119" spans="1:4" ht="12.75" customHeight="1" x14ac:dyDescent="0.2">
      <c r="A3119" s="424" t="s">
        <v>1990</v>
      </c>
      <c r="B3119" s="429" t="s">
        <v>1991</v>
      </c>
      <c r="C3119" s="424" t="s">
        <v>8866</v>
      </c>
      <c r="D3119" s="434">
        <v>208.08</v>
      </c>
    </row>
    <row r="3120" spans="1:4" ht="12.75" customHeight="1" x14ac:dyDescent="0.2">
      <c r="A3120" s="424" t="s">
        <v>1992</v>
      </c>
      <c r="B3120" s="429" t="s">
        <v>1993</v>
      </c>
      <c r="C3120" s="424" t="s">
        <v>8866</v>
      </c>
      <c r="D3120" s="434">
        <v>252.79</v>
      </c>
    </row>
    <row r="3121" spans="1:4" ht="12.75" customHeight="1" x14ac:dyDescent="0.2">
      <c r="A3121" s="424" t="s">
        <v>1994</v>
      </c>
      <c r="B3121" s="429" t="s">
        <v>1995</v>
      </c>
      <c r="C3121" s="424" t="s">
        <v>8866</v>
      </c>
      <c r="D3121" s="434">
        <v>161.41999999999999</v>
      </c>
    </row>
    <row r="3122" spans="1:4" ht="12.75" customHeight="1" x14ac:dyDescent="0.2">
      <c r="A3122" s="424" t="s">
        <v>1996</v>
      </c>
      <c r="B3122" s="429" t="s">
        <v>1997</v>
      </c>
      <c r="C3122" s="424" t="s">
        <v>8866</v>
      </c>
      <c r="D3122" s="434">
        <v>144.72</v>
      </c>
    </row>
    <row r="3123" spans="1:4" ht="12.75" customHeight="1" x14ac:dyDescent="0.2">
      <c r="A3123" s="424" t="s">
        <v>1998</v>
      </c>
      <c r="B3123" s="429" t="s">
        <v>1999</v>
      </c>
      <c r="C3123" s="424" t="s">
        <v>8866</v>
      </c>
      <c r="D3123" s="434">
        <v>190.3</v>
      </c>
    </row>
    <row r="3124" spans="1:4" ht="12.75" customHeight="1" x14ac:dyDescent="0.2">
      <c r="A3124" s="424" t="s">
        <v>2000</v>
      </c>
      <c r="B3124" s="429" t="s">
        <v>2001</v>
      </c>
      <c r="C3124" s="424" t="s">
        <v>8866</v>
      </c>
      <c r="D3124" s="433">
        <v>97.19</v>
      </c>
    </row>
    <row r="3125" spans="1:4" ht="12.75" customHeight="1" x14ac:dyDescent="0.2">
      <c r="A3125" s="424" t="s">
        <v>2002</v>
      </c>
      <c r="B3125" s="429" t="s">
        <v>2003</v>
      </c>
      <c r="C3125" s="424" t="s">
        <v>8866</v>
      </c>
      <c r="D3125" s="434">
        <v>142.81</v>
      </c>
    </row>
    <row r="3126" spans="1:4" ht="12.75" customHeight="1" x14ac:dyDescent="0.2">
      <c r="A3126" s="424" t="s">
        <v>2004</v>
      </c>
      <c r="B3126" s="429" t="s">
        <v>2005</v>
      </c>
      <c r="C3126" s="424" t="s">
        <v>8866</v>
      </c>
      <c r="D3126" s="434">
        <v>187.52</v>
      </c>
    </row>
    <row r="3127" spans="1:4" ht="12.75" customHeight="1" x14ac:dyDescent="0.2">
      <c r="A3127" s="424" t="s">
        <v>2006</v>
      </c>
      <c r="B3127" s="429" t="s">
        <v>8997</v>
      </c>
      <c r="C3127" s="424" t="s">
        <v>8866</v>
      </c>
      <c r="D3127" s="433">
        <v>96.15</v>
      </c>
    </row>
    <row r="3128" spans="1:4" x14ac:dyDescent="0.2">
      <c r="A3128" s="427">
        <v>14</v>
      </c>
      <c r="B3128" s="428" t="s">
        <v>10214</v>
      </c>
      <c r="C3128" s="423"/>
      <c r="D3128" s="431"/>
    </row>
    <row r="3129" spans="1:4" x14ac:dyDescent="0.2">
      <c r="A3129" s="424" t="s">
        <v>5369</v>
      </c>
      <c r="B3129" s="429" t="s">
        <v>5370</v>
      </c>
      <c r="C3129" s="424" t="s">
        <v>8872</v>
      </c>
      <c r="D3129" s="433">
        <v>42.01</v>
      </c>
    </row>
    <row r="3130" spans="1:4" x14ac:dyDescent="0.2">
      <c r="A3130" s="424" t="s">
        <v>5371</v>
      </c>
      <c r="B3130" s="429" t="s">
        <v>13958</v>
      </c>
      <c r="C3130" s="424" t="s">
        <v>8872</v>
      </c>
      <c r="D3130" s="433">
        <v>28.02</v>
      </c>
    </row>
    <row r="3131" spans="1:4" x14ac:dyDescent="0.2">
      <c r="A3131" s="424" t="s">
        <v>5372</v>
      </c>
      <c r="B3131" s="429" t="s">
        <v>5373</v>
      </c>
      <c r="C3131" s="424" t="s">
        <v>8872</v>
      </c>
      <c r="D3131" s="433">
        <v>29.64</v>
      </c>
    </row>
    <row r="3132" spans="1:4" x14ac:dyDescent="0.2">
      <c r="A3132" s="424" t="s">
        <v>5374</v>
      </c>
      <c r="B3132" s="429" t="s">
        <v>5375</v>
      </c>
      <c r="C3132" s="424" t="s">
        <v>8872</v>
      </c>
      <c r="D3132" s="435">
        <v>1008.24</v>
      </c>
    </row>
    <row r="3133" spans="1:4" x14ac:dyDescent="0.2">
      <c r="A3133" s="424" t="s">
        <v>5376</v>
      </c>
      <c r="B3133" s="429" t="s">
        <v>5377</v>
      </c>
      <c r="C3133" s="424" t="s">
        <v>8872</v>
      </c>
      <c r="D3133" s="434">
        <v>547.79999999999995</v>
      </c>
    </row>
    <row r="3134" spans="1:4" x14ac:dyDescent="0.2">
      <c r="A3134" s="424" t="s">
        <v>5378</v>
      </c>
      <c r="B3134" s="429" t="s">
        <v>13959</v>
      </c>
      <c r="C3134" s="424" t="s">
        <v>8872</v>
      </c>
      <c r="D3134" s="434">
        <v>604.38</v>
      </c>
    </row>
    <row r="3135" spans="1:4" x14ac:dyDescent="0.2">
      <c r="A3135" s="424" t="s">
        <v>5379</v>
      </c>
      <c r="B3135" s="429" t="s">
        <v>13960</v>
      </c>
      <c r="C3135" s="424" t="s">
        <v>8872</v>
      </c>
      <c r="D3135" s="434">
        <v>568.54</v>
      </c>
    </row>
    <row r="3136" spans="1:4" x14ac:dyDescent="0.2">
      <c r="A3136" s="424" t="s">
        <v>5380</v>
      </c>
      <c r="B3136" s="429" t="s">
        <v>13961</v>
      </c>
      <c r="C3136" s="424" t="s">
        <v>8872</v>
      </c>
      <c r="D3136" s="434">
        <v>651.16</v>
      </c>
    </row>
    <row r="3137" spans="1:4" x14ac:dyDescent="0.2">
      <c r="A3137" s="424" t="s">
        <v>5381</v>
      </c>
      <c r="B3137" s="429" t="s">
        <v>13962</v>
      </c>
      <c r="C3137" s="424" t="s">
        <v>8872</v>
      </c>
      <c r="D3137" s="434">
        <v>557.99</v>
      </c>
    </row>
    <row r="3138" spans="1:4" x14ac:dyDescent="0.2">
      <c r="A3138" s="424" t="s">
        <v>5382</v>
      </c>
      <c r="B3138" s="429" t="s">
        <v>13963</v>
      </c>
      <c r="C3138" s="424" t="s">
        <v>8872</v>
      </c>
      <c r="D3138" s="434">
        <v>501.78</v>
      </c>
    </row>
    <row r="3139" spans="1:4" x14ac:dyDescent="0.2">
      <c r="A3139" s="424" t="s">
        <v>5383</v>
      </c>
      <c r="B3139" s="429" t="s">
        <v>13964</v>
      </c>
      <c r="C3139" s="424" t="s">
        <v>8872</v>
      </c>
      <c r="D3139" s="434">
        <v>464.05</v>
      </c>
    </row>
    <row r="3140" spans="1:4" x14ac:dyDescent="0.2">
      <c r="A3140" s="424" t="s">
        <v>5384</v>
      </c>
      <c r="B3140" s="429" t="s">
        <v>13965</v>
      </c>
      <c r="C3140" s="424" t="s">
        <v>8872</v>
      </c>
      <c r="D3140" s="434">
        <v>437.1</v>
      </c>
    </row>
    <row r="3141" spans="1:4" x14ac:dyDescent="0.2">
      <c r="A3141" s="424" t="s">
        <v>5385</v>
      </c>
      <c r="B3141" s="429" t="s">
        <v>5386</v>
      </c>
      <c r="C3141" s="424" t="s">
        <v>8866</v>
      </c>
      <c r="D3141" s="434">
        <v>360.89</v>
      </c>
    </row>
    <row r="3142" spans="1:4" ht="24" x14ac:dyDescent="0.2">
      <c r="A3142" s="424" t="s">
        <v>5387</v>
      </c>
      <c r="B3142" s="429" t="s">
        <v>13966</v>
      </c>
      <c r="C3142" s="424" t="s">
        <v>8872</v>
      </c>
      <c r="D3142" s="434">
        <v>512.80999999999995</v>
      </c>
    </row>
    <row r="3143" spans="1:4" ht="12.75" customHeight="1" x14ac:dyDescent="0.2">
      <c r="A3143" s="424" t="s">
        <v>5388</v>
      </c>
      <c r="B3143" s="429" t="s">
        <v>13967</v>
      </c>
      <c r="C3143" s="424" t="s">
        <v>8872</v>
      </c>
      <c r="D3143" s="434">
        <v>564.79</v>
      </c>
    </row>
    <row r="3144" spans="1:4" ht="24" x14ac:dyDescent="0.2">
      <c r="A3144" s="424" t="s">
        <v>5389</v>
      </c>
      <c r="B3144" s="429" t="s">
        <v>13968</v>
      </c>
      <c r="C3144" s="424" t="s">
        <v>8872</v>
      </c>
      <c r="D3144" s="434">
        <v>545.32000000000005</v>
      </c>
    </row>
    <row r="3145" spans="1:4" ht="12.75" customHeight="1" x14ac:dyDescent="0.2">
      <c r="A3145" s="424" t="s">
        <v>5390</v>
      </c>
      <c r="B3145" s="429" t="s">
        <v>13969</v>
      </c>
      <c r="C3145" s="424" t="s">
        <v>8872</v>
      </c>
      <c r="D3145" s="434">
        <v>594</v>
      </c>
    </row>
    <row r="3146" spans="1:4" ht="24" x14ac:dyDescent="0.2">
      <c r="A3146" s="424" t="s">
        <v>5391</v>
      </c>
      <c r="B3146" s="429" t="s">
        <v>13970</v>
      </c>
      <c r="C3146" s="424" t="s">
        <v>8872</v>
      </c>
      <c r="D3146" s="434">
        <v>582.16999999999996</v>
      </c>
    </row>
    <row r="3147" spans="1:4" ht="12.75" customHeight="1" x14ac:dyDescent="0.2">
      <c r="A3147" s="424" t="s">
        <v>5392</v>
      </c>
      <c r="B3147" s="429" t="s">
        <v>13971</v>
      </c>
      <c r="C3147" s="424" t="s">
        <v>8872</v>
      </c>
      <c r="D3147" s="434">
        <v>637.29999999999995</v>
      </c>
    </row>
    <row r="3148" spans="1:4" ht="24" x14ac:dyDescent="0.2">
      <c r="A3148" s="424" t="s">
        <v>5393</v>
      </c>
      <c r="B3148" s="429" t="s">
        <v>13972</v>
      </c>
      <c r="C3148" s="424" t="s">
        <v>8872</v>
      </c>
      <c r="D3148" s="434">
        <v>625.54</v>
      </c>
    </row>
    <row r="3149" spans="1:4" ht="12.75" customHeight="1" x14ac:dyDescent="0.2">
      <c r="A3149" s="424" t="s">
        <v>5394</v>
      </c>
      <c r="B3149" s="429" t="s">
        <v>13973</v>
      </c>
      <c r="C3149" s="424" t="s">
        <v>8872</v>
      </c>
      <c r="D3149" s="434">
        <v>661.05</v>
      </c>
    </row>
    <row r="3150" spans="1:4" ht="24" x14ac:dyDescent="0.2">
      <c r="A3150" s="424" t="s">
        <v>5395</v>
      </c>
      <c r="B3150" s="429" t="s">
        <v>13974</v>
      </c>
      <c r="C3150" s="424" t="s">
        <v>8872</v>
      </c>
      <c r="D3150" s="434">
        <v>716.06</v>
      </c>
    </row>
    <row r="3151" spans="1:4" ht="12.75" customHeight="1" x14ac:dyDescent="0.2">
      <c r="A3151" s="424" t="s">
        <v>5396</v>
      </c>
      <c r="B3151" s="429" t="s">
        <v>13975</v>
      </c>
      <c r="C3151" s="424" t="s">
        <v>8872</v>
      </c>
      <c r="D3151" s="434">
        <v>700.98</v>
      </c>
    </row>
    <row r="3152" spans="1:4" ht="12.75" customHeight="1" x14ac:dyDescent="0.2">
      <c r="A3152" s="424" t="s">
        <v>5397</v>
      </c>
      <c r="B3152" s="429" t="s">
        <v>13976</v>
      </c>
      <c r="C3152" s="424" t="s">
        <v>8872</v>
      </c>
      <c r="D3152" s="434">
        <v>574.83000000000004</v>
      </c>
    </row>
    <row r="3153" spans="1:4" ht="12.75" customHeight="1" x14ac:dyDescent="0.2">
      <c r="A3153" s="424" t="s">
        <v>5398</v>
      </c>
      <c r="B3153" s="429" t="s">
        <v>13977</v>
      </c>
      <c r="C3153" s="424" t="s">
        <v>8872</v>
      </c>
      <c r="D3153" s="434">
        <v>594.86</v>
      </c>
    </row>
    <row r="3154" spans="1:4" x14ac:dyDescent="0.2">
      <c r="A3154" s="424" t="s">
        <v>5399</v>
      </c>
      <c r="B3154" s="429" t="s">
        <v>5400</v>
      </c>
      <c r="C3154" s="424" t="s">
        <v>8872</v>
      </c>
      <c r="D3154" s="434">
        <v>398.32</v>
      </c>
    </row>
    <row r="3155" spans="1:4" x14ac:dyDescent="0.2">
      <c r="A3155" s="424" t="s">
        <v>5401</v>
      </c>
      <c r="B3155" s="429" t="s">
        <v>5402</v>
      </c>
      <c r="C3155" s="424" t="s">
        <v>8872</v>
      </c>
      <c r="D3155" s="434">
        <v>421.87</v>
      </c>
    </row>
    <row r="3156" spans="1:4" ht="12.75" customHeight="1" x14ac:dyDescent="0.2">
      <c r="A3156" s="424" t="s">
        <v>5403</v>
      </c>
      <c r="B3156" s="429" t="s">
        <v>13978</v>
      </c>
      <c r="C3156" s="424" t="s">
        <v>8872</v>
      </c>
      <c r="D3156" s="434">
        <v>544.65</v>
      </c>
    </row>
    <row r="3157" spans="1:4" ht="12.75" customHeight="1" x14ac:dyDescent="0.2">
      <c r="A3157" s="424" t="s">
        <v>5404</v>
      </c>
      <c r="B3157" s="429" t="s">
        <v>13979</v>
      </c>
      <c r="C3157" s="424" t="s">
        <v>8872</v>
      </c>
      <c r="D3157" s="434">
        <v>538.54</v>
      </c>
    </row>
    <row r="3158" spans="1:4" ht="12.75" customHeight="1" x14ac:dyDescent="0.2">
      <c r="A3158" s="424" t="s">
        <v>5405</v>
      </c>
      <c r="B3158" s="429" t="s">
        <v>13980</v>
      </c>
      <c r="C3158" s="424" t="s">
        <v>8872</v>
      </c>
      <c r="D3158" s="434">
        <v>518.59</v>
      </c>
    </row>
    <row r="3159" spans="1:4" ht="12.75" customHeight="1" x14ac:dyDescent="0.2">
      <c r="A3159" s="424" t="s">
        <v>5406</v>
      </c>
      <c r="B3159" s="429" t="s">
        <v>13981</v>
      </c>
      <c r="C3159" s="424" t="s">
        <v>8872</v>
      </c>
      <c r="D3159" s="434">
        <v>539.38</v>
      </c>
    </row>
    <row r="3160" spans="1:4" ht="12.75" customHeight="1" x14ac:dyDescent="0.2">
      <c r="A3160" s="424" t="s">
        <v>5407</v>
      </c>
      <c r="B3160" s="429" t="s">
        <v>13982</v>
      </c>
      <c r="C3160" s="424" t="s">
        <v>8872</v>
      </c>
      <c r="D3160" s="434">
        <v>547.29</v>
      </c>
    </row>
    <row r="3161" spans="1:4" ht="12.75" customHeight="1" x14ac:dyDescent="0.2">
      <c r="A3161" s="424" t="s">
        <v>5408</v>
      </c>
      <c r="B3161" s="429" t="s">
        <v>13983</v>
      </c>
      <c r="C3161" s="424" t="s">
        <v>8872</v>
      </c>
      <c r="D3161" s="434">
        <v>563.65</v>
      </c>
    </row>
    <row r="3162" spans="1:4" ht="12.75" customHeight="1" x14ac:dyDescent="0.2">
      <c r="A3162" s="424" t="s">
        <v>5409</v>
      </c>
      <c r="B3162" s="429" t="s">
        <v>13984</v>
      </c>
      <c r="C3162" s="424" t="s">
        <v>8872</v>
      </c>
      <c r="D3162" s="434">
        <v>512.79</v>
      </c>
    </row>
    <row r="3163" spans="1:4" x14ac:dyDescent="0.2">
      <c r="A3163" s="424" t="s">
        <v>5410</v>
      </c>
      <c r="B3163" s="429" t="s">
        <v>13985</v>
      </c>
      <c r="C3163" s="424" t="s">
        <v>8866</v>
      </c>
      <c r="D3163" s="432">
        <v>7.43</v>
      </c>
    </row>
    <row r="3164" spans="1:4" x14ac:dyDescent="0.2">
      <c r="A3164" s="424" t="s">
        <v>5411</v>
      </c>
      <c r="B3164" s="429" t="s">
        <v>13986</v>
      </c>
      <c r="C3164" s="424" t="s">
        <v>8866</v>
      </c>
      <c r="D3164" s="434">
        <v>129.85</v>
      </c>
    </row>
    <row r="3165" spans="1:4" x14ac:dyDescent="0.2">
      <c r="A3165" s="424" t="s">
        <v>5412</v>
      </c>
      <c r="B3165" s="429" t="s">
        <v>13987</v>
      </c>
      <c r="C3165" s="424" t="s">
        <v>8866</v>
      </c>
      <c r="D3165" s="433">
        <v>20.21</v>
      </c>
    </row>
    <row r="3166" spans="1:4" x14ac:dyDescent="0.2">
      <c r="A3166" s="424" t="s">
        <v>5413</v>
      </c>
      <c r="B3166" s="429" t="s">
        <v>13988</v>
      </c>
      <c r="C3166" s="424" t="s">
        <v>8866</v>
      </c>
      <c r="D3166" s="432">
        <v>7.43</v>
      </c>
    </row>
    <row r="3167" spans="1:4" x14ac:dyDescent="0.2">
      <c r="A3167" s="424" t="s">
        <v>5414</v>
      </c>
      <c r="B3167" s="429" t="s">
        <v>13989</v>
      </c>
      <c r="C3167" s="424" t="s">
        <v>8866</v>
      </c>
      <c r="D3167" s="434">
        <v>107.89</v>
      </c>
    </row>
    <row r="3168" spans="1:4" x14ac:dyDescent="0.2">
      <c r="A3168" s="424" t="s">
        <v>5415</v>
      </c>
      <c r="B3168" s="429" t="s">
        <v>13990</v>
      </c>
      <c r="C3168" s="424" t="s">
        <v>8866</v>
      </c>
      <c r="D3168" s="433">
        <v>20.21</v>
      </c>
    </row>
    <row r="3169" spans="1:4" x14ac:dyDescent="0.2">
      <c r="A3169" s="424" t="s">
        <v>5416</v>
      </c>
      <c r="B3169" s="429" t="s">
        <v>13991</v>
      </c>
      <c r="C3169" s="424" t="s">
        <v>8866</v>
      </c>
      <c r="D3169" s="432">
        <v>8.2100000000000009</v>
      </c>
    </row>
    <row r="3170" spans="1:4" x14ac:dyDescent="0.2">
      <c r="A3170" s="424" t="s">
        <v>5417</v>
      </c>
      <c r="B3170" s="429" t="s">
        <v>13992</v>
      </c>
      <c r="C3170" s="424" t="s">
        <v>8866</v>
      </c>
      <c r="D3170" s="433">
        <v>80.989999999999995</v>
      </c>
    </row>
    <row r="3171" spans="1:4" x14ac:dyDescent="0.2">
      <c r="A3171" s="424" t="s">
        <v>5418</v>
      </c>
      <c r="B3171" s="429" t="s">
        <v>13993</v>
      </c>
      <c r="C3171" s="424" t="s">
        <v>8866</v>
      </c>
      <c r="D3171" s="433">
        <v>25.67</v>
      </c>
    </row>
    <row r="3172" spans="1:4" x14ac:dyDescent="0.2">
      <c r="A3172" s="424" t="s">
        <v>5419</v>
      </c>
      <c r="B3172" s="429" t="s">
        <v>5420</v>
      </c>
      <c r="C3172" s="424" t="s">
        <v>8866</v>
      </c>
      <c r="D3172" s="434">
        <v>173.76</v>
      </c>
    </row>
    <row r="3173" spans="1:4" x14ac:dyDescent="0.2">
      <c r="A3173" s="424" t="s">
        <v>5421</v>
      </c>
      <c r="B3173" s="429" t="s">
        <v>5422</v>
      </c>
      <c r="C3173" s="424" t="s">
        <v>8866</v>
      </c>
      <c r="D3173" s="433">
        <v>57.71</v>
      </c>
    </row>
    <row r="3174" spans="1:4" ht="24" x14ac:dyDescent="0.2">
      <c r="A3174" s="424" t="s">
        <v>5423</v>
      </c>
      <c r="B3174" s="429" t="s">
        <v>5424</v>
      </c>
      <c r="C3174" s="424" t="s">
        <v>8872</v>
      </c>
      <c r="D3174" s="433">
        <v>89.28</v>
      </c>
    </row>
    <row r="3175" spans="1:4" ht="24" x14ac:dyDescent="0.2">
      <c r="A3175" s="424" t="s">
        <v>5425</v>
      </c>
      <c r="B3175" s="429" t="s">
        <v>13994</v>
      </c>
      <c r="C3175" s="424" t="s">
        <v>8872</v>
      </c>
      <c r="D3175" s="433">
        <v>70.150000000000006</v>
      </c>
    </row>
    <row r="3176" spans="1:4" x14ac:dyDescent="0.2">
      <c r="A3176" s="424" t="s">
        <v>5426</v>
      </c>
      <c r="B3176" s="429" t="s">
        <v>10215</v>
      </c>
      <c r="C3176" s="424" t="s">
        <v>8866</v>
      </c>
      <c r="D3176" s="433">
        <v>11.33</v>
      </c>
    </row>
    <row r="3177" spans="1:4" ht="12.75" customHeight="1" x14ac:dyDescent="0.2">
      <c r="A3177" s="424" t="s">
        <v>5433</v>
      </c>
      <c r="B3177" s="429" t="s">
        <v>10216</v>
      </c>
      <c r="C3177" s="424" t="s">
        <v>22</v>
      </c>
      <c r="D3177" s="433">
        <v>18.97</v>
      </c>
    </row>
    <row r="3178" spans="1:4" x14ac:dyDescent="0.2">
      <c r="A3178" s="424" t="s">
        <v>5427</v>
      </c>
      <c r="B3178" s="429" t="s">
        <v>5428</v>
      </c>
      <c r="C3178" s="424" t="s">
        <v>22</v>
      </c>
      <c r="D3178" s="432">
        <v>8.41</v>
      </c>
    </row>
    <row r="3179" spans="1:4" x14ac:dyDescent="0.2">
      <c r="A3179" s="424" t="s">
        <v>5429</v>
      </c>
      <c r="B3179" s="429" t="s">
        <v>5430</v>
      </c>
      <c r="C3179" s="424" t="s">
        <v>8866</v>
      </c>
      <c r="D3179" s="434">
        <v>201.93</v>
      </c>
    </row>
    <row r="3180" spans="1:4" x14ac:dyDescent="0.2">
      <c r="A3180" s="424" t="s">
        <v>5431</v>
      </c>
      <c r="B3180" s="429" t="s">
        <v>5432</v>
      </c>
      <c r="C3180" s="424" t="s">
        <v>8866</v>
      </c>
      <c r="D3180" s="434">
        <v>240.15</v>
      </c>
    </row>
    <row r="3181" spans="1:4" x14ac:dyDescent="0.2">
      <c r="A3181" s="424" t="s">
        <v>5434</v>
      </c>
      <c r="B3181" s="429" t="s">
        <v>5435</v>
      </c>
      <c r="C3181" s="424" t="s">
        <v>8866</v>
      </c>
      <c r="D3181" s="434">
        <v>173.76</v>
      </c>
    </row>
    <row r="3182" spans="1:4" ht="24" x14ac:dyDescent="0.2">
      <c r="A3182" s="424" t="s">
        <v>5436</v>
      </c>
      <c r="B3182" s="429" t="s">
        <v>10217</v>
      </c>
      <c r="C3182" s="424" t="s">
        <v>22</v>
      </c>
      <c r="D3182" s="433">
        <v>43.51</v>
      </c>
    </row>
    <row r="3183" spans="1:4" ht="24" x14ac:dyDescent="0.2">
      <c r="A3183" s="424" t="s">
        <v>5437</v>
      </c>
      <c r="B3183" s="429" t="s">
        <v>13995</v>
      </c>
      <c r="C3183" s="424" t="s">
        <v>8872</v>
      </c>
      <c r="D3183" s="434">
        <v>105.54</v>
      </c>
    </row>
    <row r="3184" spans="1:4" x14ac:dyDescent="0.2">
      <c r="A3184" s="424" t="s">
        <v>5438</v>
      </c>
      <c r="B3184" s="429" t="s">
        <v>5439</v>
      </c>
      <c r="C3184" s="424" t="s">
        <v>8872</v>
      </c>
      <c r="D3184" s="435">
        <v>2228.8000000000002</v>
      </c>
    </row>
    <row r="3185" spans="1:4" x14ac:dyDescent="0.2">
      <c r="A3185" s="427">
        <v>50</v>
      </c>
      <c r="B3185" s="428" t="s">
        <v>10218</v>
      </c>
      <c r="C3185" s="423"/>
      <c r="D3185" s="431"/>
    </row>
    <row r="3186" spans="1:4" x14ac:dyDescent="0.2">
      <c r="A3186" s="425">
        <v>9111</v>
      </c>
      <c r="B3186" s="428" t="s">
        <v>10219</v>
      </c>
      <c r="C3186" s="423"/>
      <c r="D3186" s="431"/>
    </row>
    <row r="3187" spans="1:4" x14ac:dyDescent="0.2">
      <c r="A3187" s="424" t="s">
        <v>4066</v>
      </c>
      <c r="B3187" s="429" t="s">
        <v>1676</v>
      </c>
      <c r="C3187" s="424" t="s">
        <v>5116</v>
      </c>
      <c r="D3187" s="433">
        <v>20.18</v>
      </c>
    </row>
    <row r="3188" spans="1:4" x14ac:dyDescent="0.2">
      <c r="A3188" s="424" t="s">
        <v>4067</v>
      </c>
      <c r="B3188" s="429" t="s">
        <v>4068</v>
      </c>
      <c r="C3188" s="424" t="s">
        <v>5116</v>
      </c>
      <c r="D3188" s="433">
        <v>21.34</v>
      </c>
    </row>
    <row r="3189" spans="1:4" x14ac:dyDescent="0.2">
      <c r="A3189" s="424" t="s">
        <v>4069</v>
      </c>
      <c r="B3189" s="429" t="s">
        <v>1677</v>
      </c>
      <c r="C3189" s="424" t="s">
        <v>5116</v>
      </c>
      <c r="D3189" s="433">
        <v>21.78</v>
      </c>
    </row>
    <row r="3190" spans="1:4" x14ac:dyDescent="0.2">
      <c r="A3190" s="424" t="s">
        <v>4070</v>
      </c>
      <c r="B3190" s="429" t="s">
        <v>4071</v>
      </c>
      <c r="C3190" s="424" t="s">
        <v>5116</v>
      </c>
      <c r="D3190" s="433">
        <v>22.34</v>
      </c>
    </row>
    <row r="3191" spans="1:4" x14ac:dyDescent="0.2">
      <c r="A3191" s="424" t="s">
        <v>4072</v>
      </c>
      <c r="B3191" s="429" t="s">
        <v>4073</v>
      </c>
      <c r="C3191" s="424" t="s">
        <v>5116</v>
      </c>
      <c r="D3191" s="433">
        <v>23.31</v>
      </c>
    </row>
    <row r="3192" spans="1:4" x14ac:dyDescent="0.2">
      <c r="A3192" s="424" t="s">
        <v>4074</v>
      </c>
      <c r="B3192" s="429" t="s">
        <v>4075</v>
      </c>
      <c r="C3192" s="424" t="s">
        <v>5116</v>
      </c>
      <c r="D3192" s="433">
        <v>21.78</v>
      </c>
    </row>
    <row r="3193" spans="1:4" x14ac:dyDescent="0.2">
      <c r="A3193" s="424" t="s">
        <v>4076</v>
      </c>
      <c r="B3193" s="429" t="s">
        <v>1681</v>
      </c>
      <c r="C3193" s="424" t="s">
        <v>5116</v>
      </c>
      <c r="D3193" s="433">
        <v>21.76</v>
      </c>
    </row>
    <row r="3194" spans="1:4" x14ac:dyDescent="0.2">
      <c r="A3194" s="424" t="s">
        <v>4077</v>
      </c>
      <c r="B3194" s="429" t="s">
        <v>4078</v>
      </c>
      <c r="C3194" s="424" t="s">
        <v>5116</v>
      </c>
      <c r="D3194" s="433">
        <v>19.760000000000002</v>
      </c>
    </row>
    <row r="3195" spans="1:4" x14ac:dyDescent="0.2">
      <c r="A3195" s="424" t="s">
        <v>10220</v>
      </c>
      <c r="B3195" s="429" t="s">
        <v>1746</v>
      </c>
      <c r="C3195" s="424" t="s">
        <v>8884</v>
      </c>
      <c r="D3195" s="435">
        <v>5021.68</v>
      </c>
    </row>
    <row r="3196" spans="1:4" x14ac:dyDescent="0.2">
      <c r="A3196" s="424" t="s">
        <v>10221</v>
      </c>
      <c r="B3196" s="429" t="s">
        <v>10222</v>
      </c>
      <c r="C3196" s="424" t="s">
        <v>8884</v>
      </c>
      <c r="D3196" s="435">
        <v>4466.09</v>
      </c>
    </row>
    <row r="3197" spans="1:4" x14ac:dyDescent="0.2">
      <c r="A3197" s="424" t="s">
        <v>4079</v>
      </c>
      <c r="B3197" s="429" t="s">
        <v>1682</v>
      </c>
      <c r="C3197" s="424" t="s">
        <v>5116</v>
      </c>
      <c r="D3197" s="433">
        <v>27.23</v>
      </c>
    </row>
    <row r="3198" spans="1:4" x14ac:dyDescent="0.2">
      <c r="A3198" s="424" t="s">
        <v>10223</v>
      </c>
      <c r="B3198" s="429" t="s">
        <v>5363</v>
      </c>
      <c r="C3198" s="424" t="s">
        <v>8884</v>
      </c>
      <c r="D3198" s="435">
        <v>3879.28</v>
      </c>
    </row>
    <row r="3199" spans="1:4" x14ac:dyDescent="0.2">
      <c r="A3199" s="424" t="s">
        <v>13996</v>
      </c>
      <c r="B3199" s="429" t="s">
        <v>1688</v>
      </c>
      <c r="C3199" s="424" t="s">
        <v>5116</v>
      </c>
      <c r="D3199" s="433">
        <v>21.57</v>
      </c>
    </row>
    <row r="3200" spans="1:4" x14ac:dyDescent="0.2">
      <c r="A3200" s="424" t="s">
        <v>4080</v>
      </c>
      <c r="B3200" s="429" t="s">
        <v>4081</v>
      </c>
      <c r="C3200" s="424" t="s">
        <v>5116</v>
      </c>
      <c r="D3200" s="433">
        <v>29.13</v>
      </c>
    </row>
    <row r="3201" spans="1:4" x14ac:dyDescent="0.2">
      <c r="A3201" s="424" t="s">
        <v>4082</v>
      </c>
      <c r="B3201" s="429" t="s">
        <v>4083</v>
      </c>
      <c r="C3201" s="424" t="s">
        <v>5116</v>
      </c>
      <c r="D3201" s="433">
        <v>26.7</v>
      </c>
    </row>
    <row r="3202" spans="1:4" x14ac:dyDescent="0.2">
      <c r="A3202" s="424" t="s">
        <v>4084</v>
      </c>
      <c r="B3202" s="429" t="s">
        <v>1692</v>
      </c>
      <c r="C3202" s="424" t="s">
        <v>5116</v>
      </c>
      <c r="D3202" s="433">
        <v>21.06</v>
      </c>
    </row>
    <row r="3203" spans="1:4" x14ac:dyDescent="0.2">
      <c r="A3203" s="424" t="s">
        <v>4085</v>
      </c>
      <c r="B3203" s="429" t="s">
        <v>1693</v>
      </c>
      <c r="C3203" s="424" t="s">
        <v>5116</v>
      </c>
      <c r="D3203" s="433">
        <v>30.59</v>
      </c>
    </row>
    <row r="3204" spans="1:4" x14ac:dyDescent="0.2">
      <c r="A3204" s="424" t="s">
        <v>4086</v>
      </c>
      <c r="B3204" s="429" t="s">
        <v>4087</v>
      </c>
      <c r="C3204" s="424" t="s">
        <v>5116</v>
      </c>
      <c r="D3204" s="433">
        <v>27.05</v>
      </c>
    </row>
    <row r="3205" spans="1:4" x14ac:dyDescent="0.2">
      <c r="A3205" s="424" t="s">
        <v>4088</v>
      </c>
      <c r="B3205" s="429" t="s">
        <v>1696</v>
      </c>
      <c r="C3205" s="424" t="s">
        <v>5116</v>
      </c>
      <c r="D3205" s="433">
        <v>27.8</v>
      </c>
    </row>
    <row r="3206" spans="1:4" x14ac:dyDescent="0.2">
      <c r="A3206" s="424" t="s">
        <v>10224</v>
      </c>
      <c r="B3206" s="429" t="s">
        <v>1764</v>
      </c>
      <c r="C3206" s="424" t="s">
        <v>8884</v>
      </c>
      <c r="D3206" s="436">
        <v>10164.4</v>
      </c>
    </row>
    <row r="3207" spans="1:4" x14ac:dyDescent="0.2">
      <c r="A3207" s="424" t="s">
        <v>10225</v>
      </c>
      <c r="B3207" s="429" t="s">
        <v>10226</v>
      </c>
      <c r="C3207" s="424" t="s">
        <v>8884</v>
      </c>
      <c r="D3207" s="436">
        <v>20078.53</v>
      </c>
    </row>
    <row r="3208" spans="1:4" x14ac:dyDescent="0.2">
      <c r="A3208" s="424" t="s">
        <v>10227</v>
      </c>
      <c r="B3208" s="429" t="s">
        <v>1755</v>
      </c>
      <c r="C3208" s="424" t="s">
        <v>8884</v>
      </c>
      <c r="D3208" s="436">
        <v>22803.14</v>
      </c>
    </row>
    <row r="3209" spans="1:4" x14ac:dyDescent="0.2">
      <c r="A3209" s="424" t="s">
        <v>10228</v>
      </c>
      <c r="B3209" s="429" t="s">
        <v>10229</v>
      </c>
      <c r="C3209" s="424" t="s">
        <v>8884</v>
      </c>
      <c r="D3209" s="436">
        <v>31037.55</v>
      </c>
    </row>
    <row r="3210" spans="1:4" x14ac:dyDescent="0.2">
      <c r="A3210" s="424" t="s">
        <v>10230</v>
      </c>
      <c r="B3210" s="429" t="s">
        <v>10231</v>
      </c>
      <c r="C3210" s="424" t="s">
        <v>8884</v>
      </c>
      <c r="D3210" s="436">
        <v>20402.84</v>
      </c>
    </row>
    <row r="3211" spans="1:4" x14ac:dyDescent="0.2">
      <c r="A3211" s="424" t="s">
        <v>10232</v>
      </c>
      <c r="B3211" s="429" t="s">
        <v>1759</v>
      </c>
      <c r="C3211" s="424" t="s">
        <v>8884</v>
      </c>
      <c r="D3211" s="436">
        <v>15692.26</v>
      </c>
    </row>
    <row r="3212" spans="1:4" x14ac:dyDescent="0.2">
      <c r="A3212" s="424" t="s">
        <v>4089</v>
      </c>
      <c r="B3212" s="429" t="s">
        <v>1699</v>
      </c>
      <c r="C3212" s="424" t="s">
        <v>5116</v>
      </c>
      <c r="D3212" s="433">
        <v>27.45</v>
      </c>
    </row>
    <row r="3213" spans="1:4" x14ac:dyDescent="0.2">
      <c r="A3213" s="424" t="s">
        <v>4090</v>
      </c>
      <c r="B3213" s="429" t="s">
        <v>1700</v>
      </c>
      <c r="C3213" s="424" t="s">
        <v>5116</v>
      </c>
      <c r="D3213" s="433">
        <v>27.87</v>
      </c>
    </row>
    <row r="3214" spans="1:4" x14ac:dyDescent="0.2">
      <c r="A3214" s="424" t="s">
        <v>4091</v>
      </c>
      <c r="B3214" s="429" t="s">
        <v>4092</v>
      </c>
      <c r="C3214" s="424" t="s">
        <v>5116</v>
      </c>
      <c r="D3214" s="433">
        <v>28.59</v>
      </c>
    </row>
    <row r="3215" spans="1:4" x14ac:dyDescent="0.2">
      <c r="A3215" s="424" t="s">
        <v>4093</v>
      </c>
      <c r="B3215" s="429" t="s">
        <v>1701</v>
      </c>
      <c r="C3215" s="424" t="s">
        <v>5116</v>
      </c>
      <c r="D3215" s="433">
        <v>27.45</v>
      </c>
    </row>
    <row r="3216" spans="1:4" x14ac:dyDescent="0.2">
      <c r="A3216" s="424" t="s">
        <v>4094</v>
      </c>
      <c r="B3216" s="429" t="s">
        <v>1745</v>
      </c>
      <c r="C3216" s="424" t="s">
        <v>5116</v>
      </c>
      <c r="D3216" s="433">
        <v>24.24</v>
      </c>
    </row>
    <row r="3217" spans="1:4" x14ac:dyDescent="0.2">
      <c r="A3217" s="424" t="s">
        <v>4095</v>
      </c>
      <c r="B3217" s="429" t="s">
        <v>4096</v>
      </c>
      <c r="C3217" s="424" t="s">
        <v>5116</v>
      </c>
      <c r="D3217" s="433">
        <v>29.13</v>
      </c>
    </row>
    <row r="3218" spans="1:4" x14ac:dyDescent="0.2">
      <c r="A3218" s="424" t="s">
        <v>4097</v>
      </c>
      <c r="B3218" s="429" t="s">
        <v>1703</v>
      </c>
      <c r="C3218" s="424" t="s">
        <v>5116</v>
      </c>
      <c r="D3218" s="433">
        <v>27.16</v>
      </c>
    </row>
    <row r="3219" spans="1:4" x14ac:dyDescent="0.2">
      <c r="A3219" s="424" t="s">
        <v>10233</v>
      </c>
      <c r="B3219" s="429" t="s">
        <v>1757</v>
      </c>
      <c r="C3219" s="424" t="s">
        <v>8884</v>
      </c>
      <c r="D3219" s="436">
        <v>16283.03</v>
      </c>
    </row>
    <row r="3220" spans="1:4" x14ac:dyDescent="0.2">
      <c r="A3220" s="424" t="s">
        <v>4098</v>
      </c>
      <c r="B3220" s="429" t="s">
        <v>4099</v>
      </c>
      <c r="C3220" s="424" t="s">
        <v>5116</v>
      </c>
      <c r="D3220" s="433">
        <v>32.14</v>
      </c>
    </row>
    <row r="3221" spans="1:4" x14ac:dyDescent="0.2">
      <c r="A3221" s="424" t="s">
        <v>4100</v>
      </c>
      <c r="B3221" s="429" t="s">
        <v>4101</v>
      </c>
      <c r="C3221" s="424" t="s">
        <v>5116</v>
      </c>
      <c r="D3221" s="433">
        <v>28.92</v>
      </c>
    </row>
    <row r="3222" spans="1:4" x14ac:dyDescent="0.2">
      <c r="A3222" s="424" t="s">
        <v>4102</v>
      </c>
      <c r="B3222" s="429" t="s">
        <v>1731</v>
      </c>
      <c r="C3222" s="424" t="s">
        <v>5116</v>
      </c>
      <c r="D3222" s="433">
        <v>27.45</v>
      </c>
    </row>
    <row r="3223" spans="1:4" x14ac:dyDescent="0.2">
      <c r="A3223" s="424" t="s">
        <v>4103</v>
      </c>
      <c r="B3223" s="429" t="s">
        <v>1732</v>
      </c>
      <c r="C3223" s="424" t="s">
        <v>5116</v>
      </c>
      <c r="D3223" s="433">
        <v>28.66</v>
      </c>
    </row>
    <row r="3224" spans="1:4" x14ac:dyDescent="0.2">
      <c r="A3224" s="424" t="s">
        <v>4104</v>
      </c>
      <c r="B3224" s="429" t="s">
        <v>1735</v>
      </c>
      <c r="C3224" s="424" t="s">
        <v>5116</v>
      </c>
      <c r="D3224" s="433">
        <v>30.52</v>
      </c>
    </row>
    <row r="3225" spans="1:4" x14ac:dyDescent="0.2">
      <c r="A3225" s="424" t="s">
        <v>4105</v>
      </c>
      <c r="B3225" s="429" t="s">
        <v>4106</v>
      </c>
      <c r="C3225" s="424" t="s">
        <v>5116</v>
      </c>
      <c r="D3225" s="433">
        <v>27.05</v>
      </c>
    </row>
    <row r="3226" spans="1:4" x14ac:dyDescent="0.2">
      <c r="A3226" s="424" t="s">
        <v>5096</v>
      </c>
      <c r="B3226" s="429" t="s">
        <v>1736</v>
      </c>
      <c r="C3226" s="424" t="s">
        <v>5116</v>
      </c>
      <c r="D3226" s="433">
        <v>26.52</v>
      </c>
    </row>
    <row r="3227" spans="1:4" x14ac:dyDescent="0.2">
      <c r="A3227" s="424" t="s">
        <v>4107</v>
      </c>
      <c r="B3227" s="429" t="s">
        <v>4108</v>
      </c>
      <c r="C3227" s="424" t="s">
        <v>5116</v>
      </c>
      <c r="D3227" s="433">
        <v>19.760000000000002</v>
      </c>
    </row>
    <row r="3228" spans="1:4" x14ac:dyDescent="0.2">
      <c r="A3228" s="424" t="s">
        <v>4109</v>
      </c>
      <c r="B3228" s="429" t="s">
        <v>945</v>
      </c>
      <c r="C3228" s="424" t="s">
        <v>5116</v>
      </c>
      <c r="D3228" s="433">
        <v>27.23</v>
      </c>
    </row>
    <row r="3229" spans="1:4" x14ac:dyDescent="0.2">
      <c r="A3229" s="424" t="s">
        <v>4110</v>
      </c>
      <c r="B3229" s="429" t="s">
        <v>958</v>
      </c>
      <c r="C3229" s="424" t="s">
        <v>5116</v>
      </c>
      <c r="D3229" s="433">
        <v>19.760000000000002</v>
      </c>
    </row>
    <row r="3230" spans="1:4" x14ac:dyDescent="0.2">
      <c r="A3230" s="424" t="s">
        <v>4111</v>
      </c>
      <c r="B3230" s="429" t="s">
        <v>4112</v>
      </c>
      <c r="C3230" s="424" t="s">
        <v>5116</v>
      </c>
      <c r="D3230" s="433">
        <v>27.05</v>
      </c>
    </row>
    <row r="3231" spans="1:4" x14ac:dyDescent="0.2">
      <c r="A3231" s="424" t="s">
        <v>10234</v>
      </c>
      <c r="B3231" s="429" t="s">
        <v>5368</v>
      </c>
      <c r="C3231" s="424" t="s">
        <v>8884</v>
      </c>
      <c r="D3231" s="435">
        <v>8054.53</v>
      </c>
    </row>
    <row r="3232" spans="1:4" x14ac:dyDescent="0.2">
      <c r="A3232" s="424" t="s">
        <v>4113</v>
      </c>
      <c r="B3232" s="429" t="s">
        <v>1740</v>
      </c>
      <c r="C3232" s="424" t="s">
        <v>5116</v>
      </c>
      <c r="D3232" s="433">
        <v>26.79</v>
      </c>
    </row>
    <row r="3233" spans="1:4" x14ac:dyDescent="0.2">
      <c r="A3233" s="424" t="s">
        <v>13997</v>
      </c>
      <c r="B3233" s="429" t="s">
        <v>13998</v>
      </c>
      <c r="C3233" s="424" t="s">
        <v>5116</v>
      </c>
      <c r="D3233" s="433">
        <v>45.59</v>
      </c>
    </row>
    <row r="3234" spans="1:4" x14ac:dyDescent="0.2">
      <c r="A3234" s="424" t="s">
        <v>4114</v>
      </c>
      <c r="B3234" s="429" t="s">
        <v>1742</v>
      </c>
      <c r="C3234" s="424" t="s">
        <v>5116</v>
      </c>
      <c r="D3234" s="433">
        <v>21.98</v>
      </c>
    </row>
    <row r="3235" spans="1:4" x14ac:dyDescent="0.2">
      <c r="A3235" s="424" t="s">
        <v>13999</v>
      </c>
      <c r="B3235" s="429" t="s">
        <v>5357</v>
      </c>
      <c r="C3235" s="424" t="s">
        <v>8884</v>
      </c>
      <c r="D3235" s="435">
        <v>3517.12</v>
      </c>
    </row>
    <row r="3236" spans="1:4" x14ac:dyDescent="0.2">
      <c r="A3236" s="424" t="s">
        <v>10235</v>
      </c>
      <c r="B3236" s="429" t="s">
        <v>1743</v>
      </c>
      <c r="C3236" s="424" t="s">
        <v>8884</v>
      </c>
      <c r="D3236" s="435">
        <v>4466.88</v>
      </c>
    </row>
    <row r="3237" spans="1:4" s="421" customFormat="1" x14ac:dyDescent="0.2">
      <c r="A3237" s="437"/>
      <c r="B3237" s="438"/>
      <c r="C3237" s="437"/>
      <c r="D3237" s="439"/>
    </row>
    <row r="3238" spans="1:4" s="421" customFormat="1" x14ac:dyDescent="0.2">
      <c r="A3238" s="437"/>
      <c r="B3238" s="438"/>
      <c r="C3238" s="437"/>
      <c r="D3238" s="439"/>
    </row>
    <row r="3239" spans="1:4" s="421" customFormat="1" ht="24" x14ac:dyDescent="0.2">
      <c r="A3239" s="440" t="s">
        <v>918</v>
      </c>
      <c r="B3239" s="441" t="s">
        <v>33</v>
      </c>
      <c r="C3239" s="440" t="s">
        <v>19</v>
      </c>
      <c r="D3239" s="442" t="s">
        <v>940</v>
      </c>
    </row>
    <row r="3240" spans="1:4" s="421" customFormat="1" x14ac:dyDescent="0.2">
      <c r="A3240" s="430">
        <v>248</v>
      </c>
      <c r="B3240" s="428" t="s">
        <v>14000</v>
      </c>
      <c r="C3240" s="423"/>
      <c r="D3240" s="431"/>
    </row>
    <row r="3241" spans="1:4" s="421" customFormat="1" x14ac:dyDescent="0.2">
      <c r="A3241" s="424" t="s">
        <v>14001</v>
      </c>
      <c r="B3241" s="429" t="s">
        <v>14002</v>
      </c>
      <c r="C3241" s="424" t="s">
        <v>12949</v>
      </c>
      <c r="D3241" s="432">
        <v>2.75</v>
      </c>
    </row>
    <row r="3242" spans="1:4" s="421" customFormat="1" x14ac:dyDescent="0.2">
      <c r="A3242" s="424" t="s">
        <v>14003</v>
      </c>
      <c r="B3242" s="429" t="s">
        <v>14004</v>
      </c>
      <c r="C3242" s="424" t="s">
        <v>12949</v>
      </c>
      <c r="D3242" s="432">
        <v>1.45</v>
      </c>
    </row>
    <row r="3243" spans="1:4" s="421" customFormat="1" x14ac:dyDescent="0.2">
      <c r="A3243" s="430">
        <v>249</v>
      </c>
      <c r="B3243" s="428" t="s">
        <v>14005</v>
      </c>
      <c r="C3243" s="423"/>
      <c r="D3243" s="431"/>
    </row>
    <row r="3244" spans="1:4" x14ac:dyDescent="0.2">
      <c r="A3244" s="424" t="s">
        <v>14006</v>
      </c>
      <c r="B3244" s="429" t="s">
        <v>14007</v>
      </c>
      <c r="C3244" s="424" t="s">
        <v>8866</v>
      </c>
      <c r="D3244" s="433">
        <v>27.28</v>
      </c>
    </row>
    <row r="3245" spans="1:4" x14ac:dyDescent="0.2">
      <c r="A3245" s="424" t="s">
        <v>5585</v>
      </c>
      <c r="B3245" s="429" t="s">
        <v>14008</v>
      </c>
      <c r="C3245" s="424" t="s">
        <v>8872</v>
      </c>
      <c r="D3245" s="432">
        <v>6.05</v>
      </c>
    </row>
    <row r="3246" spans="1:4" ht="12.75" customHeight="1" x14ac:dyDescent="0.2">
      <c r="A3246" s="424" t="s">
        <v>5584</v>
      </c>
      <c r="B3246" s="429" t="s">
        <v>14009</v>
      </c>
      <c r="C3246" s="424" t="s">
        <v>8872</v>
      </c>
      <c r="D3246" s="432">
        <v>5.66</v>
      </c>
    </row>
    <row r="3247" spans="1:4" ht="12.75" customHeight="1" x14ac:dyDescent="0.2">
      <c r="A3247" s="424" t="s">
        <v>5583</v>
      </c>
      <c r="B3247" s="429" t="s">
        <v>14010</v>
      </c>
      <c r="C3247" s="424" t="s">
        <v>8872</v>
      </c>
      <c r="D3247" s="432">
        <v>5.26</v>
      </c>
    </row>
    <row r="3248" spans="1:4" ht="12.75" customHeight="1" x14ac:dyDescent="0.2">
      <c r="A3248" s="424" t="s">
        <v>5582</v>
      </c>
      <c r="B3248" s="429" t="s">
        <v>14011</v>
      </c>
      <c r="C3248" s="424" t="s">
        <v>8872</v>
      </c>
      <c r="D3248" s="432">
        <v>4.47</v>
      </c>
    </row>
    <row r="3249" spans="1:4" ht="12.75" customHeight="1" x14ac:dyDescent="0.2">
      <c r="A3249" s="424" t="s">
        <v>14012</v>
      </c>
      <c r="B3249" s="429" t="s">
        <v>14013</v>
      </c>
      <c r="C3249" s="424" t="s">
        <v>8872</v>
      </c>
      <c r="D3249" s="433">
        <v>12.84</v>
      </c>
    </row>
    <row r="3250" spans="1:4" ht="12.75" customHeight="1" x14ac:dyDescent="0.2">
      <c r="A3250" s="424" t="s">
        <v>5580</v>
      </c>
      <c r="B3250" s="429" t="s">
        <v>14014</v>
      </c>
      <c r="C3250" s="424" t="s">
        <v>8872</v>
      </c>
      <c r="D3250" s="433">
        <v>27.96</v>
      </c>
    </row>
    <row r="3251" spans="1:4" ht="12.75" customHeight="1" x14ac:dyDescent="0.2">
      <c r="A3251" s="424" t="s">
        <v>14015</v>
      </c>
      <c r="B3251" s="429" t="s">
        <v>14016</v>
      </c>
      <c r="C3251" s="424" t="s">
        <v>8872</v>
      </c>
      <c r="D3251" s="433">
        <v>14.25</v>
      </c>
    </row>
    <row r="3252" spans="1:4" ht="12.75" customHeight="1" x14ac:dyDescent="0.2">
      <c r="A3252" s="424" t="s">
        <v>14017</v>
      </c>
      <c r="B3252" s="429" t="s">
        <v>14018</v>
      </c>
      <c r="C3252" s="424" t="s">
        <v>1930</v>
      </c>
      <c r="D3252" s="433">
        <v>10.199999999999999</v>
      </c>
    </row>
    <row r="3253" spans="1:4" ht="12.75" customHeight="1" x14ac:dyDescent="0.2">
      <c r="A3253" s="424" t="s">
        <v>5576</v>
      </c>
      <c r="B3253" s="429" t="s">
        <v>14019</v>
      </c>
      <c r="C3253" s="424" t="s">
        <v>8872</v>
      </c>
      <c r="D3253" s="433">
        <v>80.03</v>
      </c>
    </row>
    <row r="3254" spans="1:4" ht="12.75" customHeight="1" x14ac:dyDescent="0.2">
      <c r="A3254" s="424" t="s">
        <v>5519</v>
      </c>
      <c r="B3254" s="429" t="s">
        <v>14020</v>
      </c>
      <c r="C3254" s="424" t="s">
        <v>8866</v>
      </c>
      <c r="D3254" s="432">
        <v>0.48</v>
      </c>
    </row>
    <row r="3255" spans="1:4" ht="12.75" customHeight="1" x14ac:dyDescent="0.2">
      <c r="A3255" s="424" t="s">
        <v>14021</v>
      </c>
      <c r="B3255" s="429" t="s">
        <v>14022</v>
      </c>
      <c r="C3255" s="424" t="s">
        <v>8866</v>
      </c>
      <c r="D3255" s="432">
        <v>0.52</v>
      </c>
    </row>
    <row r="3256" spans="1:4" ht="12.75" customHeight="1" x14ac:dyDescent="0.2">
      <c r="A3256" s="424" t="s">
        <v>14023</v>
      </c>
      <c r="B3256" s="429" t="s">
        <v>14024</v>
      </c>
      <c r="C3256" s="424" t="s">
        <v>8872</v>
      </c>
      <c r="D3256" s="433">
        <v>43.74</v>
      </c>
    </row>
    <row r="3257" spans="1:4" ht="12.75" customHeight="1" x14ac:dyDescent="0.2">
      <c r="A3257" s="424" t="s">
        <v>14025</v>
      </c>
      <c r="B3257" s="429" t="s">
        <v>14026</v>
      </c>
      <c r="C3257" s="424" t="s">
        <v>8872</v>
      </c>
      <c r="D3257" s="434">
        <v>312.68</v>
      </c>
    </row>
    <row r="3258" spans="1:4" ht="12.75" customHeight="1" x14ac:dyDescent="0.2">
      <c r="A3258" s="424" t="s">
        <v>14027</v>
      </c>
      <c r="B3258" s="429" t="s">
        <v>14028</v>
      </c>
      <c r="C3258" s="424" t="s">
        <v>1930</v>
      </c>
      <c r="D3258" s="433">
        <v>39.86</v>
      </c>
    </row>
    <row r="3259" spans="1:4" ht="12.75" customHeight="1" x14ac:dyDescent="0.2">
      <c r="A3259" s="424" t="s">
        <v>14029</v>
      </c>
      <c r="B3259" s="429" t="s">
        <v>14030</v>
      </c>
      <c r="C3259" s="424" t="s">
        <v>1930</v>
      </c>
      <c r="D3259" s="433">
        <v>99.67</v>
      </c>
    </row>
    <row r="3260" spans="1:4" ht="12.75" customHeight="1" x14ac:dyDescent="0.2">
      <c r="A3260" s="424" t="s">
        <v>14031</v>
      </c>
      <c r="B3260" s="429" t="s">
        <v>14032</v>
      </c>
      <c r="C3260" s="424" t="s">
        <v>8872</v>
      </c>
      <c r="D3260" s="434">
        <v>107.32</v>
      </c>
    </row>
    <row r="3261" spans="1:4" ht="12.75" customHeight="1" x14ac:dyDescent="0.2">
      <c r="A3261" s="424" t="s">
        <v>14033</v>
      </c>
      <c r="B3261" s="429" t="s">
        <v>14034</v>
      </c>
      <c r="C3261" s="424" t="s">
        <v>8872</v>
      </c>
      <c r="D3261" s="432">
        <v>3.85</v>
      </c>
    </row>
    <row r="3262" spans="1:4" ht="12.75" customHeight="1" x14ac:dyDescent="0.2">
      <c r="A3262" s="424" t="s">
        <v>5581</v>
      </c>
      <c r="B3262" s="429" t="s">
        <v>14035</v>
      </c>
      <c r="C3262" s="424" t="s">
        <v>8872</v>
      </c>
      <c r="D3262" s="432">
        <v>6.76</v>
      </c>
    </row>
    <row r="3263" spans="1:4" ht="12.75" customHeight="1" x14ac:dyDescent="0.2">
      <c r="A3263" s="424" t="s">
        <v>14036</v>
      </c>
      <c r="B3263" s="429" t="s">
        <v>14035</v>
      </c>
      <c r="C3263" s="424" t="s">
        <v>8872</v>
      </c>
      <c r="D3263" s="432">
        <v>0</v>
      </c>
    </row>
    <row r="3264" spans="1:4" ht="12.75" customHeight="1" x14ac:dyDescent="0.2">
      <c r="A3264" s="424" t="s">
        <v>5528</v>
      </c>
      <c r="B3264" s="429" t="s">
        <v>14037</v>
      </c>
      <c r="C3264" s="424" t="s">
        <v>8872</v>
      </c>
      <c r="D3264" s="432">
        <v>6.41</v>
      </c>
    </row>
    <row r="3265" spans="1:4" ht="12.75" customHeight="1" x14ac:dyDescent="0.2">
      <c r="A3265" s="424" t="s">
        <v>5529</v>
      </c>
      <c r="B3265" s="429" t="s">
        <v>14038</v>
      </c>
      <c r="C3265" s="424" t="s">
        <v>8872</v>
      </c>
      <c r="D3265" s="432">
        <v>6.91</v>
      </c>
    </row>
    <row r="3266" spans="1:4" ht="12.75" customHeight="1" x14ac:dyDescent="0.2">
      <c r="A3266" s="424" t="s">
        <v>5530</v>
      </c>
      <c r="B3266" s="429" t="s">
        <v>14039</v>
      </c>
      <c r="C3266" s="424" t="s">
        <v>8872</v>
      </c>
      <c r="D3266" s="432">
        <v>7.34</v>
      </c>
    </row>
    <row r="3267" spans="1:4" ht="12.75" customHeight="1" x14ac:dyDescent="0.2">
      <c r="A3267" s="424" t="s">
        <v>5531</v>
      </c>
      <c r="B3267" s="429" t="s">
        <v>14040</v>
      </c>
      <c r="C3267" s="424" t="s">
        <v>8872</v>
      </c>
      <c r="D3267" s="432">
        <v>8.11</v>
      </c>
    </row>
    <row r="3268" spans="1:4" ht="12.75" customHeight="1" x14ac:dyDescent="0.2">
      <c r="A3268" s="424" t="s">
        <v>5532</v>
      </c>
      <c r="B3268" s="429" t="s">
        <v>14041</v>
      </c>
      <c r="C3268" s="424" t="s">
        <v>8872</v>
      </c>
      <c r="D3268" s="432">
        <v>8.4499999999999993</v>
      </c>
    </row>
    <row r="3269" spans="1:4" ht="12.75" customHeight="1" x14ac:dyDescent="0.2">
      <c r="A3269" s="424" t="s">
        <v>5533</v>
      </c>
      <c r="B3269" s="429" t="s">
        <v>14042</v>
      </c>
      <c r="C3269" s="424" t="s">
        <v>8872</v>
      </c>
      <c r="D3269" s="432">
        <v>8.76</v>
      </c>
    </row>
    <row r="3270" spans="1:4" ht="12.75" customHeight="1" x14ac:dyDescent="0.2">
      <c r="A3270" s="424" t="s">
        <v>5534</v>
      </c>
      <c r="B3270" s="429" t="s">
        <v>14043</v>
      </c>
      <c r="C3270" s="424" t="s">
        <v>8872</v>
      </c>
      <c r="D3270" s="432">
        <v>9.4700000000000006</v>
      </c>
    </row>
    <row r="3271" spans="1:4" ht="12.75" customHeight="1" x14ac:dyDescent="0.2">
      <c r="A3271" s="424" t="s">
        <v>5535</v>
      </c>
      <c r="B3271" s="429" t="s">
        <v>14044</v>
      </c>
      <c r="C3271" s="424" t="s">
        <v>8872</v>
      </c>
      <c r="D3271" s="432">
        <v>9.7799999999999994</v>
      </c>
    </row>
    <row r="3272" spans="1:4" ht="12.75" customHeight="1" x14ac:dyDescent="0.2">
      <c r="A3272" s="424" t="s">
        <v>5536</v>
      </c>
      <c r="B3272" s="429" t="s">
        <v>14045</v>
      </c>
      <c r="C3272" s="424" t="s">
        <v>8872</v>
      </c>
      <c r="D3272" s="433">
        <v>10.08</v>
      </c>
    </row>
    <row r="3273" spans="1:4" ht="12.75" customHeight="1" x14ac:dyDescent="0.2">
      <c r="A3273" s="424" t="s">
        <v>5537</v>
      </c>
      <c r="B3273" s="429" t="s">
        <v>14046</v>
      </c>
      <c r="C3273" s="424" t="s">
        <v>8872</v>
      </c>
      <c r="D3273" s="433">
        <v>10.79</v>
      </c>
    </row>
    <row r="3274" spans="1:4" ht="12.75" customHeight="1" x14ac:dyDescent="0.2">
      <c r="A3274" s="424" t="s">
        <v>5538</v>
      </c>
      <c r="B3274" s="429" t="s">
        <v>14047</v>
      </c>
      <c r="C3274" s="424" t="s">
        <v>8872</v>
      </c>
      <c r="D3274" s="433">
        <v>11.35</v>
      </c>
    </row>
    <row r="3275" spans="1:4" ht="12.75" customHeight="1" x14ac:dyDescent="0.2">
      <c r="A3275" s="424" t="s">
        <v>5539</v>
      </c>
      <c r="B3275" s="429" t="s">
        <v>14048</v>
      </c>
      <c r="C3275" s="424" t="s">
        <v>8872</v>
      </c>
      <c r="D3275" s="433">
        <v>12.61</v>
      </c>
    </row>
    <row r="3276" spans="1:4" ht="12.75" customHeight="1" x14ac:dyDescent="0.2">
      <c r="A3276" s="424" t="s">
        <v>14049</v>
      </c>
      <c r="B3276" s="429" t="s">
        <v>14050</v>
      </c>
      <c r="C3276" s="424" t="s">
        <v>8872</v>
      </c>
      <c r="D3276" s="432">
        <v>5.71</v>
      </c>
    </row>
    <row r="3277" spans="1:4" ht="12.75" customHeight="1" x14ac:dyDescent="0.2">
      <c r="A3277" s="424" t="s">
        <v>14051</v>
      </c>
      <c r="B3277" s="429" t="s">
        <v>14052</v>
      </c>
      <c r="C3277" s="424" t="s">
        <v>8872</v>
      </c>
      <c r="D3277" s="432">
        <v>6.43</v>
      </c>
    </row>
    <row r="3278" spans="1:4" ht="12.75" customHeight="1" x14ac:dyDescent="0.2">
      <c r="A3278" s="424" t="s">
        <v>14053</v>
      </c>
      <c r="B3278" s="429" t="s">
        <v>14054</v>
      </c>
      <c r="C3278" s="424" t="s">
        <v>8872</v>
      </c>
      <c r="D3278" s="432">
        <v>6.71</v>
      </c>
    </row>
    <row r="3279" spans="1:4" ht="12.75" customHeight="1" x14ac:dyDescent="0.2">
      <c r="A3279" s="424" t="s">
        <v>14055</v>
      </c>
      <c r="B3279" s="429" t="s">
        <v>14056</v>
      </c>
      <c r="C3279" s="424" t="s">
        <v>8872</v>
      </c>
      <c r="D3279" s="432">
        <v>6.94</v>
      </c>
    </row>
    <row r="3280" spans="1:4" ht="12.75" customHeight="1" x14ac:dyDescent="0.2">
      <c r="A3280" s="424" t="s">
        <v>14057</v>
      </c>
      <c r="B3280" s="429" t="s">
        <v>14058</v>
      </c>
      <c r="C3280" s="424" t="s">
        <v>8872</v>
      </c>
      <c r="D3280" s="432">
        <v>7.16</v>
      </c>
    </row>
    <row r="3281" spans="1:4" ht="12.75" customHeight="1" x14ac:dyDescent="0.2">
      <c r="A3281" s="424" t="s">
        <v>14059</v>
      </c>
      <c r="B3281" s="429" t="s">
        <v>14060</v>
      </c>
      <c r="C3281" s="424" t="s">
        <v>8872</v>
      </c>
      <c r="D3281" s="432">
        <v>7.37</v>
      </c>
    </row>
    <row r="3282" spans="1:4" ht="12.75" customHeight="1" x14ac:dyDescent="0.2">
      <c r="A3282" s="424" t="s">
        <v>14061</v>
      </c>
      <c r="B3282" s="429" t="s">
        <v>14062</v>
      </c>
      <c r="C3282" s="424" t="s">
        <v>8872</v>
      </c>
      <c r="D3282" s="432">
        <v>7.96</v>
      </c>
    </row>
    <row r="3283" spans="1:4" ht="12.75" customHeight="1" x14ac:dyDescent="0.2">
      <c r="A3283" s="424" t="s">
        <v>14063</v>
      </c>
      <c r="B3283" s="429" t="s">
        <v>14064</v>
      </c>
      <c r="C3283" s="424" t="s">
        <v>8872</v>
      </c>
      <c r="D3283" s="432">
        <v>8.16</v>
      </c>
    </row>
    <row r="3284" spans="1:4" ht="12.75" customHeight="1" x14ac:dyDescent="0.2">
      <c r="A3284" s="424" t="s">
        <v>14065</v>
      </c>
      <c r="B3284" s="429" t="s">
        <v>14066</v>
      </c>
      <c r="C3284" s="424" t="s">
        <v>8872</v>
      </c>
      <c r="D3284" s="432">
        <v>8.35</v>
      </c>
    </row>
    <row r="3285" spans="1:4" ht="12.75" customHeight="1" x14ac:dyDescent="0.2">
      <c r="A3285" s="424" t="s">
        <v>14067</v>
      </c>
      <c r="B3285" s="429" t="s">
        <v>14068</v>
      </c>
      <c r="C3285" s="424" t="s">
        <v>8872</v>
      </c>
      <c r="D3285" s="432">
        <v>8.5500000000000007</v>
      </c>
    </row>
    <row r="3286" spans="1:4" ht="12.75" customHeight="1" x14ac:dyDescent="0.2">
      <c r="A3286" s="424" t="s">
        <v>14069</v>
      </c>
      <c r="B3286" s="429" t="s">
        <v>14070</v>
      </c>
      <c r="C3286" s="424" t="s">
        <v>8872</v>
      </c>
      <c r="D3286" s="432">
        <v>9.32</v>
      </c>
    </row>
    <row r="3287" spans="1:4" ht="12.75" customHeight="1" x14ac:dyDescent="0.2">
      <c r="A3287" s="424" t="s">
        <v>14071</v>
      </c>
      <c r="B3287" s="429" t="s">
        <v>14072</v>
      </c>
      <c r="C3287" s="424" t="s">
        <v>8872</v>
      </c>
      <c r="D3287" s="432">
        <v>9.8699999999999992</v>
      </c>
    </row>
    <row r="3288" spans="1:4" ht="12.75" customHeight="1" x14ac:dyDescent="0.2">
      <c r="A3288" s="424" t="s">
        <v>14073</v>
      </c>
      <c r="B3288" s="429" t="s">
        <v>14074</v>
      </c>
      <c r="C3288" s="424" t="s">
        <v>8872</v>
      </c>
      <c r="D3288" s="432">
        <v>5.61</v>
      </c>
    </row>
    <row r="3289" spans="1:4" ht="12.75" customHeight="1" x14ac:dyDescent="0.2">
      <c r="A3289" s="424" t="s">
        <v>14075</v>
      </c>
      <c r="B3289" s="429" t="s">
        <v>14076</v>
      </c>
      <c r="C3289" s="424" t="s">
        <v>8872</v>
      </c>
      <c r="D3289" s="432">
        <v>5.88</v>
      </c>
    </row>
    <row r="3290" spans="1:4" ht="12.75" customHeight="1" x14ac:dyDescent="0.2">
      <c r="A3290" s="424" t="s">
        <v>14077</v>
      </c>
      <c r="B3290" s="429" t="s">
        <v>14078</v>
      </c>
      <c r="C3290" s="424" t="s">
        <v>8872</v>
      </c>
      <c r="D3290" s="432">
        <v>6.5</v>
      </c>
    </row>
    <row r="3291" spans="1:4" ht="12.75" customHeight="1" x14ac:dyDescent="0.2">
      <c r="A3291" s="424" t="s">
        <v>14079</v>
      </c>
      <c r="B3291" s="429" t="s">
        <v>14080</v>
      </c>
      <c r="C3291" s="424" t="s">
        <v>8872</v>
      </c>
      <c r="D3291" s="432">
        <v>6.69</v>
      </c>
    </row>
    <row r="3292" spans="1:4" ht="12.75" customHeight="1" x14ac:dyDescent="0.2">
      <c r="A3292" s="424" t="s">
        <v>14081</v>
      </c>
      <c r="B3292" s="429" t="s">
        <v>14082</v>
      </c>
      <c r="C3292" s="424" t="s">
        <v>8872</v>
      </c>
      <c r="D3292" s="432">
        <v>6.87</v>
      </c>
    </row>
    <row r="3293" spans="1:4" ht="12.75" customHeight="1" x14ac:dyDescent="0.2">
      <c r="A3293" s="424" t="s">
        <v>14083</v>
      </c>
      <c r="B3293" s="429" t="s">
        <v>14084</v>
      </c>
      <c r="C3293" s="424" t="s">
        <v>8872</v>
      </c>
      <c r="D3293" s="432">
        <v>7.05</v>
      </c>
    </row>
    <row r="3294" spans="1:4" ht="12.75" customHeight="1" x14ac:dyDescent="0.2">
      <c r="A3294" s="424" t="s">
        <v>14085</v>
      </c>
      <c r="B3294" s="429" t="s">
        <v>14086</v>
      </c>
      <c r="C3294" s="424" t="s">
        <v>8872</v>
      </c>
      <c r="D3294" s="432">
        <v>7.21</v>
      </c>
    </row>
    <row r="3295" spans="1:4" ht="12.75" customHeight="1" x14ac:dyDescent="0.2">
      <c r="A3295" s="424" t="s">
        <v>14087</v>
      </c>
      <c r="B3295" s="429" t="s">
        <v>14088</v>
      </c>
      <c r="C3295" s="424" t="s">
        <v>8872</v>
      </c>
      <c r="D3295" s="432">
        <v>7.37</v>
      </c>
    </row>
    <row r="3296" spans="1:4" ht="12.75" customHeight="1" x14ac:dyDescent="0.2">
      <c r="A3296" s="424" t="s">
        <v>14089</v>
      </c>
      <c r="B3296" s="429" t="s">
        <v>14090</v>
      </c>
      <c r="C3296" s="424" t="s">
        <v>8872</v>
      </c>
      <c r="D3296" s="432">
        <v>7.93</v>
      </c>
    </row>
    <row r="3297" spans="1:4" ht="12.75" customHeight="1" x14ac:dyDescent="0.2">
      <c r="A3297" s="424" t="s">
        <v>14091</v>
      </c>
      <c r="B3297" s="429" t="s">
        <v>14092</v>
      </c>
      <c r="C3297" s="424" t="s">
        <v>8872</v>
      </c>
      <c r="D3297" s="432">
        <v>8.09</v>
      </c>
    </row>
    <row r="3298" spans="1:4" ht="12.75" customHeight="1" x14ac:dyDescent="0.2">
      <c r="A3298" s="424" t="s">
        <v>14093</v>
      </c>
      <c r="B3298" s="429" t="s">
        <v>14094</v>
      </c>
      <c r="C3298" s="424" t="s">
        <v>8872</v>
      </c>
      <c r="D3298" s="432">
        <v>8.39</v>
      </c>
    </row>
    <row r="3299" spans="1:4" ht="12.75" customHeight="1" x14ac:dyDescent="0.2">
      <c r="A3299" s="424" t="s">
        <v>14095</v>
      </c>
      <c r="B3299" s="429" t="s">
        <v>14096</v>
      </c>
      <c r="C3299" s="424" t="s">
        <v>8872</v>
      </c>
      <c r="D3299" s="432">
        <v>8.85</v>
      </c>
    </row>
    <row r="3300" spans="1:4" ht="12.75" customHeight="1" x14ac:dyDescent="0.2">
      <c r="A3300" s="424" t="s">
        <v>5540</v>
      </c>
      <c r="B3300" s="429" t="s">
        <v>14097</v>
      </c>
      <c r="C3300" s="424" t="s">
        <v>8872</v>
      </c>
      <c r="D3300" s="432">
        <v>9.17</v>
      </c>
    </row>
    <row r="3301" spans="1:4" ht="12.75" customHeight="1" x14ac:dyDescent="0.2">
      <c r="A3301" s="424" t="s">
        <v>5541</v>
      </c>
      <c r="B3301" s="429" t="s">
        <v>14098</v>
      </c>
      <c r="C3301" s="424" t="s">
        <v>8872</v>
      </c>
      <c r="D3301" s="432">
        <v>9.73</v>
      </c>
    </row>
    <row r="3302" spans="1:4" ht="12.75" customHeight="1" x14ac:dyDescent="0.2">
      <c r="A3302" s="424" t="s">
        <v>5542</v>
      </c>
      <c r="B3302" s="429" t="s">
        <v>14099</v>
      </c>
      <c r="C3302" s="424" t="s">
        <v>8872</v>
      </c>
      <c r="D3302" s="433">
        <v>10.199999999999999</v>
      </c>
    </row>
    <row r="3303" spans="1:4" ht="12.75" customHeight="1" x14ac:dyDescent="0.2">
      <c r="A3303" s="424" t="s">
        <v>5543</v>
      </c>
      <c r="B3303" s="429" t="s">
        <v>14100</v>
      </c>
      <c r="C3303" s="424" t="s">
        <v>8872</v>
      </c>
      <c r="D3303" s="433">
        <v>11.31</v>
      </c>
    </row>
    <row r="3304" spans="1:4" ht="12.75" customHeight="1" x14ac:dyDescent="0.2">
      <c r="A3304" s="424" t="s">
        <v>5544</v>
      </c>
      <c r="B3304" s="429" t="s">
        <v>14101</v>
      </c>
      <c r="C3304" s="424" t="s">
        <v>8872</v>
      </c>
      <c r="D3304" s="433">
        <v>11.68</v>
      </c>
    </row>
    <row r="3305" spans="1:4" ht="12.75" customHeight="1" x14ac:dyDescent="0.2">
      <c r="A3305" s="424" t="s">
        <v>5545</v>
      </c>
      <c r="B3305" s="429" t="s">
        <v>14102</v>
      </c>
      <c r="C3305" s="424" t="s">
        <v>8872</v>
      </c>
      <c r="D3305" s="433">
        <v>12.04</v>
      </c>
    </row>
    <row r="3306" spans="1:4" ht="12.75" customHeight="1" x14ac:dyDescent="0.2">
      <c r="A3306" s="424" t="s">
        <v>5546</v>
      </c>
      <c r="B3306" s="429" t="s">
        <v>14103</v>
      </c>
      <c r="C3306" s="424" t="s">
        <v>8872</v>
      </c>
      <c r="D3306" s="433">
        <v>12.38</v>
      </c>
    </row>
    <row r="3307" spans="1:4" ht="12.75" customHeight="1" x14ac:dyDescent="0.2">
      <c r="A3307" s="424" t="s">
        <v>5547</v>
      </c>
      <c r="B3307" s="429" t="s">
        <v>14104</v>
      </c>
      <c r="C3307" s="424" t="s">
        <v>8872</v>
      </c>
      <c r="D3307" s="433">
        <v>12.73</v>
      </c>
    </row>
    <row r="3308" spans="1:4" ht="12.75" customHeight="1" x14ac:dyDescent="0.2">
      <c r="A3308" s="424" t="s">
        <v>5548</v>
      </c>
      <c r="B3308" s="429" t="s">
        <v>14105</v>
      </c>
      <c r="C3308" s="424" t="s">
        <v>8872</v>
      </c>
      <c r="D3308" s="433">
        <v>13.76</v>
      </c>
    </row>
    <row r="3309" spans="1:4" ht="12.75" customHeight="1" x14ac:dyDescent="0.2">
      <c r="A3309" s="424" t="s">
        <v>5549</v>
      </c>
      <c r="B3309" s="429" t="s">
        <v>14106</v>
      </c>
      <c r="C3309" s="424" t="s">
        <v>8872</v>
      </c>
      <c r="D3309" s="433">
        <v>14.1</v>
      </c>
    </row>
    <row r="3310" spans="1:4" ht="12.75" customHeight="1" x14ac:dyDescent="0.2">
      <c r="A3310" s="424" t="s">
        <v>5550</v>
      </c>
      <c r="B3310" s="429" t="s">
        <v>14107</v>
      </c>
      <c r="C3310" s="424" t="s">
        <v>8872</v>
      </c>
      <c r="D3310" s="433">
        <v>14.72</v>
      </c>
    </row>
    <row r="3311" spans="1:4" ht="12.75" customHeight="1" x14ac:dyDescent="0.2">
      <c r="A3311" s="424" t="s">
        <v>5551</v>
      </c>
      <c r="B3311" s="429" t="s">
        <v>14108</v>
      </c>
      <c r="C3311" s="424" t="s">
        <v>8872</v>
      </c>
      <c r="D3311" s="433">
        <v>16.38</v>
      </c>
    </row>
    <row r="3312" spans="1:4" ht="12.75" customHeight="1" x14ac:dyDescent="0.2">
      <c r="A3312" s="424" t="s">
        <v>14109</v>
      </c>
      <c r="B3312" s="429" t="s">
        <v>14110</v>
      </c>
      <c r="C3312" s="424" t="s">
        <v>8872</v>
      </c>
      <c r="D3312" s="432">
        <v>8.83</v>
      </c>
    </row>
    <row r="3313" spans="1:4" ht="12.75" customHeight="1" x14ac:dyDescent="0.2">
      <c r="A3313" s="424" t="s">
        <v>14111</v>
      </c>
      <c r="B3313" s="429" t="s">
        <v>14112</v>
      </c>
      <c r="C3313" s="424" t="s">
        <v>8872</v>
      </c>
      <c r="D3313" s="432">
        <v>9.19</v>
      </c>
    </row>
    <row r="3314" spans="1:4" ht="12.75" customHeight="1" x14ac:dyDescent="0.2">
      <c r="A3314" s="424" t="s">
        <v>14113</v>
      </c>
      <c r="B3314" s="429" t="s">
        <v>14114</v>
      </c>
      <c r="C3314" s="424" t="s">
        <v>8872</v>
      </c>
      <c r="D3314" s="432">
        <v>9.5</v>
      </c>
    </row>
    <row r="3315" spans="1:4" ht="12.75" customHeight="1" x14ac:dyDescent="0.2">
      <c r="A3315" s="424" t="s">
        <v>14115</v>
      </c>
      <c r="B3315" s="429" t="s">
        <v>14116</v>
      </c>
      <c r="C3315" s="424" t="s">
        <v>8872</v>
      </c>
      <c r="D3315" s="432">
        <v>9.76</v>
      </c>
    </row>
    <row r="3316" spans="1:4" ht="12.75" customHeight="1" x14ac:dyDescent="0.2">
      <c r="A3316" s="424" t="s">
        <v>14117</v>
      </c>
      <c r="B3316" s="429" t="s">
        <v>14118</v>
      </c>
      <c r="C3316" s="424" t="s">
        <v>8872</v>
      </c>
      <c r="D3316" s="433">
        <v>10</v>
      </c>
    </row>
    <row r="3317" spans="1:4" ht="12.75" customHeight="1" x14ac:dyDescent="0.2">
      <c r="A3317" s="424" t="s">
        <v>14119</v>
      </c>
      <c r="B3317" s="429" t="s">
        <v>14120</v>
      </c>
      <c r="C3317" s="424" t="s">
        <v>8872</v>
      </c>
      <c r="D3317" s="433">
        <v>10.23</v>
      </c>
    </row>
    <row r="3318" spans="1:4" ht="12.75" customHeight="1" x14ac:dyDescent="0.2">
      <c r="A3318" s="424" t="s">
        <v>14121</v>
      </c>
      <c r="B3318" s="429" t="s">
        <v>14122</v>
      </c>
      <c r="C3318" s="424" t="s">
        <v>8872</v>
      </c>
      <c r="D3318" s="433">
        <v>10.45</v>
      </c>
    </row>
    <row r="3319" spans="1:4" ht="12.75" customHeight="1" x14ac:dyDescent="0.2">
      <c r="A3319" s="424" t="s">
        <v>14123</v>
      </c>
      <c r="B3319" s="429" t="s">
        <v>14124</v>
      </c>
      <c r="C3319" s="424" t="s">
        <v>8872</v>
      </c>
      <c r="D3319" s="433">
        <v>11.37</v>
      </c>
    </row>
    <row r="3320" spans="1:4" ht="12.75" customHeight="1" x14ac:dyDescent="0.2">
      <c r="A3320" s="424" t="s">
        <v>14125</v>
      </c>
      <c r="B3320" s="429" t="s">
        <v>14126</v>
      </c>
      <c r="C3320" s="424" t="s">
        <v>8872</v>
      </c>
      <c r="D3320" s="433">
        <v>11.58</v>
      </c>
    </row>
    <row r="3321" spans="1:4" ht="12.75" customHeight="1" x14ac:dyDescent="0.2">
      <c r="A3321" s="424" t="s">
        <v>14127</v>
      </c>
      <c r="B3321" s="429" t="s">
        <v>14128</v>
      </c>
      <c r="C3321" s="424" t="s">
        <v>8872</v>
      </c>
      <c r="D3321" s="433">
        <v>11.8</v>
      </c>
    </row>
    <row r="3322" spans="1:4" ht="12.75" customHeight="1" x14ac:dyDescent="0.2">
      <c r="A3322" s="424" t="s">
        <v>14129</v>
      </c>
      <c r="B3322" s="429" t="s">
        <v>14130</v>
      </c>
      <c r="C3322" s="424" t="s">
        <v>8872</v>
      </c>
      <c r="D3322" s="433">
        <v>12.21</v>
      </c>
    </row>
    <row r="3323" spans="1:4" ht="12.75" customHeight="1" x14ac:dyDescent="0.2">
      <c r="A3323" s="424" t="s">
        <v>14131</v>
      </c>
      <c r="B3323" s="429" t="s">
        <v>14132</v>
      </c>
      <c r="C3323" s="424" t="s">
        <v>8872</v>
      </c>
      <c r="D3323" s="433">
        <v>12.83</v>
      </c>
    </row>
    <row r="3324" spans="1:4" ht="12.75" customHeight="1" x14ac:dyDescent="0.2">
      <c r="A3324" s="424" t="s">
        <v>14133</v>
      </c>
      <c r="B3324" s="429" t="s">
        <v>14134</v>
      </c>
      <c r="C3324" s="424" t="s">
        <v>8872</v>
      </c>
      <c r="D3324" s="432">
        <v>8.7200000000000006</v>
      </c>
    </row>
    <row r="3325" spans="1:4" ht="12.75" customHeight="1" x14ac:dyDescent="0.2">
      <c r="A3325" s="424" t="s">
        <v>14135</v>
      </c>
      <c r="B3325" s="429" t="s">
        <v>14136</v>
      </c>
      <c r="C3325" s="424" t="s">
        <v>8872</v>
      </c>
      <c r="D3325" s="432">
        <v>9.02</v>
      </c>
    </row>
    <row r="3326" spans="1:4" ht="12.75" customHeight="1" x14ac:dyDescent="0.2">
      <c r="A3326" s="424" t="s">
        <v>14137</v>
      </c>
      <c r="B3326" s="429" t="s">
        <v>14138</v>
      </c>
      <c r="C3326" s="424" t="s">
        <v>8872</v>
      </c>
      <c r="D3326" s="432">
        <v>9.27</v>
      </c>
    </row>
    <row r="3327" spans="1:4" ht="12.75" customHeight="1" x14ac:dyDescent="0.2">
      <c r="A3327" s="424" t="s">
        <v>14139</v>
      </c>
      <c r="B3327" s="429" t="s">
        <v>14140</v>
      </c>
      <c r="C3327" s="424" t="s">
        <v>8872</v>
      </c>
      <c r="D3327" s="432">
        <v>9.48</v>
      </c>
    </row>
    <row r="3328" spans="1:4" ht="12.75" customHeight="1" x14ac:dyDescent="0.2">
      <c r="A3328" s="424" t="s">
        <v>14141</v>
      </c>
      <c r="B3328" s="429" t="s">
        <v>14142</v>
      </c>
      <c r="C3328" s="424" t="s">
        <v>8872</v>
      </c>
      <c r="D3328" s="432">
        <v>9.68</v>
      </c>
    </row>
    <row r="3329" spans="1:4" ht="12.75" customHeight="1" x14ac:dyDescent="0.2">
      <c r="A3329" s="424" t="s">
        <v>14143</v>
      </c>
      <c r="B3329" s="429" t="s">
        <v>14144</v>
      </c>
      <c r="C3329" s="424" t="s">
        <v>8872</v>
      </c>
      <c r="D3329" s="432">
        <v>9.8699999999999992</v>
      </c>
    </row>
    <row r="3330" spans="1:4" ht="12.75" customHeight="1" x14ac:dyDescent="0.2">
      <c r="A3330" s="424" t="s">
        <v>14145</v>
      </c>
      <c r="B3330" s="429" t="s">
        <v>14146</v>
      </c>
      <c r="C3330" s="424" t="s">
        <v>8872</v>
      </c>
      <c r="D3330" s="433">
        <v>10.050000000000001</v>
      </c>
    </row>
    <row r="3331" spans="1:4" ht="12.75" customHeight="1" x14ac:dyDescent="0.2">
      <c r="A3331" s="424" t="s">
        <v>14147</v>
      </c>
      <c r="B3331" s="429" t="s">
        <v>14148</v>
      </c>
      <c r="C3331" s="424" t="s">
        <v>8872</v>
      </c>
      <c r="D3331" s="433">
        <v>10.23</v>
      </c>
    </row>
    <row r="3332" spans="1:4" ht="12.75" customHeight="1" x14ac:dyDescent="0.2">
      <c r="A3332" s="424" t="s">
        <v>14149</v>
      </c>
      <c r="B3332" s="429" t="s">
        <v>14150</v>
      </c>
      <c r="C3332" s="424" t="s">
        <v>8872</v>
      </c>
      <c r="D3332" s="433">
        <v>10.41</v>
      </c>
    </row>
    <row r="3333" spans="1:4" ht="12.75" customHeight="1" x14ac:dyDescent="0.2">
      <c r="A3333" s="424" t="s">
        <v>14151</v>
      </c>
      <c r="B3333" s="429" t="s">
        <v>14152</v>
      </c>
      <c r="C3333" s="424" t="s">
        <v>8872</v>
      </c>
      <c r="D3333" s="433">
        <v>11.29</v>
      </c>
    </row>
    <row r="3334" spans="1:4" ht="12.75" customHeight="1" x14ac:dyDescent="0.2">
      <c r="A3334" s="424" t="s">
        <v>14153</v>
      </c>
      <c r="B3334" s="429" t="s">
        <v>14154</v>
      </c>
      <c r="C3334" s="424" t="s">
        <v>8872</v>
      </c>
      <c r="D3334" s="433">
        <v>11.62</v>
      </c>
    </row>
    <row r="3335" spans="1:4" ht="12.75" customHeight="1" x14ac:dyDescent="0.2">
      <c r="A3335" s="424" t="s">
        <v>14155</v>
      </c>
      <c r="B3335" s="429" t="s">
        <v>14156</v>
      </c>
      <c r="C3335" s="424" t="s">
        <v>8872</v>
      </c>
      <c r="D3335" s="433">
        <v>12.13</v>
      </c>
    </row>
    <row r="3336" spans="1:4" ht="12.75" customHeight="1" x14ac:dyDescent="0.2">
      <c r="A3336" s="424" t="s">
        <v>14157</v>
      </c>
      <c r="B3336" s="429" t="s">
        <v>14158</v>
      </c>
      <c r="C3336" s="424" t="s">
        <v>8872</v>
      </c>
      <c r="D3336" s="433">
        <v>43.54</v>
      </c>
    </row>
    <row r="3337" spans="1:4" ht="12.75" customHeight="1" x14ac:dyDescent="0.2">
      <c r="A3337" s="424" t="s">
        <v>14159</v>
      </c>
      <c r="B3337" s="429" t="s">
        <v>14160</v>
      </c>
      <c r="C3337" s="424" t="s">
        <v>8872</v>
      </c>
      <c r="D3337" s="433">
        <v>44.34</v>
      </c>
    </row>
    <row r="3338" spans="1:4" ht="12.75" customHeight="1" x14ac:dyDescent="0.2">
      <c r="A3338" s="424" t="s">
        <v>14161</v>
      </c>
      <c r="B3338" s="429" t="s">
        <v>14162</v>
      </c>
      <c r="C3338" s="424" t="s">
        <v>8872</v>
      </c>
      <c r="D3338" s="433">
        <v>45.02</v>
      </c>
    </row>
    <row r="3339" spans="1:4" ht="12.75" customHeight="1" x14ac:dyDescent="0.2">
      <c r="A3339" s="424" t="s">
        <v>14163</v>
      </c>
      <c r="B3339" s="429" t="s">
        <v>14164</v>
      </c>
      <c r="C3339" s="424" t="s">
        <v>8872</v>
      </c>
      <c r="D3339" s="433">
        <v>46.69</v>
      </c>
    </row>
    <row r="3340" spans="1:4" ht="12.75" customHeight="1" x14ac:dyDescent="0.2">
      <c r="A3340" s="424" t="s">
        <v>14165</v>
      </c>
      <c r="B3340" s="429" t="s">
        <v>14166</v>
      </c>
      <c r="C3340" s="424" t="s">
        <v>8872</v>
      </c>
      <c r="D3340" s="433">
        <v>47.22</v>
      </c>
    </row>
    <row r="3341" spans="1:4" ht="12.75" customHeight="1" x14ac:dyDescent="0.2">
      <c r="A3341" s="424" t="s">
        <v>14167</v>
      </c>
      <c r="B3341" s="429" t="s">
        <v>14168</v>
      </c>
      <c r="C3341" s="424" t="s">
        <v>8872</v>
      </c>
      <c r="D3341" s="433">
        <v>47.73</v>
      </c>
    </row>
    <row r="3342" spans="1:4" ht="12.75" customHeight="1" x14ac:dyDescent="0.2">
      <c r="A3342" s="424" t="s">
        <v>14169</v>
      </c>
      <c r="B3342" s="429" t="s">
        <v>14170</v>
      </c>
      <c r="C3342" s="424" t="s">
        <v>8872</v>
      </c>
      <c r="D3342" s="433">
        <v>48.23</v>
      </c>
    </row>
    <row r="3343" spans="1:4" ht="12.75" customHeight="1" x14ac:dyDescent="0.2">
      <c r="A3343" s="424" t="s">
        <v>14171</v>
      </c>
      <c r="B3343" s="429" t="s">
        <v>14172</v>
      </c>
      <c r="C3343" s="424" t="s">
        <v>8872</v>
      </c>
      <c r="D3343" s="433">
        <v>48.72</v>
      </c>
    </row>
    <row r="3344" spans="1:4" ht="12.75" customHeight="1" x14ac:dyDescent="0.2">
      <c r="A3344" s="424" t="s">
        <v>14173</v>
      </c>
      <c r="B3344" s="429" t="s">
        <v>14174</v>
      </c>
      <c r="C3344" s="424" t="s">
        <v>8872</v>
      </c>
      <c r="D3344" s="433">
        <v>49.21</v>
      </c>
    </row>
    <row r="3345" spans="1:4" ht="12.75" customHeight="1" x14ac:dyDescent="0.2">
      <c r="A3345" s="424" t="s">
        <v>14175</v>
      </c>
      <c r="B3345" s="429" t="s">
        <v>14176</v>
      </c>
      <c r="C3345" s="424" t="s">
        <v>8872</v>
      </c>
      <c r="D3345" s="433">
        <v>50.76</v>
      </c>
    </row>
    <row r="3346" spans="1:4" ht="12.75" customHeight="1" x14ac:dyDescent="0.2">
      <c r="A3346" s="424" t="s">
        <v>14177</v>
      </c>
      <c r="B3346" s="429" t="s">
        <v>14178</v>
      </c>
      <c r="C3346" s="424" t="s">
        <v>8872</v>
      </c>
      <c r="D3346" s="433">
        <v>51.67</v>
      </c>
    </row>
    <row r="3347" spans="1:4" ht="12.75" customHeight="1" x14ac:dyDescent="0.2">
      <c r="A3347" s="424" t="s">
        <v>14179</v>
      </c>
      <c r="B3347" s="429" t="s">
        <v>14180</v>
      </c>
      <c r="C3347" s="424" t="s">
        <v>8872</v>
      </c>
      <c r="D3347" s="433">
        <v>54.11</v>
      </c>
    </row>
    <row r="3348" spans="1:4" ht="12.75" customHeight="1" x14ac:dyDescent="0.2">
      <c r="A3348" s="424" t="s">
        <v>14181</v>
      </c>
      <c r="B3348" s="429" t="s">
        <v>14182</v>
      </c>
      <c r="C3348" s="424" t="s">
        <v>8872</v>
      </c>
      <c r="D3348" s="433">
        <v>43.05</v>
      </c>
    </row>
    <row r="3349" spans="1:4" ht="12.75" customHeight="1" x14ac:dyDescent="0.2">
      <c r="A3349" s="424" t="s">
        <v>14183</v>
      </c>
      <c r="B3349" s="429" t="s">
        <v>14184</v>
      </c>
      <c r="C3349" s="424" t="s">
        <v>8872</v>
      </c>
      <c r="D3349" s="433">
        <v>43.56</v>
      </c>
    </row>
    <row r="3350" spans="1:4" ht="12.75" customHeight="1" x14ac:dyDescent="0.2">
      <c r="A3350" s="424" t="s">
        <v>14185</v>
      </c>
      <c r="B3350" s="429" t="s">
        <v>14186</v>
      </c>
      <c r="C3350" s="424" t="s">
        <v>8872</v>
      </c>
      <c r="D3350" s="433">
        <v>44.01</v>
      </c>
    </row>
    <row r="3351" spans="1:4" ht="12.75" customHeight="1" x14ac:dyDescent="0.2">
      <c r="A3351" s="424" t="s">
        <v>14187</v>
      </c>
      <c r="B3351" s="429" t="s">
        <v>14188</v>
      </c>
      <c r="C3351" s="424" t="s">
        <v>8872</v>
      </c>
      <c r="D3351" s="433">
        <v>44.38</v>
      </c>
    </row>
    <row r="3352" spans="1:4" ht="12.75" customHeight="1" x14ac:dyDescent="0.2">
      <c r="A3352" s="424" t="s">
        <v>14189</v>
      </c>
      <c r="B3352" s="429" t="s">
        <v>14190</v>
      </c>
      <c r="C3352" s="424" t="s">
        <v>8872</v>
      </c>
      <c r="D3352" s="433">
        <v>44.73</v>
      </c>
    </row>
    <row r="3353" spans="1:4" ht="12.75" customHeight="1" x14ac:dyDescent="0.2">
      <c r="A3353" s="424" t="s">
        <v>14191</v>
      </c>
      <c r="B3353" s="429" t="s">
        <v>14192</v>
      </c>
      <c r="C3353" s="424" t="s">
        <v>8872</v>
      </c>
      <c r="D3353" s="433">
        <v>45.06</v>
      </c>
    </row>
    <row r="3354" spans="1:4" ht="12.75" customHeight="1" x14ac:dyDescent="0.2">
      <c r="A3354" s="424" t="s">
        <v>14193</v>
      </c>
      <c r="B3354" s="429" t="s">
        <v>14194</v>
      </c>
      <c r="C3354" s="424" t="s">
        <v>8872</v>
      </c>
      <c r="D3354" s="433">
        <v>45.38</v>
      </c>
    </row>
    <row r="3355" spans="1:4" ht="12.75" customHeight="1" x14ac:dyDescent="0.2">
      <c r="A3355" s="424" t="s">
        <v>14195</v>
      </c>
      <c r="B3355" s="429" t="s">
        <v>14196</v>
      </c>
      <c r="C3355" s="424" t="s">
        <v>8872</v>
      </c>
      <c r="D3355" s="433">
        <v>46.76</v>
      </c>
    </row>
    <row r="3356" spans="1:4" ht="12.75" customHeight="1" x14ac:dyDescent="0.2">
      <c r="A3356" s="424" t="s">
        <v>14197</v>
      </c>
      <c r="B3356" s="429" t="s">
        <v>14198</v>
      </c>
      <c r="C3356" s="424" t="s">
        <v>8872</v>
      </c>
      <c r="D3356" s="433">
        <v>47.08</v>
      </c>
    </row>
    <row r="3357" spans="1:4" ht="12.75" customHeight="1" x14ac:dyDescent="0.2">
      <c r="A3357" s="424" t="s">
        <v>14199</v>
      </c>
      <c r="B3357" s="429" t="s">
        <v>14200</v>
      </c>
      <c r="C3357" s="424" t="s">
        <v>8872</v>
      </c>
      <c r="D3357" s="433">
        <v>47.39</v>
      </c>
    </row>
    <row r="3358" spans="1:4" ht="12.75" customHeight="1" x14ac:dyDescent="0.2">
      <c r="A3358" s="424" t="s">
        <v>14201</v>
      </c>
      <c r="B3358" s="429" t="s">
        <v>14202</v>
      </c>
      <c r="C3358" s="424" t="s">
        <v>8872</v>
      </c>
      <c r="D3358" s="433">
        <v>47.98</v>
      </c>
    </row>
    <row r="3359" spans="1:4" ht="12.75" customHeight="1" x14ac:dyDescent="0.2">
      <c r="A3359" s="424" t="s">
        <v>14203</v>
      </c>
      <c r="B3359" s="429" t="s">
        <v>14204</v>
      </c>
      <c r="C3359" s="424" t="s">
        <v>8872</v>
      </c>
      <c r="D3359" s="433">
        <v>48.87</v>
      </c>
    </row>
    <row r="3360" spans="1:4" ht="12.75" customHeight="1" x14ac:dyDescent="0.2">
      <c r="A3360" s="424" t="s">
        <v>14205</v>
      </c>
      <c r="B3360" s="429" t="s">
        <v>14206</v>
      </c>
      <c r="C3360" s="424" t="s">
        <v>8872</v>
      </c>
      <c r="D3360" s="433">
        <v>42.89</v>
      </c>
    </row>
    <row r="3361" spans="1:4" ht="12.75" customHeight="1" x14ac:dyDescent="0.2">
      <c r="A3361" s="424" t="s">
        <v>14207</v>
      </c>
      <c r="B3361" s="429" t="s">
        <v>14208</v>
      </c>
      <c r="C3361" s="424" t="s">
        <v>8872</v>
      </c>
      <c r="D3361" s="433">
        <v>43.32</v>
      </c>
    </row>
    <row r="3362" spans="1:4" ht="12.75" customHeight="1" x14ac:dyDescent="0.2">
      <c r="A3362" s="424" t="s">
        <v>14209</v>
      </c>
      <c r="B3362" s="429" t="s">
        <v>14210</v>
      </c>
      <c r="C3362" s="424" t="s">
        <v>8872</v>
      </c>
      <c r="D3362" s="433">
        <v>43.68</v>
      </c>
    </row>
    <row r="3363" spans="1:4" ht="12.75" customHeight="1" x14ac:dyDescent="0.2">
      <c r="A3363" s="424" t="s">
        <v>14211</v>
      </c>
      <c r="B3363" s="429" t="s">
        <v>14212</v>
      </c>
      <c r="C3363" s="424" t="s">
        <v>8872</v>
      </c>
      <c r="D3363" s="433">
        <v>43.99</v>
      </c>
    </row>
    <row r="3364" spans="1:4" ht="12.75" customHeight="1" x14ac:dyDescent="0.2">
      <c r="A3364" s="424" t="s">
        <v>14213</v>
      </c>
      <c r="B3364" s="429" t="s">
        <v>14214</v>
      </c>
      <c r="C3364" s="424" t="s">
        <v>8872</v>
      </c>
      <c r="D3364" s="433">
        <v>44.28</v>
      </c>
    </row>
    <row r="3365" spans="1:4" ht="12.75" customHeight="1" x14ac:dyDescent="0.2">
      <c r="A3365" s="424" t="s">
        <v>14215</v>
      </c>
      <c r="B3365" s="429" t="s">
        <v>14216</v>
      </c>
      <c r="C3365" s="424" t="s">
        <v>8872</v>
      </c>
      <c r="D3365" s="433">
        <v>44.55</v>
      </c>
    </row>
    <row r="3366" spans="1:4" ht="12.75" customHeight="1" x14ac:dyDescent="0.2">
      <c r="A3366" s="424" t="s">
        <v>14217</v>
      </c>
      <c r="B3366" s="429" t="s">
        <v>14218</v>
      </c>
      <c r="C3366" s="424" t="s">
        <v>8872</v>
      </c>
      <c r="D3366" s="433">
        <v>44.81</v>
      </c>
    </row>
    <row r="3367" spans="1:4" ht="12.75" customHeight="1" x14ac:dyDescent="0.2">
      <c r="A3367" s="424" t="s">
        <v>14219</v>
      </c>
      <c r="B3367" s="429" t="s">
        <v>14220</v>
      </c>
      <c r="C3367" s="424" t="s">
        <v>8872</v>
      </c>
      <c r="D3367" s="433">
        <v>45.07</v>
      </c>
    </row>
    <row r="3368" spans="1:4" ht="12.75" customHeight="1" x14ac:dyDescent="0.2">
      <c r="A3368" s="424" t="s">
        <v>14221</v>
      </c>
      <c r="B3368" s="429" t="s">
        <v>14222</v>
      </c>
      <c r="C3368" s="424" t="s">
        <v>8872</v>
      </c>
      <c r="D3368" s="433">
        <v>45.33</v>
      </c>
    </row>
    <row r="3369" spans="1:4" ht="12.75" customHeight="1" x14ac:dyDescent="0.2">
      <c r="A3369" s="424" t="s">
        <v>14223</v>
      </c>
      <c r="B3369" s="429" t="s">
        <v>14224</v>
      </c>
      <c r="C3369" s="424" t="s">
        <v>8872</v>
      </c>
      <c r="D3369" s="433">
        <v>46.66</v>
      </c>
    </row>
    <row r="3370" spans="1:4" ht="12.75" customHeight="1" x14ac:dyDescent="0.2">
      <c r="A3370" s="424" t="s">
        <v>14225</v>
      </c>
      <c r="B3370" s="429" t="s">
        <v>14226</v>
      </c>
      <c r="C3370" s="424" t="s">
        <v>8872</v>
      </c>
      <c r="D3370" s="433">
        <v>47.13</v>
      </c>
    </row>
    <row r="3371" spans="1:4" ht="12.75" customHeight="1" x14ac:dyDescent="0.2">
      <c r="A3371" s="424" t="s">
        <v>14227</v>
      </c>
      <c r="B3371" s="429" t="s">
        <v>14228</v>
      </c>
      <c r="C3371" s="424" t="s">
        <v>8872</v>
      </c>
      <c r="D3371" s="433">
        <v>47.87</v>
      </c>
    </row>
    <row r="3372" spans="1:4" ht="12.75" customHeight="1" x14ac:dyDescent="0.2">
      <c r="A3372" s="424" t="s">
        <v>5552</v>
      </c>
      <c r="B3372" s="429" t="s">
        <v>14229</v>
      </c>
      <c r="C3372" s="424" t="s">
        <v>8872</v>
      </c>
      <c r="D3372" s="433">
        <v>42.33</v>
      </c>
    </row>
    <row r="3373" spans="1:4" ht="12.75" customHeight="1" x14ac:dyDescent="0.2">
      <c r="A3373" s="424" t="s">
        <v>5553</v>
      </c>
      <c r="B3373" s="429" t="s">
        <v>14230</v>
      </c>
      <c r="C3373" s="424" t="s">
        <v>8872</v>
      </c>
      <c r="D3373" s="433">
        <v>43.13</v>
      </c>
    </row>
    <row r="3374" spans="1:4" ht="12.75" customHeight="1" x14ac:dyDescent="0.2">
      <c r="A3374" s="424" t="s">
        <v>5554</v>
      </c>
      <c r="B3374" s="429" t="s">
        <v>14231</v>
      </c>
      <c r="C3374" s="424" t="s">
        <v>8872</v>
      </c>
      <c r="D3374" s="433">
        <v>44.67</v>
      </c>
    </row>
    <row r="3375" spans="1:4" ht="12.75" customHeight="1" x14ac:dyDescent="0.2">
      <c r="A3375" s="424" t="s">
        <v>5555</v>
      </c>
      <c r="B3375" s="429" t="s">
        <v>14232</v>
      </c>
      <c r="C3375" s="424" t="s">
        <v>8872</v>
      </c>
      <c r="D3375" s="433">
        <v>45.26</v>
      </c>
    </row>
    <row r="3376" spans="1:4" ht="12.75" customHeight="1" x14ac:dyDescent="0.2">
      <c r="A3376" s="424" t="s">
        <v>5556</v>
      </c>
      <c r="B3376" s="429" t="s">
        <v>14233</v>
      </c>
      <c r="C3376" s="424" t="s">
        <v>8872</v>
      </c>
      <c r="D3376" s="433">
        <v>45.8</v>
      </c>
    </row>
    <row r="3377" spans="1:4" ht="12.75" customHeight="1" x14ac:dyDescent="0.2">
      <c r="A3377" s="424" t="s">
        <v>5557</v>
      </c>
      <c r="B3377" s="429" t="s">
        <v>14234</v>
      </c>
      <c r="C3377" s="424" t="s">
        <v>8872</v>
      </c>
      <c r="D3377" s="433">
        <v>47.17</v>
      </c>
    </row>
    <row r="3378" spans="1:4" ht="12.75" customHeight="1" x14ac:dyDescent="0.2">
      <c r="A3378" s="424" t="s">
        <v>5558</v>
      </c>
      <c r="B3378" s="429" t="s">
        <v>14235</v>
      </c>
      <c r="C3378" s="424" t="s">
        <v>8872</v>
      </c>
      <c r="D3378" s="433">
        <v>47.67</v>
      </c>
    </row>
    <row r="3379" spans="1:4" ht="12.75" customHeight="1" x14ac:dyDescent="0.2">
      <c r="A3379" s="424" t="s">
        <v>5559</v>
      </c>
      <c r="B3379" s="429" t="s">
        <v>14236</v>
      </c>
      <c r="C3379" s="424" t="s">
        <v>8872</v>
      </c>
      <c r="D3379" s="433">
        <v>48.16</v>
      </c>
    </row>
    <row r="3380" spans="1:4" ht="12.75" customHeight="1" x14ac:dyDescent="0.2">
      <c r="A3380" s="424" t="s">
        <v>5560</v>
      </c>
      <c r="B3380" s="429" t="s">
        <v>14237</v>
      </c>
      <c r="C3380" s="424" t="s">
        <v>8872</v>
      </c>
      <c r="D3380" s="433">
        <v>48.64</v>
      </c>
    </row>
    <row r="3381" spans="1:4" ht="12.75" customHeight="1" x14ac:dyDescent="0.2">
      <c r="A3381" s="424" t="s">
        <v>5561</v>
      </c>
      <c r="B3381" s="429" t="s">
        <v>14238</v>
      </c>
      <c r="C3381" s="424" t="s">
        <v>8872</v>
      </c>
      <c r="D3381" s="433">
        <v>49.13</v>
      </c>
    </row>
    <row r="3382" spans="1:4" ht="12.75" customHeight="1" x14ac:dyDescent="0.2">
      <c r="A3382" s="424" t="s">
        <v>5562</v>
      </c>
      <c r="B3382" s="429" t="s">
        <v>14239</v>
      </c>
      <c r="C3382" s="424" t="s">
        <v>8872</v>
      </c>
      <c r="D3382" s="433">
        <v>50.89</v>
      </c>
    </row>
    <row r="3383" spans="1:4" ht="12.75" customHeight="1" x14ac:dyDescent="0.2">
      <c r="A3383" s="424" t="s">
        <v>5563</v>
      </c>
      <c r="B3383" s="429" t="s">
        <v>14240</v>
      </c>
      <c r="C3383" s="424" t="s">
        <v>8872</v>
      </c>
      <c r="D3383" s="433">
        <v>52.24</v>
      </c>
    </row>
    <row r="3384" spans="1:4" ht="12.75" customHeight="1" x14ac:dyDescent="0.2">
      <c r="A3384" s="424" t="s">
        <v>14241</v>
      </c>
      <c r="B3384" s="429" t="s">
        <v>14242</v>
      </c>
      <c r="C3384" s="424" t="s">
        <v>8872</v>
      </c>
      <c r="D3384" s="433">
        <v>41.84</v>
      </c>
    </row>
    <row r="3385" spans="1:4" ht="12.75" customHeight="1" x14ac:dyDescent="0.2">
      <c r="A3385" s="424" t="s">
        <v>14243</v>
      </c>
      <c r="B3385" s="429" t="s">
        <v>14244</v>
      </c>
      <c r="C3385" s="424" t="s">
        <v>8872</v>
      </c>
      <c r="D3385" s="433">
        <v>42.36</v>
      </c>
    </row>
    <row r="3386" spans="1:4" ht="12.75" customHeight="1" x14ac:dyDescent="0.2">
      <c r="A3386" s="424" t="s">
        <v>14245</v>
      </c>
      <c r="B3386" s="429" t="s">
        <v>14246</v>
      </c>
      <c r="C3386" s="424" t="s">
        <v>8872</v>
      </c>
      <c r="D3386" s="433">
        <v>42.8</v>
      </c>
    </row>
    <row r="3387" spans="1:4" ht="12.75" customHeight="1" x14ac:dyDescent="0.2">
      <c r="A3387" s="424" t="s">
        <v>14247</v>
      </c>
      <c r="B3387" s="429" t="s">
        <v>14248</v>
      </c>
      <c r="C3387" s="424" t="s">
        <v>8872</v>
      </c>
      <c r="D3387" s="433">
        <v>43.18</v>
      </c>
    </row>
    <row r="3388" spans="1:4" ht="12.75" customHeight="1" x14ac:dyDescent="0.2">
      <c r="A3388" s="424" t="s">
        <v>14249</v>
      </c>
      <c r="B3388" s="429" t="s">
        <v>14250</v>
      </c>
      <c r="C3388" s="424" t="s">
        <v>8872</v>
      </c>
      <c r="D3388" s="433">
        <v>44.38</v>
      </c>
    </row>
    <row r="3389" spans="1:4" ht="12.75" customHeight="1" x14ac:dyDescent="0.2">
      <c r="A3389" s="424" t="s">
        <v>14251</v>
      </c>
      <c r="B3389" s="429" t="s">
        <v>14252</v>
      </c>
      <c r="C3389" s="424" t="s">
        <v>8872</v>
      </c>
      <c r="D3389" s="433">
        <v>44.72</v>
      </c>
    </row>
    <row r="3390" spans="1:4" ht="12.75" customHeight="1" x14ac:dyDescent="0.2">
      <c r="A3390" s="424" t="s">
        <v>14253</v>
      </c>
      <c r="B3390" s="429" t="s">
        <v>14254</v>
      </c>
      <c r="C3390" s="424" t="s">
        <v>8872</v>
      </c>
      <c r="D3390" s="433">
        <v>45.03</v>
      </c>
    </row>
    <row r="3391" spans="1:4" ht="12.75" customHeight="1" x14ac:dyDescent="0.2">
      <c r="A3391" s="424" t="s">
        <v>14255</v>
      </c>
      <c r="B3391" s="429" t="s">
        <v>14256</v>
      </c>
      <c r="C3391" s="424" t="s">
        <v>8872</v>
      </c>
      <c r="D3391" s="433">
        <v>45.35</v>
      </c>
    </row>
    <row r="3392" spans="1:4" ht="12.75" customHeight="1" x14ac:dyDescent="0.2">
      <c r="A3392" s="424" t="s">
        <v>14257</v>
      </c>
      <c r="B3392" s="429" t="s">
        <v>14258</v>
      </c>
      <c r="C3392" s="424" t="s">
        <v>8872</v>
      </c>
      <c r="D3392" s="433">
        <v>45.66</v>
      </c>
    </row>
    <row r="3393" spans="1:4" ht="12.75" customHeight="1" x14ac:dyDescent="0.2">
      <c r="A3393" s="424" t="s">
        <v>14259</v>
      </c>
      <c r="B3393" s="429" t="s">
        <v>14260</v>
      </c>
      <c r="C3393" s="424" t="s">
        <v>8872</v>
      </c>
      <c r="D3393" s="433">
        <v>45.98</v>
      </c>
    </row>
    <row r="3394" spans="1:4" ht="12.75" customHeight="1" x14ac:dyDescent="0.2">
      <c r="A3394" s="424" t="s">
        <v>14261</v>
      </c>
      <c r="B3394" s="429" t="s">
        <v>14262</v>
      </c>
      <c r="C3394" s="424" t="s">
        <v>8872</v>
      </c>
      <c r="D3394" s="433">
        <v>47.42</v>
      </c>
    </row>
    <row r="3395" spans="1:4" ht="12.75" customHeight="1" x14ac:dyDescent="0.2">
      <c r="A3395" s="424" t="s">
        <v>14263</v>
      </c>
      <c r="B3395" s="429" t="s">
        <v>14264</v>
      </c>
      <c r="C3395" s="424" t="s">
        <v>8872</v>
      </c>
      <c r="D3395" s="433">
        <v>48.31</v>
      </c>
    </row>
    <row r="3396" spans="1:4" ht="12.75" customHeight="1" x14ac:dyDescent="0.2">
      <c r="A3396" s="424" t="s">
        <v>14265</v>
      </c>
      <c r="B3396" s="429" t="s">
        <v>14266</v>
      </c>
      <c r="C3396" s="424" t="s">
        <v>8872</v>
      </c>
      <c r="D3396" s="433">
        <v>41.69</v>
      </c>
    </row>
    <row r="3397" spans="1:4" ht="12.75" customHeight="1" x14ac:dyDescent="0.2">
      <c r="A3397" s="424" t="s">
        <v>14267</v>
      </c>
      <c r="B3397" s="429" t="s">
        <v>14268</v>
      </c>
      <c r="C3397" s="424" t="s">
        <v>8872</v>
      </c>
      <c r="D3397" s="433">
        <v>42.11</v>
      </c>
    </row>
    <row r="3398" spans="1:4" ht="12.75" customHeight="1" x14ac:dyDescent="0.2">
      <c r="A3398" s="424" t="s">
        <v>14269</v>
      </c>
      <c r="B3398" s="429" t="s">
        <v>14270</v>
      </c>
      <c r="C3398" s="424" t="s">
        <v>8872</v>
      </c>
      <c r="D3398" s="433">
        <v>42.47</v>
      </c>
    </row>
    <row r="3399" spans="1:4" ht="12.75" customHeight="1" x14ac:dyDescent="0.2">
      <c r="A3399" s="424" t="s">
        <v>14271</v>
      </c>
      <c r="B3399" s="429" t="s">
        <v>14272</v>
      </c>
      <c r="C3399" s="424" t="s">
        <v>8872</v>
      </c>
      <c r="D3399" s="433">
        <v>42.78</v>
      </c>
    </row>
    <row r="3400" spans="1:4" ht="12.75" customHeight="1" x14ac:dyDescent="0.2">
      <c r="A3400" s="424" t="s">
        <v>14273</v>
      </c>
      <c r="B3400" s="429" t="s">
        <v>14274</v>
      </c>
      <c r="C3400" s="424" t="s">
        <v>8872</v>
      </c>
      <c r="D3400" s="433">
        <v>43.07</v>
      </c>
    </row>
    <row r="3401" spans="1:4" ht="12.75" customHeight="1" x14ac:dyDescent="0.2">
      <c r="A3401" s="424" t="s">
        <v>14275</v>
      </c>
      <c r="B3401" s="429" t="s">
        <v>14276</v>
      </c>
      <c r="C3401" s="424" t="s">
        <v>8872</v>
      </c>
      <c r="D3401" s="433">
        <v>44.2</v>
      </c>
    </row>
    <row r="3402" spans="1:4" ht="12.75" customHeight="1" x14ac:dyDescent="0.2">
      <c r="A3402" s="424" t="s">
        <v>14277</v>
      </c>
      <c r="B3402" s="429" t="s">
        <v>14278</v>
      </c>
      <c r="C3402" s="424" t="s">
        <v>8872</v>
      </c>
      <c r="D3402" s="433">
        <v>44.46</v>
      </c>
    </row>
    <row r="3403" spans="1:4" ht="12.75" customHeight="1" x14ac:dyDescent="0.2">
      <c r="A3403" s="424" t="s">
        <v>14279</v>
      </c>
      <c r="B3403" s="429" t="s">
        <v>14280</v>
      </c>
      <c r="C3403" s="424" t="s">
        <v>8872</v>
      </c>
      <c r="D3403" s="433">
        <v>44.72</v>
      </c>
    </row>
    <row r="3404" spans="1:4" ht="12.75" customHeight="1" x14ac:dyDescent="0.2">
      <c r="A3404" s="424" t="s">
        <v>14281</v>
      </c>
      <c r="B3404" s="429" t="s">
        <v>14282</v>
      </c>
      <c r="C3404" s="424" t="s">
        <v>8872</v>
      </c>
      <c r="D3404" s="433">
        <v>44.98</v>
      </c>
    </row>
    <row r="3405" spans="1:4" ht="12.75" customHeight="1" x14ac:dyDescent="0.2">
      <c r="A3405" s="424" t="s">
        <v>14283</v>
      </c>
      <c r="B3405" s="429" t="s">
        <v>14284</v>
      </c>
      <c r="C3405" s="424" t="s">
        <v>8872</v>
      </c>
      <c r="D3405" s="433">
        <v>45.24</v>
      </c>
    </row>
    <row r="3406" spans="1:4" ht="12.75" customHeight="1" x14ac:dyDescent="0.2">
      <c r="A3406" s="424" t="s">
        <v>14285</v>
      </c>
      <c r="B3406" s="429" t="s">
        <v>14286</v>
      </c>
      <c r="C3406" s="424" t="s">
        <v>8872</v>
      </c>
      <c r="D3406" s="433">
        <v>45.72</v>
      </c>
    </row>
    <row r="3407" spans="1:4" ht="12.75" customHeight="1" x14ac:dyDescent="0.2">
      <c r="A3407" s="424" t="s">
        <v>14287</v>
      </c>
      <c r="B3407" s="429" t="s">
        <v>14288</v>
      </c>
      <c r="C3407" s="424" t="s">
        <v>8872</v>
      </c>
      <c r="D3407" s="433">
        <v>47.31</v>
      </c>
    </row>
    <row r="3408" spans="1:4" ht="12.75" customHeight="1" x14ac:dyDescent="0.2">
      <c r="A3408" s="424" t="s">
        <v>14289</v>
      </c>
      <c r="B3408" s="429" t="s">
        <v>14290</v>
      </c>
      <c r="C3408" s="424" t="s">
        <v>8872</v>
      </c>
      <c r="D3408" s="432">
        <v>8.5299999999999994</v>
      </c>
    </row>
    <row r="3409" spans="1:4" ht="12.75" customHeight="1" x14ac:dyDescent="0.2">
      <c r="A3409" s="424" t="s">
        <v>5520</v>
      </c>
      <c r="B3409" s="429" t="s">
        <v>14291</v>
      </c>
      <c r="C3409" s="424" t="s">
        <v>8872</v>
      </c>
      <c r="D3409" s="433">
        <v>20.65</v>
      </c>
    </row>
    <row r="3410" spans="1:4" ht="12.75" customHeight="1" x14ac:dyDescent="0.2">
      <c r="A3410" s="424" t="s">
        <v>5521</v>
      </c>
      <c r="B3410" s="429" t="s">
        <v>14292</v>
      </c>
      <c r="C3410" s="424" t="s">
        <v>8872</v>
      </c>
      <c r="D3410" s="433">
        <v>21.27</v>
      </c>
    </row>
    <row r="3411" spans="1:4" ht="12.75" customHeight="1" x14ac:dyDescent="0.2">
      <c r="A3411" s="424" t="s">
        <v>5522</v>
      </c>
      <c r="B3411" s="429" t="s">
        <v>14293</v>
      </c>
      <c r="C3411" s="424" t="s">
        <v>8872</v>
      </c>
      <c r="D3411" s="433">
        <v>21.8</v>
      </c>
    </row>
    <row r="3412" spans="1:4" ht="12.75" customHeight="1" x14ac:dyDescent="0.2">
      <c r="A3412" s="424" t="s">
        <v>5523</v>
      </c>
      <c r="B3412" s="429" t="s">
        <v>14294</v>
      </c>
      <c r="C3412" s="424" t="s">
        <v>8872</v>
      </c>
      <c r="D3412" s="433">
        <v>22.27</v>
      </c>
    </row>
    <row r="3413" spans="1:4" ht="12.75" customHeight="1" x14ac:dyDescent="0.2">
      <c r="A3413" s="424" t="s">
        <v>5524</v>
      </c>
      <c r="B3413" s="429" t="s">
        <v>14295</v>
      </c>
      <c r="C3413" s="424" t="s">
        <v>8872</v>
      </c>
      <c r="D3413" s="433">
        <v>22.69</v>
      </c>
    </row>
    <row r="3414" spans="1:4" ht="12.75" customHeight="1" x14ac:dyDescent="0.2">
      <c r="A3414" s="424" t="s">
        <v>14296</v>
      </c>
      <c r="B3414" s="429" t="s">
        <v>14297</v>
      </c>
      <c r="C3414" s="424" t="s">
        <v>8872</v>
      </c>
      <c r="D3414" s="433">
        <v>23.09</v>
      </c>
    </row>
    <row r="3415" spans="1:4" ht="12.75" customHeight="1" x14ac:dyDescent="0.2">
      <c r="A3415" s="424" t="s">
        <v>14298</v>
      </c>
      <c r="B3415" s="429" t="s">
        <v>14299</v>
      </c>
      <c r="C3415" s="424" t="s">
        <v>8872</v>
      </c>
      <c r="D3415" s="433">
        <v>25.53</v>
      </c>
    </row>
    <row r="3416" spans="1:4" ht="12.75" customHeight="1" x14ac:dyDescent="0.2">
      <c r="A3416" s="424" t="s">
        <v>5525</v>
      </c>
      <c r="B3416" s="429" t="s">
        <v>14300</v>
      </c>
      <c r="C3416" s="424" t="s">
        <v>8872</v>
      </c>
      <c r="D3416" s="433">
        <v>25.91</v>
      </c>
    </row>
    <row r="3417" spans="1:4" ht="12.75" customHeight="1" x14ac:dyDescent="0.2">
      <c r="A3417" s="424" t="s">
        <v>14301</v>
      </c>
      <c r="B3417" s="429" t="s">
        <v>14302</v>
      </c>
      <c r="C3417" s="424" t="s">
        <v>8872</v>
      </c>
      <c r="D3417" s="433">
        <v>26.29</v>
      </c>
    </row>
    <row r="3418" spans="1:4" ht="12.75" customHeight="1" x14ac:dyDescent="0.2">
      <c r="A3418" s="424" t="s">
        <v>5526</v>
      </c>
      <c r="B3418" s="429" t="s">
        <v>14303</v>
      </c>
      <c r="C3418" s="424" t="s">
        <v>8872</v>
      </c>
      <c r="D3418" s="433">
        <v>26.67</v>
      </c>
    </row>
    <row r="3419" spans="1:4" ht="12.75" customHeight="1" x14ac:dyDescent="0.2">
      <c r="A3419" s="424" t="s">
        <v>14304</v>
      </c>
      <c r="B3419" s="429" t="s">
        <v>14305</v>
      </c>
      <c r="C3419" s="424" t="s">
        <v>8872</v>
      </c>
      <c r="D3419" s="433">
        <v>27.38</v>
      </c>
    </row>
    <row r="3420" spans="1:4" ht="12.75" customHeight="1" x14ac:dyDescent="0.2">
      <c r="A3420" s="424" t="s">
        <v>5527</v>
      </c>
      <c r="B3420" s="429" t="s">
        <v>14306</v>
      </c>
      <c r="C3420" s="424" t="s">
        <v>8872</v>
      </c>
      <c r="D3420" s="433">
        <v>28.45</v>
      </c>
    </row>
    <row r="3421" spans="1:4" ht="12.75" customHeight="1" x14ac:dyDescent="0.2">
      <c r="A3421" s="424" t="s">
        <v>14307</v>
      </c>
      <c r="B3421" s="429" t="s">
        <v>14308</v>
      </c>
      <c r="C3421" s="424" t="s">
        <v>8872</v>
      </c>
      <c r="D3421" s="433">
        <v>20.260000000000002</v>
      </c>
    </row>
    <row r="3422" spans="1:4" ht="12.75" customHeight="1" x14ac:dyDescent="0.2">
      <c r="A3422" s="424" t="s">
        <v>14309</v>
      </c>
      <c r="B3422" s="429" t="s">
        <v>14310</v>
      </c>
      <c r="C3422" s="424" t="s">
        <v>8872</v>
      </c>
      <c r="D3422" s="433">
        <v>20.66</v>
      </c>
    </row>
    <row r="3423" spans="1:4" ht="12.75" customHeight="1" x14ac:dyDescent="0.2">
      <c r="A3423" s="424" t="s">
        <v>14311</v>
      </c>
      <c r="B3423" s="429" t="s">
        <v>14312</v>
      </c>
      <c r="C3423" s="424" t="s">
        <v>8872</v>
      </c>
      <c r="D3423" s="433">
        <v>21.01</v>
      </c>
    </row>
    <row r="3424" spans="1:4" ht="12.75" customHeight="1" x14ac:dyDescent="0.2">
      <c r="A3424" s="424" t="s">
        <v>14313</v>
      </c>
      <c r="B3424" s="429" t="s">
        <v>14314</v>
      </c>
      <c r="C3424" s="424" t="s">
        <v>8872</v>
      </c>
      <c r="D3424" s="433">
        <v>21.31</v>
      </c>
    </row>
    <row r="3425" spans="1:4" ht="12.75" customHeight="1" x14ac:dyDescent="0.2">
      <c r="A3425" s="424" t="s">
        <v>14315</v>
      </c>
      <c r="B3425" s="429" t="s">
        <v>14316</v>
      </c>
      <c r="C3425" s="424" t="s">
        <v>8872</v>
      </c>
      <c r="D3425" s="433">
        <v>21.58</v>
      </c>
    </row>
    <row r="3426" spans="1:4" ht="12.75" customHeight="1" x14ac:dyDescent="0.2">
      <c r="A3426" s="424" t="s">
        <v>14317</v>
      </c>
      <c r="B3426" s="429" t="s">
        <v>14318</v>
      </c>
      <c r="C3426" s="424" t="s">
        <v>8872</v>
      </c>
      <c r="D3426" s="433">
        <v>21.84</v>
      </c>
    </row>
    <row r="3427" spans="1:4" ht="12.75" customHeight="1" x14ac:dyDescent="0.2">
      <c r="A3427" s="424" t="s">
        <v>14319</v>
      </c>
      <c r="B3427" s="429" t="s">
        <v>14320</v>
      </c>
      <c r="C3427" s="424" t="s">
        <v>8872</v>
      </c>
      <c r="D3427" s="433">
        <v>22.09</v>
      </c>
    </row>
    <row r="3428" spans="1:4" ht="12.75" customHeight="1" x14ac:dyDescent="0.2">
      <c r="A3428" s="424" t="s">
        <v>14321</v>
      </c>
      <c r="B3428" s="429" t="s">
        <v>14322</v>
      </c>
      <c r="C3428" s="424" t="s">
        <v>8872</v>
      </c>
      <c r="D3428" s="433">
        <v>22.33</v>
      </c>
    </row>
    <row r="3429" spans="1:4" ht="12.75" customHeight="1" x14ac:dyDescent="0.2">
      <c r="A3429" s="424" t="s">
        <v>14323</v>
      </c>
      <c r="B3429" s="429" t="s">
        <v>14324</v>
      </c>
      <c r="C3429" s="424" t="s">
        <v>8872</v>
      </c>
      <c r="D3429" s="433">
        <v>22.58</v>
      </c>
    </row>
    <row r="3430" spans="1:4" ht="12.75" customHeight="1" x14ac:dyDescent="0.2">
      <c r="A3430" s="424" t="s">
        <v>14325</v>
      </c>
      <c r="B3430" s="429" t="s">
        <v>14326</v>
      </c>
      <c r="C3430" s="424" t="s">
        <v>8872</v>
      </c>
      <c r="D3430" s="433">
        <v>22.82</v>
      </c>
    </row>
    <row r="3431" spans="1:4" ht="12.75" customHeight="1" x14ac:dyDescent="0.2">
      <c r="A3431" s="424" t="s">
        <v>14327</v>
      </c>
      <c r="B3431" s="429" t="s">
        <v>14328</v>
      </c>
      <c r="C3431" s="424" t="s">
        <v>8872</v>
      </c>
      <c r="D3431" s="433">
        <v>23.28</v>
      </c>
    </row>
    <row r="3432" spans="1:4" ht="12.75" customHeight="1" x14ac:dyDescent="0.2">
      <c r="A3432" s="424" t="s">
        <v>14329</v>
      </c>
      <c r="B3432" s="429" t="s">
        <v>14330</v>
      </c>
      <c r="C3432" s="424" t="s">
        <v>8872</v>
      </c>
      <c r="D3432" s="433">
        <v>26.02</v>
      </c>
    </row>
    <row r="3433" spans="1:4" ht="12.75" customHeight="1" x14ac:dyDescent="0.2">
      <c r="A3433" s="424" t="s">
        <v>14331</v>
      </c>
      <c r="B3433" s="429" t="s">
        <v>14332</v>
      </c>
      <c r="C3433" s="424" t="s">
        <v>8872</v>
      </c>
      <c r="D3433" s="433">
        <v>20.14</v>
      </c>
    </row>
    <row r="3434" spans="1:4" ht="12.75" customHeight="1" x14ac:dyDescent="0.2">
      <c r="A3434" s="424" t="s">
        <v>14333</v>
      </c>
      <c r="B3434" s="429" t="s">
        <v>14334</v>
      </c>
      <c r="C3434" s="424" t="s">
        <v>8872</v>
      </c>
      <c r="D3434" s="433">
        <v>20.47</v>
      </c>
    </row>
    <row r="3435" spans="1:4" ht="12.75" customHeight="1" x14ac:dyDescent="0.2">
      <c r="A3435" s="424" t="s">
        <v>14335</v>
      </c>
      <c r="B3435" s="429" t="s">
        <v>14336</v>
      </c>
      <c r="C3435" s="424" t="s">
        <v>8872</v>
      </c>
      <c r="D3435" s="433">
        <v>20.75</v>
      </c>
    </row>
    <row r="3436" spans="1:4" ht="12.75" customHeight="1" x14ac:dyDescent="0.2">
      <c r="A3436" s="424" t="s">
        <v>14337</v>
      </c>
      <c r="B3436" s="429" t="s">
        <v>14338</v>
      </c>
      <c r="C3436" s="424" t="s">
        <v>8872</v>
      </c>
      <c r="D3436" s="433">
        <v>21</v>
      </c>
    </row>
    <row r="3437" spans="1:4" ht="12.75" customHeight="1" x14ac:dyDescent="0.2">
      <c r="A3437" s="424" t="s">
        <v>14339</v>
      </c>
      <c r="B3437" s="429" t="s">
        <v>14340</v>
      </c>
      <c r="C3437" s="424" t="s">
        <v>8872</v>
      </c>
      <c r="D3437" s="433">
        <v>21.22</v>
      </c>
    </row>
    <row r="3438" spans="1:4" ht="12.75" customHeight="1" x14ac:dyDescent="0.2">
      <c r="A3438" s="424" t="s">
        <v>14341</v>
      </c>
      <c r="B3438" s="429" t="s">
        <v>14342</v>
      </c>
      <c r="C3438" s="424" t="s">
        <v>8872</v>
      </c>
      <c r="D3438" s="433">
        <v>21.44</v>
      </c>
    </row>
    <row r="3439" spans="1:4" ht="12.75" customHeight="1" x14ac:dyDescent="0.2">
      <c r="A3439" s="424" t="s">
        <v>14343</v>
      </c>
      <c r="B3439" s="429" t="s">
        <v>14344</v>
      </c>
      <c r="C3439" s="424" t="s">
        <v>8872</v>
      </c>
      <c r="D3439" s="433">
        <v>21.64</v>
      </c>
    </row>
    <row r="3440" spans="1:4" ht="12.75" customHeight="1" x14ac:dyDescent="0.2">
      <c r="A3440" s="424" t="s">
        <v>14345</v>
      </c>
      <c r="B3440" s="429" t="s">
        <v>14346</v>
      </c>
      <c r="C3440" s="424" t="s">
        <v>8872</v>
      </c>
      <c r="D3440" s="433">
        <v>21.84</v>
      </c>
    </row>
    <row r="3441" spans="1:4" ht="12.75" customHeight="1" x14ac:dyDescent="0.2">
      <c r="A3441" s="424" t="s">
        <v>14347</v>
      </c>
      <c r="B3441" s="429" t="s">
        <v>14348</v>
      </c>
      <c r="C3441" s="424" t="s">
        <v>8872</v>
      </c>
      <c r="D3441" s="433">
        <v>22.05</v>
      </c>
    </row>
    <row r="3442" spans="1:4" ht="12.75" customHeight="1" x14ac:dyDescent="0.2">
      <c r="A3442" s="424" t="s">
        <v>14349</v>
      </c>
      <c r="B3442" s="429" t="s">
        <v>14350</v>
      </c>
      <c r="C3442" s="424" t="s">
        <v>8872</v>
      </c>
      <c r="D3442" s="433">
        <v>22.25</v>
      </c>
    </row>
    <row r="3443" spans="1:4" ht="12.75" customHeight="1" x14ac:dyDescent="0.2">
      <c r="A3443" s="424" t="s">
        <v>14351</v>
      </c>
      <c r="B3443" s="429" t="s">
        <v>14352</v>
      </c>
      <c r="C3443" s="424" t="s">
        <v>8872</v>
      </c>
      <c r="D3443" s="433">
        <v>22.62</v>
      </c>
    </row>
    <row r="3444" spans="1:4" ht="12.75" customHeight="1" x14ac:dyDescent="0.2">
      <c r="A3444" s="424" t="s">
        <v>14353</v>
      </c>
      <c r="B3444" s="429" t="s">
        <v>14354</v>
      </c>
      <c r="C3444" s="424" t="s">
        <v>8872</v>
      </c>
      <c r="D3444" s="433">
        <v>23.2</v>
      </c>
    </row>
    <row r="3445" spans="1:4" ht="12.75" customHeight="1" x14ac:dyDescent="0.2">
      <c r="A3445" s="424" t="s">
        <v>14355</v>
      </c>
      <c r="B3445" s="429" t="s">
        <v>14356</v>
      </c>
      <c r="C3445" s="424" t="s">
        <v>8872</v>
      </c>
      <c r="D3445" s="434">
        <v>934.33</v>
      </c>
    </row>
    <row r="3446" spans="1:4" ht="12.75" customHeight="1" x14ac:dyDescent="0.2">
      <c r="A3446" s="424" t="s">
        <v>14357</v>
      </c>
      <c r="B3446" s="429" t="s">
        <v>14358</v>
      </c>
      <c r="C3446" s="424" t="s">
        <v>8872</v>
      </c>
      <c r="D3446" s="433">
        <v>52.86</v>
      </c>
    </row>
    <row r="3447" spans="1:4" ht="12.75" customHeight="1" x14ac:dyDescent="0.2">
      <c r="A3447" s="424" t="s">
        <v>14359</v>
      </c>
      <c r="B3447" s="429" t="s">
        <v>14360</v>
      </c>
      <c r="C3447" s="424" t="s">
        <v>8872</v>
      </c>
      <c r="D3447" s="433">
        <v>99.08</v>
      </c>
    </row>
    <row r="3448" spans="1:4" ht="12.75" customHeight="1" x14ac:dyDescent="0.2">
      <c r="A3448" s="424" t="s">
        <v>14361</v>
      </c>
      <c r="B3448" s="429" t="s">
        <v>14362</v>
      </c>
      <c r="C3448" s="424" t="s">
        <v>8872</v>
      </c>
      <c r="D3448" s="434">
        <v>183.32</v>
      </c>
    </row>
    <row r="3449" spans="1:4" ht="12.75" customHeight="1" x14ac:dyDescent="0.2">
      <c r="A3449" s="424" t="s">
        <v>14363</v>
      </c>
      <c r="B3449" s="429" t="s">
        <v>14364</v>
      </c>
      <c r="C3449" s="424" t="s">
        <v>8872</v>
      </c>
      <c r="D3449" s="434">
        <v>295.47000000000003</v>
      </c>
    </row>
    <row r="3450" spans="1:4" ht="12.75" customHeight="1" x14ac:dyDescent="0.2">
      <c r="A3450" s="424" t="s">
        <v>14365</v>
      </c>
      <c r="B3450" s="429" t="s">
        <v>14366</v>
      </c>
      <c r="C3450" s="424" t="s">
        <v>8872</v>
      </c>
      <c r="D3450" s="434">
        <v>129.27000000000001</v>
      </c>
    </row>
    <row r="3451" spans="1:4" ht="12.75" customHeight="1" x14ac:dyDescent="0.2">
      <c r="A3451" s="424" t="s">
        <v>5564</v>
      </c>
      <c r="B3451" s="429" t="s">
        <v>14367</v>
      </c>
      <c r="C3451" s="424" t="s">
        <v>8872</v>
      </c>
      <c r="D3451" s="432">
        <v>3.83</v>
      </c>
    </row>
    <row r="3452" spans="1:4" ht="12.75" customHeight="1" x14ac:dyDescent="0.2">
      <c r="A3452" s="424" t="s">
        <v>14368</v>
      </c>
      <c r="B3452" s="429" t="s">
        <v>14369</v>
      </c>
      <c r="C3452" s="424" t="s">
        <v>8872</v>
      </c>
      <c r="D3452" s="432">
        <v>6.2</v>
      </c>
    </row>
    <row r="3453" spans="1:4" ht="12.75" customHeight="1" x14ac:dyDescent="0.2">
      <c r="A3453" s="424" t="s">
        <v>5566</v>
      </c>
      <c r="B3453" s="429" t="s">
        <v>14370</v>
      </c>
      <c r="C3453" s="424" t="s">
        <v>8872</v>
      </c>
      <c r="D3453" s="432">
        <v>6.52</v>
      </c>
    </row>
    <row r="3454" spans="1:4" ht="12.75" customHeight="1" x14ac:dyDescent="0.2">
      <c r="A3454" s="424" t="s">
        <v>5565</v>
      </c>
      <c r="B3454" s="429" t="s">
        <v>14371</v>
      </c>
      <c r="C3454" s="424" t="s">
        <v>8872</v>
      </c>
      <c r="D3454" s="432">
        <v>3.15</v>
      </c>
    </row>
    <row r="3455" spans="1:4" ht="12.75" customHeight="1" x14ac:dyDescent="0.2">
      <c r="A3455" s="424" t="s">
        <v>14372</v>
      </c>
      <c r="B3455" s="429" t="s">
        <v>14373</v>
      </c>
      <c r="C3455" s="424" t="s">
        <v>8872</v>
      </c>
      <c r="D3455" s="432">
        <v>2.38</v>
      </c>
    </row>
    <row r="3456" spans="1:4" ht="12.75" customHeight="1" x14ac:dyDescent="0.2">
      <c r="A3456" s="424" t="s">
        <v>14374</v>
      </c>
      <c r="B3456" s="429" t="s">
        <v>14375</v>
      </c>
      <c r="C3456" s="424" t="s">
        <v>8872</v>
      </c>
      <c r="D3456" s="432">
        <v>6.64</v>
      </c>
    </row>
    <row r="3457" spans="1:4" ht="12.75" customHeight="1" x14ac:dyDescent="0.2">
      <c r="A3457" s="424" t="s">
        <v>14376</v>
      </c>
      <c r="B3457" s="429" t="s">
        <v>14377</v>
      </c>
      <c r="C3457" s="424" t="s">
        <v>8872</v>
      </c>
      <c r="D3457" s="434">
        <v>661.15</v>
      </c>
    </row>
    <row r="3458" spans="1:4" ht="12.75" customHeight="1" x14ac:dyDescent="0.2">
      <c r="A3458" s="424" t="s">
        <v>14378</v>
      </c>
      <c r="B3458" s="429" t="s">
        <v>14379</v>
      </c>
      <c r="C3458" s="424" t="s">
        <v>8872</v>
      </c>
      <c r="D3458" s="433">
        <v>36.83</v>
      </c>
    </row>
    <row r="3459" spans="1:4" ht="12.75" customHeight="1" x14ac:dyDescent="0.2">
      <c r="A3459" s="424" t="s">
        <v>14380</v>
      </c>
      <c r="B3459" s="429" t="s">
        <v>14381</v>
      </c>
      <c r="C3459" s="424" t="s">
        <v>8872</v>
      </c>
      <c r="D3459" s="433">
        <v>70.040000000000006</v>
      </c>
    </row>
    <row r="3460" spans="1:4" ht="12.75" customHeight="1" x14ac:dyDescent="0.2">
      <c r="A3460" s="424" t="s">
        <v>14382</v>
      </c>
      <c r="B3460" s="429" t="s">
        <v>14383</v>
      </c>
      <c r="C3460" s="424" t="s">
        <v>8872</v>
      </c>
      <c r="D3460" s="434">
        <v>131.96</v>
      </c>
    </row>
    <row r="3461" spans="1:4" ht="12.75" customHeight="1" x14ac:dyDescent="0.2">
      <c r="A3461" s="424" t="s">
        <v>14384</v>
      </c>
      <c r="B3461" s="429" t="s">
        <v>14385</v>
      </c>
      <c r="C3461" s="424" t="s">
        <v>8872</v>
      </c>
      <c r="D3461" s="434">
        <v>212.59</v>
      </c>
    </row>
    <row r="3462" spans="1:4" ht="12.75" customHeight="1" x14ac:dyDescent="0.2">
      <c r="A3462" s="424" t="s">
        <v>5568</v>
      </c>
      <c r="B3462" s="429" t="s">
        <v>14386</v>
      </c>
      <c r="C3462" s="424" t="s">
        <v>8872</v>
      </c>
      <c r="D3462" s="433">
        <v>63.66</v>
      </c>
    </row>
    <row r="3463" spans="1:4" ht="12.75" customHeight="1" x14ac:dyDescent="0.2">
      <c r="A3463" s="424" t="s">
        <v>5569</v>
      </c>
      <c r="B3463" s="429" t="s">
        <v>14387</v>
      </c>
      <c r="C3463" s="424" t="s">
        <v>8872</v>
      </c>
      <c r="D3463" s="433">
        <v>81.86</v>
      </c>
    </row>
    <row r="3464" spans="1:4" ht="12.75" customHeight="1" x14ac:dyDescent="0.2">
      <c r="A3464" s="424" t="s">
        <v>5570</v>
      </c>
      <c r="B3464" s="429" t="s">
        <v>14388</v>
      </c>
      <c r="C3464" s="424" t="s">
        <v>8872</v>
      </c>
      <c r="D3464" s="433">
        <v>84.87</v>
      </c>
    </row>
    <row r="3465" spans="1:4" ht="12.75" customHeight="1" x14ac:dyDescent="0.2">
      <c r="A3465" s="424" t="s">
        <v>14389</v>
      </c>
      <c r="B3465" s="429" t="s">
        <v>14390</v>
      </c>
      <c r="C3465" s="424" t="s">
        <v>8872</v>
      </c>
      <c r="D3465" s="432">
        <v>7.1</v>
      </c>
    </row>
    <row r="3466" spans="1:4" ht="12.75" customHeight="1" x14ac:dyDescent="0.2">
      <c r="A3466" s="424" t="s">
        <v>5572</v>
      </c>
      <c r="B3466" s="429" t="s">
        <v>14391</v>
      </c>
      <c r="C3466" s="424" t="s">
        <v>8872</v>
      </c>
      <c r="D3466" s="433">
        <v>11.09</v>
      </c>
    </row>
    <row r="3467" spans="1:4" ht="12.75" customHeight="1" x14ac:dyDescent="0.2">
      <c r="A3467" s="424" t="s">
        <v>14392</v>
      </c>
      <c r="B3467" s="429" t="s">
        <v>14393</v>
      </c>
      <c r="C3467" s="424" t="s">
        <v>8872</v>
      </c>
      <c r="D3467" s="432">
        <v>0</v>
      </c>
    </row>
    <row r="3468" spans="1:4" ht="12.75" customHeight="1" x14ac:dyDescent="0.2">
      <c r="A3468" s="424" t="s">
        <v>5571</v>
      </c>
      <c r="B3468" s="429" t="s">
        <v>14394</v>
      </c>
      <c r="C3468" s="424" t="s">
        <v>8872</v>
      </c>
      <c r="D3468" s="433">
        <v>10.35</v>
      </c>
    </row>
    <row r="3469" spans="1:4" ht="12.75" customHeight="1" x14ac:dyDescent="0.2">
      <c r="A3469" s="424" t="s">
        <v>5573</v>
      </c>
      <c r="B3469" s="429" t="s">
        <v>14395</v>
      </c>
      <c r="C3469" s="424" t="s">
        <v>8872</v>
      </c>
      <c r="D3469" s="434">
        <v>111.94</v>
      </c>
    </row>
    <row r="3470" spans="1:4" ht="12.75" customHeight="1" x14ac:dyDescent="0.2">
      <c r="A3470" s="424" t="s">
        <v>14396</v>
      </c>
      <c r="B3470" s="429" t="s">
        <v>14397</v>
      </c>
      <c r="C3470" s="424" t="s">
        <v>8872</v>
      </c>
      <c r="D3470" s="433">
        <v>39.49</v>
      </c>
    </row>
    <row r="3471" spans="1:4" ht="12.75" customHeight="1" x14ac:dyDescent="0.2">
      <c r="A3471" s="424" t="s">
        <v>14398</v>
      </c>
      <c r="B3471" s="429" t="s">
        <v>14399</v>
      </c>
      <c r="C3471" s="424" t="s">
        <v>8866</v>
      </c>
      <c r="D3471" s="432">
        <v>0</v>
      </c>
    </row>
    <row r="3472" spans="1:4" ht="12.75" customHeight="1" x14ac:dyDescent="0.2">
      <c r="A3472" s="424" t="s">
        <v>14400</v>
      </c>
      <c r="B3472" s="429" t="s">
        <v>14401</v>
      </c>
      <c r="C3472" s="424" t="s">
        <v>8866</v>
      </c>
      <c r="D3472" s="432">
        <v>0</v>
      </c>
    </row>
    <row r="3473" spans="1:4" ht="12.75" customHeight="1" x14ac:dyDescent="0.2">
      <c r="A3473" s="424" t="s">
        <v>14402</v>
      </c>
      <c r="B3473" s="429" t="s">
        <v>14403</v>
      </c>
      <c r="C3473" s="424" t="s">
        <v>8866</v>
      </c>
      <c r="D3473" s="434">
        <v>216.36</v>
      </c>
    </row>
    <row r="3474" spans="1:4" ht="12.75" customHeight="1" x14ac:dyDescent="0.2">
      <c r="A3474" s="424" t="s">
        <v>14404</v>
      </c>
      <c r="B3474" s="429" t="s">
        <v>14405</v>
      </c>
      <c r="C3474" s="424" t="s">
        <v>8866</v>
      </c>
      <c r="D3474" s="434">
        <v>275.56</v>
      </c>
    </row>
    <row r="3475" spans="1:4" ht="12.75" customHeight="1" x14ac:dyDescent="0.2">
      <c r="A3475" s="424" t="s">
        <v>5577</v>
      </c>
      <c r="B3475" s="429" t="s">
        <v>14406</v>
      </c>
      <c r="C3475" s="424" t="s">
        <v>8866</v>
      </c>
      <c r="D3475" s="434">
        <v>309.55</v>
      </c>
    </row>
    <row r="3476" spans="1:4" ht="12.75" customHeight="1" x14ac:dyDescent="0.2">
      <c r="A3476" s="424" t="s">
        <v>14407</v>
      </c>
      <c r="B3476" s="429" t="s">
        <v>14408</v>
      </c>
      <c r="C3476" s="424" t="s">
        <v>12949</v>
      </c>
      <c r="D3476" s="433">
        <v>78.19</v>
      </c>
    </row>
    <row r="3477" spans="1:4" ht="12.75" customHeight="1" x14ac:dyDescent="0.2">
      <c r="A3477" s="424" t="s">
        <v>5574</v>
      </c>
      <c r="B3477" s="429" t="s">
        <v>14409</v>
      </c>
      <c r="C3477" s="424" t="s">
        <v>8872</v>
      </c>
      <c r="D3477" s="434">
        <v>810.32</v>
      </c>
    </row>
    <row r="3478" spans="1:4" ht="12.75" customHeight="1" x14ac:dyDescent="0.2">
      <c r="A3478" s="424" t="s">
        <v>14410</v>
      </c>
      <c r="B3478" s="429" t="s">
        <v>14411</v>
      </c>
      <c r="C3478" s="424" t="s">
        <v>8872</v>
      </c>
      <c r="D3478" s="434">
        <v>702.14</v>
      </c>
    </row>
    <row r="3479" spans="1:4" ht="12.75" customHeight="1" x14ac:dyDescent="0.2">
      <c r="A3479" s="424" t="s">
        <v>5575</v>
      </c>
      <c r="B3479" s="429" t="s">
        <v>14412</v>
      </c>
      <c r="C3479" s="424" t="s">
        <v>8872</v>
      </c>
      <c r="D3479" s="434">
        <v>963.86</v>
      </c>
    </row>
    <row r="3480" spans="1:4" ht="12.75" customHeight="1" x14ac:dyDescent="0.2">
      <c r="A3480" s="424" t="s">
        <v>14413</v>
      </c>
      <c r="B3480" s="429" t="s">
        <v>14414</v>
      </c>
      <c r="C3480" s="424" t="s">
        <v>8872</v>
      </c>
      <c r="D3480" s="434">
        <v>238.72</v>
      </c>
    </row>
    <row r="3481" spans="1:4" ht="12.75" customHeight="1" x14ac:dyDescent="0.2">
      <c r="A3481" s="424" t="s">
        <v>5578</v>
      </c>
      <c r="B3481" s="429" t="s">
        <v>14415</v>
      </c>
      <c r="C3481" s="424" t="s">
        <v>8872</v>
      </c>
      <c r="D3481" s="434">
        <v>307.52</v>
      </c>
    </row>
    <row r="3482" spans="1:4" ht="12.75" customHeight="1" x14ac:dyDescent="0.2">
      <c r="A3482" s="424" t="s">
        <v>5579</v>
      </c>
      <c r="B3482" s="429" t="s">
        <v>14416</v>
      </c>
      <c r="C3482" s="424" t="s">
        <v>8872</v>
      </c>
      <c r="D3482" s="434">
        <v>245.13</v>
      </c>
    </row>
    <row r="3483" spans="1:4" ht="12.75" customHeight="1" x14ac:dyDescent="0.2">
      <c r="A3483" s="424" t="s">
        <v>14417</v>
      </c>
      <c r="B3483" s="429" t="s">
        <v>14418</v>
      </c>
      <c r="C3483" s="424" t="s">
        <v>8872</v>
      </c>
      <c r="D3483" s="434">
        <v>307.05</v>
      </c>
    </row>
    <row r="3484" spans="1:4" ht="12.75" customHeight="1" x14ac:dyDescent="0.2">
      <c r="A3484" s="424" t="s">
        <v>14419</v>
      </c>
      <c r="B3484" s="429" t="s">
        <v>14420</v>
      </c>
      <c r="C3484" s="424" t="s">
        <v>8872</v>
      </c>
      <c r="D3484" s="433">
        <v>65.790000000000006</v>
      </c>
    </row>
    <row r="3485" spans="1:4" ht="12.75" customHeight="1" x14ac:dyDescent="0.2">
      <c r="A3485" s="424" t="s">
        <v>14421</v>
      </c>
      <c r="B3485" s="429" t="s">
        <v>14422</v>
      </c>
      <c r="C3485" s="424" t="s">
        <v>8872</v>
      </c>
      <c r="D3485" s="434">
        <v>170.58</v>
      </c>
    </row>
    <row r="3486" spans="1:4" ht="12.75" customHeight="1" x14ac:dyDescent="0.2">
      <c r="A3486" s="424" t="s">
        <v>14423</v>
      </c>
      <c r="B3486" s="429" t="s">
        <v>14424</v>
      </c>
      <c r="C3486" s="424" t="s">
        <v>8872</v>
      </c>
      <c r="D3486" s="434">
        <v>100.12</v>
      </c>
    </row>
    <row r="3487" spans="1:4" ht="12.75" customHeight="1" x14ac:dyDescent="0.2">
      <c r="A3487" s="424" t="s">
        <v>14425</v>
      </c>
      <c r="B3487" s="429" t="s">
        <v>14426</v>
      </c>
      <c r="C3487" s="424" t="s">
        <v>8872</v>
      </c>
      <c r="D3487" s="433">
        <v>19.440000000000001</v>
      </c>
    </row>
    <row r="3488" spans="1:4" ht="12.75" customHeight="1" x14ac:dyDescent="0.2">
      <c r="A3488" s="424" t="s">
        <v>14427</v>
      </c>
      <c r="B3488" s="429" t="s">
        <v>14428</v>
      </c>
      <c r="C3488" s="424" t="s">
        <v>8866</v>
      </c>
      <c r="D3488" s="433">
        <v>93.13</v>
      </c>
    </row>
    <row r="3489" spans="1:4" ht="12.75" customHeight="1" x14ac:dyDescent="0.2">
      <c r="A3489" s="424" t="s">
        <v>14429</v>
      </c>
      <c r="B3489" s="429" t="s">
        <v>14430</v>
      </c>
      <c r="C3489" s="424" t="s">
        <v>8866</v>
      </c>
      <c r="D3489" s="432">
        <v>7.0000000000000007E-2</v>
      </c>
    </row>
    <row r="3490" spans="1:4" ht="12.75" customHeight="1" x14ac:dyDescent="0.2">
      <c r="A3490" s="424" t="s">
        <v>5567</v>
      </c>
      <c r="B3490" s="429" t="s">
        <v>14431</v>
      </c>
      <c r="C3490" s="424" t="s">
        <v>8872</v>
      </c>
      <c r="D3490" s="433">
        <v>16.89</v>
      </c>
    </row>
    <row r="3491" spans="1:4" ht="12.75" customHeight="1" x14ac:dyDescent="0.2">
      <c r="A3491" s="424" t="s">
        <v>14432</v>
      </c>
      <c r="B3491" s="429" t="s">
        <v>14433</v>
      </c>
      <c r="C3491" s="424" t="s">
        <v>12949</v>
      </c>
      <c r="D3491" s="434">
        <v>303.18</v>
      </c>
    </row>
    <row r="3492" spans="1:4" ht="12.75" customHeight="1" x14ac:dyDescent="0.2">
      <c r="A3492" s="430">
        <v>250</v>
      </c>
      <c r="B3492" s="428" t="s">
        <v>14434</v>
      </c>
      <c r="C3492" s="423"/>
      <c r="D3492" s="431"/>
    </row>
    <row r="3493" spans="1:4" ht="12.75" customHeight="1" x14ac:dyDescent="0.2">
      <c r="A3493" s="424" t="s">
        <v>5957</v>
      </c>
      <c r="B3493" s="429" t="s">
        <v>14435</v>
      </c>
      <c r="C3493" s="424" t="s">
        <v>1930</v>
      </c>
      <c r="D3493" s="434">
        <v>756.43</v>
      </c>
    </row>
    <row r="3494" spans="1:4" ht="12.75" customHeight="1" x14ac:dyDescent="0.2">
      <c r="A3494" s="424" t="s">
        <v>5955</v>
      </c>
      <c r="B3494" s="429" t="s">
        <v>14436</v>
      </c>
      <c r="C3494" s="424" t="s">
        <v>1930</v>
      </c>
      <c r="D3494" s="434">
        <v>777.44</v>
      </c>
    </row>
    <row r="3495" spans="1:4" ht="12.75" customHeight="1" x14ac:dyDescent="0.2">
      <c r="A3495" s="424" t="s">
        <v>5958</v>
      </c>
      <c r="B3495" s="429" t="s">
        <v>14437</v>
      </c>
      <c r="C3495" s="424" t="s">
        <v>1930</v>
      </c>
      <c r="D3495" s="435">
        <v>1092.6199999999999</v>
      </c>
    </row>
    <row r="3496" spans="1:4" ht="12.75" customHeight="1" x14ac:dyDescent="0.2">
      <c r="A3496" s="424" t="s">
        <v>5956</v>
      </c>
      <c r="B3496" s="429" t="s">
        <v>14438</v>
      </c>
      <c r="C3496" s="424" t="s">
        <v>1930</v>
      </c>
      <c r="D3496" s="435">
        <v>1176.67</v>
      </c>
    </row>
    <row r="3497" spans="1:4" ht="24" x14ac:dyDescent="0.2">
      <c r="A3497" s="424" t="s">
        <v>5802</v>
      </c>
      <c r="B3497" s="429" t="s">
        <v>14439</v>
      </c>
      <c r="C3497" s="424" t="s">
        <v>1930</v>
      </c>
      <c r="D3497" s="436">
        <v>10152.52</v>
      </c>
    </row>
    <row r="3498" spans="1:4" ht="12.75" customHeight="1" x14ac:dyDescent="0.2">
      <c r="A3498" s="424" t="s">
        <v>5801</v>
      </c>
      <c r="B3498" s="429" t="s">
        <v>14440</v>
      </c>
      <c r="C3498" s="424" t="s">
        <v>22</v>
      </c>
      <c r="D3498" s="436">
        <v>10520.1</v>
      </c>
    </row>
    <row r="3499" spans="1:4" ht="12.75" customHeight="1" x14ac:dyDescent="0.2">
      <c r="A3499" s="424" t="s">
        <v>5804</v>
      </c>
      <c r="B3499" s="429" t="s">
        <v>14441</v>
      </c>
      <c r="C3499" s="424" t="s">
        <v>1930</v>
      </c>
      <c r="D3499" s="436">
        <v>11343.73</v>
      </c>
    </row>
    <row r="3500" spans="1:4" ht="12.75" customHeight="1" x14ac:dyDescent="0.2">
      <c r="A3500" s="424" t="s">
        <v>5803</v>
      </c>
      <c r="B3500" s="429" t="s">
        <v>14442</v>
      </c>
      <c r="C3500" s="424" t="s">
        <v>22</v>
      </c>
      <c r="D3500" s="436">
        <v>13003.94</v>
      </c>
    </row>
    <row r="3501" spans="1:4" ht="12.75" customHeight="1" x14ac:dyDescent="0.2">
      <c r="A3501" s="424" t="s">
        <v>5806</v>
      </c>
      <c r="B3501" s="429" t="s">
        <v>14443</v>
      </c>
      <c r="C3501" s="424" t="s">
        <v>1930</v>
      </c>
      <c r="D3501" s="436">
        <v>21895.8</v>
      </c>
    </row>
    <row r="3502" spans="1:4" ht="12.75" customHeight="1" x14ac:dyDescent="0.2">
      <c r="A3502" s="424" t="s">
        <v>5805</v>
      </c>
      <c r="B3502" s="429" t="s">
        <v>14444</v>
      </c>
      <c r="C3502" s="424" t="s">
        <v>22</v>
      </c>
      <c r="D3502" s="436">
        <v>15789.16</v>
      </c>
    </row>
    <row r="3503" spans="1:4" ht="12.75" customHeight="1" x14ac:dyDescent="0.2">
      <c r="A3503" s="424" t="s">
        <v>5810</v>
      </c>
      <c r="B3503" s="429" t="s">
        <v>14445</v>
      </c>
      <c r="C3503" s="424" t="s">
        <v>1930</v>
      </c>
      <c r="D3503" s="436">
        <v>31049.54</v>
      </c>
    </row>
    <row r="3504" spans="1:4" ht="12.75" customHeight="1" x14ac:dyDescent="0.2">
      <c r="A3504" s="424" t="s">
        <v>5809</v>
      </c>
      <c r="B3504" s="429" t="s">
        <v>14446</v>
      </c>
      <c r="C3504" s="424" t="s">
        <v>22</v>
      </c>
      <c r="D3504" s="436">
        <v>20272.57</v>
      </c>
    </row>
    <row r="3505" spans="1:4" ht="12.75" customHeight="1" x14ac:dyDescent="0.2">
      <c r="A3505" s="424" t="s">
        <v>5732</v>
      </c>
      <c r="B3505" s="429" t="s">
        <v>14447</v>
      </c>
      <c r="C3505" s="424" t="s">
        <v>1930</v>
      </c>
      <c r="D3505" s="435">
        <v>1992.24</v>
      </c>
    </row>
    <row r="3506" spans="1:4" ht="12.75" customHeight="1" x14ac:dyDescent="0.2">
      <c r="A3506" s="424" t="s">
        <v>5731</v>
      </c>
      <c r="B3506" s="429" t="s">
        <v>14448</v>
      </c>
      <c r="C3506" s="424" t="s">
        <v>22</v>
      </c>
      <c r="D3506" s="435">
        <v>2620.7800000000002</v>
      </c>
    </row>
    <row r="3507" spans="1:4" ht="12.75" customHeight="1" x14ac:dyDescent="0.2">
      <c r="A3507" s="424" t="s">
        <v>5734</v>
      </c>
      <c r="B3507" s="429" t="s">
        <v>14449</v>
      </c>
      <c r="C3507" s="424" t="s">
        <v>1930</v>
      </c>
      <c r="D3507" s="435">
        <v>6915.68</v>
      </c>
    </row>
    <row r="3508" spans="1:4" ht="12.75" customHeight="1" x14ac:dyDescent="0.2">
      <c r="A3508" s="424" t="s">
        <v>5733</v>
      </c>
      <c r="B3508" s="429" t="s">
        <v>14450</v>
      </c>
      <c r="C3508" s="424" t="s">
        <v>22</v>
      </c>
      <c r="D3508" s="435">
        <v>5492.57</v>
      </c>
    </row>
    <row r="3509" spans="1:4" ht="12.75" customHeight="1" x14ac:dyDescent="0.2">
      <c r="A3509" s="424" t="s">
        <v>5736</v>
      </c>
      <c r="B3509" s="429" t="s">
        <v>14451</v>
      </c>
      <c r="C3509" s="424" t="s">
        <v>1930</v>
      </c>
      <c r="D3509" s="435">
        <v>4711.59</v>
      </c>
    </row>
    <row r="3510" spans="1:4" ht="12.75" customHeight="1" x14ac:dyDescent="0.2">
      <c r="A3510" s="424" t="s">
        <v>5735</v>
      </c>
      <c r="B3510" s="429" t="s">
        <v>14452</v>
      </c>
      <c r="C3510" s="424" t="s">
        <v>22</v>
      </c>
      <c r="D3510" s="435">
        <v>5883.44</v>
      </c>
    </row>
    <row r="3511" spans="1:4" ht="12.75" customHeight="1" x14ac:dyDescent="0.2">
      <c r="A3511" s="424" t="s">
        <v>5738</v>
      </c>
      <c r="B3511" s="429" t="s">
        <v>14453</v>
      </c>
      <c r="C3511" s="424" t="s">
        <v>1930</v>
      </c>
      <c r="D3511" s="435">
        <v>7586.15</v>
      </c>
    </row>
    <row r="3512" spans="1:4" ht="12.75" customHeight="1" x14ac:dyDescent="0.2">
      <c r="A3512" s="424" t="s">
        <v>5737</v>
      </c>
      <c r="B3512" s="429" t="s">
        <v>14454</v>
      </c>
      <c r="C3512" s="424" t="s">
        <v>22</v>
      </c>
      <c r="D3512" s="435">
        <v>6913.98</v>
      </c>
    </row>
    <row r="3513" spans="1:4" ht="12.75" customHeight="1" x14ac:dyDescent="0.2">
      <c r="A3513" s="424" t="s">
        <v>5740</v>
      </c>
      <c r="B3513" s="429" t="s">
        <v>14455</v>
      </c>
      <c r="C3513" s="424" t="s">
        <v>1930</v>
      </c>
      <c r="D3513" s="436">
        <v>11192.81</v>
      </c>
    </row>
    <row r="3514" spans="1:4" ht="12.75" customHeight="1" x14ac:dyDescent="0.2">
      <c r="A3514" s="424" t="s">
        <v>5739</v>
      </c>
      <c r="B3514" s="429" t="s">
        <v>14456</v>
      </c>
      <c r="C3514" s="424" t="s">
        <v>22</v>
      </c>
      <c r="D3514" s="435">
        <v>8025.21</v>
      </c>
    </row>
    <row r="3515" spans="1:4" ht="12.75" customHeight="1" x14ac:dyDescent="0.2">
      <c r="A3515" s="424" t="s">
        <v>5742</v>
      </c>
      <c r="B3515" s="429" t="s">
        <v>14457</v>
      </c>
      <c r="C3515" s="424" t="s">
        <v>1930</v>
      </c>
      <c r="D3515" s="436">
        <v>15879.71</v>
      </c>
    </row>
    <row r="3516" spans="1:4" ht="12.75" customHeight="1" x14ac:dyDescent="0.2">
      <c r="A3516" s="424" t="s">
        <v>5741</v>
      </c>
      <c r="B3516" s="429" t="s">
        <v>14458</v>
      </c>
      <c r="C3516" s="424" t="s">
        <v>22</v>
      </c>
      <c r="D3516" s="435">
        <v>9318.8799999999992</v>
      </c>
    </row>
    <row r="3517" spans="1:4" ht="12.75" customHeight="1" x14ac:dyDescent="0.2">
      <c r="A3517" s="424" t="s">
        <v>5744</v>
      </c>
      <c r="B3517" s="429" t="s">
        <v>14459</v>
      </c>
      <c r="C3517" s="424" t="s">
        <v>1930</v>
      </c>
      <c r="D3517" s="435">
        <v>5222.5200000000004</v>
      </c>
    </row>
    <row r="3518" spans="1:4" ht="12.75" customHeight="1" x14ac:dyDescent="0.2">
      <c r="A3518" s="424" t="s">
        <v>5743</v>
      </c>
      <c r="B3518" s="429" t="s">
        <v>14460</v>
      </c>
      <c r="C3518" s="424" t="s">
        <v>22</v>
      </c>
      <c r="D3518" s="435">
        <v>7414.99</v>
      </c>
    </row>
    <row r="3519" spans="1:4" ht="12.75" customHeight="1" x14ac:dyDescent="0.2">
      <c r="A3519" s="424" t="s">
        <v>5746</v>
      </c>
      <c r="B3519" s="429" t="s">
        <v>14461</v>
      </c>
      <c r="C3519" s="424" t="s">
        <v>1930</v>
      </c>
      <c r="D3519" s="435">
        <v>8135.24</v>
      </c>
    </row>
    <row r="3520" spans="1:4" ht="12.75" customHeight="1" x14ac:dyDescent="0.2">
      <c r="A3520" s="424" t="s">
        <v>5745</v>
      </c>
      <c r="B3520" s="429" t="s">
        <v>14462</v>
      </c>
      <c r="C3520" s="424" t="s">
        <v>22</v>
      </c>
      <c r="D3520" s="435">
        <v>8402.1200000000008</v>
      </c>
    </row>
    <row r="3521" spans="1:4" ht="12.75" customHeight="1" x14ac:dyDescent="0.2">
      <c r="A3521" s="424" t="s">
        <v>5748</v>
      </c>
      <c r="B3521" s="429" t="s">
        <v>14463</v>
      </c>
      <c r="C3521" s="424" t="s">
        <v>1930</v>
      </c>
      <c r="D3521" s="436">
        <v>12080.9</v>
      </c>
    </row>
    <row r="3522" spans="1:4" ht="12.75" customHeight="1" x14ac:dyDescent="0.2">
      <c r="A3522" s="424" t="s">
        <v>5747</v>
      </c>
      <c r="B3522" s="429" t="s">
        <v>14464</v>
      </c>
      <c r="C3522" s="424" t="s">
        <v>22</v>
      </c>
      <c r="D3522" s="435">
        <v>9609.25</v>
      </c>
    </row>
    <row r="3523" spans="1:4" ht="12.75" customHeight="1" x14ac:dyDescent="0.2">
      <c r="A3523" s="424" t="s">
        <v>5750</v>
      </c>
      <c r="B3523" s="429" t="s">
        <v>14465</v>
      </c>
      <c r="C3523" s="424" t="s">
        <v>1930</v>
      </c>
      <c r="D3523" s="436">
        <v>16830.21</v>
      </c>
    </row>
    <row r="3524" spans="1:4" ht="12.75" customHeight="1" x14ac:dyDescent="0.2">
      <c r="A3524" s="424" t="s">
        <v>5749</v>
      </c>
      <c r="B3524" s="429" t="s">
        <v>14466</v>
      </c>
      <c r="C3524" s="424" t="s">
        <v>22</v>
      </c>
      <c r="D3524" s="436">
        <v>10830.78</v>
      </c>
    </row>
    <row r="3525" spans="1:4" ht="12.75" customHeight="1" x14ac:dyDescent="0.2">
      <c r="A3525" s="424" t="s">
        <v>5752</v>
      </c>
      <c r="B3525" s="429" t="s">
        <v>14467</v>
      </c>
      <c r="C3525" s="424" t="s">
        <v>1930</v>
      </c>
      <c r="D3525" s="435">
        <v>8886.67</v>
      </c>
    </row>
    <row r="3526" spans="1:4" ht="12.75" customHeight="1" x14ac:dyDescent="0.2">
      <c r="A3526" s="424" t="s">
        <v>5751</v>
      </c>
      <c r="B3526" s="429" t="s">
        <v>14468</v>
      </c>
      <c r="C3526" s="424" t="s">
        <v>22</v>
      </c>
      <c r="D3526" s="436">
        <v>10220</v>
      </c>
    </row>
    <row r="3527" spans="1:4" ht="12.75" customHeight="1" x14ac:dyDescent="0.2">
      <c r="A3527" s="424" t="s">
        <v>5754</v>
      </c>
      <c r="B3527" s="429" t="s">
        <v>14469</v>
      </c>
      <c r="C3527" s="424" t="s">
        <v>1930</v>
      </c>
      <c r="D3527" s="436">
        <v>12860.28</v>
      </c>
    </row>
    <row r="3528" spans="1:4" ht="12.75" customHeight="1" x14ac:dyDescent="0.2">
      <c r="A3528" s="424" t="s">
        <v>5753</v>
      </c>
      <c r="B3528" s="429" t="s">
        <v>14470</v>
      </c>
      <c r="C3528" s="424" t="s">
        <v>22</v>
      </c>
      <c r="D3528" s="436">
        <v>11321.52</v>
      </c>
    </row>
    <row r="3529" spans="1:4" ht="12.75" customHeight="1" x14ac:dyDescent="0.2">
      <c r="A3529" s="424" t="s">
        <v>5756</v>
      </c>
      <c r="B3529" s="429" t="s">
        <v>14471</v>
      </c>
      <c r="C3529" s="424" t="s">
        <v>1930</v>
      </c>
      <c r="D3529" s="436">
        <v>17766.060000000001</v>
      </c>
    </row>
    <row r="3530" spans="1:4" ht="12.75" customHeight="1" x14ac:dyDescent="0.2">
      <c r="A3530" s="424" t="s">
        <v>5755</v>
      </c>
      <c r="B3530" s="429" t="s">
        <v>14472</v>
      </c>
      <c r="C3530" s="424" t="s">
        <v>22</v>
      </c>
      <c r="D3530" s="436">
        <v>12557.6</v>
      </c>
    </row>
    <row r="3531" spans="1:4" ht="12.75" customHeight="1" x14ac:dyDescent="0.2">
      <c r="A3531" s="424" t="s">
        <v>5758</v>
      </c>
      <c r="B3531" s="429" t="s">
        <v>14473</v>
      </c>
      <c r="C3531" s="424" t="s">
        <v>1930</v>
      </c>
      <c r="D3531" s="436">
        <v>23716.52</v>
      </c>
    </row>
    <row r="3532" spans="1:4" ht="12.75" customHeight="1" x14ac:dyDescent="0.2">
      <c r="A3532" s="424" t="s">
        <v>5757</v>
      </c>
      <c r="B3532" s="429" t="s">
        <v>14474</v>
      </c>
      <c r="C3532" s="424" t="s">
        <v>22</v>
      </c>
      <c r="D3532" s="436">
        <v>13951.5</v>
      </c>
    </row>
    <row r="3533" spans="1:4" ht="12.75" customHeight="1" x14ac:dyDescent="0.2">
      <c r="A3533" s="424" t="s">
        <v>5760</v>
      </c>
      <c r="B3533" s="429" t="s">
        <v>14475</v>
      </c>
      <c r="C3533" s="424" t="s">
        <v>1930</v>
      </c>
      <c r="D3533" s="436">
        <v>18761.72</v>
      </c>
    </row>
    <row r="3534" spans="1:4" ht="12.75" customHeight="1" x14ac:dyDescent="0.2">
      <c r="A3534" s="424" t="s">
        <v>5759</v>
      </c>
      <c r="B3534" s="429" t="s">
        <v>14476</v>
      </c>
      <c r="C3534" s="424" t="s">
        <v>22</v>
      </c>
      <c r="D3534" s="436">
        <v>14485.17</v>
      </c>
    </row>
    <row r="3535" spans="1:4" ht="12.75" customHeight="1" x14ac:dyDescent="0.2">
      <c r="A3535" s="424" t="s">
        <v>5762</v>
      </c>
      <c r="B3535" s="429" t="s">
        <v>14477</v>
      </c>
      <c r="C3535" s="424" t="s">
        <v>1930</v>
      </c>
      <c r="D3535" s="436">
        <v>24885.99</v>
      </c>
    </row>
    <row r="3536" spans="1:4" ht="12.75" customHeight="1" x14ac:dyDescent="0.2">
      <c r="A3536" s="424" t="s">
        <v>5761</v>
      </c>
      <c r="B3536" s="429" t="s">
        <v>14478</v>
      </c>
      <c r="C3536" s="424" t="s">
        <v>22</v>
      </c>
      <c r="D3536" s="436">
        <v>15871.33</v>
      </c>
    </row>
    <row r="3537" spans="1:4" ht="12.75" customHeight="1" x14ac:dyDescent="0.2">
      <c r="A3537" s="424" t="s">
        <v>5764</v>
      </c>
      <c r="B3537" s="429" t="s">
        <v>14479</v>
      </c>
      <c r="C3537" s="424" t="s">
        <v>1930</v>
      </c>
      <c r="D3537" s="436">
        <v>33061.69</v>
      </c>
    </row>
    <row r="3538" spans="1:4" ht="12.75" customHeight="1" x14ac:dyDescent="0.2">
      <c r="A3538" s="424" t="s">
        <v>5763</v>
      </c>
      <c r="B3538" s="429" t="s">
        <v>14480</v>
      </c>
      <c r="C3538" s="424" t="s">
        <v>22</v>
      </c>
      <c r="D3538" s="436">
        <v>19691.330000000002</v>
      </c>
    </row>
    <row r="3539" spans="1:4" ht="12.75" customHeight="1" x14ac:dyDescent="0.2">
      <c r="A3539" s="424" t="s">
        <v>5614</v>
      </c>
      <c r="B3539" s="429" t="s">
        <v>14481</v>
      </c>
      <c r="C3539" s="424" t="s">
        <v>22</v>
      </c>
      <c r="D3539" s="434">
        <v>956.1</v>
      </c>
    </row>
    <row r="3540" spans="1:4" ht="12.75" customHeight="1" x14ac:dyDescent="0.2">
      <c r="A3540" s="424" t="s">
        <v>5615</v>
      </c>
      <c r="B3540" s="429" t="s">
        <v>14482</v>
      </c>
      <c r="C3540" s="424" t="s">
        <v>22</v>
      </c>
      <c r="D3540" s="435">
        <v>1619.18</v>
      </c>
    </row>
    <row r="3541" spans="1:4" ht="12.75" customHeight="1" x14ac:dyDescent="0.2">
      <c r="A3541" s="424" t="s">
        <v>5616</v>
      </c>
      <c r="B3541" s="429" t="s">
        <v>14483</v>
      </c>
      <c r="C3541" s="424" t="s">
        <v>22</v>
      </c>
      <c r="D3541" s="435">
        <v>2302.0100000000002</v>
      </c>
    </row>
    <row r="3542" spans="1:4" ht="12.75" customHeight="1" x14ac:dyDescent="0.2">
      <c r="A3542" s="424" t="s">
        <v>5617</v>
      </c>
      <c r="B3542" s="429" t="s">
        <v>14484</v>
      </c>
      <c r="C3542" s="424" t="s">
        <v>22</v>
      </c>
      <c r="D3542" s="435">
        <v>3161.31</v>
      </c>
    </row>
    <row r="3543" spans="1:4" ht="12.75" customHeight="1" x14ac:dyDescent="0.2">
      <c r="A3543" s="424" t="s">
        <v>5618</v>
      </c>
      <c r="B3543" s="429" t="s">
        <v>14485</v>
      </c>
      <c r="C3543" s="424" t="s">
        <v>22</v>
      </c>
      <c r="D3543" s="435">
        <v>4863.59</v>
      </c>
    </row>
    <row r="3544" spans="1:4" ht="12.75" customHeight="1" x14ac:dyDescent="0.2">
      <c r="A3544" s="424" t="s">
        <v>5624</v>
      </c>
      <c r="B3544" s="429" t="s">
        <v>14486</v>
      </c>
      <c r="C3544" s="424" t="s">
        <v>1930</v>
      </c>
      <c r="D3544" s="435">
        <v>2065.9499999999998</v>
      </c>
    </row>
    <row r="3545" spans="1:4" ht="12.75" customHeight="1" x14ac:dyDescent="0.2">
      <c r="A3545" s="424" t="s">
        <v>5625</v>
      </c>
      <c r="B3545" s="429" t="s">
        <v>14487</v>
      </c>
      <c r="C3545" s="424" t="s">
        <v>1930</v>
      </c>
      <c r="D3545" s="435">
        <v>3362.07</v>
      </c>
    </row>
    <row r="3546" spans="1:4" ht="12.75" customHeight="1" x14ac:dyDescent="0.2">
      <c r="A3546" s="424" t="s">
        <v>5626</v>
      </c>
      <c r="B3546" s="429" t="s">
        <v>14488</v>
      </c>
      <c r="C3546" s="424" t="s">
        <v>1930</v>
      </c>
      <c r="D3546" s="435">
        <v>5061.18</v>
      </c>
    </row>
    <row r="3547" spans="1:4" ht="12.75" customHeight="1" x14ac:dyDescent="0.2">
      <c r="A3547" s="424" t="s">
        <v>5627</v>
      </c>
      <c r="B3547" s="429" t="s">
        <v>14489</v>
      </c>
      <c r="C3547" s="424" t="s">
        <v>1930</v>
      </c>
      <c r="D3547" s="435">
        <v>7372.11</v>
      </c>
    </row>
    <row r="3548" spans="1:4" ht="12.75" customHeight="1" x14ac:dyDescent="0.2">
      <c r="A3548" s="424" t="s">
        <v>5628</v>
      </c>
      <c r="B3548" s="429" t="s">
        <v>14490</v>
      </c>
      <c r="C3548" s="424" t="s">
        <v>1930</v>
      </c>
      <c r="D3548" s="436">
        <v>13114.37</v>
      </c>
    </row>
    <row r="3549" spans="1:4" ht="12.75" customHeight="1" x14ac:dyDescent="0.2">
      <c r="A3549" s="424" t="s">
        <v>5609</v>
      </c>
      <c r="B3549" s="429" t="s">
        <v>14491</v>
      </c>
      <c r="C3549" s="424" t="s">
        <v>22</v>
      </c>
      <c r="D3549" s="434">
        <v>910.16</v>
      </c>
    </row>
    <row r="3550" spans="1:4" ht="12.75" customHeight="1" x14ac:dyDescent="0.2">
      <c r="A3550" s="424" t="s">
        <v>5610</v>
      </c>
      <c r="B3550" s="429" t="s">
        <v>14492</v>
      </c>
      <c r="C3550" s="424" t="s">
        <v>22</v>
      </c>
      <c r="D3550" s="435">
        <v>1437.04</v>
      </c>
    </row>
    <row r="3551" spans="1:4" ht="12.75" customHeight="1" x14ac:dyDescent="0.2">
      <c r="A3551" s="424" t="s">
        <v>5611</v>
      </c>
      <c r="B3551" s="429" t="s">
        <v>14493</v>
      </c>
      <c r="C3551" s="424" t="s">
        <v>22</v>
      </c>
      <c r="D3551" s="435">
        <v>2090.77</v>
      </c>
    </row>
    <row r="3552" spans="1:4" ht="12.75" customHeight="1" x14ac:dyDescent="0.2">
      <c r="A3552" s="424" t="s">
        <v>5612</v>
      </c>
      <c r="B3552" s="429" t="s">
        <v>14494</v>
      </c>
      <c r="C3552" s="424" t="s">
        <v>22</v>
      </c>
      <c r="D3552" s="435">
        <v>3065.71</v>
      </c>
    </row>
    <row r="3553" spans="1:4" ht="12.75" customHeight="1" x14ac:dyDescent="0.2">
      <c r="A3553" s="424" t="s">
        <v>5613</v>
      </c>
      <c r="B3553" s="429" t="s">
        <v>14495</v>
      </c>
      <c r="C3553" s="424" t="s">
        <v>22</v>
      </c>
      <c r="D3553" s="435">
        <v>4489.97</v>
      </c>
    </row>
    <row r="3554" spans="1:4" ht="12.75" customHeight="1" x14ac:dyDescent="0.2">
      <c r="A3554" s="424" t="s">
        <v>5619</v>
      </c>
      <c r="B3554" s="429" t="s">
        <v>14496</v>
      </c>
      <c r="C3554" s="424" t="s">
        <v>22</v>
      </c>
      <c r="D3554" s="435">
        <v>1031.5</v>
      </c>
    </row>
    <row r="3555" spans="1:4" ht="12.75" customHeight="1" x14ac:dyDescent="0.2">
      <c r="A3555" s="424" t="s">
        <v>5620</v>
      </c>
      <c r="B3555" s="429" t="s">
        <v>14497</v>
      </c>
      <c r="C3555" s="424" t="s">
        <v>22</v>
      </c>
      <c r="D3555" s="435">
        <v>1679.18</v>
      </c>
    </row>
    <row r="3556" spans="1:4" ht="12.75" customHeight="1" x14ac:dyDescent="0.2">
      <c r="A3556" s="424" t="s">
        <v>5621</v>
      </c>
      <c r="B3556" s="429" t="s">
        <v>14498</v>
      </c>
      <c r="C3556" s="424" t="s">
        <v>22</v>
      </c>
      <c r="D3556" s="435">
        <v>2422.79</v>
      </c>
    </row>
    <row r="3557" spans="1:4" ht="12.75" customHeight="1" x14ac:dyDescent="0.2">
      <c r="A3557" s="424" t="s">
        <v>5622</v>
      </c>
      <c r="B3557" s="429" t="s">
        <v>14499</v>
      </c>
      <c r="C3557" s="424" t="s">
        <v>22</v>
      </c>
      <c r="D3557" s="435">
        <v>3335.01</v>
      </c>
    </row>
    <row r="3558" spans="1:4" ht="12.75" customHeight="1" x14ac:dyDescent="0.2">
      <c r="A3558" s="424" t="s">
        <v>5623</v>
      </c>
      <c r="B3558" s="429" t="s">
        <v>14500</v>
      </c>
      <c r="C3558" s="424" t="s">
        <v>22</v>
      </c>
      <c r="D3558" s="435">
        <v>4953.25</v>
      </c>
    </row>
    <row r="3559" spans="1:4" ht="12.75" customHeight="1" x14ac:dyDescent="0.2">
      <c r="A3559" s="424" t="s">
        <v>5784</v>
      </c>
      <c r="B3559" s="429" t="s">
        <v>14501</v>
      </c>
      <c r="C3559" s="424" t="s">
        <v>1930</v>
      </c>
      <c r="D3559" s="435">
        <v>4922.46</v>
      </c>
    </row>
    <row r="3560" spans="1:4" ht="12.75" customHeight="1" x14ac:dyDescent="0.2">
      <c r="A3560" s="424" t="s">
        <v>5783</v>
      </c>
      <c r="B3560" s="429" t="s">
        <v>14502</v>
      </c>
      <c r="C3560" s="424" t="s">
        <v>22</v>
      </c>
      <c r="D3560" s="435">
        <v>3454.24</v>
      </c>
    </row>
    <row r="3561" spans="1:4" ht="12.75" customHeight="1" x14ac:dyDescent="0.2">
      <c r="A3561" s="424" t="s">
        <v>5786</v>
      </c>
      <c r="B3561" s="429" t="s">
        <v>14503</v>
      </c>
      <c r="C3561" s="424" t="s">
        <v>1930</v>
      </c>
      <c r="D3561" s="435">
        <v>5774.12</v>
      </c>
    </row>
    <row r="3562" spans="1:4" ht="12.75" customHeight="1" x14ac:dyDescent="0.2">
      <c r="A3562" s="424" t="s">
        <v>5785</v>
      </c>
      <c r="B3562" s="429" t="s">
        <v>14504</v>
      </c>
      <c r="C3562" s="424" t="s">
        <v>22</v>
      </c>
      <c r="D3562" s="435">
        <v>4515.28</v>
      </c>
    </row>
    <row r="3563" spans="1:4" ht="12.75" customHeight="1" x14ac:dyDescent="0.2">
      <c r="A3563" s="424" t="s">
        <v>5788</v>
      </c>
      <c r="B3563" s="429" t="s">
        <v>14505</v>
      </c>
      <c r="C3563" s="424" t="s">
        <v>1930</v>
      </c>
      <c r="D3563" s="435">
        <v>9029.56</v>
      </c>
    </row>
    <row r="3564" spans="1:4" ht="12.75" customHeight="1" x14ac:dyDescent="0.2">
      <c r="A3564" s="424" t="s">
        <v>5787</v>
      </c>
      <c r="B3564" s="429" t="s">
        <v>14506</v>
      </c>
      <c r="C3564" s="424" t="s">
        <v>22</v>
      </c>
      <c r="D3564" s="435">
        <v>5343.62</v>
      </c>
    </row>
    <row r="3565" spans="1:4" ht="12.75" customHeight="1" x14ac:dyDescent="0.2">
      <c r="A3565" s="424" t="s">
        <v>5790</v>
      </c>
      <c r="B3565" s="429" t="s">
        <v>14507</v>
      </c>
      <c r="C3565" s="424" t="s">
        <v>1930</v>
      </c>
      <c r="D3565" s="436">
        <v>13253.77</v>
      </c>
    </row>
    <row r="3566" spans="1:4" ht="12.75" customHeight="1" x14ac:dyDescent="0.2">
      <c r="A3566" s="424" t="s">
        <v>5789</v>
      </c>
      <c r="B3566" s="429" t="s">
        <v>14508</v>
      </c>
      <c r="C3566" s="424" t="s">
        <v>22</v>
      </c>
      <c r="D3566" s="435">
        <v>6255.94</v>
      </c>
    </row>
    <row r="3567" spans="1:4" ht="12.75" customHeight="1" x14ac:dyDescent="0.2">
      <c r="A3567" s="424" t="s">
        <v>5792</v>
      </c>
      <c r="B3567" s="429" t="s">
        <v>14509</v>
      </c>
      <c r="C3567" s="424" t="s">
        <v>1930</v>
      </c>
      <c r="D3567" s="436">
        <v>18453.89</v>
      </c>
    </row>
    <row r="3568" spans="1:4" ht="12.75" customHeight="1" x14ac:dyDescent="0.2">
      <c r="A3568" s="424" t="s">
        <v>5791</v>
      </c>
      <c r="B3568" s="429" t="s">
        <v>14510</v>
      </c>
      <c r="C3568" s="424" t="s">
        <v>22</v>
      </c>
      <c r="D3568" s="435">
        <v>7277.63</v>
      </c>
    </row>
    <row r="3569" spans="1:4" ht="12.75" customHeight="1" x14ac:dyDescent="0.2">
      <c r="A3569" s="424" t="s">
        <v>5794</v>
      </c>
      <c r="B3569" s="429" t="s">
        <v>14511</v>
      </c>
      <c r="C3569" s="424" t="s">
        <v>1930</v>
      </c>
      <c r="D3569" s="436">
        <v>10152.52</v>
      </c>
    </row>
    <row r="3570" spans="1:4" ht="12.75" customHeight="1" x14ac:dyDescent="0.2">
      <c r="A3570" s="424" t="s">
        <v>5793</v>
      </c>
      <c r="B3570" s="429" t="s">
        <v>14512</v>
      </c>
      <c r="C3570" s="424" t="s">
        <v>22</v>
      </c>
      <c r="D3570" s="435">
        <v>6575.59</v>
      </c>
    </row>
    <row r="3571" spans="1:4" ht="12.75" customHeight="1" x14ac:dyDescent="0.2">
      <c r="A3571" s="424" t="s">
        <v>5795</v>
      </c>
      <c r="B3571" s="429" t="s">
        <v>14513</v>
      </c>
      <c r="C3571" s="424" t="s">
        <v>22</v>
      </c>
      <c r="D3571" s="435">
        <v>7544.65</v>
      </c>
    </row>
    <row r="3572" spans="1:4" ht="12.75" customHeight="1" x14ac:dyDescent="0.2">
      <c r="A3572" s="424" t="s">
        <v>5798</v>
      </c>
      <c r="B3572" s="429" t="s">
        <v>14514</v>
      </c>
      <c r="C3572" s="424" t="s">
        <v>1930</v>
      </c>
      <c r="D3572" s="436">
        <v>15940.16</v>
      </c>
    </row>
    <row r="3573" spans="1:4" ht="12.75" customHeight="1" x14ac:dyDescent="0.2">
      <c r="A3573" s="424" t="s">
        <v>5797</v>
      </c>
      <c r="B3573" s="429" t="s">
        <v>14515</v>
      </c>
      <c r="C3573" s="424" t="s">
        <v>22</v>
      </c>
      <c r="D3573" s="435">
        <v>8984.42</v>
      </c>
    </row>
    <row r="3574" spans="1:4" ht="12.75" customHeight="1" x14ac:dyDescent="0.2">
      <c r="A3574" s="424" t="s">
        <v>5800</v>
      </c>
      <c r="B3574" s="429" t="s">
        <v>14516</v>
      </c>
      <c r="C3574" s="424" t="s">
        <v>1930</v>
      </c>
      <c r="D3574" s="436">
        <v>21895.8</v>
      </c>
    </row>
    <row r="3575" spans="1:4" ht="12.75" customHeight="1" x14ac:dyDescent="0.2">
      <c r="A3575" s="424" t="s">
        <v>5799</v>
      </c>
      <c r="B3575" s="429" t="s">
        <v>14517</v>
      </c>
      <c r="C3575" s="424" t="s">
        <v>22</v>
      </c>
      <c r="D3575" s="436">
        <v>10095</v>
      </c>
    </row>
    <row r="3576" spans="1:4" ht="12.75" customHeight="1" x14ac:dyDescent="0.2">
      <c r="A3576" s="424" t="s">
        <v>5686</v>
      </c>
      <c r="B3576" s="429" t="s">
        <v>14518</v>
      </c>
      <c r="C3576" s="424" t="s">
        <v>1930</v>
      </c>
      <c r="D3576" s="435">
        <v>1992.24</v>
      </c>
    </row>
    <row r="3577" spans="1:4" ht="12.75" customHeight="1" x14ac:dyDescent="0.2">
      <c r="A3577" s="424" t="s">
        <v>5685</v>
      </c>
      <c r="B3577" s="429" t="s">
        <v>14519</v>
      </c>
      <c r="C3577" s="424" t="s">
        <v>22</v>
      </c>
      <c r="D3577" s="435">
        <v>1661.54</v>
      </c>
    </row>
    <row r="3578" spans="1:4" ht="12.75" customHeight="1" x14ac:dyDescent="0.2">
      <c r="A3578" s="424" t="s">
        <v>5688</v>
      </c>
      <c r="B3578" s="429" t="s">
        <v>14520</v>
      </c>
      <c r="C3578" s="424" t="s">
        <v>1930</v>
      </c>
      <c r="D3578" s="435">
        <v>3770.94</v>
      </c>
    </row>
    <row r="3579" spans="1:4" ht="12.75" customHeight="1" x14ac:dyDescent="0.2">
      <c r="A3579" s="424" t="s">
        <v>5687</v>
      </c>
      <c r="B3579" s="429" t="s">
        <v>14521</v>
      </c>
      <c r="C3579" s="424" t="s">
        <v>22</v>
      </c>
      <c r="D3579" s="435">
        <v>2245.1799999999998</v>
      </c>
    </row>
    <row r="3580" spans="1:4" ht="12.75" customHeight="1" x14ac:dyDescent="0.2">
      <c r="A3580" s="424" t="s">
        <v>5690</v>
      </c>
      <c r="B3580" s="429" t="s">
        <v>14522</v>
      </c>
      <c r="C3580" s="424" t="s">
        <v>1930</v>
      </c>
      <c r="D3580" s="435">
        <v>6423.73</v>
      </c>
    </row>
    <row r="3581" spans="1:4" ht="12.75" customHeight="1" x14ac:dyDescent="0.2">
      <c r="A3581" s="424" t="s">
        <v>5689</v>
      </c>
      <c r="B3581" s="429" t="s">
        <v>14523</v>
      </c>
      <c r="C3581" s="424" t="s">
        <v>22</v>
      </c>
      <c r="D3581" s="435">
        <v>2960.92</v>
      </c>
    </row>
    <row r="3582" spans="1:4" ht="12.75" customHeight="1" x14ac:dyDescent="0.2">
      <c r="A3582" s="424" t="s">
        <v>5692</v>
      </c>
      <c r="B3582" s="429" t="s">
        <v>14524</v>
      </c>
      <c r="C3582" s="424" t="s">
        <v>1930</v>
      </c>
      <c r="D3582" s="435">
        <v>2291.9699999999998</v>
      </c>
    </row>
    <row r="3583" spans="1:4" ht="12.75" customHeight="1" x14ac:dyDescent="0.2">
      <c r="A3583" s="424" t="s">
        <v>5691</v>
      </c>
      <c r="B3583" s="429" t="s">
        <v>14525</v>
      </c>
      <c r="C3583" s="424" t="s">
        <v>22</v>
      </c>
      <c r="D3583" s="435">
        <v>2272.65</v>
      </c>
    </row>
    <row r="3584" spans="1:4" ht="12.75" customHeight="1" x14ac:dyDescent="0.2">
      <c r="A3584" s="424" t="s">
        <v>5694</v>
      </c>
      <c r="B3584" s="429" t="s">
        <v>14526</v>
      </c>
      <c r="C3584" s="424" t="s">
        <v>1930</v>
      </c>
      <c r="D3584" s="435">
        <v>4231.54</v>
      </c>
    </row>
    <row r="3585" spans="1:4" ht="12.75" customHeight="1" x14ac:dyDescent="0.2">
      <c r="A3585" s="424" t="s">
        <v>5693</v>
      </c>
      <c r="B3585" s="429" t="s">
        <v>14527</v>
      </c>
      <c r="C3585" s="424" t="s">
        <v>22</v>
      </c>
      <c r="D3585" s="435">
        <v>2882.43</v>
      </c>
    </row>
    <row r="3586" spans="1:4" ht="12.75" customHeight="1" x14ac:dyDescent="0.2">
      <c r="A3586" s="424" t="s">
        <v>5696</v>
      </c>
      <c r="B3586" s="429" t="s">
        <v>14528</v>
      </c>
      <c r="C3586" s="424" t="s">
        <v>1930</v>
      </c>
      <c r="D3586" s="435">
        <v>6915.68</v>
      </c>
    </row>
    <row r="3587" spans="1:4" ht="12.75" customHeight="1" x14ac:dyDescent="0.2">
      <c r="A3587" s="424" t="s">
        <v>5695</v>
      </c>
      <c r="B3587" s="429" t="s">
        <v>14529</v>
      </c>
      <c r="C3587" s="424" t="s">
        <v>22</v>
      </c>
      <c r="D3587" s="435">
        <v>3600.02</v>
      </c>
    </row>
    <row r="3588" spans="1:4" ht="12.75" customHeight="1" x14ac:dyDescent="0.2">
      <c r="A3588" s="424" t="s">
        <v>5698</v>
      </c>
      <c r="B3588" s="429" t="s">
        <v>14530</v>
      </c>
      <c r="C3588" s="424" t="s">
        <v>1930</v>
      </c>
      <c r="D3588" s="435">
        <v>2612.33</v>
      </c>
    </row>
    <row r="3589" spans="1:4" ht="12.75" customHeight="1" x14ac:dyDescent="0.2">
      <c r="A3589" s="424" t="s">
        <v>5697</v>
      </c>
      <c r="B3589" s="429" t="s">
        <v>14531</v>
      </c>
      <c r="C3589" s="424" t="s">
        <v>22</v>
      </c>
      <c r="D3589" s="435">
        <v>2987.14</v>
      </c>
    </row>
    <row r="3590" spans="1:4" ht="12.75" customHeight="1" x14ac:dyDescent="0.2">
      <c r="A3590" s="424" t="s">
        <v>5700</v>
      </c>
      <c r="B3590" s="429" t="s">
        <v>14532</v>
      </c>
      <c r="C3590" s="424" t="s">
        <v>1930</v>
      </c>
      <c r="D3590" s="435">
        <v>4711.59</v>
      </c>
    </row>
    <row r="3591" spans="1:4" ht="12.75" customHeight="1" x14ac:dyDescent="0.2">
      <c r="A3591" s="424" t="s">
        <v>5699</v>
      </c>
      <c r="B3591" s="429" t="s">
        <v>14533</v>
      </c>
      <c r="C3591" s="424" t="s">
        <v>22</v>
      </c>
      <c r="D3591" s="435">
        <v>3629.3</v>
      </c>
    </row>
    <row r="3592" spans="1:4" ht="12.75" customHeight="1" x14ac:dyDescent="0.2">
      <c r="A3592" s="424" t="s">
        <v>5702</v>
      </c>
      <c r="B3592" s="429" t="s">
        <v>14534</v>
      </c>
      <c r="C3592" s="424" t="s">
        <v>1930</v>
      </c>
      <c r="D3592" s="435">
        <v>7586.15</v>
      </c>
    </row>
    <row r="3593" spans="1:4" ht="12.75" customHeight="1" x14ac:dyDescent="0.2">
      <c r="A3593" s="424" t="s">
        <v>5701</v>
      </c>
      <c r="B3593" s="429" t="s">
        <v>14535</v>
      </c>
      <c r="C3593" s="424" t="s">
        <v>22</v>
      </c>
      <c r="D3593" s="435">
        <v>4361.3599999999997</v>
      </c>
    </row>
    <row r="3594" spans="1:4" ht="12.75" customHeight="1" x14ac:dyDescent="0.2">
      <c r="A3594" s="424" t="s">
        <v>5704</v>
      </c>
      <c r="B3594" s="429" t="s">
        <v>14536</v>
      </c>
      <c r="C3594" s="424" t="s">
        <v>1930</v>
      </c>
      <c r="D3594" s="436">
        <v>11192.81</v>
      </c>
    </row>
    <row r="3595" spans="1:4" ht="12.75" customHeight="1" x14ac:dyDescent="0.2">
      <c r="A3595" s="424" t="s">
        <v>5703</v>
      </c>
      <c r="B3595" s="429" t="s">
        <v>14537</v>
      </c>
      <c r="C3595" s="424" t="s">
        <v>22</v>
      </c>
      <c r="D3595" s="435">
        <v>5157.76</v>
      </c>
    </row>
    <row r="3596" spans="1:4" ht="12.75" customHeight="1" x14ac:dyDescent="0.2">
      <c r="A3596" s="424" t="s">
        <v>5706</v>
      </c>
      <c r="B3596" s="429" t="s">
        <v>14538</v>
      </c>
      <c r="C3596" s="424" t="s">
        <v>1930</v>
      </c>
      <c r="D3596" s="436">
        <v>15879.71</v>
      </c>
    </row>
    <row r="3597" spans="1:4" ht="12.75" customHeight="1" x14ac:dyDescent="0.2">
      <c r="A3597" s="424" t="s">
        <v>5705</v>
      </c>
      <c r="B3597" s="429" t="s">
        <v>14539</v>
      </c>
      <c r="C3597" s="424" t="s">
        <v>22</v>
      </c>
      <c r="D3597" s="435">
        <v>6081.93</v>
      </c>
    </row>
    <row r="3598" spans="1:4" ht="12.75" customHeight="1" x14ac:dyDescent="0.2">
      <c r="A3598" s="424" t="s">
        <v>5708</v>
      </c>
      <c r="B3598" s="429" t="s">
        <v>14540</v>
      </c>
      <c r="C3598" s="424" t="s">
        <v>1930</v>
      </c>
      <c r="D3598" s="435">
        <v>8135.24</v>
      </c>
    </row>
    <row r="3599" spans="1:4" ht="12.75" customHeight="1" x14ac:dyDescent="0.2">
      <c r="A3599" s="424" t="s">
        <v>5707</v>
      </c>
      <c r="B3599" s="429" t="s">
        <v>14541</v>
      </c>
      <c r="C3599" s="424" t="s">
        <v>22</v>
      </c>
      <c r="D3599" s="435">
        <v>5203.71</v>
      </c>
    </row>
    <row r="3600" spans="1:4" ht="12.75" customHeight="1" x14ac:dyDescent="0.2">
      <c r="A3600" s="424" t="s">
        <v>5710</v>
      </c>
      <c r="B3600" s="429" t="s">
        <v>14542</v>
      </c>
      <c r="C3600" s="424" t="s">
        <v>1930</v>
      </c>
      <c r="D3600" s="436">
        <v>12080.9</v>
      </c>
    </row>
    <row r="3601" spans="1:4" ht="12.75" customHeight="1" x14ac:dyDescent="0.2">
      <c r="A3601" s="424" t="s">
        <v>5709</v>
      </c>
      <c r="B3601" s="429" t="s">
        <v>14543</v>
      </c>
      <c r="C3601" s="424" t="s">
        <v>22</v>
      </c>
      <c r="D3601" s="435">
        <v>6073.35</v>
      </c>
    </row>
    <row r="3602" spans="1:4" ht="12.75" customHeight="1" x14ac:dyDescent="0.2">
      <c r="A3602" s="424" t="s">
        <v>5712</v>
      </c>
      <c r="B3602" s="429" t="s">
        <v>14544</v>
      </c>
      <c r="C3602" s="424" t="s">
        <v>1930</v>
      </c>
      <c r="D3602" s="436">
        <v>16830.21</v>
      </c>
    </row>
    <row r="3603" spans="1:4" ht="12.75" customHeight="1" x14ac:dyDescent="0.2">
      <c r="A3603" s="424" t="s">
        <v>5711</v>
      </c>
      <c r="B3603" s="429" t="s">
        <v>14545</v>
      </c>
      <c r="C3603" s="424" t="s">
        <v>22</v>
      </c>
      <c r="D3603" s="435">
        <v>6962.26</v>
      </c>
    </row>
    <row r="3604" spans="1:4" ht="12.75" customHeight="1" x14ac:dyDescent="0.2">
      <c r="A3604" s="424" t="s">
        <v>5714</v>
      </c>
      <c r="B3604" s="429" t="s">
        <v>14546</v>
      </c>
      <c r="C3604" s="424" t="s">
        <v>1930</v>
      </c>
      <c r="D3604" s="435">
        <v>5653.62</v>
      </c>
    </row>
    <row r="3605" spans="1:4" ht="12.75" customHeight="1" x14ac:dyDescent="0.2">
      <c r="A3605" s="424" t="s">
        <v>5713</v>
      </c>
      <c r="B3605" s="429" t="s">
        <v>14547</v>
      </c>
      <c r="C3605" s="424" t="s">
        <v>22</v>
      </c>
      <c r="D3605" s="435">
        <v>5482.76</v>
      </c>
    </row>
    <row r="3606" spans="1:4" ht="12.75" customHeight="1" x14ac:dyDescent="0.2">
      <c r="A3606" s="424" t="s">
        <v>5716</v>
      </c>
      <c r="B3606" s="429" t="s">
        <v>14548</v>
      </c>
      <c r="C3606" s="424" t="s">
        <v>1930</v>
      </c>
      <c r="D3606" s="435">
        <v>8886.67</v>
      </c>
    </row>
    <row r="3607" spans="1:4" ht="12.75" customHeight="1" x14ac:dyDescent="0.2">
      <c r="A3607" s="424" t="s">
        <v>5715</v>
      </c>
      <c r="B3607" s="429" t="s">
        <v>14549</v>
      </c>
      <c r="C3607" s="424" t="s">
        <v>22</v>
      </c>
      <c r="D3607" s="435">
        <v>6269.85</v>
      </c>
    </row>
    <row r="3608" spans="1:4" ht="12.75" customHeight="1" x14ac:dyDescent="0.2">
      <c r="A3608" s="424" t="s">
        <v>5718</v>
      </c>
      <c r="B3608" s="429" t="s">
        <v>14550</v>
      </c>
      <c r="C3608" s="424" t="s">
        <v>1930</v>
      </c>
      <c r="D3608" s="436">
        <v>12860.28</v>
      </c>
    </row>
    <row r="3609" spans="1:4" ht="12.75" customHeight="1" x14ac:dyDescent="0.2">
      <c r="A3609" s="424" t="s">
        <v>5717</v>
      </c>
      <c r="B3609" s="429" t="s">
        <v>14551</v>
      </c>
      <c r="C3609" s="424" t="s">
        <v>22</v>
      </c>
      <c r="D3609" s="435">
        <v>7078.38</v>
      </c>
    </row>
    <row r="3610" spans="1:4" ht="12.75" customHeight="1" x14ac:dyDescent="0.2">
      <c r="A3610" s="424" t="s">
        <v>5720</v>
      </c>
      <c r="B3610" s="429" t="s">
        <v>14552</v>
      </c>
      <c r="C3610" s="424" t="s">
        <v>1930</v>
      </c>
      <c r="D3610" s="436">
        <v>17766.060000000001</v>
      </c>
    </row>
    <row r="3611" spans="1:4" ht="12.75" customHeight="1" x14ac:dyDescent="0.2">
      <c r="A3611" s="424" t="s">
        <v>5719</v>
      </c>
      <c r="B3611" s="429" t="s">
        <v>14553</v>
      </c>
      <c r="C3611" s="424" t="s">
        <v>22</v>
      </c>
      <c r="D3611" s="435">
        <v>7994.45</v>
      </c>
    </row>
    <row r="3612" spans="1:4" ht="12.75" customHeight="1" x14ac:dyDescent="0.2">
      <c r="A3612" s="424" t="s">
        <v>5722</v>
      </c>
      <c r="B3612" s="429" t="s">
        <v>14554</v>
      </c>
      <c r="C3612" s="424" t="s">
        <v>1930</v>
      </c>
      <c r="D3612" s="436">
        <v>23716.52</v>
      </c>
    </row>
    <row r="3613" spans="1:4" ht="12.75" customHeight="1" x14ac:dyDescent="0.2">
      <c r="A3613" s="424" t="s">
        <v>5721</v>
      </c>
      <c r="B3613" s="429" t="s">
        <v>14555</v>
      </c>
      <c r="C3613" s="424" t="s">
        <v>22</v>
      </c>
      <c r="D3613" s="435">
        <v>8992.9</v>
      </c>
    </row>
    <row r="3614" spans="1:4" ht="12.75" customHeight="1" x14ac:dyDescent="0.2">
      <c r="A3614" s="424" t="s">
        <v>5724</v>
      </c>
      <c r="B3614" s="429" t="s">
        <v>14556</v>
      </c>
      <c r="C3614" s="424" t="s">
        <v>1930</v>
      </c>
      <c r="D3614" s="436">
        <v>13634.88</v>
      </c>
    </row>
    <row r="3615" spans="1:4" ht="12.75" customHeight="1" x14ac:dyDescent="0.2">
      <c r="A3615" s="424" t="s">
        <v>5723</v>
      </c>
      <c r="B3615" s="429" t="s">
        <v>14557</v>
      </c>
      <c r="C3615" s="424" t="s">
        <v>22</v>
      </c>
      <c r="D3615" s="435">
        <v>8206.7000000000007</v>
      </c>
    </row>
    <row r="3616" spans="1:4" ht="12.75" customHeight="1" x14ac:dyDescent="0.2">
      <c r="A3616" s="424" t="s">
        <v>5726</v>
      </c>
      <c r="B3616" s="429" t="s">
        <v>14558</v>
      </c>
      <c r="C3616" s="424" t="s">
        <v>1930</v>
      </c>
      <c r="D3616" s="436">
        <v>18761.72</v>
      </c>
    </row>
    <row r="3617" spans="1:4" ht="12.75" customHeight="1" x14ac:dyDescent="0.2">
      <c r="A3617" s="424" t="s">
        <v>5725</v>
      </c>
      <c r="B3617" s="429" t="s">
        <v>14559</v>
      </c>
      <c r="C3617" s="424" t="s">
        <v>22</v>
      </c>
      <c r="D3617" s="435">
        <v>9123.08</v>
      </c>
    </row>
    <row r="3618" spans="1:4" ht="12.75" customHeight="1" x14ac:dyDescent="0.2">
      <c r="A3618" s="424" t="s">
        <v>5728</v>
      </c>
      <c r="B3618" s="429" t="s">
        <v>14560</v>
      </c>
      <c r="C3618" s="424" t="s">
        <v>1930</v>
      </c>
      <c r="D3618" s="436">
        <v>24885.99</v>
      </c>
    </row>
    <row r="3619" spans="1:4" ht="12.75" customHeight="1" x14ac:dyDescent="0.2">
      <c r="A3619" s="424" t="s">
        <v>5727</v>
      </c>
      <c r="B3619" s="429" t="s">
        <v>14561</v>
      </c>
      <c r="C3619" s="424" t="s">
        <v>22</v>
      </c>
      <c r="D3619" s="436">
        <v>10137.5</v>
      </c>
    </row>
    <row r="3620" spans="1:4" ht="12.75" customHeight="1" x14ac:dyDescent="0.2">
      <c r="A3620" s="424" t="s">
        <v>5730</v>
      </c>
      <c r="B3620" s="429" t="s">
        <v>14562</v>
      </c>
      <c r="C3620" s="424" t="s">
        <v>1930</v>
      </c>
      <c r="D3620" s="436">
        <v>32558.78</v>
      </c>
    </row>
    <row r="3621" spans="1:4" ht="12.75" customHeight="1" x14ac:dyDescent="0.2">
      <c r="A3621" s="424" t="s">
        <v>5729</v>
      </c>
      <c r="B3621" s="429" t="s">
        <v>14563</v>
      </c>
      <c r="C3621" s="424" t="s">
        <v>22</v>
      </c>
      <c r="D3621" s="436">
        <v>11374.88</v>
      </c>
    </row>
    <row r="3622" spans="1:4" ht="12.75" customHeight="1" x14ac:dyDescent="0.2">
      <c r="A3622" s="424" t="s">
        <v>5796</v>
      </c>
      <c r="B3622" s="429" t="s">
        <v>14564</v>
      </c>
      <c r="C3622" s="424" t="s">
        <v>1930</v>
      </c>
      <c r="D3622" s="436">
        <v>14682.58</v>
      </c>
    </row>
    <row r="3623" spans="1:4" ht="12.75" customHeight="1" x14ac:dyDescent="0.2">
      <c r="A3623" s="424" t="s">
        <v>5592</v>
      </c>
      <c r="B3623" s="429" t="s">
        <v>14565</v>
      </c>
      <c r="C3623" s="424" t="s">
        <v>22</v>
      </c>
      <c r="D3623" s="434">
        <v>303.11</v>
      </c>
    </row>
    <row r="3624" spans="1:4" ht="12.75" customHeight="1" x14ac:dyDescent="0.2">
      <c r="A3624" s="424" t="s">
        <v>5593</v>
      </c>
      <c r="B3624" s="429" t="s">
        <v>14566</v>
      </c>
      <c r="C3624" s="424" t="s">
        <v>22</v>
      </c>
      <c r="D3624" s="434">
        <v>508.69</v>
      </c>
    </row>
    <row r="3625" spans="1:4" ht="12.75" customHeight="1" x14ac:dyDescent="0.2">
      <c r="A3625" s="424" t="s">
        <v>5594</v>
      </c>
      <c r="B3625" s="429" t="s">
        <v>14567</v>
      </c>
      <c r="C3625" s="424" t="s">
        <v>22</v>
      </c>
      <c r="D3625" s="434">
        <v>849.52</v>
      </c>
    </row>
    <row r="3626" spans="1:4" ht="12.75" customHeight="1" x14ac:dyDescent="0.2">
      <c r="A3626" s="424" t="s">
        <v>5595</v>
      </c>
      <c r="B3626" s="429" t="s">
        <v>14568</v>
      </c>
      <c r="C3626" s="424" t="s">
        <v>22</v>
      </c>
      <c r="D3626" s="435">
        <v>1202.07</v>
      </c>
    </row>
    <row r="3627" spans="1:4" ht="12.75" customHeight="1" x14ac:dyDescent="0.2">
      <c r="A3627" s="424" t="s">
        <v>5596</v>
      </c>
      <c r="B3627" s="429" t="s">
        <v>14569</v>
      </c>
      <c r="C3627" s="424" t="s">
        <v>22</v>
      </c>
      <c r="D3627" s="435">
        <v>1641.94</v>
      </c>
    </row>
    <row r="3628" spans="1:4" ht="12.75" customHeight="1" x14ac:dyDescent="0.2">
      <c r="A3628" s="424" t="s">
        <v>5597</v>
      </c>
      <c r="B3628" s="429" t="s">
        <v>14570</v>
      </c>
      <c r="C3628" s="424" t="s">
        <v>22</v>
      </c>
      <c r="D3628" s="435">
        <v>2508.88</v>
      </c>
    </row>
    <row r="3629" spans="1:4" ht="12.75" customHeight="1" x14ac:dyDescent="0.2">
      <c r="A3629" s="424" t="s">
        <v>5603</v>
      </c>
      <c r="B3629" s="429" t="s">
        <v>14571</v>
      </c>
      <c r="C3629" s="424" t="s">
        <v>1930</v>
      </c>
      <c r="D3629" s="434">
        <v>496.77</v>
      </c>
    </row>
    <row r="3630" spans="1:4" ht="12.75" customHeight="1" x14ac:dyDescent="0.2">
      <c r="A3630" s="424" t="s">
        <v>5604</v>
      </c>
      <c r="B3630" s="429" t="s">
        <v>14572</v>
      </c>
      <c r="C3630" s="424" t="s">
        <v>1930</v>
      </c>
      <c r="D3630" s="435">
        <v>1392.7</v>
      </c>
    </row>
    <row r="3631" spans="1:4" ht="12.75" customHeight="1" x14ac:dyDescent="0.2">
      <c r="A3631" s="424" t="s">
        <v>5605</v>
      </c>
      <c r="B3631" s="429" t="s">
        <v>14573</v>
      </c>
      <c r="C3631" s="424" t="s">
        <v>1930</v>
      </c>
      <c r="D3631" s="435">
        <v>2338.08</v>
      </c>
    </row>
    <row r="3632" spans="1:4" ht="12.75" customHeight="1" x14ac:dyDescent="0.2">
      <c r="A3632" s="424" t="s">
        <v>5606</v>
      </c>
      <c r="B3632" s="429" t="s">
        <v>14574</v>
      </c>
      <c r="C3632" s="424" t="s">
        <v>1930</v>
      </c>
      <c r="D3632" s="435">
        <v>3624.25</v>
      </c>
    </row>
    <row r="3633" spans="1:4" ht="12.75" customHeight="1" x14ac:dyDescent="0.2">
      <c r="A3633" s="424" t="s">
        <v>5607</v>
      </c>
      <c r="B3633" s="429" t="s">
        <v>14575</v>
      </c>
      <c r="C3633" s="424" t="s">
        <v>1930</v>
      </c>
      <c r="D3633" s="435">
        <v>5264.34</v>
      </c>
    </row>
    <row r="3634" spans="1:4" ht="12.75" customHeight="1" x14ac:dyDescent="0.2">
      <c r="A3634" s="424" t="s">
        <v>5608</v>
      </c>
      <c r="B3634" s="429" t="s">
        <v>14576</v>
      </c>
      <c r="C3634" s="424" t="s">
        <v>1930</v>
      </c>
      <c r="D3634" s="435">
        <v>9592.2900000000009</v>
      </c>
    </row>
    <row r="3635" spans="1:4" ht="12.75" customHeight="1" x14ac:dyDescent="0.2">
      <c r="A3635" s="424" t="s">
        <v>5586</v>
      </c>
      <c r="B3635" s="429" t="s">
        <v>14577</v>
      </c>
      <c r="C3635" s="424" t="s">
        <v>22</v>
      </c>
      <c r="D3635" s="434">
        <v>301.45999999999998</v>
      </c>
    </row>
    <row r="3636" spans="1:4" ht="12.75" customHeight="1" x14ac:dyDescent="0.2">
      <c r="A3636" s="424" t="s">
        <v>5587</v>
      </c>
      <c r="B3636" s="429" t="s">
        <v>14578</v>
      </c>
      <c r="C3636" s="424" t="s">
        <v>22</v>
      </c>
      <c r="D3636" s="434">
        <v>485.72</v>
      </c>
    </row>
    <row r="3637" spans="1:4" ht="12.75" customHeight="1" x14ac:dyDescent="0.2">
      <c r="A3637" s="424" t="s">
        <v>5588</v>
      </c>
      <c r="B3637" s="429" t="s">
        <v>14579</v>
      </c>
      <c r="C3637" s="424" t="s">
        <v>22</v>
      </c>
      <c r="D3637" s="434">
        <v>758.45</v>
      </c>
    </row>
    <row r="3638" spans="1:4" ht="12.75" customHeight="1" x14ac:dyDescent="0.2">
      <c r="A3638" s="424" t="s">
        <v>5589</v>
      </c>
      <c r="B3638" s="429" t="s">
        <v>14580</v>
      </c>
      <c r="C3638" s="424" t="s">
        <v>22</v>
      </c>
      <c r="D3638" s="435">
        <v>1096.45</v>
      </c>
    </row>
    <row r="3639" spans="1:4" ht="12.75" customHeight="1" x14ac:dyDescent="0.2">
      <c r="A3639" s="424" t="s">
        <v>5590</v>
      </c>
      <c r="B3639" s="429" t="s">
        <v>14581</v>
      </c>
      <c r="C3639" s="424" t="s">
        <v>22</v>
      </c>
      <c r="D3639" s="435">
        <v>1594.14</v>
      </c>
    </row>
    <row r="3640" spans="1:4" ht="12.75" customHeight="1" x14ac:dyDescent="0.2">
      <c r="A3640" s="424" t="s">
        <v>5591</v>
      </c>
      <c r="B3640" s="429" t="s">
        <v>14582</v>
      </c>
      <c r="C3640" s="424" t="s">
        <v>22</v>
      </c>
      <c r="D3640" s="435">
        <v>2322.0700000000002</v>
      </c>
    </row>
    <row r="3641" spans="1:4" ht="12.75" customHeight="1" x14ac:dyDescent="0.2">
      <c r="A3641" s="424" t="s">
        <v>5598</v>
      </c>
      <c r="B3641" s="429" t="s">
        <v>14583</v>
      </c>
      <c r="C3641" s="424" t="s">
        <v>22</v>
      </c>
      <c r="D3641" s="434">
        <v>546.39</v>
      </c>
    </row>
    <row r="3642" spans="1:4" ht="12.75" customHeight="1" x14ac:dyDescent="0.2">
      <c r="A3642" s="424" t="s">
        <v>5599</v>
      </c>
      <c r="B3642" s="429" t="s">
        <v>14584</v>
      </c>
      <c r="C3642" s="424" t="s">
        <v>22</v>
      </c>
      <c r="D3642" s="434">
        <v>879.52</v>
      </c>
    </row>
    <row r="3643" spans="1:4" ht="12.75" customHeight="1" x14ac:dyDescent="0.2">
      <c r="A3643" s="424" t="s">
        <v>5600</v>
      </c>
      <c r="B3643" s="429" t="s">
        <v>14585</v>
      </c>
      <c r="C3643" s="424" t="s">
        <v>22</v>
      </c>
      <c r="D3643" s="435">
        <v>1262.46</v>
      </c>
    </row>
    <row r="3644" spans="1:4" ht="12.75" customHeight="1" x14ac:dyDescent="0.2">
      <c r="A3644" s="424" t="s">
        <v>5601</v>
      </c>
      <c r="B3644" s="429" t="s">
        <v>14586</v>
      </c>
      <c r="C3644" s="424" t="s">
        <v>22</v>
      </c>
      <c r="D3644" s="435">
        <v>1728.79</v>
      </c>
    </row>
    <row r="3645" spans="1:4" ht="12.75" customHeight="1" x14ac:dyDescent="0.2">
      <c r="A3645" s="424" t="s">
        <v>5602</v>
      </c>
      <c r="B3645" s="429" t="s">
        <v>14587</v>
      </c>
      <c r="C3645" s="424" t="s">
        <v>22</v>
      </c>
      <c r="D3645" s="435">
        <v>2553.71</v>
      </c>
    </row>
    <row r="3646" spans="1:4" ht="12.75" customHeight="1" x14ac:dyDescent="0.2">
      <c r="A3646" s="424" t="s">
        <v>5812</v>
      </c>
      <c r="B3646" s="429" t="s">
        <v>14588</v>
      </c>
      <c r="C3646" s="424" t="s">
        <v>1930</v>
      </c>
      <c r="D3646" s="435">
        <v>5774.12</v>
      </c>
    </row>
    <row r="3647" spans="1:4" ht="12.75" customHeight="1" x14ac:dyDescent="0.2">
      <c r="A3647" s="424" t="s">
        <v>5811</v>
      </c>
      <c r="B3647" s="429" t="s">
        <v>14589</v>
      </c>
      <c r="C3647" s="424" t="s">
        <v>22</v>
      </c>
      <c r="D3647" s="436">
        <v>10167.67</v>
      </c>
    </row>
    <row r="3648" spans="1:4" ht="12.75" customHeight="1" x14ac:dyDescent="0.2">
      <c r="A3648" s="424" t="s">
        <v>5814</v>
      </c>
      <c r="B3648" s="429" t="s">
        <v>14590</v>
      </c>
      <c r="C3648" s="424" t="s">
        <v>1930</v>
      </c>
      <c r="D3648" s="436">
        <v>31049.54</v>
      </c>
    </row>
    <row r="3649" spans="1:4" ht="12.75" customHeight="1" x14ac:dyDescent="0.2">
      <c r="A3649" s="424" t="s">
        <v>5813</v>
      </c>
      <c r="B3649" s="429" t="s">
        <v>14591</v>
      </c>
      <c r="C3649" s="424" t="s">
        <v>22</v>
      </c>
      <c r="D3649" s="436">
        <v>28111.98</v>
      </c>
    </row>
    <row r="3650" spans="1:4" ht="12.75" customHeight="1" x14ac:dyDescent="0.2">
      <c r="A3650" s="424" t="s">
        <v>5766</v>
      </c>
      <c r="B3650" s="429" t="s">
        <v>14592</v>
      </c>
      <c r="C3650" s="424" t="s">
        <v>1930</v>
      </c>
      <c r="D3650" s="435">
        <v>7586.15</v>
      </c>
    </row>
    <row r="3651" spans="1:4" ht="12.75" customHeight="1" x14ac:dyDescent="0.2">
      <c r="A3651" s="424" t="s">
        <v>5765</v>
      </c>
      <c r="B3651" s="429" t="s">
        <v>14593</v>
      </c>
      <c r="C3651" s="424" t="s">
        <v>22</v>
      </c>
      <c r="D3651" s="435">
        <v>9597.61</v>
      </c>
    </row>
    <row r="3652" spans="1:4" ht="12.75" customHeight="1" x14ac:dyDescent="0.2">
      <c r="A3652" s="424" t="s">
        <v>5768</v>
      </c>
      <c r="B3652" s="429" t="s">
        <v>14594</v>
      </c>
      <c r="C3652" s="424" t="s">
        <v>1930</v>
      </c>
      <c r="D3652" s="435">
        <v>5222.5200000000004</v>
      </c>
    </row>
    <row r="3653" spans="1:4" ht="12.75" customHeight="1" x14ac:dyDescent="0.2">
      <c r="A3653" s="424" t="s">
        <v>5767</v>
      </c>
      <c r="B3653" s="429" t="s">
        <v>14595</v>
      </c>
      <c r="C3653" s="424" t="s">
        <v>22</v>
      </c>
      <c r="D3653" s="436">
        <v>10523.86</v>
      </c>
    </row>
    <row r="3654" spans="1:4" ht="12.75" customHeight="1" x14ac:dyDescent="0.2">
      <c r="A3654" s="424" t="s">
        <v>5770</v>
      </c>
      <c r="B3654" s="429" t="s">
        <v>14596</v>
      </c>
      <c r="C3654" s="424" t="s">
        <v>1930</v>
      </c>
      <c r="D3654" s="436">
        <v>12080.9</v>
      </c>
    </row>
    <row r="3655" spans="1:4" ht="12.75" customHeight="1" x14ac:dyDescent="0.2">
      <c r="A3655" s="424" t="s">
        <v>5769</v>
      </c>
      <c r="B3655" s="429" t="s">
        <v>14597</v>
      </c>
      <c r="C3655" s="424" t="s">
        <v>22</v>
      </c>
      <c r="D3655" s="436">
        <v>13326.14</v>
      </c>
    </row>
    <row r="3656" spans="1:4" ht="12.75" customHeight="1" x14ac:dyDescent="0.2">
      <c r="A3656" s="424" t="s">
        <v>5774</v>
      </c>
      <c r="B3656" s="429" t="s">
        <v>14598</v>
      </c>
      <c r="C3656" s="424" t="s">
        <v>1930</v>
      </c>
      <c r="D3656" s="436">
        <v>12860.28</v>
      </c>
    </row>
    <row r="3657" spans="1:4" ht="12.75" customHeight="1" x14ac:dyDescent="0.2">
      <c r="A3657" s="424" t="s">
        <v>5773</v>
      </c>
      <c r="B3657" s="429" t="s">
        <v>14599</v>
      </c>
      <c r="C3657" s="424" t="s">
        <v>22</v>
      </c>
      <c r="D3657" s="436">
        <v>15808.68</v>
      </c>
    </row>
    <row r="3658" spans="1:4" ht="12.75" customHeight="1" x14ac:dyDescent="0.2">
      <c r="A3658" s="424" t="s">
        <v>5776</v>
      </c>
      <c r="B3658" s="429" t="s">
        <v>14600</v>
      </c>
      <c r="C3658" s="424" t="s">
        <v>1930</v>
      </c>
      <c r="D3658" s="436">
        <v>17766.060000000001</v>
      </c>
    </row>
    <row r="3659" spans="1:4" ht="12.75" customHeight="1" x14ac:dyDescent="0.2">
      <c r="A3659" s="424" t="s">
        <v>5775</v>
      </c>
      <c r="B3659" s="429" t="s">
        <v>14601</v>
      </c>
      <c r="C3659" s="424" t="s">
        <v>22</v>
      </c>
      <c r="D3659" s="436">
        <v>17363.849999999999</v>
      </c>
    </row>
    <row r="3660" spans="1:4" ht="12.75" customHeight="1" x14ac:dyDescent="0.2">
      <c r="A3660" s="424" t="s">
        <v>5778</v>
      </c>
      <c r="B3660" s="429" t="s">
        <v>14602</v>
      </c>
      <c r="C3660" s="424" t="s">
        <v>1930</v>
      </c>
      <c r="D3660" s="436">
        <v>23716.52</v>
      </c>
    </row>
    <row r="3661" spans="1:4" ht="12.75" customHeight="1" x14ac:dyDescent="0.2">
      <c r="A3661" s="424" t="s">
        <v>5777</v>
      </c>
      <c r="B3661" s="429" t="s">
        <v>14603</v>
      </c>
      <c r="C3661" s="424" t="s">
        <v>22</v>
      </c>
      <c r="D3661" s="436">
        <v>19138</v>
      </c>
    </row>
    <row r="3662" spans="1:4" ht="12.75" customHeight="1" x14ac:dyDescent="0.2">
      <c r="A3662" s="424" t="s">
        <v>5771</v>
      </c>
      <c r="B3662" s="429" t="s">
        <v>14604</v>
      </c>
      <c r="C3662" s="424" t="s">
        <v>22</v>
      </c>
      <c r="D3662" s="436">
        <v>14404.47</v>
      </c>
    </row>
    <row r="3663" spans="1:4" ht="12.75" customHeight="1" x14ac:dyDescent="0.2">
      <c r="A3663" s="424" t="s">
        <v>5780</v>
      </c>
      <c r="B3663" s="429" t="s">
        <v>14605</v>
      </c>
      <c r="C3663" s="424" t="s">
        <v>1930</v>
      </c>
      <c r="D3663" s="436">
        <v>24885.99</v>
      </c>
    </row>
    <row r="3664" spans="1:4" ht="12.75" customHeight="1" x14ac:dyDescent="0.2">
      <c r="A3664" s="424" t="s">
        <v>5779</v>
      </c>
      <c r="B3664" s="429" t="s">
        <v>14606</v>
      </c>
      <c r="C3664" s="424" t="s">
        <v>22</v>
      </c>
      <c r="D3664" s="436">
        <v>21903.64</v>
      </c>
    </row>
    <row r="3665" spans="1:4" ht="12.75" customHeight="1" x14ac:dyDescent="0.2">
      <c r="A3665" s="424" t="s">
        <v>5781</v>
      </c>
      <c r="B3665" s="429" t="s">
        <v>14607</v>
      </c>
      <c r="C3665" s="424" t="s">
        <v>22</v>
      </c>
      <c r="D3665" s="436">
        <v>27038.93</v>
      </c>
    </row>
    <row r="3666" spans="1:4" ht="12.75" customHeight="1" x14ac:dyDescent="0.2">
      <c r="A3666" s="424" t="s">
        <v>5782</v>
      </c>
      <c r="B3666" s="429" t="s">
        <v>14608</v>
      </c>
      <c r="C3666" s="424" t="s">
        <v>1930</v>
      </c>
      <c r="D3666" s="436">
        <v>33061.69</v>
      </c>
    </row>
    <row r="3667" spans="1:4" ht="12.75" customHeight="1" x14ac:dyDescent="0.2">
      <c r="A3667" s="424" t="s">
        <v>5772</v>
      </c>
      <c r="B3667" s="429" t="s">
        <v>14609</v>
      </c>
      <c r="C3667" s="424" t="s">
        <v>1930</v>
      </c>
      <c r="D3667" s="435">
        <v>8886.67</v>
      </c>
    </row>
    <row r="3668" spans="1:4" ht="12.75" customHeight="1" x14ac:dyDescent="0.2">
      <c r="A3668" s="424" t="s">
        <v>5808</v>
      </c>
      <c r="B3668" s="429" t="s">
        <v>14610</v>
      </c>
      <c r="C3668" s="424" t="s">
        <v>1930</v>
      </c>
      <c r="D3668" s="436">
        <v>17571.849999999999</v>
      </c>
    </row>
    <row r="3669" spans="1:4" ht="12.75" customHeight="1" x14ac:dyDescent="0.2">
      <c r="A3669" s="424" t="s">
        <v>5807</v>
      </c>
      <c r="B3669" s="429" t="s">
        <v>14611</v>
      </c>
      <c r="C3669" s="424" t="s">
        <v>22</v>
      </c>
      <c r="D3669" s="436">
        <v>24153.96</v>
      </c>
    </row>
    <row r="3670" spans="1:4" ht="12.75" customHeight="1" x14ac:dyDescent="0.2">
      <c r="A3670" s="424" t="s">
        <v>5634</v>
      </c>
      <c r="B3670" s="429" t="s">
        <v>14612</v>
      </c>
      <c r="C3670" s="424" t="s">
        <v>22</v>
      </c>
      <c r="D3670" s="435">
        <v>1403.27</v>
      </c>
    </row>
    <row r="3671" spans="1:4" ht="12.75" customHeight="1" x14ac:dyDescent="0.2">
      <c r="A3671" s="424" t="s">
        <v>5635</v>
      </c>
      <c r="B3671" s="429" t="s">
        <v>14613</v>
      </c>
      <c r="C3671" s="424" t="s">
        <v>22</v>
      </c>
      <c r="D3671" s="435">
        <v>2388.84</v>
      </c>
    </row>
    <row r="3672" spans="1:4" ht="12.75" customHeight="1" x14ac:dyDescent="0.2">
      <c r="A3672" s="424" t="s">
        <v>5636</v>
      </c>
      <c r="B3672" s="429" t="s">
        <v>14614</v>
      </c>
      <c r="C3672" s="424" t="s">
        <v>22</v>
      </c>
      <c r="D3672" s="435">
        <v>3402.3</v>
      </c>
    </row>
    <row r="3673" spans="1:4" ht="12.75" customHeight="1" x14ac:dyDescent="0.2">
      <c r="A3673" s="424" t="s">
        <v>5637</v>
      </c>
      <c r="B3673" s="429" t="s">
        <v>14615</v>
      </c>
      <c r="C3673" s="424" t="s">
        <v>22</v>
      </c>
      <c r="D3673" s="435">
        <v>4680.62</v>
      </c>
    </row>
    <row r="3674" spans="1:4" ht="12.75" customHeight="1" x14ac:dyDescent="0.2">
      <c r="A3674" s="424" t="s">
        <v>5638</v>
      </c>
      <c r="B3674" s="429" t="s">
        <v>14616</v>
      </c>
      <c r="C3674" s="424" t="s">
        <v>22</v>
      </c>
      <c r="D3674" s="435">
        <v>7218.29</v>
      </c>
    </row>
    <row r="3675" spans="1:4" ht="12.75" customHeight="1" x14ac:dyDescent="0.2">
      <c r="A3675" s="424" t="s">
        <v>5643</v>
      </c>
      <c r="B3675" s="429" t="s">
        <v>14617</v>
      </c>
      <c r="C3675" s="424" t="s">
        <v>1930</v>
      </c>
      <c r="D3675" s="435">
        <v>2686.63</v>
      </c>
    </row>
    <row r="3676" spans="1:4" ht="12.75" customHeight="1" x14ac:dyDescent="0.2">
      <c r="A3676" s="424" t="s">
        <v>5644</v>
      </c>
      <c r="B3676" s="429" t="s">
        <v>14618</v>
      </c>
      <c r="C3676" s="424" t="s">
        <v>1930</v>
      </c>
      <c r="D3676" s="435">
        <v>4331.07</v>
      </c>
    </row>
    <row r="3677" spans="1:4" ht="12.75" customHeight="1" x14ac:dyDescent="0.2">
      <c r="A3677" s="424" t="s">
        <v>5645</v>
      </c>
      <c r="B3677" s="429" t="s">
        <v>14619</v>
      </c>
      <c r="C3677" s="424" t="s">
        <v>1930</v>
      </c>
      <c r="D3677" s="435">
        <v>6498.08</v>
      </c>
    </row>
    <row r="3678" spans="1:4" ht="12.75" customHeight="1" x14ac:dyDescent="0.2">
      <c r="A3678" s="424" t="s">
        <v>5646</v>
      </c>
      <c r="B3678" s="429" t="s">
        <v>14620</v>
      </c>
      <c r="C3678" s="424" t="s">
        <v>1930</v>
      </c>
      <c r="D3678" s="435">
        <v>9478.93</v>
      </c>
    </row>
    <row r="3679" spans="1:4" ht="12.75" customHeight="1" x14ac:dyDescent="0.2">
      <c r="A3679" s="424" t="s">
        <v>5647</v>
      </c>
      <c r="B3679" s="429" t="s">
        <v>14621</v>
      </c>
      <c r="C3679" s="424" t="s">
        <v>1930</v>
      </c>
      <c r="D3679" s="436">
        <v>16697.490000000002</v>
      </c>
    </row>
    <row r="3680" spans="1:4" ht="12.75" customHeight="1" x14ac:dyDescent="0.2">
      <c r="A3680" s="424" t="s">
        <v>5629</v>
      </c>
      <c r="B3680" s="429" t="s">
        <v>14622</v>
      </c>
      <c r="C3680" s="424" t="s">
        <v>22</v>
      </c>
      <c r="D3680" s="435">
        <v>1334.36</v>
      </c>
    </row>
    <row r="3681" spans="1:4" ht="12.75" customHeight="1" x14ac:dyDescent="0.2">
      <c r="A3681" s="424" t="s">
        <v>5630</v>
      </c>
      <c r="B3681" s="429" t="s">
        <v>14623</v>
      </c>
      <c r="C3681" s="424" t="s">
        <v>22</v>
      </c>
      <c r="D3681" s="435">
        <v>2115.63</v>
      </c>
    </row>
    <row r="3682" spans="1:4" ht="12.75" customHeight="1" x14ac:dyDescent="0.2">
      <c r="A3682" s="424" t="s">
        <v>5631</v>
      </c>
      <c r="B3682" s="429" t="s">
        <v>14624</v>
      </c>
      <c r="C3682" s="424" t="s">
        <v>22</v>
      </c>
      <c r="D3682" s="435">
        <v>3085.44</v>
      </c>
    </row>
    <row r="3683" spans="1:4" ht="12.75" customHeight="1" x14ac:dyDescent="0.2">
      <c r="A3683" s="424" t="s">
        <v>5632</v>
      </c>
      <c r="B3683" s="429" t="s">
        <v>14625</v>
      </c>
      <c r="C3683" s="424" t="s">
        <v>22</v>
      </c>
      <c r="D3683" s="435">
        <v>4536.8100000000004</v>
      </c>
    </row>
    <row r="3684" spans="1:4" ht="12.75" customHeight="1" x14ac:dyDescent="0.2">
      <c r="A3684" s="424" t="s">
        <v>5633</v>
      </c>
      <c r="B3684" s="429" t="s">
        <v>14626</v>
      </c>
      <c r="C3684" s="424" t="s">
        <v>22</v>
      </c>
      <c r="D3684" s="435">
        <v>6657.86</v>
      </c>
    </row>
    <row r="3685" spans="1:4" ht="12.75" customHeight="1" x14ac:dyDescent="0.2">
      <c r="A3685" s="424" t="s">
        <v>5639</v>
      </c>
      <c r="B3685" s="429" t="s">
        <v>14627</v>
      </c>
      <c r="C3685" s="424" t="s">
        <v>22</v>
      </c>
      <c r="D3685" s="435">
        <v>2478.84</v>
      </c>
    </row>
    <row r="3686" spans="1:4" ht="12.75" customHeight="1" x14ac:dyDescent="0.2">
      <c r="A3686" s="424" t="s">
        <v>5640</v>
      </c>
      <c r="B3686" s="429" t="s">
        <v>14628</v>
      </c>
      <c r="C3686" s="424" t="s">
        <v>22</v>
      </c>
      <c r="D3686" s="435">
        <v>3583.47</v>
      </c>
    </row>
    <row r="3687" spans="1:4" ht="12.75" customHeight="1" x14ac:dyDescent="0.2">
      <c r="A3687" s="424" t="s">
        <v>5641</v>
      </c>
      <c r="B3687" s="429" t="s">
        <v>14629</v>
      </c>
      <c r="C3687" s="424" t="s">
        <v>22</v>
      </c>
      <c r="D3687" s="435">
        <v>4941.17</v>
      </c>
    </row>
    <row r="3688" spans="1:4" ht="12.75" customHeight="1" x14ac:dyDescent="0.2">
      <c r="A3688" s="424" t="s">
        <v>5642</v>
      </c>
      <c r="B3688" s="429" t="s">
        <v>14630</v>
      </c>
      <c r="C3688" s="424" t="s">
        <v>22</v>
      </c>
      <c r="D3688" s="435">
        <v>7352.78</v>
      </c>
    </row>
    <row r="3689" spans="1:4" ht="12.75" customHeight="1" x14ac:dyDescent="0.2">
      <c r="A3689" s="424" t="s">
        <v>5967</v>
      </c>
      <c r="B3689" s="429" t="s">
        <v>14631</v>
      </c>
      <c r="C3689" s="424" t="s">
        <v>8872</v>
      </c>
      <c r="D3689" s="433">
        <v>98.63</v>
      </c>
    </row>
    <row r="3690" spans="1:4" ht="12.75" customHeight="1" x14ac:dyDescent="0.2">
      <c r="A3690" s="424" t="s">
        <v>5966</v>
      </c>
      <c r="B3690" s="429" t="s">
        <v>14632</v>
      </c>
      <c r="C3690" s="424" t="s">
        <v>8872</v>
      </c>
      <c r="D3690" s="434">
        <v>150.22</v>
      </c>
    </row>
    <row r="3691" spans="1:4" ht="12.75" customHeight="1" x14ac:dyDescent="0.2">
      <c r="A3691" s="424" t="s">
        <v>5963</v>
      </c>
      <c r="B3691" s="429" t="s">
        <v>14633</v>
      </c>
      <c r="C3691" s="424" t="s">
        <v>22</v>
      </c>
      <c r="D3691" s="432">
        <v>8.99</v>
      </c>
    </row>
    <row r="3692" spans="1:4" ht="12.75" customHeight="1" x14ac:dyDescent="0.2">
      <c r="A3692" s="424" t="s">
        <v>5959</v>
      </c>
      <c r="B3692" s="429" t="s">
        <v>14634</v>
      </c>
      <c r="C3692" s="424" t="s">
        <v>8872</v>
      </c>
      <c r="D3692" s="434">
        <v>168.61</v>
      </c>
    </row>
    <row r="3693" spans="1:4" ht="12.75" customHeight="1" x14ac:dyDescent="0.2">
      <c r="A3693" s="424" t="s">
        <v>5960</v>
      </c>
      <c r="B3693" s="429" t="s">
        <v>14635</v>
      </c>
      <c r="C3693" s="424" t="s">
        <v>8872</v>
      </c>
      <c r="D3693" s="434">
        <v>145.06</v>
      </c>
    </row>
    <row r="3694" spans="1:4" ht="12.75" customHeight="1" x14ac:dyDescent="0.2">
      <c r="A3694" s="424" t="s">
        <v>5961</v>
      </c>
      <c r="B3694" s="429" t="s">
        <v>14636</v>
      </c>
      <c r="C3694" s="424" t="s">
        <v>22</v>
      </c>
      <c r="D3694" s="433">
        <v>18.04</v>
      </c>
    </row>
    <row r="3695" spans="1:4" ht="12.75" customHeight="1" x14ac:dyDescent="0.2">
      <c r="A3695" s="424" t="s">
        <v>5962</v>
      </c>
      <c r="B3695" s="429" t="s">
        <v>14637</v>
      </c>
      <c r="C3695" s="424" t="s">
        <v>22</v>
      </c>
      <c r="D3695" s="433">
        <v>20.260000000000002</v>
      </c>
    </row>
    <row r="3696" spans="1:4" ht="12.75" customHeight="1" x14ac:dyDescent="0.2">
      <c r="A3696" s="424" t="s">
        <v>5969</v>
      </c>
      <c r="B3696" s="429" t="s">
        <v>14638</v>
      </c>
      <c r="C3696" s="424" t="s">
        <v>22</v>
      </c>
      <c r="D3696" s="434">
        <v>106.73</v>
      </c>
    </row>
    <row r="3697" spans="1:4" ht="12.75" customHeight="1" x14ac:dyDescent="0.2">
      <c r="A3697" s="424" t="s">
        <v>5970</v>
      </c>
      <c r="B3697" s="429" t="s">
        <v>14639</v>
      </c>
      <c r="C3697" s="424" t="s">
        <v>22</v>
      </c>
      <c r="D3697" s="434">
        <v>122.76</v>
      </c>
    </row>
    <row r="3698" spans="1:4" ht="12.75" customHeight="1" x14ac:dyDescent="0.2">
      <c r="A3698" s="424" t="s">
        <v>5971</v>
      </c>
      <c r="B3698" s="429" t="s">
        <v>14640</v>
      </c>
      <c r="C3698" s="424" t="s">
        <v>22</v>
      </c>
      <c r="D3698" s="434">
        <v>134.55000000000001</v>
      </c>
    </row>
    <row r="3699" spans="1:4" ht="12.75" customHeight="1" x14ac:dyDescent="0.2">
      <c r="A3699" s="424" t="s">
        <v>5972</v>
      </c>
      <c r="B3699" s="429" t="s">
        <v>14641</v>
      </c>
      <c r="C3699" s="424" t="s">
        <v>22</v>
      </c>
      <c r="D3699" s="434">
        <v>189.05</v>
      </c>
    </row>
    <row r="3700" spans="1:4" ht="12.75" customHeight="1" x14ac:dyDescent="0.2">
      <c r="A3700" s="424" t="s">
        <v>5968</v>
      </c>
      <c r="B3700" s="429" t="s">
        <v>14642</v>
      </c>
      <c r="C3700" s="424" t="s">
        <v>22</v>
      </c>
      <c r="D3700" s="433">
        <v>94</v>
      </c>
    </row>
    <row r="3701" spans="1:4" ht="12.75" customHeight="1" x14ac:dyDescent="0.2">
      <c r="A3701" s="424" t="s">
        <v>5973</v>
      </c>
      <c r="B3701" s="429" t="s">
        <v>14643</v>
      </c>
      <c r="C3701" s="424" t="s">
        <v>22</v>
      </c>
      <c r="D3701" s="433">
        <v>51.49</v>
      </c>
    </row>
    <row r="3702" spans="1:4" ht="12.75" customHeight="1" x14ac:dyDescent="0.2">
      <c r="A3702" s="424" t="s">
        <v>5965</v>
      </c>
      <c r="B3702" s="429" t="s">
        <v>14644</v>
      </c>
      <c r="C3702" s="424" t="s">
        <v>8872</v>
      </c>
      <c r="D3702" s="434">
        <v>139.26</v>
      </c>
    </row>
    <row r="3703" spans="1:4" ht="12.75" customHeight="1" x14ac:dyDescent="0.2">
      <c r="A3703" s="424" t="s">
        <v>5964</v>
      </c>
      <c r="B3703" s="429" t="s">
        <v>14645</v>
      </c>
      <c r="C3703" s="424" t="s">
        <v>8872</v>
      </c>
      <c r="D3703" s="434">
        <v>176.23</v>
      </c>
    </row>
    <row r="3704" spans="1:4" ht="12.75" customHeight="1" x14ac:dyDescent="0.2">
      <c r="A3704" s="424" t="s">
        <v>5991</v>
      </c>
      <c r="B3704" s="429" t="s">
        <v>14646</v>
      </c>
      <c r="C3704" s="424" t="s">
        <v>8872</v>
      </c>
      <c r="D3704" s="434">
        <v>218.13</v>
      </c>
    </row>
    <row r="3705" spans="1:4" ht="12.75" customHeight="1" x14ac:dyDescent="0.2">
      <c r="A3705" s="424" t="s">
        <v>5651</v>
      </c>
      <c r="B3705" s="429" t="s">
        <v>14647</v>
      </c>
      <c r="C3705" s="424" t="s">
        <v>1930</v>
      </c>
      <c r="D3705" s="435">
        <v>1447.98</v>
      </c>
    </row>
    <row r="3706" spans="1:4" ht="12.75" customHeight="1" x14ac:dyDescent="0.2">
      <c r="A3706" s="424" t="s">
        <v>5648</v>
      </c>
      <c r="B3706" s="429" t="s">
        <v>14648</v>
      </c>
      <c r="C3706" s="424" t="s">
        <v>1930</v>
      </c>
      <c r="D3706" s="434">
        <v>712.34</v>
      </c>
    </row>
    <row r="3707" spans="1:4" ht="12.75" customHeight="1" x14ac:dyDescent="0.2">
      <c r="A3707" s="424" t="s">
        <v>5649</v>
      </c>
      <c r="B3707" s="429" t="s">
        <v>14649</v>
      </c>
      <c r="C3707" s="424" t="s">
        <v>1930</v>
      </c>
      <c r="D3707" s="434">
        <v>768.21</v>
      </c>
    </row>
    <row r="3708" spans="1:4" ht="12.75" customHeight="1" x14ac:dyDescent="0.2">
      <c r="A3708" s="424" t="s">
        <v>5650</v>
      </c>
      <c r="B3708" s="429" t="s">
        <v>14650</v>
      </c>
      <c r="C3708" s="424" t="s">
        <v>1930</v>
      </c>
      <c r="D3708" s="434">
        <v>928.33</v>
      </c>
    </row>
    <row r="3709" spans="1:4" ht="12.75" customHeight="1" x14ac:dyDescent="0.2">
      <c r="A3709" s="424" t="s">
        <v>5652</v>
      </c>
      <c r="B3709" s="429" t="s">
        <v>14651</v>
      </c>
      <c r="C3709" s="424" t="s">
        <v>1930</v>
      </c>
      <c r="D3709" s="435">
        <v>1989.29</v>
      </c>
    </row>
    <row r="3710" spans="1:4" ht="12.75" customHeight="1" x14ac:dyDescent="0.2">
      <c r="A3710" s="424" t="s">
        <v>5992</v>
      </c>
      <c r="B3710" s="429" t="s">
        <v>14652</v>
      </c>
      <c r="C3710" s="424" t="s">
        <v>22</v>
      </c>
      <c r="D3710" s="434">
        <v>476.74</v>
      </c>
    </row>
    <row r="3711" spans="1:4" ht="12.75" customHeight="1" x14ac:dyDescent="0.2">
      <c r="A3711" s="424" t="s">
        <v>5980</v>
      </c>
      <c r="B3711" s="429" t="s">
        <v>14653</v>
      </c>
      <c r="C3711" s="424" t="s">
        <v>8866</v>
      </c>
      <c r="D3711" s="432">
        <v>8.5</v>
      </c>
    </row>
    <row r="3712" spans="1:4" ht="12.75" customHeight="1" x14ac:dyDescent="0.2">
      <c r="A3712" s="424" t="s">
        <v>5981</v>
      </c>
      <c r="B3712" s="429" t="s">
        <v>14654</v>
      </c>
      <c r="C3712" s="424" t="s">
        <v>8866</v>
      </c>
      <c r="D3712" s="432">
        <v>5.43</v>
      </c>
    </row>
    <row r="3713" spans="1:4" ht="12.75" customHeight="1" x14ac:dyDescent="0.2">
      <c r="A3713" s="424" t="s">
        <v>5982</v>
      </c>
      <c r="B3713" s="429" t="s">
        <v>14655</v>
      </c>
      <c r="C3713" s="424" t="s">
        <v>8866</v>
      </c>
      <c r="D3713" s="432">
        <v>8.5</v>
      </c>
    </row>
    <row r="3714" spans="1:4" ht="12.75" customHeight="1" x14ac:dyDescent="0.2">
      <c r="A3714" s="424" t="s">
        <v>5984</v>
      </c>
      <c r="B3714" s="429" t="s">
        <v>14656</v>
      </c>
      <c r="C3714" s="424" t="s">
        <v>8866</v>
      </c>
      <c r="D3714" s="433">
        <v>16.420000000000002</v>
      </c>
    </row>
    <row r="3715" spans="1:4" ht="12.75" customHeight="1" x14ac:dyDescent="0.2">
      <c r="A3715" s="424" t="s">
        <v>5983</v>
      </c>
      <c r="B3715" s="429" t="s">
        <v>14657</v>
      </c>
      <c r="C3715" s="424" t="s">
        <v>8866</v>
      </c>
      <c r="D3715" s="433">
        <v>10.4</v>
      </c>
    </row>
    <row r="3716" spans="1:4" ht="12.75" customHeight="1" x14ac:dyDescent="0.2">
      <c r="A3716" s="424" t="s">
        <v>5977</v>
      </c>
      <c r="B3716" s="429" t="s">
        <v>14658</v>
      </c>
      <c r="C3716" s="424" t="s">
        <v>8866</v>
      </c>
      <c r="D3716" s="432">
        <v>3.93</v>
      </c>
    </row>
    <row r="3717" spans="1:4" ht="12.75" customHeight="1" x14ac:dyDescent="0.2">
      <c r="A3717" s="424" t="s">
        <v>5978</v>
      </c>
      <c r="B3717" s="429" t="s">
        <v>14659</v>
      </c>
      <c r="C3717" s="424" t="s">
        <v>8866</v>
      </c>
      <c r="D3717" s="432">
        <v>7.54</v>
      </c>
    </row>
    <row r="3718" spans="1:4" ht="12.75" customHeight="1" x14ac:dyDescent="0.2">
      <c r="A3718" s="424" t="s">
        <v>5979</v>
      </c>
      <c r="B3718" s="429" t="s">
        <v>14660</v>
      </c>
      <c r="C3718" s="424" t="s">
        <v>8866</v>
      </c>
      <c r="D3718" s="432">
        <v>8.44</v>
      </c>
    </row>
    <row r="3719" spans="1:4" ht="12.75" customHeight="1" x14ac:dyDescent="0.2">
      <c r="A3719" s="424" t="s">
        <v>5953</v>
      </c>
      <c r="B3719" s="429" t="s">
        <v>14661</v>
      </c>
      <c r="C3719" s="424" t="s">
        <v>22</v>
      </c>
      <c r="D3719" s="433">
        <v>59.73</v>
      </c>
    </row>
    <row r="3720" spans="1:4" ht="12.75" customHeight="1" x14ac:dyDescent="0.2">
      <c r="A3720" s="424" t="s">
        <v>5954</v>
      </c>
      <c r="B3720" s="429" t="s">
        <v>14662</v>
      </c>
      <c r="C3720" s="424" t="s">
        <v>22</v>
      </c>
      <c r="D3720" s="433">
        <v>60.02</v>
      </c>
    </row>
    <row r="3721" spans="1:4" ht="12.75" customHeight="1" x14ac:dyDescent="0.2">
      <c r="A3721" s="424" t="s">
        <v>5986</v>
      </c>
      <c r="B3721" s="429" t="s">
        <v>14663</v>
      </c>
      <c r="C3721" s="424" t="s">
        <v>1930</v>
      </c>
      <c r="D3721" s="435">
        <v>8797.9</v>
      </c>
    </row>
    <row r="3722" spans="1:4" ht="12.75" customHeight="1" x14ac:dyDescent="0.2">
      <c r="A3722" s="424" t="s">
        <v>5985</v>
      </c>
      <c r="B3722" s="429" t="s">
        <v>14664</v>
      </c>
      <c r="C3722" s="424" t="s">
        <v>22</v>
      </c>
      <c r="D3722" s="435">
        <v>4814.4399999999996</v>
      </c>
    </row>
    <row r="3723" spans="1:4" ht="12.75" customHeight="1" x14ac:dyDescent="0.2">
      <c r="A3723" s="424" t="s">
        <v>5988</v>
      </c>
      <c r="B3723" s="429" t="s">
        <v>14665</v>
      </c>
      <c r="C3723" s="424" t="s">
        <v>1930</v>
      </c>
      <c r="D3723" s="436">
        <v>13294.28</v>
      </c>
    </row>
    <row r="3724" spans="1:4" ht="12.75" customHeight="1" x14ac:dyDescent="0.2">
      <c r="A3724" s="424" t="s">
        <v>5987</v>
      </c>
      <c r="B3724" s="429" t="s">
        <v>14666</v>
      </c>
      <c r="C3724" s="424" t="s">
        <v>22</v>
      </c>
      <c r="D3724" s="435">
        <v>7272.1</v>
      </c>
    </row>
    <row r="3725" spans="1:4" ht="12.75" customHeight="1" x14ac:dyDescent="0.2">
      <c r="A3725" s="424" t="s">
        <v>5989</v>
      </c>
      <c r="B3725" s="429" t="s">
        <v>14667</v>
      </c>
      <c r="C3725" s="424" t="s">
        <v>1930</v>
      </c>
      <c r="D3725" s="435">
        <v>1705.48</v>
      </c>
    </row>
    <row r="3726" spans="1:4" ht="12.75" customHeight="1" x14ac:dyDescent="0.2">
      <c r="A3726" s="424" t="s">
        <v>5990</v>
      </c>
      <c r="B3726" s="429" t="s">
        <v>14668</v>
      </c>
      <c r="C3726" s="424" t="s">
        <v>1930</v>
      </c>
      <c r="D3726" s="435">
        <v>2386.75</v>
      </c>
    </row>
    <row r="3727" spans="1:4" ht="12.75" customHeight="1" x14ac:dyDescent="0.2">
      <c r="A3727" s="424" t="s">
        <v>5666</v>
      </c>
      <c r="B3727" s="429" t="s">
        <v>14669</v>
      </c>
      <c r="C3727" s="424" t="s">
        <v>1930</v>
      </c>
      <c r="D3727" s="434">
        <v>390.93</v>
      </c>
    </row>
    <row r="3728" spans="1:4" ht="12.75" customHeight="1" x14ac:dyDescent="0.2">
      <c r="A3728" s="424" t="s">
        <v>5665</v>
      </c>
      <c r="B3728" s="429" t="s">
        <v>14670</v>
      </c>
      <c r="C3728" s="424" t="s">
        <v>22</v>
      </c>
      <c r="D3728" s="434">
        <v>166.95</v>
      </c>
    </row>
    <row r="3729" spans="1:4" ht="12.75" customHeight="1" x14ac:dyDescent="0.2">
      <c r="A3729" s="424" t="s">
        <v>5668</v>
      </c>
      <c r="B3729" s="429" t="s">
        <v>14671</v>
      </c>
      <c r="C3729" s="424" t="s">
        <v>1930</v>
      </c>
      <c r="D3729" s="434">
        <v>623.46</v>
      </c>
    </row>
    <row r="3730" spans="1:4" ht="12.75" customHeight="1" x14ac:dyDescent="0.2">
      <c r="A3730" s="424" t="s">
        <v>5667</v>
      </c>
      <c r="B3730" s="429" t="s">
        <v>14672</v>
      </c>
      <c r="C3730" s="424" t="s">
        <v>22</v>
      </c>
      <c r="D3730" s="434">
        <v>265.39999999999998</v>
      </c>
    </row>
    <row r="3731" spans="1:4" ht="12.75" customHeight="1" x14ac:dyDescent="0.2">
      <c r="A3731" s="424" t="s">
        <v>5670</v>
      </c>
      <c r="B3731" s="429" t="s">
        <v>14673</v>
      </c>
      <c r="C3731" s="424" t="s">
        <v>1930</v>
      </c>
      <c r="D3731" s="434">
        <v>928.13</v>
      </c>
    </row>
    <row r="3732" spans="1:4" ht="12.75" customHeight="1" x14ac:dyDescent="0.2">
      <c r="A3732" s="424" t="s">
        <v>5669</v>
      </c>
      <c r="B3732" s="429" t="s">
        <v>14674</v>
      </c>
      <c r="C3732" s="424" t="s">
        <v>22</v>
      </c>
      <c r="D3732" s="434">
        <v>388.55</v>
      </c>
    </row>
    <row r="3733" spans="1:4" ht="12.75" customHeight="1" x14ac:dyDescent="0.2">
      <c r="A3733" s="424" t="s">
        <v>5672</v>
      </c>
      <c r="B3733" s="429" t="s">
        <v>14675</v>
      </c>
      <c r="C3733" s="424" t="s">
        <v>1930</v>
      </c>
      <c r="D3733" s="435">
        <v>1382.04</v>
      </c>
    </row>
    <row r="3734" spans="1:4" ht="12.75" customHeight="1" x14ac:dyDescent="0.2">
      <c r="A3734" s="424" t="s">
        <v>5671</v>
      </c>
      <c r="B3734" s="429" t="s">
        <v>14676</v>
      </c>
      <c r="C3734" s="424" t="s">
        <v>22</v>
      </c>
      <c r="D3734" s="434">
        <v>518.79999999999995</v>
      </c>
    </row>
    <row r="3735" spans="1:4" ht="12.75" customHeight="1" x14ac:dyDescent="0.2">
      <c r="A3735" s="424" t="s">
        <v>5674</v>
      </c>
      <c r="B3735" s="429" t="s">
        <v>14677</v>
      </c>
      <c r="C3735" s="424" t="s">
        <v>1930</v>
      </c>
      <c r="D3735" s="435">
        <v>2564.35</v>
      </c>
    </row>
    <row r="3736" spans="1:4" ht="12.75" customHeight="1" x14ac:dyDescent="0.2">
      <c r="A3736" s="424" t="s">
        <v>5673</v>
      </c>
      <c r="B3736" s="429" t="s">
        <v>14678</v>
      </c>
      <c r="C3736" s="424" t="s">
        <v>22</v>
      </c>
      <c r="D3736" s="434">
        <v>719.96</v>
      </c>
    </row>
    <row r="3737" spans="1:4" ht="12.75" customHeight="1" x14ac:dyDescent="0.2">
      <c r="A3737" s="424" t="s">
        <v>5654</v>
      </c>
      <c r="B3737" s="429" t="s">
        <v>14679</v>
      </c>
      <c r="C3737" s="424" t="s">
        <v>1930</v>
      </c>
      <c r="D3737" s="434">
        <v>136.49</v>
      </c>
    </row>
    <row r="3738" spans="1:4" ht="12.75" customHeight="1" x14ac:dyDescent="0.2">
      <c r="A3738" s="424" t="s">
        <v>5653</v>
      </c>
      <c r="B3738" s="429" t="s">
        <v>14680</v>
      </c>
      <c r="C3738" s="424" t="s">
        <v>22</v>
      </c>
      <c r="D3738" s="433">
        <v>49.8</v>
      </c>
    </row>
    <row r="3739" spans="1:4" ht="12.75" customHeight="1" x14ac:dyDescent="0.2">
      <c r="A3739" s="424" t="s">
        <v>5656</v>
      </c>
      <c r="B3739" s="429" t="s">
        <v>14681</v>
      </c>
      <c r="C3739" s="424" t="s">
        <v>1930</v>
      </c>
      <c r="D3739" s="434">
        <v>267.05</v>
      </c>
    </row>
    <row r="3740" spans="1:4" ht="12.75" customHeight="1" x14ac:dyDescent="0.2">
      <c r="A3740" s="424" t="s">
        <v>5655</v>
      </c>
      <c r="B3740" s="429" t="s">
        <v>14682</v>
      </c>
      <c r="C3740" s="424" t="s">
        <v>22</v>
      </c>
      <c r="D3740" s="433">
        <v>94.27</v>
      </c>
    </row>
    <row r="3741" spans="1:4" ht="12.75" customHeight="1" x14ac:dyDescent="0.2">
      <c r="A3741" s="424" t="s">
        <v>5658</v>
      </c>
      <c r="B3741" s="429" t="s">
        <v>14683</v>
      </c>
      <c r="C3741" s="424" t="s">
        <v>1930</v>
      </c>
      <c r="D3741" s="434">
        <v>437.13</v>
      </c>
    </row>
    <row r="3742" spans="1:4" ht="12.75" customHeight="1" x14ac:dyDescent="0.2">
      <c r="A3742" s="424" t="s">
        <v>5657</v>
      </c>
      <c r="B3742" s="429" t="s">
        <v>14684</v>
      </c>
      <c r="C3742" s="424" t="s">
        <v>22</v>
      </c>
      <c r="D3742" s="434">
        <v>149.69999999999999</v>
      </c>
    </row>
    <row r="3743" spans="1:4" ht="12.75" customHeight="1" x14ac:dyDescent="0.2">
      <c r="A3743" s="424" t="s">
        <v>5660</v>
      </c>
      <c r="B3743" s="429" t="s">
        <v>14685</v>
      </c>
      <c r="C3743" s="424" t="s">
        <v>1930</v>
      </c>
      <c r="D3743" s="434">
        <v>669.87</v>
      </c>
    </row>
    <row r="3744" spans="1:4" ht="12.75" customHeight="1" x14ac:dyDescent="0.2">
      <c r="A3744" s="424" t="s">
        <v>5659</v>
      </c>
      <c r="B3744" s="429" t="s">
        <v>14686</v>
      </c>
      <c r="C3744" s="424" t="s">
        <v>22</v>
      </c>
      <c r="D3744" s="434">
        <v>214.37</v>
      </c>
    </row>
    <row r="3745" spans="1:4" ht="12.75" customHeight="1" x14ac:dyDescent="0.2">
      <c r="A3745" s="424" t="s">
        <v>5662</v>
      </c>
      <c r="B3745" s="429" t="s">
        <v>14687</v>
      </c>
      <c r="C3745" s="424" t="s">
        <v>1930</v>
      </c>
      <c r="D3745" s="434">
        <v>986.12</v>
      </c>
    </row>
    <row r="3746" spans="1:4" ht="12.75" customHeight="1" x14ac:dyDescent="0.2">
      <c r="A3746" s="424" t="s">
        <v>5661</v>
      </c>
      <c r="B3746" s="429" t="s">
        <v>14688</v>
      </c>
      <c r="C3746" s="424" t="s">
        <v>22</v>
      </c>
      <c r="D3746" s="434">
        <v>286.64</v>
      </c>
    </row>
    <row r="3747" spans="1:4" ht="12.75" customHeight="1" x14ac:dyDescent="0.2">
      <c r="A3747" s="424" t="s">
        <v>5664</v>
      </c>
      <c r="B3747" s="429" t="s">
        <v>14689</v>
      </c>
      <c r="C3747" s="424" t="s">
        <v>1930</v>
      </c>
      <c r="D3747" s="435">
        <v>1851.21</v>
      </c>
    </row>
    <row r="3748" spans="1:4" ht="12.75" customHeight="1" x14ac:dyDescent="0.2">
      <c r="A3748" s="424" t="s">
        <v>5663</v>
      </c>
      <c r="B3748" s="429" t="s">
        <v>14690</v>
      </c>
      <c r="C3748" s="424" t="s">
        <v>22</v>
      </c>
      <c r="D3748" s="434">
        <v>394.26</v>
      </c>
    </row>
    <row r="3749" spans="1:4" ht="12.75" customHeight="1" x14ac:dyDescent="0.2">
      <c r="A3749" s="424" t="s">
        <v>5676</v>
      </c>
      <c r="B3749" s="429" t="s">
        <v>14691</v>
      </c>
      <c r="C3749" s="424" t="s">
        <v>1930</v>
      </c>
      <c r="D3749" s="434">
        <v>500.94</v>
      </c>
    </row>
    <row r="3750" spans="1:4" ht="12.75" customHeight="1" x14ac:dyDescent="0.2">
      <c r="A3750" s="424" t="s">
        <v>5675</v>
      </c>
      <c r="B3750" s="429" t="s">
        <v>14692</v>
      </c>
      <c r="C3750" s="424" t="s">
        <v>22</v>
      </c>
      <c r="D3750" s="434">
        <v>250.34</v>
      </c>
    </row>
    <row r="3751" spans="1:4" ht="12.75" customHeight="1" x14ac:dyDescent="0.2">
      <c r="A3751" s="424" t="s">
        <v>5678</v>
      </c>
      <c r="B3751" s="429" t="s">
        <v>14693</v>
      </c>
      <c r="C3751" s="424" t="s">
        <v>1930</v>
      </c>
      <c r="D3751" s="434">
        <v>794.8</v>
      </c>
    </row>
    <row r="3752" spans="1:4" ht="12.75" customHeight="1" x14ac:dyDescent="0.2">
      <c r="A3752" s="424" t="s">
        <v>5677</v>
      </c>
      <c r="B3752" s="429" t="s">
        <v>14694</v>
      </c>
      <c r="C3752" s="424" t="s">
        <v>22</v>
      </c>
      <c r="D3752" s="434">
        <v>397.74</v>
      </c>
    </row>
    <row r="3753" spans="1:4" ht="12.75" customHeight="1" x14ac:dyDescent="0.2">
      <c r="A3753" s="424" t="s">
        <v>5680</v>
      </c>
      <c r="B3753" s="429" t="s">
        <v>14695</v>
      </c>
      <c r="C3753" s="424" t="s">
        <v>1930</v>
      </c>
      <c r="D3753" s="435">
        <v>1186.4000000000001</v>
      </c>
    </row>
    <row r="3754" spans="1:4" ht="12.75" customHeight="1" x14ac:dyDescent="0.2">
      <c r="A3754" s="424" t="s">
        <v>5679</v>
      </c>
      <c r="B3754" s="429" t="s">
        <v>14696</v>
      </c>
      <c r="C3754" s="424" t="s">
        <v>22</v>
      </c>
      <c r="D3754" s="434">
        <v>582.67999999999995</v>
      </c>
    </row>
    <row r="3755" spans="1:4" ht="12.75" customHeight="1" x14ac:dyDescent="0.2">
      <c r="A3755" s="424" t="s">
        <v>5682</v>
      </c>
      <c r="B3755" s="429" t="s">
        <v>14697</v>
      </c>
      <c r="C3755" s="424" t="s">
        <v>1930</v>
      </c>
      <c r="D3755" s="435">
        <v>1777.97</v>
      </c>
    </row>
    <row r="3756" spans="1:4" ht="12.75" customHeight="1" x14ac:dyDescent="0.2">
      <c r="A3756" s="424" t="s">
        <v>5681</v>
      </c>
      <c r="B3756" s="429" t="s">
        <v>14698</v>
      </c>
      <c r="C3756" s="424" t="s">
        <v>22</v>
      </c>
      <c r="D3756" s="434">
        <v>780.16</v>
      </c>
    </row>
    <row r="3757" spans="1:4" ht="12.75" customHeight="1" x14ac:dyDescent="0.2">
      <c r="A3757" s="424" t="s">
        <v>5684</v>
      </c>
      <c r="B3757" s="429" t="s">
        <v>14699</v>
      </c>
      <c r="C3757" s="424" t="s">
        <v>1930</v>
      </c>
      <c r="D3757" s="435">
        <v>3285.66</v>
      </c>
    </row>
    <row r="3758" spans="1:4" ht="12.75" customHeight="1" x14ac:dyDescent="0.2">
      <c r="A3758" s="424" t="s">
        <v>5683</v>
      </c>
      <c r="B3758" s="429" t="s">
        <v>14700</v>
      </c>
      <c r="C3758" s="424" t="s">
        <v>22</v>
      </c>
      <c r="D3758" s="435">
        <v>1080.96</v>
      </c>
    </row>
    <row r="3759" spans="1:4" ht="12.75" customHeight="1" x14ac:dyDescent="0.2">
      <c r="A3759" s="424" t="s">
        <v>5924</v>
      </c>
      <c r="B3759" s="429" t="s">
        <v>14701</v>
      </c>
      <c r="C3759" s="424" t="s">
        <v>22</v>
      </c>
      <c r="D3759" s="433">
        <v>63.05</v>
      </c>
    </row>
    <row r="3760" spans="1:4" ht="12.75" customHeight="1" x14ac:dyDescent="0.2">
      <c r="A3760" s="424" t="s">
        <v>5925</v>
      </c>
      <c r="B3760" s="429" t="s">
        <v>14702</v>
      </c>
      <c r="C3760" s="424" t="s">
        <v>22</v>
      </c>
      <c r="D3760" s="433">
        <v>70.180000000000007</v>
      </c>
    </row>
    <row r="3761" spans="1:4" ht="12.75" customHeight="1" x14ac:dyDescent="0.2">
      <c r="A3761" s="424" t="s">
        <v>5926</v>
      </c>
      <c r="B3761" s="429" t="s">
        <v>14703</v>
      </c>
      <c r="C3761" s="424" t="s">
        <v>22</v>
      </c>
      <c r="D3761" s="433">
        <v>80</v>
      </c>
    </row>
    <row r="3762" spans="1:4" ht="12.75" customHeight="1" x14ac:dyDescent="0.2">
      <c r="A3762" s="424" t="s">
        <v>5927</v>
      </c>
      <c r="B3762" s="429" t="s">
        <v>14704</v>
      </c>
      <c r="C3762" s="424" t="s">
        <v>22</v>
      </c>
      <c r="D3762" s="433">
        <v>88.44</v>
      </c>
    </row>
    <row r="3763" spans="1:4" ht="12.75" customHeight="1" x14ac:dyDescent="0.2">
      <c r="A3763" s="424" t="s">
        <v>5928</v>
      </c>
      <c r="B3763" s="429" t="s">
        <v>14705</v>
      </c>
      <c r="C3763" s="424" t="s">
        <v>22</v>
      </c>
      <c r="D3763" s="433">
        <v>98.27</v>
      </c>
    </row>
    <row r="3764" spans="1:4" ht="12.75" customHeight="1" x14ac:dyDescent="0.2">
      <c r="A3764" s="424" t="s">
        <v>5907</v>
      </c>
      <c r="B3764" s="429" t="s">
        <v>14706</v>
      </c>
      <c r="C3764" s="424" t="s">
        <v>22</v>
      </c>
      <c r="D3764" s="433">
        <v>44.92</v>
      </c>
    </row>
    <row r="3765" spans="1:4" ht="12.75" customHeight="1" x14ac:dyDescent="0.2">
      <c r="A3765" s="424" t="s">
        <v>5908</v>
      </c>
      <c r="B3765" s="429" t="s">
        <v>14707</v>
      </c>
      <c r="C3765" s="424" t="s">
        <v>22</v>
      </c>
      <c r="D3765" s="433">
        <v>52.62</v>
      </c>
    </row>
    <row r="3766" spans="1:4" ht="12.75" customHeight="1" x14ac:dyDescent="0.2">
      <c r="A3766" s="424" t="s">
        <v>5909</v>
      </c>
      <c r="B3766" s="429" t="s">
        <v>14708</v>
      </c>
      <c r="C3766" s="424" t="s">
        <v>22</v>
      </c>
      <c r="D3766" s="433">
        <v>61.18</v>
      </c>
    </row>
    <row r="3767" spans="1:4" ht="12.75" customHeight="1" x14ac:dyDescent="0.2">
      <c r="A3767" s="424" t="s">
        <v>5910</v>
      </c>
      <c r="B3767" s="429" t="s">
        <v>14709</v>
      </c>
      <c r="C3767" s="424" t="s">
        <v>22</v>
      </c>
      <c r="D3767" s="433">
        <v>50.8</v>
      </c>
    </row>
    <row r="3768" spans="1:4" ht="12.75" customHeight="1" x14ac:dyDescent="0.2">
      <c r="A3768" s="424" t="s">
        <v>5911</v>
      </c>
      <c r="B3768" s="429" t="s">
        <v>14710</v>
      </c>
      <c r="C3768" s="424" t="s">
        <v>22</v>
      </c>
      <c r="D3768" s="433">
        <v>59.29</v>
      </c>
    </row>
    <row r="3769" spans="1:4" ht="12.75" customHeight="1" x14ac:dyDescent="0.2">
      <c r="A3769" s="424" t="s">
        <v>5912</v>
      </c>
      <c r="B3769" s="429" t="s">
        <v>14711</v>
      </c>
      <c r="C3769" s="424" t="s">
        <v>22</v>
      </c>
      <c r="D3769" s="433">
        <v>64.5</v>
      </c>
    </row>
    <row r="3770" spans="1:4" ht="12.75" customHeight="1" x14ac:dyDescent="0.2">
      <c r="A3770" s="424" t="s">
        <v>5913</v>
      </c>
      <c r="B3770" s="429" t="s">
        <v>14712</v>
      </c>
      <c r="C3770" s="424" t="s">
        <v>22</v>
      </c>
      <c r="D3770" s="433">
        <v>74.489999999999995</v>
      </c>
    </row>
    <row r="3771" spans="1:4" ht="12.75" customHeight="1" x14ac:dyDescent="0.2">
      <c r="A3771" s="424" t="s">
        <v>5914</v>
      </c>
      <c r="B3771" s="429" t="s">
        <v>14713</v>
      </c>
      <c r="C3771" s="424" t="s">
        <v>22</v>
      </c>
      <c r="D3771" s="433">
        <v>55.74</v>
      </c>
    </row>
    <row r="3772" spans="1:4" ht="12.75" customHeight="1" x14ac:dyDescent="0.2">
      <c r="A3772" s="424" t="s">
        <v>5915</v>
      </c>
      <c r="B3772" s="429" t="s">
        <v>14714</v>
      </c>
      <c r="C3772" s="424" t="s">
        <v>22</v>
      </c>
      <c r="D3772" s="433">
        <v>62.48</v>
      </c>
    </row>
    <row r="3773" spans="1:4" ht="12.75" customHeight="1" x14ac:dyDescent="0.2">
      <c r="A3773" s="424" t="s">
        <v>5916</v>
      </c>
      <c r="B3773" s="429" t="s">
        <v>14715</v>
      </c>
      <c r="C3773" s="424" t="s">
        <v>22</v>
      </c>
      <c r="D3773" s="433">
        <v>69.75</v>
      </c>
    </row>
    <row r="3774" spans="1:4" ht="12.75" customHeight="1" x14ac:dyDescent="0.2">
      <c r="A3774" s="424" t="s">
        <v>5917</v>
      </c>
      <c r="B3774" s="429" t="s">
        <v>14716</v>
      </c>
      <c r="C3774" s="424" t="s">
        <v>22</v>
      </c>
      <c r="D3774" s="433">
        <v>78.5</v>
      </c>
    </row>
    <row r="3775" spans="1:4" ht="12.75" customHeight="1" x14ac:dyDescent="0.2">
      <c r="A3775" s="424" t="s">
        <v>5918</v>
      </c>
      <c r="B3775" s="429" t="s">
        <v>14717</v>
      </c>
      <c r="C3775" s="424" t="s">
        <v>22</v>
      </c>
      <c r="D3775" s="433">
        <v>87.63</v>
      </c>
    </row>
    <row r="3776" spans="1:4" ht="12.75" customHeight="1" x14ac:dyDescent="0.2">
      <c r="A3776" s="424" t="s">
        <v>5919</v>
      </c>
      <c r="B3776" s="429" t="s">
        <v>14718</v>
      </c>
      <c r="C3776" s="424" t="s">
        <v>22</v>
      </c>
      <c r="D3776" s="433">
        <v>60.67</v>
      </c>
    </row>
    <row r="3777" spans="1:4" ht="12.75" customHeight="1" x14ac:dyDescent="0.2">
      <c r="A3777" s="424" t="s">
        <v>5920</v>
      </c>
      <c r="B3777" s="429" t="s">
        <v>14719</v>
      </c>
      <c r="C3777" s="424" t="s">
        <v>22</v>
      </c>
      <c r="D3777" s="433">
        <v>66.37</v>
      </c>
    </row>
    <row r="3778" spans="1:4" ht="12.75" customHeight="1" x14ac:dyDescent="0.2">
      <c r="A3778" s="424" t="s">
        <v>5921</v>
      </c>
      <c r="B3778" s="429" t="s">
        <v>14720</v>
      </c>
      <c r="C3778" s="424" t="s">
        <v>22</v>
      </c>
      <c r="D3778" s="433">
        <v>75.06</v>
      </c>
    </row>
    <row r="3779" spans="1:4" ht="12.75" customHeight="1" x14ac:dyDescent="0.2">
      <c r="A3779" s="424" t="s">
        <v>5922</v>
      </c>
      <c r="B3779" s="429" t="s">
        <v>14721</v>
      </c>
      <c r="C3779" s="424" t="s">
        <v>22</v>
      </c>
      <c r="D3779" s="433">
        <v>83.38</v>
      </c>
    </row>
    <row r="3780" spans="1:4" ht="12.75" customHeight="1" x14ac:dyDescent="0.2">
      <c r="A3780" s="424" t="s">
        <v>5923</v>
      </c>
      <c r="B3780" s="429" t="s">
        <v>14722</v>
      </c>
      <c r="C3780" s="424" t="s">
        <v>22</v>
      </c>
      <c r="D3780" s="433">
        <v>92.51</v>
      </c>
    </row>
    <row r="3781" spans="1:4" ht="12.75" customHeight="1" x14ac:dyDescent="0.2">
      <c r="A3781" s="424" t="s">
        <v>5948</v>
      </c>
      <c r="B3781" s="429" t="s">
        <v>14723</v>
      </c>
      <c r="C3781" s="424" t="s">
        <v>22</v>
      </c>
      <c r="D3781" s="433">
        <v>74.97</v>
      </c>
    </row>
    <row r="3782" spans="1:4" ht="12.75" customHeight="1" x14ac:dyDescent="0.2">
      <c r="A3782" s="424" t="s">
        <v>5949</v>
      </c>
      <c r="B3782" s="429" t="s">
        <v>14724</v>
      </c>
      <c r="C3782" s="424" t="s">
        <v>22</v>
      </c>
      <c r="D3782" s="433">
        <v>78.56</v>
      </c>
    </row>
    <row r="3783" spans="1:4" ht="12.75" customHeight="1" x14ac:dyDescent="0.2">
      <c r="A3783" s="424" t="s">
        <v>5950</v>
      </c>
      <c r="B3783" s="429" t="s">
        <v>14725</v>
      </c>
      <c r="C3783" s="424" t="s">
        <v>22</v>
      </c>
      <c r="D3783" s="433">
        <v>81.96</v>
      </c>
    </row>
    <row r="3784" spans="1:4" ht="12.75" customHeight="1" x14ac:dyDescent="0.2">
      <c r="A3784" s="424" t="s">
        <v>5951</v>
      </c>
      <c r="B3784" s="429" t="s">
        <v>14726</v>
      </c>
      <c r="C3784" s="424" t="s">
        <v>22</v>
      </c>
      <c r="D3784" s="433">
        <v>86.04</v>
      </c>
    </row>
    <row r="3785" spans="1:4" ht="12.75" customHeight="1" x14ac:dyDescent="0.2">
      <c r="A3785" s="424" t="s">
        <v>5952</v>
      </c>
      <c r="B3785" s="429" t="s">
        <v>14727</v>
      </c>
      <c r="C3785" s="424" t="s">
        <v>22</v>
      </c>
      <c r="D3785" s="433">
        <v>89.7</v>
      </c>
    </row>
    <row r="3786" spans="1:4" ht="12.75" customHeight="1" x14ac:dyDescent="0.2">
      <c r="A3786" s="424" t="s">
        <v>5929</v>
      </c>
      <c r="B3786" s="429" t="s">
        <v>14728</v>
      </c>
      <c r="C3786" s="424" t="s">
        <v>22</v>
      </c>
      <c r="D3786" s="433">
        <v>45.85</v>
      </c>
    </row>
    <row r="3787" spans="1:4" ht="12.75" customHeight="1" x14ac:dyDescent="0.2">
      <c r="A3787" s="424" t="s">
        <v>5930</v>
      </c>
      <c r="B3787" s="429" t="s">
        <v>14729</v>
      </c>
      <c r="C3787" s="424" t="s">
        <v>22</v>
      </c>
      <c r="D3787" s="433">
        <v>49.29</v>
      </c>
    </row>
    <row r="3788" spans="1:4" ht="12.75" customHeight="1" x14ac:dyDescent="0.2">
      <c r="A3788" s="424" t="s">
        <v>5931</v>
      </c>
      <c r="B3788" s="429" t="s">
        <v>14730</v>
      </c>
      <c r="C3788" s="424" t="s">
        <v>22</v>
      </c>
      <c r="D3788" s="433">
        <v>51.78</v>
      </c>
    </row>
    <row r="3789" spans="1:4" ht="12.75" customHeight="1" x14ac:dyDescent="0.2">
      <c r="A3789" s="424" t="s">
        <v>5932</v>
      </c>
      <c r="B3789" s="429" t="s">
        <v>14731</v>
      </c>
      <c r="C3789" s="424" t="s">
        <v>22</v>
      </c>
      <c r="D3789" s="433">
        <v>54.73</v>
      </c>
    </row>
    <row r="3790" spans="1:4" ht="12.75" customHeight="1" x14ac:dyDescent="0.2">
      <c r="A3790" s="424" t="s">
        <v>5933</v>
      </c>
      <c r="B3790" s="429" t="s">
        <v>14732</v>
      </c>
      <c r="C3790" s="424" t="s">
        <v>22</v>
      </c>
      <c r="D3790" s="433">
        <v>58.31</v>
      </c>
    </row>
    <row r="3791" spans="1:4" ht="12.75" customHeight="1" x14ac:dyDescent="0.2">
      <c r="A3791" s="424" t="s">
        <v>5934</v>
      </c>
      <c r="B3791" s="429" t="s">
        <v>14733</v>
      </c>
      <c r="C3791" s="424" t="s">
        <v>22</v>
      </c>
      <c r="D3791" s="433">
        <v>57.65</v>
      </c>
    </row>
    <row r="3792" spans="1:4" ht="12.75" customHeight="1" x14ac:dyDescent="0.2">
      <c r="A3792" s="424" t="s">
        <v>5935</v>
      </c>
      <c r="B3792" s="429" t="s">
        <v>14734</v>
      </c>
      <c r="C3792" s="424" t="s">
        <v>22</v>
      </c>
      <c r="D3792" s="433">
        <v>60.11</v>
      </c>
    </row>
    <row r="3793" spans="1:4" ht="12.75" customHeight="1" x14ac:dyDescent="0.2">
      <c r="A3793" s="424" t="s">
        <v>5936</v>
      </c>
      <c r="B3793" s="429" t="s">
        <v>14735</v>
      </c>
      <c r="C3793" s="424" t="s">
        <v>22</v>
      </c>
      <c r="D3793" s="433">
        <v>64.569999999999993</v>
      </c>
    </row>
    <row r="3794" spans="1:4" ht="12.75" customHeight="1" x14ac:dyDescent="0.2">
      <c r="A3794" s="424" t="s">
        <v>5937</v>
      </c>
      <c r="B3794" s="429" t="s">
        <v>14736</v>
      </c>
      <c r="C3794" s="424" t="s">
        <v>22</v>
      </c>
      <c r="D3794" s="433">
        <v>68.33</v>
      </c>
    </row>
    <row r="3795" spans="1:4" ht="12.75" customHeight="1" x14ac:dyDescent="0.2">
      <c r="A3795" s="424" t="s">
        <v>5938</v>
      </c>
      <c r="B3795" s="429" t="s">
        <v>14737</v>
      </c>
      <c r="C3795" s="424" t="s">
        <v>22</v>
      </c>
      <c r="D3795" s="433">
        <v>63.79</v>
      </c>
    </row>
    <row r="3796" spans="1:4" ht="12.75" customHeight="1" x14ac:dyDescent="0.2">
      <c r="A3796" s="424" t="s">
        <v>5939</v>
      </c>
      <c r="B3796" s="429" t="s">
        <v>14738</v>
      </c>
      <c r="C3796" s="424" t="s">
        <v>22</v>
      </c>
      <c r="D3796" s="433">
        <v>65</v>
      </c>
    </row>
    <row r="3797" spans="1:4" ht="12.75" customHeight="1" x14ac:dyDescent="0.2">
      <c r="A3797" s="424" t="s">
        <v>5940</v>
      </c>
      <c r="B3797" s="429" t="s">
        <v>14739</v>
      </c>
      <c r="C3797" s="424" t="s">
        <v>22</v>
      </c>
      <c r="D3797" s="433">
        <v>69.45</v>
      </c>
    </row>
    <row r="3798" spans="1:4" ht="12.75" customHeight="1" x14ac:dyDescent="0.2">
      <c r="A3798" s="424" t="s">
        <v>5941</v>
      </c>
      <c r="B3798" s="429" t="s">
        <v>14740</v>
      </c>
      <c r="C3798" s="424" t="s">
        <v>22</v>
      </c>
      <c r="D3798" s="433">
        <v>74.03</v>
      </c>
    </row>
    <row r="3799" spans="1:4" ht="12.75" customHeight="1" x14ac:dyDescent="0.2">
      <c r="A3799" s="424" t="s">
        <v>5942</v>
      </c>
      <c r="B3799" s="429" t="s">
        <v>14741</v>
      </c>
      <c r="C3799" s="424" t="s">
        <v>22</v>
      </c>
      <c r="D3799" s="433">
        <v>77.73</v>
      </c>
    </row>
    <row r="3800" spans="1:4" ht="12.75" customHeight="1" x14ac:dyDescent="0.2">
      <c r="A3800" s="424" t="s">
        <v>5943</v>
      </c>
      <c r="B3800" s="429" t="s">
        <v>14742</v>
      </c>
      <c r="C3800" s="424" t="s">
        <v>22</v>
      </c>
      <c r="D3800" s="433">
        <v>69.040000000000006</v>
      </c>
    </row>
    <row r="3801" spans="1:4" ht="12.75" customHeight="1" x14ac:dyDescent="0.2">
      <c r="A3801" s="424" t="s">
        <v>5944</v>
      </c>
      <c r="B3801" s="429" t="s">
        <v>14743</v>
      </c>
      <c r="C3801" s="424" t="s">
        <v>22</v>
      </c>
      <c r="D3801" s="433">
        <v>71.680000000000007</v>
      </c>
    </row>
    <row r="3802" spans="1:4" ht="12.75" customHeight="1" x14ac:dyDescent="0.2">
      <c r="A3802" s="424" t="s">
        <v>5945</v>
      </c>
      <c r="B3802" s="429" t="s">
        <v>14744</v>
      </c>
      <c r="C3802" s="424" t="s">
        <v>22</v>
      </c>
      <c r="D3802" s="433">
        <v>75.77</v>
      </c>
    </row>
    <row r="3803" spans="1:4" ht="12.75" customHeight="1" x14ac:dyDescent="0.2">
      <c r="A3803" s="424" t="s">
        <v>5946</v>
      </c>
      <c r="B3803" s="429" t="s">
        <v>14745</v>
      </c>
      <c r="C3803" s="424" t="s">
        <v>22</v>
      </c>
      <c r="D3803" s="433">
        <v>79.73</v>
      </c>
    </row>
    <row r="3804" spans="1:4" ht="12.75" customHeight="1" x14ac:dyDescent="0.2">
      <c r="A3804" s="424" t="s">
        <v>5947</v>
      </c>
      <c r="B3804" s="429" t="s">
        <v>14746</v>
      </c>
      <c r="C3804" s="424" t="s">
        <v>22</v>
      </c>
      <c r="D3804" s="433">
        <v>83.81</v>
      </c>
    </row>
    <row r="3805" spans="1:4" ht="12.75" customHeight="1" x14ac:dyDescent="0.2">
      <c r="A3805" s="424" t="s">
        <v>5903</v>
      </c>
      <c r="B3805" s="429" t="s">
        <v>14747</v>
      </c>
      <c r="C3805" s="424" t="s">
        <v>22</v>
      </c>
      <c r="D3805" s="433">
        <v>23.42</v>
      </c>
    </row>
    <row r="3806" spans="1:4" ht="12.75" customHeight="1" x14ac:dyDescent="0.2">
      <c r="A3806" s="424" t="s">
        <v>5904</v>
      </c>
      <c r="B3806" s="429" t="s">
        <v>14748</v>
      </c>
      <c r="C3806" s="424" t="s">
        <v>22</v>
      </c>
      <c r="D3806" s="433">
        <v>25.99</v>
      </c>
    </row>
    <row r="3807" spans="1:4" ht="12.75" customHeight="1" x14ac:dyDescent="0.2">
      <c r="A3807" s="424" t="s">
        <v>5905</v>
      </c>
      <c r="B3807" s="429" t="s">
        <v>14749</v>
      </c>
      <c r="C3807" s="424" t="s">
        <v>22</v>
      </c>
      <c r="D3807" s="433">
        <v>28.36</v>
      </c>
    </row>
    <row r="3808" spans="1:4" ht="12.75" customHeight="1" x14ac:dyDescent="0.2">
      <c r="A3808" s="424" t="s">
        <v>5906</v>
      </c>
      <c r="B3808" s="429" t="s">
        <v>14750</v>
      </c>
      <c r="C3808" s="424" t="s">
        <v>22</v>
      </c>
      <c r="D3808" s="433">
        <v>30.72</v>
      </c>
    </row>
    <row r="3809" spans="1:4" ht="12.75" customHeight="1" x14ac:dyDescent="0.2">
      <c r="A3809" s="424" t="s">
        <v>5887</v>
      </c>
      <c r="B3809" s="429" t="s">
        <v>14751</v>
      </c>
      <c r="C3809" s="424" t="s">
        <v>22</v>
      </c>
      <c r="D3809" s="433">
        <v>12.68</v>
      </c>
    </row>
    <row r="3810" spans="1:4" ht="12.75" customHeight="1" x14ac:dyDescent="0.2">
      <c r="A3810" s="424" t="s">
        <v>5888</v>
      </c>
      <c r="B3810" s="429" t="s">
        <v>14752</v>
      </c>
      <c r="C3810" s="424" t="s">
        <v>22</v>
      </c>
      <c r="D3810" s="433">
        <v>14.48</v>
      </c>
    </row>
    <row r="3811" spans="1:4" ht="12.75" customHeight="1" x14ac:dyDescent="0.2">
      <c r="A3811" s="424" t="s">
        <v>5889</v>
      </c>
      <c r="B3811" s="429" t="s">
        <v>14753</v>
      </c>
      <c r="C3811" s="424" t="s">
        <v>22</v>
      </c>
      <c r="D3811" s="433">
        <v>15.13</v>
      </c>
    </row>
    <row r="3812" spans="1:4" ht="12.75" customHeight="1" x14ac:dyDescent="0.2">
      <c r="A3812" s="424" t="s">
        <v>5890</v>
      </c>
      <c r="B3812" s="429" t="s">
        <v>14754</v>
      </c>
      <c r="C3812" s="424" t="s">
        <v>22</v>
      </c>
      <c r="D3812" s="433">
        <v>16.68</v>
      </c>
    </row>
    <row r="3813" spans="1:4" ht="12.75" customHeight="1" x14ac:dyDescent="0.2">
      <c r="A3813" s="424" t="s">
        <v>5891</v>
      </c>
      <c r="B3813" s="429" t="s">
        <v>14755</v>
      </c>
      <c r="C3813" s="424" t="s">
        <v>22</v>
      </c>
      <c r="D3813" s="433">
        <v>18.21</v>
      </c>
    </row>
    <row r="3814" spans="1:4" ht="12.75" customHeight="1" x14ac:dyDescent="0.2">
      <c r="A3814" s="424" t="s">
        <v>5892</v>
      </c>
      <c r="B3814" s="429" t="s">
        <v>14756</v>
      </c>
      <c r="C3814" s="424" t="s">
        <v>22</v>
      </c>
      <c r="D3814" s="433">
        <v>17.399999999999999</v>
      </c>
    </row>
    <row r="3815" spans="1:4" ht="12.75" customHeight="1" x14ac:dyDescent="0.2">
      <c r="A3815" s="424" t="s">
        <v>5893</v>
      </c>
      <c r="B3815" s="429" t="s">
        <v>14757</v>
      </c>
      <c r="C3815" s="424" t="s">
        <v>22</v>
      </c>
      <c r="D3815" s="433">
        <v>19.14</v>
      </c>
    </row>
    <row r="3816" spans="1:4" ht="12.75" customHeight="1" x14ac:dyDescent="0.2">
      <c r="A3816" s="424" t="s">
        <v>5894</v>
      </c>
      <c r="B3816" s="429" t="s">
        <v>14758</v>
      </c>
      <c r="C3816" s="424" t="s">
        <v>22</v>
      </c>
      <c r="D3816" s="433">
        <v>21.19</v>
      </c>
    </row>
    <row r="3817" spans="1:4" ht="12.75" customHeight="1" x14ac:dyDescent="0.2">
      <c r="A3817" s="424" t="s">
        <v>5895</v>
      </c>
      <c r="B3817" s="429" t="s">
        <v>14759</v>
      </c>
      <c r="C3817" s="424" t="s">
        <v>22</v>
      </c>
      <c r="D3817" s="433">
        <v>19.28</v>
      </c>
    </row>
    <row r="3818" spans="1:4" ht="12.75" customHeight="1" x14ac:dyDescent="0.2">
      <c r="A3818" s="424" t="s">
        <v>5896</v>
      </c>
      <c r="B3818" s="429" t="s">
        <v>14760</v>
      </c>
      <c r="C3818" s="424" t="s">
        <v>22</v>
      </c>
      <c r="D3818" s="433">
        <v>21.33</v>
      </c>
    </row>
    <row r="3819" spans="1:4" ht="12.75" customHeight="1" x14ac:dyDescent="0.2">
      <c r="A3819" s="424" t="s">
        <v>5897</v>
      </c>
      <c r="B3819" s="429" t="s">
        <v>14761</v>
      </c>
      <c r="C3819" s="424" t="s">
        <v>22</v>
      </c>
      <c r="D3819" s="433">
        <v>23.39</v>
      </c>
    </row>
    <row r="3820" spans="1:4" ht="12.75" customHeight="1" x14ac:dyDescent="0.2">
      <c r="A3820" s="424" t="s">
        <v>5898</v>
      </c>
      <c r="B3820" s="429" t="s">
        <v>14762</v>
      </c>
      <c r="C3820" s="424" t="s">
        <v>22</v>
      </c>
      <c r="D3820" s="433">
        <v>25.63</v>
      </c>
    </row>
    <row r="3821" spans="1:4" ht="12.75" customHeight="1" x14ac:dyDescent="0.2">
      <c r="A3821" s="424" t="s">
        <v>5899</v>
      </c>
      <c r="B3821" s="429" t="s">
        <v>14763</v>
      </c>
      <c r="C3821" s="424" t="s">
        <v>22</v>
      </c>
      <c r="D3821" s="433">
        <v>21.35</v>
      </c>
    </row>
    <row r="3822" spans="1:4" ht="12.75" customHeight="1" x14ac:dyDescent="0.2">
      <c r="A3822" s="424" t="s">
        <v>5900</v>
      </c>
      <c r="B3822" s="429" t="s">
        <v>14764</v>
      </c>
      <c r="C3822" s="424" t="s">
        <v>22</v>
      </c>
      <c r="D3822" s="433">
        <v>23.98</v>
      </c>
    </row>
    <row r="3823" spans="1:4" ht="12.75" customHeight="1" x14ac:dyDescent="0.2">
      <c r="A3823" s="424" t="s">
        <v>5901</v>
      </c>
      <c r="B3823" s="429" t="s">
        <v>14765</v>
      </c>
      <c r="C3823" s="424" t="s">
        <v>22</v>
      </c>
      <c r="D3823" s="433">
        <v>25.96</v>
      </c>
    </row>
    <row r="3824" spans="1:4" ht="12.75" customHeight="1" x14ac:dyDescent="0.2">
      <c r="A3824" s="424" t="s">
        <v>5902</v>
      </c>
      <c r="B3824" s="429" t="s">
        <v>14766</v>
      </c>
      <c r="C3824" s="424" t="s">
        <v>22</v>
      </c>
      <c r="D3824" s="433">
        <v>27.82</v>
      </c>
    </row>
    <row r="3825" spans="1:4" ht="12.75" customHeight="1" x14ac:dyDescent="0.2">
      <c r="A3825" s="424" t="s">
        <v>5883</v>
      </c>
      <c r="B3825" s="429" t="s">
        <v>14767</v>
      </c>
      <c r="C3825" s="424" t="s">
        <v>22</v>
      </c>
      <c r="D3825" s="432">
        <v>3.18</v>
      </c>
    </row>
    <row r="3826" spans="1:4" ht="12.75" customHeight="1" x14ac:dyDescent="0.2">
      <c r="A3826" s="424" t="s">
        <v>5884</v>
      </c>
      <c r="B3826" s="429" t="s">
        <v>14768</v>
      </c>
      <c r="C3826" s="424" t="s">
        <v>22</v>
      </c>
      <c r="D3826" s="432">
        <v>4.7699999999999996</v>
      </c>
    </row>
    <row r="3827" spans="1:4" ht="12.75" customHeight="1" x14ac:dyDescent="0.2">
      <c r="A3827" s="424" t="s">
        <v>5885</v>
      </c>
      <c r="B3827" s="429" t="s">
        <v>14769</v>
      </c>
      <c r="C3827" s="424" t="s">
        <v>22</v>
      </c>
      <c r="D3827" s="432">
        <v>6.36</v>
      </c>
    </row>
    <row r="3828" spans="1:4" ht="12.75" customHeight="1" x14ac:dyDescent="0.2">
      <c r="A3828" s="424" t="s">
        <v>5886</v>
      </c>
      <c r="B3828" s="429" t="s">
        <v>14770</v>
      </c>
      <c r="C3828" s="424" t="s">
        <v>22</v>
      </c>
      <c r="D3828" s="432">
        <v>7.95</v>
      </c>
    </row>
    <row r="3829" spans="1:4" ht="12.75" customHeight="1" x14ac:dyDescent="0.2">
      <c r="A3829" s="424" t="s">
        <v>5867</v>
      </c>
      <c r="B3829" s="429" t="s">
        <v>14771</v>
      </c>
      <c r="C3829" s="424" t="s">
        <v>22</v>
      </c>
      <c r="D3829" s="432">
        <v>1.59</v>
      </c>
    </row>
    <row r="3830" spans="1:4" ht="12.75" customHeight="1" x14ac:dyDescent="0.2">
      <c r="A3830" s="424" t="s">
        <v>5868</v>
      </c>
      <c r="B3830" s="429" t="s">
        <v>14772</v>
      </c>
      <c r="C3830" s="424" t="s">
        <v>22</v>
      </c>
      <c r="D3830" s="432">
        <v>2.41</v>
      </c>
    </row>
    <row r="3831" spans="1:4" ht="12.75" customHeight="1" x14ac:dyDescent="0.2">
      <c r="A3831" s="424" t="s">
        <v>5869</v>
      </c>
      <c r="B3831" s="429" t="s">
        <v>14773</v>
      </c>
      <c r="C3831" s="424" t="s">
        <v>22</v>
      </c>
      <c r="D3831" s="432">
        <v>1.9</v>
      </c>
    </row>
    <row r="3832" spans="1:4" ht="12.75" customHeight="1" x14ac:dyDescent="0.2">
      <c r="A3832" s="424" t="s">
        <v>5870</v>
      </c>
      <c r="B3832" s="429" t="s">
        <v>14774</v>
      </c>
      <c r="C3832" s="424" t="s">
        <v>22</v>
      </c>
      <c r="D3832" s="432">
        <v>2.86</v>
      </c>
    </row>
    <row r="3833" spans="1:4" ht="12.75" customHeight="1" x14ac:dyDescent="0.2">
      <c r="A3833" s="424" t="s">
        <v>5871</v>
      </c>
      <c r="B3833" s="429" t="s">
        <v>14775</v>
      </c>
      <c r="C3833" s="424" t="s">
        <v>22</v>
      </c>
      <c r="D3833" s="432">
        <v>3.81</v>
      </c>
    </row>
    <row r="3834" spans="1:4" ht="12.75" customHeight="1" x14ac:dyDescent="0.2">
      <c r="A3834" s="424" t="s">
        <v>5872</v>
      </c>
      <c r="B3834" s="429" t="s">
        <v>14776</v>
      </c>
      <c r="C3834" s="424" t="s">
        <v>22</v>
      </c>
      <c r="D3834" s="432">
        <v>2.2200000000000002</v>
      </c>
    </row>
    <row r="3835" spans="1:4" ht="12.75" customHeight="1" x14ac:dyDescent="0.2">
      <c r="A3835" s="424" t="s">
        <v>5873</v>
      </c>
      <c r="B3835" s="429" t="s">
        <v>14777</v>
      </c>
      <c r="C3835" s="424" t="s">
        <v>22</v>
      </c>
      <c r="D3835" s="432">
        <v>3.37</v>
      </c>
    </row>
    <row r="3836" spans="1:4" ht="12.75" customHeight="1" x14ac:dyDescent="0.2">
      <c r="A3836" s="424" t="s">
        <v>5874</v>
      </c>
      <c r="B3836" s="429" t="s">
        <v>14778</v>
      </c>
      <c r="C3836" s="424" t="s">
        <v>22</v>
      </c>
      <c r="D3836" s="432">
        <v>4.45</v>
      </c>
    </row>
    <row r="3837" spans="1:4" ht="12.75" customHeight="1" x14ac:dyDescent="0.2">
      <c r="A3837" s="424" t="s">
        <v>5875</v>
      </c>
      <c r="B3837" s="429" t="s">
        <v>14779</v>
      </c>
      <c r="C3837" s="424" t="s">
        <v>22</v>
      </c>
      <c r="D3837" s="432">
        <v>2.54</v>
      </c>
    </row>
    <row r="3838" spans="1:4" ht="12.75" customHeight="1" x14ac:dyDescent="0.2">
      <c r="A3838" s="424" t="s">
        <v>5876</v>
      </c>
      <c r="B3838" s="429" t="s">
        <v>14780</v>
      </c>
      <c r="C3838" s="424" t="s">
        <v>22</v>
      </c>
      <c r="D3838" s="432">
        <v>3.81</v>
      </c>
    </row>
    <row r="3839" spans="1:4" ht="12.75" customHeight="1" x14ac:dyDescent="0.2">
      <c r="A3839" s="424" t="s">
        <v>5877</v>
      </c>
      <c r="B3839" s="429" t="s">
        <v>14781</v>
      </c>
      <c r="C3839" s="424" t="s">
        <v>22</v>
      </c>
      <c r="D3839" s="432">
        <v>5.09</v>
      </c>
    </row>
    <row r="3840" spans="1:4" ht="12.75" customHeight="1" x14ac:dyDescent="0.2">
      <c r="A3840" s="424" t="s">
        <v>5878</v>
      </c>
      <c r="B3840" s="429" t="s">
        <v>14782</v>
      </c>
      <c r="C3840" s="424" t="s">
        <v>22</v>
      </c>
      <c r="D3840" s="432">
        <v>6.36</v>
      </c>
    </row>
    <row r="3841" spans="1:4" ht="12.75" customHeight="1" x14ac:dyDescent="0.2">
      <c r="A3841" s="424" t="s">
        <v>5879</v>
      </c>
      <c r="B3841" s="429" t="s">
        <v>14783</v>
      </c>
      <c r="C3841" s="424" t="s">
        <v>22</v>
      </c>
      <c r="D3841" s="432">
        <v>2.86</v>
      </c>
    </row>
    <row r="3842" spans="1:4" ht="12.75" customHeight="1" x14ac:dyDescent="0.2">
      <c r="A3842" s="424" t="s">
        <v>5880</v>
      </c>
      <c r="B3842" s="429" t="s">
        <v>14784</v>
      </c>
      <c r="C3842" s="424" t="s">
        <v>22</v>
      </c>
      <c r="D3842" s="432">
        <v>4.32</v>
      </c>
    </row>
    <row r="3843" spans="1:4" ht="12.75" customHeight="1" x14ac:dyDescent="0.2">
      <c r="A3843" s="424" t="s">
        <v>5881</v>
      </c>
      <c r="B3843" s="429" t="s">
        <v>14785</v>
      </c>
      <c r="C3843" s="424" t="s">
        <v>22</v>
      </c>
      <c r="D3843" s="432">
        <v>5.72</v>
      </c>
    </row>
    <row r="3844" spans="1:4" ht="12.75" customHeight="1" x14ac:dyDescent="0.2">
      <c r="A3844" s="424" t="s">
        <v>5882</v>
      </c>
      <c r="B3844" s="429" t="s">
        <v>14786</v>
      </c>
      <c r="C3844" s="424" t="s">
        <v>22</v>
      </c>
      <c r="D3844" s="432">
        <v>7.19</v>
      </c>
    </row>
    <row r="3845" spans="1:4" ht="12.75" customHeight="1" x14ac:dyDescent="0.2">
      <c r="A3845" s="424" t="s">
        <v>5974</v>
      </c>
      <c r="B3845" s="429" t="s">
        <v>14787</v>
      </c>
      <c r="C3845" s="424" t="s">
        <v>1930</v>
      </c>
      <c r="D3845" s="433">
        <v>41.88</v>
      </c>
    </row>
    <row r="3846" spans="1:4" ht="12.75" customHeight="1" x14ac:dyDescent="0.2">
      <c r="A3846" s="424" t="s">
        <v>5976</v>
      </c>
      <c r="B3846" s="429" t="s">
        <v>14788</v>
      </c>
      <c r="C3846" s="424" t="s">
        <v>1930</v>
      </c>
      <c r="D3846" s="434">
        <v>217.7</v>
      </c>
    </row>
    <row r="3847" spans="1:4" ht="12.75" customHeight="1" x14ac:dyDescent="0.2">
      <c r="A3847" s="424" t="s">
        <v>5975</v>
      </c>
      <c r="B3847" s="429" t="s">
        <v>14789</v>
      </c>
      <c r="C3847" s="424" t="s">
        <v>1930</v>
      </c>
      <c r="D3847" s="434">
        <v>124.88</v>
      </c>
    </row>
    <row r="3848" spans="1:4" ht="12.75" customHeight="1" x14ac:dyDescent="0.2">
      <c r="A3848" s="424" t="s">
        <v>5866</v>
      </c>
      <c r="B3848" s="429" t="s">
        <v>14790</v>
      </c>
      <c r="C3848" s="424" t="s">
        <v>22</v>
      </c>
      <c r="D3848" s="433">
        <v>31.67</v>
      </c>
    </row>
    <row r="3849" spans="1:4" ht="12.75" customHeight="1" x14ac:dyDescent="0.2">
      <c r="A3849" s="424" t="s">
        <v>5826</v>
      </c>
      <c r="B3849" s="429" t="s">
        <v>14791</v>
      </c>
      <c r="C3849" s="424" t="s">
        <v>22</v>
      </c>
      <c r="D3849" s="433">
        <v>34.369999999999997</v>
      </c>
    </row>
    <row r="3850" spans="1:4" ht="12.75" customHeight="1" x14ac:dyDescent="0.2">
      <c r="A3850" s="424" t="s">
        <v>5824</v>
      </c>
      <c r="B3850" s="429" t="s">
        <v>14792</v>
      </c>
      <c r="C3850" s="424" t="s">
        <v>22</v>
      </c>
      <c r="D3850" s="433">
        <v>31.19</v>
      </c>
    </row>
    <row r="3851" spans="1:4" ht="12.75" customHeight="1" x14ac:dyDescent="0.2">
      <c r="A3851" s="424" t="s">
        <v>5825</v>
      </c>
      <c r="B3851" s="429" t="s">
        <v>14793</v>
      </c>
      <c r="C3851" s="424" t="s">
        <v>22</v>
      </c>
      <c r="D3851" s="433">
        <v>32.78</v>
      </c>
    </row>
    <row r="3852" spans="1:4" ht="12.75" customHeight="1" x14ac:dyDescent="0.2">
      <c r="A3852" s="424" t="s">
        <v>5829</v>
      </c>
      <c r="B3852" s="429" t="s">
        <v>14794</v>
      </c>
      <c r="C3852" s="424" t="s">
        <v>22</v>
      </c>
      <c r="D3852" s="433">
        <v>36.340000000000003</v>
      </c>
    </row>
    <row r="3853" spans="1:4" ht="12.75" customHeight="1" x14ac:dyDescent="0.2">
      <c r="A3853" s="424" t="s">
        <v>5827</v>
      </c>
      <c r="B3853" s="429" t="s">
        <v>14795</v>
      </c>
      <c r="C3853" s="424" t="s">
        <v>22</v>
      </c>
      <c r="D3853" s="433">
        <v>33.159999999999997</v>
      </c>
    </row>
    <row r="3854" spans="1:4" ht="12.75" customHeight="1" x14ac:dyDescent="0.2">
      <c r="A3854" s="424" t="s">
        <v>5828</v>
      </c>
      <c r="B3854" s="429" t="s">
        <v>14796</v>
      </c>
      <c r="C3854" s="424" t="s">
        <v>22</v>
      </c>
      <c r="D3854" s="433">
        <v>34.75</v>
      </c>
    </row>
    <row r="3855" spans="1:4" ht="12.75" customHeight="1" x14ac:dyDescent="0.2">
      <c r="A3855" s="424" t="s">
        <v>5831</v>
      </c>
      <c r="B3855" s="429" t="s">
        <v>14797</v>
      </c>
      <c r="C3855" s="424" t="s">
        <v>22</v>
      </c>
      <c r="D3855" s="433">
        <v>38.32</v>
      </c>
    </row>
    <row r="3856" spans="1:4" ht="12.75" customHeight="1" x14ac:dyDescent="0.2">
      <c r="A3856" s="424" t="s">
        <v>5830</v>
      </c>
      <c r="B3856" s="429" t="s">
        <v>14798</v>
      </c>
      <c r="C3856" s="424" t="s">
        <v>22</v>
      </c>
      <c r="D3856" s="433">
        <v>36.729999999999997</v>
      </c>
    </row>
    <row r="3857" spans="1:4" ht="12.75" customHeight="1" x14ac:dyDescent="0.2">
      <c r="A3857" s="424" t="s">
        <v>5815</v>
      </c>
      <c r="B3857" s="429" t="s">
        <v>14799</v>
      </c>
      <c r="C3857" s="424" t="s">
        <v>22</v>
      </c>
      <c r="D3857" s="433">
        <v>20.81</v>
      </c>
    </row>
    <row r="3858" spans="1:4" ht="12.75" customHeight="1" x14ac:dyDescent="0.2">
      <c r="A3858" s="424" t="s">
        <v>5816</v>
      </c>
      <c r="B3858" s="429" t="s">
        <v>14800</v>
      </c>
      <c r="C3858" s="424" t="s">
        <v>22</v>
      </c>
      <c r="D3858" s="433">
        <v>22.4</v>
      </c>
    </row>
    <row r="3859" spans="1:4" ht="12.75" customHeight="1" x14ac:dyDescent="0.2">
      <c r="A3859" s="424" t="s">
        <v>5817</v>
      </c>
      <c r="B3859" s="429" t="s">
        <v>14801</v>
      </c>
      <c r="C3859" s="424" t="s">
        <v>22</v>
      </c>
      <c r="D3859" s="433">
        <v>23.99</v>
      </c>
    </row>
    <row r="3860" spans="1:4" ht="12.75" customHeight="1" x14ac:dyDescent="0.2">
      <c r="A3860" s="424" t="s">
        <v>5818</v>
      </c>
      <c r="B3860" s="429" t="s">
        <v>14802</v>
      </c>
      <c r="C3860" s="424" t="s">
        <v>22</v>
      </c>
      <c r="D3860" s="433">
        <v>24.25</v>
      </c>
    </row>
    <row r="3861" spans="1:4" ht="12.75" customHeight="1" x14ac:dyDescent="0.2">
      <c r="A3861" s="424" t="s">
        <v>5819</v>
      </c>
      <c r="B3861" s="429" t="s">
        <v>14803</v>
      </c>
      <c r="C3861" s="424" t="s">
        <v>22</v>
      </c>
      <c r="D3861" s="433">
        <v>25.84</v>
      </c>
    </row>
    <row r="3862" spans="1:4" ht="12.75" customHeight="1" x14ac:dyDescent="0.2">
      <c r="A3862" s="424" t="s">
        <v>5820</v>
      </c>
      <c r="B3862" s="429" t="s">
        <v>14804</v>
      </c>
      <c r="C3862" s="424" t="s">
        <v>22</v>
      </c>
      <c r="D3862" s="433">
        <v>27.43</v>
      </c>
    </row>
    <row r="3863" spans="1:4" ht="12.75" customHeight="1" x14ac:dyDescent="0.2">
      <c r="A3863" s="424" t="s">
        <v>5821</v>
      </c>
      <c r="B3863" s="429" t="s">
        <v>14805</v>
      </c>
      <c r="C3863" s="424" t="s">
        <v>22</v>
      </c>
      <c r="D3863" s="433">
        <v>27.69</v>
      </c>
    </row>
    <row r="3864" spans="1:4" ht="12.75" customHeight="1" x14ac:dyDescent="0.2">
      <c r="A3864" s="424" t="s">
        <v>5822</v>
      </c>
      <c r="B3864" s="429" t="s">
        <v>14806</v>
      </c>
      <c r="C3864" s="424" t="s">
        <v>22</v>
      </c>
      <c r="D3864" s="433">
        <v>29.28</v>
      </c>
    </row>
    <row r="3865" spans="1:4" ht="12.75" customHeight="1" x14ac:dyDescent="0.2">
      <c r="A3865" s="424" t="s">
        <v>5823</v>
      </c>
      <c r="B3865" s="429" t="s">
        <v>14807</v>
      </c>
      <c r="C3865" s="424" t="s">
        <v>22</v>
      </c>
      <c r="D3865" s="433">
        <v>30.87</v>
      </c>
    </row>
    <row r="3866" spans="1:4" ht="12.75" customHeight="1" x14ac:dyDescent="0.2">
      <c r="A3866" s="424" t="s">
        <v>5843</v>
      </c>
      <c r="B3866" s="429" t="s">
        <v>14808</v>
      </c>
      <c r="C3866" s="424" t="s">
        <v>22</v>
      </c>
      <c r="D3866" s="433">
        <v>74.28</v>
      </c>
    </row>
    <row r="3867" spans="1:4" ht="12.75" customHeight="1" x14ac:dyDescent="0.2">
      <c r="A3867" s="424" t="s">
        <v>5841</v>
      </c>
      <c r="B3867" s="429" t="s">
        <v>14809</v>
      </c>
      <c r="C3867" s="424" t="s">
        <v>22</v>
      </c>
      <c r="D3867" s="433">
        <v>67.790000000000006</v>
      </c>
    </row>
    <row r="3868" spans="1:4" ht="12.75" customHeight="1" x14ac:dyDescent="0.2">
      <c r="A3868" s="424" t="s">
        <v>5842</v>
      </c>
      <c r="B3868" s="429" t="s">
        <v>14810</v>
      </c>
      <c r="C3868" s="424" t="s">
        <v>22</v>
      </c>
      <c r="D3868" s="433">
        <v>70.739999999999995</v>
      </c>
    </row>
    <row r="3869" spans="1:4" ht="12.75" customHeight="1" x14ac:dyDescent="0.2">
      <c r="A3869" s="424" t="s">
        <v>5846</v>
      </c>
      <c r="B3869" s="429" t="s">
        <v>14811</v>
      </c>
      <c r="C3869" s="424" t="s">
        <v>22</v>
      </c>
      <c r="D3869" s="433">
        <v>76.44</v>
      </c>
    </row>
    <row r="3870" spans="1:4" ht="12.75" customHeight="1" x14ac:dyDescent="0.2">
      <c r="A3870" s="424" t="s">
        <v>5844</v>
      </c>
      <c r="B3870" s="429" t="s">
        <v>14812</v>
      </c>
      <c r="C3870" s="424" t="s">
        <v>22</v>
      </c>
      <c r="D3870" s="433">
        <v>70.540000000000006</v>
      </c>
    </row>
    <row r="3871" spans="1:4" ht="12.75" customHeight="1" x14ac:dyDescent="0.2">
      <c r="A3871" s="424" t="s">
        <v>5845</v>
      </c>
      <c r="B3871" s="429" t="s">
        <v>14813</v>
      </c>
      <c r="C3871" s="424" t="s">
        <v>22</v>
      </c>
      <c r="D3871" s="433">
        <v>73.3</v>
      </c>
    </row>
    <row r="3872" spans="1:4" ht="12.75" customHeight="1" x14ac:dyDescent="0.2">
      <c r="A3872" s="424" t="s">
        <v>5848</v>
      </c>
      <c r="B3872" s="429" t="s">
        <v>14814</v>
      </c>
      <c r="C3872" s="424" t="s">
        <v>22</v>
      </c>
      <c r="D3872" s="433">
        <v>79.2</v>
      </c>
    </row>
    <row r="3873" spans="1:4" ht="12.75" customHeight="1" x14ac:dyDescent="0.2">
      <c r="A3873" s="424" t="s">
        <v>5847</v>
      </c>
      <c r="B3873" s="429" t="s">
        <v>14815</v>
      </c>
      <c r="C3873" s="424" t="s">
        <v>22</v>
      </c>
      <c r="D3873" s="433">
        <v>76.44</v>
      </c>
    </row>
    <row r="3874" spans="1:4" ht="12.75" customHeight="1" x14ac:dyDescent="0.2">
      <c r="A3874" s="424" t="s">
        <v>5832</v>
      </c>
      <c r="B3874" s="429" t="s">
        <v>14816</v>
      </c>
      <c r="C3874" s="424" t="s">
        <v>22</v>
      </c>
      <c r="D3874" s="433">
        <v>51.57</v>
      </c>
    </row>
    <row r="3875" spans="1:4" ht="12.75" customHeight="1" x14ac:dyDescent="0.2">
      <c r="A3875" s="424" t="s">
        <v>5833</v>
      </c>
      <c r="B3875" s="429" t="s">
        <v>14817</v>
      </c>
      <c r="C3875" s="424" t="s">
        <v>22</v>
      </c>
      <c r="D3875" s="433">
        <v>54.33</v>
      </c>
    </row>
    <row r="3876" spans="1:4" ht="12.75" customHeight="1" x14ac:dyDescent="0.2">
      <c r="A3876" s="424" t="s">
        <v>5834</v>
      </c>
      <c r="B3876" s="429" t="s">
        <v>14818</v>
      </c>
      <c r="C3876" s="424" t="s">
        <v>22</v>
      </c>
      <c r="D3876" s="433">
        <v>57.86</v>
      </c>
    </row>
    <row r="3877" spans="1:4" ht="12.75" customHeight="1" x14ac:dyDescent="0.2">
      <c r="A3877" s="424" t="s">
        <v>5835</v>
      </c>
      <c r="B3877" s="429" t="s">
        <v>14819</v>
      </c>
      <c r="C3877" s="424" t="s">
        <v>22</v>
      </c>
      <c r="D3877" s="433">
        <v>56.95</v>
      </c>
    </row>
    <row r="3878" spans="1:4" ht="12.75" customHeight="1" x14ac:dyDescent="0.2">
      <c r="A3878" s="424" t="s">
        <v>5836</v>
      </c>
      <c r="B3878" s="429" t="s">
        <v>14820</v>
      </c>
      <c r="C3878" s="424" t="s">
        <v>22</v>
      </c>
      <c r="D3878" s="433">
        <v>60.1</v>
      </c>
    </row>
    <row r="3879" spans="1:4" ht="12.75" customHeight="1" x14ac:dyDescent="0.2">
      <c r="A3879" s="424" t="s">
        <v>5837</v>
      </c>
      <c r="B3879" s="429" t="s">
        <v>14821</v>
      </c>
      <c r="C3879" s="424" t="s">
        <v>22</v>
      </c>
      <c r="D3879" s="433">
        <v>63.64</v>
      </c>
    </row>
    <row r="3880" spans="1:4" ht="12.75" customHeight="1" x14ac:dyDescent="0.2">
      <c r="A3880" s="424" t="s">
        <v>5838</v>
      </c>
      <c r="B3880" s="429" t="s">
        <v>14822</v>
      </c>
      <c r="C3880" s="424" t="s">
        <v>22</v>
      </c>
      <c r="D3880" s="433">
        <v>62.34</v>
      </c>
    </row>
    <row r="3881" spans="1:4" ht="12.75" customHeight="1" x14ac:dyDescent="0.2">
      <c r="A3881" s="424" t="s">
        <v>5839</v>
      </c>
      <c r="B3881" s="429" t="s">
        <v>14823</v>
      </c>
      <c r="C3881" s="424" t="s">
        <v>22</v>
      </c>
      <c r="D3881" s="433">
        <v>65.489999999999995</v>
      </c>
    </row>
    <row r="3882" spans="1:4" ht="12.75" customHeight="1" x14ac:dyDescent="0.2">
      <c r="A3882" s="424" t="s">
        <v>5840</v>
      </c>
      <c r="B3882" s="429" t="s">
        <v>14824</v>
      </c>
      <c r="C3882" s="424" t="s">
        <v>22</v>
      </c>
      <c r="D3882" s="433">
        <v>68.83</v>
      </c>
    </row>
    <row r="3883" spans="1:4" ht="12.75" customHeight="1" x14ac:dyDescent="0.2">
      <c r="A3883" s="424" t="s">
        <v>5860</v>
      </c>
      <c r="B3883" s="429" t="s">
        <v>14825</v>
      </c>
      <c r="C3883" s="424" t="s">
        <v>22</v>
      </c>
      <c r="D3883" s="434">
        <v>153.66999999999999</v>
      </c>
    </row>
    <row r="3884" spans="1:4" ht="12.75" customHeight="1" x14ac:dyDescent="0.2">
      <c r="A3884" s="424" t="s">
        <v>5858</v>
      </c>
      <c r="B3884" s="429" t="s">
        <v>14826</v>
      </c>
      <c r="C3884" s="424" t="s">
        <v>22</v>
      </c>
      <c r="D3884" s="434">
        <v>140.65</v>
      </c>
    </row>
    <row r="3885" spans="1:4" ht="12.75" customHeight="1" x14ac:dyDescent="0.2">
      <c r="A3885" s="424" t="s">
        <v>5859</v>
      </c>
      <c r="B3885" s="429" t="s">
        <v>14827</v>
      </c>
      <c r="C3885" s="424" t="s">
        <v>22</v>
      </c>
      <c r="D3885" s="434">
        <v>147.16</v>
      </c>
    </row>
    <row r="3886" spans="1:4" ht="12.75" customHeight="1" x14ac:dyDescent="0.2">
      <c r="A3886" s="424" t="s">
        <v>5863</v>
      </c>
      <c r="B3886" s="429" t="s">
        <v>14828</v>
      </c>
      <c r="C3886" s="424" t="s">
        <v>22</v>
      </c>
      <c r="D3886" s="434">
        <v>154.94</v>
      </c>
    </row>
    <row r="3887" spans="1:4" ht="12.75" customHeight="1" x14ac:dyDescent="0.2">
      <c r="A3887" s="424" t="s">
        <v>5861</v>
      </c>
      <c r="B3887" s="429" t="s">
        <v>14829</v>
      </c>
      <c r="C3887" s="424" t="s">
        <v>22</v>
      </c>
      <c r="D3887" s="434">
        <v>144.72999999999999</v>
      </c>
    </row>
    <row r="3888" spans="1:4" ht="12.75" customHeight="1" x14ac:dyDescent="0.2">
      <c r="A3888" s="424" t="s">
        <v>5862</v>
      </c>
      <c r="B3888" s="429" t="s">
        <v>14830</v>
      </c>
      <c r="C3888" s="424" t="s">
        <v>22</v>
      </c>
      <c r="D3888" s="434">
        <v>149.13</v>
      </c>
    </row>
    <row r="3889" spans="1:4" ht="12.75" customHeight="1" x14ac:dyDescent="0.2">
      <c r="A3889" s="424" t="s">
        <v>5865</v>
      </c>
      <c r="B3889" s="429" t="s">
        <v>14831</v>
      </c>
      <c r="C3889" s="424" t="s">
        <v>22</v>
      </c>
      <c r="D3889" s="434">
        <v>159.72999999999999</v>
      </c>
    </row>
    <row r="3890" spans="1:4" ht="12.75" customHeight="1" x14ac:dyDescent="0.2">
      <c r="A3890" s="424" t="s">
        <v>5864</v>
      </c>
      <c r="B3890" s="429" t="s">
        <v>14832</v>
      </c>
      <c r="C3890" s="424" t="s">
        <v>22</v>
      </c>
      <c r="D3890" s="434">
        <v>153.91999999999999</v>
      </c>
    </row>
    <row r="3891" spans="1:4" ht="12.75" customHeight="1" x14ac:dyDescent="0.2">
      <c r="A3891" s="424" t="s">
        <v>5849</v>
      </c>
      <c r="B3891" s="429" t="s">
        <v>14833</v>
      </c>
      <c r="C3891" s="424" t="s">
        <v>22</v>
      </c>
      <c r="D3891" s="434">
        <v>115.51</v>
      </c>
    </row>
    <row r="3892" spans="1:4" ht="12.75" customHeight="1" x14ac:dyDescent="0.2">
      <c r="A3892" s="424" t="s">
        <v>5850</v>
      </c>
      <c r="B3892" s="429" t="s">
        <v>14834</v>
      </c>
      <c r="C3892" s="424" t="s">
        <v>22</v>
      </c>
      <c r="D3892" s="434">
        <v>121.32</v>
      </c>
    </row>
    <row r="3893" spans="1:4" ht="12.75" customHeight="1" x14ac:dyDescent="0.2">
      <c r="A3893" s="424" t="s">
        <v>5851</v>
      </c>
      <c r="B3893" s="429" t="s">
        <v>14835</v>
      </c>
      <c r="C3893" s="424" t="s">
        <v>22</v>
      </c>
      <c r="D3893" s="434">
        <v>127.83</v>
      </c>
    </row>
    <row r="3894" spans="1:4" ht="12.75" customHeight="1" x14ac:dyDescent="0.2">
      <c r="A3894" s="424" t="s">
        <v>5852</v>
      </c>
      <c r="B3894" s="429" t="s">
        <v>14836</v>
      </c>
      <c r="C3894" s="424" t="s">
        <v>22</v>
      </c>
      <c r="D3894" s="434">
        <v>123.87</v>
      </c>
    </row>
    <row r="3895" spans="1:4" ht="12.75" customHeight="1" x14ac:dyDescent="0.2">
      <c r="A3895" s="424" t="s">
        <v>5853</v>
      </c>
      <c r="B3895" s="429" t="s">
        <v>14837</v>
      </c>
      <c r="C3895" s="424" t="s">
        <v>22</v>
      </c>
      <c r="D3895" s="434">
        <v>129.68</v>
      </c>
    </row>
    <row r="3896" spans="1:4" ht="12.75" customHeight="1" x14ac:dyDescent="0.2">
      <c r="A3896" s="424" t="s">
        <v>5854</v>
      </c>
      <c r="B3896" s="429" t="s">
        <v>14838</v>
      </c>
      <c r="C3896" s="424" t="s">
        <v>22</v>
      </c>
      <c r="D3896" s="434">
        <v>136.19</v>
      </c>
    </row>
    <row r="3897" spans="1:4" ht="12.75" customHeight="1" x14ac:dyDescent="0.2">
      <c r="A3897" s="424" t="s">
        <v>5855</v>
      </c>
      <c r="B3897" s="429" t="s">
        <v>14839</v>
      </c>
      <c r="C3897" s="424" t="s">
        <v>22</v>
      </c>
      <c r="D3897" s="434">
        <v>132.22999999999999</v>
      </c>
    </row>
    <row r="3898" spans="1:4" ht="12.75" customHeight="1" x14ac:dyDescent="0.2">
      <c r="A3898" s="424" t="s">
        <v>5856</v>
      </c>
      <c r="B3898" s="429" t="s">
        <v>14840</v>
      </c>
      <c r="C3898" s="424" t="s">
        <v>22</v>
      </c>
      <c r="D3898" s="434">
        <v>137.33000000000001</v>
      </c>
    </row>
    <row r="3899" spans="1:4" ht="12.75" customHeight="1" x14ac:dyDescent="0.2">
      <c r="A3899" s="424" t="s">
        <v>5857</v>
      </c>
      <c r="B3899" s="429" t="s">
        <v>14841</v>
      </c>
      <c r="C3899" s="424" t="s">
        <v>22</v>
      </c>
      <c r="D3899" s="434">
        <v>144.55000000000001</v>
      </c>
    </row>
    <row r="3900" spans="1:4" ht="12.75" customHeight="1" x14ac:dyDescent="0.2">
      <c r="A3900" s="430">
        <v>251</v>
      </c>
      <c r="B3900" s="428" t="s">
        <v>14842</v>
      </c>
      <c r="C3900" s="423"/>
      <c r="D3900" s="431"/>
    </row>
    <row r="3901" spans="1:4" ht="12.75" customHeight="1" x14ac:dyDescent="0.2">
      <c r="A3901" s="424" t="s">
        <v>6023</v>
      </c>
      <c r="B3901" s="429" t="s">
        <v>14843</v>
      </c>
      <c r="C3901" s="424" t="s">
        <v>8872</v>
      </c>
      <c r="D3901" s="434">
        <v>203.51</v>
      </c>
    </row>
    <row r="3902" spans="1:4" ht="12.75" customHeight="1" x14ac:dyDescent="0.2">
      <c r="A3902" s="424" t="s">
        <v>6024</v>
      </c>
      <c r="B3902" s="429" t="s">
        <v>14844</v>
      </c>
      <c r="C3902" s="424" t="s">
        <v>8872</v>
      </c>
      <c r="D3902" s="434">
        <v>203.96</v>
      </c>
    </row>
    <row r="3903" spans="1:4" ht="12.75" customHeight="1" x14ac:dyDescent="0.2">
      <c r="A3903" s="424" t="s">
        <v>6020</v>
      </c>
      <c r="B3903" s="429" t="s">
        <v>14845</v>
      </c>
      <c r="C3903" s="424" t="s">
        <v>8872</v>
      </c>
      <c r="D3903" s="433">
        <v>71.92</v>
      </c>
    </row>
    <row r="3904" spans="1:4" ht="12.75" customHeight="1" x14ac:dyDescent="0.2">
      <c r="A3904" s="424" t="s">
        <v>6017</v>
      </c>
      <c r="B3904" s="429" t="s">
        <v>14846</v>
      </c>
      <c r="C3904" s="424" t="s">
        <v>8872</v>
      </c>
      <c r="D3904" s="433">
        <v>65.09</v>
      </c>
    </row>
    <row r="3905" spans="1:4" ht="12.75" customHeight="1" x14ac:dyDescent="0.2">
      <c r="A3905" s="424" t="s">
        <v>6015</v>
      </c>
      <c r="B3905" s="429" t="s">
        <v>14847</v>
      </c>
      <c r="C3905" s="424" t="s">
        <v>8872</v>
      </c>
      <c r="D3905" s="433">
        <v>24.28</v>
      </c>
    </row>
    <row r="3906" spans="1:4" ht="12.75" customHeight="1" x14ac:dyDescent="0.2">
      <c r="A3906" s="424" t="s">
        <v>6016</v>
      </c>
      <c r="B3906" s="429" t="s">
        <v>14848</v>
      </c>
      <c r="C3906" s="424" t="s">
        <v>8872</v>
      </c>
      <c r="D3906" s="433">
        <v>24.7</v>
      </c>
    </row>
    <row r="3907" spans="1:4" ht="12.75" customHeight="1" x14ac:dyDescent="0.2">
      <c r="A3907" s="424" t="s">
        <v>6022</v>
      </c>
      <c r="B3907" s="429" t="s">
        <v>14849</v>
      </c>
      <c r="C3907" s="424" t="s">
        <v>8872</v>
      </c>
      <c r="D3907" s="434">
        <v>163.78</v>
      </c>
    </row>
    <row r="3908" spans="1:4" ht="12.75" customHeight="1" x14ac:dyDescent="0.2">
      <c r="A3908" s="424" t="s">
        <v>6021</v>
      </c>
      <c r="B3908" s="429" t="s">
        <v>14850</v>
      </c>
      <c r="C3908" s="424" t="s">
        <v>8872</v>
      </c>
      <c r="D3908" s="434">
        <v>165.95</v>
      </c>
    </row>
    <row r="3909" spans="1:4" ht="12.75" customHeight="1" x14ac:dyDescent="0.2">
      <c r="A3909" s="424" t="s">
        <v>6019</v>
      </c>
      <c r="B3909" s="429" t="s">
        <v>14851</v>
      </c>
      <c r="C3909" s="424" t="s">
        <v>8872</v>
      </c>
      <c r="D3909" s="433">
        <v>71.260000000000005</v>
      </c>
    </row>
    <row r="3910" spans="1:4" ht="12.75" customHeight="1" x14ac:dyDescent="0.2">
      <c r="A3910" s="424" t="s">
        <v>6018</v>
      </c>
      <c r="B3910" s="429" t="s">
        <v>14852</v>
      </c>
      <c r="C3910" s="424" t="s">
        <v>8872</v>
      </c>
      <c r="D3910" s="433">
        <v>62.82</v>
      </c>
    </row>
    <row r="3911" spans="1:4" ht="12.75" customHeight="1" x14ac:dyDescent="0.2">
      <c r="A3911" s="424" t="s">
        <v>6014</v>
      </c>
      <c r="B3911" s="429" t="s">
        <v>14853</v>
      </c>
      <c r="C3911" s="424" t="s">
        <v>8872</v>
      </c>
      <c r="D3911" s="433">
        <v>22.82</v>
      </c>
    </row>
    <row r="3912" spans="1:4" ht="12.75" customHeight="1" x14ac:dyDescent="0.2">
      <c r="A3912" s="424" t="s">
        <v>6012</v>
      </c>
      <c r="B3912" s="429" t="s">
        <v>14854</v>
      </c>
      <c r="C3912" s="424" t="s">
        <v>8872</v>
      </c>
      <c r="D3912" s="433">
        <v>26.3</v>
      </c>
    </row>
    <row r="3913" spans="1:4" ht="12.75" customHeight="1" x14ac:dyDescent="0.2">
      <c r="A3913" s="424" t="s">
        <v>6013</v>
      </c>
      <c r="B3913" s="429" t="s">
        <v>14855</v>
      </c>
      <c r="C3913" s="424" t="s">
        <v>8872</v>
      </c>
      <c r="D3913" s="433">
        <v>26.67</v>
      </c>
    </row>
    <row r="3914" spans="1:4" ht="12.75" customHeight="1" x14ac:dyDescent="0.2">
      <c r="A3914" s="424" t="s">
        <v>6011</v>
      </c>
      <c r="B3914" s="429" t="s">
        <v>14856</v>
      </c>
      <c r="C3914" s="424" t="s">
        <v>8872</v>
      </c>
      <c r="D3914" s="433">
        <v>25.16</v>
      </c>
    </row>
    <row r="3915" spans="1:4" ht="12.75" customHeight="1" x14ac:dyDescent="0.2">
      <c r="A3915" s="424" t="s">
        <v>6008</v>
      </c>
      <c r="B3915" s="429" t="s">
        <v>14857</v>
      </c>
      <c r="C3915" s="424" t="s">
        <v>8872</v>
      </c>
      <c r="D3915" s="433">
        <v>22.62</v>
      </c>
    </row>
    <row r="3916" spans="1:4" ht="12.75" customHeight="1" x14ac:dyDescent="0.2">
      <c r="A3916" s="424" t="s">
        <v>6009</v>
      </c>
      <c r="B3916" s="429" t="s">
        <v>14858</v>
      </c>
      <c r="C3916" s="424" t="s">
        <v>8872</v>
      </c>
      <c r="D3916" s="433">
        <v>23.19</v>
      </c>
    </row>
    <row r="3917" spans="1:4" ht="12.75" customHeight="1" x14ac:dyDescent="0.2">
      <c r="A3917" s="424" t="s">
        <v>6010</v>
      </c>
      <c r="B3917" s="429" t="s">
        <v>14859</v>
      </c>
      <c r="C3917" s="424" t="s">
        <v>8872</v>
      </c>
      <c r="D3917" s="433">
        <v>23.83</v>
      </c>
    </row>
    <row r="3918" spans="1:4" ht="12.75" customHeight="1" x14ac:dyDescent="0.2">
      <c r="A3918" s="424" t="s">
        <v>6037</v>
      </c>
      <c r="B3918" s="429" t="s">
        <v>14860</v>
      </c>
      <c r="C3918" s="424" t="s">
        <v>8872</v>
      </c>
      <c r="D3918" s="435">
        <v>1045.68</v>
      </c>
    </row>
    <row r="3919" spans="1:4" ht="12.75" customHeight="1" x14ac:dyDescent="0.2">
      <c r="A3919" s="424" t="s">
        <v>6038</v>
      </c>
      <c r="B3919" s="429" t="s">
        <v>14860</v>
      </c>
      <c r="C3919" s="424" t="s">
        <v>76</v>
      </c>
      <c r="D3919" s="434">
        <v>435.7</v>
      </c>
    </row>
    <row r="3920" spans="1:4" ht="12.75" customHeight="1" x14ac:dyDescent="0.2">
      <c r="A3920" s="424" t="s">
        <v>6036</v>
      </c>
      <c r="B3920" s="429" t="s">
        <v>14861</v>
      </c>
      <c r="C3920" s="424" t="s">
        <v>8872</v>
      </c>
      <c r="D3920" s="434">
        <v>423.3</v>
      </c>
    </row>
    <row r="3921" spans="1:4" ht="12.75" customHeight="1" x14ac:dyDescent="0.2">
      <c r="A3921" s="424" t="s">
        <v>6039</v>
      </c>
      <c r="B3921" s="429" t="s">
        <v>14862</v>
      </c>
      <c r="C3921" s="424" t="s">
        <v>8872</v>
      </c>
      <c r="D3921" s="434">
        <v>451.47</v>
      </c>
    </row>
    <row r="3922" spans="1:4" ht="12.75" customHeight="1" x14ac:dyDescent="0.2">
      <c r="A3922" s="424" t="s">
        <v>6000</v>
      </c>
      <c r="B3922" s="429" t="s">
        <v>14863</v>
      </c>
      <c r="C3922" s="424" t="s">
        <v>8872</v>
      </c>
      <c r="D3922" s="432">
        <v>9.6300000000000008</v>
      </c>
    </row>
    <row r="3923" spans="1:4" ht="12.75" customHeight="1" x14ac:dyDescent="0.2">
      <c r="A3923" s="424" t="s">
        <v>5993</v>
      </c>
      <c r="B3923" s="429" t="s">
        <v>14864</v>
      </c>
      <c r="C3923" s="424" t="s">
        <v>8866</v>
      </c>
      <c r="D3923" s="432">
        <v>2.48</v>
      </c>
    </row>
    <row r="3924" spans="1:4" ht="12.75" customHeight="1" x14ac:dyDescent="0.2">
      <c r="A3924" s="424" t="s">
        <v>5994</v>
      </c>
      <c r="B3924" s="429" t="s">
        <v>14865</v>
      </c>
      <c r="C3924" s="424" t="s">
        <v>8866</v>
      </c>
      <c r="D3924" s="432">
        <v>3.89</v>
      </c>
    </row>
    <row r="3925" spans="1:4" ht="12.75" customHeight="1" x14ac:dyDescent="0.2">
      <c r="A3925" s="424" t="s">
        <v>6026</v>
      </c>
      <c r="B3925" s="429" t="s">
        <v>14866</v>
      </c>
      <c r="C3925" s="424" t="s">
        <v>8866</v>
      </c>
      <c r="D3925" s="432">
        <v>3.55</v>
      </c>
    </row>
    <row r="3926" spans="1:4" ht="12.75" customHeight="1" x14ac:dyDescent="0.2">
      <c r="A3926" s="424" t="s">
        <v>6025</v>
      </c>
      <c r="B3926" s="429" t="s">
        <v>14867</v>
      </c>
      <c r="C3926" s="424" t="s">
        <v>8866</v>
      </c>
      <c r="D3926" s="432">
        <v>0.42</v>
      </c>
    </row>
    <row r="3927" spans="1:4" ht="12.75" customHeight="1" x14ac:dyDescent="0.2">
      <c r="A3927" s="424" t="s">
        <v>6051</v>
      </c>
      <c r="B3927" s="429" t="s">
        <v>14868</v>
      </c>
      <c r="C3927" s="424" t="s">
        <v>8866</v>
      </c>
      <c r="D3927" s="432">
        <v>9.4</v>
      </c>
    </row>
    <row r="3928" spans="1:4" ht="12.75" customHeight="1" x14ac:dyDescent="0.2">
      <c r="A3928" s="424" t="s">
        <v>6050</v>
      </c>
      <c r="B3928" s="429" t="s">
        <v>14869</v>
      </c>
      <c r="C3928" s="424" t="s">
        <v>8866</v>
      </c>
      <c r="D3928" s="432">
        <v>4.41</v>
      </c>
    </row>
    <row r="3929" spans="1:4" ht="12.75" customHeight="1" x14ac:dyDescent="0.2">
      <c r="A3929" s="424" t="s">
        <v>6049</v>
      </c>
      <c r="B3929" s="429" t="s">
        <v>14870</v>
      </c>
      <c r="C3929" s="424" t="s">
        <v>8866</v>
      </c>
      <c r="D3929" s="432">
        <v>5.7</v>
      </c>
    </row>
    <row r="3930" spans="1:4" ht="12.75" customHeight="1" x14ac:dyDescent="0.2">
      <c r="A3930" s="424" t="s">
        <v>6048</v>
      </c>
      <c r="B3930" s="429" t="s">
        <v>14871</v>
      </c>
      <c r="C3930" s="424" t="s">
        <v>8866</v>
      </c>
      <c r="D3930" s="432">
        <v>2.27</v>
      </c>
    </row>
    <row r="3931" spans="1:4" ht="12.75" customHeight="1" x14ac:dyDescent="0.2">
      <c r="A3931" s="424" t="s">
        <v>6042</v>
      </c>
      <c r="B3931" s="429" t="s">
        <v>14872</v>
      </c>
      <c r="C3931" s="424" t="s">
        <v>8866</v>
      </c>
      <c r="D3931" s="432">
        <v>3.19</v>
      </c>
    </row>
    <row r="3932" spans="1:4" ht="12.75" customHeight="1" x14ac:dyDescent="0.2">
      <c r="A3932" s="424" t="s">
        <v>6043</v>
      </c>
      <c r="B3932" s="429" t="s">
        <v>14873</v>
      </c>
      <c r="C3932" s="424" t="s">
        <v>8866</v>
      </c>
      <c r="D3932" s="432">
        <v>4.0999999999999996</v>
      </c>
    </row>
    <row r="3933" spans="1:4" ht="12.75" customHeight="1" x14ac:dyDescent="0.2">
      <c r="A3933" s="424" t="s">
        <v>6053</v>
      </c>
      <c r="B3933" s="429" t="s">
        <v>14874</v>
      </c>
      <c r="C3933" s="424" t="s">
        <v>8866</v>
      </c>
      <c r="D3933" s="433">
        <v>29.32</v>
      </c>
    </row>
    <row r="3934" spans="1:4" ht="12.75" customHeight="1" x14ac:dyDescent="0.2">
      <c r="A3934" s="424" t="s">
        <v>6054</v>
      </c>
      <c r="B3934" s="429" t="s">
        <v>14875</v>
      </c>
      <c r="C3934" s="424" t="s">
        <v>8866</v>
      </c>
      <c r="D3934" s="433">
        <v>43.42</v>
      </c>
    </row>
    <row r="3935" spans="1:4" ht="12.75" customHeight="1" x14ac:dyDescent="0.2">
      <c r="A3935" s="424" t="s">
        <v>6028</v>
      </c>
      <c r="B3935" s="429" t="s">
        <v>14876</v>
      </c>
      <c r="C3935" s="424" t="s">
        <v>8866</v>
      </c>
      <c r="D3935" s="432">
        <v>1.88</v>
      </c>
    </row>
    <row r="3936" spans="1:4" ht="12.75" customHeight="1" x14ac:dyDescent="0.2">
      <c r="A3936" s="424" t="s">
        <v>6027</v>
      </c>
      <c r="B3936" s="429" t="s">
        <v>14877</v>
      </c>
      <c r="C3936" s="424" t="s">
        <v>8866</v>
      </c>
      <c r="D3936" s="432">
        <v>0.28000000000000003</v>
      </c>
    </row>
    <row r="3937" spans="1:4" ht="12.75" customHeight="1" x14ac:dyDescent="0.2">
      <c r="A3937" s="424" t="s">
        <v>6046</v>
      </c>
      <c r="B3937" s="429" t="s">
        <v>14878</v>
      </c>
      <c r="C3937" s="424" t="s">
        <v>8872</v>
      </c>
      <c r="D3937" s="434">
        <v>744.81</v>
      </c>
    </row>
    <row r="3938" spans="1:4" ht="12.75" customHeight="1" x14ac:dyDescent="0.2">
      <c r="A3938" s="424" t="s">
        <v>6047</v>
      </c>
      <c r="B3938" s="429" t="s">
        <v>14878</v>
      </c>
      <c r="C3938" s="424" t="s">
        <v>76</v>
      </c>
      <c r="D3938" s="434">
        <v>354.67</v>
      </c>
    </row>
    <row r="3939" spans="1:4" ht="12.75" customHeight="1" x14ac:dyDescent="0.2">
      <c r="A3939" s="424" t="s">
        <v>6044</v>
      </c>
      <c r="B3939" s="429" t="s">
        <v>14879</v>
      </c>
      <c r="C3939" s="424" t="s">
        <v>8872</v>
      </c>
      <c r="D3939" s="434">
        <v>220.16</v>
      </c>
    </row>
    <row r="3940" spans="1:4" ht="12.75" customHeight="1" x14ac:dyDescent="0.2">
      <c r="A3940" s="424" t="s">
        <v>5995</v>
      </c>
      <c r="B3940" s="429" t="s">
        <v>14880</v>
      </c>
      <c r="C3940" s="424" t="s">
        <v>8872</v>
      </c>
      <c r="D3940" s="433">
        <v>75.98</v>
      </c>
    </row>
    <row r="3941" spans="1:4" ht="12.75" customHeight="1" x14ac:dyDescent="0.2">
      <c r="A3941" s="424" t="s">
        <v>5996</v>
      </c>
      <c r="B3941" s="429" t="s">
        <v>14881</v>
      </c>
      <c r="C3941" s="424" t="s">
        <v>8872</v>
      </c>
      <c r="D3941" s="433">
        <v>91.3</v>
      </c>
    </row>
    <row r="3942" spans="1:4" ht="12.75" customHeight="1" x14ac:dyDescent="0.2">
      <c r="A3942" s="424" t="s">
        <v>6002</v>
      </c>
      <c r="B3942" s="429" t="s">
        <v>14882</v>
      </c>
      <c r="C3942" s="424" t="s">
        <v>8872</v>
      </c>
      <c r="D3942" s="433">
        <v>41.75</v>
      </c>
    </row>
    <row r="3943" spans="1:4" ht="12.75" customHeight="1" x14ac:dyDescent="0.2">
      <c r="A3943" s="424" t="s">
        <v>6001</v>
      </c>
      <c r="B3943" s="429" t="s">
        <v>14883</v>
      </c>
      <c r="C3943" s="424" t="s">
        <v>8872</v>
      </c>
      <c r="D3943" s="433">
        <v>17.05</v>
      </c>
    </row>
    <row r="3944" spans="1:4" ht="12.75" customHeight="1" x14ac:dyDescent="0.2">
      <c r="A3944" s="424" t="s">
        <v>5999</v>
      </c>
      <c r="B3944" s="429" t="s">
        <v>14884</v>
      </c>
      <c r="C3944" s="424" t="s">
        <v>8866</v>
      </c>
      <c r="D3944" s="432">
        <v>1.26</v>
      </c>
    </row>
    <row r="3945" spans="1:4" ht="12.75" customHeight="1" x14ac:dyDescent="0.2">
      <c r="A3945" s="424" t="s">
        <v>5998</v>
      </c>
      <c r="B3945" s="429" t="s">
        <v>14885</v>
      </c>
      <c r="C3945" s="424" t="s">
        <v>8866</v>
      </c>
      <c r="D3945" s="432">
        <v>1.28</v>
      </c>
    </row>
    <row r="3946" spans="1:4" ht="12.75" customHeight="1" x14ac:dyDescent="0.2">
      <c r="A3946" s="424" t="s">
        <v>5997</v>
      </c>
      <c r="B3946" s="429" t="s">
        <v>14886</v>
      </c>
      <c r="C3946" s="424" t="s">
        <v>8866</v>
      </c>
      <c r="D3946" s="432">
        <v>1.22</v>
      </c>
    </row>
    <row r="3947" spans="1:4" ht="12.75" customHeight="1" x14ac:dyDescent="0.2">
      <c r="A3947" s="424" t="s">
        <v>6055</v>
      </c>
      <c r="B3947" s="429" t="s">
        <v>14887</v>
      </c>
      <c r="C3947" s="424" t="s">
        <v>8872</v>
      </c>
      <c r="D3947" s="433">
        <v>10.210000000000001</v>
      </c>
    </row>
    <row r="3948" spans="1:4" ht="12.75" customHeight="1" x14ac:dyDescent="0.2">
      <c r="A3948" s="424" t="s">
        <v>6058</v>
      </c>
      <c r="B3948" s="429" t="s">
        <v>14888</v>
      </c>
      <c r="C3948" s="424" t="s">
        <v>8872</v>
      </c>
      <c r="D3948" s="433">
        <v>10.88</v>
      </c>
    </row>
    <row r="3949" spans="1:4" ht="12.75" customHeight="1" x14ac:dyDescent="0.2">
      <c r="A3949" s="424" t="s">
        <v>6057</v>
      </c>
      <c r="B3949" s="429" t="s">
        <v>14889</v>
      </c>
      <c r="C3949" s="424" t="s">
        <v>8866</v>
      </c>
      <c r="D3949" s="432">
        <v>1.18</v>
      </c>
    </row>
    <row r="3950" spans="1:4" ht="12.75" customHeight="1" x14ac:dyDescent="0.2">
      <c r="A3950" s="424" t="s">
        <v>6056</v>
      </c>
      <c r="B3950" s="429" t="s">
        <v>14890</v>
      </c>
      <c r="C3950" s="424" t="s">
        <v>8866</v>
      </c>
      <c r="D3950" s="432">
        <v>0.64</v>
      </c>
    </row>
    <row r="3951" spans="1:4" ht="12.75" customHeight="1" x14ac:dyDescent="0.2">
      <c r="A3951" s="424" t="s">
        <v>6052</v>
      </c>
      <c r="B3951" s="429" t="s">
        <v>14891</v>
      </c>
      <c r="C3951" s="424" t="s">
        <v>76</v>
      </c>
      <c r="D3951" s="433">
        <v>18.05</v>
      </c>
    </row>
    <row r="3952" spans="1:4" ht="12.75" customHeight="1" x14ac:dyDescent="0.2">
      <c r="A3952" s="424" t="s">
        <v>6007</v>
      </c>
      <c r="B3952" s="429" t="s">
        <v>14892</v>
      </c>
      <c r="C3952" s="424" t="s">
        <v>8872</v>
      </c>
      <c r="D3952" s="433">
        <v>25.16</v>
      </c>
    </row>
    <row r="3953" spans="1:4" ht="12.75" customHeight="1" x14ac:dyDescent="0.2">
      <c r="A3953" s="424" t="s">
        <v>6006</v>
      </c>
      <c r="B3953" s="429" t="s">
        <v>14893</v>
      </c>
      <c r="C3953" s="424" t="s">
        <v>8872</v>
      </c>
      <c r="D3953" s="433">
        <v>24.41</v>
      </c>
    </row>
    <row r="3954" spans="1:4" ht="12.75" customHeight="1" x14ac:dyDescent="0.2">
      <c r="A3954" s="424" t="s">
        <v>6004</v>
      </c>
      <c r="B3954" s="429" t="s">
        <v>14894</v>
      </c>
      <c r="C3954" s="424" t="s">
        <v>8872</v>
      </c>
      <c r="D3954" s="433">
        <v>23.19</v>
      </c>
    </row>
    <row r="3955" spans="1:4" ht="12.75" customHeight="1" x14ac:dyDescent="0.2">
      <c r="A3955" s="424" t="s">
        <v>6003</v>
      </c>
      <c r="B3955" s="429" t="s">
        <v>14895</v>
      </c>
      <c r="C3955" s="424" t="s">
        <v>8872</v>
      </c>
      <c r="D3955" s="433">
        <v>22.62</v>
      </c>
    </row>
    <row r="3956" spans="1:4" ht="12.75" customHeight="1" x14ac:dyDescent="0.2">
      <c r="A3956" s="424" t="s">
        <v>6005</v>
      </c>
      <c r="B3956" s="429" t="s">
        <v>14896</v>
      </c>
      <c r="C3956" s="424" t="s">
        <v>8872</v>
      </c>
      <c r="D3956" s="433">
        <v>23.83</v>
      </c>
    </row>
    <row r="3957" spans="1:4" ht="12.75" customHeight="1" x14ac:dyDescent="0.2">
      <c r="A3957" s="424" t="s">
        <v>6035</v>
      </c>
      <c r="B3957" s="429" t="s">
        <v>14897</v>
      </c>
      <c r="C3957" s="424" t="s">
        <v>8866</v>
      </c>
      <c r="D3957" s="432">
        <v>1.27</v>
      </c>
    </row>
    <row r="3958" spans="1:4" ht="12.75" customHeight="1" x14ac:dyDescent="0.2">
      <c r="A3958" s="424" t="s">
        <v>6033</v>
      </c>
      <c r="B3958" s="429" t="s">
        <v>14898</v>
      </c>
      <c r="C3958" s="424" t="s">
        <v>8866</v>
      </c>
      <c r="D3958" s="432">
        <v>6.75</v>
      </c>
    </row>
    <row r="3959" spans="1:4" ht="12.75" customHeight="1" x14ac:dyDescent="0.2">
      <c r="A3959" s="424" t="s">
        <v>6032</v>
      </c>
      <c r="B3959" s="429" t="s">
        <v>14899</v>
      </c>
      <c r="C3959" s="424" t="s">
        <v>8866</v>
      </c>
      <c r="D3959" s="433">
        <v>14.6</v>
      </c>
    </row>
    <row r="3960" spans="1:4" ht="12.75" customHeight="1" x14ac:dyDescent="0.2">
      <c r="A3960" s="424" t="s">
        <v>6031</v>
      </c>
      <c r="B3960" s="429" t="s">
        <v>14900</v>
      </c>
      <c r="C3960" s="424" t="s">
        <v>8866</v>
      </c>
      <c r="D3960" s="432">
        <v>6.91</v>
      </c>
    </row>
    <row r="3961" spans="1:4" ht="12.75" customHeight="1" x14ac:dyDescent="0.2">
      <c r="A3961" s="424" t="s">
        <v>6029</v>
      </c>
      <c r="B3961" s="429" t="s">
        <v>14901</v>
      </c>
      <c r="C3961" s="424" t="s">
        <v>8866</v>
      </c>
      <c r="D3961" s="432">
        <v>3.42</v>
      </c>
    </row>
    <row r="3962" spans="1:4" ht="12.75" customHeight="1" x14ac:dyDescent="0.2">
      <c r="A3962" s="424" t="s">
        <v>6030</v>
      </c>
      <c r="B3962" s="429" t="s">
        <v>14902</v>
      </c>
      <c r="C3962" s="424" t="s">
        <v>8866</v>
      </c>
      <c r="D3962" s="432">
        <v>8.25</v>
      </c>
    </row>
    <row r="3963" spans="1:4" ht="12.75" customHeight="1" x14ac:dyDescent="0.2">
      <c r="A3963" s="424" t="s">
        <v>6034</v>
      </c>
      <c r="B3963" s="429" t="s">
        <v>14903</v>
      </c>
      <c r="C3963" s="424" t="s">
        <v>8866</v>
      </c>
      <c r="D3963" s="432">
        <v>8.65</v>
      </c>
    </row>
    <row r="3964" spans="1:4" ht="12.75" customHeight="1" x14ac:dyDescent="0.2">
      <c r="A3964" s="424" t="s">
        <v>6041</v>
      </c>
      <c r="B3964" s="429" t="s">
        <v>14904</v>
      </c>
      <c r="C3964" s="424" t="s">
        <v>76</v>
      </c>
      <c r="D3964" s="434">
        <v>150.84</v>
      </c>
    </row>
    <row r="3965" spans="1:4" ht="12.75" customHeight="1" x14ac:dyDescent="0.2">
      <c r="A3965" s="424" t="s">
        <v>6040</v>
      </c>
      <c r="B3965" s="429" t="s">
        <v>14905</v>
      </c>
      <c r="C3965" s="424" t="s">
        <v>8872</v>
      </c>
      <c r="D3965" s="434">
        <v>362.03</v>
      </c>
    </row>
    <row r="3966" spans="1:4" ht="12.75" customHeight="1" x14ac:dyDescent="0.2">
      <c r="A3966" s="424" t="s">
        <v>6045</v>
      </c>
      <c r="B3966" s="429" t="s">
        <v>14906</v>
      </c>
      <c r="C3966" s="424" t="s">
        <v>8872</v>
      </c>
      <c r="D3966" s="434">
        <v>169.95</v>
      </c>
    </row>
    <row r="3967" spans="1:4" ht="12.75" customHeight="1" x14ac:dyDescent="0.2">
      <c r="A3967" s="430">
        <v>253</v>
      </c>
      <c r="B3967" s="428" t="s">
        <v>14907</v>
      </c>
      <c r="C3967" s="423"/>
      <c r="D3967" s="431"/>
    </row>
    <row r="3968" spans="1:4" ht="12.75" customHeight="1" x14ac:dyDescent="0.2">
      <c r="A3968" s="424" t="s">
        <v>6059</v>
      </c>
      <c r="B3968" s="429" t="s">
        <v>14908</v>
      </c>
      <c r="C3968" s="424" t="s">
        <v>22</v>
      </c>
      <c r="D3968" s="433">
        <v>40.119999999999997</v>
      </c>
    </row>
    <row r="3969" spans="1:4" ht="12.75" customHeight="1" x14ac:dyDescent="0.2">
      <c r="A3969" s="424" t="s">
        <v>6060</v>
      </c>
      <c r="B3969" s="429" t="s">
        <v>14909</v>
      </c>
      <c r="C3969" s="424" t="s">
        <v>8866</v>
      </c>
      <c r="D3969" s="433">
        <v>13.33</v>
      </c>
    </row>
    <row r="3970" spans="1:4" ht="12.75" customHeight="1" x14ac:dyDescent="0.2">
      <c r="A3970" s="424" t="s">
        <v>6061</v>
      </c>
      <c r="B3970" s="429" t="s">
        <v>14910</v>
      </c>
      <c r="C3970" s="424" t="s">
        <v>8866</v>
      </c>
      <c r="D3970" s="433">
        <v>16</v>
      </c>
    </row>
    <row r="3971" spans="1:4" ht="12.75" customHeight="1" x14ac:dyDescent="0.2">
      <c r="A3971" s="430">
        <v>254</v>
      </c>
      <c r="B3971" s="428" t="s">
        <v>14911</v>
      </c>
      <c r="C3971" s="423"/>
      <c r="D3971" s="431"/>
    </row>
    <row r="3972" spans="1:4" ht="12.75" customHeight="1" x14ac:dyDescent="0.2">
      <c r="A3972" s="424" t="s">
        <v>6098</v>
      </c>
      <c r="B3972" s="429" t="s">
        <v>14912</v>
      </c>
      <c r="C3972" s="424" t="s">
        <v>1930</v>
      </c>
      <c r="D3972" s="433">
        <v>19.11</v>
      </c>
    </row>
    <row r="3973" spans="1:4" ht="12.75" customHeight="1" x14ac:dyDescent="0.2">
      <c r="A3973" s="424" t="s">
        <v>6068</v>
      </c>
      <c r="B3973" s="429" t="s">
        <v>14913</v>
      </c>
      <c r="C3973" s="424" t="s">
        <v>8872</v>
      </c>
      <c r="D3973" s="435">
        <v>1402.75</v>
      </c>
    </row>
    <row r="3974" spans="1:4" ht="12.75" customHeight="1" x14ac:dyDescent="0.2">
      <c r="A3974" s="424" t="s">
        <v>6066</v>
      </c>
      <c r="B3974" s="429" t="s">
        <v>14914</v>
      </c>
      <c r="C3974" s="424" t="s">
        <v>8872</v>
      </c>
      <c r="D3974" s="435">
        <v>1191.73</v>
      </c>
    </row>
    <row r="3975" spans="1:4" ht="12.75" customHeight="1" x14ac:dyDescent="0.2">
      <c r="A3975" s="424" t="s">
        <v>6067</v>
      </c>
      <c r="B3975" s="429" t="s">
        <v>14915</v>
      </c>
      <c r="C3975" s="424" t="s">
        <v>8872</v>
      </c>
      <c r="D3975" s="434">
        <v>612.96</v>
      </c>
    </row>
    <row r="3976" spans="1:4" ht="12.75" customHeight="1" x14ac:dyDescent="0.2">
      <c r="A3976" s="424" t="s">
        <v>6106</v>
      </c>
      <c r="B3976" s="429" t="s">
        <v>14916</v>
      </c>
      <c r="C3976" s="424" t="s">
        <v>1930</v>
      </c>
      <c r="D3976" s="434">
        <v>844.12</v>
      </c>
    </row>
    <row r="3977" spans="1:4" ht="12.75" customHeight="1" x14ac:dyDescent="0.2">
      <c r="A3977" s="424" t="s">
        <v>6104</v>
      </c>
      <c r="B3977" s="429" t="s">
        <v>14917</v>
      </c>
      <c r="C3977" s="424" t="s">
        <v>8866</v>
      </c>
      <c r="D3977" s="433">
        <v>93.95</v>
      </c>
    </row>
    <row r="3978" spans="1:4" ht="12.75" customHeight="1" x14ac:dyDescent="0.2">
      <c r="A3978" s="424" t="s">
        <v>6070</v>
      </c>
      <c r="B3978" s="429" t="s">
        <v>14918</v>
      </c>
      <c r="C3978" s="424" t="s">
        <v>22</v>
      </c>
      <c r="D3978" s="432">
        <v>2.97</v>
      </c>
    </row>
    <row r="3979" spans="1:4" ht="12.75" customHeight="1" x14ac:dyDescent="0.2">
      <c r="A3979" s="424" t="s">
        <v>6073</v>
      </c>
      <c r="B3979" s="429" t="s">
        <v>14919</v>
      </c>
      <c r="C3979" s="424" t="s">
        <v>8866</v>
      </c>
      <c r="D3979" s="433">
        <v>26.04</v>
      </c>
    </row>
    <row r="3980" spans="1:4" ht="12.75" customHeight="1" x14ac:dyDescent="0.2">
      <c r="A3980" s="424" t="s">
        <v>6072</v>
      </c>
      <c r="B3980" s="429" t="s">
        <v>14920</v>
      </c>
      <c r="C3980" s="424" t="s">
        <v>22</v>
      </c>
      <c r="D3980" s="432">
        <v>8.18</v>
      </c>
    </row>
    <row r="3981" spans="1:4" ht="12.75" customHeight="1" x14ac:dyDescent="0.2">
      <c r="A3981" s="424" t="s">
        <v>6069</v>
      </c>
      <c r="B3981" s="429" t="s">
        <v>14921</v>
      </c>
      <c r="C3981" s="424" t="s">
        <v>22</v>
      </c>
      <c r="D3981" s="432">
        <v>2.4500000000000002</v>
      </c>
    </row>
    <row r="3982" spans="1:4" ht="12.75" customHeight="1" x14ac:dyDescent="0.2">
      <c r="A3982" s="424" t="s">
        <v>6071</v>
      </c>
      <c r="B3982" s="429" t="s">
        <v>14922</v>
      </c>
      <c r="C3982" s="424" t="s">
        <v>22</v>
      </c>
      <c r="D3982" s="432">
        <v>5.57</v>
      </c>
    </row>
    <row r="3983" spans="1:4" ht="12.75" customHeight="1" x14ac:dyDescent="0.2">
      <c r="A3983" s="424" t="s">
        <v>6101</v>
      </c>
      <c r="B3983" s="429" t="s">
        <v>14923</v>
      </c>
      <c r="C3983" s="424" t="s">
        <v>8866</v>
      </c>
      <c r="D3983" s="435">
        <v>1117.81</v>
      </c>
    </row>
    <row r="3984" spans="1:4" ht="12.75" customHeight="1" x14ac:dyDescent="0.2">
      <c r="A3984" s="424" t="s">
        <v>6103</v>
      </c>
      <c r="B3984" s="429" t="s">
        <v>14924</v>
      </c>
      <c r="C3984" s="424" t="s">
        <v>8866</v>
      </c>
      <c r="D3984" s="434">
        <v>464.91</v>
      </c>
    </row>
    <row r="3985" spans="1:4" ht="12.75" customHeight="1" x14ac:dyDescent="0.2">
      <c r="A3985" s="424" t="s">
        <v>6100</v>
      </c>
      <c r="B3985" s="429" t="s">
        <v>14925</v>
      </c>
      <c r="C3985" s="424" t="s">
        <v>8866</v>
      </c>
      <c r="D3985" s="435">
        <v>1117.81</v>
      </c>
    </row>
    <row r="3986" spans="1:4" ht="12.75" customHeight="1" x14ac:dyDescent="0.2">
      <c r="A3986" s="424" t="s">
        <v>6094</v>
      </c>
      <c r="B3986" s="429" t="s">
        <v>14926</v>
      </c>
      <c r="C3986" s="424" t="s">
        <v>8866</v>
      </c>
      <c r="D3986" s="435">
        <v>1080.1500000000001</v>
      </c>
    </row>
    <row r="3987" spans="1:4" ht="12.75" customHeight="1" x14ac:dyDescent="0.2">
      <c r="A3987" s="424" t="s">
        <v>6095</v>
      </c>
      <c r="B3987" s="429" t="s">
        <v>14927</v>
      </c>
      <c r="C3987" s="424" t="s">
        <v>8866</v>
      </c>
      <c r="D3987" s="434">
        <v>970.27</v>
      </c>
    </row>
    <row r="3988" spans="1:4" ht="12.75" customHeight="1" x14ac:dyDescent="0.2">
      <c r="A3988" s="424" t="s">
        <v>6097</v>
      </c>
      <c r="B3988" s="429" t="s">
        <v>14928</v>
      </c>
      <c r="C3988" s="424" t="s">
        <v>8866</v>
      </c>
      <c r="D3988" s="435">
        <v>1023.01</v>
      </c>
    </row>
    <row r="3989" spans="1:4" ht="12.75" customHeight="1" x14ac:dyDescent="0.2">
      <c r="A3989" s="424" t="s">
        <v>6099</v>
      </c>
      <c r="B3989" s="429" t="s">
        <v>14929</v>
      </c>
      <c r="C3989" s="424" t="s">
        <v>8866</v>
      </c>
      <c r="D3989" s="435">
        <v>1117.81</v>
      </c>
    </row>
    <row r="3990" spans="1:4" ht="12.75" customHeight="1" x14ac:dyDescent="0.2">
      <c r="A3990" s="424" t="s">
        <v>6096</v>
      </c>
      <c r="B3990" s="429" t="s">
        <v>14930</v>
      </c>
      <c r="C3990" s="424" t="s">
        <v>8866</v>
      </c>
      <c r="D3990" s="434">
        <v>928.38</v>
      </c>
    </row>
    <row r="3991" spans="1:4" ht="12.75" customHeight="1" x14ac:dyDescent="0.2">
      <c r="A3991" s="424" t="s">
        <v>6102</v>
      </c>
      <c r="B3991" s="429" t="s">
        <v>14931</v>
      </c>
      <c r="C3991" s="424" t="s">
        <v>8866</v>
      </c>
      <c r="D3991" s="434">
        <v>464.91</v>
      </c>
    </row>
    <row r="3992" spans="1:4" ht="12.75" customHeight="1" x14ac:dyDescent="0.2">
      <c r="A3992" s="424" t="s">
        <v>6075</v>
      </c>
      <c r="B3992" s="429" t="s">
        <v>14932</v>
      </c>
      <c r="C3992" s="424" t="s">
        <v>12949</v>
      </c>
      <c r="D3992" s="434">
        <v>372.38</v>
      </c>
    </row>
    <row r="3993" spans="1:4" ht="12.75" customHeight="1" x14ac:dyDescent="0.2">
      <c r="A3993" s="424" t="s">
        <v>6074</v>
      </c>
      <c r="B3993" s="429" t="s">
        <v>14933</v>
      </c>
      <c r="C3993" s="424" t="s">
        <v>8866</v>
      </c>
      <c r="D3993" s="433">
        <v>39.06</v>
      </c>
    </row>
    <row r="3994" spans="1:4" ht="12.75" customHeight="1" x14ac:dyDescent="0.2">
      <c r="A3994" s="424" t="s">
        <v>6065</v>
      </c>
      <c r="B3994" s="429" t="s">
        <v>14934</v>
      </c>
      <c r="C3994" s="424" t="s">
        <v>1930</v>
      </c>
      <c r="D3994" s="433">
        <v>18.91</v>
      </c>
    </row>
    <row r="3995" spans="1:4" ht="12.75" customHeight="1" x14ac:dyDescent="0.2">
      <c r="A3995" s="424" t="s">
        <v>6064</v>
      </c>
      <c r="B3995" s="429" t="s">
        <v>14935</v>
      </c>
      <c r="C3995" s="424" t="s">
        <v>1930</v>
      </c>
      <c r="D3995" s="433">
        <v>24.48</v>
      </c>
    </row>
    <row r="3996" spans="1:4" ht="12.75" customHeight="1" x14ac:dyDescent="0.2">
      <c r="A3996" s="424" t="s">
        <v>6062</v>
      </c>
      <c r="B3996" s="429" t="s">
        <v>14936</v>
      </c>
      <c r="C3996" s="424" t="s">
        <v>1930</v>
      </c>
      <c r="D3996" s="433">
        <v>59.83</v>
      </c>
    </row>
    <row r="3997" spans="1:4" ht="12.75" customHeight="1" x14ac:dyDescent="0.2">
      <c r="A3997" s="424" t="s">
        <v>6063</v>
      </c>
      <c r="B3997" s="429" t="s">
        <v>14937</v>
      </c>
      <c r="C3997" s="424" t="s">
        <v>1930</v>
      </c>
      <c r="D3997" s="433">
        <v>58.36</v>
      </c>
    </row>
    <row r="3998" spans="1:4" ht="12.75" customHeight="1" x14ac:dyDescent="0.2">
      <c r="A3998" s="430">
        <v>280</v>
      </c>
      <c r="B3998" s="428" t="s">
        <v>14938</v>
      </c>
      <c r="C3998" s="423"/>
      <c r="D3998" s="431"/>
    </row>
    <row r="3999" spans="1:4" ht="12.75" customHeight="1" x14ac:dyDescent="0.2">
      <c r="A3999" s="424" t="s">
        <v>6107</v>
      </c>
      <c r="B3999" s="429" t="s">
        <v>14939</v>
      </c>
      <c r="C3999" s="424" t="s">
        <v>1930</v>
      </c>
      <c r="D3999" s="434">
        <v>815.72</v>
      </c>
    </row>
    <row r="4000" spans="1:4" ht="12.75" customHeight="1" x14ac:dyDescent="0.2">
      <c r="A4000" s="424" t="s">
        <v>6120</v>
      </c>
      <c r="B4000" s="429" t="s">
        <v>14940</v>
      </c>
      <c r="C4000" s="424" t="s">
        <v>22</v>
      </c>
      <c r="D4000" s="434">
        <v>493.14</v>
      </c>
    </row>
    <row r="4001" spans="1:4" ht="12.75" customHeight="1" x14ac:dyDescent="0.2">
      <c r="A4001" s="424" t="s">
        <v>6092</v>
      </c>
      <c r="B4001" s="429" t="s">
        <v>14941</v>
      </c>
      <c r="C4001" s="424" t="s">
        <v>8866</v>
      </c>
      <c r="D4001" s="434">
        <v>365.55</v>
      </c>
    </row>
    <row r="4002" spans="1:4" ht="12.75" customHeight="1" x14ac:dyDescent="0.2">
      <c r="A4002" s="424" t="s">
        <v>6091</v>
      </c>
      <c r="B4002" s="429" t="s">
        <v>14942</v>
      </c>
      <c r="C4002" s="424" t="s">
        <v>8866</v>
      </c>
      <c r="D4002" s="434">
        <v>847.16</v>
      </c>
    </row>
    <row r="4003" spans="1:4" ht="12.75" customHeight="1" x14ac:dyDescent="0.2">
      <c r="A4003" s="424" t="s">
        <v>6093</v>
      </c>
      <c r="B4003" s="429" t="s">
        <v>14943</v>
      </c>
      <c r="C4003" s="424" t="s">
        <v>8866</v>
      </c>
      <c r="D4003" s="434">
        <v>365.55</v>
      </c>
    </row>
    <row r="4004" spans="1:4" ht="12.75" customHeight="1" x14ac:dyDescent="0.2">
      <c r="A4004" s="424" t="s">
        <v>6090</v>
      </c>
      <c r="B4004" s="429" t="s">
        <v>14944</v>
      </c>
      <c r="C4004" s="424" t="s">
        <v>8866</v>
      </c>
      <c r="D4004" s="434">
        <v>847.16</v>
      </c>
    </row>
    <row r="4005" spans="1:4" ht="12.75" customHeight="1" x14ac:dyDescent="0.2">
      <c r="A4005" s="424" t="s">
        <v>6085</v>
      </c>
      <c r="B4005" s="429" t="s">
        <v>14945</v>
      </c>
      <c r="C4005" s="424" t="s">
        <v>8866</v>
      </c>
      <c r="D4005" s="434">
        <v>819.91</v>
      </c>
    </row>
    <row r="4006" spans="1:4" ht="12.75" customHeight="1" x14ac:dyDescent="0.2">
      <c r="A4006" s="424" t="s">
        <v>6086</v>
      </c>
      <c r="B4006" s="429" t="s">
        <v>14946</v>
      </c>
      <c r="C4006" s="424" t="s">
        <v>8866</v>
      </c>
      <c r="D4006" s="434">
        <v>753.4</v>
      </c>
    </row>
    <row r="4007" spans="1:4" ht="12.75" customHeight="1" x14ac:dyDescent="0.2">
      <c r="A4007" s="424" t="s">
        <v>6088</v>
      </c>
      <c r="B4007" s="429" t="s">
        <v>14947</v>
      </c>
      <c r="C4007" s="424" t="s">
        <v>8866</v>
      </c>
      <c r="D4007" s="434">
        <v>785.33</v>
      </c>
    </row>
    <row r="4008" spans="1:4" ht="12.75" customHeight="1" x14ac:dyDescent="0.2">
      <c r="A4008" s="424" t="s">
        <v>6089</v>
      </c>
      <c r="B4008" s="429" t="s">
        <v>14948</v>
      </c>
      <c r="C4008" s="424" t="s">
        <v>8866</v>
      </c>
      <c r="D4008" s="434">
        <v>847.16</v>
      </c>
    </row>
    <row r="4009" spans="1:4" ht="12.75" customHeight="1" x14ac:dyDescent="0.2">
      <c r="A4009" s="424" t="s">
        <v>6087</v>
      </c>
      <c r="B4009" s="429" t="s">
        <v>14949</v>
      </c>
      <c r="C4009" s="424" t="s">
        <v>8866</v>
      </c>
      <c r="D4009" s="434">
        <v>706.3</v>
      </c>
    </row>
    <row r="4010" spans="1:4" ht="12.75" customHeight="1" x14ac:dyDescent="0.2">
      <c r="A4010" s="424" t="s">
        <v>6082</v>
      </c>
      <c r="B4010" s="429" t="s">
        <v>14950</v>
      </c>
      <c r="C4010" s="424" t="s">
        <v>8866</v>
      </c>
      <c r="D4010" s="434">
        <v>687.45</v>
      </c>
    </row>
    <row r="4011" spans="1:4" ht="12.75" customHeight="1" x14ac:dyDescent="0.2">
      <c r="A4011" s="424" t="s">
        <v>6083</v>
      </c>
      <c r="B4011" s="429" t="s">
        <v>14951</v>
      </c>
      <c r="C4011" s="424" t="s">
        <v>8866</v>
      </c>
      <c r="D4011" s="434">
        <v>306.91000000000003</v>
      </c>
    </row>
    <row r="4012" spans="1:4" ht="12.75" customHeight="1" x14ac:dyDescent="0.2">
      <c r="A4012" s="424" t="s">
        <v>6084</v>
      </c>
      <c r="B4012" s="429" t="s">
        <v>14952</v>
      </c>
      <c r="C4012" s="424" t="s">
        <v>8866</v>
      </c>
      <c r="D4012" s="434">
        <v>306.91000000000003</v>
      </c>
    </row>
    <row r="4013" spans="1:4" ht="12.75" customHeight="1" x14ac:dyDescent="0.2">
      <c r="A4013" s="424" t="s">
        <v>6081</v>
      </c>
      <c r="B4013" s="429" t="s">
        <v>14953</v>
      </c>
      <c r="C4013" s="424" t="s">
        <v>8866</v>
      </c>
      <c r="D4013" s="434">
        <v>687.45</v>
      </c>
    </row>
    <row r="4014" spans="1:4" ht="12.75" customHeight="1" x14ac:dyDescent="0.2">
      <c r="A4014" s="424" t="s">
        <v>6076</v>
      </c>
      <c r="B4014" s="429" t="s">
        <v>14954</v>
      </c>
      <c r="C4014" s="424" t="s">
        <v>8866</v>
      </c>
      <c r="D4014" s="434">
        <v>666.34</v>
      </c>
    </row>
    <row r="4015" spans="1:4" ht="12.75" customHeight="1" x14ac:dyDescent="0.2">
      <c r="A4015" s="424" t="s">
        <v>6077</v>
      </c>
      <c r="B4015" s="429" t="s">
        <v>14955</v>
      </c>
      <c r="C4015" s="424" t="s">
        <v>8866</v>
      </c>
      <c r="D4015" s="434">
        <v>625.44000000000005</v>
      </c>
    </row>
    <row r="4016" spans="1:4" ht="12.75" customHeight="1" x14ac:dyDescent="0.2">
      <c r="A4016" s="424" t="s">
        <v>6079</v>
      </c>
      <c r="B4016" s="429" t="s">
        <v>14956</v>
      </c>
      <c r="C4016" s="424" t="s">
        <v>8866</v>
      </c>
      <c r="D4016" s="434">
        <v>645.07000000000005</v>
      </c>
    </row>
    <row r="4017" spans="1:4" ht="12.75" customHeight="1" x14ac:dyDescent="0.2">
      <c r="A4017" s="424" t="s">
        <v>6080</v>
      </c>
      <c r="B4017" s="429" t="s">
        <v>14957</v>
      </c>
      <c r="C4017" s="424" t="s">
        <v>8866</v>
      </c>
      <c r="D4017" s="434">
        <v>687.45</v>
      </c>
    </row>
    <row r="4018" spans="1:4" ht="12.75" customHeight="1" x14ac:dyDescent="0.2">
      <c r="A4018" s="424" t="s">
        <v>6078</v>
      </c>
      <c r="B4018" s="429" t="s">
        <v>14958</v>
      </c>
      <c r="C4018" s="424" t="s">
        <v>8866</v>
      </c>
      <c r="D4018" s="434">
        <v>575.27</v>
      </c>
    </row>
    <row r="4019" spans="1:4" ht="12.75" customHeight="1" x14ac:dyDescent="0.2">
      <c r="A4019" s="424" t="s">
        <v>6105</v>
      </c>
      <c r="B4019" s="429" t="s">
        <v>14959</v>
      </c>
      <c r="C4019" s="424" t="s">
        <v>1930</v>
      </c>
      <c r="D4019" s="433">
        <v>16.8</v>
      </c>
    </row>
    <row r="4020" spans="1:4" ht="12.75" customHeight="1" x14ac:dyDescent="0.2">
      <c r="A4020" s="430">
        <v>255</v>
      </c>
      <c r="B4020" s="428" t="s">
        <v>14960</v>
      </c>
      <c r="C4020" s="423"/>
      <c r="D4020" s="431"/>
    </row>
    <row r="4021" spans="1:4" ht="12.75" customHeight="1" x14ac:dyDescent="0.2">
      <c r="A4021" s="424" t="s">
        <v>6130</v>
      </c>
      <c r="B4021" s="429" t="s">
        <v>14961</v>
      </c>
      <c r="C4021" s="424" t="s">
        <v>1930</v>
      </c>
      <c r="D4021" s="433">
        <v>27.22</v>
      </c>
    </row>
    <row r="4022" spans="1:4" ht="12.75" customHeight="1" x14ac:dyDescent="0.2">
      <c r="A4022" s="424" t="s">
        <v>6122</v>
      </c>
      <c r="B4022" s="429" t="s">
        <v>14962</v>
      </c>
      <c r="C4022" s="424" t="s">
        <v>952</v>
      </c>
      <c r="D4022" s="432">
        <v>9.59</v>
      </c>
    </row>
    <row r="4023" spans="1:4" ht="12.75" customHeight="1" x14ac:dyDescent="0.2">
      <c r="A4023" s="424" t="s">
        <v>6138</v>
      </c>
      <c r="B4023" s="429" t="s">
        <v>14963</v>
      </c>
      <c r="C4023" s="424" t="s">
        <v>8866</v>
      </c>
      <c r="D4023" s="432">
        <v>3.4</v>
      </c>
    </row>
    <row r="4024" spans="1:4" ht="12.75" customHeight="1" x14ac:dyDescent="0.2">
      <c r="A4024" s="424" t="s">
        <v>6111</v>
      </c>
      <c r="B4024" s="429" t="s">
        <v>14964</v>
      </c>
      <c r="C4024" s="424" t="s">
        <v>13817</v>
      </c>
      <c r="D4024" s="435">
        <v>7884</v>
      </c>
    </row>
    <row r="4025" spans="1:4" ht="12.75" customHeight="1" x14ac:dyDescent="0.2">
      <c r="A4025" s="424" t="s">
        <v>6114</v>
      </c>
      <c r="B4025" s="429" t="s">
        <v>14965</v>
      </c>
      <c r="C4025" s="424" t="s">
        <v>22</v>
      </c>
      <c r="D4025" s="433">
        <v>20.16</v>
      </c>
    </row>
    <row r="4026" spans="1:4" ht="12.75" customHeight="1" x14ac:dyDescent="0.2">
      <c r="A4026" s="424" t="s">
        <v>6124</v>
      </c>
      <c r="B4026" s="429" t="s">
        <v>14966</v>
      </c>
      <c r="C4026" s="424" t="s">
        <v>8866</v>
      </c>
      <c r="D4026" s="432">
        <v>0.33</v>
      </c>
    </row>
    <row r="4027" spans="1:4" ht="12.75" customHeight="1" x14ac:dyDescent="0.2">
      <c r="A4027" s="424" t="s">
        <v>6113</v>
      </c>
      <c r="B4027" s="429" t="s">
        <v>14967</v>
      </c>
      <c r="C4027" s="424" t="s">
        <v>13817</v>
      </c>
      <c r="D4027" s="434">
        <v>923.36</v>
      </c>
    </row>
    <row r="4028" spans="1:4" ht="12.75" customHeight="1" x14ac:dyDescent="0.2">
      <c r="A4028" s="424" t="s">
        <v>6125</v>
      </c>
      <c r="B4028" s="429" t="s">
        <v>14968</v>
      </c>
      <c r="C4028" s="424" t="s">
        <v>8866</v>
      </c>
      <c r="D4028" s="432">
        <v>0.33</v>
      </c>
    </row>
    <row r="4029" spans="1:4" ht="12.75" customHeight="1" x14ac:dyDescent="0.2">
      <c r="A4029" s="424" t="s">
        <v>6112</v>
      </c>
      <c r="B4029" s="429" t="s">
        <v>14969</v>
      </c>
      <c r="C4029" s="424" t="s">
        <v>8872</v>
      </c>
      <c r="D4029" s="433">
        <v>11.49</v>
      </c>
    </row>
    <row r="4030" spans="1:4" ht="12.75" customHeight="1" x14ac:dyDescent="0.2">
      <c r="A4030" s="424" t="s">
        <v>6126</v>
      </c>
      <c r="B4030" s="429" t="s">
        <v>14970</v>
      </c>
      <c r="C4030" s="424" t="s">
        <v>8866</v>
      </c>
      <c r="D4030" s="432">
        <v>0.24</v>
      </c>
    </row>
    <row r="4031" spans="1:4" ht="12.75" customHeight="1" x14ac:dyDescent="0.2">
      <c r="A4031" s="424" t="s">
        <v>6147</v>
      </c>
      <c r="B4031" s="429" t="s">
        <v>14971</v>
      </c>
      <c r="C4031" s="424" t="s">
        <v>5116</v>
      </c>
      <c r="D4031" s="433">
        <v>18.190000000000001</v>
      </c>
    </row>
    <row r="4032" spans="1:4" ht="12.75" customHeight="1" x14ac:dyDescent="0.2">
      <c r="A4032" s="424" t="s">
        <v>6133</v>
      </c>
      <c r="B4032" s="429" t="s">
        <v>14972</v>
      </c>
      <c r="C4032" s="424" t="s">
        <v>14973</v>
      </c>
      <c r="D4032" s="433">
        <v>23.99</v>
      </c>
    </row>
    <row r="4033" spans="1:4" ht="12.75" customHeight="1" x14ac:dyDescent="0.2">
      <c r="A4033" s="424" t="s">
        <v>6132</v>
      </c>
      <c r="B4033" s="429" t="s">
        <v>14974</v>
      </c>
      <c r="C4033" s="424" t="s">
        <v>12949</v>
      </c>
      <c r="D4033" s="434">
        <v>806.53</v>
      </c>
    </row>
    <row r="4034" spans="1:4" ht="12.75" customHeight="1" x14ac:dyDescent="0.2">
      <c r="A4034" s="424" t="s">
        <v>6134</v>
      </c>
      <c r="B4034" s="429" t="s">
        <v>14975</v>
      </c>
      <c r="C4034" s="424" t="s">
        <v>22</v>
      </c>
      <c r="D4034" s="433">
        <v>42.8</v>
      </c>
    </row>
    <row r="4035" spans="1:4" ht="12.75" customHeight="1" x14ac:dyDescent="0.2">
      <c r="A4035" s="424" t="s">
        <v>6135</v>
      </c>
      <c r="B4035" s="429" t="s">
        <v>14976</v>
      </c>
      <c r="C4035" s="424" t="s">
        <v>22</v>
      </c>
      <c r="D4035" s="433">
        <v>48.15</v>
      </c>
    </row>
    <row r="4036" spans="1:4" ht="12.75" customHeight="1" x14ac:dyDescent="0.2">
      <c r="A4036" s="424" t="s">
        <v>6136</v>
      </c>
      <c r="B4036" s="429" t="s">
        <v>14977</v>
      </c>
      <c r="C4036" s="424" t="s">
        <v>22</v>
      </c>
      <c r="D4036" s="433">
        <v>57.78</v>
      </c>
    </row>
    <row r="4037" spans="1:4" ht="12.75" customHeight="1" x14ac:dyDescent="0.2">
      <c r="A4037" s="424" t="s">
        <v>6137</v>
      </c>
      <c r="B4037" s="429" t="s">
        <v>14978</v>
      </c>
      <c r="C4037" s="424" t="s">
        <v>22</v>
      </c>
      <c r="D4037" s="433">
        <v>68.239999999999995</v>
      </c>
    </row>
    <row r="4038" spans="1:4" ht="12.75" customHeight="1" x14ac:dyDescent="0.2">
      <c r="A4038" s="424" t="s">
        <v>6118</v>
      </c>
      <c r="B4038" s="429" t="s">
        <v>14979</v>
      </c>
      <c r="C4038" s="424" t="s">
        <v>1930</v>
      </c>
      <c r="D4038" s="435">
        <v>6754.65</v>
      </c>
    </row>
    <row r="4039" spans="1:4" ht="12.75" customHeight="1" x14ac:dyDescent="0.2">
      <c r="A4039" s="424" t="s">
        <v>6123</v>
      </c>
      <c r="B4039" s="429" t="s">
        <v>14980</v>
      </c>
      <c r="C4039" s="424" t="s">
        <v>8866</v>
      </c>
      <c r="D4039" s="433">
        <v>52.71</v>
      </c>
    </row>
    <row r="4040" spans="1:4" ht="12.75" customHeight="1" x14ac:dyDescent="0.2">
      <c r="A4040" s="424" t="s">
        <v>6121</v>
      </c>
      <c r="B4040" s="429" t="s">
        <v>14981</v>
      </c>
      <c r="C4040" s="424" t="s">
        <v>1930</v>
      </c>
      <c r="D4040" s="435">
        <v>1521.46</v>
      </c>
    </row>
    <row r="4041" spans="1:4" ht="12.75" customHeight="1" x14ac:dyDescent="0.2">
      <c r="A4041" s="424" t="s">
        <v>6115</v>
      </c>
      <c r="B4041" s="429" t="s">
        <v>14982</v>
      </c>
      <c r="C4041" s="424" t="s">
        <v>22</v>
      </c>
      <c r="D4041" s="433">
        <v>13.67</v>
      </c>
    </row>
    <row r="4042" spans="1:4" ht="12.75" customHeight="1" x14ac:dyDescent="0.2">
      <c r="A4042" s="424" t="s">
        <v>6116</v>
      </c>
      <c r="B4042" s="429" t="s">
        <v>14983</v>
      </c>
      <c r="C4042" s="424" t="s">
        <v>22</v>
      </c>
      <c r="D4042" s="433">
        <v>18.28</v>
      </c>
    </row>
    <row r="4043" spans="1:4" ht="12.75" customHeight="1" x14ac:dyDescent="0.2">
      <c r="A4043" s="424" t="s">
        <v>6146</v>
      </c>
      <c r="B4043" s="429" t="s">
        <v>14984</v>
      </c>
      <c r="C4043" s="424" t="s">
        <v>8872</v>
      </c>
      <c r="D4043" s="434">
        <v>224.92</v>
      </c>
    </row>
    <row r="4044" spans="1:4" ht="12.75" customHeight="1" x14ac:dyDescent="0.2">
      <c r="A4044" s="424" t="s">
        <v>6145</v>
      </c>
      <c r="B4044" s="429" t="s">
        <v>14985</v>
      </c>
      <c r="C4044" s="424" t="s">
        <v>8866</v>
      </c>
      <c r="D4044" s="433">
        <v>34.82</v>
      </c>
    </row>
    <row r="4045" spans="1:4" ht="12.75" customHeight="1" x14ac:dyDescent="0.2">
      <c r="A4045" s="424" t="s">
        <v>6117</v>
      </c>
      <c r="B4045" s="429" t="s">
        <v>14986</v>
      </c>
      <c r="C4045" s="424" t="s">
        <v>22</v>
      </c>
      <c r="D4045" s="432">
        <v>9.31</v>
      </c>
    </row>
    <row r="4046" spans="1:4" ht="12.75" customHeight="1" x14ac:dyDescent="0.2">
      <c r="A4046" s="424" t="s">
        <v>6119</v>
      </c>
      <c r="B4046" s="429" t="s">
        <v>14987</v>
      </c>
      <c r="C4046" s="424" t="s">
        <v>1930</v>
      </c>
      <c r="D4046" s="434">
        <v>592.54</v>
      </c>
    </row>
    <row r="4047" spans="1:4" ht="12.75" customHeight="1" x14ac:dyDescent="0.2">
      <c r="A4047" s="424" t="s">
        <v>6127</v>
      </c>
      <c r="B4047" s="429" t="s">
        <v>14988</v>
      </c>
      <c r="C4047" s="424" t="s">
        <v>8866</v>
      </c>
      <c r="D4047" s="432">
        <v>1.02</v>
      </c>
    </row>
    <row r="4048" spans="1:4" ht="12.75" customHeight="1" x14ac:dyDescent="0.2">
      <c r="A4048" s="424" t="s">
        <v>6128</v>
      </c>
      <c r="B4048" s="429" t="s">
        <v>14989</v>
      </c>
      <c r="C4048" s="424" t="s">
        <v>8866</v>
      </c>
      <c r="D4048" s="433">
        <v>19.47</v>
      </c>
    </row>
    <row r="4049" spans="1:4" ht="12.75" customHeight="1" x14ac:dyDescent="0.2">
      <c r="A4049" s="424" t="s">
        <v>6129</v>
      </c>
      <c r="B4049" s="429" t="s">
        <v>14990</v>
      </c>
      <c r="C4049" s="424" t="s">
        <v>8866</v>
      </c>
      <c r="D4049" s="432">
        <v>3.23</v>
      </c>
    </row>
    <row r="4050" spans="1:4" ht="12.75" customHeight="1" x14ac:dyDescent="0.2">
      <c r="A4050" s="424" t="s">
        <v>6108</v>
      </c>
      <c r="B4050" s="429" t="s">
        <v>14991</v>
      </c>
      <c r="C4050" s="424" t="s">
        <v>13817</v>
      </c>
      <c r="D4050" s="435">
        <v>1993.26</v>
      </c>
    </row>
    <row r="4051" spans="1:4" ht="12.75" customHeight="1" x14ac:dyDescent="0.2">
      <c r="A4051" s="424" t="s">
        <v>6109</v>
      </c>
      <c r="B4051" s="429" t="s">
        <v>14992</v>
      </c>
      <c r="C4051" s="424" t="s">
        <v>13817</v>
      </c>
      <c r="D4051" s="435">
        <v>2839.37</v>
      </c>
    </row>
    <row r="4052" spans="1:4" ht="12.75" customHeight="1" x14ac:dyDescent="0.2">
      <c r="A4052" s="424" t="s">
        <v>6110</v>
      </c>
      <c r="B4052" s="429" t="s">
        <v>14993</v>
      </c>
      <c r="C4052" s="424" t="s">
        <v>13817</v>
      </c>
      <c r="D4052" s="434">
        <v>844.51</v>
      </c>
    </row>
    <row r="4053" spans="1:4" ht="12.75" customHeight="1" x14ac:dyDescent="0.2">
      <c r="A4053" s="424" t="s">
        <v>6139</v>
      </c>
      <c r="B4053" s="429" t="s">
        <v>14994</v>
      </c>
      <c r="C4053" s="424" t="s">
        <v>8872</v>
      </c>
      <c r="D4053" s="434">
        <v>368.01</v>
      </c>
    </row>
    <row r="4054" spans="1:4" ht="12.75" customHeight="1" x14ac:dyDescent="0.2">
      <c r="A4054" s="424" t="s">
        <v>6143</v>
      </c>
      <c r="B4054" s="429" t="s">
        <v>14995</v>
      </c>
      <c r="C4054" s="424" t="s">
        <v>8872</v>
      </c>
      <c r="D4054" s="434">
        <v>672.67</v>
      </c>
    </row>
    <row r="4055" spans="1:4" ht="12.75" customHeight="1" x14ac:dyDescent="0.2">
      <c r="A4055" s="424" t="s">
        <v>6144</v>
      </c>
      <c r="B4055" s="429" t="s">
        <v>14996</v>
      </c>
      <c r="C4055" s="424" t="s">
        <v>8872</v>
      </c>
      <c r="D4055" s="435">
        <v>1116.73</v>
      </c>
    </row>
    <row r="4056" spans="1:4" ht="12.75" customHeight="1" x14ac:dyDescent="0.2">
      <c r="A4056" s="424" t="s">
        <v>6131</v>
      </c>
      <c r="B4056" s="429" t="s">
        <v>14997</v>
      </c>
      <c r="C4056" s="424" t="s">
        <v>14998</v>
      </c>
      <c r="D4056" s="432">
        <v>0.08</v>
      </c>
    </row>
    <row r="4057" spans="1:4" ht="12.75" customHeight="1" x14ac:dyDescent="0.2">
      <c r="A4057" s="424" t="s">
        <v>6156</v>
      </c>
      <c r="B4057" s="429" t="s">
        <v>14999</v>
      </c>
      <c r="C4057" s="424" t="s">
        <v>10182</v>
      </c>
      <c r="D4057" s="432">
        <v>1.94</v>
      </c>
    </row>
    <row r="4058" spans="1:4" ht="12.75" customHeight="1" x14ac:dyDescent="0.2">
      <c r="A4058" s="424" t="s">
        <v>6163</v>
      </c>
      <c r="B4058" s="429" t="s">
        <v>15000</v>
      </c>
      <c r="C4058" s="424" t="s">
        <v>10182</v>
      </c>
      <c r="D4058" s="432">
        <v>1.17</v>
      </c>
    </row>
    <row r="4059" spans="1:4" ht="12.75" customHeight="1" x14ac:dyDescent="0.2">
      <c r="A4059" s="424" t="s">
        <v>6157</v>
      </c>
      <c r="B4059" s="429" t="s">
        <v>15001</v>
      </c>
      <c r="C4059" s="424" t="s">
        <v>10182</v>
      </c>
      <c r="D4059" s="432">
        <v>1.44</v>
      </c>
    </row>
    <row r="4060" spans="1:4" ht="12.75" customHeight="1" x14ac:dyDescent="0.2">
      <c r="A4060" s="424" t="s">
        <v>6158</v>
      </c>
      <c r="B4060" s="429" t="s">
        <v>15002</v>
      </c>
      <c r="C4060" s="424" t="s">
        <v>10182</v>
      </c>
      <c r="D4060" s="432">
        <v>1.41</v>
      </c>
    </row>
    <row r="4061" spans="1:4" ht="12.75" customHeight="1" x14ac:dyDescent="0.2">
      <c r="A4061" s="424" t="s">
        <v>6159</v>
      </c>
      <c r="B4061" s="429" t="s">
        <v>15003</v>
      </c>
      <c r="C4061" s="424" t="s">
        <v>10182</v>
      </c>
      <c r="D4061" s="432">
        <v>1.34</v>
      </c>
    </row>
    <row r="4062" spans="1:4" ht="12.75" customHeight="1" x14ac:dyDescent="0.2">
      <c r="A4062" s="424" t="s">
        <v>6160</v>
      </c>
      <c r="B4062" s="429" t="s">
        <v>15004</v>
      </c>
      <c r="C4062" s="424" t="s">
        <v>10182</v>
      </c>
      <c r="D4062" s="432">
        <v>1.33</v>
      </c>
    </row>
    <row r="4063" spans="1:4" ht="12.75" customHeight="1" x14ac:dyDescent="0.2">
      <c r="A4063" s="424" t="s">
        <v>6161</v>
      </c>
      <c r="B4063" s="429" t="s">
        <v>15005</v>
      </c>
      <c r="C4063" s="424" t="s">
        <v>10182</v>
      </c>
      <c r="D4063" s="432">
        <v>1.26</v>
      </c>
    </row>
    <row r="4064" spans="1:4" ht="12.75" customHeight="1" x14ac:dyDescent="0.2">
      <c r="A4064" s="424" t="s">
        <v>6162</v>
      </c>
      <c r="B4064" s="429" t="s">
        <v>15006</v>
      </c>
      <c r="C4064" s="424" t="s">
        <v>10182</v>
      </c>
      <c r="D4064" s="432">
        <v>1.25</v>
      </c>
    </row>
    <row r="4065" spans="1:4" ht="12.75" customHeight="1" x14ac:dyDescent="0.2">
      <c r="A4065" s="424" t="s">
        <v>6172</v>
      </c>
      <c r="B4065" s="429" t="s">
        <v>15007</v>
      </c>
      <c r="C4065" s="424" t="s">
        <v>15008</v>
      </c>
      <c r="D4065" s="432">
        <v>3.11</v>
      </c>
    </row>
    <row r="4066" spans="1:4" ht="12.75" customHeight="1" x14ac:dyDescent="0.2">
      <c r="A4066" s="424" t="s">
        <v>6179</v>
      </c>
      <c r="B4066" s="429" t="s">
        <v>15009</v>
      </c>
      <c r="C4066" s="424" t="s">
        <v>15008</v>
      </c>
      <c r="D4066" s="432">
        <v>1.88</v>
      </c>
    </row>
    <row r="4067" spans="1:4" ht="12.75" customHeight="1" x14ac:dyDescent="0.2">
      <c r="A4067" s="424" t="s">
        <v>6173</v>
      </c>
      <c r="B4067" s="429" t="s">
        <v>15010</v>
      </c>
      <c r="C4067" s="424" t="s">
        <v>15008</v>
      </c>
      <c r="D4067" s="432">
        <v>2.31</v>
      </c>
    </row>
    <row r="4068" spans="1:4" ht="12.75" customHeight="1" x14ac:dyDescent="0.2">
      <c r="A4068" s="424" t="s">
        <v>6174</v>
      </c>
      <c r="B4068" s="429" t="s">
        <v>15011</v>
      </c>
      <c r="C4068" s="424" t="s">
        <v>15008</v>
      </c>
      <c r="D4068" s="432">
        <v>2.2599999999999998</v>
      </c>
    </row>
    <row r="4069" spans="1:4" ht="12.75" customHeight="1" x14ac:dyDescent="0.2">
      <c r="A4069" s="424" t="s">
        <v>6177</v>
      </c>
      <c r="B4069" s="429" t="s">
        <v>15012</v>
      </c>
      <c r="C4069" s="424" t="s">
        <v>15008</v>
      </c>
      <c r="D4069" s="432">
        <v>2.0099999999999998</v>
      </c>
    </row>
    <row r="4070" spans="1:4" ht="12.75" customHeight="1" x14ac:dyDescent="0.2">
      <c r="A4070" s="424" t="s">
        <v>6178</v>
      </c>
      <c r="B4070" s="429" t="s">
        <v>15013</v>
      </c>
      <c r="C4070" s="424" t="s">
        <v>15008</v>
      </c>
      <c r="D4070" s="432">
        <v>2</v>
      </c>
    </row>
    <row r="4071" spans="1:4" ht="12.75" customHeight="1" x14ac:dyDescent="0.2">
      <c r="A4071" s="424" t="s">
        <v>6188</v>
      </c>
      <c r="B4071" s="429" t="s">
        <v>15014</v>
      </c>
      <c r="C4071" s="424" t="s">
        <v>10182</v>
      </c>
      <c r="D4071" s="432">
        <v>2.2000000000000002</v>
      </c>
    </row>
    <row r="4072" spans="1:4" ht="12.75" customHeight="1" x14ac:dyDescent="0.2">
      <c r="A4072" s="424" t="s">
        <v>6195</v>
      </c>
      <c r="B4072" s="429" t="s">
        <v>15015</v>
      </c>
      <c r="C4072" s="424" t="s">
        <v>10182</v>
      </c>
      <c r="D4072" s="432">
        <v>1.33</v>
      </c>
    </row>
    <row r="4073" spans="1:4" ht="12.75" customHeight="1" x14ac:dyDescent="0.2">
      <c r="A4073" s="424" t="s">
        <v>6189</v>
      </c>
      <c r="B4073" s="429" t="s">
        <v>15016</v>
      </c>
      <c r="C4073" s="424" t="s">
        <v>10182</v>
      </c>
      <c r="D4073" s="432">
        <v>1.64</v>
      </c>
    </row>
    <row r="4074" spans="1:4" ht="12.75" customHeight="1" x14ac:dyDescent="0.2">
      <c r="A4074" s="424" t="s">
        <v>6190</v>
      </c>
      <c r="B4074" s="429" t="s">
        <v>15017</v>
      </c>
      <c r="C4074" s="424" t="s">
        <v>10182</v>
      </c>
      <c r="D4074" s="432">
        <v>1.6</v>
      </c>
    </row>
    <row r="4075" spans="1:4" ht="12.75" customHeight="1" x14ac:dyDescent="0.2">
      <c r="A4075" s="424" t="s">
        <v>6191</v>
      </c>
      <c r="B4075" s="429" t="s">
        <v>15018</v>
      </c>
      <c r="C4075" s="424" t="s">
        <v>10182</v>
      </c>
      <c r="D4075" s="432">
        <v>1.52</v>
      </c>
    </row>
    <row r="4076" spans="1:4" ht="12.75" customHeight="1" x14ac:dyDescent="0.2">
      <c r="A4076" s="424" t="s">
        <v>6175</v>
      </c>
      <c r="B4076" s="429" t="s">
        <v>15019</v>
      </c>
      <c r="C4076" s="424" t="s">
        <v>15008</v>
      </c>
      <c r="D4076" s="432">
        <v>2.15</v>
      </c>
    </row>
    <row r="4077" spans="1:4" ht="12.75" customHeight="1" x14ac:dyDescent="0.2">
      <c r="A4077" s="424" t="s">
        <v>6192</v>
      </c>
      <c r="B4077" s="429" t="s">
        <v>15020</v>
      </c>
      <c r="C4077" s="424" t="s">
        <v>10182</v>
      </c>
      <c r="D4077" s="432">
        <v>1.51</v>
      </c>
    </row>
    <row r="4078" spans="1:4" ht="12.75" customHeight="1" x14ac:dyDescent="0.2">
      <c r="A4078" s="424" t="s">
        <v>6176</v>
      </c>
      <c r="B4078" s="429" t="s">
        <v>15021</v>
      </c>
      <c r="C4078" s="424" t="s">
        <v>15008</v>
      </c>
      <c r="D4078" s="432">
        <v>2.13</v>
      </c>
    </row>
    <row r="4079" spans="1:4" ht="12.75" customHeight="1" x14ac:dyDescent="0.2">
      <c r="A4079" s="424" t="s">
        <v>6193</v>
      </c>
      <c r="B4079" s="429" t="s">
        <v>15022</v>
      </c>
      <c r="C4079" s="424" t="s">
        <v>10182</v>
      </c>
      <c r="D4079" s="432">
        <v>1.42</v>
      </c>
    </row>
    <row r="4080" spans="1:4" ht="12.75" customHeight="1" x14ac:dyDescent="0.2">
      <c r="A4080" s="424" t="s">
        <v>6194</v>
      </c>
      <c r="B4080" s="429" t="s">
        <v>15023</v>
      </c>
      <c r="C4080" s="424" t="s">
        <v>10182</v>
      </c>
      <c r="D4080" s="432">
        <v>1.41</v>
      </c>
    </row>
    <row r="4081" spans="1:4" ht="12.75" customHeight="1" x14ac:dyDescent="0.2">
      <c r="A4081" s="424" t="s">
        <v>6148</v>
      </c>
      <c r="B4081" s="429" t="s">
        <v>15024</v>
      </c>
      <c r="C4081" s="424" t="s">
        <v>10182</v>
      </c>
      <c r="D4081" s="432">
        <v>2.0699999999999998</v>
      </c>
    </row>
    <row r="4082" spans="1:4" ht="12.75" customHeight="1" x14ac:dyDescent="0.2">
      <c r="A4082" s="424" t="s">
        <v>6155</v>
      </c>
      <c r="B4082" s="429" t="s">
        <v>15025</v>
      </c>
      <c r="C4082" s="424" t="s">
        <v>10182</v>
      </c>
      <c r="D4082" s="432">
        <v>1.25</v>
      </c>
    </row>
    <row r="4083" spans="1:4" ht="12.75" customHeight="1" x14ac:dyDescent="0.2">
      <c r="A4083" s="424" t="s">
        <v>6149</v>
      </c>
      <c r="B4083" s="429" t="s">
        <v>15026</v>
      </c>
      <c r="C4083" s="424" t="s">
        <v>10182</v>
      </c>
      <c r="D4083" s="432">
        <v>1.54</v>
      </c>
    </row>
    <row r="4084" spans="1:4" ht="12.75" customHeight="1" x14ac:dyDescent="0.2">
      <c r="A4084" s="424" t="s">
        <v>6150</v>
      </c>
      <c r="B4084" s="429" t="s">
        <v>15027</v>
      </c>
      <c r="C4084" s="424" t="s">
        <v>10182</v>
      </c>
      <c r="D4084" s="432">
        <v>1.5</v>
      </c>
    </row>
    <row r="4085" spans="1:4" ht="12.75" customHeight="1" x14ac:dyDescent="0.2">
      <c r="A4085" s="424" t="s">
        <v>6151</v>
      </c>
      <c r="B4085" s="429" t="s">
        <v>15028</v>
      </c>
      <c r="C4085" s="424" t="s">
        <v>10182</v>
      </c>
      <c r="D4085" s="432">
        <v>1.43</v>
      </c>
    </row>
    <row r="4086" spans="1:4" ht="12.75" customHeight="1" x14ac:dyDescent="0.2">
      <c r="A4086" s="424" t="s">
        <v>6152</v>
      </c>
      <c r="B4086" s="429" t="s">
        <v>15029</v>
      </c>
      <c r="C4086" s="424" t="s">
        <v>10182</v>
      </c>
      <c r="D4086" s="432">
        <v>1.42</v>
      </c>
    </row>
    <row r="4087" spans="1:4" ht="12.75" customHeight="1" x14ac:dyDescent="0.2">
      <c r="A4087" s="424" t="s">
        <v>6153</v>
      </c>
      <c r="B4087" s="429" t="s">
        <v>15030</v>
      </c>
      <c r="C4087" s="424" t="s">
        <v>10182</v>
      </c>
      <c r="D4087" s="432">
        <v>1.34</v>
      </c>
    </row>
    <row r="4088" spans="1:4" ht="12.75" customHeight="1" x14ac:dyDescent="0.2">
      <c r="A4088" s="424" t="s">
        <v>6154</v>
      </c>
      <c r="B4088" s="429" t="s">
        <v>15031</v>
      </c>
      <c r="C4088" s="424" t="s">
        <v>10182</v>
      </c>
      <c r="D4088" s="432">
        <v>1.33</v>
      </c>
    </row>
    <row r="4089" spans="1:4" ht="12.75" customHeight="1" x14ac:dyDescent="0.2">
      <c r="A4089" s="424" t="s">
        <v>6196</v>
      </c>
      <c r="B4089" s="429" t="s">
        <v>15032</v>
      </c>
      <c r="C4089" s="424" t="s">
        <v>10179</v>
      </c>
      <c r="D4089" s="432">
        <v>1.29</v>
      </c>
    </row>
    <row r="4090" spans="1:4" ht="12.75" customHeight="1" x14ac:dyDescent="0.2">
      <c r="A4090" s="424" t="s">
        <v>6203</v>
      </c>
      <c r="B4090" s="429" t="s">
        <v>15033</v>
      </c>
      <c r="C4090" s="424" t="s">
        <v>10179</v>
      </c>
      <c r="D4090" s="432">
        <v>0.78</v>
      </c>
    </row>
    <row r="4091" spans="1:4" ht="12.75" customHeight="1" x14ac:dyDescent="0.2">
      <c r="A4091" s="424" t="s">
        <v>6197</v>
      </c>
      <c r="B4091" s="429" t="s">
        <v>15034</v>
      </c>
      <c r="C4091" s="424" t="s">
        <v>10179</v>
      </c>
      <c r="D4091" s="432">
        <v>0.96</v>
      </c>
    </row>
    <row r="4092" spans="1:4" ht="12.75" customHeight="1" x14ac:dyDescent="0.2">
      <c r="A4092" s="424" t="s">
        <v>6198</v>
      </c>
      <c r="B4092" s="429" t="s">
        <v>15035</v>
      </c>
      <c r="C4092" s="424" t="s">
        <v>10179</v>
      </c>
      <c r="D4092" s="432">
        <v>0.94</v>
      </c>
    </row>
    <row r="4093" spans="1:4" ht="12.75" customHeight="1" x14ac:dyDescent="0.2">
      <c r="A4093" s="424" t="s">
        <v>6199</v>
      </c>
      <c r="B4093" s="429" t="s">
        <v>15036</v>
      </c>
      <c r="C4093" s="424" t="s">
        <v>10179</v>
      </c>
      <c r="D4093" s="432">
        <v>0.89</v>
      </c>
    </row>
    <row r="4094" spans="1:4" ht="12.75" customHeight="1" x14ac:dyDescent="0.2">
      <c r="A4094" s="424" t="s">
        <v>6200</v>
      </c>
      <c r="B4094" s="429" t="s">
        <v>15037</v>
      </c>
      <c r="C4094" s="424" t="s">
        <v>10179</v>
      </c>
      <c r="D4094" s="432">
        <v>0.88</v>
      </c>
    </row>
    <row r="4095" spans="1:4" ht="12.75" customHeight="1" x14ac:dyDescent="0.2">
      <c r="A4095" s="424" t="s">
        <v>6201</v>
      </c>
      <c r="B4095" s="429" t="s">
        <v>15038</v>
      </c>
      <c r="C4095" s="424" t="s">
        <v>10179</v>
      </c>
      <c r="D4095" s="432">
        <v>0.84</v>
      </c>
    </row>
    <row r="4096" spans="1:4" ht="12.75" customHeight="1" x14ac:dyDescent="0.2">
      <c r="A4096" s="424" t="s">
        <v>6202</v>
      </c>
      <c r="B4096" s="429" t="s">
        <v>15039</v>
      </c>
      <c r="C4096" s="424" t="s">
        <v>10179</v>
      </c>
      <c r="D4096" s="432">
        <v>0.83</v>
      </c>
    </row>
    <row r="4097" spans="1:4" ht="12.75" customHeight="1" x14ac:dyDescent="0.2">
      <c r="A4097" s="424" t="s">
        <v>6180</v>
      </c>
      <c r="B4097" s="429" t="s">
        <v>15040</v>
      </c>
      <c r="C4097" s="424" t="s">
        <v>10182</v>
      </c>
      <c r="D4097" s="432">
        <v>2.2000000000000002</v>
      </c>
    </row>
    <row r="4098" spans="1:4" ht="12.75" customHeight="1" x14ac:dyDescent="0.2">
      <c r="A4098" s="424" t="s">
        <v>6164</v>
      </c>
      <c r="B4098" s="429" t="s">
        <v>15041</v>
      </c>
      <c r="C4098" s="424" t="s">
        <v>15008</v>
      </c>
      <c r="D4098" s="432">
        <v>2.72</v>
      </c>
    </row>
    <row r="4099" spans="1:4" ht="12.75" customHeight="1" x14ac:dyDescent="0.2">
      <c r="A4099" s="424" t="s">
        <v>6171</v>
      </c>
      <c r="B4099" s="429" t="s">
        <v>15042</v>
      </c>
      <c r="C4099" s="424" t="s">
        <v>15008</v>
      </c>
      <c r="D4099" s="432">
        <v>1.64</v>
      </c>
    </row>
    <row r="4100" spans="1:4" ht="12.75" customHeight="1" x14ac:dyDescent="0.2">
      <c r="A4100" s="424" t="s">
        <v>6187</v>
      </c>
      <c r="B4100" s="429" t="s">
        <v>15043</v>
      </c>
      <c r="C4100" s="424" t="s">
        <v>10182</v>
      </c>
      <c r="D4100" s="432">
        <v>1.33</v>
      </c>
    </row>
    <row r="4101" spans="1:4" ht="12.75" customHeight="1" x14ac:dyDescent="0.2">
      <c r="A4101" s="424" t="s">
        <v>6165</v>
      </c>
      <c r="B4101" s="429" t="s">
        <v>15044</v>
      </c>
      <c r="C4101" s="424" t="s">
        <v>15008</v>
      </c>
      <c r="D4101" s="432">
        <v>2.02</v>
      </c>
    </row>
    <row r="4102" spans="1:4" ht="12.75" customHeight="1" x14ac:dyDescent="0.2">
      <c r="A4102" s="424" t="s">
        <v>6181</v>
      </c>
      <c r="B4102" s="429" t="s">
        <v>15045</v>
      </c>
      <c r="C4102" s="424" t="s">
        <v>15008</v>
      </c>
      <c r="D4102" s="432">
        <v>1.64</v>
      </c>
    </row>
    <row r="4103" spans="1:4" ht="12.75" customHeight="1" x14ac:dyDescent="0.2">
      <c r="A4103" s="424" t="s">
        <v>6166</v>
      </c>
      <c r="B4103" s="429" t="s">
        <v>15046</v>
      </c>
      <c r="C4103" s="424" t="s">
        <v>15008</v>
      </c>
      <c r="D4103" s="432">
        <v>1.97</v>
      </c>
    </row>
    <row r="4104" spans="1:4" ht="12.75" customHeight="1" x14ac:dyDescent="0.2">
      <c r="A4104" s="424" t="s">
        <v>6182</v>
      </c>
      <c r="B4104" s="429" t="s">
        <v>15047</v>
      </c>
      <c r="C4104" s="424" t="s">
        <v>10182</v>
      </c>
      <c r="D4104" s="432">
        <v>1.6</v>
      </c>
    </row>
    <row r="4105" spans="1:4" ht="12.75" customHeight="1" x14ac:dyDescent="0.2">
      <c r="A4105" s="424" t="s">
        <v>6167</v>
      </c>
      <c r="B4105" s="429" t="s">
        <v>15048</v>
      </c>
      <c r="C4105" s="424" t="s">
        <v>15008</v>
      </c>
      <c r="D4105" s="432">
        <v>1.88</v>
      </c>
    </row>
    <row r="4106" spans="1:4" ht="12.75" customHeight="1" x14ac:dyDescent="0.2">
      <c r="A4106" s="424" t="s">
        <v>6183</v>
      </c>
      <c r="B4106" s="429" t="s">
        <v>15049</v>
      </c>
      <c r="C4106" s="424" t="s">
        <v>15008</v>
      </c>
      <c r="D4106" s="432">
        <v>1.52</v>
      </c>
    </row>
    <row r="4107" spans="1:4" ht="12.75" customHeight="1" x14ac:dyDescent="0.2">
      <c r="A4107" s="424" t="s">
        <v>6168</v>
      </c>
      <c r="B4107" s="429" t="s">
        <v>15050</v>
      </c>
      <c r="C4107" s="424" t="s">
        <v>15008</v>
      </c>
      <c r="D4107" s="432">
        <v>1.86</v>
      </c>
    </row>
    <row r="4108" spans="1:4" ht="12.75" customHeight="1" x14ac:dyDescent="0.2">
      <c r="A4108" s="424" t="s">
        <v>6184</v>
      </c>
      <c r="B4108" s="429" t="s">
        <v>15051</v>
      </c>
      <c r="C4108" s="424" t="s">
        <v>10182</v>
      </c>
      <c r="D4108" s="432">
        <v>1.51</v>
      </c>
    </row>
    <row r="4109" spans="1:4" ht="12.75" customHeight="1" x14ac:dyDescent="0.2">
      <c r="A4109" s="424" t="s">
        <v>6169</v>
      </c>
      <c r="B4109" s="429" t="s">
        <v>15052</v>
      </c>
      <c r="C4109" s="424" t="s">
        <v>15008</v>
      </c>
      <c r="D4109" s="432">
        <v>1.76</v>
      </c>
    </row>
    <row r="4110" spans="1:4" ht="12.75" customHeight="1" x14ac:dyDescent="0.2">
      <c r="A4110" s="424" t="s">
        <v>6185</v>
      </c>
      <c r="B4110" s="429" t="s">
        <v>15053</v>
      </c>
      <c r="C4110" s="424" t="s">
        <v>10182</v>
      </c>
      <c r="D4110" s="432">
        <v>1.42</v>
      </c>
    </row>
    <row r="4111" spans="1:4" ht="12.75" customHeight="1" x14ac:dyDescent="0.2">
      <c r="A4111" s="424" t="s">
        <v>6170</v>
      </c>
      <c r="B4111" s="429" t="s">
        <v>15054</v>
      </c>
      <c r="C4111" s="424" t="s">
        <v>15008</v>
      </c>
      <c r="D4111" s="432">
        <v>1.75</v>
      </c>
    </row>
    <row r="4112" spans="1:4" ht="12.75" customHeight="1" x14ac:dyDescent="0.2">
      <c r="A4112" s="424" t="s">
        <v>6186</v>
      </c>
      <c r="B4112" s="429" t="s">
        <v>15055</v>
      </c>
      <c r="C4112" s="424" t="s">
        <v>10182</v>
      </c>
      <c r="D4112" s="432">
        <v>1.41</v>
      </c>
    </row>
    <row r="4113" spans="1:4" ht="12.75" customHeight="1" x14ac:dyDescent="0.2">
      <c r="A4113" s="424" t="s">
        <v>6142</v>
      </c>
      <c r="B4113" s="429" t="s">
        <v>15056</v>
      </c>
      <c r="C4113" s="424" t="s">
        <v>8872</v>
      </c>
      <c r="D4113" s="434">
        <v>951.2</v>
      </c>
    </row>
    <row r="4114" spans="1:4" ht="12.75" customHeight="1" x14ac:dyDescent="0.2">
      <c r="A4114" s="424" t="s">
        <v>6141</v>
      </c>
      <c r="B4114" s="429" t="s">
        <v>15057</v>
      </c>
      <c r="C4114" s="424" t="s">
        <v>8872</v>
      </c>
      <c r="D4114" s="434">
        <v>301.87</v>
      </c>
    </row>
    <row r="4115" spans="1:4" ht="12.75" customHeight="1" x14ac:dyDescent="0.2">
      <c r="A4115" s="424" t="s">
        <v>6140</v>
      </c>
      <c r="B4115" s="429" t="s">
        <v>15058</v>
      </c>
      <c r="C4115" s="424" t="s">
        <v>8872</v>
      </c>
      <c r="D4115" s="434">
        <v>169.95</v>
      </c>
    </row>
    <row r="4116" spans="1:4" ht="12.75" customHeight="1" x14ac:dyDescent="0.2">
      <c r="A4116" s="430">
        <v>256</v>
      </c>
      <c r="B4116" s="428" t="s">
        <v>15059</v>
      </c>
      <c r="C4116" s="423"/>
      <c r="D4116" s="431"/>
    </row>
    <row r="4117" spans="1:4" ht="12.75" customHeight="1" x14ac:dyDescent="0.2">
      <c r="A4117" s="424" t="s">
        <v>6239</v>
      </c>
      <c r="B4117" s="429" t="s">
        <v>15060</v>
      </c>
      <c r="C4117" s="424" t="s">
        <v>8866</v>
      </c>
      <c r="D4117" s="434">
        <v>126.19</v>
      </c>
    </row>
    <row r="4118" spans="1:4" ht="12.75" customHeight="1" x14ac:dyDescent="0.2">
      <c r="A4118" s="424" t="s">
        <v>6284</v>
      </c>
      <c r="B4118" s="429" t="s">
        <v>15061</v>
      </c>
      <c r="C4118" s="424" t="s">
        <v>8989</v>
      </c>
      <c r="D4118" s="434">
        <v>110.84</v>
      </c>
    </row>
    <row r="4119" spans="1:4" ht="12.75" customHeight="1" x14ac:dyDescent="0.2">
      <c r="A4119" s="424" t="s">
        <v>6234</v>
      </c>
      <c r="B4119" s="429" t="s">
        <v>15062</v>
      </c>
      <c r="C4119" s="424" t="s">
        <v>8866</v>
      </c>
      <c r="D4119" s="433">
        <v>48.33</v>
      </c>
    </row>
    <row r="4120" spans="1:4" ht="12.75" customHeight="1" x14ac:dyDescent="0.2">
      <c r="A4120" s="424" t="s">
        <v>6211</v>
      </c>
      <c r="B4120" s="429" t="s">
        <v>15063</v>
      </c>
      <c r="C4120" s="424" t="s">
        <v>8872</v>
      </c>
      <c r="D4120" s="434">
        <v>647.01</v>
      </c>
    </row>
    <row r="4121" spans="1:4" ht="12.75" customHeight="1" x14ac:dyDescent="0.2">
      <c r="A4121" s="424" t="s">
        <v>6277</v>
      </c>
      <c r="B4121" s="429" t="s">
        <v>15064</v>
      </c>
      <c r="C4121" s="424" t="s">
        <v>952</v>
      </c>
      <c r="D4121" s="432">
        <v>9.7899999999999991</v>
      </c>
    </row>
    <row r="4122" spans="1:4" ht="12.75" customHeight="1" x14ac:dyDescent="0.2">
      <c r="A4122" s="424" t="s">
        <v>6278</v>
      </c>
      <c r="B4122" s="429" t="s">
        <v>15065</v>
      </c>
      <c r="C4122" s="424" t="s">
        <v>952</v>
      </c>
      <c r="D4122" s="433">
        <v>11.03</v>
      </c>
    </row>
    <row r="4123" spans="1:4" ht="12.75" customHeight="1" x14ac:dyDescent="0.2">
      <c r="A4123" s="424" t="s">
        <v>6289</v>
      </c>
      <c r="B4123" s="429" t="s">
        <v>15066</v>
      </c>
      <c r="C4123" s="424" t="s">
        <v>22</v>
      </c>
      <c r="D4123" s="434">
        <v>400.91</v>
      </c>
    </row>
    <row r="4124" spans="1:4" ht="12.75" customHeight="1" x14ac:dyDescent="0.2">
      <c r="A4124" s="424" t="s">
        <v>6308</v>
      </c>
      <c r="B4124" s="429" t="s">
        <v>15067</v>
      </c>
      <c r="C4124" s="424" t="s">
        <v>8866</v>
      </c>
      <c r="D4124" s="432">
        <v>4.5</v>
      </c>
    </row>
    <row r="4125" spans="1:4" ht="12.75" customHeight="1" x14ac:dyDescent="0.2">
      <c r="A4125" s="424" t="s">
        <v>6290</v>
      </c>
      <c r="B4125" s="429" t="s">
        <v>15068</v>
      </c>
      <c r="C4125" s="424" t="s">
        <v>22</v>
      </c>
      <c r="D4125" s="434">
        <v>134.57</v>
      </c>
    </row>
    <row r="4126" spans="1:4" ht="12.75" customHeight="1" x14ac:dyDescent="0.2">
      <c r="A4126" s="424" t="s">
        <v>6291</v>
      </c>
      <c r="B4126" s="429" t="s">
        <v>15069</v>
      </c>
      <c r="C4126" s="424" t="s">
        <v>22</v>
      </c>
      <c r="D4126" s="434">
        <v>142.21</v>
      </c>
    </row>
    <row r="4127" spans="1:4" ht="12.75" customHeight="1" x14ac:dyDescent="0.2">
      <c r="A4127" s="424" t="s">
        <v>6293</v>
      </c>
      <c r="B4127" s="429" t="s">
        <v>15070</v>
      </c>
      <c r="C4127" s="424" t="s">
        <v>22</v>
      </c>
      <c r="D4127" s="434">
        <v>262.11</v>
      </c>
    </row>
    <row r="4128" spans="1:4" ht="12.75" customHeight="1" x14ac:dyDescent="0.2">
      <c r="A4128" s="424" t="s">
        <v>6292</v>
      </c>
      <c r="B4128" s="429" t="s">
        <v>15071</v>
      </c>
      <c r="C4128" s="424" t="s">
        <v>22</v>
      </c>
      <c r="D4128" s="434">
        <v>224.53</v>
      </c>
    </row>
    <row r="4129" spans="1:4" ht="12.75" customHeight="1" x14ac:dyDescent="0.2">
      <c r="A4129" s="424" t="s">
        <v>6276</v>
      </c>
      <c r="B4129" s="429" t="s">
        <v>15072</v>
      </c>
      <c r="C4129" s="424" t="s">
        <v>8872</v>
      </c>
      <c r="D4129" s="433">
        <v>76.22</v>
      </c>
    </row>
    <row r="4130" spans="1:4" ht="12.75" customHeight="1" x14ac:dyDescent="0.2">
      <c r="A4130" s="424" t="s">
        <v>6212</v>
      </c>
      <c r="B4130" s="429" t="s">
        <v>15073</v>
      </c>
      <c r="C4130" s="424" t="s">
        <v>8872</v>
      </c>
      <c r="D4130" s="434">
        <v>466.54</v>
      </c>
    </row>
    <row r="4131" spans="1:4" ht="12.75" customHeight="1" x14ac:dyDescent="0.2">
      <c r="A4131" s="424" t="s">
        <v>6213</v>
      </c>
      <c r="B4131" s="429" t="s">
        <v>15074</v>
      </c>
      <c r="C4131" s="424" t="s">
        <v>8872</v>
      </c>
      <c r="D4131" s="434">
        <v>527.74</v>
      </c>
    </row>
    <row r="4132" spans="1:4" ht="12.75" customHeight="1" x14ac:dyDescent="0.2">
      <c r="A4132" s="424" t="s">
        <v>6214</v>
      </c>
      <c r="B4132" s="429" t="s">
        <v>15075</v>
      </c>
      <c r="C4132" s="424" t="s">
        <v>8872</v>
      </c>
      <c r="D4132" s="434">
        <v>537.94000000000005</v>
      </c>
    </row>
    <row r="4133" spans="1:4" ht="12.75" customHeight="1" x14ac:dyDescent="0.2">
      <c r="A4133" s="424" t="s">
        <v>6275</v>
      </c>
      <c r="B4133" s="429" t="s">
        <v>15076</v>
      </c>
      <c r="C4133" s="424" t="s">
        <v>8872</v>
      </c>
      <c r="D4133" s="434">
        <v>444.18</v>
      </c>
    </row>
    <row r="4134" spans="1:4" ht="12.75" customHeight="1" x14ac:dyDescent="0.2">
      <c r="A4134" s="424" t="s">
        <v>6216</v>
      </c>
      <c r="B4134" s="429" t="s">
        <v>15077</v>
      </c>
      <c r="C4134" s="424" t="s">
        <v>8872</v>
      </c>
      <c r="D4134" s="434">
        <v>575.36</v>
      </c>
    </row>
    <row r="4135" spans="1:4" ht="12.75" customHeight="1" x14ac:dyDescent="0.2">
      <c r="A4135" s="424" t="s">
        <v>6217</v>
      </c>
      <c r="B4135" s="429" t="s">
        <v>15078</v>
      </c>
      <c r="C4135" s="424" t="s">
        <v>8872</v>
      </c>
      <c r="D4135" s="434">
        <v>605.96</v>
      </c>
    </row>
    <row r="4136" spans="1:4" ht="12.75" customHeight="1" x14ac:dyDescent="0.2">
      <c r="A4136" s="424" t="s">
        <v>6218</v>
      </c>
      <c r="B4136" s="429" t="s">
        <v>15079</v>
      </c>
      <c r="C4136" s="424" t="s">
        <v>8872</v>
      </c>
      <c r="D4136" s="434">
        <v>622.96</v>
      </c>
    </row>
    <row r="4137" spans="1:4" ht="12.75" customHeight="1" x14ac:dyDescent="0.2">
      <c r="A4137" s="424" t="s">
        <v>6219</v>
      </c>
      <c r="B4137" s="429" t="s">
        <v>15080</v>
      </c>
      <c r="C4137" s="424" t="s">
        <v>8872</v>
      </c>
      <c r="D4137" s="434">
        <v>631.79999999999995</v>
      </c>
    </row>
    <row r="4138" spans="1:4" ht="12.75" customHeight="1" x14ac:dyDescent="0.2">
      <c r="A4138" s="424" t="s">
        <v>6220</v>
      </c>
      <c r="B4138" s="429" t="s">
        <v>15081</v>
      </c>
      <c r="C4138" s="424" t="s">
        <v>8872</v>
      </c>
      <c r="D4138" s="434">
        <v>636.55999999999995</v>
      </c>
    </row>
    <row r="4139" spans="1:4" ht="12.75" customHeight="1" x14ac:dyDescent="0.2">
      <c r="A4139" s="424" t="s">
        <v>6221</v>
      </c>
      <c r="B4139" s="429" t="s">
        <v>15082</v>
      </c>
      <c r="C4139" s="424" t="s">
        <v>8872</v>
      </c>
      <c r="D4139" s="434">
        <v>646.76</v>
      </c>
    </row>
    <row r="4140" spans="1:4" ht="12.75" customHeight="1" x14ac:dyDescent="0.2">
      <c r="A4140" s="424" t="s">
        <v>6222</v>
      </c>
      <c r="B4140" s="429" t="s">
        <v>15083</v>
      </c>
      <c r="C4140" s="424" t="s">
        <v>8872</v>
      </c>
      <c r="D4140" s="434">
        <v>650.5</v>
      </c>
    </row>
    <row r="4141" spans="1:4" ht="12.75" customHeight="1" x14ac:dyDescent="0.2">
      <c r="A4141" s="424" t="s">
        <v>6223</v>
      </c>
      <c r="B4141" s="429" t="s">
        <v>15084</v>
      </c>
      <c r="C4141" s="424" t="s">
        <v>8872</v>
      </c>
      <c r="D4141" s="434">
        <v>659</v>
      </c>
    </row>
    <row r="4142" spans="1:4" ht="12.75" customHeight="1" x14ac:dyDescent="0.2">
      <c r="A4142" s="424" t="s">
        <v>6224</v>
      </c>
      <c r="B4142" s="429" t="s">
        <v>15085</v>
      </c>
      <c r="C4142" s="424" t="s">
        <v>8872</v>
      </c>
      <c r="D4142" s="434">
        <v>677.36</v>
      </c>
    </row>
    <row r="4143" spans="1:4" ht="12.75" customHeight="1" x14ac:dyDescent="0.2">
      <c r="A4143" s="424" t="s">
        <v>6282</v>
      </c>
      <c r="B4143" s="429" t="s">
        <v>15086</v>
      </c>
      <c r="C4143" s="424" t="s">
        <v>8872</v>
      </c>
      <c r="D4143" s="434">
        <v>604.29</v>
      </c>
    </row>
    <row r="4144" spans="1:4" ht="12.75" customHeight="1" x14ac:dyDescent="0.2">
      <c r="A4144" s="424" t="s">
        <v>6266</v>
      </c>
      <c r="B4144" s="429" t="s">
        <v>15087</v>
      </c>
      <c r="C4144" s="424" t="s">
        <v>8872</v>
      </c>
      <c r="D4144" s="434">
        <v>551.25</v>
      </c>
    </row>
    <row r="4145" spans="1:4" ht="12.75" customHeight="1" x14ac:dyDescent="0.2">
      <c r="A4145" s="424" t="s">
        <v>6267</v>
      </c>
      <c r="B4145" s="429" t="s">
        <v>15088</v>
      </c>
      <c r="C4145" s="424" t="s">
        <v>8872</v>
      </c>
      <c r="D4145" s="434">
        <v>568.25</v>
      </c>
    </row>
    <row r="4146" spans="1:4" ht="12.75" customHeight="1" x14ac:dyDescent="0.2">
      <c r="A4146" s="424" t="s">
        <v>6268</v>
      </c>
      <c r="B4146" s="429" t="s">
        <v>15089</v>
      </c>
      <c r="C4146" s="424" t="s">
        <v>8872</v>
      </c>
      <c r="D4146" s="434">
        <v>577.09</v>
      </c>
    </row>
    <row r="4147" spans="1:4" ht="12.75" customHeight="1" x14ac:dyDescent="0.2">
      <c r="A4147" s="424" t="s">
        <v>6269</v>
      </c>
      <c r="B4147" s="429" t="s">
        <v>15090</v>
      </c>
      <c r="C4147" s="424" t="s">
        <v>8872</v>
      </c>
      <c r="D4147" s="434">
        <v>581.85</v>
      </c>
    </row>
    <row r="4148" spans="1:4" ht="12.75" customHeight="1" x14ac:dyDescent="0.2">
      <c r="A4148" s="424" t="s">
        <v>6270</v>
      </c>
      <c r="B4148" s="429" t="s">
        <v>15091</v>
      </c>
      <c r="C4148" s="424" t="s">
        <v>8872</v>
      </c>
      <c r="D4148" s="434">
        <v>592.04999999999995</v>
      </c>
    </row>
    <row r="4149" spans="1:4" ht="12.75" customHeight="1" x14ac:dyDescent="0.2">
      <c r="A4149" s="424" t="s">
        <v>6271</v>
      </c>
      <c r="B4149" s="429" t="s">
        <v>15092</v>
      </c>
      <c r="C4149" s="424" t="s">
        <v>8872</v>
      </c>
      <c r="D4149" s="434">
        <v>595.79</v>
      </c>
    </row>
    <row r="4150" spans="1:4" ht="12.75" customHeight="1" x14ac:dyDescent="0.2">
      <c r="A4150" s="424" t="s">
        <v>6272</v>
      </c>
      <c r="B4150" s="429" t="s">
        <v>15093</v>
      </c>
      <c r="C4150" s="424" t="s">
        <v>8872</v>
      </c>
      <c r="D4150" s="434">
        <v>604.29</v>
      </c>
    </row>
    <row r="4151" spans="1:4" ht="12.75" customHeight="1" x14ac:dyDescent="0.2">
      <c r="A4151" s="424" t="s">
        <v>6273</v>
      </c>
      <c r="B4151" s="429" t="s">
        <v>15094</v>
      </c>
      <c r="C4151" s="424" t="s">
        <v>8872</v>
      </c>
      <c r="D4151" s="434">
        <v>622.65</v>
      </c>
    </row>
    <row r="4152" spans="1:4" ht="12.75" customHeight="1" x14ac:dyDescent="0.2">
      <c r="A4152" s="424" t="s">
        <v>6215</v>
      </c>
      <c r="B4152" s="429" t="s">
        <v>15095</v>
      </c>
      <c r="C4152" s="424" t="s">
        <v>8872</v>
      </c>
      <c r="D4152" s="434">
        <v>510.78</v>
      </c>
    </row>
    <row r="4153" spans="1:4" ht="12.75" customHeight="1" x14ac:dyDescent="0.2">
      <c r="A4153" s="424" t="s">
        <v>6274</v>
      </c>
      <c r="B4153" s="429" t="s">
        <v>15096</v>
      </c>
      <c r="C4153" s="424" t="s">
        <v>8872</v>
      </c>
      <c r="D4153" s="434">
        <v>436.06</v>
      </c>
    </row>
    <row r="4154" spans="1:4" ht="12.75" customHeight="1" x14ac:dyDescent="0.2">
      <c r="A4154" s="424" t="s">
        <v>6205</v>
      </c>
      <c r="B4154" s="429" t="s">
        <v>761</v>
      </c>
      <c r="C4154" s="424" t="s">
        <v>8872</v>
      </c>
      <c r="D4154" s="434">
        <v>163.1</v>
      </c>
    </row>
    <row r="4155" spans="1:4" ht="12.75" customHeight="1" x14ac:dyDescent="0.2">
      <c r="A4155" s="424" t="s">
        <v>6208</v>
      </c>
      <c r="B4155" s="429" t="s">
        <v>15097</v>
      </c>
      <c r="C4155" s="424" t="s">
        <v>22</v>
      </c>
      <c r="D4155" s="433">
        <v>73.17</v>
      </c>
    </row>
    <row r="4156" spans="1:4" ht="12.75" customHeight="1" x14ac:dyDescent="0.2">
      <c r="A4156" s="424" t="s">
        <v>6238</v>
      </c>
      <c r="B4156" s="429" t="s">
        <v>15098</v>
      </c>
      <c r="C4156" s="424" t="s">
        <v>8866</v>
      </c>
      <c r="D4156" s="433">
        <v>19.920000000000002</v>
      </c>
    </row>
    <row r="4157" spans="1:4" ht="12.75" customHeight="1" x14ac:dyDescent="0.2">
      <c r="A4157" s="424" t="s">
        <v>6206</v>
      </c>
      <c r="B4157" s="429" t="s">
        <v>15099</v>
      </c>
      <c r="C4157" s="424" t="s">
        <v>8872</v>
      </c>
      <c r="D4157" s="434">
        <v>233.58</v>
      </c>
    </row>
    <row r="4158" spans="1:4" ht="12.75" customHeight="1" x14ac:dyDescent="0.2">
      <c r="A4158" s="424" t="s">
        <v>6207</v>
      </c>
      <c r="B4158" s="429" t="s">
        <v>15100</v>
      </c>
      <c r="C4158" s="424" t="s">
        <v>8872</v>
      </c>
      <c r="D4158" s="434">
        <v>203.89</v>
      </c>
    </row>
    <row r="4159" spans="1:4" ht="12.75" customHeight="1" x14ac:dyDescent="0.2">
      <c r="A4159" s="424" t="s">
        <v>6304</v>
      </c>
      <c r="B4159" s="429" t="s">
        <v>15101</v>
      </c>
      <c r="C4159" s="424" t="s">
        <v>1930</v>
      </c>
      <c r="D4159" s="433">
        <v>24.14</v>
      </c>
    </row>
    <row r="4160" spans="1:4" ht="12.75" customHeight="1" x14ac:dyDescent="0.2">
      <c r="A4160" s="424" t="s">
        <v>6305</v>
      </c>
      <c r="B4160" s="429" t="s">
        <v>15102</v>
      </c>
      <c r="C4160" s="424" t="s">
        <v>1930</v>
      </c>
      <c r="D4160" s="433">
        <v>24.9</v>
      </c>
    </row>
    <row r="4161" spans="1:4" ht="12.75" customHeight="1" x14ac:dyDescent="0.2">
      <c r="A4161" s="424" t="s">
        <v>6306</v>
      </c>
      <c r="B4161" s="429" t="s">
        <v>15103</v>
      </c>
      <c r="C4161" s="424" t="s">
        <v>1930</v>
      </c>
      <c r="D4161" s="433">
        <v>25.66</v>
      </c>
    </row>
    <row r="4162" spans="1:4" ht="12.75" customHeight="1" x14ac:dyDescent="0.2">
      <c r="A4162" s="424" t="s">
        <v>6307</v>
      </c>
      <c r="B4162" s="429" t="s">
        <v>15104</v>
      </c>
      <c r="C4162" s="424" t="s">
        <v>1930</v>
      </c>
      <c r="D4162" s="433">
        <v>28.54</v>
      </c>
    </row>
    <row r="4163" spans="1:4" ht="12.75" customHeight="1" x14ac:dyDescent="0.2">
      <c r="A4163" s="424" t="s">
        <v>6297</v>
      </c>
      <c r="B4163" s="429" t="s">
        <v>15105</v>
      </c>
      <c r="C4163" s="424" t="s">
        <v>1930</v>
      </c>
      <c r="D4163" s="433">
        <v>22.05</v>
      </c>
    </row>
    <row r="4164" spans="1:4" ht="12.75" customHeight="1" x14ac:dyDescent="0.2">
      <c r="A4164" s="424" t="s">
        <v>6298</v>
      </c>
      <c r="B4164" s="429" t="s">
        <v>15106</v>
      </c>
      <c r="C4164" s="424" t="s">
        <v>1930</v>
      </c>
      <c r="D4164" s="433">
        <v>22.59</v>
      </c>
    </row>
    <row r="4165" spans="1:4" ht="12.75" customHeight="1" x14ac:dyDescent="0.2">
      <c r="A4165" s="424" t="s">
        <v>6299</v>
      </c>
      <c r="B4165" s="429" t="s">
        <v>15107</v>
      </c>
      <c r="C4165" s="424" t="s">
        <v>1930</v>
      </c>
      <c r="D4165" s="433">
        <v>23.13</v>
      </c>
    </row>
    <row r="4166" spans="1:4" ht="12.75" customHeight="1" x14ac:dyDescent="0.2">
      <c r="A4166" s="424" t="s">
        <v>6300</v>
      </c>
      <c r="B4166" s="429" t="s">
        <v>15108</v>
      </c>
      <c r="C4166" s="424" t="s">
        <v>1930</v>
      </c>
      <c r="D4166" s="433">
        <v>20.54</v>
      </c>
    </row>
    <row r="4167" spans="1:4" ht="12.75" customHeight="1" x14ac:dyDescent="0.2">
      <c r="A4167" s="424" t="s">
        <v>6301</v>
      </c>
      <c r="B4167" s="429" t="s">
        <v>15109</v>
      </c>
      <c r="C4167" s="424" t="s">
        <v>1930</v>
      </c>
      <c r="D4167" s="433">
        <v>22.26</v>
      </c>
    </row>
    <row r="4168" spans="1:4" ht="12.75" customHeight="1" x14ac:dyDescent="0.2">
      <c r="A4168" s="424" t="s">
        <v>6302</v>
      </c>
      <c r="B4168" s="429" t="s">
        <v>15110</v>
      </c>
      <c r="C4168" s="424" t="s">
        <v>1930</v>
      </c>
      <c r="D4168" s="433">
        <v>22.84</v>
      </c>
    </row>
    <row r="4169" spans="1:4" ht="12.75" customHeight="1" x14ac:dyDescent="0.2">
      <c r="A4169" s="424" t="s">
        <v>6303</v>
      </c>
      <c r="B4169" s="429" t="s">
        <v>15111</v>
      </c>
      <c r="C4169" s="424" t="s">
        <v>1930</v>
      </c>
      <c r="D4169" s="433">
        <v>23.41</v>
      </c>
    </row>
    <row r="4170" spans="1:4" ht="12.75" customHeight="1" x14ac:dyDescent="0.2">
      <c r="A4170" s="424" t="s">
        <v>6225</v>
      </c>
      <c r="B4170" s="429" t="s">
        <v>15112</v>
      </c>
      <c r="C4170" s="424" t="s">
        <v>8866</v>
      </c>
      <c r="D4170" s="434">
        <v>303.02999999999997</v>
      </c>
    </row>
    <row r="4171" spans="1:4" ht="12.75" customHeight="1" x14ac:dyDescent="0.2">
      <c r="A4171" s="424" t="s">
        <v>6210</v>
      </c>
      <c r="B4171" s="429" t="s">
        <v>15113</v>
      </c>
      <c r="C4171" s="424" t="s">
        <v>8872</v>
      </c>
      <c r="D4171" s="433">
        <v>58.24</v>
      </c>
    </row>
    <row r="4172" spans="1:4" ht="12.75" customHeight="1" x14ac:dyDescent="0.2">
      <c r="A4172" s="424" t="s">
        <v>6235</v>
      </c>
      <c r="B4172" s="429" t="s">
        <v>15114</v>
      </c>
      <c r="C4172" s="424" t="s">
        <v>8872</v>
      </c>
      <c r="D4172" s="432">
        <v>8.2100000000000009</v>
      </c>
    </row>
    <row r="4173" spans="1:4" ht="12.75" customHeight="1" x14ac:dyDescent="0.2">
      <c r="A4173" s="424" t="s">
        <v>6286</v>
      </c>
      <c r="B4173" s="429" t="s">
        <v>15115</v>
      </c>
      <c r="C4173" s="424" t="s">
        <v>8866</v>
      </c>
      <c r="D4173" s="433">
        <v>94.15</v>
      </c>
    </row>
    <row r="4174" spans="1:4" ht="12.75" customHeight="1" x14ac:dyDescent="0.2">
      <c r="A4174" s="424" t="s">
        <v>6287</v>
      </c>
      <c r="B4174" s="429" t="s">
        <v>15116</v>
      </c>
      <c r="C4174" s="424" t="s">
        <v>8866</v>
      </c>
      <c r="D4174" s="434">
        <v>106.19</v>
      </c>
    </row>
    <row r="4175" spans="1:4" ht="12.75" customHeight="1" x14ac:dyDescent="0.2">
      <c r="A4175" s="424" t="s">
        <v>6209</v>
      </c>
      <c r="B4175" s="429" t="s">
        <v>15117</v>
      </c>
      <c r="C4175" s="424" t="s">
        <v>8866</v>
      </c>
      <c r="D4175" s="433">
        <v>94.15</v>
      </c>
    </row>
    <row r="4176" spans="1:4" ht="12.75" customHeight="1" x14ac:dyDescent="0.2">
      <c r="A4176" s="424" t="s">
        <v>6237</v>
      </c>
      <c r="B4176" s="429" t="s">
        <v>15118</v>
      </c>
      <c r="C4176" s="424" t="s">
        <v>8866</v>
      </c>
      <c r="D4176" s="433">
        <v>73.790000000000006</v>
      </c>
    </row>
    <row r="4177" spans="1:4" ht="12.75" customHeight="1" x14ac:dyDescent="0.2">
      <c r="A4177" s="424" t="s">
        <v>6285</v>
      </c>
      <c r="B4177" s="429" t="s">
        <v>15119</v>
      </c>
      <c r="C4177" s="424" t="s">
        <v>8866</v>
      </c>
      <c r="D4177" s="434">
        <v>160.84</v>
      </c>
    </row>
    <row r="4178" spans="1:4" ht="12.75" customHeight="1" x14ac:dyDescent="0.2">
      <c r="A4178" s="424" t="s">
        <v>6240</v>
      </c>
      <c r="B4178" s="429" t="s">
        <v>15120</v>
      </c>
      <c r="C4178" s="424" t="s">
        <v>1930</v>
      </c>
      <c r="D4178" s="433">
        <v>18.23</v>
      </c>
    </row>
    <row r="4179" spans="1:4" ht="12.75" customHeight="1" x14ac:dyDescent="0.2">
      <c r="A4179" s="424" t="s">
        <v>6241</v>
      </c>
      <c r="B4179" s="429" t="s">
        <v>15121</v>
      </c>
      <c r="C4179" s="424" t="s">
        <v>1930</v>
      </c>
      <c r="D4179" s="433">
        <v>23.12</v>
      </c>
    </row>
    <row r="4180" spans="1:4" ht="12.75" customHeight="1" x14ac:dyDescent="0.2">
      <c r="A4180" s="424" t="s">
        <v>6242</v>
      </c>
      <c r="B4180" s="429" t="s">
        <v>15122</v>
      </c>
      <c r="C4180" s="424" t="s">
        <v>1930</v>
      </c>
      <c r="D4180" s="433">
        <v>20.68</v>
      </c>
    </row>
    <row r="4181" spans="1:4" ht="12.75" customHeight="1" x14ac:dyDescent="0.2">
      <c r="A4181" s="424" t="s">
        <v>6243</v>
      </c>
      <c r="B4181" s="429" t="s">
        <v>15123</v>
      </c>
      <c r="C4181" s="424" t="s">
        <v>1930</v>
      </c>
      <c r="D4181" s="433">
        <v>24.3</v>
      </c>
    </row>
    <row r="4182" spans="1:4" ht="12.75" customHeight="1" x14ac:dyDescent="0.2">
      <c r="A4182" s="424" t="s">
        <v>6244</v>
      </c>
      <c r="B4182" s="429" t="s">
        <v>15124</v>
      </c>
      <c r="C4182" s="424" t="s">
        <v>1930</v>
      </c>
      <c r="D4182" s="433">
        <v>30.32</v>
      </c>
    </row>
    <row r="4183" spans="1:4" ht="12.75" customHeight="1" x14ac:dyDescent="0.2">
      <c r="A4183" s="424" t="s">
        <v>6245</v>
      </c>
      <c r="B4183" s="429" t="s">
        <v>15125</v>
      </c>
      <c r="C4183" s="424" t="s">
        <v>1930</v>
      </c>
      <c r="D4183" s="433">
        <v>44.12</v>
      </c>
    </row>
    <row r="4184" spans="1:4" ht="12.75" customHeight="1" x14ac:dyDescent="0.2">
      <c r="A4184" s="424" t="s">
        <v>6246</v>
      </c>
      <c r="B4184" s="429" t="s">
        <v>15126</v>
      </c>
      <c r="C4184" s="424" t="s">
        <v>1930</v>
      </c>
      <c r="D4184" s="433">
        <v>25.68</v>
      </c>
    </row>
    <row r="4185" spans="1:4" ht="12.75" customHeight="1" x14ac:dyDescent="0.2">
      <c r="A4185" s="424" t="s">
        <v>6247</v>
      </c>
      <c r="B4185" s="429" t="s">
        <v>15127</v>
      </c>
      <c r="C4185" s="424" t="s">
        <v>1930</v>
      </c>
      <c r="D4185" s="433">
        <v>30.87</v>
      </c>
    </row>
    <row r="4186" spans="1:4" ht="12.75" customHeight="1" x14ac:dyDescent="0.2">
      <c r="A4186" s="424" t="s">
        <v>6248</v>
      </c>
      <c r="B4186" s="429" t="s">
        <v>15128</v>
      </c>
      <c r="C4186" s="424" t="s">
        <v>1930</v>
      </c>
      <c r="D4186" s="433">
        <v>45.85</v>
      </c>
    </row>
    <row r="4187" spans="1:4" ht="12.75" customHeight="1" x14ac:dyDescent="0.2">
      <c r="A4187" s="424" t="s">
        <v>6249</v>
      </c>
      <c r="B4187" s="429" t="s">
        <v>15129</v>
      </c>
      <c r="C4187" s="424" t="s">
        <v>1930</v>
      </c>
      <c r="D4187" s="433">
        <v>63.31</v>
      </c>
    </row>
    <row r="4188" spans="1:4" ht="12.75" customHeight="1" x14ac:dyDescent="0.2">
      <c r="A4188" s="424" t="s">
        <v>6250</v>
      </c>
      <c r="B4188" s="429" t="s">
        <v>15130</v>
      </c>
      <c r="C4188" s="424" t="s">
        <v>1930</v>
      </c>
      <c r="D4188" s="433">
        <v>27.2</v>
      </c>
    </row>
    <row r="4189" spans="1:4" ht="12.75" customHeight="1" x14ac:dyDescent="0.2">
      <c r="A4189" s="424" t="s">
        <v>6251</v>
      </c>
      <c r="B4189" s="429" t="s">
        <v>15131</v>
      </c>
      <c r="C4189" s="424" t="s">
        <v>1930</v>
      </c>
      <c r="D4189" s="433">
        <v>33.159999999999997</v>
      </c>
    </row>
    <row r="4190" spans="1:4" ht="12.75" customHeight="1" x14ac:dyDescent="0.2">
      <c r="A4190" s="424" t="s">
        <v>6252</v>
      </c>
      <c r="B4190" s="429" t="s">
        <v>15132</v>
      </c>
      <c r="C4190" s="424" t="s">
        <v>1930</v>
      </c>
      <c r="D4190" s="433">
        <v>49.04</v>
      </c>
    </row>
    <row r="4191" spans="1:4" ht="12.75" customHeight="1" x14ac:dyDescent="0.2">
      <c r="A4191" s="424" t="s">
        <v>6253</v>
      </c>
      <c r="B4191" s="429" t="s">
        <v>15133</v>
      </c>
      <c r="C4191" s="424" t="s">
        <v>1930</v>
      </c>
      <c r="D4191" s="433">
        <v>64.66</v>
      </c>
    </row>
    <row r="4192" spans="1:4" ht="12.75" customHeight="1" x14ac:dyDescent="0.2">
      <c r="A4192" s="424" t="s">
        <v>6254</v>
      </c>
      <c r="B4192" s="429" t="s">
        <v>15134</v>
      </c>
      <c r="C4192" s="424" t="s">
        <v>1930</v>
      </c>
      <c r="D4192" s="433">
        <v>31.64</v>
      </c>
    </row>
    <row r="4193" spans="1:4" ht="12.75" customHeight="1" x14ac:dyDescent="0.2">
      <c r="A4193" s="424" t="s">
        <v>6255</v>
      </c>
      <c r="B4193" s="429" t="s">
        <v>15135</v>
      </c>
      <c r="C4193" s="424" t="s">
        <v>1930</v>
      </c>
      <c r="D4193" s="433">
        <v>36.619999999999997</v>
      </c>
    </row>
    <row r="4194" spans="1:4" ht="12.75" customHeight="1" x14ac:dyDescent="0.2">
      <c r="A4194" s="424" t="s">
        <v>6256</v>
      </c>
      <c r="B4194" s="429" t="s">
        <v>15136</v>
      </c>
      <c r="C4194" s="424" t="s">
        <v>1930</v>
      </c>
      <c r="D4194" s="433">
        <v>49.64</v>
      </c>
    </row>
    <row r="4195" spans="1:4" ht="12.75" customHeight="1" x14ac:dyDescent="0.2">
      <c r="A4195" s="424" t="s">
        <v>6257</v>
      </c>
      <c r="B4195" s="429" t="s">
        <v>15137</v>
      </c>
      <c r="C4195" s="424" t="s">
        <v>1930</v>
      </c>
      <c r="D4195" s="433">
        <v>89.31</v>
      </c>
    </row>
    <row r="4196" spans="1:4" ht="12.75" customHeight="1" x14ac:dyDescent="0.2">
      <c r="A4196" s="424" t="s">
        <v>6258</v>
      </c>
      <c r="B4196" s="429" t="s">
        <v>15138</v>
      </c>
      <c r="C4196" s="424" t="s">
        <v>1930</v>
      </c>
      <c r="D4196" s="434">
        <v>154.96</v>
      </c>
    </row>
    <row r="4197" spans="1:4" ht="12.75" customHeight="1" x14ac:dyDescent="0.2">
      <c r="A4197" s="424" t="s">
        <v>6259</v>
      </c>
      <c r="B4197" s="429" t="s">
        <v>15139</v>
      </c>
      <c r="C4197" s="424" t="s">
        <v>1930</v>
      </c>
      <c r="D4197" s="433">
        <v>55.31</v>
      </c>
    </row>
    <row r="4198" spans="1:4" ht="12.75" customHeight="1" x14ac:dyDescent="0.2">
      <c r="A4198" s="424" t="s">
        <v>6260</v>
      </c>
      <c r="B4198" s="429" t="s">
        <v>15140</v>
      </c>
      <c r="C4198" s="424" t="s">
        <v>1930</v>
      </c>
      <c r="D4198" s="433">
        <v>73.849999999999994</v>
      </c>
    </row>
    <row r="4199" spans="1:4" ht="12.75" customHeight="1" x14ac:dyDescent="0.2">
      <c r="A4199" s="424" t="s">
        <v>6261</v>
      </c>
      <c r="B4199" s="429" t="s">
        <v>15141</v>
      </c>
      <c r="C4199" s="424" t="s">
        <v>1930</v>
      </c>
      <c r="D4199" s="433">
        <v>88.12</v>
      </c>
    </row>
    <row r="4200" spans="1:4" ht="12.75" customHeight="1" x14ac:dyDescent="0.2">
      <c r="A4200" s="424" t="s">
        <v>6262</v>
      </c>
      <c r="B4200" s="429" t="s">
        <v>15142</v>
      </c>
      <c r="C4200" s="424" t="s">
        <v>1930</v>
      </c>
      <c r="D4200" s="433">
        <v>50.4</v>
      </c>
    </row>
    <row r="4201" spans="1:4" ht="12.75" customHeight="1" x14ac:dyDescent="0.2">
      <c r="A4201" s="424" t="s">
        <v>6263</v>
      </c>
      <c r="B4201" s="429" t="s">
        <v>15143</v>
      </c>
      <c r="C4201" s="424" t="s">
        <v>1930</v>
      </c>
      <c r="D4201" s="433">
        <v>62.88</v>
      </c>
    </row>
    <row r="4202" spans="1:4" ht="12.75" customHeight="1" x14ac:dyDescent="0.2">
      <c r="A4202" s="424" t="s">
        <v>6264</v>
      </c>
      <c r="B4202" s="429" t="s">
        <v>15144</v>
      </c>
      <c r="C4202" s="424" t="s">
        <v>1930</v>
      </c>
      <c r="D4202" s="433">
        <v>83.72</v>
      </c>
    </row>
    <row r="4203" spans="1:4" ht="12.75" customHeight="1" x14ac:dyDescent="0.2">
      <c r="A4203" s="424" t="s">
        <v>6265</v>
      </c>
      <c r="B4203" s="429" t="s">
        <v>15145</v>
      </c>
      <c r="C4203" s="424" t="s">
        <v>1930</v>
      </c>
      <c r="D4203" s="434">
        <v>109.77</v>
      </c>
    </row>
    <row r="4204" spans="1:4" ht="12.75" customHeight="1" x14ac:dyDescent="0.2">
      <c r="A4204" s="424" t="s">
        <v>10236</v>
      </c>
      <c r="B4204" s="429" t="s">
        <v>15146</v>
      </c>
      <c r="C4204" s="424" t="s">
        <v>22</v>
      </c>
      <c r="D4204" s="434">
        <v>333.01</v>
      </c>
    </row>
    <row r="4205" spans="1:4" ht="12.75" customHeight="1" x14ac:dyDescent="0.2">
      <c r="A4205" s="424" t="s">
        <v>6288</v>
      </c>
      <c r="B4205" s="429" t="s">
        <v>15147</v>
      </c>
      <c r="C4205" s="424" t="s">
        <v>22</v>
      </c>
      <c r="D4205" s="433">
        <v>11.46</v>
      </c>
    </row>
    <row r="4206" spans="1:4" ht="12.75" customHeight="1" x14ac:dyDescent="0.2">
      <c r="A4206" s="424" t="s">
        <v>6296</v>
      </c>
      <c r="B4206" s="429" t="s">
        <v>15148</v>
      </c>
      <c r="C4206" s="424" t="s">
        <v>8866</v>
      </c>
      <c r="D4206" s="433">
        <v>50.2</v>
      </c>
    </row>
    <row r="4207" spans="1:4" ht="12.75" customHeight="1" x14ac:dyDescent="0.2">
      <c r="A4207" s="424" t="s">
        <v>6294</v>
      </c>
      <c r="B4207" s="429" t="s">
        <v>15149</v>
      </c>
      <c r="C4207" s="424" t="s">
        <v>8866</v>
      </c>
      <c r="D4207" s="433">
        <v>42.94</v>
      </c>
    </row>
    <row r="4208" spans="1:4" ht="12.75" customHeight="1" x14ac:dyDescent="0.2">
      <c r="A4208" s="424" t="s">
        <v>6295</v>
      </c>
      <c r="B4208" s="429" t="s">
        <v>15150</v>
      </c>
      <c r="C4208" s="424" t="s">
        <v>8866</v>
      </c>
      <c r="D4208" s="433">
        <v>54.98</v>
      </c>
    </row>
    <row r="4209" spans="1:4" ht="12.75" customHeight="1" x14ac:dyDescent="0.2">
      <c r="A4209" s="424" t="s">
        <v>6283</v>
      </c>
      <c r="B4209" s="429" t="s">
        <v>15151</v>
      </c>
      <c r="C4209" s="424" t="s">
        <v>8989</v>
      </c>
      <c r="D4209" s="433">
        <v>61.33</v>
      </c>
    </row>
    <row r="4210" spans="1:4" ht="12.75" customHeight="1" x14ac:dyDescent="0.2">
      <c r="A4210" s="424" t="s">
        <v>6204</v>
      </c>
      <c r="B4210" s="429" t="s">
        <v>15152</v>
      </c>
      <c r="C4210" s="424" t="s">
        <v>8872</v>
      </c>
      <c r="D4210" s="434">
        <v>834.08</v>
      </c>
    </row>
    <row r="4211" spans="1:4" ht="12.75" customHeight="1" x14ac:dyDescent="0.2">
      <c r="A4211" s="424" t="s">
        <v>6236</v>
      </c>
      <c r="B4211" s="429" t="s">
        <v>15153</v>
      </c>
      <c r="C4211" s="424" t="s">
        <v>8866</v>
      </c>
      <c r="D4211" s="433">
        <v>15.35</v>
      </c>
    </row>
    <row r="4212" spans="1:4" ht="12.75" customHeight="1" x14ac:dyDescent="0.2">
      <c r="A4212" s="424" t="s">
        <v>6280</v>
      </c>
      <c r="B4212" s="429" t="s">
        <v>15154</v>
      </c>
      <c r="C4212" s="424" t="s">
        <v>952</v>
      </c>
      <c r="D4212" s="433">
        <v>86.04</v>
      </c>
    </row>
    <row r="4213" spans="1:4" ht="12.75" customHeight="1" x14ac:dyDescent="0.2">
      <c r="A4213" s="424" t="s">
        <v>6279</v>
      </c>
      <c r="B4213" s="429" t="s">
        <v>15155</v>
      </c>
      <c r="C4213" s="424" t="s">
        <v>952</v>
      </c>
      <c r="D4213" s="433">
        <v>93.09</v>
      </c>
    </row>
    <row r="4214" spans="1:4" ht="12.75" customHeight="1" x14ac:dyDescent="0.2">
      <c r="A4214" s="424" t="s">
        <v>6281</v>
      </c>
      <c r="B4214" s="429" t="s">
        <v>15156</v>
      </c>
      <c r="C4214" s="424" t="s">
        <v>22</v>
      </c>
      <c r="D4214" s="433">
        <v>50.68</v>
      </c>
    </row>
    <row r="4215" spans="1:4" ht="12.75" customHeight="1" x14ac:dyDescent="0.2">
      <c r="A4215" s="424" t="s">
        <v>6227</v>
      </c>
      <c r="B4215" s="429" t="s">
        <v>15157</v>
      </c>
      <c r="C4215" s="424" t="s">
        <v>22</v>
      </c>
      <c r="D4215" s="435">
        <v>1548.75</v>
      </c>
    </row>
    <row r="4216" spans="1:4" ht="12.75" customHeight="1" x14ac:dyDescent="0.2">
      <c r="A4216" s="424" t="s">
        <v>6226</v>
      </c>
      <c r="B4216" s="429" t="s">
        <v>15158</v>
      </c>
      <c r="C4216" s="424" t="s">
        <v>22</v>
      </c>
      <c r="D4216" s="434">
        <v>800.98</v>
      </c>
    </row>
    <row r="4217" spans="1:4" ht="12.75" customHeight="1" x14ac:dyDescent="0.2">
      <c r="A4217" s="424" t="s">
        <v>6228</v>
      </c>
      <c r="B4217" s="429" t="s">
        <v>15159</v>
      </c>
      <c r="C4217" s="424" t="s">
        <v>22</v>
      </c>
      <c r="D4217" s="435">
        <v>1089.93</v>
      </c>
    </row>
    <row r="4218" spans="1:4" ht="12.75" customHeight="1" x14ac:dyDescent="0.2">
      <c r="A4218" s="424" t="s">
        <v>6230</v>
      </c>
      <c r="B4218" s="429" t="s">
        <v>15160</v>
      </c>
      <c r="C4218" s="424" t="s">
        <v>22</v>
      </c>
      <c r="D4218" s="435">
        <v>7747.53</v>
      </c>
    </row>
    <row r="4219" spans="1:4" ht="12.75" customHeight="1" x14ac:dyDescent="0.2">
      <c r="A4219" s="424" t="s">
        <v>6229</v>
      </c>
      <c r="B4219" s="429" t="s">
        <v>15161</v>
      </c>
      <c r="C4219" s="424" t="s">
        <v>22</v>
      </c>
      <c r="D4219" s="435">
        <v>4166.3</v>
      </c>
    </row>
    <row r="4220" spans="1:4" ht="12.75" customHeight="1" x14ac:dyDescent="0.2">
      <c r="A4220" s="424" t="s">
        <v>6232</v>
      </c>
      <c r="B4220" s="429" t="s">
        <v>15162</v>
      </c>
      <c r="C4220" s="424" t="s">
        <v>22</v>
      </c>
      <c r="D4220" s="436">
        <v>10545.13</v>
      </c>
    </row>
    <row r="4221" spans="1:4" ht="12.75" customHeight="1" x14ac:dyDescent="0.2">
      <c r="A4221" s="424" t="s">
        <v>6231</v>
      </c>
      <c r="B4221" s="429" t="s">
        <v>15163</v>
      </c>
      <c r="C4221" s="424" t="s">
        <v>22</v>
      </c>
      <c r="D4221" s="435">
        <v>5670.74</v>
      </c>
    </row>
    <row r="4222" spans="1:4" ht="12.75" customHeight="1" x14ac:dyDescent="0.2">
      <c r="A4222" s="424" t="s">
        <v>6233</v>
      </c>
      <c r="B4222" s="429" t="s">
        <v>15164</v>
      </c>
      <c r="C4222" s="424" t="s">
        <v>22</v>
      </c>
      <c r="D4222" s="435">
        <v>7406.52</v>
      </c>
    </row>
    <row r="4223" spans="1:4" ht="12.75" customHeight="1" x14ac:dyDescent="0.2">
      <c r="A4223" s="430">
        <v>257</v>
      </c>
      <c r="B4223" s="428" t="s">
        <v>15165</v>
      </c>
      <c r="C4223" s="423"/>
      <c r="D4223" s="431"/>
    </row>
    <row r="4224" spans="1:4" ht="12.75" customHeight="1" x14ac:dyDescent="0.2">
      <c r="A4224" s="424" t="s">
        <v>6312</v>
      </c>
      <c r="B4224" s="429" t="s">
        <v>15166</v>
      </c>
      <c r="C4224" s="424" t="s">
        <v>1930</v>
      </c>
      <c r="D4224" s="435">
        <v>8548.18</v>
      </c>
    </row>
    <row r="4225" spans="1:4" ht="12.75" customHeight="1" x14ac:dyDescent="0.2">
      <c r="A4225" s="424" t="s">
        <v>6310</v>
      </c>
      <c r="B4225" s="429" t="s">
        <v>15167</v>
      </c>
      <c r="C4225" s="424" t="s">
        <v>1930</v>
      </c>
      <c r="D4225" s="435">
        <v>4459.1899999999996</v>
      </c>
    </row>
    <row r="4226" spans="1:4" ht="12.75" customHeight="1" x14ac:dyDescent="0.2">
      <c r="A4226" s="424" t="s">
        <v>6316</v>
      </c>
      <c r="B4226" s="429" t="s">
        <v>15168</v>
      </c>
      <c r="C4226" s="424" t="s">
        <v>8866</v>
      </c>
      <c r="D4226" s="433">
        <v>15.87</v>
      </c>
    </row>
    <row r="4227" spans="1:4" ht="12.75" customHeight="1" x14ac:dyDescent="0.2">
      <c r="A4227" s="424" t="s">
        <v>6314</v>
      </c>
      <c r="B4227" s="429" t="s">
        <v>15169</v>
      </c>
      <c r="C4227" s="424" t="s">
        <v>8866</v>
      </c>
      <c r="D4227" s="433">
        <v>38.380000000000003</v>
      </c>
    </row>
    <row r="4228" spans="1:4" ht="12.75" customHeight="1" x14ac:dyDescent="0.2">
      <c r="A4228" s="424" t="s">
        <v>15170</v>
      </c>
      <c r="B4228" s="429" t="s">
        <v>15171</v>
      </c>
      <c r="C4228" s="424" t="s">
        <v>12949</v>
      </c>
      <c r="D4228" s="432">
        <v>5.56</v>
      </c>
    </row>
    <row r="4229" spans="1:4" ht="12.75" customHeight="1" x14ac:dyDescent="0.2">
      <c r="A4229" s="415"/>
      <c r="B4229" s="416"/>
    </row>
    <row r="4230" spans="1:4" ht="12.75" customHeight="1" x14ac:dyDescent="0.2">
      <c r="A4230" s="415"/>
      <c r="B4230" s="416"/>
    </row>
    <row r="4231" spans="1:4" ht="12.75" customHeight="1" x14ac:dyDescent="0.2">
      <c r="A4231" s="415"/>
      <c r="B4231" s="416"/>
    </row>
    <row r="4232" spans="1:4" ht="12.75" customHeight="1" x14ac:dyDescent="0.2">
      <c r="A4232" s="415"/>
      <c r="B4232" s="416"/>
    </row>
    <row r="4233" spans="1:4" ht="12.75" customHeight="1" x14ac:dyDescent="0.2">
      <c r="A4233" s="415"/>
      <c r="B4233" s="416"/>
    </row>
    <row r="4234" spans="1:4" ht="13.5" x14ac:dyDescent="0.2">
      <c r="A4234" s="415"/>
      <c r="B4234" s="416"/>
    </row>
    <row r="4235" spans="1:4" ht="13.5" x14ac:dyDescent="0.2">
      <c r="A4235" s="415"/>
      <c r="B4235" s="416"/>
    </row>
    <row r="4236" spans="1:4" ht="13.5" x14ac:dyDescent="0.2">
      <c r="A4236" s="415"/>
      <c r="B4236" s="416"/>
    </row>
    <row r="4237" spans="1:4" ht="13.5" x14ac:dyDescent="0.2">
      <c r="A4237" s="415"/>
      <c r="B4237" s="416"/>
    </row>
    <row r="4238" spans="1:4" ht="13.5" x14ac:dyDescent="0.2">
      <c r="A4238" s="415"/>
      <c r="B4238" s="416"/>
    </row>
    <row r="4239" spans="1:4" ht="13.5" x14ac:dyDescent="0.2">
      <c r="A4239" s="415"/>
      <c r="B4239" s="416"/>
    </row>
    <row r="4240" spans="1:4" ht="13.5" x14ac:dyDescent="0.2">
      <c r="A4240" s="415"/>
      <c r="B4240" s="416"/>
    </row>
    <row r="4241" spans="1:2" ht="13.5" x14ac:dyDescent="0.2">
      <c r="A4241" s="415"/>
      <c r="B4241" s="416"/>
    </row>
    <row r="4242" spans="1:2" ht="13.5" x14ac:dyDescent="0.2">
      <c r="A4242" s="415"/>
      <c r="B4242" s="416"/>
    </row>
    <row r="4243" spans="1:2" ht="13.5" x14ac:dyDescent="0.2">
      <c r="A4243" s="415"/>
      <c r="B4243" s="416"/>
    </row>
    <row r="4244" spans="1:2" ht="13.5" x14ac:dyDescent="0.2">
      <c r="A4244" s="412" t="s">
        <v>6309</v>
      </c>
      <c r="B4244" s="414"/>
    </row>
    <row r="4245" spans="1:2" ht="13.5" x14ac:dyDescent="0.2">
      <c r="A4245" s="413" t="s">
        <v>6310</v>
      </c>
      <c r="B4245" s="414" t="s">
        <v>6311</v>
      </c>
    </row>
    <row r="4246" spans="1:2" ht="13.5" x14ac:dyDescent="0.2">
      <c r="A4246" s="413" t="s">
        <v>6312</v>
      </c>
      <c r="B4246" s="414" t="s">
        <v>6313</v>
      </c>
    </row>
    <row r="4247" spans="1:2" ht="27" x14ac:dyDescent="0.2">
      <c r="A4247" s="413" t="s">
        <v>6314</v>
      </c>
      <c r="B4247" s="414" t="s">
        <v>6315</v>
      </c>
    </row>
    <row r="4248" spans="1:2" ht="13.5" x14ac:dyDescent="0.2">
      <c r="A4248" s="413" t="s">
        <v>6316</v>
      </c>
      <c r="B4248" s="414" t="s">
        <v>6317</v>
      </c>
    </row>
  </sheetData>
  <mergeCells count="2">
    <mergeCell ref="A1:B1"/>
    <mergeCell ref="A2:B2"/>
  </mergeCells>
  <pageMargins left="0.511811024" right="0.511811024" top="0.78740157499999996" bottom="0.78740157499999996" header="0.31496062000000002" footer="0.31496062000000002"/>
  <pageSetup paperSize="9" orientation="portrait"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AJ657"/>
  <sheetViews>
    <sheetView tabSelected="1" zoomScale="115" zoomScaleNormal="115" zoomScaleSheetLayoutView="85" workbookViewId="0">
      <selection activeCell="B7" sqref="B7:B8"/>
    </sheetView>
  </sheetViews>
  <sheetFormatPr defaultColWidth="9.140625" defaultRowHeight="12.75" x14ac:dyDescent="0.2"/>
  <cols>
    <col min="1" max="1" width="9.140625" style="524"/>
    <col min="2" max="2" width="89.5703125" style="524" customWidth="1"/>
    <col min="3" max="3" width="16.7109375" style="638" customWidth="1"/>
    <col min="4" max="4" width="19.42578125" style="638" customWidth="1"/>
    <col min="5" max="5" width="14.42578125" style="548" customWidth="1"/>
    <col min="6" max="6" width="8.85546875" style="524" customWidth="1"/>
    <col min="7" max="7" width="12.7109375" style="533" customWidth="1"/>
    <col min="8" max="8" width="13.5703125" style="533" customWidth="1"/>
    <col min="9" max="9" width="17" style="534" customWidth="1"/>
    <col min="10" max="10" width="14.42578125" style="524" customWidth="1"/>
    <col min="11" max="11" width="14.42578125" style="524" hidden="1" customWidth="1"/>
    <col min="12" max="12" width="11.140625" style="524" hidden="1" customWidth="1"/>
    <col min="13" max="13" width="12.140625" style="524" hidden="1" customWidth="1"/>
    <col min="14" max="14" width="11.140625" style="524" hidden="1" customWidth="1"/>
    <col min="15" max="15" width="12.140625" style="524" hidden="1" customWidth="1"/>
    <col min="16" max="16" width="12.85546875" style="524" hidden="1" customWidth="1"/>
    <col min="17" max="17" width="23.140625" style="524" hidden="1" customWidth="1"/>
    <col min="18" max="18" width="7.7109375" style="524" hidden="1" customWidth="1"/>
    <col min="19" max="19" width="7.42578125" style="524" hidden="1" customWidth="1"/>
    <col min="20" max="20" width="7.7109375" style="524" hidden="1" customWidth="1"/>
    <col min="21" max="21" width="7.42578125" style="524" hidden="1" customWidth="1"/>
    <col min="22" max="22" width="7.7109375" style="524" hidden="1" customWidth="1"/>
    <col min="23" max="23" width="7.42578125" style="524" hidden="1" customWidth="1"/>
    <col min="24" max="24" width="7.7109375" style="524" hidden="1" customWidth="1"/>
    <col min="25" max="25" width="7.42578125" style="524" hidden="1" customWidth="1"/>
    <col min="26" max="26" width="7.7109375" style="524" hidden="1" customWidth="1"/>
    <col min="27" max="27" width="7.42578125" style="524" hidden="1" customWidth="1"/>
    <col min="28" max="28" width="9.7109375" style="524" hidden="1" customWidth="1"/>
    <col min="29" max="29" width="16.28515625" style="524" hidden="1" customWidth="1"/>
    <col min="30" max="30" width="14.7109375" style="524" customWidth="1"/>
    <col min="31" max="31" width="10.42578125" style="524" customWidth="1"/>
    <col min="32" max="16384" width="9.140625" style="524"/>
  </cols>
  <sheetData>
    <row r="1" spans="1:29" x14ac:dyDescent="0.2">
      <c r="A1" s="863" t="s">
        <v>15172</v>
      </c>
      <c r="B1" s="863"/>
      <c r="C1" s="863"/>
      <c r="D1" s="863"/>
      <c r="E1" s="863"/>
      <c r="F1" s="863"/>
      <c r="G1" s="863"/>
      <c r="H1" s="863"/>
      <c r="I1" s="863"/>
      <c r="J1" s="863"/>
      <c r="K1" s="863"/>
      <c r="L1" s="863"/>
      <c r="M1" s="863"/>
      <c r="N1" s="863"/>
      <c r="O1" s="863"/>
      <c r="P1" s="863"/>
      <c r="Q1" s="863"/>
    </row>
    <row r="2" spans="1:29" ht="32.25" customHeight="1" x14ac:dyDescent="0.2">
      <c r="A2" s="525" t="s">
        <v>6318</v>
      </c>
      <c r="B2" s="864" t="s">
        <v>25544</v>
      </c>
      <c r="C2" s="864"/>
      <c r="D2" s="864"/>
      <c r="E2" s="864"/>
      <c r="F2" s="864"/>
      <c r="G2" s="864"/>
      <c r="H2" s="864"/>
      <c r="I2" s="864"/>
      <c r="J2" s="864"/>
      <c r="K2" s="864"/>
      <c r="L2" s="526"/>
      <c r="M2" s="526"/>
      <c r="N2" s="527" t="s">
        <v>15</v>
      </c>
      <c r="O2" s="528">
        <v>45343</v>
      </c>
      <c r="P2" s="529"/>
      <c r="Q2" s="530"/>
    </row>
    <row r="3" spans="1:29" x14ac:dyDescent="0.2">
      <c r="B3" s="543"/>
      <c r="E3" s="524"/>
      <c r="G3" s="531" t="s">
        <v>119</v>
      </c>
      <c r="H3" s="532">
        <v>46076</v>
      </c>
      <c r="I3" s="524"/>
    </row>
    <row r="4" spans="1:29" x14ac:dyDescent="0.2">
      <c r="E4" s="524"/>
    </row>
    <row r="5" spans="1:29" ht="21" customHeight="1" x14ac:dyDescent="0.2">
      <c r="A5" s="865"/>
      <c r="B5" s="865"/>
      <c r="C5" s="639"/>
      <c r="D5" s="639"/>
      <c r="E5" s="535"/>
      <c r="F5" s="535"/>
      <c r="G5" s="536"/>
      <c r="H5" s="536"/>
      <c r="I5" s="530"/>
      <c r="J5" s="537"/>
      <c r="K5" s="537"/>
    </row>
    <row r="6" spans="1:29" s="558" customFormat="1" ht="21" customHeight="1" x14ac:dyDescent="0.2">
      <c r="A6" s="866" t="s">
        <v>25532</v>
      </c>
      <c r="B6" s="867"/>
      <c r="C6" s="549" t="s">
        <v>25551</v>
      </c>
      <c r="D6" s="550" t="s">
        <v>25552</v>
      </c>
      <c r="E6" s="551" t="s">
        <v>19630</v>
      </c>
      <c r="F6" s="552">
        <v>0.12</v>
      </c>
      <c r="G6" s="553" t="s">
        <v>19631</v>
      </c>
      <c r="H6" s="552">
        <f>'BDI-Serviços '!AI13</f>
        <v>0.25940000000000002</v>
      </c>
      <c r="I6" s="554">
        <f>H54</f>
        <v>863412.51999999979</v>
      </c>
      <c r="J6" s="552"/>
      <c r="K6" s="555" t="s">
        <v>25519</v>
      </c>
      <c r="L6" s="556"/>
      <c r="M6" s="557"/>
      <c r="N6" s="556"/>
      <c r="O6" s="556"/>
    </row>
    <row r="7" spans="1:29" ht="34.5" customHeight="1" x14ac:dyDescent="0.2">
      <c r="A7" s="868" t="s">
        <v>46</v>
      </c>
      <c r="B7" s="869" t="s">
        <v>47</v>
      </c>
      <c r="C7" s="871" t="s">
        <v>91</v>
      </c>
      <c r="D7" s="871" t="s">
        <v>19</v>
      </c>
      <c r="E7" s="871" t="s">
        <v>20</v>
      </c>
      <c r="F7" s="871"/>
      <c r="G7" s="871"/>
      <c r="H7" s="871"/>
      <c r="I7" s="871" t="s">
        <v>1885</v>
      </c>
      <c r="J7" s="891" t="s">
        <v>5095</v>
      </c>
      <c r="K7" s="559"/>
      <c r="L7" s="876" t="s">
        <v>6319</v>
      </c>
      <c r="M7" s="881"/>
      <c r="N7" s="881"/>
      <c r="O7" s="881"/>
      <c r="P7" s="881"/>
      <c r="Q7" s="882"/>
      <c r="R7" s="883" t="s">
        <v>6320</v>
      </c>
      <c r="S7" s="884"/>
      <c r="T7" s="885" t="s">
        <v>6321</v>
      </c>
      <c r="U7" s="885"/>
      <c r="V7" s="883" t="s">
        <v>6322</v>
      </c>
      <c r="W7" s="884"/>
      <c r="X7" s="885" t="s">
        <v>6323</v>
      </c>
      <c r="Y7" s="885"/>
      <c r="Z7" s="887" t="s">
        <v>6324</v>
      </c>
      <c r="AA7" s="888"/>
      <c r="AB7" s="872" t="s">
        <v>6325</v>
      </c>
      <c r="AC7" s="873"/>
    </row>
    <row r="8" spans="1:29" ht="24.75" customHeight="1" x14ac:dyDescent="0.2">
      <c r="A8" s="868"/>
      <c r="B8" s="870"/>
      <c r="C8" s="871"/>
      <c r="D8" s="871"/>
      <c r="E8" s="560" t="s">
        <v>83</v>
      </c>
      <c r="F8" s="561" t="s">
        <v>82</v>
      </c>
      <c r="G8" s="562" t="s">
        <v>84</v>
      </c>
      <c r="H8" s="563" t="s">
        <v>21</v>
      </c>
      <c r="I8" s="871"/>
      <c r="J8" s="891"/>
      <c r="K8" s="559"/>
      <c r="L8" s="876" t="s">
        <v>6326</v>
      </c>
      <c r="M8" s="877"/>
      <c r="N8" s="876" t="s">
        <v>6327</v>
      </c>
      <c r="O8" s="877"/>
      <c r="P8" s="564" t="s">
        <v>6328</v>
      </c>
      <c r="Q8" s="565" t="s">
        <v>6329</v>
      </c>
      <c r="R8" s="878" t="s">
        <v>6330</v>
      </c>
      <c r="S8" s="879"/>
      <c r="T8" s="880" t="s">
        <v>6330</v>
      </c>
      <c r="U8" s="880"/>
      <c r="V8" s="878" t="s">
        <v>6330</v>
      </c>
      <c r="W8" s="879"/>
      <c r="X8" s="880" t="s">
        <v>6330</v>
      </c>
      <c r="Y8" s="880"/>
      <c r="Z8" s="889"/>
      <c r="AA8" s="890"/>
      <c r="AB8" s="874"/>
      <c r="AC8" s="875"/>
    </row>
    <row r="9" spans="1:29" ht="22.5" customHeight="1" x14ac:dyDescent="0.2">
      <c r="A9" s="566" t="s">
        <v>25567</v>
      </c>
      <c r="B9" s="567" t="s">
        <v>1922</v>
      </c>
      <c r="C9" s="568"/>
      <c r="D9" s="568"/>
      <c r="E9" s="568"/>
      <c r="F9" s="568"/>
      <c r="G9" s="569"/>
      <c r="H9" s="570">
        <f>SUM(H10,H11)</f>
        <v>27751.379999999997</v>
      </c>
      <c r="I9" s="566"/>
      <c r="J9" s="571"/>
      <c r="K9" s="572"/>
      <c r="L9" s="573"/>
      <c r="M9" s="573"/>
      <c r="N9" s="574">
        <f>SUM(N10:N11)</f>
        <v>0</v>
      </c>
      <c r="O9" s="574">
        <f>SUM(O10:O11)</f>
        <v>0</v>
      </c>
      <c r="P9" s="575"/>
      <c r="Q9" s="576">
        <f>SUM(Q10:Q11)</f>
        <v>27751.379999999997</v>
      </c>
      <c r="R9" s="538"/>
      <c r="S9" s="577">
        <f>SUM(S10:S11)</f>
        <v>0</v>
      </c>
      <c r="T9" s="539"/>
      <c r="U9" s="578">
        <f>SUM(U10:U11)</f>
        <v>0</v>
      </c>
      <c r="V9" s="539"/>
      <c r="W9" s="577">
        <f>SUM(W10:W11)</f>
        <v>0</v>
      </c>
      <c r="X9" s="540"/>
      <c r="Y9" s="576">
        <f>SUM(Y10:Y11)</f>
        <v>0</v>
      </c>
      <c r="Z9" s="538"/>
      <c r="AA9" s="576">
        <f>SUM(AA10:AA11)</f>
        <v>0</v>
      </c>
      <c r="AB9" s="541"/>
      <c r="AC9" s="576">
        <f>SUM(AC10:AC11)</f>
        <v>27751.379999999997</v>
      </c>
    </row>
    <row r="10" spans="1:29" ht="51.75" customHeight="1" x14ac:dyDescent="0.2">
      <c r="A10" s="579" t="s">
        <v>25553</v>
      </c>
      <c r="B10" s="580" t="str">
        <f>IFERROR(IF($J10="COT",VLOOKUP($I10,COTAÇÃO!$A$3:$I$4661,4,FALSE),IF($J10="COMP",VLOOKUP($I10,'Composições criadas'!$A$1:$H$656,4,FALSE),IF($J10="SINAPI",VLOOKUP($I10,SINAPI!$A$7:$D$12422,2,FALSE),IF(J10="SETOP",VLOOKUP($I10,SETOP!A:E,2,FALSE),"ERRO")))),"CÓDIGO DIGITADO INVÁLIDO")</f>
        <v>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v>
      </c>
      <c r="C10" s="581">
        <v>1</v>
      </c>
      <c r="D10" s="582" t="s">
        <v>923</v>
      </c>
      <c r="E10" s="583">
        <v>1179.4100000000001</v>
      </c>
      <c r="F10" s="584">
        <v>0.12</v>
      </c>
      <c r="G10" s="585">
        <f>ROUND(E10*(1+F10),2)</f>
        <v>1320.94</v>
      </c>
      <c r="H10" s="585">
        <f>ROUND(C10*G10,2)</f>
        <v>1320.94</v>
      </c>
      <c r="I10" s="586" t="s">
        <v>12811</v>
      </c>
      <c r="J10" s="581" t="s">
        <v>1927</v>
      </c>
      <c r="K10" s="581"/>
      <c r="L10" s="587"/>
      <c r="M10" s="587"/>
      <c r="N10" s="587">
        <f>L10*G10</f>
        <v>0</v>
      </c>
      <c r="O10" s="587">
        <f>M10*G10</f>
        <v>0</v>
      </c>
      <c r="P10" s="587">
        <f>C10+L10-M10</f>
        <v>1</v>
      </c>
      <c r="Q10" s="588">
        <f>P10*G10</f>
        <v>1320.94</v>
      </c>
      <c r="R10" s="589"/>
      <c r="S10" s="590">
        <f>R10*G10</f>
        <v>0</v>
      </c>
      <c r="T10" s="591"/>
      <c r="U10" s="592">
        <f>T10*G10</f>
        <v>0</v>
      </c>
      <c r="V10" s="593"/>
      <c r="W10" s="590">
        <f>V10*G10</f>
        <v>0</v>
      </c>
      <c r="X10" s="591"/>
      <c r="Y10" s="592">
        <f>X10*G10</f>
        <v>0</v>
      </c>
      <c r="Z10" s="594">
        <f>R10+T10+V10+X10</f>
        <v>0</v>
      </c>
      <c r="AA10" s="595">
        <f>S10+U10+W10+Y10</f>
        <v>0</v>
      </c>
      <c r="AB10" s="596">
        <f>C10-Z10</f>
        <v>1</v>
      </c>
      <c r="AC10" s="597">
        <f>AB10*G10</f>
        <v>1320.94</v>
      </c>
    </row>
    <row r="11" spans="1:29" ht="51.75" customHeight="1" x14ac:dyDescent="0.2">
      <c r="A11" s="579" t="s">
        <v>25554</v>
      </c>
      <c r="B11" s="580" t="str">
        <f>IFERROR(IF($J11="COT",VLOOKUP($I11,COTAÇÃO!$A$3:$I$4661,4,FALSE),IF($J11="COMP",VLOOKUP($I11,'Composições criadas'!$A$1:$H$656,4,FALSE),IF($J11="SINAPI",VLOOKUP($I11,SINAPI!$A$7:$D$12422,2,FALSE),IF(J11="SETOP",VLOOKUP($I11,SETOP!A:E,2,FALSE),"ERRO")))),"CÓDIGO DIGITADO INVÁLIDO")</f>
        <v>CANTEIRO DE OBRAS, COMPOSTO POR CONTÊINER PARA DEPÓSITO DE FERRAMENTAS (6,00x2,30x2,50) E BANHEIRO QUÍMICO, INCLUSIVE MANUTENÇÃO, MOBILIZAÇÃO E DESMOBILIZAÇÃO</v>
      </c>
      <c r="C11" s="581">
        <v>4</v>
      </c>
      <c r="D11" s="582" t="s">
        <v>25606</v>
      </c>
      <c r="E11" s="583">
        <f>IFERROR(IF($J11="COT",VLOOKUP($I11,COTAÇÃO!$A$3:$I$4661,9,FALSE),IF($J11="COMP",VLOOKUP($I11,'Composições criadas'!$A$1:$H$656,8,FALSE),IF($J11="SINAPI",VLOOKUP($I11,SINAPI!$A$7:$D$12422,4,FALSE),IF(J11="SETOP",VLOOKUP($I11,SETOP!A:D,4,FALSE),0)))),0)</f>
        <v>5246.63</v>
      </c>
      <c r="F11" s="584">
        <f>H6</f>
        <v>0.25940000000000002</v>
      </c>
      <c r="G11" s="585">
        <f>ROUND(E11*(1+F11),2)</f>
        <v>6607.61</v>
      </c>
      <c r="H11" s="598">
        <f>C11*G11</f>
        <v>26430.44</v>
      </c>
      <c r="I11" s="586" t="s">
        <v>1883</v>
      </c>
      <c r="J11" s="599" t="s">
        <v>1920</v>
      </c>
      <c r="K11" s="599"/>
      <c r="L11" s="587"/>
      <c r="M11" s="587"/>
      <c r="N11" s="587">
        <f>L11*G11</f>
        <v>0</v>
      </c>
      <c r="O11" s="587">
        <f>M11*G11</f>
        <v>0</v>
      </c>
      <c r="P11" s="587">
        <f>C11+L11-M11</f>
        <v>4</v>
      </c>
      <c r="Q11" s="588">
        <f>P11*G11</f>
        <v>26430.44</v>
      </c>
      <c r="R11" s="589"/>
      <c r="S11" s="590">
        <f>R11*G11</f>
        <v>0</v>
      </c>
      <c r="T11" s="591"/>
      <c r="U11" s="592">
        <f>T11*G11</f>
        <v>0</v>
      </c>
      <c r="V11" s="593"/>
      <c r="W11" s="590">
        <f>V11*G11</f>
        <v>0</v>
      </c>
      <c r="X11" s="591"/>
      <c r="Y11" s="592">
        <f>X11*G11</f>
        <v>0</v>
      </c>
      <c r="Z11" s="594">
        <f>R11+T11+V11+X11</f>
        <v>0</v>
      </c>
      <c r="AA11" s="595">
        <f>S11+U11+W11+Y11</f>
        <v>0</v>
      </c>
      <c r="AB11" s="596">
        <f>C11-Z11</f>
        <v>4</v>
      </c>
      <c r="AC11" s="597">
        <f>AB11*G11</f>
        <v>26430.44</v>
      </c>
    </row>
    <row r="12" spans="1:29" ht="22.5" customHeight="1" x14ac:dyDescent="0.2">
      <c r="A12" s="566">
        <v>2</v>
      </c>
      <c r="B12" s="567" t="s">
        <v>25539</v>
      </c>
      <c r="C12" s="568"/>
      <c r="D12" s="568"/>
      <c r="E12" s="568"/>
      <c r="F12" s="568"/>
      <c r="G12" s="600"/>
      <c r="H12" s="570">
        <f>SUM(H13:H49)</f>
        <v>773013.01999999979</v>
      </c>
      <c r="I12" s="566"/>
      <c r="J12" s="571"/>
      <c r="K12" s="601"/>
      <c r="L12" s="602"/>
      <c r="M12" s="602"/>
      <c r="N12" s="602"/>
      <c r="O12" s="602"/>
      <c r="P12" s="602"/>
      <c r="Q12" s="576">
        <f>SUM(Q13:Q48)</f>
        <v>572419.32799999998</v>
      </c>
      <c r="R12" s="540"/>
      <c r="S12" s="577">
        <f>SUM(S13:S48)</f>
        <v>0</v>
      </c>
      <c r="T12" s="540"/>
      <c r="U12" s="576">
        <f>SUM(U13:U48)</f>
        <v>0</v>
      </c>
      <c r="V12" s="539"/>
      <c r="W12" s="577">
        <f>SUM(W13:W48)</f>
        <v>0</v>
      </c>
      <c r="X12" s="540"/>
      <c r="Y12" s="576">
        <f>SUM(Y13:Y48)</f>
        <v>0</v>
      </c>
      <c r="Z12" s="603">
        <f>R12+T12+V12+X12</f>
        <v>0</v>
      </c>
      <c r="AA12" s="576">
        <f>SUM(AA13:AA48)</f>
        <v>0</v>
      </c>
      <c r="AB12" s="604" t="e">
        <f>#REF!-Z12</f>
        <v>#REF!</v>
      </c>
      <c r="AC12" s="576">
        <f>SUM(AC13:AC49)</f>
        <v>572419.32799999998</v>
      </c>
    </row>
    <row r="13" spans="1:29" ht="36" customHeight="1" x14ac:dyDescent="0.2">
      <c r="A13" s="579" t="s">
        <v>25564</v>
      </c>
      <c r="B13" s="580" t="str">
        <f>IFERROR(IF($J13="COT",VLOOKUP($I13,COTAÇÃO!$A$3:$I$4661,4,FALSE),IF($J13="COMP",VLOOKUP($I13,'Composições criadas'!$A$1:$H$656,4,FALSE),IF($J13="SINAPI",VLOOKUP($I13,SINAPI!$A$7:$D$12422,2,FALSE),IF(J13="SETOP",VLOOKUP($I13,SETOP!A:E,2,FALSE),"ERRO")))),"CÓDIGO DIGITADO INVÁLIDO")</f>
        <v>LOCAÇÃO DE REDE DE ÁGUA OU ESGOTO. AF_03/2024</v>
      </c>
      <c r="C13" s="581">
        <v>2390</v>
      </c>
      <c r="D13" s="582" t="s">
        <v>982</v>
      </c>
      <c r="E13" s="583">
        <v>11.1</v>
      </c>
      <c r="F13" s="584">
        <f t="shared" ref="F13:F19" si="0">IF(M13=$N$8,$F$6,$H$6)</f>
        <v>0.25940000000000002</v>
      </c>
      <c r="G13" s="585">
        <f t="shared" ref="G13:G26" si="1">ROUND(E13*(1+F13),2)</f>
        <v>13.98</v>
      </c>
      <c r="H13" s="598">
        <f t="shared" ref="H13:H24" si="2">ROUND(C13*G13,2)</f>
        <v>33412.199999999997</v>
      </c>
      <c r="I13" s="586">
        <v>99063</v>
      </c>
      <c r="J13" s="599" t="s">
        <v>937</v>
      </c>
      <c r="K13" s="599"/>
      <c r="L13" s="587"/>
      <c r="M13" s="587"/>
      <c r="N13" s="587">
        <f t="shared" ref="N13:N26" si="3">L13*G13</f>
        <v>0</v>
      </c>
      <c r="O13" s="587">
        <f t="shared" ref="O13:O26" si="4">M13*G13</f>
        <v>0</v>
      </c>
      <c r="P13" s="587">
        <f t="shared" ref="P13:P26" si="5">C13+L13-M13</f>
        <v>2390</v>
      </c>
      <c r="Q13" s="588">
        <f t="shared" ref="Q13:Q26" si="6">P13*G13</f>
        <v>33412.200000000004</v>
      </c>
      <c r="R13" s="589"/>
      <c r="S13" s="590">
        <f t="shared" ref="S13:S26" si="7">R13*G13</f>
        <v>0</v>
      </c>
      <c r="T13" s="591"/>
      <c r="U13" s="592">
        <f t="shared" ref="U13:U26" si="8">T13*G13</f>
        <v>0</v>
      </c>
      <c r="V13" s="593"/>
      <c r="W13" s="590">
        <f t="shared" ref="W13:W26" si="9">V13*G13</f>
        <v>0</v>
      </c>
      <c r="X13" s="591"/>
      <c r="Y13" s="592">
        <f t="shared" ref="Y13:Y26" si="10">X13*G13</f>
        <v>0</v>
      </c>
      <c r="Z13" s="594">
        <f t="shared" ref="Z13:AA45" si="11">R13+T13+V13+X13</f>
        <v>0</v>
      </c>
      <c r="AA13" s="595">
        <f t="shared" si="11"/>
        <v>0</v>
      </c>
      <c r="AB13" s="596">
        <f t="shared" ref="AB13:AB26" si="12">C13-Z13</f>
        <v>2390</v>
      </c>
      <c r="AC13" s="597">
        <f t="shared" ref="AC13:AC26" si="13">AB13*G13</f>
        <v>33412.200000000004</v>
      </c>
    </row>
    <row r="14" spans="1:29" ht="36" customHeight="1" x14ac:dyDescent="0.2">
      <c r="A14" s="579" t="s">
        <v>25568</v>
      </c>
      <c r="B14" s="580" t="str">
        <f>IFERROR(IF($J14="COT",VLOOKUP($I14,COTAÇÃO!$A$3:$I$4661,4,FALSE),IF($J14="COMP",VLOOKUP($I14,'Composições criadas'!$A$1:$H$656,4,FALSE),IF($J14="SINAPI",VLOOKUP($I14,SINAPI!$A$7:$D$12422,2,FALSE),IF(J14="SETOP",VLOOKUP($I14,SETOP!A:E,2,FALSE),"ERRO")))),"CÓDIGO DIGITADO INVÁLIDO")</f>
        <v>DEMOLIÇÃO PARCIAL DE PAVIMENTO ASFÁLTICO, DE FORMA MECANIZADA, SEM REAPROVEITAMENTO. AF_09/2023</v>
      </c>
      <c r="C14" s="581">
        <f>2070*0.6</f>
        <v>1242</v>
      </c>
      <c r="D14" s="582" t="s">
        <v>984</v>
      </c>
      <c r="E14" s="583">
        <v>24.63</v>
      </c>
      <c r="F14" s="584">
        <f t="shared" si="0"/>
        <v>0.25940000000000002</v>
      </c>
      <c r="G14" s="585">
        <f t="shared" si="1"/>
        <v>31.02</v>
      </c>
      <c r="H14" s="585">
        <f t="shared" si="2"/>
        <v>38526.839999999997</v>
      </c>
      <c r="I14" s="586">
        <v>97636</v>
      </c>
      <c r="J14" s="581" t="s">
        <v>937</v>
      </c>
      <c r="K14" s="581"/>
      <c r="L14" s="587"/>
      <c r="M14" s="587"/>
      <c r="N14" s="587">
        <f t="shared" si="3"/>
        <v>0</v>
      </c>
      <c r="O14" s="587">
        <f t="shared" si="4"/>
        <v>0</v>
      </c>
      <c r="P14" s="587">
        <f t="shared" si="5"/>
        <v>1242</v>
      </c>
      <c r="Q14" s="588">
        <f t="shared" si="6"/>
        <v>38526.839999999997</v>
      </c>
      <c r="R14" s="589"/>
      <c r="S14" s="590">
        <f t="shared" si="7"/>
        <v>0</v>
      </c>
      <c r="T14" s="591"/>
      <c r="U14" s="592">
        <f t="shared" si="8"/>
        <v>0</v>
      </c>
      <c r="V14" s="593"/>
      <c r="W14" s="590">
        <f t="shared" si="9"/>
        <v>0</v>
      </c>
      <c r="X14" s="591"/>
      <c r="Y14" s="592">
        <f t="shared" si="10"/>
        <v>0</v>
      </c>
      <c r="Z14" s="594">
        <f t="shared" si="11"/>
        <v>0</v>
      </c>
      <c r="AA14" s="595">
        <f t="shared" si="11"/>
        <v>0</v>
      </c>
      <c r="AB14" s="596">
        <f t="shared" si="12"/>
        <v>1242</v>
      </c>
      <c r="AC14" s="597">
        <f t="shared" si="13"/>
        <v>38526.839999999997</v>
      </c>
    </row>
    <row r="15" spans="1:29" ht="36" customHeight="1" x14ac:dyDescent="0.2">
      <c r="A15" s="579" t="s">
        <v>25569</v>
      </c>
      <c r="B15" s="580" t="str">
        <f>IFERROR(IF($J15="COT",VLOOKUP($I15,COTAÇÃO!$A$3:$I$4661,4,FALSE),IF($J15="COMP",VLOOKUP($I15,'Composições criadas'!$A$1:$H$656,4,FALSE),IF($J15="SINAPI",VLOOKUP($I15,SINAPI!$A$7:$D$12422,2,FALSE),IF(J15="SETOP",VLOOKUP($I15,SETOP!A:E,2,FALSE),"ERRO")))),"CÓDIGO DIGITADO INVÁLIDO")</f>
        <v>DEMOLIÇÃO MANUAL DE PISO CIMENTADO OU CONTRAPISO DE ARGAMASSA, COM ESPESSURA MÁXIMA DE 10CM, INCLUSIVE AFASTAMENTO E EMPILHAMENTO, EXCLUSIVE TRANSPORTE E RETIRADA DO MATERIAL DEMOLIDO</v>
      </c>
      <c r="C15" s="581">
        <v>190.4</v>
      </c>
      <c r="D15" s="582" t="s">
        <v>984</v>
      </c>
      <c r="E15" s="583">
        <v>20.05</v>
      </c>
      <c r="F15" s="584">
        <f t="shared" si="0"/>
        <v>0.25940000000000002</v>
      </c>
      <c r="G15" s="585">
        <f t="shared" si="1"/>
        <v>25.25</v>
      </c>
      <c r="H15" s="585">
        <f t="shared" si="2"/>
        <v>4807.6000000000004</v>
      </c>
      <c r="I15" s="586" t="s">
        <v>2305</v>
      </c>
      <c r="J15" s="581" t="s">
        <v>1927</v>
      </c>
      <c r="K15" s="581"/>
      <c r="L15" s="587"/>
      <c r="M15" s="587"/>
      <c r="N15" s="587">
        <f t="shared" si="3"/>
        <v>0</v>
      </c>
      <c r="O15" s="587">
        <f t="shared" si="4"/>
        <v>0</v>
      </c>
      <c r="P15" s="587">
        <f t="shared" si="5"/>
        <v>190.4</v>
      </c>
      <c r="Q15" s="588">
        <f t="shared" si="6"/>
        <v>4807.6000000000004</v>
      </c>
      <c r="R15" s="589"/>
      <c r="S15" s="590">
        <f t="shared" si="7"/>
        <v>0</v>
      </c>
      <c r="T15" s="591"/>
      <c r="U15" s="592">
        <f t="shared" si="8"/>
        <v>0</v>
      </c>
      <c r="V15" s="593"/>
      <c r="W15" s="590">
        <f t="shared" si="9"/>
        <v>0</v>
      </c>
      <c r="X15" s="591"/>
      <c r="Y15" s="592">
        <f t="shared" si="10"/>
        <v>0</v>
      </c>
      <c r="Z15" s="594">
        <f t="shared" si="11"/>
        <v>0</v>
      </c>
      <c r="AA15" s="595">
        <f t="shared" si="11"/>
        <v>0</v>
      </c>
      <c r="AB15" s="596">
        <f t="shared" si="12"/>
        <v>190.4</v>
      </c>
      <c r="AC15" s="597">
        <f t="shared" si="13"/>
        <v>4807.6000000000004</v>
      </c>
    </row>
    <row r="16" spans="1:29" ht="36" customHeight="1" x14ac:dyDescent="0.2">
      <c r="A16" s="579" t="s">
        <v>25570</v>
      </c>
      <c r="B16" s="580" t="str">
        <f>IFERROR(IF($J16="COT",VLOOKUP($I16,COTAÇÃO!$A$3:$I$4661,4,FALSE),IF($J16="COMP",VLOOKUP($I16,'Composições criadas'!$A$1:$H$656,4,FALSE),IF($J16="SINAPI",VLOOKUP($I16,SINAPI!$A$7:$D$12422,2,FALSE),IF(J16="SETOP",VLOOKUP($I16,SETOP!A:E,2,FALSE),"ERRO")))),"CÓDIGO DIGITADO INVÁLIDO")</f>
        <v>CARGA, MANOBRA E DESCARGA DE ENTULHO EM CAMINHÃO BASCULANTE 6 M³ - CARGA COM ESCAVADEIRA HIDRÁULICA  (CAÇAMBA DE 0,80 M³ / 111 HP) E DESCARGA LIVRE (UNIDADE: M3). AF_07/2020</v>
      </c>
      <c r="C16" s="581">
        <f>(C14+C15)*1</f>
        <v>1432.4</v>
      </c>
      <c r="D16" s="582" t="s">
        <v>1643</v>
      </c>
      <c r="E16" s="583">
        <v>9.92</v>
      </c>
      <c r="F16" s="584">
        <f t="shared" si="0"/>
        <v>0.25940000000000002</v>
      </c>
      <c r="G16" s="585">
        <f t="shared" si="1"/>
        <v>12.49</v>
      </c>
      <c r="H16" s="598">
        <f t="shared" si="2"/>
        <v>17890.68</v>
      </c>
      <c r="I16" s="586">
        <v>100981</v>
      </c>
      <c r="J16" s="599" t="s">
        <v>937</v>
      </c>
      <c r="K16" s="599"/>
      <c r="L16" s="587"/>
      <c r="M16" s="587"/>
      <c r="N16" s="587">
        <f t="shared" si="3"/>
        <v>0</v>
      </c>
      <c r="O16" s="587">
        <f t="shared" si="4"/>
        <v>0</v>
      </c>
      <c r="P16" s="587">
        <f t="shared" si="5"/>
        <v>1432.4</v>
      </c>
      <c r="Q16" s="588">
        <f t="shared" si="6"/>
        <v>17890.676000000003</v>
      </c>
      <c r="R16" s="589"/>
      <c r="S16" s="590">
        <f t="shared" si="7"/>
        <v>0</v>
      </c>
      <c r="T16" s="591"/>
      <c r="U16" s="592">
        <f t="shared" si="8"/>
        <v>0</v>
      </c>
      <c r="V16" s="593"/>
      <c r="W16" s="590">
        <f t="shared" si="9"/>
        <v>0</v>
      </c>
      <c r="X16" s="591"/>
      <c r="Y16" s="592">
        <f t="shared" si="10"/>
        <v>0</v>
      </c>
      <c r="Z16" s="594">
        <f t="shared" si="11"/>
        <v>0</v>
      </c>
      <c r="AA16" s="595">
        <f t="shared" si="11"/>
        <v>0</v>
      </c>
      <c r="AB16" s="596">
        <f t="shared" si="12"/>
        <v>1432.4</v>
      </c>
      <c r="AC16" s="597">
        <f t="shared" si="13"/>
        <v>17890.676000000003</v>
      </c>
    </row>
    <row r="17" spans="1:36" ht="36" customHeight="1" x14ac:dyDescent="0.2">
      <c r="A17" s="579" t="s">
        <v>25571</v>
      </c>
      <c r="B17" s="580" t="str">
        <f>IFERROR(IF($J17="COT",VLOOKUP($I17,COTAÇÃO!$A$3:$I$4661,4,FALSE),IF($J17="COMP",VLOOKUP($I17,'Composições criadas'!$A$1:$H$656,4,FALSE),IF($J17="SINAPI",VLOOKUP($I17,SINAPI!$A$7:$D$12422,2,FALSE),IF(J17="SETOP",VLOOKUP($I17,SETOP!A:E,2,FALSE),"ERRO")))),"CÓDIGO DIGITADO INVÁLIDO")</f>
        <v>TRANSPORTE COM CAMINHÃO BASCULANTE DE 6 M³, EM VIA URBANA PAVIMENTADA, DMT ATÉ 30 KM (UNIDADE: M3XKM). AF_07/2020</v>
      </c>
      <c r="C17" s="581">
        <f>((C14+C15)/6)*6</f>
        <v>1432.4</v>
      </c>
      <c r="D17" s="582" t="str">
        <f>IFERROR(IF($J17="COT",VLOOKUP($I17,COTAÇÃO!$A$3:$I$4661,5,FALSE),IF($J17="COMP",VLOOKUP($I17,'Composições criadas'!$A$1:$H$656,5,FALSE),IF($J17="SINAPI",VLOOKUP($I17,SINAPI!$A$7:$D$12422,3,FALSE),IF(J17="SETOP",VLOOKUP($I17,SETOP!A:D,3,FALSE),"ERRO")))),"ERRO")</f>
        <v>M3XKM</v>
      </c>
      <c r="E17" s="583">
        <v>3.12</v>
      </c>
      <c r="F17" s="584">
        <f t="shared" si="0"/>
        <v>0.25940000000000002</v>
      </c>
      <c r="G17" s="585">
        <f t="shared" si="1"/>
        <v>3.93</v>
      </c>
      <c r="H17" s="598">
        <f t="shared" si="2"/>
        <v>5629.33</v>
      </c>
      <c r="I17" s="586">
        <v>97914</v>
      </c>
      <c r="J17" s="599" t="s">
        <v>937</v>
      </c>
      <c r="K17" s="599"/>
      <c r="L17" s="587"/>
      <c r="M17" s="587"/>
      <c r="N17" s="587">
        <f t="shared" si="3"/>
        <v>0</v>
      </c>
      <c r="O17" s="587">
        <f t="shared" si="4"/>
        <v>0</v>
      </c>
      <c r="P17" s="587">
        <f t="shared" si="5"/>
        <v>1432.4</v>
      </c>
      <c r="Q17" s="588">
        <f t="shared" si="6"/>
        <v>5629.3320000000003</v>
      </c>
      <c r="R17" s="589"/>
      <c r="S17" s="590">
        <f t="shared" si="7"/>
        <v>0</v>
      </c>
      <c r="T17" s="591"/>
      <c r="U17" s="592">
        <f t="shared" si="8"/>
        <v>0</v>
      </c>
      <c r="V17" s="593"/>
      <c r="W17" s="590">
        <f t="shared" si="9"/>
        <v>0</v>
      </c>
      <c r="X17" s="591"/>
      <c r="Y17" s="592">
        <f t="shared" si="10"/>
        <v>0</v>
      </c>
      <c r="Z17" s="594">
        <f t="shared" si="11"/>
        <v>0</v>
      </c>
      <c r="AA17" s="595">
        <f t="shared" si="11"/>
        <v>0</v>
      </c>
      <c r="AB17" s="596">
        <f t="shared" si="12"/>
        <v>1432.4</v>
      </c>
      <c r="AC17" s="597">
        <f t="shared" si="13"/>
        <v>5629.3320000000003</v>
      </c>
    </row>
    <row r="18" spans="1:36" ht="37.5" customHeight="1" x14ac:dyDescent="0.2">
      <c r="A18" s="579" t="s">
        <v>25572</v>
      </c>
      <c r="B18" s="580" t="str">
        <f>IFERROR(IF($J18="COT",VLOOKUP($I18,COTAÇÃO!$A$3:$I$4661,4,FALSE),IF($J18="COMP",VLOOKUP($I18,'Composições criadas'!$A$1:$H$656,4,FALSE),IF($J18="SINAPI",VLOOKUP($I18,SINAPI!$A$7:$D$12422,2,FALSE),IF(J18="SETOP",VLOOKUP($I18,SETOP!A:E,2,FALSE),"ERRO")))),"CÓDIGO DIGITADO INVÁLIDO")</f>
        <v>ESCAVAÇÃO MECANIZADA DE VALA COM PROF. ATÉ 1,5 M (MÉDIA MONTANTE E JUSANTE/UMA COMPOSIÇÃO POR TRECHO), RETROESCAV. (0,26 M3), LARG. MENOR QUE 0,8 M, EM SOLO DE 1A CATEGORIA, EM LOCAIS COM ALTO NÍVEL DE INTERFERÊNCIA. AF_09/2024</v>
      </c>
      <c r="C18" s="581">
        <f>(C13*0.6)*1</f>
        <v>1434</v>
      </c>
      <c r="D18" s="582" t="s">
        <v>1643</v>
      </c>
      <c r="E18" s="583">
        <v>17.21</v>
      </c>
      <c r="F18" s="584">
        <f t="shared" si="0"/>
        <v>0.25940000000000002</v>
      </c>
      <c r="G18" s="585">
        <f t="shared" si="1"/>
        <v>21.67</v>
      </c>
      <c r="H18" s="585">
        <f t="shared" si="2"/>
        <v>31074.78</v>
      </c>
      <c r="I18" s="586">
        <v>90099</v>
      </c>
      <c r="J18" s="581" t="s">
        <v>937</v>
      </c>
      <c r="K18" s="581"/>
      <c r="L18" s="587"/>
      <c r="M18" s="587"/>
      <c r="N18" s="587">
        <f t="shared" si="3"/>
        <v>0</v>
      </c>
      <c r="O18" s="587">
        <f t="shared" si="4"/>
        <v>0</v>
      </c>
      <c r="P18" s="587">
        <f t="shared" si="5"/>
        <v>1434</v>
      </c>
      <c r="Q18" s="588">
        <f t="shared" si="6"/>
        <v>31074.780000000002</v>
      </c>
      <c r="R18" s="589"/>
      <c r="S18" s="590">
        <f t="shared" si="7"/>
        <v>0</v>
      </c>
      <c r="T18" s="591"/>
      <c r="U18" s="592">
        <f t="shared" si="8"/>
        <v>0</v>
      </c>
      <c r="V18" s="593"/>
      <c r="W18" s="590">
        <f t="shared" si="9"/>
        <v>0</v>
      </c>
      <c r="X18" s="591"/>
      <c r="Y18" s="592">
        <f t="shared" si="10"/>
        <v>0</v>
      </c>
      <c r="Z18" s="594">
        <f t="shared" si="11"/>
        <v>0</v>
      </c>
      <c r="AA18" s="595">
        <f t="shared" si="11"/>
        <v>0</v>
      </c>
      <c r="AB18" s="596">
        <f t="shared" si="12"/>
        <v>1434</v>
      </c>
      <c r="AC18" s="597">
        <f t="shared" si="13"/>
        <v>31074.780000000002</v>
      </c>
    </row>
    <row r="19" spans="1:36" ht="36" customHeight="1" x14ac:dyDescent="0.2">
      <c r="A19" s="579" t="s">
        <v>25573</v>
      </c>
      <c r="B19" s="580" t="str">
        <f>IFERROR(IF($J19="COT",VLOOKUP($I19,COTAÇÃO!$A$3:$I$4661,4,FALSE),IF($J19="COMP",VLOOKUP($I19,'Composições criadas'!$A$1:$H$656,4,FALSE),IF($J19="SINAPI",VLOOKUP($I19,SINAPI!$A$7:$D$12422,2,FALSE),IF(J19="SETOP",VLOOKUP($I19,SETOP!A:E,2,FALSE),"ERRO")))),"CÓDIGO DIGITADO INVÁLIDO")</f>
        <v>PREPARO DE FUNDO DE VALA COM LARGURA MENOR QUE 1,5 M (ACERTO DO SOLO NATURAL). AF_08/2020</v>
      </c>
      <c r="C19" s="581">
        <f>C13*0.6</f>
        <v>1434</v>
      </c>
      <c r="D19" s="582" t="s">
        <v>984</v>
      </c>
      <c r="E19" s="583">
        <v>8.8000000000000007</v>
      </c>
      <c r="F19" s="584">
        <f t="shared" si="0"/>
        <v>0.25940000000000002</v>
      </c>
      <c r="G19" s="585">
        <f t="shared" si="1"/>
        <v>11.08</v>
      </c>
      <c r="H19" s="598">
        <f t="shared" si="2"/>
        <v>15888.72</v>
      </c>
      <c r="I19" s="586">
        <v>101616</v>
      </c>
      <c r="J19" s="599" t="s">
        <v>937</v>
      </c>
      <c r="K19" s="599"/>
      <c r="L19" s="587"/>
      <c r="M19" s="587"/>
      <c r="N19" s="587">
        <f t="shared" si="3"/>
        <v>0</v>
      </c>
      <c r="O19" s="587">
        <f t="shared" si="4"/>
        <v>0</v>
      </c>
      <c r="P19" s="587">
        <f t="shared" si="5"/>
        <v>1434</v>
      </c>
      <c r="Q19" s="588">
        <f t="shared" si="6"/>
        <v>15888.72</v>
      </c>
      <c r="R19" s="589"/>
      <c r="S19" s="590">
        <f t="shared" si="7"/>
        <v>0</v>
      </c>
      <c r="T19" s="591"/>
      <c r="U19" s="592">
        <f t="shared" si="8"/>
        <v>0</v>
      </c>
      <c r="V19" s="593"/>
      <c r="W19" s="590">
        <f t="shared" si="9"/>
        <v>0</v>
      </c>
      <c r="X19" s="591"/>
      <c r="Y19" s="592">
        <f t="shared" si="10"/>
        <v>0</v>
      </c>
      <c r="Z19" s="594">
        <f t="shared" si="11"/>
        <v>0</v>
      </c>
      <c r="AA19" s="595">
        <f t="shared" si="11"/>
        <v>0</v>
      </c>
      <c r="AB19" s="596">
        <f t="shared" si="12"/>
        <v>1434</v>
      </c>
      <c r="AC19" s="597">
        <f t="shared" si="13"/>
        <v>15888.72</v>
      </c>
    </row>
    <row r="20" spans="1:36" ht="36" customHeight="1" x14ac:dyDescent="0.2">
      <c r="A20" s="579" t="s">
        <v>25574</v>
      </c>
      <c r="B20" s="580" t="str">
        <f>IFERROR(IF($J20="COT",VLOOKUP($I20,COTAÇÃO!$A$3:$I$4661,4,FALSE),IF($J20="COMP",VLOOKUP($I20,'Composições criadas'!$A$1:$H$656,4,FALSE),IF($J20="SINAPI",VLOOKUP($I20,SINAPI!$A$7:$D$12422,2,FALSE),IF(J20="SETOP",VLOOKUP($I20,SETOP!A:E,2,FALSE),"ERRO")))),"CÓDIGO DIGITADO INVÁLIDO")</f>
        <v xml:space="preserve">TUBO PVC PBA JEI, CLASSE 20, DN 50 MM, PARA REDE DE AGUA (NBR 5647)                                                                                                                                                                                                                                                                                                                                                                                                                                       </v>
      </c>
      <c r="C20" s="581">
        <f>C13-160</f>
        <v>2230</v>
      </c>
      <c r="D20" s="582" t="s">
        <v>982</v>
      </c>
      <c r="E20" s="583">
        <v>30.04</v>
      </c>
      <c r="F20" s="584">
        <v>0.12</v>
      </c>
      <c r="G20" s="585">
        <f t="shared" si="1"/>
        <v>33.64</v>
      </c>
      <c r="H20" s="585">
        <f t="shared" si="2"/>
        <v>75017.2</v>
      </c>
      <c r="I20" s="586">
        <v>36378</v>
      </c>
      <c r="J20" s="581" t="s">
        <v>937</v>
      </c>
      <c r="K20" s="581"/>
      <c r="L20" s="587"/>
      <c r="M20" s="587"/>
      <c r="N20" s="587">
        <f t="shared" si="3"/>
        <v>0</v>
      </c>
      <c r="O20" s="587">
        <f t="shared" si="4"/>
        <v>0</v>
      </c>
      <c r="P20" s="587">
        <f t="shared" si="5"/>
        <v>2230</v>
      </c>
      <c r="Q20" s="588">
        <f t="shared" si="6"/>
        <v>75017.2</v>
      </c>
      <c r="R20" s="589"/>
      <c r="S20" s="590">
        <f t="shared" si="7"/>
        <v>0</v>
      </c>
      <c r="T20" s="591"/>
      <c r="U20" s="592">
        <f t="shared" si="8"/>
        <v>0</v>
      </c>
      <c r="V20" s="593"/>
      <c r="W20" s="590">
        <f t="shared" si="9"/>
        <v>0</v>
      </c>
      <c r="X20" s="591"/>
      <c r="Y20" s="592">
        <f t="shared" si="10"/>
        <v>0</v>
      </c>
      <c r="Z20" s="594">
        <f t="shared" si="11"/>
        <v>0</v>
      </c>
      <c r="AA20" s="595">
        <f t="shared" si="11"/>
        <v>0</v>
      </c>
      <c r="AB20" s="596">
        <f t="shared" si="12"/>
        <v>2230</v>
      </c>
      <c r="AC20" s="597">
        <f t="shared" si="13"/>
        <v>75017.2</v>
      </c>
    </row>
    <row r="21" spans="1:36" ht="36" customHeight="1" x14ac:dyDescent="0.2">
      <c r="A21" s="579" t="s">
        <v>25575</v>
      </c>
      <c r="B21" s="580" t="str">
        <f>IFERROR(IF($J21="COT",VLOOKUP($I21,COTAÇÃO!$A$3:$I$4661,4,FALSE),IF($J21="COMP",VLOOKUP($I21,'Composições criadas'!$A$1:$H$656,4,FALSE),IF($J21="SINAPI",VLOOKUP($I21,SINAPI!$A$7:$D$12422,2,FALSE),IF(J21="SETOP",VLOOKUP($I21,SETOP!A:E,2,FALSE),"ERRO")))),"CÓDIGO DIGITADO INVÁLIDO")</f>
        <v>ASSENTAMENTO DE TUBO DE PVC PBA PARA REDE DE ÁGUA, DN 50 MM, JUNTA ELÁSTICA INTEGRADA, INSTALADO EM LOCAL COM NÍVEL ALTO DE INTERFERÊNCIAS (NÃO INCLUI FORNECIMENTO). AF_05/2024</v>
      </c>
      <c r="C21" s="581">
        <f>C20</f>
        <v>2230</v>
      </c>
      <c r="D21" s="582" t="s">
        <v>982</v>
      </c>
      <c r="E21" s="583">
        <v>3.38</v>
      </c>
      <c r="F21" s="584">
        <f>IF(M21=$N$8,$F$6,$H$6)</f>
        <v>0.25940000000000002</v>
      </c>
      <c r="G21" s="585">
        <f t="shared" si="1"/>
        <v>4.26</v>
      </c>
      <c r="H21" s="585">
        <f t="shared" si="2"/>
        <v>9499.7999999999993</v>
      </c>
      <c r="I21" s="586">
        <v>97121</v>
      </c>
      <c r="J21" s="581" t="s">
        <v>937</v>
      </c>
      <c r="K21" s="581"/>
      <c r="L21" s="587"/>
      <c r="M21" s="587"/>
      <c r="N21" s="587">
        <f t="shared" si="3"/>
        <v>0</v>
      </c>
      <c r="O21" s="587">
        <f t="shared" si="4"/>
        <v>0</v>
      </c>
      <c r="P21" s="587">
        <f t="shared" si="5"/>
        <v>2230</v>
      </c>
      <c r="Q21" s="588">
        <f t="shared" si="6"/>
        <v>9499.7999999999993</v>
      </c>
      <c r="R21" s="589"/>
      <c r="S21" s="590">
        <f t="shared" si="7"/>
        <v>0</v>
      </c>
      <c r="T21" s="591"/>
      <c r="U21" s="592">
        <f t="shared" si="8"/>
        <v>0</v>
      </c>
      <c r="V21" s="593"/>
      <c r="W21" s="590">
        <f t="shared" si="9"/>
        <v>0</v>
      </c>
      <c r="X21" s="591"/>
      <c r="Y21" s="592">
        <f t="shared" si="10"/>
        <v>0</v>
      </c>
      <c r="Z21" s="594">
        <f t="shared" si="11"/>
        <v>0</v>
      </c>
      <c r="AA21" s="595">
        <f t="shared" si="11"/>
        <v>0</v>
      </c>
      <c r="AB21" s="596">
        <f t="shared" si="12"/>
        <v>2230</v>
      </c>
      <c r="AC21" s="597">
        <f t="shared" si="13"/>
        <v>9499.7999999999993</v>
      </c>
    </row>
    <row r="22" spans="1:36" ht="36" customHeight="1" x14ac:dyDescent="0.2">
      <c r="A22" s="579" t="s">
        <v>25576</v>
      </c>
      <c r="B22" s="580" t="str">
        <f>IFERROR(IF($J22="COT",VLOOKUP($I22,COTAÇÃO!$A$3:$I$4661,4,FALSE),IF($J22="COMP",VLOOKUP($I22,'Composições criadas'!$A$1:$H$656,4,FALSE),IF($J22="SINAPI",VLOOKUP($I22,SINAPI!$A$7:$D$12422,2,FALSE),IF(J22="SETOP",VLOOKUP($I22,SETOP!A:E,2,FALSE),"ERRO")))),"CÓDIGO DIGITADO INVÁLIDO")</f>
        <v xml:space="preserve">TUBO PVC PBA JEI, CLASSE 20, DN 75 MM, PARA REDE DE AGUA (NBR 5647)                                                                                                                                                                                                                                                                                                                                                                                                                                       </v>
      </c>
      <c r="C22" s="581">
        <v>160</v>
      </c>
      <c r="D22" s="582" t="s">
        <v>982</v>
      </c>
      <c r="E22" s="583">
        <v>60.55</v>
      </c>
      <c r="F22" s="584">
        <v>0.12</v>
      </c>
      <c r="G22" s="585">
        <f t="shared" si="1"/>
        <v>67.819999999999993</v>
      </c>
      <c r="H22" s="585">
        <f t="shared" si="2"/>
        <v>10851.2</v>
      </c>
      <c r="I22" s="586">
        <v>36379</v>
      </c>
      <c r="J22" s="581" t="s">
        <v>937</v>
      </c>
      <c r="K22" s="581"/>
      <c r="L22" s="587"/>
      <c r="M22" s="587"/>
      <c r="N22" s="587">
        <f t="shared" si="3"/>
        <v>0</v>
      </c>
      <c r="O22" s="587">
        <f t="shared" si="4"/>
        <v>0</v>
      </c>
      <c r="P22" s="587">
        <f t="shared" si="5"/>
        <v>160</v>
      </c>
      <c r="Q22" s="588">
        <f t="shared" si="6"/>
        <v>10851.199999999999</v>
      </c>
      <c r="R22" s="589"/>
      <c r="S22" s="590">
        <f t="shared" si="7"/>
        <v>0</v>
      </c>
      <c r="T22" s="591"/>
      <c r="U22" s="592">
        <f t="shared" si="8"/>
        <v>0</v>
      </c>
      <c r="V22" s="593"/>
      <c r="W22" s="590">
        <f t="shared" si="9"/>
        <v>0</v>
      </c>
      <c r="X22" s="591"/>
      <c r="Y22" s="592">
        <f t="shared" si="10"/>
        <v>0</v>
      </c>
      <c r="Z22" s="594">
        <f t="shared" si="11"/>
        <v>0</v>
      </c>
      <c r="AA22" s="595">
        <f t="shared" si="11"/>
        <v>0</v>
      </c>
      <c r="AB22" s="596">
        <f t="shared" si="12"/>
        <v>160</v>
      </c>
      <c r="AC22" s="597">
        <f t="shared" si="13"/>
        <v>10851.199999999999</v>
      </c>
    </row>
    <row r="23" spans="1:36" ht="36" customHeight="1" x14ac:dyDescent="0.2">
      <c r="A23" s="579" t="s">
        <v>25577</v>
      </c>
      <c r="B23" s="580" t="str">
        <f>IFERROR(IF($J23="COT",VLOOKUP($I23,COTAÇÃO!$A$3:$I$4661,4,FALSE),IF($J23="COMP",VLOOKUP($I23,'Composições criadas'!$A$1:$H$656,4,FALSE),IF($J23="SINAPI",VLOOKUP($I23,SINAPI!$A$7:$D$12422,2,FALSE),IF(J23="SETOP",VLOOKUP($I23,SETOP!A:E,2,FALSE),"ERRO")))),"CÓDIGO DIGITADO INVÁLIDO")</f>
        <v>ASSENTAMENTO DE TUBO DE PVC PBA PARA REDE DE ÁGUA, DN 75 MM, JUNTA ELÁSTICA INTEGRADA, INSTALADO EM LOCAL COM NÍVEL ALTO DE INTERFERÊNCIAS (NÃO INCLUI FORNECIMENTO). AF_05/2024</v>
      </c>
      <c r="C23" s="581">
        <v>160</v>
      </c>
      <c r="D23" s="582" t="s">
        <v>982</v>
      </c>
      <c r="E23" s="583">
        <v>4.07</v>
      </c>
      <c r="F23" s="584">
        <f>IF(M23=$N$8,$F$6,$H$6)</f>
        <v>0.25940000000000002</v>
      </c>
      <c r="G23" s="585">
        <f t="shared" si="1"/>
        <v>5.13</v>
      </c>
      <c r="H23" s="585">
        <f t="shared" si="2"/>
        <v>820.8</v>
      </c>
      <c r="I23" s="586">
        <v>97122</v>
      </c>
      <c r="J23" s="581" t="s">
        <v>937</v>
      </c>
      <c r="K23" s="581"/>
      <c r="L23" s="587"/>
      <c r="M23" s="587"/>
      <c r="N23" s="587">
        <f t="shared" si="3"/>
        <v>0</v>
      </c>
      <c r="O23" s="587">
        <f t="shared" si="4"/>
        <v>0</v>
      </c>
      <c r="P23" s="587">
        <f t="shared" si="5"/>
        <v>160</v>
      </c>
      <c r="Q23" s="588">
        <f t="shared" si="6"/>
        <v>820.8</v>
      </c>
      <c r="R23" s="589"/>
      <c r="S23" s="590">
        <f t="shared" si="7"/>
        <v>0</v>
      </c>
      <c r="T23" s="591"/>
      <c r="U23" s="592">
        <f t="shared" si="8"/>
        <v>0</v>
      </c>
      <c r="V23" s="593"/>
      <c r="W23" s="590">
        <f t="shared" si="9"/>
        <v>0</v>
      </c>
      <c r="X23" s="591"/>
      <c r="Y23" s="592">
        <f t="shared" si="10"/>
        <v>0</v>
      </c>
      <c r="Z23" s="594">
        <f t="shared" si="11"/>
        <v>0</v>
      </c>
      <c r="AA23" s="595">
        <f t="shared" si="11"/>
        <v>0</v>
      </c>
      <c r="AB23" s="596">
        <f t="shared" si="12"/>
        <v>160</v>
      </c>
      <c r="AC23" s="597">
        <f t="shared" si="13"/>
        <v>820.8</v>
      </c>
    </row>
    <row r="24" spans="1:36" ht="36.75" customHeight="1" x14ac:dyDescent="0.2">
      <c r="A24" s="579" t="s">
        <v>25578</v>
      </c>
      <c r="B24" s="580" t="str">
        <f>IFERROR(IF($J24="COT",VLOOKUP($I24,COTAÇÃO!$A$3:$I$4661,4,FALSE),IF($J24="COMP",VLOOKUP($I24,'Composições criadas'!$A$1:$H$656,4,FALSE),IF($J24="SINAPI",VLOOKUP($I24,SINAPI!$A$7:$D$12422,2,FALSE),IF(J24="SETOP",VLOOKUP($I24,SETOP!A:E,2,FALSE),"ERRO")))),"CÓDIGO DIGITADO INVÁLIDO")</f>
        <v xml:space="preserve">TUBO DE POLIETILENO DE ALTA DENSIDADE (PEAD), PE-80, DE = 20 MM X 2,3 MM DE PAREDE, PARA LIGACAO DE AGUA PREDIAL (NBR 15561)                                                                                                                                                                                                                                                                                                                                                                              </v>
      </c>
      <c r="C24" s="581">
        <v>2400</v>
      </c>
      <c r="D24" s="582" t="s">
        <v>982</v>
      </c>
      <c r="E24" s="583">
        <v>5.15</v>
      </c>
      <c r="F24" s="584">
        <v>0.12</v>
      </c>
      <c r="G24" s="585">
        <f t="shared" si="1"/>
        <v>5.77</v>
      </c>
      <c r="H24" s="585">
        <f t="shared" si="2"/>
        <v>13848</v>
      </c>
      <c r="I24" s="586">
        <v>9813</v>
      </c>
      <c r="J24" s="581" t="s">
        <v>937</v>
      </c>
      <c r="K24" s="581"/>
      <c r="L24" s="587"/>
      <c r="M24" s="587"/>
      <c r="N24" s="587">
        <f t="shared" si="3"/>
        <v>0</v>
      </c>
      <c r="O24" s="587">
        <f t="shared" si="4"/>
        <v>0</v>
      </c>
      <c r="P24" s="587">
        <f t="shared" si="5"/>
        <v>2400</v>
      </c>
      <c r="Q24" s="588">
        <f t="shared" si="6"/>
        <v>13847.999999999998</v>
      </c>
      <c r="R24" s="589"/>
      <c r="S24" s="590">
        <f t="shared" si="7"/>
        <v>0</v>
      </c>
      <c r="T24" s="591"/>
      <c r="U24" s="592">
        <f t="shared" si="8"/>
        <v>0</v>
      </c>
      <c r="V24" s="593"/>
      <c r="W24" s="590">
        <f t="shared" si="9"/>
        <v>0</v>
      </c>
      <c r="X24" s="591"/>
      <c r="Y24" s="592">
        <f t="shared" si="10"/>
        <v>0</v>
      </c>
      <c r="Z24" s="594">
        <f t="shared" si="11"/>
        <v>0</v>
      </c>
      <c r="AA24" s="595">
        <f t="shared" si="11"/>
        <v>0</v>
      </c>
      <c r="AB24" s="596">
        <f t="shared" si="12"/>
        <v>2400</v>
      </c>
      <c r="AC24" s="597">
        <f t="shared" si="13"/>
        <v>13847.999999999998</v>
      </c>
    </row>
    <row r="25" spans="1:36" ht="36.75" customHeight="1" x14ac:dyDescent="0.2">
      <c r="A25" s="579" t="s">
        <v>25579</v>
      </c>
      <c r="B25" s="580" t="str">
        <f>IFERROR(IF($J25="COT",VLOOKUP($I25,COTAÇÃO!$A$3:$I$4661,4,FALSE),IF($J25="COMP",VLOOKUP($I25,'Composições criadas'!$A$1:$H$656,4,FALSE),IF($J25="SINAPI",VLOOKUP($I25,SINAPI!$A$7:$D$12422,2,FALSE),IF(J25="SETOP",VLOOKUP($I25,SETOP!A:E,2,FALSE),"ERRO")))),"CÓDIGO DIGITADO INVÁLIDO")</f>
        <v>RAMAL DOMICILIAR DE ÁGUA EM TUBO PEAD 20MM, INSTALAÇÃO, INCLUINDO ESCAVAÇÃO E REATERRO, EXCLUSIVE TUBO PEAD</v>
      </c>
      <c r="C25" s="581">
        <v>2400</v>
      </c>
      <c r="D25" s="582" t="s">
        <v>982</v>
      </c>
      <c r="E25" s="583">
        <v>41.29</v>
      </c>
      <c r="F25" s="584">
        <f>IF(M25=$N$8,$F$6,$H$6)</f>
        <v>0.25940000000000002</v>
      </c>
      <c r="G25" s="585">
        <f t="shared" si="1"/>
        <v>52</v>
      </c>
      <c r="H25" s="585">
        <f>ROUND(C25*G25,6)</f>
        <v>124800</v>
      </c>
      <c r="I25" s="586" t="s">
        <v>5117</v>
      </c>
      <c r="J25" s="581" t="s">
        <v>1920</v>
      </c>
      <c r="K25" s="581"/>
      <c r="L25" s="587"/>
      <c r="M25" s="587"/>
      <c r="N25" s="587">
        <f t="shared" si="3"/>
        <v>0</v>
      </c>
      <c r="O25" s="587">
        <f t="shared" si="4"/>
        <v>0</v>
      </c>
      <c r="P25" s="587">
        <f t="shared" si="5"/>
        <v>2400</v>
      </c>
      <c r="Q25" s="588">
        <f t="shared" si="6"/>
        <v>124800</v>
      </c>
      <c r="R25" s="589"/>
      <c r="S25" s="590">
        <f t="shared" si="7"/>
        <v>0</v>
      </c>
      <c r="T25" s="591"/>
      <c r="U25" s="592">
        <f t="shared" si="8"/>
        <v>0</v>
      </c>
      <c r="V25" s="593"/>
      <c r="W25" s="590">
        <f t="shared" si="9"/>
        <v>0</v>
      </c>
      <c r="X25" s="591"/>
      <c r="Y25" s="592">
        <f t="shared" si="10"/>
        <v>0</v>
      </c>
      <c r="Z25" s="594">
        <f t="shared" si="11"/>
        <v>0</v>
      </c>
      <c r="AA25" s="595">
        <f t="shared" si="11"/>
        <v>0</v>
      </c>
      <c r="AB25" s="596">
        <f t="shared" si="12"/>
        <v>2400</v>
      </c>
      <c r="AC25" s="597">
        <f t="shared" si="13"/>
        <v>124800</v>
      </c>
      <c r="AE25" s="542"/>
    </row>
    <row r="26" spans="1:36" s="543" customFormat="1" ht="37.5" customHeight="1" x14ac:dyDescent="0.2">
      <c r="A26" s="579" t="s">
        <v>25580</v>
      </c>
      <c r="B26" s="580" t="str">
        <f>IFERROR(IF($J26="COT",VLOOKUP($I26,COTAÇÃO!$A$3:$I$4661,4,FALSE),IF($J26="COMP",VLOOKUP($I26,'Composições criadas'!$A$1:$H$656,4,FALSE),IF($J26="SINAPI",VLOOKUP($I26,SINAPI!$A$7:$D$12422,2,FALSE),IF(J26="SETOP",VLOOKUP($I26,SETOP!A:E,2,FALSE),"ERRO")))),"CÓDIGO DIGITADO INVÁLIDO")</f>
        <v>SERVIÇO DE LIGAÇÃO DOMICILIAR DE ÁGUA - REDE AO RAMAL / RAMAL AO PADRÃO - PADRÃO SAE</v>
      </c>
      <c r="C26" s="581">
        <v>238</v>
      </c>
      <c r="D26" s="582" t="s">
        <v>923</v>
      </c>
      <c r="E26" s="583">
        <v>13.95</v>
      </c>
      <c r="F26" s="584">
        <f>IF(M26=$N$8,$F$6,$H$6)</f>
        <v>0.25940000000000002</v>
      </c>
      <c r="G26" s="585">
        <f t="shared" si="1"/>
        <v>17.57</v>
      </c>
      <c r="H26" s="585">
        <f>ROUND(C26*G26,2)</f>
        <v>4181.66</v>
      </c>
      <c r="I26" s="586" t="s">
        <v>5119</v>
      </c>
      <c r="J26" s="581" t="s">
        <v>1920</v>
      </c>
      <c r="K26" s="605"/>
      <c r="L26" s="587"/>
      <c r="M26" s="587"/>
      <c r="N26" s="587">
        <f t="shared" si="3"/>
        <v>0</v>
      </c>
      <c r="O26" s="587">
        <f t="shared" si="4"/>
        <v>0</v>
      </c>
      <c r="P26" s="587">
        <f t="shared" si="5"/>
        <v>238</v>
      </c>
      <c r="Q26" s="588">
        <f t="shared" si="6"/>
        <v>4181.66</v>
      </c>
      <c r="R26" s="589"/>
      <c r="S26" s="590">
        <f t="shared" si="7"/>
        <v>0</v>
      </c>
      <c r="T26" s="591"/>
      <c r="U26" s="592">
        <f t="shared" si="8"/>
        <v>0</v>
      </c>
      <c r="V26" s="593"/>
      <c r="W26" s="590">
        <f t="shared" si="9"/>
        <v>0</v>
      </c>
      <c r="X26" s="591"/>
      <c r="Y26" s="592">
        <f t="shared" si="10"/>
        <v>0</v>
      </c>
      <c r="Z26" s="594">
        <f t="shared" si="11"/>
        <v>0</v>
      </c>
      <c r="AA26" s="595">
        <f t="shared" si="11"/>
        <v>0</v>
      </c>
      <c r="AB26" s="596">
        <f t="shared" si="12"/>
        <v>238</v>
      </c>
      <c r="AC26" s="597">
        <f t="shared" si="13"/>
        <v>4181.66</v>
      </c>
    </row>
    <row r="27" spans="1:36" s="543" customFormat="1" ht="27" customHeight="1" x14ac:dyDescent="0.2">
      <c r="A27" s="579" t="s">
        <v>25581</v>
      </c>
      <c r="B27" s="606" t="str">
        <f>IFERROR(IF($J27="COT",VLOOKUP($I27,COTAÇÃO!$A$3:$I$4661,4,FALSE),IF($J27="COMP",VLOOKUP($I27,'Composições criadas'!$A$1:$H$656,4,FALSE),IF($J27="SINAPI",VLOOKUP($I27,SINAPI!$A$7:$D$12422,2,FALSE),IF(J27="SETOP",VLOOKUP($I27,SETOP!A:E,2,FALSE),"ERRO")))),"CÓDIGO DIGITADO INVÁLIDO")</f>
        <v xml:space="preserve">TE DE SERVICO INTEGRADO, EM POLIPROPILENO (PP), PARA TUBOS EM PEAD/PVC, 60 X 20 MM - LIGACAO PREDIAL DE AGUA                                                                                                                                                                                                                                                                                                                                                                                              </v>
      </c>
      <c r="C27" s="607">
        <v>238</v>
      </c>
      <c r="D27" s="608" t="s">
        <v>923</v>
      </c>
      <c r="E27" s="609">
        <v>60.59</v>
      </c>
      <c r="F27" s="610">
        <v>0.12</v>
      </c>
      <c r="G27" s="611">
        <f t="shared" ref="G27:G34" si="14">ROUND(E27*(1+F27),2)</f>
        <v>67.86</v>
      </c>
      <c r="H27" s="611">
        <f t="shared" ref="H27:H34" si="15">ROUND(C27*G27,2)</f>
        <v>16150.68</v>
      </c>
      <c r="I27" s="612">
        <v>37420</v>
      </c>
      <c r="J27" s="613" t="s">
        <v>937</v>
      </c>
      <c r="K27" s="581"/>
      <c r="L27" s="587"/>
      <c r="M27" s="587"/>
      <c r="N27" s="587"/>
      <c r="O27" s="587"/>
      <c r="P27" s="587"/>
      <c r="Q27" s="588"/>
      <c r="R27" s="589"/>
      <c r="S27" s="590"/>
      <c r="T27" s="591"/>
      <c r="U27" s="592"/>
      <c r="V27" s="593"/>
      <c r="W27" s="590"/>
      <c r="X27" s="591"/>
      <c r="Y27" s="592"/>
      <c r="Z27" s="594"/>
      <c r="AA27" s="595"/>
      <c r="AB27" s="596"/>
      <c r="AC27" s="597"/>
      <c r="AD27" s="544"/>
      <c r="AE27" s="544"/>
      <c r="AF27" s="544"/>
      <c r="AG27" s="544"/>
      <c r="AH27" s="544"/>
      <c r="AI27" s="544"/>
      <c r="AJ27" s="544"/>
    </row>
    <row r="28" spans="1:36" s="543" customFormat="1" ht="27" customHeight="1" x14ac:dyDescent="0.2">
      <c r="A28" s="579" t="s">
        <v>25582</v>
      </c>
      <c r="B28" s="606" t="str">
        <f>IFERROR(IF($J28="COT",VLOOKUP($I28,COTAÇÃO!$A$3:$I$4661,4,FALSE),IF($J28="COMP",VLOOKUP($I28,'Composições criadas'!$A$1:$H$656,4,FALSE),IF($J28="SINAPI",VLOOKUP($I28,SINAPI!$A$7:$D$12422,2,FALSE),IF(J28="SETOP",VLOOKUP($I28,SETOP!A:E,2,FALSE),"ERRO")))),"CÓDIGO DIGITADO INVÁLIDO")</f>
        <v>ADAPTADOR CURTO COM BOLSA E ROSCA PARA REGISTRO, PVC, SOLDÁVEL, DN 20MM X 1/2 , INSTALADO EM RAMAL OU SUB-RAMAL DE ÁGUA - FORNECIMENTO E INSTALAÇÃO. AF_06/2022</v>
      </c>
      <c r="C28" s="607">
        <v>238</v>
      </c>
      <c r="D28" s="608" t="s">
        <v>923</v>
      </c>
      <c r="E28" s="609">
        <v>6.6</v>
      </c>
      <c r="F28" s="610">
        <v>0.12</v>
      </c>
      <c r="G28" s="611">
        <f t="shared" si="14"/>
        <v>7.39</v>
      </c>
      <c r="H28" s="611">
        <f t="shared" si="15"/>
        <v>1758.82</v>
      </c>
      <c r="I28" s="614">
        <v>89376</v>
      </c>
      <c r="J28" s="607" t="s">
        <v>937</v>
      </c>
      <c r="K28" s="615"/>
      <c r="L28" s="587"/>
      <c r="M28" s="587"/>
      <c r="N28" s="587"/>
      <c r="O28" s="587"/>
      <c r="P28" s="587"/>
      <c r="Q28" s="588"/>
      <c r="R28" s="589"/>
      <c r="S28" s="590"/>
      <c r="T28" s="591"/>
      <c r="U28" s="592"/>
      <c r="V28" s="593"/>
      <c r="W28" s="590"/>
      <c r="X28" s="591"/>
      <c r="Y28" s="592"/>
      <c r="Z28" s="594"/>
      <c r="AA28" s="595"/>
      <c r="AB28" s="596"/>
      <c r="AC28" s="597"/>
    </row>
    <row r="29" spans="1:36" s="543" customFormat="1" ht="27" customHeight="1" x14ac:dyDescent="0.2">
      <c r="A29" s="579" t="s">
        <v>25583</v>
      </c>
      <c r="B29" s="606" t="str">
        <f>IFERROR(IF($J29="COT",VLOOKUP($I29,COTAÇÃO!$A$3:$I$4661,4,FALSE),IF($J29="COMP",VLOOKUP($I29,'Composições criadas'!$A$1:$H$656,4,FALSE),IF($J29="SINAPI",VLOOKUP($I29,SINAPI!$A$7:$D$12422,2,FALSE),IF(J29="SETOP",VLOOKUP($I29,SETOP!A:E,2,FALSE),"ERRO")))),"CÓDIGO DIGITADO INVÁLIDO")</f>
        <v>LUVA COM BUCHA DE LATÃO, PVC, SOLDÁVEL, DN 20MM X 1/2", INSTALADO EM RAMAL OU SUB-RAMAL DE ÁGUA - FORNECIMENTO E INSTALAÇÃO. AF_06/2022</v>
      </c>
      <c r="C29" s="607">
        <v>238</v>
      </c>
      <c r="D29" s="608" t="s">
        <v>923</v>
      </c>
      <c r="E29" s="609">
        <v>11.13</v>
      </c>
      <c r="F29" s="610">
        <v>0.12</v>
      </c>
      <c r="G29" s="611">
        <f t="shared" si="14"/>
        <v>12.47</v>
      </c>
      <c r="H29" s="611">
        <f t="shared" si="15"/>
        <v>2967.86</v>
      </c>
      <c r="I29" s="614">
        <v>89374</v>
      </c>
      <c r="J29" s="607" t="s">
        <v>937</v>
      </c>
      <c r="K29" s="615"/>
      <c r="L29" s="587"/>
      <c r="M29" s="587"/>
      <c r="N29" s="587"/>
      <c r="O29" s="587"/>
      <c r="P29" s="587"/>
      <c r="Q29" s="588"/>
      <c r="R29" s="589"/>
      <c r="S29" s="590"/>
      <c r="T29" s="591"/>
      <c r="U29" s="592"/>
      <c r="V29" s="593"/>
      <c r="W29" s="590"/>
      <c r="X29" s="591"/>
      <c r="Y29" s="592"/>
      <c r="Z29" s="594"/>
      <c r="AA29" s="595"/>
      <c r="AB29" s="596"/>
      <c r="AC29" s="597"/>
    </row>
    <row r="30" spans="1:36" s="543" customFormat="1" ht="27" customHeight="1" x14ac:dyDescent="0.2">
      <c r="A30" s="579" t="s">
        <v>25584</v>
      </c>
      <c r="B30" s="606" t="str">
        <f>IFERROR(IF($J30="COT",VLOOKUP($I30,COTAÇÃO!$A$3:$I$4661,4,FALSE),IF($J30="COMP",VLOOKUP($I30,'Composições criadas'!$A$1:$H$656,4,FALSE),IF($J30="SINAPI",VLOOKUP($I30,SINAPI!$A$7:$D$12422,2,FALSE),IF(J30="SETOP",VLOOKUP($I30,SETOP!A:E,2,FALSE),"ERRO")))),"CÓDIGO DIGITADO INVÁLIDO")</f>
        <v xml:space="preserve">UNIAO EM POLIPROPILENO (PP), PARA TUBO EM PEAD, 20 MM - LIGACAO PREDIAL DE AGUA                                                                                                                                                                                                                                                                                                                                                                                                                           </v>
      </c>
      <c r="C30" s="607">
        <v>238</v>
      </c>
      <c r="D30" s="608" t="s">
        <v>923</v>
      </c>
      <c r="E30" s="609">
        <v>7.21</v>
      </c>
      <c r="F30" s="610">
        <v>0.12</v>
      </c>
      <c r="G30" s="611">
        <f t="shared" si="14"/>
        <v>8.08</v>
      </c>
      <c r="H30" s="611">
        <f t="shared" si="15"/>
        <v>1923.04</v>
      </c>
      <c r="I30" s="614">
        <v>64</v>
      </c>
      <c r="J30" s="607" t="s">
        <v>937</v>
      </c>
      <c r="K30" s="615"/>
      <c r="L30" s="587"/>
      <c r="M30" s="587"/>
      <c r="N30" s="587"/>
      <c r="O30" s="587"/>
      <c r="P30" s="587"/>
      <c r="Q30" s="588"/>
      <c r="R30" s="589"/>
      <c r="S30" s="590"/>
      <c r="T30" s="591"/>
      <c r="U30" s="592"/>
      <c r="V30" s="593"/>
      <c r="W30" s="590"/>
      <c r="X30" s="591"/>
      <c r="Y30" s="592"/>
      <c r="Z30" s="594"/>
      <c r="AA30" s="595"/>
      <c r="AB30" s="596"/>
      <c r="AC30" s="597"/>
    </row>
    <row r="31" spans="1:36" s="543" customFormat="1" ht="27" customHeight="1" x14ac:dyDescent="0.2">
      <c r="A31" s="579" t="s">
        <v>25585</v>
      </c>
      <c r="B31" s="606" t="str">
        <f>IFERROR(IF($J31="COT",VLOOKUP($I31,COTAÇÃO!$A$3:$I$4661,4,FALSE),IF($J31="COMP",VLOOKUP($I31,'Composições criadas'!$A$1:$H$656,4,FALSE),IF($J31="SINAPI",VLOOKUP($I31,SINAPI!$A$7:$D$12422,2,FALSE),IF(J31="SETOP",VLOOKUP($I31,SETOP!A:E,2,FALSE),"ERRO")))),"CÓDIGO DIGITADO INVÁLIDO")</f>
        <v>JOELHO 90 GRAUS, PVC, SOLDÁVEL, DN 20MM, INSTALADO EM RAMAL OU SUB-RAMAL DE ÁGUA - FORNECIMENTO E INSTALAÇÃO. AF_06/2022</v>
      </c>
      <c r="C31" s="616">
        <v>476</v>
      </c>
      <c r="D31" s="608" t="s">
        <v>923</v>
      </c>
      <c r="E31" s="609">
        <v>9.41</v>
      </c>
      <c r="F31" s="610">
        <v>0.12</v>
      </c>
      <c r="G31" s="611">
        <f t="shared" si="14"/>
        <v>10.54</v>
      </c>
      <c r="H31" s="611">
        <f t="shared" si="15"/>
        <v>5017.04</v>
      </c>
      <c r="I31" s="614">
        <v>89358</v>
      </c>
      <c r="J31" s="607" t="s">
        <v>937</v>
      </c>
      <c r="K31" s="615"/>
      <c r="L31" s="587"/>
      <c r="M31" s="587"/>
      <c r="N31" s="587"/>
      <c r="O31" s="587"/>
      <c r="P31" s="587"/>
      <c r="Q31" s="588"/>
      <c r="R31" s="589"/>
      <c r="S31" s="590"/>
      <c r="T31" s="591"/>
      <c r="U31" s="592"/>
      <c r="V31" s="593"/>
      <c r="W31" s="590"/>
      <c r="X31" s="591"/>
      <c r="Y31" s="592"/>
      <c r="Z31" s="594"/>
      <c r="AA31" s="595"/>
      <c r="AB31" s="596"/>
      <c r="AC31" s="597"/>
    </row>
    <row r="32" spans="1:36" s="543" customFormat="1" ht="27" customHeight="1" x14ac:dyDescent="0.2">
      <c r="A32" s="579" t="s">
        <v>25586</v>
      </c>
      <c r="B32" s="617" t="str">
        <f>IFERROR(IF($J32="COT",VLOOKUP($I32,COTAÇÃO!$A$3:$I$4661,4,FALSE),IF($J32="COMP",VLOOKUP($I32,'Composições criadas'!$A$1:$H$656,4,FALSE),IF($J32="SINAPI",VLOOKUP($I32,SINAPI!$A$7:$D$12422,2,FALSE),IF(J32="SETOP",VLOOKUP($I32,SETOP!A:E,2,FALSE),"ERRO")))),"CÓDIGO DIGITADO INVÁLIDO")</f>
        <v>TE DE SERVIÇO INTEGRADO, EM POLIPROPILENO, PARA TUBOS PVC, 75 X 20 MM - LIGAÇÃO PREDIAL DE ÁGUA</v>
      </c>
      <c r="C32" s="607">
        <v>15</v>
      </c>
      <c r="D32" s="608" t="s">
        <v>923</v>
      </c>
      <c r="E32" s="609">
        <f>IFERROR(IF($J32="COT",VLOOKUP($I32,COTAÇÃO!$A$3:$I$4661,9,FALSE),IF($J32="COMP",VLOOKUP($I32,'Composições criadas'!$A$1:$H$656,8,FALSE),IF($J32="SINAPI",VLOOKUP($I32,SINAPI!$A$7:$D$12422,4,FALSE),IF(J32="SETOP",VLOOKUP($I32,SETOP!A:D,4,FALSE),0)))),0)</f>
        <v>47.23</v>
      </c>
      <c r="F32" s="610">
        <v>0.12</v>
      </c>
      <c r="G32" s="611">
        <f t="shared" si="14"/>
        <v>52.9</v>
      </c>
      <c r="H32" s="611">
        <f t="shared" si="15"/>
        <v>793.5</v>
      </c>
      <c r="I32" s="612">
        <v>1</v>
      </c>
      <c r="J32" s="613" t="s">
        <v>1884</v>
      </c>
      <c r="K32" s="581"/>
      <c r="L32" s="587"/>
      <c r="M32" s="587"/>
      <c r="N32" s="587"/>
      <c r="O32" s="587"/>
      <c r="P32" s="587"/>
      <c r="Q32" s="588"/>
      <c r="R32" s="589"/>
      <c r="S32" s="590"/>
      <c r="T32" s="591"/>
      <c r="U32" s="592"/>
      <c r="V32" s="593"/>
      <c r="W32" s="590"/>
      <c r="X32" s="591"/>
      <c r="Y32" s="592"/>
      <c r="Z32" s="594"/>
      <c r="AA32" s="595"/>
      <c r="AB32" s="596"/>
      <c r="AC32" s="597"/>
    </row>
    <row r="33" spans="1:31" s="543" customFormat="1" ht="27" customHeight="1" x14ac:dyDescent="0.2">
      <c r="A33" s="579" t="s">
        <v>25587</v>
      </c>
      <c r="B33" s="617" t="str">
        <f>IFERROR(IF($J33="COT",VLOOKUP($I33,COTAÇÃO!$A$3:$I$4661,4,FALSE),IF($J33="COMP",VLOOKUP($I33,'Composições criadas'!$A$1:$H$656,4,FALSE),IF($J33="SINAPI",VLOOKUP($I33,SINAPI!$A$7:$D$12422,2,FALSE),IF(J33="SETOP",VLOOKUP($I33,SETOP!A:E,2,FALSE),"ERRO")))),"CÓDIGO DIGITADO INVÁLIDO")</f>
        <v>UNIÃO, POLIPROPILENO, PARA TUBOS EM PEAD, 20 MM, PARA LIGAÇÃO PREDIAL DE ÁGUA. AF_06/2022</v>
      </c>
      <c r="C33" s="607">
        <v>15</v>
      </c>
      <c r="D33" s="608" t="s">
        <v>923</v>
      </c>
      <c r="E33" s="609">
        <v>11.47</v>
      </c>
      <c r="F33" s="610">
        <v>0.12</v>
      </c>
      <c r="G33" s="611">
        <f t="shared" si="14"/>
        <v>12.85</v>
      </c>
      <c r="H33" s="611">
        <f t="shared" si="15"/>
        <v>192.75</v>
      </c>
      <c r="I33" s="614">
        <v>104053</v>
      </c>
      <c r="J33" s="607" t="s">
        <v>937</v>
      </c>
      <c r="K33" s="615"/>
      <c r="L33" s="587"/>
      <c r="M33" s="587"/>
      <c r="N33" s="587"/>
      <c r="O33" s="587"/>
      <c r="P33" s="587"/>
      <c r="Q33" s="588"/>
      <c r="R33" s="589"/>
      <c r="S33" s="590"/>
      <c r="T33" s="591"/>
      <c r="U33" s="592"/>
      <c r="V33" s="593"/>
      <c r="W33" s="590"/>
      <c r="X33" s="591"/>
      <c r="Y33" s="592"/>
      <c r="Z33" s="594"/>
      <c r="AA33" s="595"/>
      <c r="AB33" s="596"/>
      <c r="AC33" s="597"/>
    </row>
    <row r="34" spans="1:31" s="543" customFormat="1" ht="27" customHeight="1" x14ac:dyDescent="0.2">
      <c r="A34" s="579" t="s">
        <v>25588</v>
      </c>
      <c r="B34" s="617" t="str">
        <f>IFERROR(IF($J34="COT",VLOOKUP($I34,COTAÇÃO!$A$3:$I$4661,4,FALSE),IF($J34="COMP",VLOOKUP($I34,'Composições criadas'!$A$1:$H$656,4,FALSE),IF($J34="SINAPI",VLOOKUP($I34,SINAPI!$A$7:$D$12422,2,FALSE),IF(J34="SETOP",VLOOKUP($I34,SETOP!A:E,2,FALSE),"ERRO")))),"CÓDIGO DIGITADO INVÁLIDO")</f>
        <v>ADAPTADOR PEAD AZUL PARA LIGAÇÃO RAMAL PREDIAL COM REGISTRO EM PVC 20MM X 3/4". PN 1,0 MPA. NBR - 11306</v>
      </c>
      <c r="C34" s="607">
        <v>252</v>
      </c>
      <c r="D34" s="608" t="s">
        <v>923</v>
      </c>
      <c r="E34" s="609">
        <f>IFERROR(IF($J34="COT",VLOOKUP($I34,COTAÇÃO!$A$3:$I$4661,9,FALSE),IF($J34="COMP",VLOOKUP($I34,'Composições criadas'!$A$1:$H$656,8,FALSE),IF($J34="SINAPI",VLOOKUP($I34,SINAPI!$A$7:$D$12422,4,FALSE),IF(J34="SETOP",VLOOKUP($I34,SETOP!A:D,4,FALSE),0)))),0)</f>
        <v>22.1</v>
      </c>
      <c r="F34" s="610">
        <v>0.12</v>
      </c>
      <c r="G34" s="611">
        <f t="shared" si="14"/>
        <v>24.75</v>
      </c>
      <c r="H34" s="611">
        <f t="shared" si="15"/>
        <v>6237</v>
      </c>
      <c r="I34" s="612">
        <v>2</v>
      </c>
      <c r="J34" s="613" t="s">
        <v>1884</v>
      </c>
      <c r="K34" s="581"/>
      <c r="L34" s="587"/>
      <c r="M34" s="587"/>
      <c r="N34" s="587"/>
      <c r="O34" s="587"/>
      <c r="P34" s="587"/>
      <c r="Q34" s="588"/>
      <c r="R34" s="589"/>
      <c r="S34" s="590"/>
      <c r="T34" s="591"/>
      <c r="U34" s="592"/>
      <c r="V34" s="593"/>
      <c r="W34" s="590"/>
      <c r="X34" s="591"/>
      <c r="Y34" s="592"/>
      <c r="Z34" s="594"/>
      <c r="AA34" s="595"/>
      <c r="AB34" s="596"/>
      <c r="AC34" s="597"/>
    </row>
    <row r="35" spans="1:31" s="543" customFormat="1" ht="27" customHeight="1" x14ac:dyDescent="0.2">
      <c r="A35" s="579" t="s">
        <v>25589</v>
      </c>
      <c r="B35" s="617" t="str">
        <f>IFERROR(IF($J35="COT",VLOOKUP($I35,COTAÇÃO!$A$3:$I$4661,4,FALSE),IF($J35="COMP",VLOOKUP($I35,'Composições criadas'!$A$1:$H$656,4,FALSE),IF($J35="SINAPI",VLOOKUP($I35,SINAPI!$A$7:$D$12422,2,FALSE),IF(J35="SETOP",VLOOKUP($I35,SETOP!A:E,2,FALSE),"ERRO")))),"CÓDIGO DIGITADO INVÁLIDO")</f>
        <v xml:space="preserve">LUVA DE CORRER PVC PBA, JE, DN 50 / DE 60 MM, PARA REDE DE AGUA                                                                                                                                                                                                                                                                                                                                                                                                                                           </v>
      </c>
      <c r="C35" s="607">
        <v>30</v>
      </c>
      <c r="D35" s="608" t="s">
        <v>923</v>
      </c>
      <c r="E35" s="609">
        <v>17.82</v>
      </c>
      <c r="F35" s="610">
        <v>0.12</v>
      </c>
      <c r="G35" s="611">
        <f t="shared" ref="G35:G36" si="16">ROUND(E35*(1+F35),2)</f>
        <v>19.96</v>
      </c>
      <c r="H35" s="611">
        <f t="shared" ref="H35:H36" si="17">ROUND(C35*G35,2)</f>
        <v>598.79999999999995</v>
      </c>
      <c r="I35" s="612">
        <v>3825</v>
      </c>
      <c r="J35" s="607" t="s">
        <v>937</v>
      </c>
      <c r="K35" s="581"/>
      <c r="L35" s="587"/>
      <c r="M35" s="587"/>
      <c r="N35" s="587"/>
      <c r="O35" s="587"/>
      <c r="P35" s="587"/>
      <c r="Q35" s="588"/>
      <c r="R35" s="589"/>
      <c r="S35" s="590"/>
      <c r="T35" s="591"/>
      <c r="U35" s="592"/>
      <c r="V35" s="593"/>
      <c r="W35" s="590"/>
      <c r="X35" s="591"/>
      <c r="Y35" s="592"/>
      <c r="Z35" s="594"/>
      <c r="AA35" s="595"/>
      <c r="AB35" s="596"/>
      <c r="AC35" s="597"/>
    </row>
    <row r="36" spans="1:31" s="543" customFormat="1" ht="27" customHeight="1" x14ac:dyDescent="0.2">
      <c r="A36" s="579" t="s">
        <v>25590</v>
      </c>
      <c r="B36" s="617" t="str">
        <f>IFERROR(IF($J36="COT",VLOOKUP($I36,COTAÇÃO!$A$3:$I$4661,4,FALSE),IF($J36="COMP",VLOOKUP($I36,'Composições criadas'!$A$1:$H$656,4,FALSE),IF($J36="SINAPI",VLOOKUP($I36,SINAPI!$A$7:$D$12422,2,FALSE),IF(J36="SETOP",VLOOKUP($I36,SETOP!A:E,2,FALSE),"ERRO")))),"CÓDIGO DIGITADO INVÁLIDO")</f>
        <v xml:space="preserve">LUVA DE CORRER PVC PBA, JE, DN 75 / DE 85 MM, PARA REDE DE AGUA                                                                                                                                                                                                                                                                                                                                                                                                                                           </v>
      </c>
      <c r="C36" s="607">
        <v>6</v>
      </c>
      <c r="D36" s="608" t="s">
        <v>923</v>
      </c>
      <c r="E36" s="609">
        <v>38.93</v>
      </c>
      <c r="F36" s="610">
        <v>0.12</v>
      </c>
      <c r="G36" s="611">
        <f t="shared" si="16"/>
        <v>43.6</v>
      </c>
      <c r="H36" s="611">
        <f t="shared" si="17"/>
        <v>261.60000000000002</v>
      </c>
      <c r="I36" s="612">
        <v>3827</v>
      </c>
      <c r="J36" s="607" t="s">
        <v>937</v>
      </c>
      <c r="K36" s="581"/>
      <c r="L36" s="587"/>
      <c r="M36" s="587"/>
      <c r="N36" s="587"/>
      <c r="O36" s="587"/>
      <c r="P36" s="587"/>
      <c r="Q36" s="588"/>
      <c r="R36" s="589"/>
      <c r="S36" s="590"/>
      <c r="T36" s="591"/>
      <c r="U36" s="592"/>
      <c r="V36" s="593"/>
      <c r="W36" s="590"/>
      <c r="X36" s="591"/>
      <c r="Y36" s="592"/>
      <c r="Z36" s="594"/>
      <c r="AA36" s="595"/>
      <c r="AB36" s="596"/>
      <c r="AC36" s="597"/>
    </row>
    <row r="37" spans="1:31" s="543" customFormat="1" ht="27" customHeight="1" x14ac:dyDescent="0.2">
      <c r="A37" s="579" t="s">
        <v>25591</v>
      </c>
      <c r="B37" s="545" t="s">
        <v>25540</v>
      </c>
      <c r="C37" s="607">
        <v>160</v>
      </c>
      <c r="D37" s="608" t="s">
        <v>982</v>
      </c>
      <c r="E37" s="609">
        <v>782.25</v>
      </c>
      <c r="F37" s="610">
        <v>0.12</v>
      </c>
      <c r="G37" s="611">
        <f t="shared" ref="G37:G38" si="18">ROUND(E37*(1+F37),2)</f>
        <v>876.12</v>
      </c>
      <c r="H37" s="611">
        <f t="shared" ref="H37:H38" si="19">ROUND(C37*G37,2)</f>
        <v>140179.20000000001</v>
      </c>
      <c r="I37" s="612">
        <v>5</v>
      </c>
      <c r="J37" s="613" t="s">
        <v>1884</v>
      </c>
      <c r="K37" s="581"/>
      <c r="L37" s="587"/>
      <c r="M37" s="587"/>
      <c r="N37" s="587"/>
      <c r="O37" s="587"/>
      <c r="P37" s="587"/>
      <c r="Q37" s="588"/>
      <c r="R37" s="589"/>
      <c r="S37" s="590"/>
      <c r="T37" s="591"/>
      <c r="U37" s="592"/>
      <c r="V37" s="593"/>
      <c r="W37" s="590"/>
      <c r="X37" s="591"/>
      <c r="Y37" s="592"/>
      <c r="Z37" s="594"/>
      <c r="AA37" s="595"/>
      <c r="AB37" s="596"/>
      <c r="AC37" s="597"/>
    </row>
    <row r="38" spans="1:31" s="543" customFormat="1" ht="25.5" x14ac:dyDescent="0.2">
      <c r="A38" s="579" t="s">
        <v>25592</v>
      </c>
      <c r="B38" s="618" t="s">
        <v>19637</v>
      </c>
      <c r="C38" s="613">
        <v>160</v>
      </c>
      <c r="D38" s="582" t="s">
        <v>982</v>
      </c>
      <c r="E38" s="619">
        <v>12.73</v>
      </c>
      <c r="F38" s="620">
        <v>0.12</v>
      </c>
      <c r="G38" s="621">
        <f t="shared" si="18"/>
        <v>14.26</v>
      </c>
      <c r="H38" s="621">
        <f t="shared" si="19"/>
        <v>2281.6</v>
      </c>
      <c r="I38" s="612">
        <v>97145</v>
      </c>
      <c r="J38" s="613" t="s">
        <v>937</v>
      </c>
      <c r="K38" s="581"/>
      <c r="L38" s="587"/>
      <c r="M38" s="587"/>
      <c r="N38" s="587"/>
      <c r="O38" s="587"/>
      <c r="P38" s="587"/>
      <c r="Q38" s="588"/>
      <c r="R38" s="589"/>
      <c r="S38" s="590"/>
      <c r="T38" s="591"/>
      <c r="U38" s="592"/>
      <c r="V38" s="593"/>
      <c r="W38" s="590"/>
      <c r="X38" s="591"/>
      <c r="Y38" s="592"/>
      <c r="Z38" s="594"/>
      <c r="AA38" s="595"/>
      <c r="AB38" s="596"/>
      <c r="AC38" s="597"/>
    </row>
    <row r="39" spans="1:31" ht="36" customHeight="1" x14ac:dyDescent="0.2">
      <c r="A39" s="579" t="s">
        <v>25593</v>
      </c>
      <c r="B39" s="622" t="s">
        <v>25538</v>
      </c>
      <c r="C39" s="605">
        <f>(C13*0.4)*0.6</f>
        <v>573.6</v>
      </c>
      <c r="D39" s="623" t="s">
        <v>1643</v>
      </c>
      <c r="E39" s="624">
        <v>77.290000000000006</v>
      </c>
      <c r="F39" s="625">
        <f t="shared" ref="F39:F49" si="20">IF(M39=$N$8,$F$6,$H$6)</f>
        <v>0.25940000000000002</v>
      </c>
      <c r="G39" s="626">
        <f>ROUND(E39*(1+F39),2)</f>
        <v>97.34</v>
      </c>
      <c r="H39" s="626">
        <f t="shared" ref="H39:H48" si="21">ROUND(C39*G39,2)</f>
        <v>55834.22</v>
      </c>
      <c r="I39" s="627" t="s">
        <v>5041</v>
      </c>
      <c r="J39" s="605" t="s">
        <v>1927</v>
      </c>
      <c r="K39" s="605"/>
      <c r="L39" s="587"/>
      <c r="M39" s="587"/>
      <c r="N39" s="587">
        <f t="shared" ref="N39:N48" si="22">L39*G39</f>
        <v>0</v>
      </c>
      <c r="O39" s="587">
        <f t="shared" ref="O39:O48" si="23">M39*G39</f>
        <v>0</v>
      </c>
      <c r="P39" s="587">
        <f t="shared" ref="P39:P48" si="24">C39+L39-M39</f>
        <v>573.6</v>
      </c>
      <c r="Q39" s="588">
        <f t="shared" ref="Q39:Q48" si="25">P39*G39</f>
        <v>55834.224000000002</v>
      </c>
      <c r="R39" s="589"/>
      <c r="S39" s="590">
        <f t="shared" ref="S39:S48" si="26">R39*G39</f>
        <v>0</v>
      </c>
      <c r="T39" s="591"/>
      <c r="U39" s="592">
        <f t="shared" ref="U39:U48" si="27">T39*G39</f>
        <v>0</v>
      </c>
      <c r="V39" s="593"/>
      <c r="W39" s="590">
        <f t="shared" ref="W39:W48" si="28">V39*G39</f>
        <v>0</v>
      </c>
      <c r="X39" s="591"/>
      <c r="Y39" s="592">
        <f t="shared" ref="Y39:Y48" si="29">X39*G39</f>
        <v>0</v>
      </c>
      <c r="Z39" s="594">
        <f t="shared" si="11"/>
        <v>0</v>
      </c>
      <c r="AA39" s="595">
        <f t="shared" si="11"/>
        <v>0</v>
      </c>
      <c r="AB39" s="596">
        <f t="shared" ref="AB39:AB46" si="30">C39-Z39</f>
        <v>573.6</v>
      </c>
      <c r="AC39" s="597">
        <f t="shared" ref="AC39:AC46" si="31">AB39*G39</f>
        <v>55834.224000000002</v>
      </c>
    </row>
    <row r="40" spans="1:31" ht="48" customHeight="1" x14ac:dyDescent="0.2">
      <c r="A40" s="579" t="s">
        <v>25594</v>
      </c>
      <c r="B40" s="580" t="str">
        <f>IFERROR(IF($J40="COT",VLOOKUP($I40,COTAÇÃO!$A$3:$I$4661,4,FALSE),IF($J40="COMP",VLOOKUP($I40,'Composições criadas'!$A$1:$H$656,4,FALSE),IF($J40="SINAPI",VLOOKUP($I40,SINAPI!$A$7:$D$12422,2,FALSE),IF(J40="SETOP",VLOOKUP($I40,SETOP!A:E,2,FALSE),"ERRO")))),"CÓDIGO DIGITADO INVÁLIDO")</f>
        <v>REATERRO MECANIZADO DE VALA COM RETROESCAVADEIRA (CAPACIDADE DA CAÇAMBA   DA RETRO: 0,26 M³/POTÊNCIA: 88 HP), LARGURA ATÉ 0,8 M, PROFUNDIDADE ATÉ 1,5 M, COM SOLO (SEM SUBSTITUIÇÃO) DE 1ª CATEGORIA, COM COMPACTADOR DE SOLOS DE PERCUSSÃO. AF_08/2023</v>
      </c>
      <c r="C40" s="581">
        <f>(C13*0.6)*0.6</f>
        <v>860.4</v>
      </c>
      <c r="D40" s="582" t="s">
        <v>1643</v>
      </c>
      <c r="E40" s="628">
        <v>27.85</v>
      </c>
      <c r="F40" s="584">
        <f t="shared" si="20"/>
        <v>0.25940000000000002</v>
      </c>
      <c r="G40" s="585">
        <f>ROUND(E40*(1+F40),2)</f>
        <v>35.07</v>
      </c>
      <c r="H40" s="585">
        <f t="shared" si="21"/>
        <v>30174.23</v>
      </c>
      <c r="I40" s="586">
        <v>93378</v>
      </c>
      <c r="J40" s="581" t="s">
        <v>937</v>
      </c>
      <c r="K40" s="581"/>
      <c r="L40" s="587"/>
      <c r="M40" s="587"/>
      <c r="N40" s="587">
        <f t="shared" si="22"/>
        <v>0</v>
      </c>
      <c r="O40" s="587">
        <f t="shared" si="23"/>
        <v>0</v>
      </c>
      <c r="P40" s="587">
        <f t="shared" si="24"/>
        <v>860.4</v>
      </c>
      <c r="Q40" s="588">
        <f t="shared" si="25"/>
        <v>30174.227999999999</v>
      </c>
      <c r="R40" s="589"/>
      <c r="S40" s="590">
        <f t="shared" si="26"/>
        <v>0</v>
      </c>
      <c r="T40" s="591"/>
      <c r="U40" s="592">
        <f t="shared" si="27"/>
        <v>0</v>
      </c>
      <c r="V40" s="593"/>
      <c r="W40" s="590">
        <f t="shared" si="28"/>
        <v>0</v>
      </c>
      <c r="X40" s="591"/>
      <c r="Y40" s="592">
        <f t="shared" si="29"/>
        <v>0</v>
      </c>
      <c r="Z40" s="594">
        <f t="shared" si="11"/>
        <v>0</v>
      </c>
      <c r="AA40" s="595">
        <f t="shared" si="11"/>
        <v>0</v>
      </c>
      <c r="AB40" s="596">
        <f t="shared" si="30"/>
        <v>860.4</v>
      </c>
      <c r="AC40" s="597">
        <f t="shared" si="31"/>
        <v>30174.227999999999</v>
      </c>
    </row>
    <row r="41" spans="1:31" ht="32.25" customHeight="1" x14ac:dyDescent="0.2">
      <c r="A41" s="579" t="s">
        <v>25595</v>
      </c>
      <c r="B41" s="580" t="str">
        <f>IFERROR(IF($J41="COT",VLOOKUP($I41,COTAÇÃO!$A$3:$I$4661,4,FALSE),IF($J41="COMP",VLOOKUP($I41,'Composições criadas'!$A$1:$H$656,4,FALSE),IF($J41="SINAPI",VLOOKUP($I41,SINAPI!$A$7:$D$12422,2,FALSE),IF(J41="SETOP",VLOOKUP($I41,SETOP!A:E,2,FALSE),"ERRO")))),"CÓDIGO DIGITADO INVÁLIDO")</f>
        <v>EMBASAMENTO DE MATERIAL GRANULAR - PO DE PEDRA, ESPESSURA 10CM</v>
      </c>
      <c r="C41" s="581">
        <f>(C13*0.1)*0.6</f>
        <v>143.4</v>
      </c>
      <c r="D41" s="582" t="s">
        <v>1643</v>
      </c>
      <c r="E41" s="628">
        <f>IFERROR(IF($J41="COT",VLOOKUP($I41,COTAÇÃO!$A$3:$I$4661,9,FALSE),IF($J41="COMP",VLOOKUP($I41,'Composições criadas'!$A$1:$H$656,8,FALSE),IF($J41="SINAPI",VLOOKUP($I41,SINAPI!$A$7:$D$12422,4,FALSE),IF(J41="SETOP",VLOOKUP($I41,SETOP!A:D,4,FALSE),0)))),0)</f>
        <v>193.84</v>
      </c>
      <c r="F41" s="584">
        <f t="shared" si="20"/>
        <v>0.25940000000000002</v>
      </c>
      <c r="G41" s="585">
        <f>ROUND(E41*(1+F41),2)</f>
        <v>244.12</v>
      </c>
      <c r="H41" s="585">
        <f t="shared" si="21"/>
        <v>35006.81</v>
      </c>
      <c r="I41" s="586" t="s">
        <v>25514</v>
      </c>
      <c r="J41" s="581" t="s">
        <v>1920</v>
      </c>
      <c r="K41" s="581"/>
      <c r="L41" s="587"/>
      <c r="M41" s="587"/>
      <c r="N41" s="587">
        <f t="shared" si="22"/>
        <v>0</v>
      </c>
      <c r="O41" s="587">
        <f t="shared" si="23"/>
        <v>0</v>
      </c>
      <c r="P41" s="587">
        <f t="shared" si="24"/>
        <v>143.4</v>
      </c>
      <c r="Q41" s="588">
        <f t="shared" si="25"/>
        <v>35006.808000000005</v>
      </c>
      <c r="R41" s="589"/>
      <c r="S41" s="590">
        <f t="shared" si="26"/>
        <v>0</v>
      </c>
      <c r="T41" s="591"/>
      <c r="U41" s="592">
        <f t="shared" si="27"/>
        <v>0</v>
      </c>
      <c r="V41" s="593"/>
      <c r="W41" s="590">
        <f t="shared" si="28"/>
        <v>0</v>
      </c>
      <c r="X41" s="591"/>
      <c r="Y41" s="592">
        <f t="shared" si="29"/>
        <v>0</v>
      </c>
      <c r="Z41" s="594">
        <f>R41+T41+V41+X41</f>
        <v>0</v>
      </c>
      <c r="AA41" s="595">
        <f>S41+U41+W41+Y41</f>
        <v>0</v>
      </c>
      <c r="AB41" s="596">
        <f t="shared" si="30"/>
        <v>143.4</v>
      </c>
      <c r="AC41" s="597">
        <f t="shared" si="31"/>
        <v>35006.808000000005</v>
      </c>
    </row>
    <row r="42" spans="1:31" ht="36.75" customHeight="1" x14ac:dyDescent="0.2">
      <c r="A42" s="579" t="s">
        <v>25596</v>
      </c>
      <c r="B42" s="580" t="str">
        <f>IFERROR(IF($J42="COT",VLOOKUP($I42,COTAÇÃO!$A$3:$I$4661,4,FALSE),IF($J42="COMP",VLOOKUP($I42,'Composições criadas'!$A$1:$H$656,4,FALSE),IF($J42="SINAPI",VLOOKUP($I42,SINAPI!$A$7:$D$12422,2,FALSE),IF(J42="SETOP",VLOOKUP($I42,SETOP!A:E,2,FALSE),"ERRO")))),"CÓDIGO DIGITADO INVÁLIDO")</f>
        <v>RECOMPOSIÇÃO ASFÁLTICA CBUQ CAMADA DE 5 CM (130KG CBUQ POR M2) DESCARREGAMENTO MANUAL DO CAMINHÃO COM PÁ E ENXADA, COMPACTAÇÃO COM PLACA VIBRATÓRIA E APLICAÇÃO DE EMULSÃO 0,8L/M2 PARA ADERÊNCIA</v>
      </c>
      <c r="C42" s="581">
        <f>120*0.6</f>
        <v>72</v>
      </c>
      <c r="D42" s="582" t="s">
        <v>984</v>
      </c>
      <c r="E42" s="628">
        <v>124.11</v>
      </c>
      <c r="F42" s="584">
        <f t="shared" si="20"/>
        <v>0.25940000000000002</v>
      </c>
      <c r="G42" s="585">
        <f>ROUND(E42*(1+F42),2)</f>
        <v>156.30000000000001</v>
      </c>
      <c r="H42" s="585">
        <f t="shared" si="21"/>
        <v>11253.6</v>
      </c>
      <c r="I42" s="586" t="s">
        <v>8839</v>
      </c>
      <c r="J42" s="581" t="s">
        <v>1920</v>
      </c>
      <c r="K42" s="581"/>
      <c r="L42" s="629"/>
      <c r="M42" s="629"/>
      <c r="N42" s="629">
        <f t="shared" si="22"/>
        <v>0</v>
      </c>
      <c r="O42" s="629">
        <f t="shared" si="23"/>
        <v>0</v>
      </c>
      <c r="P42" s="629">
        <f t="shared" si="24"/>
        <v>72</v>
      </c>
      <c r="Q42" s="630">
        <f t="shared" si="25"/>
        <v>11253.6</v>
      </c>
      <c r="R42" s="631"/>
      <c r="S42" s="590">
        <f t="shared" si="26"/>
        <v>0</v>
      </c>
      <c r="T42" s="632"/>
      <c r="U42" s="592">
        <f t="shared" si="27"/>
        <v>0</v>
      </c>
      <c r="V42" s="633"/>
      <c r="W42" s="590">
        <f t="shared" si="28"/>
        <v>0</v>
      </c>
      <c r="X42" s="632"/>
      <c r="Y42" s="592">
        <f t="shared" si="29"/>
        <v>0</v>
      </c>
      <c r="Z42" s="633">
        <f t="shared" si="11"/>
        <v>0</v>
      </c>
      <c r="AA42" s="590">
        <f t="shared" si="11"/>
        <v>0</v>
      </c>
      <c r="AB42" s="596">
        <f t="shared" si="30"/>
        <v>72</v>
      </c>
      <c r="AC42" s="597">
        <f t="shared" si="31"/>
        <v>11253.6</v>
      </c>
      <c r="AD42" s="546"/>
      <c r="AE42" s="547"/>
    </row>
    <row r="43" spans="1:31" ht="36" customHeight="1" x14ac:dyDescent="0.2">
      <c r="A43" s="579" t="s">
        <v>25597</v>
      </c>
      <c r="B43" s="580" t="str">
        <f>IFERROR(IF($J43="COT",VLOOKUP($I43,COTAÇÃO!$A$3:$I$4661,4,FALSE),IF($J43="COMP",VLOOKUP($I43,'Composições criadas'!$A$1:$H$656,4,FALSE),IF($J43="SINAPI",VLOOKUP($I43,SINAPI!$A$7:$D$12422,2,FALSE),IF(J43="SETOP",VLOOKUP($I43,SETOP!A:E,2,FALSE),"ERRO")))),"CÓDIGO DIGITADO INVÁLIDO")</f>
        <v>TRANSPORTE COM CAMINHÃO BASCULANTE DE 6 M³, EM VIA URBANA PAVIMENTADA, DMT ATÉ 30 KM (UNIDADE: M3XKM). AF_07/2020</v>
      </c>
      <c r="C43" s="581">
        <f>(1434/6)*10</f>
        <v>2390</v>
      </c>
      <c r="D43" s="582" t="s">
        <v>1648</v>
      </c>
      <c r="E43" s="628">
        <f>IFERROR(IF($J43="COT",VLOOKUP($I43,COTAÇÃO!$A$3:$I$4661,9,FALSE),IF($J43="COMP",VLOOKUP($I43,'Composições criadas'!$A$1:$H$656,8,FALSE),IF($J43="SINAPI",VLOOKUP($I43,SINAPI!$A$7:$D$12422,4,FALSE),IF(J43="SETOP",VLOOKUP($I43,SETOP!A:D,4,FALSE),0)))),0)</f>
        <v>2.96</v>
      </c>
      <c r="F43" s="584">
        <f t="shared" si="20"/>
        <v>0.25940000000000002</v>
      </c>
      <c r="G43" s="585">
        <v>3.12</v>
      </c>
      <c r="H43" s="585">
        <f t="shared" si="21"/>
        <v>7456.8</v>
      </c>
      <c r="I43" s="586">
        <v>97914</v>
      </c>
      <c r="J43" s="581" t="s">
        <v>937</v>
      </c>
      <c r="K43" s="581"/>
      <c r="L43" s="587"/>
      <c r="M43" s="587"/>
      <c r="N43" s="587">
        <f t="shared" si="22"/>
        <v>0</v>
      </c>
      <c r="O43" s="587">
        <f t="shared" si="23"/>
        <v>0</v>
      </c>
      <c r="P43" s="587">
        <f t="shared" si="24"/>
        <v>2390</v>
      </c>
      <c r="Q43" s="588">
        <f t="shared" si="25"/>
        <v>7456.8</v>
      </c>
      <c r="R43" s="589"/>
      <c r="S43" s="590">
        <f t="shared" si="26"/>
        <v>0</v>
      </c>
      <c r="T43" s="591"/>
      <c r="U43" s="592">
        <f t="shared" si="27"/>
        <v>0</v>
      </c>
      <c r="V43" s="593"/>
      <c r="W43" s="590">
        <f t="shared" si="28"/>
        <v>0</v>
      </c>
      <c r="X43" s="591"/>
      <c r="Y43" s="592">
        <f t="shared" si="29"/>
        <v>0</v>
      </c>
      <c r="Z43" s="594">
        <f t="shared" si="11"/>
        <v>0</v>
      </c>
      <c r="AA43" s="595">
        <f t="shared" si="11"/>
        <v>0</v>
      </c>
      <c r="AB43" s="596">
        <f t="shared" si="30"/>
        <v>2390</v>
      </c>
      <c r="AC43" s="597">
        <f t="shared" si="31"/>
        <v>7456.8</v>
      </c>
    </row>
    <row r="44" spans="1:31" s="543" customFormat="1" ht="36" customHeight="1" x14ac:dyDescent="0.2">
      <c r="A44" s="579" t="s">
        <v>25598</v>
      </c>
      <c r="B44" s="580" t="str">
        <f>IFERROR(IF($J44="COT",VLOOKUP($I44,COTAÇÃO!$A$3:$I$4661,4,FALSE),IF($J44="COMP",VLOOKUP($I44,'Composições criadas'!$A$1:$H$656,4,FALSE),IF($J44="SINAPI",VLOOKUP($I44,SINAPI!$A$7:$D$12422,2,FALSE),IF(J44="SETOP",VLOOKUP($I44,SETOP!A:E,2,FALSE),"ERRO")))),"CÓDIGO DIGITADO INVÁLIDO")</f>
        <v>PISO EM CONCRETO, PREPARADO EM OBRA COM BETONEIRA, FCK 13,5MPA, SEM ARMAÇÃO, ACABAMENTO RÚSTICO, ESP. 8CM, INCLUSIVE FORNECIMENTO, LANÇAMENTO, ADENSAMENTO, SARRAFEAMENTO, EXCLUSIVE JUNTA DE DILATAÇÃO</v>
      </c>
      <c r="C44" s="581">
        <v>190.4</v>
      </c>
      <c r="D44" s="582" t="s">
        <v>984</v>
      </c>
      <c r="E44" s="628">
        <v>96.98</v>
      </c>
      <c r="F44" s="584">
        <f t="shared" si="20"/>
        <v>0.25940000000000002</v>
      </c>
      <c r="G44" s="585">
        <f t="shared" ref="G44:G49" si="32">ROUND(E44*(1+F44),2)</f>
        <v>122.14</v>
      </c>
      <c r="H44" s="585">
        <f t="shared" si="21"/>
        <v>23255.46</v>
      </c>
      <c r="I44" s="586" t="s">
        <v>4422</v>
      </c>
      <c r="J44" s="581" t="s">
        <v>1927</v>
      </c>
      <c r="K44" s="581"/>
      <c r="L44" s="587"/>
      <c r="M44" s="587"/>
      <c r="N44" s="587">
        <f t="shared" si="22"/>
        <v>0</v>
      </c>
      <c r="O44" s="587">
        <f t="shared" si="23"/>
        <v>0</v>
      </c>
      <c r="P44" s="587">
        <f t="shared" si="24"/>
        <v>190.4</v>
      </c>
      <c r="Q44" s="588">
        <f t="shared" si="25"/>
        <v>23255.456000000002</v>
      </c>
      <c r="R44" s="589"/>
      <c r="S44" s="590">
        <f t="shared" si="26"/>
        <v>0</v>
      </c>
      <c r="T44" s="591"/>
      <c r="U44" s="592">
        <f t="shared" si="27"/>
        <v>0</v>
      </c>
      <c r="V44" s="593"/>
      <c r="W44" s="590">
        <f t="shared" si="28"/>
        <v>0</v>
      </c>
      <c r="X44" s="591"/>
      <c r="Y44" s="592">
        <f t="shared" si="29"/>
        <v>0</v>
      </c>
      <c r="Z44" s="594">
        <f t="shared" si="11"/>
        <v>0</v>
      </c>
      <c r="AA44" s="595">
        <f t="shared" si="11"/>
        <v>0</v>
      </c>
      <c r="AB44" s="596">
        <f t="shared" si="30"/>
        <v>190.4</v>
      </c>
      <c r="AC44" s="597">
        <f t="shared" si="31"/>
        <v>23255.456000000002</v>
      </c>
    </row>
    <row r="45" spans="1:31" ht="51" x14ac:dyDescent="0.2">
      <c r="A45" s="579" t="s">
        <v>25599</v>
      </c>
      <c r="B45" s="580" t="str">
        <f>IFERROR(IF($J45="COT",VLOOKUP($I45,COTAÇÃO!$A$3:$I$4661,4,FALSE),IF($J45="COMP",VLOOKUP($I45,'Composições criadas'!$A$1:$H$656,4,FALSE),IF($J45="SINAPI",VLOOKUP($I45,SINAPI!$A$7:$D$12422,2,FALSE),IF(J45="SETOP",VLOOKUP($I45,SETOP!A:E,2,FALSE),"ERRO")))),"CÓDIGO DIGITADO INVÁLIDO")</f>
        <v>REMOÇÃO MANUAL COM REASSENTAMENTO DE CALÇADA PORTUGUESA, INCLUSIVE ARGAMASSA SECA, TIPO FAROFA COM PREPARO MECANIZADO, ASSENTAMENTO EM COLCHÃO DE AREIA E CIMENTO, ESPESSURA DE 6CM, REJUNTAMENTO, ACABAMENTO, AFASTAMENTO E EMPILHAMENTO, EXCLUSIVE TRANSPORTE E RETIRADA DO MATERIAL REMOVIDO NÃO REAPROVEITÁVEL</v>
      </c>
      <c r="C45" s="581">
        <v>30</v>
      </c>
      <c r="D45" s="582" t="s">
        <v>984</v>
      </c>
      <c r="E45" s="628">
        <f>IFERROR(IF($J45="COT",VLOOKUP($I45,COTAÇÃO!$A$3:$I$4661,9,FALSE),IF($J45="COMP",VLOOKUP($I45,'Composições criadas'!$A$1:$H$656,8,FALSE),IF($J45="SINAPI",VLOOKUP($I45,SINAPI!$A$7:$D$12422,4,FALSE),IF(J45="SETOP",VLOOKUP($I45,SETOP!A:D,4,FALSE),0)))),0)</f>
        <v>80.11</v>
      </c>
      <c r="F45" s="584">
        <f t="shared" si="20"/>
        <v>0.25940000000000002</v>
      </c>
      <c r="G45" s="585">
        <f t="shared" si="32"/>
        <v>100.89</v>
      </c>
      <c r="H45" s="585">
        <f t="shared" si="21"/>
        <v>3026.7</v>
      </c>
      <c r="I45" s="586" t="s">
        <v>4475</v>
      </c>
      <c r="J45" s="581" t="s">
        <v>1927</v>
      </c>
      <c r="K45" s="581"/>
      <c r="L45" s="587"/>
      <c r="M45" s="587"/>
      <c r="N45" s="587">
        <f t="shared" si="22"/>
        <v>0</v>
      </c>
      <c r="O45" s="587">
        <f t="shared" si="23"/>
        <v>0</v>
      </c>
      <c r="P45" s="587">
        <f t="shared" si="24"/>
        <v>30</v>
      </c>
      <c r="Q45" s="588">
        <f t="shared" si="25"/>
        <v>3026.7</v>
      </c>
      <c r="R45" s="589"/>
      <c r="S45" s="590">
        <f t="shared" si="26"/>
        <v>0</v>
      </c>
      <c r="T45" s="591"/>
      <c r="U45" s="592">
        <f t="shared" si="27"/>
        <v>0</v>
      </c>
      <c r="V45" s="593"/>
      <c r="W45" s="590">
        <f t="shared" si="28"/>
        <v>0</v>
      </c>
      <c r="X45" s="591"/>
      <c r="Y45" s="592">
        <f t="shared" si="29"/>
        <v>0</v>
      </c>
      <c r="Z45" s="594">
        <f t="shared" si="11"/>
        <v>0</v>
      </c>
      <c r="AA45" s="595">
        <f t="shared" si="11"/>
        <v>0</v>
      </c>
      <c r="AB45" s="596">
        <f t="shared" si="30"/>
        <v>30</v>
      </c>
      <c r="AC45" s="597">
        <f t="shared" si="31"/>
        <v>3026.7</v>
      </c>
    </row>
    <row r="46" spans="1:31" ht="36" customHeight="1" x14ac:dyDescent="0.2">
      <c r="A46" s="579" t="s">
        <v>25600</v>
      </c>
      <c r="B46" s="580" t="str">
        <f>IFERROR(IF($J46="COT",VLOOKUP($I46,COTAÇÃO!$A$3:$I$4661,4,FALSE),IF($J46="COMP",VLOOKUP($I46,'Composições criadas'!$A$1:$H$656,4,FALSE),IF($J46="SINAPI",VLOOKUP($I46,SINAPI!$A$7:$D$12422,2,FALSE),IF(J46="SETOP",VLOOKUP($I46,SETOP!A:E,2,FALSE),"ERRO")))),"CÓDIGO DIGITADO INVÁLIDO")</f>
        <v>CONTRAPISO DESEMPENADO COM ARGAMASSA, TRAÇO 1:3 (CIMENTO E AREIA), ESP. 30MM</v>
      </c>
      <c r="C46" s="581">
        <v>190.4</v>
      </c>
      <c r="D46" s="582" t="s">
        <v>984</v>
      </c>
      <c r="E46" s="628">
        <v>47.45</v>
      </c>
      <c r="F46" s="584">
        <f t="shared" si="20"/>
        <v>0.25940000000000002</v>
      </c>
      <c r="G46" s="585">
        <f t="shared" si="32"/>
        <v>59.76</v>
      </c>
      <c r="H46" s="585">
        <f t="shared" si="21"/>
        <v>11378.3</v>
      </c>
      <c r="I46" s="586" t="s">
        <v>4341</v>
      </c>
      <c r="J46" s="581" t="s">
        <v>1927</v>
      </c>
      <c r="K46" s="581"/>
      <c r="L46" s="587"/>
      <c r="M46" s="587"/>
      <c r="N46" s="587">
        <f t="shared" si="22"/>
        <v>0</v>
      </c>
      <c r="O46" s="587">
        <f t="shared" si="23"/>
        <v>0</v>
      </c>
      <c r="P46" s="587">
        <f t="shared" si="24"/>
        <v>190.4</v>
      </c>
      <c r="Q46" s="588">
        <f t="shared" si="25"/>
        <v>11378.304</v>
      </c>
      <c r="R46" s="589"/>
      <c r="S46" s="590">
        <f t="shared" si="26"/>
        <v>0</v>
      </c>
      <c r="T46" s="591"/>
      <c r="U46" s="592">
        <f t="shared" si="27"/>
        <v>0</v>
      </c>
      <c r="V46" s="593"/>
      <c r="W46" s="590">
        <f t="shared" si="28"/>
        <v>0</v>
      </c>
      <c r="X46" s="591"/>
      <c r="Y46" s="592">
        <f t="shared" si="29"/>
        <v>0</v>
      </c>
      <c r="Z46" s="594">
        <f>R46+T46+V46+X46</f>
        <v>0</v>
      </c>
      <c r="AA46" s="595">
        <f>S46+U46+W46+Y46</f>
        <v>0</v>
      </c>
      <c r="AB46" s="596">
        <f t="shared" si="30"/>
        <v>190.4</v>
      </c>
      <c r="AC46" s="597">
        <f t="shared" si="31"/>
        <v>11378.304</v>
      </c>
    </row>
    <row r="47" spans="1:31" ht="36" customHeight="1" x14ac:dyDescent="0.2">
      <c r="A47" s="579" t="s">
        <v>25601</v>
      </c>
      <c r="B47" s="580" t="str">
        <f>IFERROR(IF($J47="COT",VLOOKUP($I47,COTAÇÃO!$A$3:$I$4661,4,FALSE),IF($J47="COMP",VLOOKUP($I47,'Composições criadas'!$A$1:$H$656,4,FALSE),IF($J47="SINAPI",VLOOKUP($I47,SINAPI!$A$7:$D$12422,2,FALSE),IF(J47="SETOP",VLOOKUP($I47,SETOP!A:E,2,FALSE),"ERRO")))),"CÓDIGO DIGITADO INVÁLIDO")</f>
        <v>REVESTIMENTO COM CERÂMICA APLICADO EM PISO, ACABAMENTO ESMALTADO, AMBIENTE EXTERNO (ANTIDERRAPANTE), PADRÃO EXTRA, DIMENSÃO DA PEÇA ATÉ 2025 CM2, PEI V, ASSENTAMENTO COM ARGAMASSA INDUSTRIALIZADA, INCLUSIVE REJUNTAMENTO</v>
      </c>
      <c r="C47" s="581">
        <v>60</v>
      </c>
      <c r="D47" s="582" t="s">
        <v>984</v>
      </c>
      <c r="E47" s="628">
        <f>IFERROR(IF($J47="COT",VLOOKUP($I47,COTAÇÃO!$A$3:$I$4661,9,FALSE),IF($J47="COMP",VLOOKUP($I47,'Composições criadas'!$A$1:$H$656,8,FALSE),IF($J47="SINAPI",VLOOKUP($I47,SINAPI!$A$7:$D$12422,4,FALSE),IF(J47="SETOP",VLOOKUP($I47,SETOP!A:D,4,FALSE),0)))),0)</f>
        <v>68.81</v>
      </c>
      <c r="F47" s="584">
        <f t="shared" si="20"/>
        <v>0.25940000000000002</v>
      </c>
      <c r="G47" s="585">
        <f t="shared" si="32"/>
        <v>86.66</v>
      </c>
      <c r="H47" s="585">
        <f t="shared" si="21"/>
        <v>5199.6000000000004</v>
      </c>
      <c r="I47" s="586" t="s">
        <v>4484</v>
      </c>
      <c r="J47" s="581" t="s">
        <v>1927</v>
      </c>
      <c r="K47" s="581"/>
      <c r="L47" s="587"/>
      <c r="M47" s="587"/>
      <c r="N47" s="587">
        <f t="shared" si="22"/>
        <v>0</v>
      </c>
      <c r="O47" s="587">
        <f t="shared" si="23"/>
        <v>0</v>
      </c>
      <c r="P47" s="587">
        <f t="shared" si="24"/>
        <v>60</v>
      </c>
      <c r="Q47" s="588">
        <f t="shared" si="25"/>
        <v>5199.5999999999995</v>
      </c>
      <c r="R47" s="589"/>
      <c r="S47" s="590">
        <f t="shared" si="26"/>
        <v>0</v>
      </c>
      <c r="T47" s="591"/>
      <c r="U47" s="592">
        <f t="shared" si="27"/>
        <v>0</v>
      </c>
      <c r="V47" s="593"/>
      <c r="W47" s="590">
        <f t="shared" si="28"/>
        <v>0</v>
      </c>
      <c r="X47" s="591"/>
      <c r="Y47" s="592">
        <f t="shared" si="29"/>
        <v>0</v>
      </c>
      <c r="Z47" s="594">
        <f t="shared" ref="Z47:AA48" si="33">R47+T47+V47+X47</f>
        <v>0</v>
      </c>
      <c r="AA47" s="595">
        <f t="shared" si="33"/>
        <v>0</v>
      </c>
      <c r="AB47" s="596">
        <f t="shared" ref="AB47:AB48" si="34">C47-Z47</f>
        <v>60</v>
      </c>
      <c r="AC47" s="597">
        <f t="shared" ref="AC47:AC48" si="35">AB47*G47</f>
        <v>5199.5999999999995</v>
      </c>
    </row>
    <row r="48" spans="1:31" ht="36" customHeight="1" x14ac:dyDescent="0.2">
      <c r="A48" s="579" t="s">
        <v>25602</v>
      </c>
      <c r="B48" s="580" t="str">
        <f>IFERROR(IF($J48="COT",VLOOKUP($I48,COTAÇÃO!$A$3:$I$4661,4,FALSE),IF($J48="COMP",VLOOKUP($I48,'Composições criadas'!$A$1:$H$656,4,FALSE),IF($J48="SINAPI",VLOOKUP($I48,SINAPI!$A$7:$D$12422,2,FALSE),IF(J48="SETOP",VLOOKUP($I48,SETOP!A:E,2,FALSE),"ERRO")))),"CÓDIGO DIGITADO INVÁLIDO")</f>
        <v>REVESTIMENTO COM LADRILHO HIDRÁULICO APLICADO EM PISO (20X20CM) COM JUNTA SECA, NA COR NATURAL, ASSENTAMENTO COM ARGAMASSA INDUSTRIALIZADA</v>
      </c>
      <c r="C48" s="581">
        <v>40</v>
      </c>
      <c r="D48" s="582" t="s">
        <v>984</v>
      </c>
      <c r="E48" s="628">
        <f>IFERROR(IF($J48="COT",VLOOKUP($I48,COTAÇÃO!$A$3:$I$4661,9,FALSE),IF($J48="COMP",VLOOKUP($I48,'Composições criadas'!$A$1:$H$656,8,FALSE),IF($J48="SINAPI",VLOOKUP($I48,SINAPI!$A$7:$D$12422,4,FALSE),IF(J48="SETOP",VLOOKUP($I48,SETOP!A:D,4,FALSE),0)))),0)</f>
        <v>71.16</v>
      </c>
      <c r="F48" s="584">
        <f t="shared" si="20"/>
        <v>0.25940000000000002</v>
      </c>
      <c r="G48" s="585">
        <f t="shared" si="32"/>
        <v>89.62</v>
      </c>
      <c r="H48" s="585">
        <f t="shared" si="21"/>
        <v>3584.8</v>
      </c>
      <c r="I48" s="586" t="s">
        <v>4494</v>
      </c>
      <c r="J48" s="581" t="s">
        <v>1927</v>
      </c>
      <c r="K48" s="581"/>
      <c r="L48" s="587"/>
      <c r="M48" s="587"/>
      <c r="N48" s="587">
        <f t="shared" si="22"/>
        <v>0</v>
      </c>
      <c r="O48" s="587">
        <f t="shared" si="23"/>
        <v>0</v>
      </c>
      <c r="P48" s="587">
        <f t="shared" si="24"/>
        <v>40</v>
      </c>
      <c r="Q48" s="588">
        <f t="shared" si="25"/>
        <v>3584.8</v>
      </c>
      <c r="R48" s="589"/>
      <c r="S48" s="590">
        <f t="shared" si="26"/>
        <v>0</v>
      </c>
      <c r="T48" s="591"/>
      <c r="U48" s="592">
        <f t="shared" si="27"/>
        <v>0</v>
      </c>
      <c r="V48" s="593"/>
      <c r="W48" s="590">
        <f t="shared" si="28"/>
        <v>0</v>
      </c>
      <c r="X48" s="591"/>
      <c r="Y48" s="592">
        <f t="shared" si="29"/>
        <v>0</v>
      </c>
      <c r="Z48" s="594">
        <f t="shared" si="33"/>
        <v>0</v>
      </c>
      <c r="AA48" s="595">
        <f t="shared" si="33"/>
        <v>0</v>
      </c>
      <c r="AB48" s="596">
        <f t="shared" si="34"/>
        <v>40</v>
      </c>
      <c r="AC48" s="597">
        <f t="shared" si="35"/>
        <v>3584.8</v>
      </c>
    </row>
    <row r="49" spans="1:29" ht="36" customHeight="1" x14ac:dyDescent="0.2">
      <c r="A49" s="579" t="s">
        <v>25603</v>
      </c>
      <c r="B49" s="580" t="str">
        <f>IFERROR(IF($J49="COT",VLOOKUP($I49,COTAÇÃO!$A$3:$I$4661,4,FALSE),IF($J49="COMP",VLOOKUP($I49,'Composições criadas'!$A$1:$H$656,4,FALSE),IF($J49="SINAPI",VLOOKUP($I49,SINAPI!$A$7:$D$12422,2,FALSE),IF(J49="SETOP",VLOOKUP($I49,SETOP!A:B,3,FALSE),"ERRO")))),"CÓDIGO DIGITADO INVÁLIDO")</f>
        <v>LAVAGEM DE RUA E PASSEIOS COM JATO DE ÁGUA, COM UTILIZAÇÃO DE CAMINHÃO PIPA</v>
      </c>
      <c r="C49" s="581">
        <f>C14*10</f>
        <v>12420</v>
      </c>
      <c r="D49" s="582" t="s">
        <v>984</v>
      </c>
      <c r="E49" s="628">
        <f>IFERROR(IF($J49="COT",VLOOKUP($I49,COTAÇÃO!$A$3:$I$4661,9,FALSE),IF($J49="COMP",VLOOKUP($I49,'Composições criadas'!$A$1:$H$656,8,FALSE),IF($J49="SINAPI",VLOOKUP($I49,SINAPI!$A$7:$D$12422,4,FALSE),IF(J49="SETOP",VLOOKUP($I49,SETOP!A:B,5,FALSE),0)))),0)</f>
        <v>1.42</v>
      </c>
      <c r="F49" s="584">
        <f t="shared" si="20"/>
        <v>0.25940000000000002</v>
      </c>
      <c r="G49" s="585">
        <f t="shared" si="32"/>
        <v>1.79</v>
      </c>
      <c r="H49" s="598">
        <f>ROUND((C49*G49),2)</f>
        <v>22231.8</v>
      </c>
      <c r="I49" s="586" t="s">
        <v>8840</v>
      </c>
      <c r="J49" s="599" t="s">
        <v>1920</v>
      </c>
      <c r="K49" s="599"/>
      <c r="L49" s="587"/>
      <c r="M49" s="587"/>
      <c r="N49" s="587"/>
      <c r="O49" s="587"/>
      <c r="P49" s="587"/>
      <c r="Q49" s="588"/>
      <c r="R49" s="589"/>
      <c r="S49" s="590"/>
      <c r="T49" s="591"/>
      <c r="U49" s="592"/>
      <c r="V49" s="593"/>
      <c r="W49" s="590"/>
      <c r="X49" s="591"/>
      <c r="Y49" s="592"/>
      <c r="Z49" s="594"/>
      <c r="AA49" s="595"/>
      <c r="AB49" s="596"/>
      <c r="AC49" s="597"/>
    </row>
    <row r="50" spans="1:29" ht="27.75" customHeight="1" x14ac:dyDescent="0.2">
      <c r="A50" s="566" t="s">
        <v>25565</v>
      </c>
      <c r="B50" s="634" t="s">
        <v>5097</v>
      </c>
      <c r="C50" s="635"/>
      <c r="D50" s="568"/>
      <c r="E50" s="568"/>
      <c r="F50" s="568"/>
      <c r="G50" s="600"/>
      <c r="H50" s="570">
        <f>SUM(H51)</f>
        <v>61409.48</v>
      </c>
      <c r="I50" s="566"/>
      <c r="J50" s="636"/>
      <c r="K50" s="637"/>
      <c r="L50" s="602"/>
      <c r="M50" s="602"/>
      <c r="N50" s="602"/>
      <c r="O50" s="602"/>
      <c r="P50" s="602"/>
      <c r="Q50" s="576" t="e">
        <f>SUM(#REF!)</f>
        <v>#REF!</v>
      </c>
      <c r="R50" s="540"/>
      <c r="S50" s="577" t="e">
        <f>SUM(#REF!)</f>
        <v>#REF!</v>
      </c>
      <c r="T50" s="540"/>
      <c r="U50" s="576" t="e">
        <f>SUM(#REF!)</f>
        <v>#REF!</v>
      </c>
      <c r="V50" s="539"/>
      <c r="W50" s="577" t="e">
        <f>SUM(#REF!)</f>
        <v>#REF!</v>
      </c>
      <c r="X50" s="540"/>
      <c r="Y50" s="576" t="e">
        <f>SUM(#REF!)</f>
        <v>#REF!</v>
      </c>
      <c r="Z50" s="603"/>
      <c r="AA50" s="577" t="e">
        <f>SUM(#REF!)</f>
        <v>#REF!</v>
      </c>
      <c r="AB50" s="603"/>
      <c r="AC50" s="576" t="e">
        <f>SUM(#REF!)</f>
        <v>#REF!</v>
      </c>
    </row>
    <row r="51" spans="1:29" ht="27.75" customHeight="1" x14ac:dyDescent="0.2">
      <c r="A51" s="579" t="s">
        <v>25566</v>
      </c>
      <c r="B51" s="580" t="str">
        <f>IFERROR(IF($J51="COT",VLOOKUP($I51,COTAÇÃO!$A$3:$I$4661,4,FALSE),IF($J51="COMP",VLOOKUP($I51,'Composições criadas'!$A$1:$H$656,4,FALSE),IF($J51="SINAPI",VLOOKUP($I51,SINAPI!$A$7:$D$12422,2,FALSE),IF(J51="SETOP",VLOOKUP($I51,SETOP!A:B,3,FALSE),"ERRO")))),"CÓDIGO DIGITADO INVÁLIDO")</f>
        <v>ADMINISTRAÇÃO LOCAL DE OBRAS - ENCARREGADO GERAL, TÉCNICO DE SEGURANÇA E ENGENHEIRO RT EXECUÇÃO</v>
      </c>
      <c r="C51" s="581">
        <v>1</v>
      </c>
      <c r="D51" s="638" t="s">
        <v>25606</v>
      </c>
      <c r="E51" s="583">
        <f>IFERROR(IF($J51="COT",VLOOKUP($I51,COTAÇÃO!$A$3:$I$4661,9,FALSE),IF($J51="COMP",VLOOKUP($I51,'Composições criadas'!$A$1:$H$656,8,FALSE),IF($J51="SINAPI",VLOOKUP($I51,SINAPI!$A$7:$D$12422,4,FALSE),IF(J51="SETOP",VLOOKUP($I51,SETOP!A:B,5,FALSE),0)))),0)</f>
        <v>48760.9</v>
      </c>
      <c r="F51" s="584">
        <f>IF(M51=$N$8,$F$6,$H$6)</f>
        <v>0.25940000000000002</v>
      </c>
      <c r="G51" s="585">
        <f>ROUND(E51*(1+F51),2)</f>
        <v>61409.48</v>
      </c>
      <c r="H51" s="598">
        <f>ROUND((C51*G51),2)</f>
        <v>61409.48</v>
      </c>
      <c r="I51" s="586" t="s">
        <v>8842</v>
      </c>
      <c r="J51" s="599" t="s">
        <v>1920</v>
      </c>
      <c r="K51" s="599"/>
      <c r="L51" s="587"/>
      <c r="M51" s="587"/>
      <c r="N51" s="587">
        <f>L51*G51</f>
        <v>0</v>
      </c>
      <c r="O51" s="587">
        <f>M51*G51</f>
        <v>0</v>
      </c>
      <c r="P51" s="587">
        <f>C51+L51-M51</f>
        <v>1</v>
      </c>
      <c r="Q51" s="588">
        <f>P51*G51</f>
        <v>61409.48</v>
      </c>
      <c r="R51" s="589"/>
      <c r="S51" s="590">
        <f>R51*G51</f>
        <v>0</v>
      </c>
      <c r="T51" s="591"/>
      <c r="U51" s="592">
        <f>T51*G51</f>
        <v>0</v>
      </c>
      <c r="V51" s="593"/>
      <c r="W51" s="590">
        <f>V51*G51</f>
        <v>0</v>
      </c>
      <c r="X51" s="591"/>
      <c r="Y51" s="592">
        <f>X51*G51</f>
        <v>0</v>
      </c>
      <c r="Z51" s="594">
        <f>R51+T51+V51+X51</f>
        <v>0</v>
      </c>
      <c r="AA51" s="595">
        <f>S51+U51+W51+Y51</f>
        <v>0</v>
      </c>
      <c r="AB51" s="596">
        <f>C51-Z51</f>
        <v>1</v>
      </c>
      <c r="AC51" s="597">
        <f>AB51*G51</f>
        <v>61409.48</v>
      </c>
    </row>
    <row r="52" spans="1:29" ht="31.5" customHeight="1" x14ac:dyDescent="0.2">
      <c r="A52" s="566" t="s">
        <v>25604</v>
      </c>
      <c r="B52" s="567" t="s">
        <v>5098</v>
      </c>
      <c r="C52" s="635"/>
      <c r="D52" s="568"/>
      <c r="E52" s="568"/>
      <c r="F52" s="568"/>
      <c r="G52" s="600"/>
      <c r="H52" s="570">
        <f>SUM(H53)</f>
        <v>1238.6400000000001</v>
      </c>
      <c r="I52" s="566"/>
      <c r="J52" s="636"/>
      <c r="K52" s="637"/>
      <c r="L52" s="602"/>
      <c r="M52" s="602"/>
      <c r="N52" s="602"/>
      <c r="O52" s="602"/>
      <c r="P52" s="602"/>
      <c r="Q52" s="576">
        <f>SUM(Q53)</f>
        <v>1238.6399999999999</v>
      </c>
      <c r="R52" s="540"/>
      <c r="S52" s="577">
        <f>SUM(S53)</f>
        <v>0</v>
      </c>
      <c r="T52" s="540"/>
      <c r="U52" s="576">
        <f>SUM(U53)</f>
        <v>0</v>
      </c>
      <c r="V52" s="539"/>
      <c r="W52" s="577">
        <f>SUM(W53)</f>
        <v>0</v>
      </c>
      <c r="X52" s="540"/>
      <c r="Y52" s="576">
        <f>SUM(Y53)</f>
        <v>0</v>
      </c>
      <c r="Z52" s="603"/>
      <c r="AA52" s="577">
        <f>SUM(AA53)</f>
        <v>0</v>
      </c>
      <c r="AB52" s="603"/>
      <c r="AC52" s="576">
        <f>SUM(AC53)</f>
        <v>1238.6399999999999</v>
      </c>
    </row>
    <row r="53" spans="1:29" ht="27.75" customHeight="1" x14ac:dyDescent="0.2">
      <c r="A53" s="579" t="s">
        <v>25605</v>
      </c>
      <c r="B53" s="580" t="str">
        <f>IFERROR(IF($J53="COT",VLOOKUP($I53,COTAÇÃO!$A$3:$I$4661,4,FALSE),IF($J53="COMP",VLOOKUP($I53,'Composições criadas'!$A$1:$H$656,4,FALSE),IF($J53="SINAPI",VLOOKUP($I53,SINAPI!$A$7:$D$12422,2,FALSE),IF(J53="SETOP",VLOOKUP($I53,SETOP!A:B,3,FALSE),"ERRO")))),"CÓDIGO DIGITADO INVÁLIDO")</f>
        <v>DESENHISTA PROJETISTA COM ENCARGOS COMPLEMENTARES</v>
      </c>
      <c r="C53" s="581">
        <f>3*8</f>
        <v>24</v>
      </c>
      <c r="D53" s="582" t="str">
        <f>IFERROR(IF($J53="COT",VLOOKUP($I53,COTAÇÃO!$A$3:$I$4661,5,FALSE),IF($J53="COMP",VLOOKUP($I53,'Composições criadas'!$A$1:$H$656,5,FALSE),IF($J53="SINAPI",VLOOKUP($I53,SINAPI!$A$7:$D$12422,3,FALSE),IF(J53="SETOP",VLOOKUP($I53,SETOP!A:B,4,FALSE),"ERRO")))),"ERRO")</f>
        <v>H</v>
      </c>
      <c r="E53" s="583">
        <f>IFERROR(IF($J53="COT",VLOOKUP($I53,COTAÇÃO!$A$3:$I$4661,9,FALSE),IF($J53="COMP",VLOOKUP($I53,'Composições criadas'!$A$1:$H$656,8,FALSE),IF($J53="SINAPI",VLOOKUP($I53,SINAPI!$A$7:$D$12422,4,FALSE),IF(J53="SETOP",VLOOKUP($I53,SETOP!A:B,5,FALSE),0)))),0)</f>
        <v>44.51</v>
      </c>
      <c r="F53" s="584">
        <f>IF(M53=$N$8,$F$6,$H$6)</f>
        <v>0.25940000000000002</v>
      </c>
      <c r="G53" s="585">
        <v>51.61</v>
      </c>
      <c r="H53" s="598">
        <f>ROUND(C53*G53,2)</f>
        <v>1238.6400000000001</v>
      </c>
      <c r="I53" s="586">
        <v>90775</v>
      </c>
      <c r="J53" s="599" t="s">
        <v>937</v>
      </c>
      <c r="K53" s="599"/>
      <c r="L53" s="587"/>
      <c r="M53" s="587"/>
      <c r="N53" s="587">
        <f>L53*G53</f>
        <v>0</v>
      </c>
      <c r="O53" s="587">
        <f>M53*G53</f>
        <v>0</v>
      </c>
      <c r="P53" s="587">
        <f>C53+L53-M53</f>
        <v>24</v>
      </c>
      <c r="Q53" s="588">
        <f>P53*G53</f>
        <v>1238.6399999999999</v>
      </c>
      <c r="R53" s="589"/>
      <c r="S53" s="590">
        <f>R53*G53</f>
        <v>0</v>
      </c>
      <c r="T53" s="591"/>
      <c r="U53" s="592">
        <f>T53*G53</f>
        <v>0</v>
      </c>
      <c r="V53" s="593"/>
      <c r="W53" s="590">
        <f>V53*G53</f>
        <v>0</v>
      </c>
      <c r="X53" s="591"/>
      <c r="Y53" s="592">
        <f>X53*G53</f>
        <v>0</v>
      </c>
      <c r="Z53" s="594">
        <f>R53+T53+V53+X53</f>
        <v>0</v>
      </c>
      <c r="AA53" s="595">
        <f>S53+U53+W53+Y53</f>
        <v>0</v>
      </c>
      <c r="AB53" s="596">
        <f>C53-Z53</f>
        <v>24</v>
      </c>
      <c r="AC53" s="597">
        <f>AB53*G53</f>
        <v>1238.6399999999999</v>
      </c>
    </row>
    <row r="54" spans="1:29" ht="30" customHeight="1" x14ac:dyDescent="0.2">
      <c r="A54" s="566"/>
      <c r="B54" s="886" t="s">
        <v>21</v>
      </c>
      <c r="C54" s="886"/>
      <c r="D54" s="886"/>
      <c r="E54" s="886"/>
      <c r="F54" s="886"/>
      <c r="G54" s="886"/>
      <c r="H54" s="570">
        <f>SUM(H9+H12+H50+H52)</f>
        <v>863412.51999999979</v>
      </c>
      <c r="I54" s="566"/>
      <c r="J54" s="636"/>
      <c r="K54" s="637"/>
      <c r="L54" s="602"/>
      <c r="M54" s="602"/>
      <c r="N54" s="602">
        <f>L54*F54</f>
        <v>0</v>
      </c>
      <c r="O54" s="602">
        <f>M54*F54</f>
        <v>0</v>
      </c>
      <c r="P54" s="602" t="e">
        <f>#REF!+L54-M54</f>
        <v>#REF!</v>
      </c>
      <c r="Q54" s="576" t="e">
        <f>SUM(Q9,Q12,Q50,Q52)</f>
        <v>#REF!</v>
      </c>
      <c r="R54" s="540"/>
      <c r="S54" s="577" t="e">
        <f>SUM(S9,S12,S50,S52)</f>
        <v>#REF!</v>
      </c>
      <c r="T54" s="540"/>
      <c r="U54" s="576" t="e">
        <f>SUM(U9,U12,U50,U52)</f>
        <v>#REF!</v>
      </c>
      <c r="V54" s="539"/>
      <c r="W54" s="577" t="e">
        <f>SUM(W9,W12,W50,W52)</f>
        <v>#REF!</v>
      </c>
      <c r="X54" s="540"/>
      <c r="Y54" s="576" t="e">
        <f>SUM(Y9,Y12,Y50,Y52)</f>
        <v>#REF!</v>
      </c>
      <c r="Z54" s="603"/>
      <c r="AA54" s="577" t="e">
        <f>SUM(AA9,AA12,AA50,AA52)</f>
        <v>#REF!</v>
      </c>
      <c r="AB54" s="603"/>
      <c r="AC54" s="576" t="e">
        <f>SUM(AC9,AC12,AC50,AC52)</f>
        <v>#REF!</v>
      </c>
    </row>
    <row r="55" spans="1:29" s="543" customFormat="1" x14ac:dyDescent="0.2">
      <c r="C55" s="640"/>
      <c r="D55" s="640"/>
      <c r="E55" s="641"/>
      <c r="G55" s="642"/>
      <c r="H55" s="642"/>
      <c r="I55" s="643"/>
    </row>
    <row r="56" spans="1:29" s="543" customFormat="1" x14ac:dyDescent="0.2">
      <c r="C56" s="644"/>
      <c r="D56" s="644"/>
      <c r="E56" s="641"/>
      <c r="G56" s="642"/>
      <c r="H56" s="642"/>
      <c r="I56" s="643"/>
    </row>
    <row r="57" spans="1:29" s="543" customFormat="1" x14ac:dyDescent="0.2">
      <c r="C57" s="644"/>
      <c r="D57" s="644"/>
      <c r="E57" s="641"/>
      <c r="G57" s="642"/>
      <c r="H57" s="642"/>
      <c r="I57" s="643"/>
    </row>
    <row r="58" spans="1:29" s="543" customFormat="1" x14ac:dyDescent="0.2">
      <c r="C58" s="644"/>
      <c r="D58" s="644"/>
      <c r="E58" s="641"/>
      <c r="G58" s="642"/>
      <c r="H58" s="642"/>
      <c r="I58" s="643"/>
    </row>
    <row r="59" spans="1:29" s="543" customFormat="1" x14ac:dyDescent="0.2">
      <c r="C59" s="644"/>
      <c r="D59" s="644"/>
      <c r="E59" s="641"/>
      <c r="G59" s="642"/>
      <c r="H59" s="642"/>
      <c r="I59" s="643"/>
    </row>
    <row r="60" spans="1:29" s="543" customFormat="1" x14ac:dyDescent="0.2">
      <c r="C60" s="644"/>
      <c r="D60" s="644"/>
      <c r="E60" s="641"/>
      <c r="G60" s="642"/>
      <c r="H60" s="642"/>
      <c r="I60" s="643"/>
    </row>
    <row r="61" spans="1:29" s="543" customFormat="1" x14ac:dyDescent="0.2">
      <c r="C61" s="644"/>
      <c r="D61" s="644"/>
      <c r="E61" s="641"/>
      <c r="G61" s="642"/>
      <c r="H61" s="642"/>
      <c r="I61" s="643"/>
    </row>
    <row r="62" spans="1:29" s="543" customFormat="1" x14ac:dyDescent="0.2">
      <c r="C62" s="644"/>
      <c r="D62" s="644"/>
      <c r="E62" s="641"/>
      <c r="G62" s="642"/>
      <c r="H62" s="642"/>
      <c r="I62" s="643"/>
    </row>
    <row r="63" spans="1:29" s="543" customFormat="1" x14ac:dyDescent="0.2">
      <c r="C63" s="644"/>
      <c r="D63" s="644"/>
      <c r="E63" s="641"/>
      <c r="G63" s="642"/>
      <c r="H63" s="642"/>
      <c r="I63" s="643"/>
    </row>
    <row r="64" spans="1:29" s="543" customFormat="1" x14ac:dyDescent="0.2">
      <c r="C64" s="644"/>
      <c r="D64" s="644"/>
      <c r="E64" s="641"/>
      <c r="G64" s="642"/>
      <c r="H64" s="642"/>
      <c r="I64" s="643"/>
    </row>
    <row r="65" spans="3:9" s="543" customFormat="1" x14ac:dyDescent="0.2">
      <c r="C65" s="644"/>
      <c r="D65" s="644"/>
      <c r="E65" s="641"/>
      <c r="G65" s="642"/>
      <c r="H65" s="642"/>
      <c r="I65" s="643"/>
    </row>
    <row r="66" spans="3:9" s="543" customFormat="1" x14ac:dyDescent="0.2">
      <c r="C66" s="644"/>
      <c r="D66" s="644"/>
      <c r="E66" s="641"/>
      <c r="G66" s="642"/>
      <c r="H66" s="642"/>
      <c r="I66" s="643"/>
    </row>
    <row r="67" spans="3:9" s="543" customFormat="1" x14ac:dyDescent="0.2">
      <c r="C67" s="644"/>
      <c r="D67" s="644"/>
      <c r="E67" s="641"/>
      <c r="G67" s="642"/>
      <c r="H67" s="642"/>
      <c r="I67" s="643"/>
    </row>
    <row r="68" spans="3:9" s="543" customFormat="1" x14ac:dyDescent="0.2">
      <c r="C68" s="644"/>
      <c r="D68" s="644"/>
      <c r="E68" s="641"/>
      <c r="G68" s="642"/>
      <c r="H68" s="642"/>
      <c r="I68" s="643"/>
    </row>
    <row r="69" spans="3:9" s="543" customFormat="1" x14ac:dyDescent="0.2">
      <c r="C69" s="644"/>
      <c r="D69" s="644"/>
      <c r="E69" s="641"/>
      <c r="G69" s="642"/>
      <c r="H69" s="642"/>
      <c r="I69" s="643"/>
    </row>
    <row r="70" spans="3:9" s="543" customFormat="1" x14ac:dyDescent="0.2">
      <c r="C70" s="644"/>
      <c r="D70" s="644"/>
      <c r="E70" s="641"/>
      <c r="G70" s="642"/>
      <c r="H70" s="642"/>
      <c r="I70" s="643"/>
    </row>
    <row r="71" spans="3:9" s="543" customFormat="1" x14ac:dyDescent="0.2">
      <c r="C71" s="644"/>
      <c r="D71" s="644"/>
      <c r="E71" s="641"/>
      <c r="G71" s="642"/>
      <c r="H71" s="642"/>
      <c r="I71" s="643"/>
    </row>
    <row r="72" spans="3:9" s="543" customFormat="1" x14ac:dyDescent="0.2">
      <c r="C72" s="644"/>
      <c r="D72" s="644"/>
      <c r="E72" s="641"/>
      <c r="G72" s="642"/>
      <c r="H72" s="642"/>
      <c r="I72" s="643"/>
    </row>
    <row r="73" spans="3:9" s="543" customFormat="1" x14ac:dyDescent="0.2">
      <c r="C73" s="644"/>
      <c r="D73" s="644"/>
      <c r="E73" s="641"/>
      <c r="G73" s="642"/>
      <c r="H73" s="642"/>
      <c r="I73" s="643"/>
    </row>
    <row r="74" spans="3:9" s="543" customFormat="1" x14ac:dyDescent="0.2">
      <c r="C74" s="644"/>
      <c r="D74" s="644"/>
      <c r="E74" s="641"/>
      <c r="G74" s="642"/>
      <c r="H74" s="642"/>
      <c r="I74" s="643"/>
    </row>
    <row r="75" spans="3:9" s="543" customFormat="1" x14ac:dyDescent="0.2">
      <c r="C75" s="644"/>
      <c r="D75" s="644"/>
      <c r="E75" s="641"/>
      <c r="G75" s="642"/>
      <c r="H75" s="642"/>
      <c r="I75" s="643"/>
    </row>
    <row r="76" spans="3:9" s="543" customFormat="1" x14ac:dyDescent="0.2">
      <c r="C76" s="644"/>
      <c r="D76" s="644"/>
      <c r="E76" s="641"/>
      <c r="G76" s="642"/>
      <c r="H76" s="642"/>
      <c r="I76" s="643"/>
    </row>
    <row r="77" spans="3:9" s="543" customFormat="1" x14ac:dyDescent="0.2">
      <c r="C77" s="644"/>
      <c r="D77" s="644"/>
      <c r="E77" s="641"/>
      <c r="G77" s="642"/>
      <c r="H77" s="642"/>
      <c r="I77" s="643"/>
    </row>
    <row r="78" spans="3:9" s="543" customFormat="1" x14ac:dyDescent="0.2">
      <c r="C78" s="644"/>
      <c r="D78" s="644"/>
      <c r="E78" s="641"/>
      <c r="G78" s="642"/>
      <c r="H78" s="642"/>
      <c r="I78" s="643"/>
    </row>
    <row r="79" spans="3:9" s="543" customFormat="1" x14ac:dyDescent="0.2">
      <c r="C79" s="644"/>
      <c r="D79" s="644"/>
      <c r="E79" s="641"/>
      <c r="G79" s="642"/>
      <c r="H79" s="642"/>
      <c r="I79" s="643"/>
    </row>
    <row r="80" spans="3:9" s="543" customFormat="1" x14ac:dyDescent="0.2">
      <c r="C80" s="644"/>
      <c r="D80" s="644"/>
      <c r="E80" s="641"/>
      <c r="G80" s="642"/>
      <c r="H80" s="642"/>
      <c r="I80" s="643"/>
    </row>
    <row r="81" spans="3:9" s="543" customFormat="1" x14ac:dyDescent="0.2">
      <c r="C81" s="644"/>
      <c r="D81" s="644"/>
      <c r="E81" s="641"/>
      <c r="G81" s="642"/>
      <c r="H81" s="642"/>
      <c r="I81" s="643"/>
    </row>
    <row r="82" spans="3:9" s="543" customFormat="1" x14ac:dyDescent="0.2">
      <c r="C82" s="644"/>
      <c r="D82" s="644"/>
      <c r="E82" s="641"/>
      <c r="G82" s="642"/>
      <c r="H82" s="642"/>
      <c r="I82" s="643"/>
    </row>
    <row r="83" spans="3:9" s="543" customFormat="1" x14ac:dyDescent="0.2">
      <c r="C83" s="644"/>
      <c r="D83" s="644"/>
      <c r="E83" s="641"/>
      <c r="G83" s="642"/>
      <c r="H83" s="642"/>
      <c r="I83" s="643"/>
    </row>
    <row r="84" spans="3:9" s="543" customFormat="1" x14ac:dyDescent="0.2">
      <c r="C84" s="644"/>
      <c r="D84" s="644"/>
      <c r="E84" s="641"/>
      <c r="G84" s="642"/>
      <c r="H84" s="642"/>
      <c r="I84" s="643"/>
    </row>
    <row r="85" spans="3:9" s="543" customFormat="1" x14ac:dyDescent="0.2">
      <c r="C85" s="644"/>
      <c r="D85" s="644"/>
      <c r="E85" s="641"/>
      <c r="G85" s="642"/>
      <c r="H85" s="642"/>
      <c r="I85" s="643"/>
    </row>
    <row r="86" spans="3:9" s="543" customFormat="1" x14ac:dyDescent="0.2">
      <c r="C86" s="644"/>
      <c r="D86" s="644"/>
      <c r="E86" s="641"/>
      <c r="G86" s="642"/>
      <c r="H86" s="642"/>
      <c r="I86" s="643"/>
    </row>
    <row r="87" spans="3:9" s="543" customFormat="1" x14ac:dyDescent="0.2">
      <c r="C87" s="644"/>
      <c r="D87" s="644"/>
      <c r="E87" s="641"/>
      <c r="G87" s="642"/>
      <c r="H87" s="642"/>
      <c r="I87" s="643"/>
    </row>
    <row r="88" spans="3:9" s="543" customFormat="1" x14ac:dyDescent="0.2">
      <c r="C88" s="644"/>
      <c r="D88" s="644"/>
      <c r="E88" s="641"/>
      <c r="G88" s="642"/>
      <c r="H88" s="642"/>
      <c r="I88" s="643"/>
    </row>
    <row r="89" spans="3:9" s="543" customFormat="1" x14ac:dyDescent="0.2">
      <c r="C89" s="644"/>
      <c r="D89" s="644"/>
      <c r="E89" s="641"/>
      <c r="G89" s="642"/>
      <c r="H89" s="642"/>
      <c r="I89" s="643"/>
    </row>
    <row r="90" spans="3:9" s="543" customFormat="1" x14ac:dyDescent="0.2">
      <c r="C90" s="644"/>
      <c r="D90" s="644"/>
      <c r="E90" s="641"/>
      <c r="G90" s="642"/>
      <c r="H90" s="642"/>
      <c r="I90" s="643"/>
    </row>
    <row r="91" spans="3:9" s="543" customFormat="1" x14ac:dyDescent="0.2">
      <c r="C91" s="644"/>
      <c r="D91" s="644"/>
      <c r="E91" s="641"/>
      <c r="G91" s="642"/>
      <c r="H91" s="642"/>
      <c r="I91" s="643"/>
    </row>
    <row r="92" spans="3:9" s="543" customFormat="1" x14ac:dyDescent="0.2">
      <c r="C92" s="644"/>
      <c r="D92" s="644"/>
      <c r="E92" s="641"/>
      <c r="G92" s="642"/>
      <c r="H92" s="642"/>
      <c r="I92" s="643"/>
    </row>
    <row r="93" spans="3:9" s="543" customFormat="1" x14ac:dyDescent="0.2">
      <c r="C93" s="644"/>
      <c r="D93" s="644"/>
      <c r="E93" s="641"/>
      <c r="G93" s="642"/>
      <c r="H93" s="642"/>
      <c r="I93" s="643"/>
    </row>
    <row r="94" spans="3:9" s="543" customFormat="1" x14ac:dyDescent="0.2">
      <c r="C94" s="644"/>
      <c r="D94" s="644"/>
      <c r="E94" s="641"/>
      <c r="G94" s="642"/>
      <c r="H94" s="642"/>
      <c r="I94" s="643"/>
    </row>
    <row r="95" spans="3:9" s="543" customFormat="1" x14ac:dyDescent="0.2">
      <c r="C95" s="644"/>
      <c r="D95" s="644"/>
      <c r="E95" s="641"/>
      <c r="G95" s="642"/>
      <c r="H95" s="642"/>
      <c r="I95" s="643"/>
    </row>
    <row r="96" spans="3:9" s="543" customFormat="1" x14ac:dyDescent="0.2">
      <c r="C96" s="644"/>
      <c r="D96" s="644"/>
      <c r="E96" s="641"/>
      <c r="G96" s="642"/>
      <c r="H96" s="642"/>
      <c r="I96" s="643"/>
    </row>
    <row r="97" spans="3:9" s="543" customFormat="1" x14ac:dyDescent="0.2">
      <c r="C97" s="644"/>
      <c r="D97" s="644"/>
      <c r="E97" s="641"/>
      <c r="G97" s="642"/>
      <c r="H97" s="642"/>
      <c r="I97" s="643"/>
    </row>
    <row r="98" spans="3:9" s="543" customFormat="1" x14ac:dyDescent="0.2">
      <c r="C98" s="644"/>
      <c r="D98" s="644"/>
      <c r="E98" s="641"/>
      <c r="G98" s="642"/>
      <c r="H98" s="642"/>
      <c r="I98" s="643"/>
    </row>
    <row r="99" spans="3:9" s="543" customFormat="1" x14ac:dyDescent="0.2">
      <c r="C99" s="644"/>
      <c r="D99" s="644"/>
      <c r="E99" s="641"/>
      <c r="G99" s="642"/>
      <c r="H99" s="642"/>
      <c r="I99" s="643"/>
    </row>
    <row r="100" spans="3:9" s="543" customFormat="1" x14ac:dyDescent="0.2">
      <c r="C100" s="644"/>
      <c r="D100" s="644"/>
      <c r="E100" s="641"/>
      <c r="G100" s="642"/>
      <c r="H100" s="642"/>
      <c r="I100" s="643"/>
    </row>
    <row r="101" spans="3:9" s="543" customFormat="1" x14ac:dyDescent="0.2">
      <c r="C101" s="644"/>
      <c r="D101" s="644"/>
      <c r="E101" s="641"/>
      <c r="G101" s="642"/>
      <c r="H101" s="642"/>
      <c r="I101" s="643"/>
    </row>
    <row r="102" spans="3:9" s="543" customFormat="1" x14ac:dyDescent="0.2">
      <c r="C102" s="644"/>
      <c r="D102" s="644"/>
      <c r="E102" s="641"/>
      <c r="G102" s="642"/>
      <c r="H102" s="642"/>
      <c r="I102" s="643"/>
    </row>
    <row r="103" spans="3:9" s="543" customFormat="1" x14ac:dyDescent="0.2">
      <c r="C103" s="644"/>
      <c r="D103" s="644"/>
      <c r="E103" s="641"/>
      <c r="G103" s="642"/>
      <c r="H103" s="642"/>
      <c r="I103" s="643"/>
    </row>
    <row r="104" spans="3:9" s="543" customFormat="1" x14ac:dyDescent="0.2">
      <c r="C104" s="644"/>
      <c r="D104" s="644"/>
      <c r="E104" s="641"/>
      <c r="G104" s="642"/>
      <c r="H104" s="642"/>
      <c r="I104" s="643"/>
    </row>
    <row r="105" spans="3:9" s="543" customFormat="1" x14ac:dyDescent="0.2">
      <c r="C105" s="644"/>
      <c r="D105" s="644"/>
      <c r="E105" s="641"/>
      <c r="G105" s="642"/>
      <c r="H105" s="642"/>
      <c r="I105" s="643"/>
    </row>
    <row r="106" spans="3:9" s="543" customFormat="1" x14ac:dyDescent="0.2">
      <c r="C106" s="644"/>
      <c r="D106" s="644"/>
      <c r="E106" s="641"/>
      <c r="G106" s="642"/>
      <c r="H106" s="642"/>
      <c r="I106" s="643"/>
    </row>
    <row r="107" spans="3:9" s="543" customFormat="1" x14ac:dyDescent="0.2">
      <c r="C107" s="644"/>
      <c r="D107" s="644"/>
      <c r="E107" s="641"/>
      <c r="G107" s="642"/>
      <c r="H107" s="642"/>
      <c r="I107" s="643"/>
    </row>
    <row r="108" spans="3:9" s="543" customFormat="1" x14ac:dyDescent="0.2">
      <c r="C108" s="644"/>
      <c r="D108" s="644"/>
      <c r="E108" s="641"/>
      <c r="G108" s="642"/>
      <c r="H108" s="642"/>
      <c r="I108" s="643"/>
    </row>
    <row r="109" spans="3:9" s="543" customFormat="1" x14ac:dyDescent="0.2">
      <c r="C109" s="644"/>
      <c r="D109" s="644"/>
      <c r="E109" s="641"/>
      <c r="G109" s="642"/>
      <c r="H109" s="642"/>
      <c r="I109" s="643"/>
    </row>
    <row r="110" spans="3:9" s="543" customFormat="1" x14ac:dyDescent="0.2">
      <c r="C110" s="644"/>
      <c r="D110" s="644"/>
      <c r="E110" s="641"/>
      <c r="G110" s="642"/>
      <c r="H110" s="642"/>
      <c r="I110" s="643"/>
    </row>
    <row r="111" spans="3:9" s="543" customFormat="1" x14ac:dyDescent="0.2">
      <c r="C111" s="644"/>
      <c r="D111" s="644"/>
      <c r="E111" s="641"/>
      <c r="G111" s="642"/>
      <c r="H111" s="642"/>
      <c r="I111" s="643"/>
    </row>
    <row r="112" spans="3:9" s="543" customFormat="1" x14ac:dyDescent="0.2">
      <c r="C112" s="644"/>
      <c r="D112" s="644"/>
      <c r="E112" s="641"/>
      <c r="G112" s="642"/>
      <c r="H112" s="642"/>
      <c r="I112" s="643"/>
    </row>
    <row r="113" spans="3:9" s="543" customFormat="1" x14ac:dyDescent="0.2">
      <c r="C113" s="644"/>
      <c r="D113" s="644"/>
      <c r="E113" s="641"/>
      <c r="G113" s="642"/>
      <c r="H113" s="642"/>
      <c r="I113" s="643"/>
    </row>
    <row r="114" spans="3:9" s="543" customFormat="1" x14ac:dyDescent="0.2">
      <c r="C114" s="644"/>
      <c r="D114" s="644"/>
      <c r="E114" s="641"/>
      <c r="G114" s="642"/>
      <c r="H114" s="642"/>
      <c r="I114" s="643"/>
    </row>
    <row r="115" spans="3:9" s="543" customFormat="1" x14ac:dyDescent="0.2">
      <c r="C115" s="644"/>
      <c r="D115" s="644"/>
      <c r="E115" s="641"/>
      <c r="G115" s="642"/>
      <c r="H115" s="642"/>
      <c r="I115" s="643"/>
    </row>
    <row r="116" spans="3:9" s="543" customFormat="1" x14ac:dyDescent="0.2">
      <c r="C116" s="644"/>
      <c r="D116" s="644"/>
      <c r="E116" s="641"/>
      <c r="G116" s="642"/>
      <c r="H116" s="642"/>
      <c r="I116" s="643"/>
    </row>
    <row r="117" spans="3:9" s="543" customFormat="1" x14ac:dyDescent="0.2">
      <c r="C117" s="644"/>
      <c r="D117" s="644"/>
      <c r="E117" s="641"/>
      <c r="G117" s="642"/>
      <c r="H117" s="642"/>
      <c r="I117" s="643"/>
    </row>
    <row r="118" spans="3:9" s="543" customFormat="1" x14ac:dyDescent="0.2">
      <c r="C118" s="644"/>
      <c r="D118" s="644"/>
      <c r="E118" s="641"/>
      <c r="G118" s="642"/>
      <c r="H118" s="642"/>
      <c r="I118" s="643"/>
    </row>
    <row r="119" spans="3:9" s="543" customFormat="1" x14ac:dyDescent="0.2">
      <c r="C119" s="644"/>
      <c r="D119" s="644"/>
      <c r="E119" s="641"/>
      <c r="G119" s="642"/>
      <c r="H119" s="642"/>
      <c r="I119" s="643"/>
    </row>
    <row r="120" spans="3:9" s="543" customFormat="1" x14ac:dyDescent="0.2">
      <c r="C120" s="644"/>
      <c r="D120" s="644"/>
      <c r="E120" s="641"/>
      <c r="G120" s="642"/>
      <c r="H120" s="642"/>
      <c r="I120" s="643"/>
    </row>
    <row r="121" spans="3:9" s="543" customFormat="1" x14ac:dyDescent="0.2">
      <c r="C121" s="644"/>
      <c r="D121" s="644"/>
      <c r="E121" s="641"/>
      <c r="G121" s="642"/>
      <c r="H121" s="642"/>
      <c r="I121" s="643"/>
    </row>
    <row r="122" spans="3:9" s="543" customFormat="1" x14ac:dyDescent="0.2">
      <c r="C122" s="644"/>
      <c r="D122" s="644"/>
      <c r="E122" s="641"/>
      <c r="G122" s="642"/>
      <c r="H122" s="642"/>
      <c r="I122" s="643"/>
    </row>
    <row r="123" spans="3:9" s="543" customFormat="1" x14ac:dyDescent="0.2">
      <c r="C123" s="644"/>
      <c r="D123" s="644"/>
      <c r="E123" s="641"/>
      <c r="G123" s="642"/>
      <c r="H123" s="642"/>
      <c r="I123" s="643"/>
    </row>
    <row r="124" spans="3:9" s="543" customFormat="1" x14ac:dyDescent="0.2">
      <c r="C124" s="644"/>
      <c r="D124" s="644"/>
      <c r="E124" s="641"/>
      <c r="G124" s="642"/>
      <c r="H124" s="642"/>
      <c r="I124" s="643"/>
    </row>
    <row r="125" spans="3:9" s="543" customFormat="1" x14ac:dyDescent="0.2">
      <c r="C125" s="644"/>
      <c r="D125" s="644"/>
      <c r="E125" s="641"/>
      <c r="G125" s="642"/>
      <c r="H125" s="642"/>
      <c r="I125" s="643"/>
    </row>
    <row r="126" spans="3:9" s="543" customFormat="1" x14ac:dyDescent="0.2">
      <c r="C126" s="644"/>
      <c r="D126" s="644"/>
      <c r="E126" s="641"/>
      <c r="G126" s="642"/>
      <c r="H126" s="642"/>
      <c r="I126" s="643"/>
    </row>
    <row r="127" spans="3:9" s="543" customFormat="1" x14ac:dyDescent="0.2">
      <c r="C127" s="644"/>
      <c r="D127" s="644"/>
      <c r="E127" s="641"/>
      <c r="G127" s="642"/>
      <c r="H127" s="642"/>
      <c r="I127" s="643"/>
    </row>
    <row r="128" spans="3:9" s="543" customFormat="1" x14ac:dyDescent="0.2">
      <c r="C128" s="644"/>
      <c r="D128" s="644"/>
      <c r="E128" s="641"/>
      <c r="G128" s="642"/>
      <c r="H128" s="642"/>
      <c r="I128" s="643"/>
    </row>
    <row r="129" spans="3:9" s="543" customFormat="1" x14ac:dyDescent="0.2">
      <c r="C129" s="644"/>
      <c r="D129" s="644"/>
      <c r="E129" s="641"/>
      <c r="G129" s="642"/>
      <c r="H129" s="642"/>
      <c r="I129" s="643"/>
    </row>
    <row r="130" spans="3:9" s="543" customFormat="1" x14ac:dyDescent="0.2">
      <c r="C130" s="644"/>
      <c r="D130" s="644"/>
      <c r="E130" s="641"/>
      <c r="G130" s="642"/>
      <c r="H130" s="642"/>
      <c r="I130" s="643"/>
    </row>
    <row r="131" spans="3:9" s="543" customFormat="1" x14ac:dyDescent="0.2">
      <c r="C131" s="644"/>
      <c r="D131" s="644"/>
      <c r="E131" s="641"/>
      <c r="G131" s="642"/>
      <c r="H131" s="642"/>
      <c r="I131" s="643"/>
    </row>
    <row r="132" spans="3:9" s="543" customFormat="1" x14ac:dyDescent="0.2">
      <c r="C132" s="644"/>
      <c r="D132" s="644"/>
      <c r="E132" s="641"/>
      <c r="G132" s="642"/>
      <c r="H132" s="642"/>
      <c r="I132" s="643"/>
    </row>
    <row r="133" spans="3:9" s="543" customFormat="1" x14ac:dyDescent="0.2">
      <c r="C133" s="644"/>
      <c r="D133" s="644"/>
      <c r="E133" s="641"/>
      <c r="G133" s="642"/>
      <c r="H133" s="642"/>
      <c r="I133" s="643"/>
    </row>
    <row r="134" spans="3:9" s="543" customFormat="1" x14ac:dyDescent="0.2">
      <c r="C134" s="644"/>
      <c r="D134" s="644"/>
      <c r="E134" s="641"/>
      <c r="G134" s="642"/>
      <c r="H134" s="642"/>
      <c r="I134" s="643"/>
    </row>
    <row r="135" spans="3:9" s="543" customFormat="1" x14ac:dyDescent="0.2">
      <c r="C135" s="644"/>
      <c r="D135" s="644"/>
      <c r="E135" s="641"/>
      <c r="G135" s="642"/>
      <c r="H135" s="642"/>
      <c r="I135" s="643"/>
    </row>
    <row r="136" spans="3:9" s="543" customFormat="1" x14ac:dyDescent="0.2">
      <c r="C136" s="644"/>
      <c r="D136" s="644"/>
      <c r="E136" s="641"/>
      <c r="G136" s="642"/>
      <c r="H136" s="642"/>
      <c r="I136" s="643"/>
    </row>
    <row r="137" spans="3:9" s="543" customFormat="1" x14ac:dyDescent="0.2">
      <c r="C137" s="644"/>
      <c r="D137" s="644"/>
      <c r="E137" s="641"/>
      <c r="G137" s="642"/>
      <c r="H137" s="642"/>
      <c r="I137" s="643"/>
    </row>
    <row r="138" spans="3:9" s="543" customFormat="1" x14ac:dyDescent="0.2">
      <c r="C138" s="644"/>
      <c r="D138" s="644"/>
      <c r="E138" s="641"/>
      <c r="G138" s="642"/>
      <c r="H138" s="642"/>
      <c r="I138" s="643"/>
    </row>
    <row r="139" spans="3:9" s="543" customFormat="1" x14ac:dyDescent="0.2">
      <c r="C139" s="644"/>
      <c r="D139" s="644"/>
      <c r="E139" s="641"/>
      <c r="G139" s="642"/>
      <c r="H139" s="642"/>
      <c r="I139" s="643"/>
    </row>
    <row r="140" spans="3:9" s="543" customFormat="1" x14ac:dyDescent="0.2">
      <c r="C140" s="644"/>
      <c r="D140" s="644"/>
      <c r="E140" s="641"/>
      <c r="G140" s="642"/>
      <c r="H140" s="642"/>
      <c r="I140" s="643"/>
    </row>
    <row r="141" spans="3:9" s="543" customFormat="1" x14ac:dyDescent="0.2">
      <c r="C141" s="644"/>
      <c r="D141" s="644"/>
      <c r="E141" s="641"/>
      <c r="G141" s="642"/>
      <c r="H141" s="642"/>
      <c r="I141" s="643"/>
    </row>
    <row r="142" spans="3:9" s="543" customFormat="1" x14ac:dyDescent="0.2">
      <c r="C142" s="644"/>
      <c r="D142" s="644"/>
      <c r="E142" s="641"/>
      <c r="G142" s="642"/>
      <c r="H142" s="642"/>
      <c r="I142" s="643"/>
    </row>
    <row r="143" spans="3:9" s="543" customFormat="1" x14ac:dyDescent="0.2">
      <c r="C143" s="644"/>
      <c r="D143" s="644"/>
      <c r="E143" s="641"/>
      <c r="G143" s="642"/>
      <c r="H143" s="642"/>
      <c r="I143" s="643"/>
    </row>
    <row r="144" spans="3:9" s="543" customFormat="1" x14ac:dyDescent="0.2">
      <c r="C144" s="644"/>
      <c r="D144" s="644"/>
      <c r="E144" s="641"/>
      <c r="G144" s="642"/>
      <c r="H144" s="642"/>
      <c r="I144" s="643"/>
    </row>
    <row r="145" spans="3:9" s="543" customFormat="1" x14ac:dyDescent="0.2">
      <c r="C145" s="644"/>
      <c r="D145" s="644"/>
      <c r="E145" s="641"/>
      <c r="G145" s="642"/>
      <c r="H145" s="642"/>
      <c r="I145" s="643"/>
    </row>
    <row r="146" spans="3:9" s="543" customFormat="1" x14ac:dyDescent="0.2">
      <c r="C146" s="644"/>
      <c r="D146" s="644"/>
      <c r="E146" s="641"/>
      <c r="G146" s="642"/>
      <c r="H146" s="642"/>
      <c r="I146" s="643"/>
    </row>
    <row r="147" spans="3:9" s="543" customFormat="1" x14ac:dyDescent="0.2">
      <c r="C147" s="644"/>
      <c r="D147" s="644"/>
      <c r="E147" s="641"/>
      <c r="G147" s="642"/>
      <c r="H147" s="642"/>
      <c r="I147" s="643"/>
    </row>
    <row r="148" spans="3:9" s="543" customFormat="1" x14ac:dyDescent="0.2">
      <c r="C148" s="644"/>
      <c r="D148" s="644"/>
      <c r="E148" s="641"/>
      <c r="G148" s="642"/>
      <c r="H148" s="642"/>
      <c r="I148" s="643"/>
    </row>
    <row r="149" spans="3:9" s="543" customFormat="1" x14ac:dyDescent="0.2">
      <c r="C149" s="644"/>
      <c r="D149" s="644"/>
      <c r="E149" s="641"/>
      <c r="G149" s="642"/>
      <c r="H149" s="642"/>
      <c r="I149" s="643"/>
    </row>
    <row r="150" spans="3:9" s="543" customFormat="1" x14ac:dyDescent="0.2">
      <c r="C150" s="644"/>
      <c r="D150" s="644"/>
      <c r="E150" s="641"/>
      <c r="G150" s="642"/>
      <c r="H150" s="642"/>
      <c r="I150" s="643"/>
    </row>
    <row r="151" spans="3:9" s="543" customFormat="1" x14ac:dyDescent="0.2">
      <c r="C151" s="644"/>
      <c r="D151" s="644"/>
      <c r="E151" s="641"/>
      <c r="G151" s="642"/>
      <c r="H151" s="642"/>
      <c r="I151" s="643"/>
    </row>
    <row r="152" spans="3:9" s="543" customFormat="1" x14ac:dyDescent="0.2">
      <c r="C152" s="644"/>
      <c r="D152" s="644"/>
      <c r="E152" s="641"/>
      <c r="G152" s="642"/>
      <c r="H152" s="642"/>
      <c r="I152" s="643"/>
    </row>
    <row r="153" spans="3:9" s="543" customFormat="1" x14ac:dyDescent="0.2">
      <c r="C153" s="644"/>
      <c r="D153" s="644"/>
      <c r="E153" s="641"/>
      <c r="G153" s="642"/>
      <c r="H153" s="642"/>
      <c r="I153" s="643"/>
    </row>
    <row r="154" spans="3:9" s="543" customFormat="1" x14ac:dyDescent="0.2">
      <c r="C154" s="644"/>
      <c r="D154" s="644"/>
      <c r="E154" s="641"/>
      <c r="G154" s="642"/>
      <c r="H154" s="642"/>
      <c r="I154" s="643"/>
    </row>
    <row r="155" spans="3:9" s="543" customFormat="1" x14ac:dyDescent="0.2">
      <c r="C155" s="644"/>
      <c r="D155" s="644"/>
      <c r="E155" s="641"/>
      <c r="G155" s="642"/>
      <c r="H155" s="642"/>
      <c r="I155" s="643"/>
    </row>
    <row r="156" spans="3:9" s="543" customFormat="1" x14ac:dyDescent="0.2">
      <c r="C156" s="644"/>
      <c r="D156" s="644"/>
      <c r="E156" s="641"/>
      <c r="G156" s="642"/>
      <c r="H156" s="642"/>
      <c r="I156" s="643"/>
    </row>
    <row r="157" spans="3:9" s="543" customFormat="1" x14ac:dyDescent="0.2">
      <c r="C157" s="644"/>
      <c r="D157" s="644"/>
      <c r="E157" s="641"/>
      <c r="G157" s="642"/>
      <c r="H157" s="642"/>
      <c r="I157" s="643"/>
    </row>
    <row r="158" spans="3:9" s="543" customFormat="1" x14ac:dyDescent="0.2">
      <c r="C158" s="644"/>
      <c r="D158" s="644"/>
      <c r="E158" s="641"/>
      <c r="G158" s="642"/>
      <c r="H158" s="642"/>
      <c r="I158" s="643"/>
    </row>
    <row r="159" spans="3:9" s="543" customFormat="1" x14ac:dyDescent="0.2">
      <c r="C159" s="644"/>
      <c r="D159" s="644"/>
      <c r="E159" s="641"/>
      <c r="G159" s="642"/>
      <c r="H159" s="642"/>
      <c r="I159" s="643"/>
    </row>
    <row r="160" spans="3:9" s="543" customFormat="1" x14ac:dyDescent="0.2">
      <c r="C160" s="644"/>
      <c r="D160" s="644"/>
      <c r="E160" s="641"/>
      <c r="G160" s="642"/>
      <c r="H160" s="642"/>
      <c r="I160" s="643"/>
    </row>
    <row r="161" spans="3:9" s="543" customFormat="1" x14ac:dyDescent="0.2">
      <c r="C161" s="644"/>
      <c r="D161" s="644"/>
      <c r="E161" s="641"/>
      <c r="G161" s="642"/>
      <c r="H161" s="642"/>
      <c r="I161" s="643"/>
    </row>
    <row r="162" spans="3:9" s="543" customFormat="1" x14ac:dyDescent="0.2">
      <c r="C162" s="644"/>
      <c r="D162" s="644"/>
      <c r="E162" s="641"/>
      <c r="G162" s="642"/>
      <c r="H162" s="642"/>
      <c r="I162" s="643"/>
    </row>
    <row r="163" spans="3:9" s="543" customFormat="1" x14ac:dyDescent="0.2">
      <c r="C163" s="644"/>
      <c r="D163" s="644"/>
      <c r="E163" s="641"/>
      <c r="G163" s="642"/>
      <c r="H163" s="642"/>
      <c r="I163" s="643"/>
    </row>
    <row r="164" spans="3:9" s="543" customFormat="1" x14ac:dyDescent="0.2">
      <c r="C164" s="644"/>
      <c r="D164" s="644"/>
      <c r="E164" s="641"/>
      <c r="G164" s="642"/>
      <c r="H164" s="642"/>
      <c r="I164" s="643"/>
    </row>
    <row r="165" spans="3:9" s="543" customFormat="1" x14ac:dyDescent="0.2">
      <c r="C165" s="644"/>
      <c r="D165" s="644"/>
      <c r="E165" s="641"/>
      <c r="G165" s="642"/>
      <c r="H165" s="642"/>
      <c r="I165" s="643"/>
    </row>
    <row r="166" spans="3:9" s="543" customFormat="1" x14ac:dyDescent="0.2">
      <c r="C166" s="644"/>
      <c r="D166" s="644"/>
      <c r="E166" s="641"/>
      <c r="G166" s="642"/>
      <c r="H166" s="642"/>
      <c r="I166" s="643"/>
    </row>
    <row r="167" spans="3:9" s="543" customFormat="1" x14ac:dyDescent="0.2">
      <c r="C167" s="644"/>
      <c r="D167" s="644"/>
      <c r="E167" s="641"/>
      <c r="G167" s="642"/>
      <c r="H167" s="642"/>
      <c r="I167" s="643"/>
    </row>
    <row r="168" spans="3:9" s="543" customFormat="1" x14ac:dyDescent="0.2">
      <c r="C168" s="644"/>
      <c r="D168" s="644"/>
      <c r="E168" s="641"/>
      <c r="G168" s="642"/>
      <c r="H168" s="642"/>
      <c r="I168" s="643"/>
    </row>
    <row r="169" spans="3:9" s="543" customFormat="1" x14ac:dyDescent="0.2">
      <c r="C169" s="644"/>
      <c r="D169" s="644"/>
      <c r="E169" s="641"/>
      <c r="G169" s="642"/>
      <c r="H169" s="642"/>
      <c r="I169" s="643"/>
    </row>
    <row r="170" spans="3:9" s="543" customFormat="1" x14ac:dyDescent="0.2">
      <c r="C170" s="644"/>
      <c r="D170" s="644"/>
      <c r="E170" s="641"/>
      <c r="G170" s="642"/>
      <c r="H170" s="642"/>
      <c r="I170" s="643"/>
    </row>
    <row r="171" spans="3:9" s="543" customFormat="1" x14ac:dyDescent="0.2">
      <c r="C171" s="644"/>
      <c r="D171" s="644"/>
      <c r="E171" s="641"/>
      <c r="G171" s="642"/>
      <c r="H171" s="642"/>
      <c r="I171" s="643"/>
    </row>
    <row r="172" spans="3:9" s="543" customFormat="1" x14ac:dyDescent="0.2">
      <c r="C172" s="644"/>
      <c r="D172" s="644"/>
      <c r="E172" s="641"/>
      <c r="G172" s="642"/>
      <c r="H172" s="642"/>
      <c r="I172" s="643"/>
    </row>
    <row r="173" spans="3:9" s="543" customFormat="1" x14ac:dyDescent="0.2">
      <c r="C173" s="644"/>
      <c r="D173" s="644"/>
      <c r="E173" s="641"/>
      <c r="G173" s="642"/>
      <c r="H173" s="642"/>
      <c r="I173" s="643"/>
    </row>
    <row r="174" spans="3:9" s="543" customFormat="1" x14ac:dyDescent="0.2">
      <c r="C174" s="644"/>
      <c r="D174" s="644"/>
      <c r="E174" s="641"/>
      <c r="G174" s="642"/>
      <c r="H174" s="642"/>
      <c r="I174" s="643"/>
    </row>
    <row r="175" spans="3:9" s="543" customFormat="1" x14ac:dyDescent="0.2">
      <c r="C175" s="644"/>
      <c r="D175" s="644"/>
      <c r="E175" s="641"/>
      <c r="G175" s="642"/>
      <c r="H175" s="642"/>
      <c r="I175" s="643"/>
    </row>
    <row r="176" spans="3:9" s="543" customFormat="1" x14ac:dyDescent="0.2">
      <c r="C176" s="644"/>
      <c r="D176" s="644"/>
      <c r="E176" s="641"/>
      <c r="G176" s="642"/>
      <c r="H176" s="642"/>
      <c r="I176" s="643"/>
    </row>
    <row r="177" spans="3:9" s="543" customFormat="1" x14ac:dyDescent="0.2">
      <c r="C177" s="644"/>
      <c r="D177" s="644"/>
      <c r="E177" s="641"/>
      <c r="G177" s="642"/>
      <c r="H177" s="642"/>
      <c r="I177" s="643"/>
    </row>
    <row r="178" spans="3:9" s="543" customFormat="1" x14ac:dyDescent="0.2">
      <c r="C178" s="644"/>
      <c r="D178" s="644"/>
      <c r="E178" s="641"/>
      <c r="G178" s="642"/>
      <c r="H178" s="642"/>
      <c r="I178" s="643"/>
    </row>
    <row r="179" spans="3:9" s="543" customFormat="1" x14ac:dyDescent="0.2">
      <c r="C179" s="644"/>
      <c r="D179" s="644"/>
      <c r="E179" s="641"/>
      <c r="G179" s="642"/>
      <c r="H179" s="642"/>
      <c r="I179" s="643"/>
    </row>
    <row r="180" spans="3:9" s="543" customFormat="1" x14ac:dyDescent="0.2">
      <c r="C180" s="644"/>
      <c r="D180" s="644"/>
      <c r="E180" s="641"/>
      <c r="G180" s="642"/>
      <c r="H180" s="642"/>
      <c r="I180" s="643"/>
    </row>
    <row r="181" spans="3:9" s="543" customFormat="1" x14ac:dyDescent="0.2">
      <c r="C181" s="644"/>
      <c r="D181" s="644"/>
      <c r="E181" s="641"/>
      <c r="G181" s="642"/>
      <c r="H181" s="642"/>
      <c r="I181" s="643"/>
    </row>
    <row r="182" spans="3:9" s="543" customFormat="1" x14ac:dyDescent="0.2">
      <c r="C182" s="644"/>
      <c r="D182" s="644"/>
      <c r="E182" s="641"/>
      <c r="G182" s="642"/>
      <c r="H182" s="642"/>
      <c r="I182" s="643"/>
    </row>
    <row r="183" spans="3:9" s="543" customFormat="1" x14ac:dyDescent="0.2">
      <c r="C183" s="644"/>
      <c r="D183" s="644"/>
      <c r="E183" s="641"/>
      <c r="G183" s="642"/>
      <c r="H183" s="642"/>
      <c r="I183" s="643"/>
    </row>
    <row r="184" spans="3:9" s="543" customFormat="1" x14ac:dyDescent="0.2">
      <c r="C184" s="644"/>
      <c r="D184" s="644"/>
      <c r="E184" s="641"/>
      <c r="G184" s="642"/>
      <c r="H184" s="642"/>
      <c r="I184" s="643"/>
    </row>
    <row r="185" spans="3:9" s="543" customFormat="1" x14ac:dyDescent="0.2">
      <c r="C185" s="644"/>
      <c r="D185" s="644"/>
      <c r="E185" s="641"/>
      <c r="G185" s="642"/>
      <c r="H185" s="642"/>
      <c r="I185" s="643"/>
    </row>
    <row r="186" spans="3:9" s="543" customFormat="1" x14ac:dyDescent="0.2">
      <c r="C186" s="644"/>
      <c r="D186" s="644"/>
      <c r="E186" s="641"/>
      <c r="G186" s="642"/>
      <c r="H186" s="642"/>
      <c r="I186" s="643"/>
    </row>
    <row r="187" spans="3:9" s="543" customFormat="1" x14ac:dyDescent="0.2">
      <c r="C187" s="644"/>
      <c r="D187" s="644"/>
      <c r="E187" s="641"/>
      <c r="G187" s="642"/>
      <c r="H187" s="642"/>
      <c r="I187" s="643"/>
    </row>
    <row r="188" spans="3:9" s="543" customFormat="1" x14ac:dyDescent="0.2">
      <c r="C188" s="644"/>
      <c r="D188" s="644"/>
      <c r="E188" s="641"/>
      <c r="G188" s="642"/>
      <c r="H188" s="642"/>
      <c r="I188" s="643"/>
    </row>
    <row r="189" spans="3:9" s="543" customFormat="1" x14ac:dyDescent="0.2">
      <c r="C189" s="644"/>
      <c r="D189" s="644"/>
      <c r="E189" s="641"/>
      <c r="G189" s="642"/>
      <c r="H189" s="642"/>
      <c r="I189" s="643"/>
    </row>
    <row r="190" spans="3:9" s="543" customFormat="1" x14ac:dyDescent="0.2">
      <c r="C190" s="644"/>
      <c r="D190" s="644"/>
      <c r="E190" s="641"/>
      <c r="G190" s="642"/>
      <c r="H190" s="642"/>
      <c r="I190" s="643"/>
    </row>
    <row r="191" spans="3:9" s="543" customFormat="1" x14ac:dyDescent="0.2">
      <c r="C191" s="644"/>
      <c r="D191" s="644"/>
      <c r="E191" s="641"/>
      <c r="G191" s="642"/>
      <c r="H191" s="642"/>
      <c r="I191" s="643"/>
    </row>
    <row r="192" spans="3:9" s="543" customFormat="1" x14ac:dyDescent="0.2">
      <c r="C192" s="644"/>
      <c r="D192" s="644"/>
      <c r="E192" s="641"/>
      <c r="G192" s="642"/>
      <c r="H192" s="642"/>
      <c r="I192" s="643"/>
    </row>
    <row r="193" spans="3:9" s="543" customFormat="1" x14ac:dyDescent="0.2">
      <c r="C193" s="644"/>
      <c r="D193" s="644"/>
      <c r="E193" s="641"/>
      <c r="G193" s="642"/>
      <c r="H193" s="642"/>
      <c r="I193" s="643"/>
    </row>
    <row r="194" spans="3:9" s="543" customFormat="1" x14ac:dyDescent="0.2">
      <c r="C194" s="644"/>
      <c r="D194" s="644"/>
      <c r="E194" s="641"/>
      <c r="G194" s="642"/>
      <c r="H194" s="642"/>
      <c r="I194" s="643"/>
    </row>
    <row r="195" spans="3:9" s="543" customFormat="1" x14ac:dyDescent="0.2">
      <c r="C195" s="644"/>
      <c r="D195" s="644"/>
      <c r="E195" s="641"/>
      <c r="G195" s="642"/>
      <c r="H195" s="642"/>
      <c r="I195" s="643"/>
    </row>
    <row r="196" spans="3:9" s="543" customFormat="1" x14ac:dyDescent="0.2">
      <c r="C196" s="644"/>
      <c r="D196" s="644"/>
      <c r="E196" s="641"/>
      <c r="G196" s="642"/>
      <c r="H196" s="642"/>
      <c r="I196" s="643"/>
    </row>
    <row r="197" spans="3:9" s="543" customFormat="1" x14ac:dyDescent="0.2">
      <c r="C197" s="644"/>
      <c r="D197" s="644"/>
      <c r="E197" s="641"/>
      <c r="G197" s="642"/>
      <c r="H197" s="642"/>
      <c r="I197" s="643"/>
    </row>
    <row r="198" spans="3:9" s="543" customFormat="1" x14ac:dyDescent="0.2">
      <c r="C198" s="644"/>
      <c r="D198" s="644"/>
      <c r="E198" s="641"/>
      <c r="G198" s="642"/>
      <c r="H198" s="642"/>
      <c r="I198" s="643"/>
    </row>
    <row r="199" spans="3:9" s="543" customFormat="1" x14ac:dyDescent="0.2">
      <c r="C199" s="644"/>
      <c r="D199" s="644"/>
      <c r="E199" s="641"/>
      <c r="G199" s="642"/>
      <c r="H199" s="642"/>
      <c r="I199" s="643"/>
    </row>
    <row r="200" spans="3:9" s="543" customFormat="1" x14ac:dyDescent="0.2">
      <c r="C200" s="644"/>
      <c r="D200" s="644"/>
      <c r="E200" s="641"/>
      <c r="G200" s="642"/>
      <c r="H200" s="642"/>
      <c r="I200" s="643"/>
    </row>
    <row r="201" spans="3:9" s="543" customFormat="1" x14ac:dyDescent="0.2">
      <c r="C201" s="644"/>
      <c r="D201" s="644"/>
      <c r="E201" s="641"/>
      <c r="G201" s="642"/>
      <c r="H201" s="642"/>
      <c r="I201" s="643"/>
    </row>
    <row r="202" spans="3:9" s="543" customFormat="1" x14ac:dyDescent="0.2">
      <c r="C202" s="644"/>
      <c r="D202" s="644"/>
      <c r="E202" s="641"/>
      <c r="G202" s="642"/>
      <c r="H202" s="642"/>
      <c r="I202" s="643"/>
    </row>
    <row r="203" spans="3:9" s="543" customFormat="1" x14ac:dyDescent="0.2">
      <c r="C203" s="644"/>
      <c r="D203" s="644"/>
      <c r="E203" s="641"/>
      <c r="G203" s="642"/>
      <c r="H203" s="642"/>
      <c r="I203" s="643"/>
    </row>
    <row r="204" spans="3:9" s="543" customFormat="1" x14ac:dyDescent="0.2">
      <c r="C204" s="644"/>
      <c r="D204" s="644"/>
      <c r="E204" s="641"/>
      <c r="G204" s="642"/>
      <c r="H204" s="642"/>
      <c r="I204" s="643"/>
    </row>
    <row r="205" spans="3:9" s="543" customFormat="1" x14ac:dyDescent="0.2">
      <c r="C205" s="644"/>
      <c r="D205" s="644"/>
      <c r="E205" s="641"/>
      <c r="G205" s="642"/>
      <c r="H205" s="642"/>
      <c r="I205" s="643"/>
    </row>
    <row r="206" spans="3:9" s="543" customFormat="1" x14ac:dyDescent="0.2">
      <c r="C206" s="644"/>
      <c r="D206" s="644"/>
      <c r="E206" s="641"/>
      <c r="G206" s="642"/>
      <c r="H206" s="642"/>
      <c r="I206" s="643"/>
    </row>
    <row r="207" spans="3:9" s="543" customFormat="1" x14ac:dyDescent="0.2">
      <c r="C207" s="644"/>
      <c r="D207" s="644"/>
      <c r="E207" s="641"/>
      <c r="G207" s="642"/>
      <c r="H207" s="642"/>
      <c r="I207" s="643"/>
    </row>
    <row r="208" spans="3:9" s="543" customFormat="1" x14ac:dyDescent="0.2">
      <c r="C208" s="644"/>
      <c r="D208" s="644"/>
      <c r="E208" s="641"/>
      <c r="G208" s="642"/>
      <c r="H208" s="642"/>
      <c r="I208" s="643"/>
    </row>
    <row r="209" spans="3:9" s="543" customFormat="1" x14ac:dyDescent="0.2">
      <c r="C209" s="644"/>
      <c r="D209" s="644"/>
      <c r="E209" s="641"/>
      <c r="G209" s="642"/>
      <c r="H209" s="642"/>
      <c r="I209" s="643"/>
    </row>
    <row r="210" spans="3:9" s="543" customFormat="1" x14ac:dyDescent="0.2">
      <c r="C210" s="644"/>
      <c r="D210" s="644"/>
      <c r="E210" s="641"/>
      <c r="G210" s="642"/>
      <c r="H210" s="642"/>
      <c r="I210" s="643"/>
    </row>
    <row r="211" spans="3:9" s="543" customFormat="1" x14ac:dyDescent="0.2">
      <c r="C211" s="644"/>
      <c r="D211" s="644"/>
      <c r="E211" s="641"/>
      <c r="G211" s="642"/>
      <c r="H211" s="642"/>
      <c r="I211" s="643"/>
    </row>
    <row r="212" spans="3:9" s="543" customFormat="1" x14ac:dyDescent="0.2">
      <c r="C212" s="644"/>
      <c r="D212" s="644"/>
      <c r="E212" s="641"/>
      <c r="G212" s="642"/>
      <c r="H212" s="642"/>
      <c r="I212" s="643"/>
    </row>
    <row r="213" spans="3:9" s="543" customFormat="1" x14ac:dyDescent="0.2">
      <c r="C213" s="644"/>
      <c r="D213" s="644"/>
      <c r="E213" s="641"/>
      <c r="G213" s="642"/>
      <c r="H213" s="642"/>
      <c r="I213" s="643"/>
    </row>
    <row r="214" spans="3:9" s="543" customFormat="1" x14ac:dyDescent="0.2">
      <c r="C214" s="644"/>
      <c r="D214" s="644"/>
      <c r="E214" s="641"/>
      <c r="G214" s="642"/>
      <c r="H214" s="642"/>
      <c r="I214" s="643"/>
    </row>
    <row r="215" spans="3:9" s="543" customFormat="1" x14ac:dyDescent="0.2">
      <c r="C215" s="644"/>
      <c r="D215" s="644"/>
      <c r="E215" s="641"/>
      <c r="G215" s="642"/>
      <c r="H215" s="642"/>
      <c r="I215" s="643"/>
    </row>
    <row r="216" spans="3:9" s="543" customFormat="1" x14ac:dyDescent="0.2">
      <c r="C216" s="644"/>
      <c r="D216" s="644"/>
      <c r="E216" s="641"/>
      <c r="G216" s="642"/>
      <c r="H216" s="642"/>
      <c r="I216" s="643"/>
    </row>
    <row r="217" spans="3:9" s="543" customFormat="1" x14ac:dyDescent="0.2">
      <c r="C217" s="644"/>
      <c r="D217" s="644"/>
      <c r="E217" s="641"/>
      <c r="G217" s="642"/>
      <c r="H217" s="642"/>
      <c r="I217" s="643"/>
    </row>
    <row r="218" spans="3:9" s="543" customFormat="1" x14ac:dyDescent="0.2">
      <c r="C218" s="644"/>
      <c r="D218" s="644"/>
      <c r="E218" s="641"/>
      <c r="G218" s="642"/>
      <c r="H218" s="642"/>
      <c r="I218" s="643"/>
    </row>
    <row r="219" spans="3:9" s="543" customFormat="1" x14ac:dyDescent="0.2">
      <c r="C219" s="644"/>
      <c r="D219" s="644"/>
      <c r="E219" s="641"/>
      <c r="G219" s="642"/>
      <c r="H219" s="642"/>
      <c r="I219" s="643"/>
    </row>
    <row r="220" spans="3:9" s="543" customFormat="1" x14ac:dyDescent="0.2">
      <c r="C220" s="644"/>
      <c r="D220" s="644"/>
      <c r="E220" s="641"/>
      <c r="G220" s="642"/>
      <c r="H220" s="642"/>
      <c r="I220" s="643"/>
    </row>
    <row r="221" spans="3:9" s="543" customFormat="1" x14ac:dyDescent="0.2">
      <c r="C221" s="644"/>
      <c r="D221" s="644"/>
      <c r="E221" s="641"/>
      <c r="G221" s="642"/>
      <c r="H221" s="642"/>
      <c r="I221" s="643"/>
    </row>
    <row r="222" spans="3:9" s="543" customFormat="1" x14ac:dyDescent="0.2">
      <c r="C222" s="644"/>
      <c r="D222" s="644"/>
      <c r="E222" s="641"/>
      <c r="G222" s="642"/>
      <c r="H222" s="642"/>
      <c r="I222" s="643"/>
    </row>
    <row r="223" spans="3:9" s="543" customFormat="1" x14ac:dyDescent="0.2">
      <c r="C223" s="644"/>
      <c r="D223" s="644"/>
      <c r="E223" s="641"/>
      <c r="G223" s="642"/>
      <c r="H223" s="642"/>
      <c r="I223" s="643"/>
    </row>
    <row r="224" spans="3:9" s="543" customFormat="1" x14ac:dyDescent="0.2">
      <c r="C224" s="644"/>
      <c r="D224" s="644"/>
      <c r="E224" s="641"/>
      <c r="G224" s="642"/>
      <c r="H224" s="642"/>
      <c r="I224" s="643"/>
    </row>
    <row r="225" spans="3:9" s="543" customFormat="1" x14ac:dyDescent="0.2">
      <c r="C225" s="644"/>
      <c r="D225" s="644"/>
      <c r="E225" s="641"/>
      <c r="G225" s="642"/>
      <c r="H225" s="642"/>
      <c r="I225" s="643"/>
    </row>
    <row r="226" spans="3:9" s="543" customFormat="1" x14ac:dyDescent="0.2">
      <c r="C226" s="644"/>
      <c r="D226" s="644"/>
      <c r="E226" s="641"/>
      <c r="G226" s="642"/>
      <c r="H226" s="642"/>
      <c r="I226" s="643"/>
    </row>
    <row r="227" spans="3:9" s="543" customFormat="1" x14ac:dyDescent="0.2">
      <c r="C227" s="644"/>
      <c r="D227" s="644"/>
      <c r="E227" s="641"/>
      <c r="G227" s="642"/>
      <c r="H227" s="642"/>
      <c r="I227" s="643"/>
    </row>
    <row r="228" spans="3:9" s="543" customFormat="1" x14ac:dyDescent="0.2">
      <c r="C228" s="644"/>
      <c r="D228" s="644"/>
      <c r="E228" s="641"/>
      <c r="G228" s="642"/>
      <c r="H228" s="642"/>
      <c r="I228" s="643"/>
    </row>
    <row r="229" spans="3:9" s="543" customFormat="1" x14ac:dyDescent="0.2">
      <c r="C229" s="644"/>
      <c r="D229" s="644"/>
      <c r="E229" s="641"/>
      <c r="G229" s="642"/>
      <c r="H229" s="642"/>
      <c r="I229" s="643"/>
    </row>
    <row r="230" spans="3:9" s="543" customFormat="1" x14ac:dyDescent="0.2">
      <c r="C230" s="644"/>
      <c r="D230" s="644"/>
      <c r="E230" s="641"/>
      <c r="G230" s="642"/>
      <c r="H230" s="642"/>
      <c r="I230" s="643"/>
    </row>
    <row r="231" spans="3:9" s="543" customFormat="1" x14ac:dyDescent="0.2">
      <c r="C231" s="644"/>
      <c r="D231" s="644"/>
      <c r="E231" s="641"/>
      <c r="G231" s="642"/>
      <c r="H231" s="642"/>
      <c r="I231" s="643"/>
    </row>
    <row r="232" spans="3:9" s="543" customFormat="1" x14ac:dyDescent="0.2">
      <c r="C232" s="644"/>
      <c r="D232" s="644"/>
      <c r="E232" s="641"/>
      <c r="G232" s="642"/>
      <c r="H232" s="642"/>
      <c r="I232" s="643"/>
    </row>
    <row r="233" spans="3:9" s="543" customFormat="1" x14ac:dyDescent="0.2">
      <c r="C233" s="644"/>
      <c r="D233" s="644"/>
      <c r="E233" s="641"/>
      <c r="G233" s="642"/>
      <c r="H233" s="642"/>
      <c r="I233" s="643"/>
    </row>
    <row r="234" spans="3:9" s="543" customFormat="1" x14ac:dyDescent="0.2">
      <c r="C234" s="644"/>
      <c r="D234" s="644"/>
      <c r="E234" s="641"/>
      <c r="G234" s="642"/>
      <c r="H234" s="642"/>
      <c r="I234" s="643"/>
    </row>
    <row r="235" spans="3:9" s="543" customFormat="1" x14ac:dyDescent="0.2">
      <c r="C235" s="644"/>
      <c r="D235" s="644"/>
      <c r="E235" s="641"/>
      <c r="G235" s="642"/>
      <c r="H235" s="642"/>
      <c r="I235" s="643"/>
    </row>
    <row r="236" spans="3:9" s="543" customFormat="1" x14ac:dyDescent="0.2">
      <c r="C236" s="644"/>
      <c r="D236" s="644"/>
      <c r="E236" s="641"/>
      <c r="G236" s="642"/>
      <c r="H236" s="642"/>
      <c r="I236" s="643"/>
    </row>
    <row r="237" spans="3:9" s="543" customFormat="1" x14ac:dyDescent="0.2">
      <c r="C237" s="644"/>
      <c r="D237" s="644"/>
      <c r="E237" s="641"/>
      <c r="G237" s="642"/>
      <c r="H237" s="642"/>
      <c r="I237" s="643"/>
    </row>
    <row r="238" spans="3:9" s="543" customFormat="1" x14ac:dyDescent="0.2">
      <c r="C238" s="644"/>
      <c r="D238" s="644"/>
      <c r="E238" s="641"/>
      <c r="G238" s="642"/>
      <c r="H238" s="642"/>
      <c r="I238" s="643"/>
    </row>
    <row r="239" spans="3:9" s="543" customFormat="1" x14ac:dyDescent="0.2">
      <c r="C239" s="644"/>
      <c r="D239" s="644"/>
      <c r="E239" s="641"/>
      <c r="G239" s="642"/>
      <c r="H239" s="642"/>
      <c r="I239" s="643"/>
    </row>
    <row r="240" spans="3:9" s="543" customFormat="1" x14ac:dyDescent="0.2">
      <c r="C240" s="644"/>
      <c r="D240" s="644"/>
      <c r="E240" s="641"/>
      <c r="G240" s="642"/>
      <c r="H240" s="642"/>
      <c r="I240" s="643"/>
    </row>
    <row r="241" spans="3:9" s="543" customFormat="1" x14ac:dyDescent="0.2">
      <c r="C241" s="644"/>
      <c r="D241" s="644"/>
      <c r="E241" s="641"/>
      <c r="G241" s="642"/>
      <c r="H241" s="642"/>
      <c r="I241" s="643"/>
    </row>
    <row r="242" spans="3:9" s="543" customFormat="1" x14ac:dyDescent="0.2">
      <c r="C242" s="644"/>
      <c r="D242" s="644"/>
      <c r="E242" s="641"/>
      <c r="G242" s="642"/>
      <c r="H242" s="642"/>
      <c r="I242" s="643"/>
    </row>
    <row r="243" spans="3:9" s="543" customFormat="1" x14ac:dyDescent="0.2">
      <c r="C243" s="644"/>
      <c r="D243" s="644"/>
      <c r="E243" s="641"/>
      <c r="G243" s="642"/>
      <c r="H243" s="642"/>
      <c r="I243" s="643"/>
    </row>
    <row r="244" spans="3:9" s="543" customFormat="1" x14ac:dyDescent="0.2">
      <c r="C244" s="644"/>
      <c r="D244" s="644"/>
      <c r="E244" s="641"/>
      <c r="G244" s="642"/>
      <c r="H244" s="642"/>
      <c r="I244" s="643"/>
    </row>
    <row r="245" spans="3:9" s="543" customFormat="1" x14ac:dyDescent="0.2">
      <c r="C245" s="644"/>
      <c r="D245" s="644"/>
      <c r="E245" s="641"/>
      <c r="G245" s="642"/>
      <c r="H245" s="642"/>
      <c r="I245" s="643"/>
    </row>
    <row r="246" spans="3:9" s="543" customFormat="1" x14ac:dyDescent="0.2">
      <c r="C246" s="644"/>
      <c r="D246" s="644"/>
      <c r="E246" s="641"/>
      <c r="G246" s="642"/>
      <c r="H246" s="642"/>
      <c r="I246" s="643"/>
    </row>
    <row r="247" spans="3:9" s="543" customFormat="1" x14ac:dyDescent="0.2">
      <c r="C247" s="644"/>
      <c r="D247" s="644"/>
      <c r="E247" s="641"/>
      <c r="G247" s="642"/>
      <c r="H247" s="642"/>
      <c r="I247" s="643"/>
    </row>
    <row r="248" spans="3:9" s="543" customFormat="1" x14ac:dyDescent="0.2">
      <c r="C248" s="644"/>
      <c r="D248" s="644"/>
      <c r="E248" s="641"/>
      <c r="G248" s="642"/>
      <c r="H248" s="642"/>
      <c r="I248" s="643"/>
    </row>
    <row r="249" spans="3:9" s="543" customFormat="1" x14ac:dyDescent="0.2">
      <c r="C249" s="644"/>
      <c r="D249" s="644"/>
      <c r="E249" s="641"/>
      <c r="G249" s="642"/>
      <c r="H249" s="642"/>
      <c r="I249" s="643"/>
    </row>
    <row r="250" spans="3:9" s="543" customFormat="1" x14ac:dyDescent="0.2">
      <c r="C250" s="644"/>
      <c r="D250" s="644"/>
      <c r="E250" s="641"/>
      <c r="G250" s="642"/>
      <c r="H250" s="642"/>
      <c r="I250" s="643"/>
    </row>
    <row r="251" spans="3:9" s="543" customFormat="1" x14ac:dyDescent="0.2">
      <c r="C251" s="644"/>
      <c r="D251" s="644"/>
      <c r="E251" s="641"/>
      <c r="G251" s="642"/>
      <c r="H251" s="642"/>
      <c r="I251" s="643"/>
    </row>
    <row r="252" spans="3:9" s="543" customFormat="1" x14ac:dyDescent="0.2">
      <c r="C252" s="644"/>
      <c r="D252" s="644"/>
      <c r="E252" s="641"/>
      <c r="G252" s="642"/>
      <c r="H252" s="642"/>
      <c r="I252" s="643"/>
    </row>
    <row r="253" spans="3:9" s="543" customFormat="1" x14ac:dyDescent="0.2">
      <c r="C253" s="644"/>
      <c r="D253" s="644"/>
      <c r="E253" s="641"/>
      <c r="G253" s="642"/>
      <c r="H253" s="642"/>
      <c r="I253" s="643"/>
    </row>
    <row r="254" spans="3:9" s="543" customFormat="1" x14ac:dyDescent="0.2">
      <c r="C254" s="644"/>
      <c r="D254" s="644"/>
      <c r="E254" s="641"/>
      <c r="G254" s="642"/>
      <c r="H254" s="642"/>
      <c r="I254" s="643"/>
    </row>
    <row r="255" spans="3:9" s="543" customFormat="1" x14ac:dyDescent="0.2">
      <c r="C255" s="644"/>
      <c r="D255" s="644"/>
      <c r="E255" s="641"/>
      <c r="G255" s="642"/>
      <c r="H255" s="642"/>
      <c r="I255" s="643"/>
    </row>
    <row r="256" spans="3:9" s="543" customFormat="1" x14ac:dyDescent="0.2">
      <c r="C256" s="644"/>
      <c r="D256" s="644"/>
      <c r="E256" s="641"/>
      <c r="G256" s="642"/>
      <c r="H256" s="642"/>
      <c r="I256" s="643"/>
    </row>
    <row r="257" spans="3:9" s="543" customFormat="1" x14ac:dyDescent="0.2">
      <c r="C257" s="644"/>
      <c r="D257" s="644"/>
      <c r="E257" s="641"/>
      <c r="G257" s="642"/>
      <c r="H257" s="642"/>
      <c r="I257" s="643"/>
    </row>
    <row r="258" spans="3:9" s="543" customFormat="1" x14ac:dyDescent="0.2">
      <c r="C258" s="644"/>
      <c r="D258" s="644"/>
      <c r="E258" s="641"/>
      <c r="G258" s="642"/>
      <c r="H258" s="642"/>
      <c r="I258" s="643"/>
    </row>
    <row r="259" spans="3:9" s="543" customFormat="1" x14ac:dyDescent="0.2">
      <c r="C259" s="644"/>
      <c r="D259" s="644"/>
      <c r="E259" s="641"/>
      <c r="G259" s="642"/>
      <c r="H259" s="642"/>
      <c r="I259" s="643"/>
    </row>
    <row r="260" spans="3:9" s="543" customFormat="1" x14ac:dyDescent="0.2">
      <c r="C260" s="644"/>
      <c r="D260" s="644"/>
      <c r="E260" s="641"/>
      <c r="G260" s="642"/>
      <c r="H260" s="642"/>
      <c r="I260" s="643"/>
    </row>
    <row r="261" spans="3:9" s="543" customFormat="1" x14ac:dyDescent="0.2">
      <c r="C261" s="644"/>
      <c r="D261" s="644"/>
      <c r="E261" s="641"/>
      <c r="G261" s="642"/>
      <c r="H261" s="642"/>
      <c r="I261" s="643"/>
    </row>
    <row r="262" spans="3:9" s="543" customFormat="1" x14ac:dyDescent="0.2">
      <c r="C262" s="644"/>
      <c r="D262" s="644"/>
      <c r="E262" s="641"/>
      <c r="G262" s="642"/>
      <c r="H262" s="642"/>
      <c r="I262" s="643"/>
    </row>
    <row r="263" spans="3:9" s="543" customFormat="1" x14ac:dyDescent="0.2">
      <c r="C263" s="644"/>
      <c r="D263" s="644"/>
      <c r="E263" s="641"/>
      <c r="G263" s="642"/>
      <c r="H263" s="642"/>
      <c r="I263" s="643"/>
    </row>
    <row r="264" spans="3:9" s="543" customFormat="1" x14ac:dyDescent="0.2">
      <c r="C264" s="644"/>
      <c r="D264" s="644"/>
      <c r="E264" s="641"/>
      <c r="G264" s="642"/>
      <c r="H264" s="642"/>
      <c r="I264" s="643"/>
    </row>
    <row r="265" spans="3:9" s="543" customFormat="1" x14ac:dyDescent="0.2">
      <c r="C265" s="644"/>
      <c r="D265" s="644"/>
      <c r="E265" s="641"/>
      <c r="G265" s="642"/>
      <c r="H265" s="642"/>
      <c r="I265" s="643"/>
    </row>
    <row r="266" spans="3:9" s="543" customFormat="1" x14ac:dyDescent="0.2">
      <c r="C266" s="644"/>
      <c r="D266" s="644"/>
      <c r="E266" s="641"/>
      <c r="G266" s="642"/>
      <c r="H266" s="642"/>
      <c r="I266" s="643"/>
    </row>
    <row r="267" spans="3:9" s="543" customFormat="1" x14ac:dyDescent="0.2">
      <c r="C267" s="644"/>
      <c r="D267" s="644"/>
      <c r="E267" s="641"/>
      <c r="G267" s="642"/>
      <c r="H267" s="642"/>
      <c r="I267" s="643"/>
    </row>
    <row r="268" spans="3:9" s="543" customFormat="1" x14ac:dyDescent="0.2">
      <c r="C268" s="644"/>
      <c r="D268" s="644"/>
      <c r="E268" s="641"/>
      <c r="G268" s="642"/>
      <c r="H268" s="642"/>
      <c r="I268" s="643"/>
    </row>
    <row r="269" spans="3:9" s="543" customFormat="1" x14ac:dyDescent="0.2">
      <c r="C269" s="644"/>
      <c r="D269" s="644"/>
      <c r="E269" s="641"/>
      <c r="G269" s="642"/>
      <c r="H269" s="642"/>
      <c r="I269" s="643"/>
    </row>
    <row r="270" spans="3:9" s="543" customFormat="1" x14ac:dyDescent="0.2">
      <c r="C270" s="644"/>
      <c r="D270" s="644"/>
      <c r="E270" s="641"/>
      <c r="G270" s="642"/>
      <c r="H270" s="642"/>
      <c r="I270" s="643"/>
    </row>
    <row r="271" spans="3:9" s="543" customFormat="1" x14ac:dyDescent="0.2">
      <c r="C271" s="644"/>
      <c r="D271" s="644"/>
      <c r="E271" s="641"/>
      <c r="G271" s="642"/>
      <c r="H271" s="642"/>
      <c r="I271" s="643"/>
    </row>
    <row r="272" spans="3:9" s="543" customFormat="1" x14ac:dyDescent="0.2">
      <c r="C272" s="644"/>
      <c r="D272" s="644"/>
      <c r="E272" s="641"/>
      <c r="G272" s="642"/>
      <c r="H272" s="642"/>
      <c r="I272" s="643"/>
    </row>
    <row r="273" spans="3:9" s="543" customFormat="1" x14ac:dyDescent="0.2">
      <c r="C273" s="644"/>
      <c r="D273" s="644"/>
      <c r="E273" s="641"/>
      <c r="G273" s="642"/>
      <c r="H273" s="642"/>
      <c r="I273" s="643"/>
    </row>
    <row r="274" spans="3:9" s="543" customFormat="1" x14ac:dyDescent="0.2">
      <c r="C274" s="644"/>
      <c r="D274" s="644"/>
      <c r="E274" s="641"/>
      <c r="G274" s="642"/>
      <c r="H274" s="642"/>
      <c r="I274" s="643"/>
    </row>
    <row r="275" spans="3:9" s="543" customFormat="1" x14ac:dyDescent="0.2">
      <c r="C275" s="644"/>
      <c r="D275" s="644"/>
      <c r="E275" s="641"/>
      <c r="G275" s="642"/>
      <c r="H275" s="642"/>
      <c r="I275" s="643"/>
    </row>
    <row r="276" spans="3:9" s="543" customFormat="1" x14ac:dyDescent="0.2">
      <c r="C276" s="644"/>
      <c r="D276" s="644"/>
      <c r="E276" s="641"/>
      <c r="G276" s="642"/>
      <c r="H276" s="642"/>
      <c r="I276" s="643"/>
    </row>
    <row r="277" spans="3:9" s="543" customFormat="1" x14ac:dyDescent="0.2">
      <c r="C277" s="644"/>
      <c r="D277" s="644"/>
      <c r="E277" s="641"/>
      <c r="G277" s="642"/>
      <c r="H277" s="642"/>
      <c r="I277" s="643"/>
    </row>
    <row r="278" spans="3:9" s="543" customFormat="1" x14ac:dyDescent="0.2">
      <c r="C278" s="644"/>
      <c r="D278" s="644"/>
      <c r="E278" s="641"/>
      <c r="G278" s="642"/>
      <c r="H278" s="642"/>
      <c r="I278" s="643"/>
    </row>
    <row r="279" spans="3:9" s="543" customFormat="1" x14ac:dyDescent="0.2">
      <c r="C279" s="644"/>
      <c r="D279" s="644"/>
      <c r="E279" s="641"/>
      <c r="G279" s="642"/>
      <c r="H279" s="642"/>
      <c r="I279" s="643"/>
    </row>
    <row r="280" spans="3:9" s="543" customFormat="1" x14ac:dyDescent="0.2">
      <c r="C280" s="644"/>
      <c r="D280" s="644"/>
      <c r="E280" s="641"/>
      <c r="G280" s="642"/>
      <c r="H280" s="642"/>
      <c r="I280" s="643"/>
    </row>
    <row r="281" spans="3:9" s="543" customFormat="1" x14ac:dyDescent="0.2">
      <c r="C281" s="644"/>
      <c r="D281" s="644"/>
      <c r="E281" s="641"/>
      <c r="G281" s="642"/>
      <c r="H281" s="642"/>
      <c r="I281" s="643"/>
    </row>
    <row r="282" spans="3:9" s="543" customFormat="1" x14ac:dyDescent="0.2">
      <c r="C282" s="644"/>
      <c r="D282" s="644"/>
      <c r="E282" s="641"/>
      <c r="G282" s="642"/>
      <c r="H282" s="642"/>
      <c r="I282" s="643"/>
    </row>
    <row r="283" spans="3:9" s="543" customFormat="1" x14ac:dyDescent="0.2">
      <c r="C283" s="644"/>
      <c r="D283" s="644"/>
      <c r="E283" s="641"/>
      <c r="G283" s="642"/>
      <c r="H283" s="642"/>
      <c r="I283" s="643"/>
    </row>
    <row r="284" spans="3:9" s="543" customFormat="1" x14ac:dyDescent="0.2">
      <c r="C284" s="644"/>
      <c r="D284" s="644"/>
      <c r="E284" s="641"/>
      <c r="G284" s="642"/>
      <c r="H284" s="642"/>
      <c r="I284" s="643"/>
    </row>
    <row r="285" spans="3:9" s="543" customFormat="1" x14ac:dyDescent="0.2">
      <c r="C285" s="644"/>
      <c r="D285" s="644"/>
      <c r="E285" s="641"/>
      <c r="G285" s="642"/>
      <c r="H285" s="642"/>
      <c r="I285" s="643"/>
    </row>
    <row r="286" spans="3:9" s="543" customFormat="1" x14ac:dyDescent="0.2">
      <c r="C286" s="644"/>
      <c r="D286" s="644"/>
      <c r="E286" s="641"/>
      <c r="G286" s="642"/>
      <c r="H286" s="642"/>
      <c r="I286" s="643"/>
    </row>
    <row r="287" spans="3:9" s="543" customFormat="1" x14ac:dyDescent="0.2">
      <c r="C287" s="644"/>
      <c r="D287" s="644"/>
      <c r="E287" s="641"/>
      <c r="G287" s="642"/>
      <c r="H287" s="642"/>
      <c r="I287" s="643"/>
    </row>
    <row r="288" spans="3:9" s="543" customFormat="1" x14ac:dyDescent="0.2">
      <c r="C288" s="644"/>
      <c r="D288" s="644"/>
      <c r="E288" s="641"/>
      <c r="G288" s="642"/>
      <c r="H288" s="642"/>
      <c r="I288" s="643"/>
    </row>
    <row r="289" spans="3:9" s="543" customFormat="1" x14ac:dyDescent="0.2">
      <c r="C289" s="644"/>
      <c r="D289" s="644"/>
      <c r="E289" s="641"/>
      <c r="G289" s="642"/>
      <c r="H289" s="642"/>
      <c r="I289" s="643"/>
    </row>
    <row r="290" spans="3:9" s="543" customFormat="1" x14ac:dyDescent="0.2">
      <c r="C290" s="644"/>
      <c r="D290" s="644"/>
      <c r="E290" s="641"/>
      <c r="G290" s="642"/>
      <c r="H290" s="642"/>
      <c r="I290" s="643"/>
    </row>
    <row r="291" spans="3:9" s="543" customFormat="1" x14ac:dyDescent="0.2">
      <c r="C291" s="644"/>
      <c r="D291" s="644"/>
      <c r="E291" s="641"/>
      <c r="G291" s="642"/>
      <c r="H291" s="642"/>
      <c r="I291" s="643"/>
    </row>
    <row r="292" spans="3:9" s="543" customFormat="1" x14ac:dyDescent="0.2">
      <c r="C292" s="644"/>
      <c r="D292" s="644"/>
      <c r="E292" s="641"/>
      <c r="G292" s="642"/>
      <c r="H292" s="642"/>
      <c r="I292" s="643"/>
    </row>
    <row r="293" spans="3:9" s="543" customFormat="1" x14ac:dyDescent="0.2">
      <c r="C293" s="644"/>
      <c r="D293" s="644"/>
      <c r="E293" s="641"/>
      <c r="G293" s="642"/>
      <c r="H293" s="642"/>
      <c r="I293" s="643"/>
    </row>
    <row r="294" spans="3:9" s="543" customFormat="1" x14ac:dyDescent="0.2">
      <c r="C294" s="644"/>
      <c r="D294" s="644"/>
      <c r="E294" s="641"/>
      <c r="G294" s="642"/>
      <c r="H294" s="642"/>
      <c r="I294" s="643"/>
    </row>
    <row r="295" spans="3:9" s="543" customFormat="1" x14ac:dyDescent="0.2">
      <c r="C295" s="644"/>
      <c r="D295" s="644"/>
      <c r="E295" s="641"/>
      <c r="G295" s="642"/>
      <c r="H295" s="642"/>
      <c r="I295" s="643"/>
    </row>
    <row r="296" spans="3:9" s="543" customFormat="1" x14ac:dyDescent="0.2">
      <c r="C296" s="644"/>
      <c r="D296" s="644"/>
      <c r="E296" s="641"/>
      <c r="G296" s="642"/>
      <c r="H296" s="642"/>
      <c r="I296" s="643"/>
    </row>
    <row r="297" spans="3:9" s="543" customFormat="1" x14ac:dyDescent="0.2">
      <c r="C297" s="644"/>
      <c r="D297" s="644"/>
      <c r="E297" s="641"/>
      <c r="G297" s="642"/>
      <c r="H297" s="642"/>
      <c r="I297" s="643"/>
    </row>
    <row r="298" spans="3:9" s="543" customFormat="1" x14ac:dyDescent="0.2">
      <c r="C298" s="644"/>
      <c r="D298" s="644"/>
      <c r="E298" s="641"/>
      <c r="G298" s="642"/>
      <c r="H298" s="642"/>
      <c r="I298" s="643"/>
    </row>
    <row r="299" spans="3:9" s="543" customFormat="1" x14ac:dyDescent="0.2">
      <c r="C299" s="644"/>
      <c r="D299" s="644"/>
      <c r="E299" s="641"/>
      <c r="G299" s="642"/>
      <c r="H299" s="642"/>
      <c r="I299" s="643"/>
    </row>
    <row r="300" spans="3:9" s="543" customFormat="1" x14ac:dyDescent="0.2">
      <c r="C300" s="644"/>
      <c r="D300" s="644"/>
      <c r="E300" s="641"/>
      <c r="G300" s="642"/>
      <c r="H300" s="642"/>
      <c r="I300" s="643"/>
    </row>
    <row r="301" spans="3:9" s="543" customFormat="1" x14ac:dyDescent="0.2">
      <c r="C301" s="644"/>
      <c r="D301" s="644"/>
      <c r="E301" s="641"/>
      <c r="G301" s="642"/>
      <c r="H301" s="642"/>
      <c r="I301" s="643"/>
    </row>
    <row r="302" spans="3:9" s="543" customFormat="1" x14ac:dyDescent="0.2">
      <c r="C302" s="644"/>
      <c r="D302" s="644"/>
      <c r="E302" s="641"/>
      <c r="G302" s="642"/>
      <c r="H302" s="642"/>
      <c r="I302" s="643"/>
    </row>
    <row r="303" spans="3:9" s="543" customFormat="1" x14ac:dyDescent="0.2">
      <c r="C303" s="644"/>
      <c r="D303" s="644"/>
      <c r="E303" s="641"/>
      <c r="G303" s="642"/>
      <c r="H303" s="642"/>
      <c r="I303" s="643"/>
    </row>
    <row r="304" spans="3:9" s="543" customFormat="1" x14ac:dyDescent="0.2">
      <c r="C304" s="644"/>
      <c r="D304" s="644"/>
      <c r="E304" s="641"/>
      <c r="G304" s="642"/>
      <c r="H304" s="642"/>
      <c r="I304" s="643"/>
    </row>
    <row r="305" spans="3:9" s="543" customFormat="1" x14ac:dyDescent="0.2">
      <c r="C305" s="644"/>
      <c r="D305" s="644"/>
      <c r="E305" s="641"/>
      <c r="G305" s="642"/>
      <c r="H305" s="642"/>
      <c r="I305" s="643"/>
    </row>
    <row r="306" spans="3:9" s="543" customFormat="1" x14ac:dyDescent="0.2">
      <c r="C306" s="644"/>
      <c r="D306" s="644"/>
      <c r="E306" s="641"/>
      <c r="G306" s="642"/>
      <c r="H306" s="642"/>
      <c r="I306" s="643"/>
    </row>
    <row r="307" spans="3:9" s="543" customFormat="1" x14ac:dyDescent="0.2">
      <c r="C307" s="644"/>
      <c r="D307" s="644"/>
      <c r="E307" s="641"/>
      <c r="G307" s="642"/>
      <c r="H307" s="642"/>
      <c r="I307" s="643"/>
    </row>
    <row r="308" spans="3:9" s="543" customFormat="1" x14ac:dyDescent="0.2">
      <c r="C308" s="644"/>
      <c r="D308" s="644"/>
      <c r="E308" s="641"/>
      <c r="G308" s="642"/>
      <c r="H308" s="642"/>
      <c r="I308" s="643"/>
    </row>
    <row r="309" spans="3:9" s="543" customFormat="1" x14ac:dyDescent="0.2">
      <c r="C309" s="644"/>
      <c r="D309" s="644"/>
      <c r="E309" s="641"/>
      <c r="G309" s="642"/>
      <c r="H309" s="642"/>
      <c r="I309" s="643"/>
    </row>
    <row r="310" spans="3:9" s="543" customFormat="1" x14ac:dyDescent="0.2">
      <c r="C310" s="644"/>
      <c r="D310" s="644"/>
      <c r="E310" s="641"/>
      <c r="G310" s="642"/>
      <c r="H310" s="642"/>
      <c r="I310" s="643"/>
    </row>
    <row r="311" spans="3:9" s="543" customFormat="1" x14ac:dyDescent="0.2">
      <c r="C311" s="644"/>
      <c r="D311" s="644"/>
      <c r="E311" s="641"/>
      <c r="G311" s="642"/>
      <c r="H311" s="642"/>
      <c r="I311" s="643"/>
    </row>
    <row r="312" spans="3:9" s="543" customFormat="1" x14ac:dyDescent="0.2">
      <c r="C312" s="644"/>
      <c r="D312" s="644"/>
      <c r="E312" s="641"/>
      <c r="G312" s="642"/>
      <c r="H312" s="642"/>
      <c r="I312" s="643"/>
    </row>
    <row r="313" spans="3:9" s="543" customFormat="1" x14ac:dyDescent="0.2">
      <c r="C313" s="644"/>
      <c r="D313" s="644"/>
      <c r="E313" s="641"/>
      <c r="G313" s="642"/>
      <c r="H313" s="642"/>
      <c r="I313" s="643"/>
    </row>
    <row r="314" spans="3:9" s="543" customFormat="1" x14ac:dyDescent="0.2">
      <c r="C314" s="644"/>
      <c r="D314" s="644"/>
      <c r="E314" s="641"/>
      <c r="G314" s="642"/>
      <c r="H314" s="642"/>
      <c r="I314" s="643"/>
    </row>
    <row r="315" spans="3:9" s="543" customFormat="1" x14ac:dyDescent="0.2">
      <c r="C315" s="644"/>
      <c r="D315" s="644"/>
      <c r="E315" s="641"/>
      <c r="G315" s="642"/>
      <c r="H315" s="642"/>
      <c r="I315" s="643"/>
    </row>
    <row r="316" spans="3:9" s="543" customFormat="1" x14ac:dyDescent="0.2">
      <c r="C316" s="644"/>
      <c r="D316" s="644"/>
      <c r="E316" s="641"/>
      <c r="G316" s="642"/>
      <c r="H316" s="642"/>
      <c r="I316" s="643"/>
    </row>
    <row r="317" spans="3:9" s="543" customFormat="1" x14ac:dyDescent="0.2">
      <c r="C317" s="644"/>
      <c r="D317" s="644"/>
      <c r="E317" s="641"/>
      <c r="G317" s="642"/>
      <c r="H317" s="642"/>
      <c r="I317" s="643"/>
    </row>
    <row r="318" spans="3:9" s="543" customFormat="1" x14ac:dyDescent="0.2">
      <c r="C318" s="644"/>
      <c r="D318" s="644"/>
      <c r="E318" s="641"/>
      <c r="G318" s="642"/>
      <c r="H318" s="642"/>
      <c r="I318" s="643"/>
    </row>
    <row r="319" spans="3:9" s="543" customFormat="1" x14ac:dyDescent="0.2">
      <c r="C319" s="644"/>
      <c r="D319" s="644"/>
      <c r="E319" s="641"/>
      <c r="G319" s="642"/>
      <c r="H319" s="642"/>
      <c r="I319" s="643"/>
    </row>
    <row r="320" spans="3:9" s="543" customFormat="1" x14ac:dyDescent="0.2">
      <c r="C320" s="644"/>
      <c r="D320" s="644"/>
      <c r="E320" s="641"/>
      <c r="G320" s="642"/>
      <c r="H320" s="642"/>
      <c r="I320" s="643"/>
    </row>
    <row r="321" spans="3:9" s="543" customFormat="1" x14ac:dyDescent="0.2">
      <c r="C321" s="644"/>
      <c r="D321" s="644"/>
      <c r="E321" s="641"/>
      <c r="G321" s="642"/>
      <c r="H321" s="642"/>
      <c r="I321" s="643"/>
    </row>
    <row r="322" spans="3:9" s="543" customFormat="1" x14ac:dyDescent="0.2">
      <c r="C322" s="644"/>
      <c r="D322" s="644"/>
      <c r="E322" s="641"/>
      <c r="G322" s="642"/>
      <c r="H322" s="642"/>
      <c r="I322" s="643"/>
    </row>
    <row r="323" spans="3:9" s="543" customFormat="1" x14ac:dyDescent="0.2">
      <c r="C323" s="644"/>
      <c r="D323" s="644"/>
      <c r="E323" s="641"/>
      <c r="G323" s="642"/>
      <c r="H323" s="642"/>
      <c r="I323" s="643"/>
    </row>
    <row r="324" spans="3:9" s="543" customFormat="1" x14ac:dyDescent="0.2">
      <c r="C324" s="644"/>
      <c r="D324" s="644"/>
      <c r="E324" s="641"/>
      <c r="G324" s="642"/>
      <c r="H324" s="642"/>
      <c r="I324" s="643"/>
    </row>
    <row r="325" spans="3:9" s="543" customFormat="1" x14ac:dyDescent="0.2">
      <c r="C325" s="644"/>
      <c r="D325" s="644"/>
      <c r="E325" s="641"/>
      <c r="G325" s="642"/>
      <c r="H325" s="642"/>
      <c r="I325" s="643"/>
    </row>
    <row r="326" spans="3:9" s="543" customFormat="1" x14ac:dyDescent="0.2">
      <c r="C326" s="644"/>
      <c r="D326" s="644"/>
      <c r="E326" s="641"/>
      <c r="G326" s="642"/>
      <c r="H326" s="642"/>
      <c r="I326" s="643"/>
    </row>
    <row r="327" spans="3:9" s="543" customFormat="1" x14ac:dyDescent="0.2">
      <c r="C327" s="644"/>
      <c r="D327" s="644"/>
      <c r="E327" s="641"/>
      <c r="G327" s="642"/>
      <c r="H327" s="642"/>
      <c r="I327" s="643"/>
    </row>
    <row r="328" spans="3:9" s="543" customFormat="1" x14ac:dyDescent="0.2">
      <c r="C328" s="644"/>
      <c r="D328" s="644"/>
      <c r="E328" s="641"/>
      <c r="G328" s="642"/>
      <c r="H328" s="642"/>
      <c r="I328" s="643"/>
    </row>
    <row r="329" spans="3:9" s="543" customFormat="1" x14ac:dyDescent="0.2">
      <c r="C329" s="644"/>
      <c r="D329" s="644"/>
      <c r="E329" s="641"/>
      <c r="G329" s="642"/>
      <c r="H329" s="642"/>
      <c r="I329" s="643"/>
    </row>
    <row r="330" spans="3:9" s="543" customFormat="1" x14ac:dyDescent="0.2">
      <c r="C330" s="644"/>
      <c r="D330" s="644"/>
      <c r="E330" s="641"/>
      <c r="G330" s="642"/>
      <c r="H330" s="642"/>
      <c r="I330" s="643"/>
    </row>
    <row r="331" spans="3:9" s="543" customFormat="1" x14ac:dyDescent="0.2">
      <c r="C331" s="644"/>
      <c r="D331" s="644"/>
      <c r="E331" s="641"/>
      <c r="G331" s="642"/>
      <c r="H331" s="642"/>
      <c r="I331" s="643"/>
    </row>
    <row r="332" spans="3:9" s="543" customFormat="1" x14ac:dyDescent="0.2">
      <c r="C332" s="644"/>
      <c r="D332" s="644"/>
      <c r="E332" s="641"/>
      <c r="G332" s="642"/>
      <c r="H332" s="642"/>
      <c r="I332" s="643"/>
    </row>
    <row r="333" spans="3:9" s="543" customFormat="1" x14ac:dyDescent="0.2">
      <c r="C333" s="644"/>
      <c r="D333" s="644"/>
      <c r="E333" s="641"/>
      <c r="G333" s="642"/>
      <c r="H333" s="642"/>
      <c r="I333" s="643"/>
    </row>
    <row r="334" spans="3:9" s="543" customFormat="1" x14ac:dyDescent="0.2">
      <c r="C334" s="644"/>
      <c r="D334" s="644"/>
      <c r="E334" s="641"/>
      <c r="G334" s="642"/>
      <c r="H334" s="642"/>
      <c r="I334" s="643"/>
    </row>
    <row r="335" spans="3:9" s="543" customFormat="1" x14ac:dyDescent="0.2">
      <c r="C335" s="644"/>
      <c r="D335" s="644"/>
      <c r="E335" s="641"/>
      <c r="G335" s="642"/>
      <c r="H335" s="642"/>
      <c r="I335" s="643"/>
    </row>
    <row r="336" spans="3:9" s="543" customFormat="1" x14ac:dyDescent="0.2">
      <c r="C336" s="644"/>
      <c r="D336" s="644"/>
      <c r="E336" s="641"/>
      <c r="G336" s="642"/>
      <c r="H336" s="642"/>
      <c r="I336" s="643"/>
    </row>
    <row r="337" spans="3:9" s="543" customFormat="1" x14ac:dyDescent="0.2">
      <c r="C337" s="644"/>
      <c r="D337" s="644"/>
      <c r="E337" s="641"/>
      <c r="G337" s="642"/>
      <c r="H337" s="642"/>
      <c r="I337" s="643"/>
    </row>
    <row r="338" spans="3:9" s="543" customFormat="1" x14ac:dyDescent="0.2">
      <c r="C338" s="644"/>
      <c r="D338" s="644"/>
      <c r="E338" s="641"/>
      <c r="G338" s="642"/>
      <c r="H338" s="642"/>
      <c r="I338" s="643"/>
    </row>
    <row r="339" spans="3:9" s="543" customFormat="1" x14ac:dyDescent="0.2">
      <c r="C339" s="644"/>
      <c r="D339" s="644"/>
      <c r="E339" s="641"/>
      <c r="G339" s="642"/>
      <c r="H339" s="642"/>
      <c r="I339" s="643"/>
    </row>
    <row r="340" spans="3:9" s="543" customFormat="1" x14ac:dyDescent="0.2">
      <c r="C340" s="644"/>
      <c r="D340" s="644"/>
      <c r="E340" s="641"/>
      <c r="G340" s="642"/>
      <c r="H340" s="642"/>
      <c r="I340" s="643"/>
    </row>
    <row r="341" spans="3:9" s="543" customFormat="1" x14ac:dyDescent="0.2">
      <c r="C341" s="644"/>
      <c r="D341" s="644"/>
      <c r="E341" s="641"/>
      <c r="G341" s="642"/>
      <c r="H341" s="642"/>
      <c r="I341" s="643"/>
    </row>
    <row r="342" spans="3:9" s="543" customFormat="1" x14ac:dyDescent="0.2">
      <c r="C342" s="644"/>
      <c r="D342" s="644"/>
      <c r="E342" s="641"/>
      <c r="G342" s="642"/>
      <c r="H342" s="642"/>
      <c r="I342" s="643"/>
    </row>
    <row r="343" spans="3:9" s="543" customFormat="1" x14ac:dyDescent="0.2">
      <c r="C343" s="644"/>
      <c r="D343" s="644"/>
      <c r="E343" s="641"/>
      <c r="G343" s="642"/>
      <c r="H343" s="642"/>
      <c r="I343" s="643"/>
    </row>
    <row r="344" spans="3:9" s="543" customFormat="1" x14ac:dyDescent="0.2">
      <c r="C344" s="644"/>
      <c r="D344" s="644"/>
      <c r="E344" s="641"/>
      <c r="G344" s="642"/>
      <c r="H344" s="642"/>
      <c r="I344" s="643"/>
    </row>
    <row r="345" spans="3:9" s="543" customFormat="1" x14ac:dyDescent="0.2">
      <c r="C345" s="644"/>
      <c r="D345" s="644"/>
      <c r="E345" s="641"/>
      <c r="G345" s="642"/>
      <c r="H345" s="642"/>
      <c r="I345" s="643"/>
    </row>
    <row r="346" spans="3:9" s="543" customFormat="1" x14ac:dyDescent="0.2">
      <c r="C346" s="644"/>
      <c r="D346" s="644"/>
      <c r="E346" s="641"/>
      <c r="G346" s="642"/>
      <c r="H346" s="642"/>
      <c r="I346" s="643"/>
    </row>
    <row r="347" spans="3:9" s="543" customFormat="1" x14ac:dyDescent="0.2">
      <c r="C347" s="644"/>
      <c r="D347" s="644"/>
      <c r="E347" s="641"/>
      <c r="G347" s="642"/>
      <c r="H347" s="642"/>
      <c r="I347" s="643"/>
    </row>
    <row r="348" spans="3:9" s="543" customFormat="1" x14ac:dyDescent="0.2">
      <c r="C348" s="644"/>
      <c r="D348" s="644"/>
      <c r="E348" s="641"/>
      <c r="G348" s="642"/>
      <c r="H348" s="642"/>
      <c r="I348" s="643"/>
    </row>
    <row r="349" spans="3:9" s="543" customFormat="1" x14ac:dyDescent="0.2">
      <c r="C349" s="644"/>
      <c r="D349" s="644"/>
      <c r="E349" s="641"/>
      <c r="G349" s="642"/>
      <c r="H349" s="642"/>
      <c r="I349" s="643"/>
    </row>
    <row r="350" spans="3:9" s="543" customFormat="1" x14ac:dyDescent="0.2">
      <c r="C350" s="644"/>
      <c r="D350" s="644"/>
      <c r="E350" s="641"/>
      <c r="G350" s="642"/>
      <c r="H350" s="642"/>
      <c r="I350" s="643"/>
    </row>
    <row r="351" spans="3:9" s="543" customFormat="1" x14ac:dyDescent="0.2">
      <c r="C351" s="644"/>
      <c r="D351" s="644"/>
      <c r="E351" s="641"/>
      <c r="G351" s="642"/>
      <c r="H351" s="642"/>
      <c r="I351" s="643"/>
    </row>
    <row r="352" spans="3:9" s="543" customFormat="1" x14ac:dyDescent="0.2">
      <c r="C352" s="644"/>
      <c r="D352" s="644"/>
      <c r="E352" s="641"/>
      <c r="G352" s="642"/>
      <c r="H352" s="642"/>
      <c r="I352" s="643"/>
    </row>
    <row r="353" spans="3:9" s="543" customFormat="1" x14ac:dyDescent="0.2">
      <c r="C353" s="644"/>
      <c r="D353" s="644"/>
      <c r="E353" s="641"/>
      <c r="G353" s="642"/>
      <c r="H353" s="642"/>
      <c r="I353" s="643"/>
    </row>
    <row r="354" spans="3:9" s="543" customFormat="1" x14ac:dyDescent="0.2">
      <c r="C354" s="644"/>
      <c r="D354" s="644"/>
      <c r="E354" s="641"/>
      <c r="G354" s="642"/>
      <c r="H354" s="642"/>
      <c r="I354" s="643"/>
    </row>
    <row r="355" spans="3:9" s="543" customFormat="1" x14ac:dyDescent="0.2">
      <c r="C355" s="644"/>
      <c r="D355" s="644"/>
      <c r="E355" s="641"/>
      <c r="G355" s="642"/>
      <c r="H355" s="642"/>
      <c r="I355" s="643"/>
    </row>
    <row r="356" spans="3:9" s="543" customFormat="1" x14ac:dyDescent="0.2">
      <c r="C356" s="644"/>
      <c r="D356" s="644"/>
      <c r="E356" s="641"/>
      <c r="G356" s="642"/>
      <c r="H356" s="642"/>
      <c r="I356" s="643"/>
    </row>
    <row r="357" spans="3:9" s="543" customFormat="1" x14ac:dyDescent="0.2">
      <c r="C357" s="644"/>
      <c r="D357" s="644"/>
      <c r="E357" s="641"/>
      <c r="G357" s="642"/>
      <c r="H357" s="642"/>
      <c r="I357" s="643"/>
    </row>
    <row r="358" spans="3:9" s="543" customFormat="1" x14ac:dyDescent="0.2">
      <c r="C358" s="644"/>
      <c r="D358" s="644"/>
      <c r="E358" s="641"/>
      <c r="G358" s="642"/>
      <c r="H358" s="642"/>
      <c r="I358" s="643"/>
    </row>
    <row r="359" spans="3:9" s="543" customFormat="1" x14ac:dyDescent="0.2">
      <c r="C359" s="644"/>
      <c r="D359" s="644"/>
      <c r="E359" s="641"/>
      <c r="G359" s="642"/>
      <c r="H359" s="642"/>
      <c r="I359" s="643"/>
    </row>
    <row r="360" spans="3:9" s="543" customFormat="1" x14ac:dyDescent="0.2">
      <c r="C360" s="644"/>
      <c r="D360" s="644"/>
      <c r="E360" s="641"/>
      <c r="G360" s="642"/>
      <c r="H360" s="642"/>
      <c r="I360" s="643"/>
    </row>
    <row r="361" spans="3:9" s="543" customFormat="1" x14ac:dyDescent="0.2">
      <c r="C361" s="644"/>
      <c r="D361" s="644"/>
      <c r="E361" s="641"/>
      <c r="G361" s="642"/>
      <c r="H361" s="642"/>
      <c r="I361" s="643"/>
    </row>
    <row r="362" spans="3:9" s="543" customFormat="1" x14ac:dyDescent="0.2">
      <c r="C362" s="644"/>
      <c r="D362" s="644"/>
      <c r="E362" s="641"/>
      <c r="G362" s="642"/>
      <c r="H362" s="642"/>
      <c r="I362" s="643"/>
    </row>
    <row r="363" spans="3:9" s="543" customFormat="1" x14ac:dyDescent="0.2">
      <c r="C363" s="644"/>
      <c r="D363" s="644"/>
      <c r="E363" s="641"/>
      <c r="G363" s="642"/>
      <c r="H363" s="642"/>
      <c r="I363" s="643"/>
    </row>
    <row r="364" spans="3:9" s="543" customFormat="1" x14ac:dyDescent="0.2">
      <c r="C364" s="644"/>
      <c r="D364" s="644"/>
      <c r="E364" s="641"/>
      <c r="G364" s="642"/>
      <c r="H364" s="642"/>
      <c r="I364" s="643"/>
    </row>
    <row r="365" spans="3:9" s="543" customFormat="1" x14ac:dyDescent="0.2">
      <c r="C365" s="644"/>
      <c r="D365" s="644"/>
      <c r="E365" s="641"/>
      <c r="G365" s="642"/>
      <c r="H365" s="642"/>
      <c r="I365" s="643"/>
    </row>
    <row r="366" spans="3:9" s="543" customFormat="1" x14ac:dyDescent="0.2">
      <c r="C366" s="644"/>
      <c r="D366" s="644"/>
      <c r="E366" s="641"/>
      <c r="G366" s="642"/>
      <c r="H366" s="642"/>
      <c r="I366" s="643"/>
    </row>
    <row r="367" spans="3:9" s="543" customFormat="1" x14ac:dyDescent="0.2">
      <c r="C367" s="644"/>
      <c r="D367" s="644"/>
      <c r="E367" s="641"/>
      <c r="G367" s="642"/>
      <c r="H367" s="642"/>
      <c r="I367" s="643"/>
    </row>
    <row r="368" spans="3:9" s="543" customFormat="1" x14ac:dyDescent="0.2">
      <c r="C368" s="644"/>
      <c r="D368" s="644"/>
      <c r="E368" s="641"/>
      <c r="G368" s="642"/>
      <c r="H368" s="642"/>
      <c r="I368" s="643"/>
    </row>
    <row r="369" spans="3:9" s="543" customFormat="1" x14ac:dyDescent="0.2">
      <c r="C369" s="644"/>
      <c r="D369" s="644"/>
      <c r="E369" s="641"/>
      <c r="G369" s="642"/>
      <c r="H369" s="642"/>
      <c r="I369" s="643"/>
    </row>
    <row r="370" spans="3:9" s="543" customFormat="1" x14ac:dyDescent="0.2">
      <c r="C370" s="644"/>
      <c r="D370" s="644"/>
      <c r="E370" s="641"/>
      <c r="G370" s="642"/>
      <c r="H370" s="642"/>
      <c r="I370" s="643"/>
    </row>
    <row r="371" spans="3:9" s="543" customFormat="1" x14ac:dyDescent="0.2">
      <c r="C371" s="644"/>
      <c r="D371" s="644"/>
      <c r="E371" s="641"/>
      <c r="G371" s="642"/>
      <c r="H371" s="642"/>
      <c r="I371" s="643"/>
    </row>
    <row r="372" spans="3:9" s="543" customFormat="1" x14ac:dyDescent="0.2">
      <c r="C372" s="644"/>
      <c r="D372" s="644"/>
      <c r="E372" s="641"/>
      <c r="G372" s="642"/>
      <c r="H372" s="642"/>
      <c r="I372" s="643"/>
    </row>
    <row r="373" spans="3:9" s="543" customFormat="1" x14ac:dyDescent="0.2">
      <c r="C373" s="644"/>
      <c r="D373" s="644"/>
      <c r="E373" s="641"/>
      <c r="G373" s="642"/>
      <c r="H373" s="642"/>
      <c r="I373" s="643"/>
    </row>
    <row r="374" spans="3:9" s="543" customFormat="1" x14ac:dyDescent="0.2">
      <c r="C374" s="644"/>
      <c r="D374" s="644"/>
      <c r="E374" s="641"/>
      <c r="G374" s="642"/>
      <c r="H374" s="642"/>
      <c r="I374" s="643"/>
    </row>
    <row r="375" spans="3:9" s="543" customFormat="1" x14ac:dyDescent="0.2">
      <c r="C375" s="644"/>
      <c r="D375" s="644"/>
      <c r="E375" s="641"/>
      <c r="G375" s="642"/>
      <c r="H375" s="642"/>
      <c r="I375" s="643"/>
    </row>
    <row r="376" spans="3:9" s="543" customFormat="1" x14ac:dyDescent="0.2">
      <c r="C376" s="644"/>
      <c r="D376" s="644"/>
      <c r="E376" s="641"/>
      <c r="G376" s="642"/>
      <c r="H376" s="642"/>
      <c r="I376" s="643"/>
    </row>
    <row r="377" spans="3:9" s="543" customFormat="1" x14ac:dyDescent="0.2">
      <c r="C377" s="644"/>
      <c r="D377" s="644"/>
      <c r="E377" s="641"/>
      <c r="G377" s="642"/>
      <c r="H377" s="642"/>
      <c r="I377" s="643"/>
    </row>
    <row r="378" spans="3:9" s="543" customFormat="1" x14ac:dyDescent="0.2">
      <c r="C378" s="644"/>
      <c r="D378" s="644"/>
      <c r="E378" s="641"/>
      <c r="G378" s="642"/>
      <c r="H378" s="642"/>
      <c r="I378" s="643"/>
    </row>
    <row r="379" spans="3:9" s="543" customFormat="1" x14ac:dyDescent="0.2">
      <c r="C379" s="644"/>
      <c r="D379" s="644"/>
      <c r="E379" s="641"/>
      <c r="G379" s="642"/>
      <c r="H379" s="642"/>
      <c r="I379" s="643"/>
    </row>
    <row r="380" spans="3:9" s="543" customFormat="1" x14ac:dyDescent="0.2">
      <c r="C380" s="644"/>
      <c r="D380" s="644"/>
      <c r="E380" s="641"/>
      <c r="G380" s="642"/>
      <c r="H380" s="642"/>
      <c r="I380" s="643"/>
    </row>
    <row r="381" spans="3:9" s="543" customFormat="1" x14ac:dyDescent="0.2">
      <c r="C381" s="644"/>
      <c r="D381" s="644"/>
      <c r="E381" s="641"/>
      <c r="G381" s="642"/>
      <c r="H381" s="642"/>
      <c r="I381" s="643"/>
    </row>
    <row r="382" spans="3:9" s="543" customFormat="1" x14ac:dyDescent="0.2">
      <c r="C382" s="644"/>
      <c r="D382" s="644"/>
      <c r="E382" s="641"/>
      <c r="G382" s="642"/>
      <c r="H382" s="642"/>
      <c r="I382" s="643"/>
    </row>
    <row r="383" spans="3:9" s="543" customFormat="1" x14ac:dyDescent="0.2">
      <c r="C383" s="644"/>
      <c r="D383" s="644"/>
      <c r="E383" s="641"/>
      <c r="G383" s="642"/>
      <c r="H383" s="642"/>
      <c r="I383" s="643"/>
    </row>
    <row r="384" spans="3:9" s="543" customFormat="1" x14ac:dyDescent="0.2">
      <c r="C384" s="644"/>
      <c r="D384" s="644"/>
      <c r="E384" s="641"/>
      <c r="G384" s="642"/>
      <c r="H384" s="642"/>
      <c r="I384" s="643"/>
    </row>
    <row r="385" spans="3:9" s="543" customFormat="1" x14ac:dyDescent="0.2">
      <c r="C385" s="644"/>
      <c r="D385" s="644"/>
      <c r="E385" s="641"/>
      <c r="G385" s="642"/>
      <c r="H385" s="642"/>
      <c r="I385" s="643"/>
    </row>
    <row r="386" spans="3:9" s="543" customFormat="1" x14ac:dyDescent="0.2">
      <c r="C386" s="644"/>
      <c r="D386" s="644"/>
      <c r="E386" s="641"/>
      <c r="G386" s="642"/>
      <c r="H386" s="642"/>
      <c r="I386" s="643"/>
    </row>
    <row r="387" spans="3:9" s="543" customFormat="1" x14ac:dyDescent="0.2">
      <c r="C387" s="644"/>
      <c r="D387" s="644"/>
      <c r="E387" s="641"/>
      <c r="G387" s="642"/>
      <c r="H387" s="642"/>
      <c r="I387" s="643"/>
    </row>
    <row r="388" spans="3:9" s="543" customFormat="1" x14ac:dyDescent="0.2">
      <c r="C388" s="644"/>
      <c r="D388" s="644"/>
      <c r="E388" s="641"/>
      <c r="G388" s="642"/>
      <c r="H388" s="642"/>
      <c r="I388" s="643"/>
    </row>
    <row r="389" spans="3:9" s="543" customFormat="1" x14ac:dyDescent="0.2">
      <c r="C389" s="644"/>
      <c r="D389" s="644"/>
      <c r="E389" s="641"/>
      <c r="G389" s="642"/>
      <c r="H389" s="642"/>
      <c r="I389" s="643"/>
    </row>
    <row r="390" spans="3:9" s="543" customFormat="1" x14ac:dyDescent="0.2">
      <c r="C390" s="644"/>
      <c r="D390" s="644"/>
      <c r="E390" s="641"/>
      <c r="G390" s="642"/>
      <c r="H390" s="642"/>
      <c r="I390" s="643"/>
    </row>
    <row r="391" spans="3:9" s="543" customFormat="1" x14ac:dyDescent="0.2">
      <c r="C391" s="644"/>
      <c r="D391" s="644"/>
      <c r="E391" s="641"/>
      <c r="G391" s="642"/>
      <c r="H391" s="642"/>
      <c r="I391" s="643"/>
    </row>
    <row r="392" spans="3:9" s="543" customFormat="1" x14ac:dyDescent="0.2">
      <c r="C392" s="644"/>
      <c r="D392" s="644"/>
      <c r="E392" s="641"/>
      <c r="G392" s="642"/>
      <c r="H392" s="642"/>
      <c r="I392" s="643"/>
    </row>
    <row r="393" spans="3:9" s="543" customFormat="1" x14ac:dyDescent="0.2">
      <c r="C393" s="644"/>
      <c r="D393" s="644"/>
      <c r="E393" s="641"/>
      <c r="G393" s="642"/>
      <c r="H393" s="642"/>
      <c r="I393" s="643"/>
    </row>
    <row r="394" spans="3:9" s="543" customFormat="1" x14ac:dyDescent="0.2">
      <c r="C394" s="644"/>
      <c r="D394" s="644"/>
      <c r="E394" s="641"/>
      <c r="G394" s="642"/>
      <c r="H394" s="642"/>
      <c r="I394" s="643"/>
    </row>
    <row r="395" spans="3:9" s="543" customFormat="1" x14ac:dyDescent="0.2">
      <c r="C395" s="644"/>
      <c r="D395" s="644"/>
      <c r="E395" s="641"/>
      <c r="G395" s="642"/>
      <c r="H395" s="642"/>
      <c r="I395" s="643"/>
    </row>
    <row r="396" spans="3:9" s="543" customFormat="1" x14ac:dyDescent="0.2">
      <c r="C396" s="644"/>
      <c r="D396" s="644"/>
      <c r="E396" s="641"/>
      <c r="G396" s="642"/>
      <c r="H396" s="642"/>
      <c r="I396" s="643"/>
    </row>
    <row r="397" spans="3:9" s="543" customFormat="1" x14ac:dyDescent="0.2">
      <c r="C397" s="644"/>
      <c r="D397" s="644"/>
      <c r="E397" s="641"/>
      <c r="G397" s="642"/>
      <c r="H397" s="642"/>
      <c r="I397" s="643"/>
    </row>
    <row r="398" spans="3:9" s="543" customFormat="1" x14ac:dyDescent="0.2">
      <c r="C398" s="644"/>
      <c r="D398" s="644"/>
      <c r="E398" s="641"/>
      <c r="G398" s="642"/>
      <c r="H398" s="642"/>
      <c r="I398" s="643"/>
    </row>
    <row r="399" spans="3:9" s="543" customFormat="1" x14ac:dyDescent="0.2">
      <c r="C399" s="644"/>
      <c r="D399" s="644"/>
      <c r="E399" s="641"/>
      <c r="G399" s="642"/>
      <c r="H399" s="642"/>
      <c r="I399" s="643"/>
    </row>
    <row r="400" spans="3:9" s="543" customFormat="1" x14ac:dyDescent="0.2">
      <c r="C400" s="644"/>
      <c r="D400" s="644"/>
      <c r="E400" s="641"/>
      <c r="G400" s="642"/>
      <c r="H400" s="642"/>
      <c r="I400" s="643"/>
    </row>
    <row r="401" spans="3:9" s="543" customFormat="1" x14ac:dyDescent="0.2">
      <c r="C401" s="644"/>
      <c r="D401" s="644"/>
      <c r="E401" s="641"/>
      <c r="G401" s="642"/>
      <c r="H401" s="642"/>
      <c r="I401" s="643"/>
    </row>
    <row r="402" spans="3:9" s="543" customFormat="1" x14ac:dyDescent="0.2">
      <c r="C402" s="644"/>
      <c r="D402" s="644"/>
      <c r="E402" s="641"/>
      <c r="G402" s="642"/>
      <c r="H402" s="642"/>
      <c r="I402" s="643"/>
    </row>
    <row r="403" spans="3:9" s="543" customFormat="1" x14ac:dyDescent="0.2">
      <c r="C403" s="644"/>
      <c r="D403" s="644"/>
      <c r="E403" s="641"/>
      <c r="G403" s="642"/>
      <c r="H403" s="642"/>
      <c r="I403" s="643"/>
    </row>
    <row r="404" spans="3:9" s="543" customFormat="1" x14ac:dyDescent="0.2">
      <c r="C404" s="644"/>
      <c r="D404" s="644"/>
      <c r="E404" s="641"/>
      <c r="G404" s="642"/>
      <c r="H404" s="642"/>
      <c r="I404" s="643"/>
    </row>
    <row r="405" spans="3:9" s="543" customFormat="1" x14ac:dyDescent="0.2">
      <c r="C405" s="644"/>
      <c r="D405" s="644"/>
      <c r="E405" s="641"/>
      <c r="G405" s="642"/>
      <c r="H405" s="642"/>
      <c r="I405" s="643"/>
    </row>
    <row r="406" spans="3:9" s="543" customFormat="1" x14ac:dyDescent="0.2">
      <c r="C406" s="644"/>
      <c r="D406" s="644"/>
      <c r="E406" s="641"/>
      <c r="G406" s="642"/>
      <c r="H406" s="642"/>
      <c r="I406" s="643"/>
    </row>
    <row r="407" spans="3:9" s="543" customFormat="1" x14ac:dyDescent="0.2">
      <c r="C407" s="644"/>
      <c r="D407" s="644"/>
      <c r="E407" s="641"/>
      <c r="G407" s="642"/>
      <c r="H407" s="642"/>
      <c r="I407" s="643"/>
    </row>
    <row r="408" spans="3:9" s="543" customFormat="1" x14ac:dyDescent="0.2">
      <c r="C408" s="644"/>
      <c r="D408" s="644"/>
      <c r="E408" s="641"/>
      <c r="G408" s="642"/>
      <c r="H408" s="642"/>
      <c r="I408" s="643"/>
    </row>
    <row r="409" spans="3:9" s="543" customFormat="1" x14ac:dyDescent="0.2">
      <c r="C409" s="644"/>
      <c r="D409" s="644"/>
      <c r="E409" s="641"/>
      <c r="G409" s="642"/>
      <c r="H409" s="642"/>
      <c r="I409" s="643"/>
    </row>
    <row r="410" spans="3:9" s="543" customFormat="1" x14ac:dyDescent="0.2">
      <c r="C410" s="644"/>
      <c r="D410" s="644"/>
      <c r="E410" s="641"/>
      <c r="G410" s="642"/>
      <c r="H410" s="642"/>
      <c r="I410" s="643"/>
    </row>
    <row r="411" spans="3:9" s="543" customFormat="1" x14ac:dyDescent="0.2">
      <c r="C411" s="644"/>
      <c r="D411" s="644"/>
      <c r="E411" s="641"/>
      <c r="G411" s="642"/>
      <c r="H411" s="642"/>
      <c r="I411" s="643"/>
    </row>
    <row r="412" spans="3:9" s="543" customFormat="1" x14ac:dyDescent="0.2">
      <c r="C412" s="644"/>
      <c r="D412" s="644"/>
      <c r="E412" s="641"/>
      <c r="G412" s="642"/>
      <c r="H412" s="642"/>
      <c r="I412" s="643"/>
    </row>
    <row r="413" spans="3:9" s="543" customFormat="1" x14ac:dyDescent="0.2">
      <c r="C413" s="644"/>
      <c r="D413" s="644"/>
      <c r="E413" s="641"/>
      <c r="G413" s="642"/>
      <c r="H413" s="642"/>
      <c r="I413" s="643"/>
    </row>
    <row r="414" spans="3:9" s="543" customFormat="1" x14ac:dyDescent="0.2">
      <c r="C414" s="644"/>
      <c r="D414" s="644"/>
      <c r="E414" s="641"/>
      <c r="G414" s="642"/>
      <c r="H414" s="642"/>
      <c r="I414" s="643"/>
    </row>
    <row r="415" spans="3:9" s="543" customFormat="1" x14ac:dyDescent="0.2">
      <c r="C415" s="644"/>
      <c r="D415" s="644"/>
      <c r="E415" s="641"/>
      <c r="G415" s="642"/>
      <c r="H415" s="642"/>
      <c r="I415" s="643"/>
    </row>
    <row r="416" spans="3:9" s="543" customFormat="1" x14ac:dyDescent="0.2">
      <c r="C416" s="644"/>
      <c r="D416" s="644"/>
      <c r="E416" s="641"/>
      <c r="G416" s="642"/>
      <c r="H416" s="642"/>
      <c r="I416" s="643"/>
    </row>
    <row r="417" spans="3:9" s="543" customFormat="1" x14ac:dyDescent="0.2">
      <c r="C417" s="644"/>
      <c r="D417" s="644"/>
      <c r="E417" s="641"/>
      <c r="G417" s="642"/>
      <c r="H417" s="642"/>
      <c r="I417" s="643"/>
    </row>
    <row r="418" spans="3:9" s="543" customFormat="1" x14ac:dyDescent="0.2">
      <c r="C418" s="644"/>
      <c r="D418" s="644"/>
      <c r="E418" s="641"/>
      <c r="G418" s="642"/>
      <c r="H418" s="642"/>
      <c r="I418" s="643"/>
    </row>
    <row r="419" spans="3:9" s="543" customFormat="1" x14ac:dyDescent="0.2">
      <c r="C419" s="644"/>
      <c r="D419" s="644"/>
      <c r="E419" s="641"/>
      <c r="G419" s="642"/>
      <c r="H419" s="642"/>
      <c r="I419" s="643"/>
    </row>
    <row r="420" spans="3:9" s="543" customFormat="1" x14ac:dyDescent="0.2">
      <c r="C420" s="644"/>
      <c r="D420" s="644"/>
      <c r="E420" s="641"/>
      <c r="G420" s="642"/>
      <c r="H420" s="642"/>
      <c r="I420" s="643"/>
    </row>
    <row r="421" spans="3:9" s="543" customFormat="1" x14ac:dyDescent="0.2">
      <c r="C421" s="644"/>
      <c r="D421" s="644"/>
      <c r="E421" s="641"/>
      <c r="G421" s="642"/>
      <c r="H421" s="642"/>
      <c r="I421" s="643"/>
    </row>
    <row r="422" spans="3:9" s="543" customFormat="1" x14ac:dyDescent="0.2">
      <c r="C422" s="644"/>
      <c r="D422" s="644"/>
      <c r="E422" s="641"/>
      <c r="G422" s="642"/>
      <c r="H422" s="642"/>
      <c r="I422" s="643"/>
    </row>
    <row r="423" spans="3:9" s="543" customFormat="1" x14ac:dyDescent="0.2">
      <c r="C423" s="644"/>
      <c r="D423" s="644"/>
      <c r="E423" s="641"/>
      <c r="G423" s="642"/>
      <c r="H423" s="642"/>
      <c r="I423" s="643"/>
    </row>
    <row r="424" spans="3:9" s="543" customFormat="1" x14ac:dyDescent="0.2">
      <c r="C424" s="644"/>
      <c r="D424" s="644"/>
      <c r="E424" s="641"/>
      <c r="G424" s="642"/>
      <c r="H424" s="642"/>
      <c r="I424" s="643"/>
    </row>
    <row r="425" spans="3:9" s="543" customFormat="1" x14ac:dyDescent="0.2">
      <c r="C425" s="644"/>
      <c r="D425" s="644"/>
      <c r="E425" s="641"/>
      <c r="G425" s="642"/>
      <c r="H425" s="642"/>
      <c r="I425" s="643"/>
    </row>
    <row r="426" spans="3:9" s="543" customFormat="1" x14ac:dyDescent="0.2">
      <c r="C426" s="644"/>
      <c r="D426" s="644"/>
      <c r="E426" s="641"/>
      <c r="G426" s="642"/>
      <c r="H426" s="642"/>
      <c r="I426" s="643"/>
    </row>
    <row r="427" spans="3:9" s="543" customFormat="1" x14ac:dyDescent="0.2">
      <c r="C427" s="644"/>
      <c r="D427" s="644"/>
      <c r="E427" s="641"/>
      <c r="G427" s="642"/>
      <c r="H427" s="642"/>
      <c r="I427" s="643"/>
    </row>
    <row r="428" spans="3:9" s="543" customFormat="1" x14ac:dyDescent="0.2">
      <c r="C428" s="644"/>
      <c r="D428" s="644"/>
      <c r="E428" s="641"/>
      <c r="G428" s="642"/>
      <c r="H428" s="642"/>
      <c r="I428" s="643"/>
    </row>
    <row r="429" spans="3:9" s="543" customFormat="1" x14ac:dyDescent="0.2">
      <c r="C429" s="644"/>
      <c r="D429" s="644"/>
      <c r="E429" s="641"/>
      <c r="G429" s="642"/>
      <c r="H429" s="642"/>
      <c r="I429" s="643"/>
    </row>
    <row r="430" spans="3:9" s="543" customFormat="1" x14ac:dyDescent="0.2">
      <c r="C430" s="644"/>
      <c r="D430" s="644"/>
      <c r="E430" s="641"/>
      <c r="G430" s="642"/>
      <c r="H430" s="642"/>
      <c r="I430" s="643"/>
    </row>
    <row r="431" spans="3:9" s="543" customFormat="1" x14ac:dyDescent="0.2">
      <c r="C431" s="644"/>
      <c r="D431" s="644"/>
      <c r="E431" s="641"/>
      <c r="G431" s="642"/>
      <c r="H431" s="642"/>
      <c r="I431" s="643"/>
    </row>
    <row r="432" spans="3:9" s="543" customFormat="1" x14ac:dyDescent="0.2">
      <c r="C432" s="644"/>
      <c r="D432" s="644"/>
      <c r="E432" s="641"/>
      <c r="G432" s="642"/>
      <c r="H432" s="642"/>
      <c r="I432" s="643"/>
    </row>
    <row r="433" spans="3:9" s="543" customFormat="1" x14ac:dyDescent="0.2">
      <c r="C433" s="644"/>
      <c r="D433" s="644"/>
      <c r="E433" s="641"/>
      <c r="G433" s="642"/>
      <c r="H433" s="642"/>
      <c r="I433" s="643"/>
    </row>
    <row r="434" spans="3:9" s="543" customFormat="1" x14ac:dyDescent="0.2">
      <c r="C434" s="644"/>
      <c r="D434" s="644"/>
      <c r="E434" s="641"/>
      <c r="G434" s="642"/>
      <c r="H434" s="642"/>
      <c r="I434" s="643"/>
    </row>
    <row r="435" spans="3:9" s="543" customFormat="1" x14ac:dyDescent="0.2">
      <c r="C435" s="644"/>
      <c r="D435" s="644"/>
      <c r="E435" s="641"/>
      <c r="G435" s="642"/>
      <c r="H435" s="642"/>
      <c r="I435" s="643"/>
    </row>
    <row r="436" spans="3:9" s="543" customFormat="1" x14ac:dyDescent="0.2">
      <c r="C436" s="644"/>
      <c r="D436" s="644"/>
      <c r="E436" s="641"/>
      <c r="G436" s="642"/>
      <c r="H436" s="642"/>
      <c r="I436" s="643"/>
    </row>
    <row r="437" spans="3:9" s="543" customFormat="1" x14ac:dyDescent="0.2">
      <c r="C437" s="644"/>
      <c r="D437" s="644"/>
      <c r="E437" s="641"/>
      <c r="G437" s="642"/>
      <c r="H437" s="642"/>
      <c r="I437" s="643"/>
    </row>
    <row r="438" spans="3:9" s="543" customFormat="1" x14ac:dyDescent="0.2">
      <c r="C438" s="644"/>
      <c r="D438" s="644"/>
      <c r="E438" s="641"/>
      <c r="G438" s="642"/>
      <c r="H438" s="642"/>
      <c r="I438" s="643"/>
    </row>
    <row r="439" spans="3:9" s="543" customFormat="1" x14ac:dyDescent="0.2">
      <c r="C439" s="644"/>
      <c r="D439" s="644"/>
      <c r="E439" s="641"/>
      <c r="G439" s="642"/>
      <c r="H439" s="642"/>
      <c r="I439" s="643"/>
    </row>
    <row r="440" spans="3:9" s="543" customFormat="1" x14ac:dyDescent="0.2">
      <c r="C440" s="644"/>
      <c r="D440" s="644"/>
      <c r="E440" s="641"/>
      <c r="G440" s="642"/>
      <c r="H440" s="642"/>
      <c r="I440" s="643"/>
    </row>
    <row r="441" spans="3:9" s="543" customFormat="1" x14ac:dyDescent="0.2">
      <c r="C441" s="644"/>
      <c r="D441" s="644"/>
      <c r="E441" s="641"/>
      <c r="G441" s="642"/>
      <c r="H441" s="642"/>
      <c r="I441" s="643"/>
    </row>
    <row r="442" spans="3:9" s="543" customFormat="1" x14ac:dyDescent="0.2">
      <c r="C442" s="644"/>
      <c r="D442" s="644"/>
      <c r="E442" s="641"/>
      <c r="G442" s="642"/>
      <c r="H442" s="642"/>
      <c r="I442" s="643"/>
    </row>
    <row r="443" spans="3:9" s="543" customFormat="1" x14ac:dyDescent="0.2">
      <c r="C443" s="644"/>
      <c r="D443" s="644"/>
      <c r="E443" s="641"/>
      <c r="G443" s="642"/>
      <c r="H443" s="642"/>
      <c r="I443" s="643"/>
    </row>
    <row r="444" spans="3:9" s="543" customFormat="1" x14ac:dyDescent="0.2">
      <c r="C444" s="644"/>
      <c r="D444" s="644"/>
      <c r="E444" s="641"/>
      <c r="G444" s="642"/>
      <c r="H444" s="642"/>
      <c r="I444" s="643"/>
    </row>
    <row r="445" spans="3:9" s="543" customFormat="1" x14ac:dyDescent="0.2">
      <c r="C445" s="644"/>
      <c r="D445" s="644"/>
      <c r="E445" s="641"/>
      <c r="G445" s="642"/>
      <c r="H445" s="642"/>
      <c r="I445" s="643"/>
    </row>
    <row r="446" spans="3:9" s="543" customFormat="1" x14ac:dyDescent="0.2">
      <c r="C446" s="644"/>
      <c r="D446" s="644"/>
      <c r="E446" s="641"/>
      <c r="G446" s="642"/>
      <c r="H446" s="642"/>
      <c r="I446" s="643"/>
    </row>
    <row r="447" spans="3:9" s="543" customFormat="1" x14ac:dyDescent="0.2">
      <c r="C447" s="644"/>
      <c r="D447" s="644"/>
      <c r="E447" s="641"/>
      <c r="G447" s="642"/>
      <c r="H447" s="642"/>
      <c r="I447" s="643"/>
    </row>
    <row r="448" spans="3:9" s="543" customFormat="1" x14ac:dyDescent="0.2">
      <c r="C448" s="644"/>
      <c r="D448" s="644"/>
      <c r="E448" s="641"/>
      <c r="G448" s="642"/>
      <c r="H448" s="642"/>
      <c r="I448" s="643"/>
    </row>
    <row r="449" spans="3:9" s="543" customFormat="1" x14ac:dyDescent="0.2">
      <c r="C449" s="644"/>
      <c r="D449" s="644"/>
      <c r="E449" s="641"/>
      <c r="G449" s="642"/>
      <c r="H449" s="642"/>
      <c r="I449" s="643"/>
    </row>
    <row r="450" spans="3:9" s="543" customFormat="1" x14ac:dyDescent="0.2">
      <c r="C450" s="644"/>
      <c r="D450" s="644"/>
      <c r="E450" s="641"/>
      <c r="G450" s="642"/>
      <c r="H450" s="642"/>
      <c r="I450" s="643"/>
    </row>
    <row r="451" spans="3:9" s="543" customFormat="1" x14ac:dyDescent="0.2">
      <c r="C451" s="644"/>
      <c r="D451" s="644"/>
      <c r="E451" s="641"/>
      <c r="G451" s="642"/>
      <c r="H451" s="642"/>
      <c r="I451" s="643"/>
    </row>
    <row r="452" spans="3:9" s="543" customFormat="1" x14ac:dyDescent="0.2">
      <c r="C452" s="644"/>
      <c r="D452" s="644"/>
      <c r="E452" s="641"/>
      <c r="G452" s="642"/>
      <c r="H452" s="642"/>
      <c r="I452" s="643"/>
    </row>
    <row r="453" spans="3:9" s="543" customFormat="1" x14ac:dyDescent="0.2">
      <c r="C453" s="644"/>
      <c r="D453" s="644"/>
      <c r="E453" s="641"/>
      <c r="G453" s="642"/>
      <c r="H453" s="642"/>
      <c r="I453" s="643"/>
    </row>
    <row r="454" spans="3:9" s="543" customFormat="1" x14ac:dyDescent="0.2">
      <c r="C454" s="644"/>
      <c r="D454" s="644"/>
      <c r="E454" s="641"/>
      <c r="G454" s="642"/>
      <c r="H454" s="642"/>
      <c r="I454" s="643"/>
    </row>
    <row r="455" spans="3:9" s="543" customFormat="1" x14ac:dyDescent="0.2">
      <c r="C455" s="644"/>
      <c r="D455" s="644"/>
      <c r="E455" s="641"/>
      <c r="G455" s="642"/>
      <c r="H455" s="642"/>
      <c r="I455" s="643"/>
    </row>
    <row r="456" spans="3:9" s="543" customFormat="1" x14ac:dyDescent="0.2">
      <c r="C456" s="644"/>
      <c r="D456" s="644"/>
      <c r="E456" s="641"/>
      <c r="G456" s="642"/>
      <c r="H456" s="642"/>
      <c r="I456" s="643"/>
    </row>
    <row r="457" spans="3:9" s="543" customFormat="1" x14ac:dyDescent="0.2">
      <c r="C457" s="644"/>
      <c r="D457" s="644"/>
      <c r="E457" s="641"/>
      <c r="G457" s="642"/>
      <c r="H457" s="642"/>
      <c r="I457" s="643"/>
    </row>
    <row r="458" spans="3:9" s="543" customFormat="1" x14ac:dyDescent="0.2">
      <c r="C458" s="644"/>
      <c r="D458" s="644"/>
      <c r="E458" s="641"/>
      <c r="G458" s="642"/>
      <c r="H458" s="642"/>
      <c r="I458" s="643"/>
    </row>
    <row r="459" spans="3:9" s="543" customFormat="1" x14ac:dyDescent="0.2">
      <c r="C459" s="644"/>
      <c r="D459" s="644"/>
      <c r="E459" s="641"/>
      <c r="G459" s="642"/>
      <c r="H459" s="642"/>
      <c r="I459" s="643"/>
    </row>
    <row r="460" spans="3:9" s="543" customFormat="1" x14ac:dyDescent="0.2">
      <c r="C460" s="644"/>
      <c r="D460" s="644"/>
      <c r="E460" s="641"/>
      <c r="G460" s="642"/>
      <c r="H460" s="642"/>
      <c r="I460" s="643"/>
    </row>
    <row r="461" spans="3:9" s="543" customFormat="1" x14ac:dyDescent="0.2">
      <c r="C461" s="644"/>
      <c r="D461" s="644"/>
      <c r="E461" s="641"/>
      <c r="G461" s="642"/>
      <c r="H461" s="642"/>
      <c r="I461" s="643"/>
    </row>
    <row r="462" spans="3:9" s="543" customFormat="1" x14ac:dyDescent="0.2">
      <c r="C462" s="644"/>
      <c r="D462" s="644"/>
      <c r="E462" s="641"/>
      <c r="G462" s="642"/>
      <c r="H462" s="642"/>
      <c r="I462" s="643"/>
    </row>
    <row r="463" spans="3:9" s="543" customFormat="1" x14ac:dyDescent="0.2">
      <c r="C463" s="644"/>
      <c r="D463" s="644"/>
      <c r="E463" s="641"/>
      <c r="G463" s="642"/>
      <c r="H463" s="642"/>
      <c r="I463" s="643"/>
    </row>
    <row r="464" spans="3:9" s="543" customFormat="1" x14ac:dyDescent="0.2">
      <c r="C464" s="644"/>
      <c r="D464" s="644"/>
      <c r="E464" s="641"/>
      <c r="G464" s="642"/>
      <c r="H464" s="642"/>
      <c r="I464" s="643"/>
    </row>
    <row r="465" spans="3:9" s="543" customFormat="1" x14ac:dyDescent="0.2">
      <c r="C465" s="644"/>
      <c r="D465" s="644"/>
      <c r="E465" s="641"/>
      <c r="G465" s="642"/>
      <c r="H465" s="642"/>
      <c r="I465" s="643"/>
    </row>
    <row r="466" spans="3:9" s="543" customFormat="1" x14ac:dyDescent="0.2">
      <c r="C466" s="644"/>
      <c r="D466" s="644"/>
      <c r="E466" s="641"/>
      <c r="G466" s="642"/>
      <c r="H466" s="642"/>
      <c r="I466" s="643"/>
    </row>
    <row r="467" spans="3:9" s="543" customFormat="1" x14ac:dyDescent="0.2">
      <c r="C467" s="644"/>
      <c r="D467" s="644"/>
      <c r="E467" s="641"/>
      <c r="G467" s="642"/>
      <c r="H467" s="642"/>
      <c r="I467" s="643"/>
    </row>
    <row r="468" spans="3:9" s="543" customFormat="1" x14ac:dyDescent="0.2">
      <c r="C468" s="644"/>
      <c r="D468" s="644"/>
      <c r="E468" s="641"/>
      <c r="G468" s="642"/>
      <c r="H468" s="642"/>
      <c r="I468" s="643"/>
    </row>
    <row r="469" spans="3:9" s="543" customFormat="1" x14ac:dyDescent="0.2">
      <c r="C469" s="644"/>
      <c r="D469" s="644"/>
      <c r="E469" s="641"/>
      <c r="G469" s="642"/>
      <c r="H469" s="642"/>
      <c r="I469" s="643"/>
    </row>
    <row r="470" spans="3:9" s="543" customFormat="1" x14ac:dyDescent="0.2">
      <c r="C470" s="644"/>
      <c r="D470" s="644"/>
      <c r="E470" s="641"/>
      <c r="G470" s="642"/>
      <c r="H470" s="642"/>
      <c r="I470" s="643"/>
    </row>
    <row r="471" spans="3:9" s="543" customFormat="1" x14ac:dyDescent="0.2">
      <c r="C471" s="644"/>
      <c r="D471" s="644"/>
      <c r="E471" s="641"/>
      <c r="G471" s="642"/>
      <c r="H471" s="642"/>
      <c r="I471" s="643"/>
    </row>
    <row r="472" spans="3:9" s="543" customFormat="1" x14ac:dyDescent="0.2">
      <c r="C472" s="644"/>
      <c r="D472" s="644"/>
      <c r="E472" s="641"/>
      <c r="G472" s="642"/>
      <c r="H472" s="642"/>
      <c r="I472" s="643"/>
    </row>
    <row r="473" spans="3:9" s="543" customFormat="1" x14ac:dyDescent="0.2">
      <c r="C473" s="644"/>
      <c r="D473" s="644"/>
      <c r="E473" s="641"/>
      <c r="G473" s="642"/>
      <c r="H473" s="642"/>
      <c r="I473" s="643"/>
    </row>
    <row r="474" spans="3:9" s="543" customFormat="1" x14ac:dyDescent="0.2">
      <c r="C474" s="644"/>
      <c r="D474" s="644"/>
      <c r="E474" s="641"/>
      <c r="G474" s="642"/>
      <c r="H474" s="642"/>
      <c r="I474" s="643"/>
    </row>
    <row r="475" spans="3:9" s="543" customFormat="1" x14ac:dyDescent="0.2">
      <c r="C475" s="644"/>
      <c r="D475" s="644"/>
      <c r="E475" s="641"/>
      <c r="G475" s="642"/>
      <c r="H475" s="642"/>
      <c r="I475" s="643"/>
    </row>
    <row r="476" spans="3:9" s="543" customFormat="1" x14ac:dyDescent="0.2">
      <c r="C476" s="644"/>
      <c r="D476" s="644"/>
      <c r="E476" s="641"/>
      <c r="G476" s="642"/>
      <c r="H476" s="642"/>
      <c r="I476" s="643"/>
    </row>
    <row r="477" spans="3:9" s="543" customFormat="1" x14ac:dyDescent="0.2">
      <c r="C477" s="644"/>
      <c r="D477" s="644"/>
      <c r="E477" s="641"/>
      <c r="G477" s="642"/>
      <c r="H477" s="642"/>
      <c r="I477" s="643"/>
    </row>
    <row r="478" spans="3:9" s="543" customFormat="1" x14ac:dyDescent="0.2">
      <c r="C478" s="644"/>
      <c r="D478" s="644"/>
      <c r="E478" s="641"/>
      <c r="G478" s="642"/>
      <c r="H478" s="642"/>
      <c r="I478" s="643"/>
    </row>
    <row r="479" spans="3:9" s="543" customFormat="1" x14ac:dyDescent="0.2">
      <c r="C479" s="644"/>
      <c r="D479" s="644"/>
      <c r="E479" s="641"/>
      <c r="G479" s="642"/>
      <c r="H479" s="642"/>
      <c r="I479" s="643"/>
    </row>
    <row r="480" spans="3:9" s="543" customFormat="1" x14ac:dyDescent="0.2">
      <c r="C480" s="644"/>
      <c r="D480" s="644"/>
      <c r="E480" s="641"/>
      <c r="G480" s="642"/>
      <c r="H480" s="642"/>
      <c r="I480" s="643"/>
    </row>
    <row r="481" spans="3:9" s="543" customFormat="1" x14ac:dyDescent="0.2">
      <c r="C481" s="644"/>
      <c r="D481" s="644"/>
      <c r="E481" s="641"/>
      <c r="G481" s="642"/>
      <c r="H481" s="642"/>
      <c r="I481" s="643"/>
    </row>
    <row r="482" spans="3:9" s="543" customFormat="1" x14ac:dyDescent="0.2">
      <c r="C482" s="644"/>
      <c r="D482" s="644"/>
      <c r="E482" s="641"/>
      <c r="G482" s="642"/>
      <c r="H482" s="642"/>
      <c r="I482" s="643"/>
    </row>
    <row r="483" spans="3:9" s="543" customFormat="1" x14ac:dyDescent="0.2">
      <c r="C483" s="644"/>
      <c r="D483" s="644"/>
      <c r="E483" s="641"/>
      <c r="G483" s="642"/>
      <c r="H483" s="642"/>
      <c r="I483" s="643"/>
    </row>
    <row r="484" spans="3:9" s="543" customFormat="1" x14ac:dyDescent="0.2">
      <c r="C484" s="644"/>
      <c r="D484" s="644"/>
      <c r="E484" s="641"/>
      <c r="G484" s="642"/>
      <c r="H484" s="642"/>
      <c r="I484" s="643"/>
    </row>
    <row r="485" spans="3:9" s="543" customFormat="1" x14ac:dyDescent="0.2">
      <c r="C485" s="644"/>
      <c r="D485" s="644"/>
      <c r="E485" s="641"/>
      <c r="G485" s="642"/>
      <c r="H485" s="642"/>
      <c r="I485" s="643"/>
    </row>
    <row r="486" spans="3:9" s="543" customFormat="1" x14ac:dyDescent="0.2">
      <c r="C486" s="644"/>
      <c r="D486" s="644"/>
      <c r="E486" s="641"/>
      <c r="G486" s="642"/>
      <c r="H486" s="642"/>
      <c r="I486" s="643"/>
    </row>
    <row r="487" spans="3:9" s="543" customFormat="1" x14ac:dyDescent="0.2">
      <c r="C487" s="644"/>
      <c r="D487" s="644"/>
      <c r="E487" s="641"/>
      <c r="G487" s="642"/>
      <c r="H487" s="642"/>
      <c r="I487" s="643"/>
    </row>
    <row r="488" spans="3:9" s="543" customFormat="1" x14ac:dyDescent="0.2">
      <c r="C488" s="644"/>
      <c r="D488" s="644"/>
      <c r="E488" s="641"/>
      <c r="G488" s="642"/>
      <c r="H488" s="642"/>
      <c r="I488" s="643"/>
    </row>
    <row r="489" spans="3:9" s="543" customFormat="1" x14ac:dyDescent="0.2">
      <c r="C489" s="644"/>
      <c r="D489" s="644"/>
      <c r="E489" s="641"/>
      <c r="G489" s="642"/>
      <c r="H489" s="642"/>
      <c r="I489" s="643"/>
    </row>
    <row r="490" spans="3:9" s="543" customFormat="1" x14ac:dyDescent="0.2">
      <c r="C490" s="644"/>
      <c r="D490" s="644"/>
      <c r="E490" s="641"/>
      <c r="G490" s="642"/>
      <c r="H490" s="642"/>
      <c r="I490" s="643"/>
    </row>
    <row r="491" spans="3:9" s="543" customFormat="1" x14ac:dyDescent="0.2">
      <c r="C491" s="644"/>
      <c r="D491" s="644"/>
      <c r="E491" s="641"/>
      <c r="G491" s="642"/>
      <c r="H491" s="642"/>
      <c r="I491" s="643"/>
    </row>
    <row r="492" spans="3:9" s="543" customFormat="1" x14ac:dyDescent="0.2">
      <c r="C492" s="644"/>
      <c r="D492" s="644"/>
      <c r="E492" s="641"/>
      <c r="G492" s="642"/>
      <c r="H492" s="642"/>
      <c r="I492" s="643"/>
    </row>
    <row r="493" spans="3:9" s="543" customFormat="1" x14ac:dyDescent="0.2">
      <c r="C493" s="644"/>
      <c r="D493" s="644"/>
      <c r="E493" s="641"/>
      <c r="G493" s="642"/>
      <c r="H493" s="642"/>
      <c r="I493" s="643"/>
    </row>
    <row r="494" spans="3:9" s="543" customFormat="1" x14ac:dyDescent="0.2">
      <c r="C494" s="644"/>
      <c r="D494" s="644"/>
      <c r="E494" s="641"/>
      <c r="G494" s="642"/>
      <c r="H494" s="642"/>
      <c r="I494" s="643"/>
    </row>
    <row r="495" spans="3:9" s="543" customFormat="1" x14ac:dyDescent="0.2">
      <c r="C495" s="644"/>
      <c r="D495" s="644"/>
      <c r="E495" s="641"/>
      <c r="G495" s="642"/>
      <c r="H495" s="642"/>
      <c r="I495" s="643"/>
    </row>
    <row r="496" spans="3:9" s="543" customFormat="1" x14ac:dyDescent="0.2">
      <c r="C496" s="644"/>
      <c r="D496" s="644"/>
      <c r="E496" s="641"/>
      <c r="G496" s="642"/>
      <c r="H496" s="642"/>
      <c r="I496" s="643"/>
    </row>
    <row r="497" spans="3:9" s="543" customFormat="1" x14ac:dyDescent="0.2">
      <c r="C497" s="644"/>
      <c r="D497" s="644"/>
      <c r="E497" s="641"/>
      <c r="G497" s="642"/>
      <c r="H497" s="642"/>
      <c r="I497" s="643"/>
    </row>
    <row r="498" spans="3:9" s="543" customFormat="1" x14ac:dyDescent="0.2">
      <c r="C498" s="644"/>
      <c r="D498" s="644"/>
      <c r="E498" s="641"/>
      <c r="G498" s="642"/>
      <c r="H498" s="642"/>
      <c r="I498" s="643"/>
    </row>
    <row r="499" spans="3:9" s="543" customFormat="1" x14ac:dyDescent="0.2">
      <c r="C499" s="644"/>
      <c r="D499" s="644"/>
      <c r="E499" s="641"/>
      <c r="G499" s="642"/>
      <c r="H499" s="642"/>
      <c r="I499" s="643"/>
    </row>
    <row r="500" spans="3:9" s="543" customFormat="1" x14ac:dyDescent="0.2">
      <c r="C500" s="644"/>
      <c r="D500" s="644"/>
      <c r="E500" s="641"/>
      <c r="G500" s="642"/>
      <c r="H500" s="642"/>
      <c r="I500" s="643"/>
    </row>
    <row r="501" spans="3:9" s="543" customFormat="1" x14ac:dyDescent="0.2">
      <c r="C501" s="644"/>
      <c r="D501" s="644"/>
      <c r="E501" s="641"/>
      <c r="G501" s="642"/>
      <c r="H501" s="642"/>
      <c r="I501" s="643"/>
    </row>
    <row r="502" spans="3:9" s="543" customFormat="1" x14ac:dyDescent="0.2">
      <c r="C502" s="644"/>
      <c r="D502" s="644"/>
      <c r="E502" s="641"/>
      <c r="G502" s="642"/>
      <c r="H502" s="642"/>
      <c r="I502" s="643"/>
    </row>
    <row r="503" spans="3:9" s="543" customFormat="1" x14ac:dyDescent="0.2">
      <c r="C503" s="644"/>
      <c r="D503" s="644"/>
      <c r="E503" s="641"/>
      <c r="G503" s="642"/>
      <c r="H503" s="642"/>
      <c r="I503" s="643"/>
    </row>
    <row r="504" spans="3:9" s="543" customFormat="1" x14ac:dyDescent="0.2">
      <c r="C504" s="644"/>
      <c r="D504" s="644"/>
      <c r="E504" s="641"/>
      <c r="G504" s="642"/>
      <c r="H504" s="642"/>
      <c r="I504" s="643"/>
    </row>
    <row r="505" spans="3:9" s="543" customFormat="1" x14ac:dyDescent="0.2">
      <c r="C505" s="644"/>
      <c r="D505" s="644"/>
      <c r="E505" s="641"/>
      <c r="G505" s="642"/>
      <c r="H505" s="642"/>
      <c r="I505" s="643"/>
    </row>
    <row r="506" spans="3:9" s="543" customFormat="1" x14ac:dyDescent="0.2">
      <c r="C506" s="644"/>
      <c r="D506" s="644"/>
      <c r="E506" s="641"/>
      <c r="G506" s="642"/>
      <c r="H506" s="642"/>
      <c r="I506" s="643"/>
    </row>
    <row r="507" spans="3:9" s="543" customFormat="1" x14ac:dyDescent="0.2">
      <c r="C507" s="644"/>
      <c r="D507" s="644"/>
      <c r="E507" s="641"/>
      <c r="G507" s="642"/>
      <c r="H507" s="642"/>
      <c r="I507" s="643"/>
    </row>
    <row r="508" spans="3:9" s="543" customFormat="1" x14ac:dyDescent="0.2">
      <c r="C508" s="644"/>
      <c r="D508" s="644"/>
      <c r="E508" s="641"/>
      <c r="G508" s="642"/>
      <c r="H508" s="642"/>
      <c r="I508" s="643"/>
    </row>
    <row r="509" spans="3:9" s="543" customFormat="1" x14ac:dyDescent="0.2">
      <c r="C509" s="644"/>
      <c r="D509" s="644"/>
      <c r="E509" s="641"/>
      <c r="G509" s="642"/>
      <c r="H509" s="642"/>
      <c r="I509" s="643"/>
    </row>
    <row r="510" spans="3:9" s="543" customFormat="1" x14ac:dyDescent="0.2">
      <c r="C510" s="644"/>
      <c r="D510" s="644"/>
      <c r="E510" s="641"/>
      <c r="G510" s="642"/>
      <c r="H510" s="642"/>
      <c r="I510" s="643"/>
    </row>
    <row r="511" spans="3:9" s="543" customFormat="1" x14ac:dyDescent="0.2">
      <c r="C511" s="644"/>
      <c r="D511" s="644"/>
      <c r="E511" s="641"/>
      <c r="G511" s="642"/>
      <c r="H511" s="642"/>
      <c r="I511" s="643"/>
    </row>
    <row r="512" spans="3:9" s="543" customFormat="1" x14ac:dyDescent="0.2">
      <c r="C512" s="644"/>
      <c r="D512" s="644"/>
      <c r="E512" s="641"/>
      <c r="G512" s="642"/>
      <c r="H512" s="642"/>
      <c r="I512" s="643"/>
    </row>
    <row r="513" spans="3:9" s="543" customFormat="1" x14ac:dyDescent="0.2">
      <c r="C513" s="644"/>
      <c r="D513" s="644"/>
      <c r="E513" s="641"/>
      <c r="G513" s="642"/>
      <c r="H513" s="642"/>
      <c r="I513" s="643"/>
    </row>
    <row r="514" spans="3:9" s="543" customFormat="1" x14ac:dyDescent="0.2">
      <c r="C514" s="644"/>
      <c r="D514" s="644"/>
      <c r="E514" s="641"/>
      <c r="G514" s="642"/>
      <c r="H514" s="642"/>
      <c r="I514" s="643"/>
    </row>
    <row r="515" spans="3:9" s="543" customFormat="1" x14ac:dyDescent="0.2">
      <c r="C515" s="644"/>
      <c r="D515" s="644"/>
      <c r="E515" s="641"/>
      <c r="G515" s="642"/>
      <c r="H515" s="642"/>
      <c r="I515" s="643"/>
    </row>
    <row r="516" spans="3:9" s="543" customFormat="1" x14ac:dyDescent="0.2">
      <c r="C516" s="644"/>
      <c r="D516" s="644"/>
      <c r="E516" s="641"/>
      <c r="G516" s="642"/>
      <c r="H516" s="642"/>
      <c r="I516" s="643"/>
    </row>
    <row r="517" spans="3:9" s="543" customFormat="1" x14ac:dyDescent="0.2">
      <c r="C517" s="644"/>
      <c r="D517" s="644"/>
      <c r="E517" s="641"/>
      <c r="G517" s="642"/>
      <c r="H517" s="642"/>
      <c r="I517" s="643"/>
    </row>
    <row r="518" spans="3:9" s="543" customFormat="1" x14ac:dyDescent="0.2">
      <c r="C518" s="644"/>
      <c r="D518" s="644"/>
      <c r="E518" s="641"/>
      <c r="G518" s="642"/>
      <c r="H518" s="642"/>
      <c r="I518" s="643"/>
    </row>
    <row r="519" spans="3:9" s="543" customFormat="1" x14ac:dyDescent="0.2">
      <c r="C519" s="644"/>
      <c r="D519" s="644"/>
      <c r="E519" s="641"/>
      <c r="G519" s="642"/>
      <c r="H519" s="642"/>
      <c r="I519" s="643"/>
    </row>
    <row r="520" spans="3:9" s="543" customFormat="1" x14ac:dyDescent="0.2">
      <c r="C520" s="644"/>
      <c r="D520" s="644"/>
      <c r="E520" s="641"/>
      <c r="G520" s="642"/>
      <c r="H520" s="642"/>
      <c r="I520" s="643"/>
    </row>
    <row r="521" spans="3:9" s="543" customFormat="1" x14ac:dyDescent="0.2">
      <c r="C521" s="644"/>
      <c r="D521" s="644"/>
      <c r="E521" s="641"/>
      <c r="G521" s="642"/>
      <c r="H521" s="642"/>
      <c r="I521" s="643"/>
    </row>
    <row r="522" spans="3:9" s="543" customFormat="1" x14ac:dyDescent="0.2">
      <c r="C522" s="644"/>
      <c r="D522" s="644"/>
      <c r="E522" s="641"/>
      <c r="G522" s="642"/>
      <c r="H522" s="642"/>
      <c r="I522" s="643"/>
    </row>
    <row r="523" spans="3:9" s="543" customFormat="1" x14ac:dyDescent="0.2">
      <c r="C523" s="644"/>
      <c r="D523" s="644"/>
      <c r="E523" s="641"/>
      <c r="G523" s="642"/>
      <c r="H523" s="642"/>
      <c r="I523" s="643"/>
    </row>
    <row r="524" spans="3:9" s="543" customFormat="1" x14ac:dyDescent="0.2">
      <c r="C524" s="644"/>
      <c r="D524" s="644"/>
      <c r="E524" s="641"/>
      <c r="G524" s="642"/>
      <c r="H524" s="642"/>
      <c r="I524" s="643"/>
    </row>
    <row r="525" spans="3:9" s="543" customFormat="1" x14ac:dyDescent="0.2">
      <c r="C525" s="644"/>
      <c r="D525" s="644"/>
      <c r="E525" s="641"/>
      <c r="G525" s="642"/>
      <c r="H525" s="642"/>
      <c r="I525" s="643"/>
    </row>
    <row r="526" spans="3:9" s="543" customFormat="1" x14ac:dyDescent="0.2">
      <c r="C526" s="644"/>
      <c r="D526" s="644"/>
      <c r="E526" s="641"/>
      <c r="G526" s="642"/>
      <c r="H526" s="642"/>
      <c r="I526" s="643"/>
    </row>
    <row r="527" spans="3:9" s="543" customFormat="1" x14ac:dyDescent="0.2">
      <c r="C527" s="644"/>
      <c r="D527" s="644"/>
      <c r="E527" s="641"/>
      <c r="G527" s="642"/>
      <c r="H527" s="642"/>
      <c r="I527" s="643"/>
    </row>
    <row r="528" spans="3:9" s="543" customFormat="1" x14ac:dyDescent="0.2">
      <c r="C528" s="644"/>
      <c r="D528" s="644"/>
      <c r="E528" s="641"/>
      <c r="G528" s="642"/>
      <c r="H528" s="642"/>
      <c r="I528" s="643"/>
    </row>
    <row r="529" spans="3:9" s="543" customFormat="1" x14ac:dyDescent="0.2">
      <c r="C529" s="644"/>
      <c r="D529" s="644"/>
      <c r="E529" s="641"/>
      <c r="G529" s="642"/>
      <c r="H529" s="642"/>
      <c r="I529" s="643"/>
    </row>
    <row r="530" spans="3:9" s="543" customFormat="1" x14ac:dyDescent="0.2">
      <c r="C530" s="644"/>
      <c r="D530" s="644"/>
      <c r="E530" s="641"/>
      <c r="G530" s="642"/>
      <c r="H530" s="642"/>
      <c r="I530" s="643"/>
    </row>
    <row r="531" spans="3:9" s="543" customFormat="1" x14ac:dyDescent="0.2">
      <c r="C531" s="644"/>
      <c r="D531" s="644"/>
      <c r="E531" s="641"/>
      <c r="G531" s="642"/>
      <c r="H531" s="642"/>
      <c r="I531" s="643"/>
    </row>
    <row r="532" spans="3:9" s="543" customFormat="1" x14ac:dyDescent="0.2">
      <c r="C532" s="644"/>
      <c r="D532" s="644"/>
      <c r="E532" s="641"/>
      <c r="G532" s="642"/>
      <c r="H532" s="642"/>
      <c r="I532" s="643"/>
    </row>
    <row r="533" spans="3:9" s="543" customFormat="1" x14ac:dyDescent="0.2">
      <c r="C533" s="644"/>
      <c r="D533" s="644"/>
      <c r="E533" s="641"/>
      <c r="G533" s="642"/>
      <c r="H533" s="642"/>
      <c r="I533" s="643"/>
    </row>
    <row r="534" spans="3:9" s="543" customFormat="1" x14ac:dyDescent="0.2">
      <c r="C534" s="644"/>
      <c r="D534" s="644"/>
      <c r="E534" s="641"/>
      <c r="G534" s="642"/>
      <c r="H534" s="642"/>
      <c r="I534" s="643"/>
    </row>
    <row r="535" spans="3:9" s="543" customFormat="1" x14ac:dyDescent="0.2">
      <c r="C535" s="644"/>
      <c r="D535" s="644"/>
      <c r="E535" s="641"/>
      <c r="G535" s="642"/>
      <c r="H535" s="642"/>
      <c r="I535" s="643"/>
    </row>
    <row r="536" spans="3:9" s="543" customFormat="1" x14ac:dyDescent="0.2">
      <c r="C536" s="644"/>
      <c r="D536" s="644"/>
      <c r="E536" s="641"/>
      <c r="G536" s="642"/>
      <c r="H536" s="642"/>
      <c r="I536" s="643"/>
    </row>
    <row r="537" spans="3:9" s="543" customFormat="1" x14ac:dyDescent="0.2">
      <c r="C537" s="644"/>
      <c r="D537" s="644"/>
      <c r="E537" s="641"/>
      <c r="G537" s="642"/>
      <c r="H537" s="642"/>
      <c r="I537" s="643"/>
    </row>
    <row r="538" spans="3:9" s="543" customFormat="1" x14ac:dyDescent="0.2">
      <c r="C538" s="644"/>
      <c r="D538" s="644"/>
      <c r="E538" s="641"/>
      <c r="G538" s="642"/>
      <c r="H538" s="642"/>
      <c r="I538" s="643"/>
    </row>
    <row r="539" spans="3:9" s="543" customFormat="1" x14ac:dyDescent="0.2">
      <c r="C539" s="644"/>
      <c r="D539" s="644"/>
      <c r="E539" s="641"/>
      <c r="G539" s="642"/>
      <c r="H539" s="642"/>
      <c r="I539" s="643"/>
    </row>
    <row r="540" spans="3:9" s="543" customFormat="1" x14ac:dyDescent="0.2">
      <c r="C540" s="644"/>
      <c r="D540" s="644"/>
      <c r="E540" s="641"/>
      <c r="G540" s="642"/>
      <c r="H540" s="642"/>
      <c r="I540" s="643"/>
    </row>
    <row r="541" spans="3:9" s="543" customFormat="1" x14ac:dyDescent="0.2">
      <c r="C541" s="644"/>
      <c r="D541" s="644"/>
      <c r="E541" s="641"/>
      <c r="G541" s="642"/>
      <c r="H541" s="642"/>
      <c r="I541" s="643"/>
    </row>
    <row r="542" spans="3:9" s="543" customFormat="1" x14ac:dyDescent="0.2">
      <c r="C542" s="644"/>
      <c r="D542" s="644"/>
      <c r="E542" s="641"/>
      <c r="G542" s="642"/>
      <c r="H542" s="642"/>
      <c r="I542" s="643"/>
    </row>
    <row r="543" spans="3:9" s="543" customFormat="1" x14ac:dyDescent="0.2">
      <c r="C543" s="644"/>
      <c r="D543" s="644"/>
      <c r="E543" s="641"/>
      <c r="G543" s="642"/>
      <c r="H543" s="642"/>
      <c r="I543" s="643"/>
    </row>
    <row r="544" spans="3:9" s="543" customFormat="1" x14ac:dyDescent="0.2">
      <c r="C544" s="644"/>
      <c r="D544" s="644"/>
      <c r="E544" s="641"/>
      <c r="G544" s="642"/>
      <c r="H544" s="642"/>
      <c r="I544" s="643"/>
    </row>
    <row r="545" spans="3:9" s="543" customFormat="1" x14ac:dyDescent="0.2">
      <c r="C545" s="644"/>
      <c r="D545" s="644"/>
      <c r="E545" s="641"/>
      <c r="G545" s="642"/>
      <c r="H545" s="642"/>
      <c r="I545" s="643"/>
    </row>
    <row r="546" spans="3:9" s="543" customFormat="1" x14ac:dyDescent="0.2">
      <c r="C546" s="644"/>
      <c r="D546" s="644"/>
      <c r="E546" s="641"/>
      <c r="G546" s="642"/>
      <c r="H546" s="642"/>
      <c r="I546" s="643"/>
    </row>
    <row r="547" spans="3:9" s="543" customFormat="1" x14ac:dyDescent="0.2">
      <c r="C547" s="644"/>
      <c r="D547" s="644"/>
      <c r="E547" s="641"/>
      <c r="G547" s="642"/>
      <c r="H547" s="642"/>
      <c r="I547" s="643"/>
    </row>
    <row r="548" spans="3:9" s="543" customFormat="1" x14ac:dyDescent="0.2">
      <c r="C548" s="644"/>
      <c r="D548" s="644"/>
      <c r="E548" s="641"/>
      <c r="G548" s="642"/>
      <c r="H548" s="642"/>
      <c r="I548" s="643"/>
    </row>
    <row r="549" spans="3:9" s="543" customFormat="1" x14ac:dyDescent="0.2">
      <c r="C549" s="644"/>
      <c r="D549" s="644"/>
      <c r="E549" s="641"/>
      <c r="G549" s="642"/>
      <c r="H549" s="642"/>
      <c r="I549" s="643"/>
    </row>
    <row r="550" spans="3:9" s="543" customFormat="1" x14ac:dyDescent="0.2">
      <c r="C550" s="644"/>
      <c r="D550" s="644"/>
      <c r="E550" s="641"/>
      <c r="G550" s="642"/>
      <c r="H550" s="642"/>
      <c r="I550" s="643"/>
    </row>
    <row r="551" spans="3:9" s="543" customFormat="1" x14ac:dyDescent="0.2">
      <c r="C551" s="644"/>
      <c r="D551" s="644"/>
      <c r="E551" s="641"/>
      <c r="G551" s="642"/>
      <c r="H551" s="642"/>
      <c r="I551" s="643"/>
    </row>
    <row r="552" spans="3:9" s="543" customFormat="1" x14ac:dyDescent="0.2">
      <c r="C552" s="644"/>
      <c r="D552" s="644"/>
      <c r="E552" s="641"/>
      <c r="G552" s="642"/>
      <c r="H552" s="642"/>
      <c r="I552" s="643"/>
    </row>
    <row r="553" spans="3:9" s="543" customFormat="1" x14ac:dyDescent="0.2">
      <c r="C553" s="644"/>
      <c r="D553" s="644"/>
      <c r="E553" s="641"/>
      <c r="G553" s="642"/>
      <c r="H553" s="642"/>
      <c r="I553" s="643"/>
    </row>
    <row r="554" spans="3:9" s="543" customFormat="1" x14ac:dyDescent="0.2">
      <c r="C554" s="644"/>
      <c r="D554" s="644"/>
      <c r="E554" s="641"/>
      <c r="G554" s="642"/>
      <c r="H554" s="642"/>
      <c r="I554" s="643"/>
    </row>
    <row r="555" spans="3:9" s="543" customFormat="1" x14ac:dyDescent="0.2">
      <c r="C555" s="644"/>
      <c r="D555" s="644"/>
      <c r="E555" s="641"/>
      <c r="G555" s="642"/>
      <c r="H555" s="642"/>
      <c r="I555" s="643"/>
    </row>
    <row r="556" spans="3:9" s="543" customFormat="1" x14ac:dyDescent="0.2">
      <c r="C556" s="644"/>
      <c r="D556" s="644"/>
      <c r="E556" s="641"/>
      <c r="G556" s="642"/>
      <c r="H556" s="642"/>
      <c r="I556" s="643"/>
    </row>
    <row r="557" spans="3:9" s="543" customFormat="1" x14ac:dyDescent="0.2">
      <c r="C557" s="644"/>
      <c r="D557" s="644"/>
      <c r="E557" s="641"/>
      <c r="G557" s="642"/>
      <c r="H557" s="642"/>
      <c r="I557" s="643"/>
    </row>
    <row r="558" spans="3:9" s="543" customFormat="1" x14ac:dyDescent="0.2">
      <c r="C558" s="644"/>
      <c r="D558" s="644"/>
      <c r="E558" s="641"/>
      <c r="G558" s="642"/>
      <c r="H558" s="642"/>
      <c r="I558" s="643"/>
    </row>
    <row r="559" spans="3:9" s="543" customFormat="1" x14ac:dyDescent="0.2">
      <c r="C559" s="644"/>
      <c r="D559" s="644"/>
      <c r="E559" s="641"/>
      <c r="G559" s="642"/>
      <c r="H559" s="642"/>
      <c r="I559" s="643"/>
    </row>
    <row r="560" spans="3:9" s="543" customFormat="1" x14ac:dyDescent="0.2">
      <c r="C560" s="644"/>
      <c r="D560" s="644"/>
      <c r="E560" s="641"/>
      <c r="G560" s="642"/>
      <c r="H560" s="642"/>
      <c r="I560" s="643"/>
    </row>
    <row r="561" spans="3:9" s="543" customFormat="1" x14ac:dyDescent="0.2">
      <c r="C561" s="644"/>
      <c r="D561" s="644"/>
      <c r="E561" s="641"/>
      <c r="G561" s="642"/>
      <c r="H561" s="642"/>
      <c r="I561" s="643"/>
    </row>
    <row r="562" spans="3:9" s="543" customFormat="1" x14ac:dyDescent="0.2">
      <c r="C562" s="644"/>
      <c r="D562" s="644"/>
      <c r="E562" s="641"/>
      <c r="G562" s="642"/>
      <c r="H562" s="642"/>
      <c r="I562" s="643"/>
    </row>
    <row r="563" spans="3:9" s="543" customFormat="1" x14ac:dyDescent="0.2">
      <c r="C563" s="644"/>
      <c r="D563" s="644"/>
      <c r="E563" s="641"/>
      <c r="G563" s="642"/>
      <c r="H563" s="642"/>
      <c r="I563" s="643"/>
    </row>
    <row r="564" spans="3:9" s="543" customFormat="1" x14ac:dyDescent="0.2">
      <c r="C564" s="644"/>
      <c r="D564" s="644"/>
      <c r="E564" s="641"/>
      <c r="G564" s="642"/>
      <c r="H564" s="642"/>
      <c r="I564" s="643"/>
    </row>
    <row r="565" spans="3:9" s="543" customFormat="1" x14ac:dyDescent="0.2">
      <c r="C565" s="644"/>
      <c r="D565" s="644"/>
      <c r="E565" s="641"/>
      <c r="G565" s="642"/>
      <c r="H565" s="642"/>
      <c r="I565" s="643"/>
    </row>
    <row r="566" spans="3:9" s="543" customFormat="1" x14ac:dyDescent="0.2">
      <c r="C566" s="644"/>
      <c r="D566" s="644"/>
      <c r="E566" s="641"/>
      <c r="G566" s="642"/>
      <c r="H566" s="642"/>
      <c r="I566" s="643"/>
    </row>
    <row r="567" spans="3:9" s="543" customFormat="1" x14ac:dyDescent="0.2">
      <c r="C567" s="644"/>
      <c r="D567" s="644"/>
      <c r="E567" s="641"/>
      <c r="G567" s="642"/>
      <c r="H567" s="642"/>
      <c r="I567" s="643"/>
    </row>
    <row r="568" spans="3:9" s="543" customFormat="1" x14ac:dyDescent="0.2">
      <c r="C568" s="644"/>
      <c r="D568" s="644"/>
      <c r="E568" s="641"/>
      <c r="G568" s="642"/>
      <c r="H568" s="642"/>
      <c r="I568" s="643"/>
    </row>
    <row r="569" spans="3:9" s="543" customFormat="1" x14ac:dyDescent="0.2">
      <c r="C569" s="644"/>
      <c r="D569" s="644"/>
      <c r="E569" s="641"/>
      <c r="G569" s="642"/>
      <c r="H569" s="642"/>
      <c r="I569" s="643"/>
    </row>
    <row r="570" spans="3:9" s="543" customFormat="1" x14ac:dyDescent="0.2">
      <c r="C570" s="644"/>
      <c r="D570" s="644"/>
      <c r="E570" s="641"/>
      <c r="G570" s="642"/>
      <c r="H570" s="642"/>
      <c r="I570" s="643"/>
    </row>
    <row r="571" spans="3:9" s="543" customFormat="1" x14ac:dyDescent="0.2">
      <c r="C571" s="644"/>
      <c r="D571" s="644"/>
      <c r="E571" s="641"/>
      <c r="G571" s="642"/>
      <c r="H571" s="642"/>
      <c r="I571" s="643"/>
    </row>
    <row r="572" spans="3:9" s="543" customFormat="1" x14ac:dyDescent="0.2">
      <c r="C572" s="644"/>
      <c r="D572" s="644"/>
      <c r="E572" s="641"/>
      <c r="G572" s="642"/>
      <c r="H572" s="642"/>
      <c r="I572" s="643"/>
    </row>
    <row r="573" spans="3:9" s="543" customFormat="1" x14ac:dyDescent="0.2">
      <c r="C573" s="644"/>
      <c r="D573" s="644"/>
      <c r="E573" s="641"/>
      <c r="G573" s="642"/>
      <c r="H573" s="642"/>
      <c r="I573" s="643"/>
    </row>
    <row r="574" spans="3:9" s="543" customFormat="1" x14ac:dyDescent="0.2">
      <c r="C574" s="644"/>
      <c r="D574" s="644"/>
      <c r="E574" s="641"/>
      <c r="G574" s="642"/>
      <c r="H574" s="642"/>
      <c r="I574" s="643"/>
    </row>
    <row r="575" spans="3:9" s="543" customFormat="1" x14ac:dyDescent="0.2">
      <c r="C575" s="644"/>
      <c r="D575" s="644"/>
      <c r="E575" s="641"/>
      <c r="G575" s="642"/>
      <c r="H575" s="642"/>
      <c r="I575" s="643"/>
    </row>
    <row r="576" spans="3:9" s="543" customFormat="1" x14ac:dyDescent="0.2">
      <c r="C576" s="644"/>
      <c r="D576" s="644"/>
      <c r="E576" s="641"/>
      <c r="G576" s="642"/>
      <c r="H576" s="642"/>
      <c r="I576" s="643"/>
    </row>
    <row r="577" spans="3:9" s="543" customFormat="1" x14ac:dyDescent="0.2">
      <c r="C577" s="644"/>
      <c r="D577" s="644"/>
      <c r="E577" s="641"/>
      <c r="G577" s="642"/>
      <c r="H577" s="642"/>
      <c r="I577" s="643"/>
    </row>
    <row r="578" spans="3:9" s="543" customFormat="1" x14ac:dyDescent="0.2">
      <c r="C578" s="644"/>
      <c r="D578" s="644"/>
      <c r="E578" s="641"/>
      <c r="G578" s="642"/>
      <c r="H578" s="642"/>
      <c r="I578" s="643"/>
    </row>
    <row r="579" spans="3:9" s="543" customFormat="1" x14ac:dyDescent="0.2">
      <c r="C579" s="644"/>
      <c r="D579" s="644"/>
      <c r="E579" s="641"/>
      <c r="G579" s="642"/>
      <c r="H579" s="642"/>
      <c r="I579" s="643"/>
    </row>
    <row r="580" spans="3:9" s="543" customFormat="1" x14ac:dyDescent="0.2">
      <c r="C580" s="644"/>
      <c r="D580" s="644"/>
      <c r="E580" s="641"/>
      <c r="G580" s="642"/>
      <c r="H580" s="642"/>
      <c r="I580" s="643"/>
    </row>
    <row r="581" spans="3:9" s="543" customFormat="1" x14ac:dyDescent="0.2">
      <c r="C581" s="644"/>
      <c r="D581" s="644"/>
      <c r="E581" s="641"/>
      <c r="G581" s="642"/>
      <c r="H581" s="642"/>
      <c r="I581" s="643"/>
    </row>
    <row r="582" spans="3:9" s="543" customFormat="1" x14ac:dyDescent="0.2">
      <c r="C582" s="644"/>
      <c r="D582" s="644"/>
      <c r="E582" s="641"/>
      <c r="G582" s="642"/>
      <c r="H582" s="642"/>
      <c r="I582" s="643"/>
    </row>
    <row r="583" spans="3:9" s="543" customFormat="1" x14ac:dyDescent="0.2">
      <c r="C583" s="644"/>
      <c r="D583" s="644"/>
      <c r="E583" s="641"/>
      <c r="G583" s="642"/>
      <c r="H583" s="642"/>
      <c r="I583" s="643"/>
    </row>
    <row r="584" spans="3:9" s="543" customFormat="1" x14ac:dyDescent="0.2">
      <c r="C584" s="644"/>
      <c r="D584" s="644"/>
      <c r="E584" s="641"/>
      <c r="G584" s="642"/>
      <c r="H584" s="642"/>
      <c r="I584" s="643"/>
    </row>
    <row r="585" spans="3:9" s="543" customFormat="1" x14ac:dyDescent="0.2">
      <c r="C585" s="644"/>
      <c r="D585" s="644"/>
      <c r="E585" s="641"/>
      <c r="G585" s="642"/>
      <c r="H585" s="642"/>
      <c r="I585" s="643"/>
    </row>
    <row r="586" spans="3:9" s="543" customFormat="1" x14ac:dyDescent="0.2">
      <c r="C586" s="644"/>
      <c r="D586" s="644"/>
      <c r="E586" s="641"/>
      <c r="G586" s="642"/>
      <c r="H586" s="642"/>
      <c r="I586" s="643"/>
    </row>
    <row r="587" spans="3:9" s="543" customFormat="1" x14ac:dyDescent="0.2">
      <c r="C587" s="644"/>
      <c r="D587" s="644"/>
      <c r="E587" s="641"/>
      <c r="G587" s="642"/>
      <c r="H587" s="642"/>
      <c r="I587" s="643"/>
    </row>
    <row r="588" spans="3:9" s="543" customFormat="1" x14ac:dyDescent="0.2">
      <c r="C588" s="644"/>
      <c r="D588" s="644"/>
      <c r="E588" s="641"/>
      <c r="G588" s="642"/>
      <c r="H588" s="642"/>
      <c r="I588" s="643"/>
    </row>
    <row r="589" spans="3:9" s="543" customFormat="1" x14ac:dyDescent="0.2">
      <c r="C589" s="644"/>
      <c r="D589" s="644"/>
      <c r="E589" s="641"/>
      <c r="G589" s="642"/>
      <c r="H589" s="642"/>
      <c r="I589" s="643"/>
    </row>
    <row r="590" spans="3:9" s="543" customFormat="1" x14ac:dyDescent="0.2">
      <c r="C590" s="644"/>
      <c r="D590" s="644"/>
      <c r="E590" s="641"/>
      <c r="G590" s="642"/>
      <c r="H590" s="642"/>
      <c r="I590" s="643"/>
    </row>
    <row r="591" spans="3:9" s="543" customFormat="1" x14ac:dyDescent="0.2">
      <c r="C591" s="644"/>
      <c r="D591" s="644"/>
      <c r="E591" s="641"/>
      <c r="G591" s="642"/>
      <c r="H591" s="642"/>
      <c r="I591" s="643"/>
    </row>
    <row r="592" spans="3:9" s="543" customFormat="1" x14ac:dyDescent="0.2">
      <c r="C592" s="644"/>
      <c r="D592" s="644"/>
      <c r="E592" s="641"/>
      <c r="G592" s="642"/>
      <c r="H592" s="642"/>
      <c r="I592" s="643"/>
    </row>
    <row r="593" spans="3:9" s="543" customFormat="1" x14ac:dyDescent="0.2">
      <c r="C593" s="644"/>
      <c r="D593" s="644"/>
      <c r="E593" s="641"/>
      <c r="G593" s="642"/>
      <c r="H593" s="642"/>
      <c r="I593" s="643"/>
    </row>
    <row r="594" spans="3:9" s="543" customFormat="1" x14ac:dyDescent="0.2">
      <c r="C594" s="644"/>
      <c r="D594" s="644"/>
      <c r="E594" s="641"/>
      <c r="G594" s="642"/>
      <c r="H594" s="642"/>
      <c r="I594" s="643"/>
    </row>
    <row r="595" spans="3:9" s="543" customFormat="1" x14ac:dyDescent="0.2">
      <c r="C595" s="644"/>
      <c r="D595" s="644"/>
      <c r="E595" s="641"/>
      <c r="G595" s="642"/>
      <c r="H595" s="642"/>
      <c r="I595" s="643"/>
    </row>
    <row r="596" spans="3:9" s="543" customFormat="1" x14ac:dyDescent="0.2">
      <c r="C596" s="644"/>
      <c r="D596" s="644"/>
      <c r="E596" s="641"/>
      <c r="G596" s="642"/>
      <c r="H596" s="642"/>
      <c r="I596" s="643"/>
    </row>
    <row r="597" spans="3:9" s="543" customFormat="1" x14ac:dyDescent="0.2">
      <c r="C597" s="644"/>
      <c r="D597" s="644"/>
      <c r="E597" s="641"/>
      <c r="G597" s="642"/>
      <c r="H597" s="642"/>
      <c r="I597" s="643"/>
    </row>
    <row r="598" spans="3:9" s="543" customFormat="1" x14ac:dyDescent="0.2">
      <c r="C598" s="644"/>
      <c r="D598" s="644"/>
      <c r="E598" s="641"/>
      <c r="G598" s="642"/>
      <c r="H598" s="642"/>
      <c r="I598" s="643"/>
    </row>
    <row r="599" spans="3:9" s="543" customFormat="1" x14ac:dyDescent="0.2">
      <c r="C599" s="644"/>
      <c r="D599" s="644"/>
      <c r="E599" s="641"/>
      <c r="G599" s="642"/>
      <c r="H599" s="642"/>
      <c r="I599" s="643"/>
    </row>
    <row r="600" spans="3:9" s="543" customFormat="1" x14ac:dyDescent="0.2">
      <c r="C600" s="644"/>
      <c r="D600" s="644"/>
      <c r="E600" s="641"/>
      <c r="G600" s="642"/>
      <c r="H600" s="642"/>
      <c r="I600" s="643"/>
    </row>
    <row r="601" spans="3:9" s="543" customFormat="1" x14ac:dyDescent="0.2">
      <c r="C601" s="644"/>
      <c r="D601" s="644"/>
      <c r="E601" s="641"/>
      <c r="G601" s="642"/>
      <c r="H601" s="642"/>
      <c r="I601" s="643"/>
    </row>
    <row r="602" spans="3:9" s="543" customFormat="1" x14ac:dyDescent="0.2">
      <c r="C602" s="644"/>
      <c r="D602" s="644"/>
      <c r="E602" s="641"/>
      <c r="G602" s="642"/>
      <c r="H602" s="642"/>
      <c r="I602" s="643"/>
    </row>
    <row r="603" spans="3:9" s="543" customFormat="1" x14ac:dyDescent="0.2">
      <c r="C603" s="644"/>
      <c r="D603" s="644"/>
      <c r="E603" s="641"/>
      <c r="G603" s="642"/>
      <c r="H603" s="642"/>
      <c r="I603" s="643"/>
    </row>
    <row r="604" spans="3:9" s="543" customFormat="1" x14ac:dyDescent="0.2">
      <c r="C604" s="644"/>
      <c r="D604" s="644"/>
      <c r="E604" s="641"/>
      <c r="G604" s="642"/>
      <c r="H604" s="642"/>
      <c r="I604" s="643"/>
    </row>
    <row r="605" spans="3:9" s="543" customFormat="1" x14ac:dyDescent="0.2">
      <c r="C605" s="644"/>
      <c r="D605" s="644"/>
      <c r="E605" s="641"/>
      <c r="G605" s="642"/>
      <c r="H605" s="642"/>
      <c r="I605" s="643"/>
    </row>
    <row r="606" spans="3:9" s="543" customFormat="1" x14ac:dyDescent="0.2">
      <c r="C606" s="644"/>
      <c r="D606" s="644"/>
      <c r="E606" s="641"/>
      <c r="G606" s="642"/>
      <c r="H606" s="642"/>
      <c r="I606" s="643"/>
    </row>
    <row r="607" spans="3:9" s="543" customFormat="1" x14ac:dyDescent="0.2">
      <c r="C607" s="644"/>
      <c r="D607" s="644"/>
      <c r="E607" s="641"/>
      <c r="G607" s="642"/>
      <c r="H607" s="642"/>
      <c r="I607" s="643"/>
    </row>
    <row r="608" spans="3:9" s="543" customFormat="1" x14ac:dyDescent="0.2">
      <c r="C608" s="644"/>
      <c r="D608" s="644"/>
      <c r="E608" s="641"/>
      <c r="G608" s="642"/>
      <c r="H608" s="642"/>
      <c r="I608" s="643"/>
    </row>
    <row r="609" spans="3:9" s="543" customFormat="1" x14ac:dyDescent="0.2">
      <c r="C609" s="644"/>
      <c r="D609" s="644"/>
      <c r="E609" s="641"/>
      <c r="G609" s="642"/>
      <c r="H609" s="642"/>
      <c r="I609" s="643"/>
    </row>
    <row r="610" spans="3:9" s="543" customFormat="1" x14ac:dyDescent="0.2">
      <c r="C610" s="644"/>
      <c r="D610" s="644"/>
      <c r="E610" s="641"/>
      <c r="G610" s="642"/>
      <c r="H610" s="642"/>
      <c r="I610" s="643"/>
    </row>
    <row r="611" spans="3:9" s="543" customFormat="1" x14ac:dyDescent="0.2">
      <c r="C611" s="644"/>
      <c r="D611" s="644"/>
      <c r="E611" s="641"/>
      <c r="G611" s="642"/>
      <c r="H611" s="642"/>
      <c r="I611" s="643"/>
    </row>
    <row r="612" spans="3:9" s="543" customFormat="1" x14ac:dyDescent="0.2">
      <c r="C612" s="644"/>
      <c r="D612" s="644"/>
      <c r="E612" s="641"/>
      <c r="G612" s="642"/>
      <c r="H612" s="642"/>
      <c r="I612" s="643"/>
    </row>
    <row r="613" spans="3:9" s="543" customFormat="1" x14ac:dyDescent="0.2">
      <c r="C613" s="644"/>
      <c r="D613" s="644"/>
      <c r="E613" s="641"/>
      <c r="G613" s="642"/>
      <c r="H613" s="642"/>
      <c r="I613" s="643"/>
    </row>
    <row r="614" spans="3:9" s="543" customFormat="1" x14ac:dyDescent="0.2">
      <c r="C614" s="644"/>
      <c r="D614" s="644"/>
      <c r="E614" s="641"/>
      <c r="G614" s="642"/>
      <c r="H614" s="642"/>
      <c r="I614" s="643"/>
    </row>
    <row r="615" spans="3:9" s="543" customFormat="1" x14ac:dyDescent="0.2">
      <c r="C615" s="644"/>
      <c r="D615" s="644"/>
      <c r="E615" s="641"/>
      <c r="G615" s="642"/>
      <c r="H615" s="642"/>
      <c r="I615" s="643"/>
    </row>
    <row r="616" spans="3:9" s="543" customFormat="1" x14ac:dyDescent="0.2">
      <c r="C616" s="644"/>
      <c r="D616" s="644"/>
      <c r="E616" s="641"/>
      <c r="G616" s="642"/>
      <c r="H616" s="642"/>
      <c r="I616" s="643"/>
    </row>
    <row r="617" spans="3:9" s="543" customFormat="1" x14ac:dyDescent="0.2">
      <c r="C617" s="644"/>
      <c r="D617" s="644"/>
      <c r="E617" s="641"/>
      <c r="G617" s="642"/>
      <c r="H617" s="642"/>
      <c r="I617" s="643"/>
    </row>
    <row r="618" spans="3:9" s="543" customFormat="1" x14ac:dyDescent="0.2">
      <c r="C618" s="644"/>
      <c r="D618" s="644"/>
      <c r="E618" s="641"/>
      <c r="G618" s="642"/>
      <c r="H618" s="642"/>
      <c r="I618" s="643"/>
    </row>
    <row r="619" spans="3:9" s="543" customFormat="1" x14ac:dyDescent="0.2">
      <c r="C619" s="644"/>
      <c r="D619" s="644"/>
      <c r="E619" s="641"/>
      <c r="G619" s="642"/>
      <c r="H619" s="642"/>
      <c r="I619" s="643"/>
    </row>
    <row r="620" spans="3:9" s="543" customFormat="1" x14ac:dyDescent="0.2">
      <c r="C620" s="644"/>
      <c r="D620" s="644"/>
      <c r="E620" s="641"/>
      <c r="G620" s="642"/>
      <c r="H620" s="642"/>
      <c r="I620" s="643"/>
    </row>
    <row r="621" spans="3:9" s="543" customFormat="1" x14ac:dyDescent="0.2">
      <c r="C621" s="644"/>
      <c r="D621" s="644"/>
      <c r="E621" s="641"/>
      <c r="G621" s="642"/>
      <c r="H621" s="642"/>
      <c r="I621" s="643"/>
    </row>
    <row r="622" spans="3:9" s="543" customFormat="1" x14ac:dyDescent="0.2">
      <c r="C622" s="644"/>
      <c r="D622" s="644"/>
      <c r="E622" s="641"/>
      <c r="G622" s="642"/>
      <c r="H622" s="642"/>
      <c r="I622" s="643"/>
    </row>
    <row r="623" spans="3:9" s="543" customFormat="1" x14ac:dyDescent="0.2">
      <c r="C623" s="644"/>
      <c r="D623" s="644"/>
      <c r="E623" s="641"/>
      <c r="G623" s="642"/>
      <c r="H623" s="642"/>
      <c r="I623" s="643"/>
    </row>
    <row r="624" spans="3:9" s="543" customFormat="1" x14ac:dyDescent="0.2">
      <c r="C624" s="644"/>
      <c r="D624" s="644"/>
      <c r="E624" s="641"/>
      <c r="G624" s="642"/>
      <c r="H624" s="642"/>
      <c r="I624" s="643"/>
    </row>
    <row r="625" spans="3:9" s="543" customFormat="1" x14ac:dyDescent="0.2">
      <c r="C625" s="644"/>
      <c r="D625" s="644"/>
      <c r="E625" s="641"/>
      <c r="G625" s="642"/>
      <c r="H625" s="642"/>
      <c r="I625" s="643"/>
    </row>
    <row r="626" spans="3:9" s="543" customFormat="1" x14ac:dyDescent="0.2">
      <c r="C626" s="644"/>
      <c r="D626" s="644"/>
      <c r="E626" s="641"/>
      <c r="G626" s="642"/>
      <c r="H626" s="642"/>
      <c r="I626" s="643"/>
    </row>
    <row r="627" spans="3:9" s="543" customFormat="1" x14ac:dyDescent="0.2">
      <c r="C627" s="644"/>
      <c r="D627" s="644"/>
      <c r="E627" s="641"/>
      <c r="G627" s="642"/>
      <c r="H627" s="642"/>
      <c r="I627" s="643"/>
    </row>
    <row r="628" spans="3:9" s="543" customFormat="1" x14ac:dyDescent="0.2">
      <c r="C628" s="644"/>
      <c r="D628" s="644"/>
      <c r="E628" s="641"/>
      <c r="G628" s="642"/>
      <c r="H628" s="642"/>
      <c r="I628" s="643"/>
    </row>
    <row r="629" spans="3:9" s="543" customFormat="1" x14ac:dyDescent="0.2">
      <c r="C629" s="644"/>
      <c r="D629" s="644"/>
      <c r="E629" s="641"/>
      <c r="G629" s="642"/>
      <c r="H629" s="642"/>
      <c r="I629" s="643"/>
    </row>
    <row r="630" spans="3:9" s="543" customFormat="1" x14ac:dyDescent="0.2">
      <c r="C630" s="644"/>
      <c r="D630" s="644"/>
      <c r="E630" s="641"/>
      <c r="G630" s="642"/>
      <c r="H630" s="642"/>
      <c r="I630" s="643"/>
    </row>
    <row r="631" spans="3:9" s="543" customFormat="1" x14ac:dyDescent="0.2">
      <c r="C631" s="644"/>
      <c r="D631" s="644"/>
      <c r="E631" s="641"/>
      <c r="G631" s="642"/>
      <c r="H631" s="642"/>
      <c r="I631" s="643"/>
    </row>
    <row r="632" spans="3:9" s="543" customFormat="1" x14ac:dyDescent="0.2">
      <c r="C632" s="644"/>
      <c r="D632" s="644"/>
      <c r="E632" s="641"/>
      <c r="G632" s="642"/>
      <c r="H632" s="642"/>
      <c r="I632" s="643"/>
    </row>
    <row r="633" spans="3:9" s="543" customFormat="1" x14ac:dyDescent="0.2">
      <c r="C633" s="644"/>
      <c r="D633" s="644"/>
      <c r="E633" s="641"/>
      <c r="G633" s="642"/>
      <c r="H633" s="642"/>
      <c r="I633" s="643"/>
    </row>
    <row r="634" spans="3:9" s="543" customFormat="1" x14ac:dyDescent="0.2">
      <c r="C634" s="644"/>
      <c r="D634" s="644"/>
      <c r="E634" s="641"/>
      <c r="G634" s="642"/>
      <c r="H634" s="642"/>
      <c r="I634" s="643"/>
    </row>
    <row r="635" spans="3:9" s="543" customFormat="1" x14ac:dyDescent="0.2">
      <c r="C635" s="644"/>
      <c r="D635" s="644"/>
      <c r="E635" s="641"/>
      <c r="G635" s="642"/>
      <c r="H635" s="642"/>
      <c r="I635" s="643"/>
    </row>
    <row r="636" spans="3:9" s="543" customFormat="1" x14ac:dyDescent="0.2">
      <c r="C636" s="644"/>
      <c r="D636" s="644"/>
      <c r="E636" s="641"/>
      <c r="G636" s="642"/>
      <c r="H636" s="642"/>
      <c r="I636" s="643"/>
    </row>
    <row r="637" spans="3:9" s="543" customFormat="1" x14ac:dyDescent="0.2">
      <c r="C637" s="644"/>
      <c r="D637" s="644"/>
      <c r="E637" s="641"/>
      <c r="G637" s="642"/>
      <c r="H637" s="642"/>
      <c r="I637" s="643"/>
    </row>
    <row r="638" spans="3:9" s="543" customFormat="1" x14ac:dyDescent="0.2">
      <c r="C638" s="644"/>
      <c r="D638" s="644"/>
      <c r="E638" s="641"/>
      <c r="G638" s="642"/>
      <c r="H638" s="642"/>
      <c r="I638" s="643"/>
    </row>
    <row r="639" spans="3:9" s="543" customFormat="1" x14ac:dyDescent="0.2">
      <c r="C639" s="644"/>
      <c r="D639" s="644"/>
      <c r="E639" s="641"/>
      <c r="G639" s="642"/>
      <c r="H639" s="642"/>
      <c r="I639" s="643"/>
    </row>
    <row r="640" spans="3:9" s="543" customFormat="1" x14ac:dyDescent="0.2">
      <c r="C640" s="644"/>
      <c r="D640" s="644"/>
      <c r="E640" s="641"/>
      <c r="G640" s="642"/>
      <c r="H640" s="642"/>
      <c r="I640" s="643"/>
    </row>
    <row r="641" spans="3:9" s="543" customFormat="1" x14ac:dyDescent="0.2">
      <c r="C641" s="644"/>
      <c r="D641" s="644"/>
      <c r="E641" s="641"/>
      <c r="G641" s="642"/>
      <c r="H641" s="642"/>
      <c r="I641" s="643"/>
    </row>
    <row r="642" spans="3:9" s="543" customFormat="1" x14ac:dyDescent="0.2">
      <c r="C642" s="644"/>
      <c r="D642" s="644"/>
      <c r="E642" s="641"/>
      <c r="G642" s="642"/>
      <c r="H642" s="642"/>
      <c r="I642" s="643"/>
    </row>
    <row r="643" spans="3:9" s="543" customFormat="1" x14ac:dyDescent="0.2">
      <c r="C643" s="644"/>
      <c r="D643" s="644"/>
      <c r="E643" s="641"/>
      <c r="G643" s="642"/>
      <c r="H643" s="642"/>
      <c r="I643" s="643"/>
    </row>
    <row r="644" spans="3:9" s="543" customFormat="1" x14ac:dyDescent="0.2">
      <c r="C644" s="644"/>
      <c r="D644" s="644"/>
      <c r="E644" s="641"/>
      <c r="G644" s="642"/>
      <c r="H644" s="642"/>
      <c r="I644" s="643"/>
    </row>
    <row r="645" spans="3:9" s="543" customFormat="1" x14ac:dyDescent="0.2">
      <c r="C645" s="644"/>
      <c r="D645" s="644"/>
      <c r="E645" s="641"/>
      <c r="G645" s="642"/>
      <c r="H645" s="642"/>
      <c r="I645" s="643"/>
    </row>
    <row r="646" spans="3:9" s="543" customFormat="1" x14ac:dyDescent="0.2">
      <c r="C646" s="644"/>
      <c r="D646" s="644"/>
      <c r="E646" s="641"/>
      <c r="G646" s="642"/>
      <c r="H646" s="642"/>
      <c r="I646" s="643"/>
    </row>
    <row r="647" spans="3:9" s="543" customFormat="1" x14ac:dyDescent="0.2">
      <c r="C647" s="644"/>
      <c r="D647" s="644"/>
      <c r="E647" s="641"/>
      <c r="G647" s="642"/>
      <c r="H647" s="642"/>
      <c r="I647" s="643"/>
    </row>
    <row r="648" spans="3:9" s="543" customFormat="1" x14ac:dyDescent="0.2">
      <c r="C648" s="644"/>
      <c r="D648" s="644"/>
      <c r="E648" s="641"/>
      <c r="G648" s="642"/>
      <c r="H648" s="642"/>
      <c r="I648" s="643"/>
    </row>
    <row r="649" spans="3:9" s="543" customFormat="1" x14ac:dyDescent="0.2">
      <c r="C649" s="644"/>
      <c r="D649" s="644"/>
      <c r="E649" s="641"/>
      <c r="G649" s="642"/>
      <c r="H649" s="642"/>
      <c r="I649" s="643"/>
    </row>
    <row r="650" spans="3:9" s="543" customFormat="1" x14ac:dyDescent="0.2">
      <c r="C650" s="644"/>
      <c r="D650" s="644"/>
      <c r="E650" s="641"/>
      <c r="G650" s="642"/>
      <c r="H650" s="642"/>
      <c r="I650" s="643"/>
    </row>
    <row r="651" spans="3:9" s="543" customFormat="1" x14ac:dyDescent="0.2">
      <c r="C651" s="644"/>
      <c r="D651" s="644"/>
      <c r="E651" s="641"/>
      <c r="G651" s="642"/>
      <c r="H651" s="642"/>
      <c r="I651" s="643"/>
    </row>
    <row r="652" spans="3:9" s="543" customFormat="1" x14ac:dyDescent="0.2">
      <c r="C652" s="644"/>
      <c r="D652" s="644"/>
      <c r="E652" s="641"/>
      <c r="G652" s="642"/>
      <c r="H652" s="642"/>
      <c r="I652" s="643"/>
    </row>
    <row r="653" spans="3:9" s="543" customFormat="1" x14ac:dyDescent="0.2">
      <c r="C653" s="644"/>
      <c r="D653" s="644"/>
      <c r="E653" s="641"/>
      <c r="G653" s="642"/>
      <c r="H653" s="642"/>
      <c r="I653" s="643"/>
    </row>
    <row r="654" spans="3:9" s="543" customFormat="1" x14ac:dyDescent="0.2">
      <c r="C654" s="644"/>
      <c r="D654" s="644"/>
      <c r="E654" s="641"/>
      <c r="G654" s="642"/>
      <c r="H654" s="642"/>
      <c r="I654" s="643"/>
    </row>
    <row r="655" spans="3:9" s="543" customFormat="1" x14ac:dyDescent="0.2">
      <c r="C655" s="644"/>
      <c r="D655" s="644"/>
      <c r="E655" s="641"/>
      <c r="G655" s="642"/>
      <c r="H655" s="642"/>
      <c r="I655" s="643"/>
    </row>
    <row r="656" spans="3:9" s="543" customFormat="1" x14ac:dyDescent="0.2">
      <c r="C656" s="644"/>
      <c r="D656" s="644"/>
      <c r="E656" s="641"/>
      <c r="G656" s="642"/>
      <c r="H656" s="642"/>
      <c r="I656" s="643"/>
    </row>
    <row r="657" spans="3:9" s="543" customFormat="1" x14ac:dyDescent="0.2">
      <c r="C657" s="644"/>
      <c r="D657" s="644"/>
      <c r="E657" s="641"/>
      <c r="G657" s="642"/>
      <c r="H657" s="642"/>
      <c r="I657" s="643"/>
    </row>
  </sheetData>
  <mergeCells count="25">
    <mergeCell ref="B54:G54"/>
    <mergeCell ref="V7:W7"/>
    <mergeCell ref="X7:Y7"/>
    <mergeCell ref="Z7:AA8"/>
    <mergeCell ref="E7:H7"/>
    <mergeCell ref="I7:I8"/>
    <mergeCell ref="J7:J8"/>
    <mergeCell ref="AB7:AC8"/>
    <mergeCell ref="L8:M8"/>
    <mergeCell ref="N8:O8"/>
    <mergeCell ref="R8:S8"/>
    <mergeCell ref="T8:U8"/>
    <mergeCell ref="V8:W8"/>
    <mergeCell ref="L7:Q7"/>
    <mergeCell ref="R7:S7"/>
    <mergeCell ref="T7:U7"/>
    <mergeCell ref="X8:Y8"/>
    <mergeCell ref="A1:Q1"/>
    <mergeCell ref="B2:K2"/>
    <mergeCell ref="A5:B5"/>
    <mergeCell ref="A6:B6"/>
    <mergeCell ref="A7:A8"/>
    <mergeCell ref="B7:B8"/>
    <mergeCell ref="C7:C8"/>
    <mergeCell ref="D7:D8"/>
  </mergeCells>
  <phoneticPr fontId="2" type="noConversion"/>
  <pageMargins left="0.39370078740157483" right="0.39370078740157483" top="0.39370078740157483" bottom="0.39370078740157483" header="0" footer="0"/>
  <pageSetup paperSize="9" scale="65" fitToHeight="0" orientation="landscape" verticalDpi="300" r:id="rId1"/>
  <headerFooter>
    <oddFooter>Página &amp;P de &amp;N</oddFooter>
  </headerFooter>
  <rowBreaks count="1" manualBreakCount="1">
    <brk id="50" max="30"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E9F502-129B-4A82-B7A5-8DCFB197DDF9}">
  <sheetPr>
    <pageSetUpPr fitToPage="1"/>
  </sheetPr>
  <dimension ref="A1:M23"/>
  <sheetViews>
    <sheetView workbookViewId="0">
      <selection activeCell="K26" sqref="K26"/>
    </sheetView>
  </sheetViews>
  <sheetFormatPr defaultRowHeight="12.75" x14ac:dyDescent="0.2"/>
  <cols>
    <col min="1" max="1" width="9.140625" style="461"/>
    <col min="2" max="2" width="96.140625" customWidth="1"/>
    <col min="3" max="3" width="11.5703125" bestFit="1" customWidth="1"/>
    <col min="5" max="5" width="11.42578125" bestFit="1" customWidth="1"/>
    <col min="6" max="6" width="8" style="502" bestFit="1" customWidth="1"/>
    <col min="7" max="7" width="12" style="502" bestFit="1" customWidth="1"/>
    <col min="8" max="8" width="16.140625" style="512" customWidth="1"/>
    <col min="9" max="9" width="20.7109375" customWidth="1"/>
    <col min="10" max="10" width="21.28515625" customWidth="1"/>
    <col min="13" max="13" width="18" bestFit="1" customWidth="1"/>
  </cols>
  <sheetData>
    <row r="1" spans="1:13" ht="24" x14ac:dyDescent="0.2">
      <c r="A1" s="895" t="s">
        <v>25532</v>
      </c>
      <c r="B1" s="896"/>
      <c r="C1" s="517" t="s">
        <v>25551</v>
      </c>
      <c r="D1" s="518" t="s">
        <v>25552</v>
      </c>
      <c r="E1" s="519" t="s">
        <v>19630</v>
      </c>
      <c r="F1" s="520">
        <v>0.12</v>
      </c>
      <c r="G1" s="521" t="s">
        <v>19631</v>
      </c>
      <c r="H1" s="522">
        <v>0.25940000000000002</v>
      </c>
      <c r="I1" s="523">
        <f>H23</f>
        <v>188677.01000000004</v>
      </c>
      <c r="J1" s="520"/>
    </row>
    <row r="2" spans="1:13" x14ac:dyDescent="0.2">
      <c r="A2" s="897" t="s">
        <v>46</v>
      </c>
      <c r="B2" s="898" t="s">
        <v>47</v>
      </c>
      <c r="C2" s="892" t="s">
        <v>91</v>
      </c>
      <c r="D2" s="892" t="s">
        <v>19</v>
      </c>
      <c r="E2" s="892" t="s">
        <v>20</v>
      </c>
      <c r="F2" s="892"/>
      <c r="G2" s="892"/>
      <c r="H2" s="892"/>
      <c r="I2" s="892" t="s">
        <v>1885</v>
      </c>
      <c r="J2" s="893" t="s">
        <v>5095</v>
      </c>
    </row>
    <row r="3" spans="1:13" ht="26.25" customHeight="1" x14ac:dyDescent="0.2">
      <c r="A3" s="897"/>
      <c r="B3" s="899"/>
      <c r="C3" s="892"/>
      <c r="D3" s="892"/>
      <c r="E3" s="500" t="s">
        <v>83</v>
      </c>
      <c r="F3" s="501" t="s">
        <v>82</v>
      </c>
      <c r="G3" s="443" t="s">
        <v>84</v>
      </c>
      <c r="H3" s="508" t="s">
        <v>21</v>
      </c>
      <c r="I3" s="892"/>
      <c r="J3" s="893"/>
    </row>
    <row r="4" spans="1:13" x14ac:dyDescent="0.2">
      <c r="A4" s="507">
        <v>1</v>
      </c>
      <c r="B4" s="479" t="s">
        <v>25539</v>
      </c>
      <c r="C4" s="480"/>
      <c r="D4" s="480"/>
      <c r="E4" s="480"/>
      <c r="F4" s="480"/>
      <c r="G4" s="513"/>
      <c r="H4" s="509">
        <f>SUM(H5:H18)</f>
        <v>178423.10000000003</v>
      </c>
      <c r="I4" s="476"/>
      <c r="J4" s="469"/>
    </row>
    <row r="5" spans="1:13" x14ac:dyDescent="0.2">
      <c r="A5" s="328" t="s">
        <v>25553</v>
      </c>
      <c r="B5" s="487" t="str">
        <f>IFERROR(IF($J5="COT",VLOOKUP($I5,COTAÇÃO!$A$3:$I$4661,4,FALSE),IF($J5="COMP",VLOOKUP($I5,'Composições criadas'!$A$1:$H$656,4,FALSE),IF($J5="SINAPI",VLOOKUP($I5,SINAPI!$A$7:$D$12422,2,FALSE),IF(J5="SETOP",VLOOKUP($I5,SETOP!A:E,2,FALSE),"ERRO")))),"CÓDIGO DIGITADO INVÁLIDO")</f>
        <v>LOCAÇÃO DE REDE DE ÁGUA OU ESGOTO. AF_03/2024</v>
      </c>
      <c r="C5" s="503">
        <v>880</v>
      </c>
      <c r="D5" s="328" t="s">
        <v>982</v>
      </c>
      <c r="E5" s="494">
        <v>11.1</v>
      </c>
      <c r="F5" s="358">
        <v>0.25940000000000002</v>
      </c>
      <c r="G5" s="514">
        <v>11.1</v>
      </c>
      <c r="H5" s="510">
        <f>C5*G5</f>
        <v>9768</v>
      </c>
      <c r="I5" s="365">
        <v>99063</v>
      </c>
      <c r="J5" s="370" t="s">
        <v>937</v>
      </c>
    </row>
    <row r="6" spans="1:13" ht="36" customHeight="1" x14ac:dyDescent="0.2">
      <c r="A6" s="328" t="s">
        <v>25554</v>
      </c>
      <c r="B6" s="487" t="str">
        <f>IFERROR(IF($J6="COT",VLOOKUP($I6,COTAÇÃO!$A$3:$I$4661,4,FALSE),IF($J6="COMP",VLOOKUP($I6,'Composições criadas'!$A$1:$H$656,4,FALSE),IF($J6="SINAPI",VLOOKUP($I6,SINAPI!$A$7:$D$12422,2,FALSE),IF(J6="SETOP",VLOOKUP($I6,SETOP!A:E,2,FALSE),"ERRO")))),"CÓDIGO DIGITADO INVÁLIDO")</f>
        <v>TRANSPORTE COM CAMINHÃO BASCULANTE DE 6 M³, EM VIA URBANA PAVIMENTADA, DMT ATÉ 30 KM (UNIDADE: M3XKM). AF_07/2020</v>
      </c>
      <c r="C6" s="503">
        <f>(C7/3)*6</f>
        <v>1056</v>
      </c>
      <c r="D6" s="328" t="s">
        <v>1648</v>
      </c>
      <c r="E6" s="494">
        <v>3.12</v>
      </c>
      <c r="F6" s="358">
        <v>0.25940000000000002</v>
      </c>
      <c r="G6" s="514">
        <v>3.93</v>
      </c>
      <c r="H6" s="510">
        <f t="shared" ref="H6:H18" si="0">C6*G6</f>
        <v>4150.08</v>
      </c>
      <c r="I6" s="365">
        <v>97914</v>
      </c>
      <c r="J6" s="370" t="s">
        <v>937</v>
      </c>
      <c r="M6" s="506"/>
    </row>
    <row r="7" spans="1:13" ht="60" customHeight="1" x14ac:dyDescent="0.2">
      <c r="A7" s="328" t="s">
        <v>25555</v>
      </c>
      <c r="B7" s="487" t="str">
        <f>IFERROR(IF($J7="COT",VLOOKUP($I7,COTAÇÃO!$A$3:$I$4661,4,FALSE),IF($J7="COMP",VLOOKUP($I7,'Composições criadas'!$A$1:$H$656,4,FALSE),IF($J7="SINAPI",VLOOKUP($I7,SINAPI!$A$7:$D$12422,2,FALSE),IF(J7="SETOP",VLOOKUP($I7,SETOP!A:E,2,FALSE),"ERRO")))),"CÓDIGO DIGITADO INVÁLIDO")</f>
        <v>ESCAVAÇÃO MECANIZADA DE VALA COM PROF. ATÉ 1,5 M (MÉDIA MONTANTE E JUSANTE/UMA COMPOSIÇÃO POR TRECHO), RETROESCAV. (0,26 M3), LARG. MENOR QUE 0,8 M, EM SOLO DE 1A CATEGORIA, EM LOCAIS COM ALTO NÍVEL DE INTERFERÊNCIA. AF_09/2024</v>
      </c>
      <c r="C7" s="503">
        <f>(C5*0.6)*1</f>
        <v>528</v>
      </c>
      <c r="D7" s="328" t="s">
        <v>1643</v>
      </c>
      <c r="E7" s="494">
        <v>17.21</v>
      </c>
      <c r="F7" s="358">
        <v>0.25940000000000002</v>
      </c>
      <c r="G7" s="514">
        <f>ROUND(E7*(1+F7),2)</f>
        <v>21.67</v>
      </c>
      <c r="H7" s="510">
        <f t="shared" si="0"/>
        <v>11441.76</v>
      </c>
      <c r="I7" s="365">
        <v>90099</v>
      </c>
      <c r="J7" s="373" t="s">
        <v>937</v>
      </c>
    </row>
    <row r="8" spans="1:13" ht="24" customHeight="1" x14ac:dyDescent="0.2">
      <c r="A8" s="328" t="s">
        <v>25556</v>
      </c>
      <c r="B8" s="487" t="str">
        <f>IFERROR(IF($J8="COT",VLOOKUP($I8,COTAÇÃO!$A$3:$I$4661,4,FALSE),IF($J8="COMP",VLOOKUP($I8,'Composições criadas'!$A$1:$H$656,4,FALSE),IF($J8="SINAPI",VLOOKUP($I8,SINAPI!$A$7:$D$12422,2,FALSE),IF(J8="SETOP",VLOOKUP($I8,SETOP!A:E,2,FALSE),"ERRO")))),"CÓDIGO DIGITADO INVÁLIDO")</f>
        <v>PREPARO DE FUNDO DE VALA COM LARGURA MENOR QUE 1,5 M (ACERTO DO SOLO NATURAL). AF_08/2020</v>
      </c>
      <c r="C8" s="503">
        <f>C5*0.6</f>
        <v>528</v>
      </c>
      <c r="D8" s="328" t="s">
        <v>984</v>
      </c>
      <c r="E8" s="494">
        <v>8.8000000000000007</v>
      </c>
      <c r="F8" s="358">
        <v>0.25940000000000002</v>
      </c>
      <c r="G8" s="514">
        <v>11.08</v>
      </c>
      <c r="H8" s="510">
        <f t="shared" si="0"/>
        <v>5850.24</v>
      </c>
      <c r="I8" s="365">
        <v>101616</v>
      </c>
      <c r="J8" s="370" t="s">
        <v>937</v>
      </c>
    </row>
    <row r="9" spans="1:13" ht="36" customHeight="1" x14ac:dyDescent="0.2">
      <c r="A9" s="328" t="s">
        <v>25557</v>
      </c>
      <c r="B9" s="490" t="s">
        <v>25535</v>
      </c>
      <c r="C9" s="504">
        <v>880</v>
      </c>
      <c r="D9" s="328" t="s">
        <v>982</v>
      </c>
      <c r="E9" s="495">
        <v>6.48</v>
      </c>
      <c r="F9" s="358">
        <v>0.25940000000000002</v>
      </c>
      <c r="G9" s="514">
        <v>8.16</v>
      </c>
      <c r="H9" s="510">
        <f t="shared" si="0"/>
        <v>7180.8</v>
      </c>
      <c r="I9" s="365">
        <v>90742</v>
      </c>
      <c r="J9" s="373" t="s">
        <v>937</v>
      </c>
    </row>
    <row r="10" spans="1:13" ht="24" customHeight="1" x14ac:dyDescent="0.2">
      <c r="A10" s="328" t="s">
        <v>25558</v>
      </c>
      <c r="B10" s="490" t="s">
        <v>25536</v>
      </c>
      <c r="C10" s="504">
        <v>880</v>
      </c>
      <c r="D10" s="328" t="s">
        <v>982</v>
      </c>
      <c r="E10" s="496">
        <v>63.81</v>
      </c>
      <c r="F10" s="492">
        <v>0.12</v>
      </c>
      <c r="G10" s="514">
        <v>71.47</v>
      </c>
      <c r="H10" s="510">
        <f t="shared" si="0"/>
        <v>62893.599999999999</v>
      </c>
      <c r="I10" s="365">
        <v>38032</v>
      </c>
      <c r="J10" s="373" t="s">
        <v>937</v>
      </c>
    </row>
    <row r="11" spans="1:13" ht="36" customHeight="1" x14ac:dyDescent="0.2">
      <c r="A11" s="328" t="s">
        <v>25559</v>
      </c>
      <c r="B11" s="490" t="s">
        <v>25546</v>
      </c>
      <c r="C11" s="504">
        <v>90</v>
      </c>
      <c r="D11" s="491" t="s">
        <v>25606</v>
      </c>
      <c r="E11" s="496">
        <v>88.63</v>
      </c>
      <c r="F11" s="358">
        <v>0.25940000000000002</v>
      </c>
      <c r="G11" s="514">
        <v>111.62</v>
      </c>
      <c r="H11" s="510">
        <f t="shared" si="0"/>
        <v>10045.800000000001</v>
      </c>
      <c r="I11" s="365" t="s">
        <v>25522</v>
      </c>
      <c r="J11" s="373" t="s">
        <v>1920</v>
      </c>
    </row>
    <row r="12" spans="1:13" ht="48" customHeight="1" x14ac:dyDescent="0.2">
      <c r="A12" s="328" t="s">
        <v>25560</v>
      </c>
      <c r="B12" s="490" t="s">
        <v>25541</v>
      </c>
      <c r="C12" s="504">
        <v>10</v>
      </c>
      <c r="D12" s="491" t="s">
        <v>25606</v>
      </c>
      <c r="E12" s="496">
        <v>1068.49</v>
      </c>
      <c r="F12" s="358">
        <v>0.25940000000000002</v>
      </c>
      <c r="G12" s="514">
        <v>1345.66</v>
      </c>
      <c r="H12" s="510">
        <f t="shared" si="0"/>
        <v>13456.6</v>
      </c>
      <c r="I12" s="365">
        <v>97978</v>
      </c>
      <c r="J12" s="373" t="s">
        <v>937</v>
      </c>
    </row>
    <row r="13" spans="1:13" ht="48" customHeight="1" x14ac:dyDescent="0.2">
      <c r="A13" s="328" t="s">
        <v>25561</v>
      </c>
      <c r="B13" s="490" t="s">
        <v>25537</v>
      </c>
      <c r="C13" s="504">
        <v>10</v>
      </c>
      <c r="D13" s="491" t="s">
        <v>923</v>
      </c>
      <c r="E13" s="496">
        <v>457.2</v>
      </c>
      <c r="F13" s="492">
        <v>0.12</v>
      </c>
      <c r="G13" s="514">
        <v>512.05999999999995</v>
      </c>
      <c r="H13" s="510">
        <f t="shared" si="0"/>
        <v>5120.5999999999995</v>
      </c>
      <c r="I13" s="365">
        <v>11301</v>
      </c>
      <c r="J13" s="373" t="s">
        <v>937</v>
      </c>
    </row>
    <row r="14" spans="1:13" x14ac:dyDescent="0.2">
      <c r="A14" s="328" t="s">
        <v>25562</v>
      </c>
      <c r="B14" s="490" t="s">
        <v>25525</v>
      </c>
      <c r="C14" s="504">
        <v>10</v>
      </c>
      <c r="D14" s="491" t="s">
        <v>25606</v>
      </c>
      <c r="E14" s="496">
        <v>134.63999999999999</v>
      </c>
      <c r="F14" s="358">
        <v>0.25940000000000002</v>
      </c>
      <c r="G14" s="514">
        <v>169.57</v>
      </c>
      <c r="H14" s="510">
        <f t="shared" si="0"/>
        <v>1695.6999999999998</v>
      </c>
      <c r="I14" s="365" t="s">
        <v>12540</v>
      </c>
      <c r="J14" s="373" t="s">
        <v>1920</v>
      </c>
    </row>
    <row r="15" spans="1:13" ht="36" customHeight="1" x14ac:dyDescent="0.2">
      <c r="A15" s="328" t="s">
        <v>25547</v>
      </c>
      <c r="B15" s="490" t="s">
        <v>25542</v>
      </c>
      <c r="C15" s="504">
        <v>15</v>
      </c>
      <c r="D15" s="491" t="s">
        <v>923</v>
      </c>
      <c r="E15" s="496">
        <v>134.63999999999999</v>
      </c>
      <c r="F15" s="492">
        <v>0.12</v>
      </c>
      <c r="G15" s="514">
        <v>150.80000000000001</v>
      </c>
      <c r="H15" s="510">
        <f t="shared" si="0"/>
        <v>2262</v>
      </c>
      <c r="I15" s="493">
        <v>43442</v>
      </c>
      <c r="J15" s="373" t="s">
        <v>937</v>
      </c>
    </row>
    <row r="16" spans="1:13" ht="36" customHeight="1" x14ac:dyDescent="0.2">
      <c r="A16" s="328" t="s">
        <v>25548</v>
      </c>
      <c r="B16" s="490" t="s">
        <v>25538</v>
      </c>
      <c r="C16" s="504">
        <f>(C5*0.4)*0.6</f>
        <v>211.2</v>
      </c>
      <c r="D16" s="491" t="s">
        <v>1643</v>
      </c>
      <c r="E16" s="496">
        <v>77.290000000000006</v>
      </c>
      <c r="F16" s="492">
        <v>0.25940000000000002</v>
      </c>
      <c r="G16" s="515">
        <v>97.34</v>
      </c>
      <c r="H16" s="510">
        <f t="shared" si="0"/>
        <v>20558.207999999999</v>
      </c>
      <c r="I16" s="493" t="s">
        <v>5041</v>
      </c>
      <c r="J16" s="489" t="s">
        <v>1927</v>
      </c>
    </row>
    <row r="17" spans="1:10" ht="72" customHeight="1" x14ac:dyDescent="0.2">
      <c r="A17" s="328" t="s">
        <v>25549</v>
      </c>
      <c r="B17" s="487" t="str">
        <f>IFERROR(IF($J17="COT",VLOOKUP($I17,COTAÇÃO!$A$3:$I$4661,4,FALSE),IF($J17="COMP",VLOOKUP($I17,'Composições criadas'!$A$1:$H$656,4,FALSE),IF($J17="SINAPI",VLOOKUP($I17,SINAPI!$A$7:$D$12422,2,FALSE),IF(J17="SETOP",VLOOKUP($I17,SETOP!A:E,2,FALSE),"ERRO")))),"CÓDIGO DIGITADO INVÁLIDO")</f>
        <v>REATERRO MECANIZADO DE VALA COM RETROESCAVADEIRA (CAPACIDADE DA CAÇAMBA   DA RETRO: 0,26 M³/POTÊNCIA: 88 HP), LARGURA ATÉ 0,8 M, PROFUNDIDADE ATÉ 1,5 M, COM SOLO (SEM SUBSTITUIÇÃO) DE 1ª CATEGORIA, COM COMPACTADOR DE SOLOS DE PERCUSSÃO. AF_08/2023</v>
      </c>
      <c r="C17" s="503">
        <f>(C5*0.6)*0.6</f>
        <v>316.8</v>
      </c>
      <c r="D17" s="328" t="s">
        <v>1643</v>
      </c>
      <c r="E17" s="495">
        <v>27.85</v>
      </c>
      <c r="F17" s="358">
        <v>0.25940000000000002</v>
      </c>
      <c r="G17" s="514">
        <v>35.07</v>
      </c>
      <c r="H17" s="510">
        <f t="shared" si="0"/>
        <v>11110.176000000001</v>
      </c>
      <c r="I17" s="365">
        <v>93378</v>
      </c>
      <c r="J17" s="373" t="s">
        <v>937</v>
      </c>
    </row>
    <row r="18" spans="1:10" ht="24" customHeight="1" x14ac:dyDescent="0.2">
      <c r="A18" s="328" t="s">
        <v>25550</v>
      </c>
      <c r="B18" s="487" t="str">
        <f>IFERROR(IF($J18="COT",VLOOKUP($I18,COTAÇÃO!$A$3:$I$4661,4,FALSE),IF($J18="COMP",VLOOKUP($I18,'Composições criadas'!$A$1:$H$656,4,FALSE),IF($J18="SINAPI",VLOOKUP($I18,SINAPI!$A$7:$D$12422,2,FALSE),IF(J18="SETOP",VLOOKUP($I18,SETOP!A:E,2,FALSE),"ERRO")))),"CÓDIGO DIGITADO INVÁLIDO")</f>
        <v>EMBASAMENTO DE MATERIAL GRANULAR - PO DE PEDRA, ESPESSURA 10CM</v>
      </c>
      <c r="C18" s="503">
        <f>(C5*0.1)*0.6</f>
        <v>52.8</v>
      </c>
      <c r="D18" s="328" t="s">
        <v>1869</v>
      </c>
      <c r="E18" s="495">
        <f>IFERROR(IF($J18="COT",VLOOKUP($I18,COTAÇÃO!$A$3:$I$4661,9,FALSE),IF($J18="COMP",VLOOKUP($I18,'Composições criadas'!$A$1:$H$656,8,FALSE),IF($J18="SINAPI",VLOOKUP($I18,SINAPI!$A$7:$D$12422,4,FALSE),IF(J18="SETOP",VLOOKUP($I18,SETOP!A:D,4,FALSE),0)))),0)</f>
        <v>193.84</v>
      </c>
      <c r="F18" s="358">
        <v>0.25940000000000002</v>
      </c>
      <c r="G18" s="514">
        <v>244.12</v>
      </c>
      <c r="H18" s="510">
        <f t="shared" si="0"/>
        <v>12889.536</v>
      </c>
      <c r="I18" s="365" t="s">
        <v>25514</v>
      </c>
      <c r="J18" s="373" t="s">
        <v>1920</v>
      </c>
    </row>
    <row r="19" spans="1:10" x14ac:dyDescent="0.2">
      <c r="A19" s="507" t="s">
        <v>25563</v>
      </c>
      <c r="B19" s="482" t="s">
        <v>5097</v>
      </c>
      <c r="C19" s="505"/>
      <c r="D19" s="480"/>
      <c r="E19" s="480"/>
      <c r="F19" s="480"/>
      <c r="G19" s="516"/>
      <c r="H19" s="511">
        <f>H20</f>
        <v>9995.86</v>
      </c>
      <c r="I19" s="476"/>
      <c r="J19" s="483"/>
    </row>
    <row r="20" spans="1:10" ht="36" customHeight="1" x14ac:dyDescent="0.2">
      <c r="A20" s="328" t="s">
        <v>25564</v>
      </c>
      <c r="B20" s="487" t="str">
        <f>IFERROR(IF($J20="COT",VLOOKUP($I20,COTAÇÃO!$A$3:$I$4661,4,FALSE),IF($J20="COMP",VLOOKUP($I20,'Composições criadas'!$A$1:$H$656,4,FALSE),IF($J20="SINAPI",VLOOKUP($I20,SINAPI!$A$7:$D$12422,2,FALSE),IF(J20="SETOP",VLOOKUP($I20,SETOP!A:B,3,FALSE),"ERRO")))),"CÓDIGO DIGITADO INVÁLIDO")</f>
        <v>ADMINISTRAÇÃO LOCAL DE OBRAS - ENCARREGADO GERAL, TÉCNICO DE SEGURANÇA E ENGENHEIRO RT EXECUÇÃO</v>
      </c>
      <c r="C20" s="503">
        <v>1</v>
      </c>
      <c r="D20" s="328" t="s">
        <v>25606</v>
      </c>
      <c r="E20" s="494">
        <v>7937</v>
      </c>
      <c r="F20" s="358">
        <v>0.25940000000000002</v>
      </c>
      <c r="G20" s="514">
        <f>ROUND(E20*(1+F20),2)</f>
        <v>9995.86</v>
      </c>
      <c r="H20" s="510">
        <f t="shared" ref="H20:H22" si="1">C20*G20</f>
        <v>9995.86</v>
      </c>
      <c r="I20" s="365" t="s">
        <v>8842</v>
      </c>
      <c r="J20" s="370" t="s">
        <v>1920</v>
      </c>
    </row>
    <row r="21" spans="1:10" x14ac:dyDescent="0.2">
      <c r="A21" s="507" t="s">
        <v>25565</v>
      </c>
      <c r="B21" s="479" t="s">
        <v>5098</v>
      </c>
      <c r="C21" s="505"/>
      <c r="D21" s="480"/>
      <c r="E21" s="480"/>
      <c r="F21" s="480"/>
      <c r="G21" s="516"/>
      <c r="H21" s="511">
        <f>H22</f>
        <v>258.05</v>
      </c>
      <c r="I21" s="476"/>
      <c r="J21" s="483"/>
    </row>
    <row r="22" spans="1:10" x14ac:dyDescent="0.2">
      <c r="A22" s="328" t="s">
        <v>25566</v>
      </c>
      <c r="B22" s="487" t="str">
        <f>IFERROR(IF($J22="COT",VLOOKUP($I22,COTAÇÃO!$A$3:$I$4661,4,FALSE),IF($J22="COMP",VLOOKUP($I22,'Composições criadas'!$A$1:$H$656,4,FALSE),IF($J22="SINAPI",VLOOKUP($I22,SINAPI!$A$7:$D$12422,2,FALSE),IF(J22="SETOP",VLOOKUP($I22,SETOP!A:B,3,FALSE),"ERRO")))),"CÓDIGO DIGITADO INVÁLIDO")</f>
        <v>DESENHISTA PROJETISTA COM ENCARGOS COMPLEMENTARES</v>
      </c>
      <c r="C22" s="503">
        <v>5</v>
      </c>
      <c r="D22" s="328" t="str">
        <f>IFERROR(IF($J22="COT",VLOOKUP($I22,COTAÇÃO!$A$3:$I$4661,5,FALSE),IF($J22="COMP",VLOOKUP($I22,'Composições criadas'!$A$1:$H$656,5,FALSE),IF($J22="SINAPI",VLOOKUP($I22,SINAPI!$A$7:$D$12422,3,FALSE),IF(J22="SETOP",VLOOKUP($I22,SETOP!A:B,4,FALSE),"ERRO")))),"ERRO")</f>
        <v>H</v>
      </c>
      <c r="E22" s="494">
        <f>IFERROR(IF($J22="COT",VLOOKUP($I22,COTAÇÃO!$A$3:$I$4661,9,FALSE),IF($J22="COMP",VLOOKUP($I22,'Composições criadas'!$A$1:$H$656,8,FALSE),IF($J22="SINAPI",VLOOKUP($I22,SINAPI!$A$7:$D$12422,4,FALSE),IF(J22="SETOP",VLOOKUP($I22,SETOP!A:B,5,FALSE),0)))),0)</f>
        <v>44.51</v>
      </c>
      <c r="F22" s="358">
        <v>0.25940000000000002</v>
      </c>
      <c r="G22" s="514">
        <v>51.61</v>
      </c>
      <c r="H22" s="510">
        <f t="shared" si="1"/>
        <v>258.05</v>
      </c>
      <c r="I22" s="365">
        <v>90775</v>
      </c>
      <c r="J22" s="370" t="s">
        <v>937</v>
      </c>
    </row>
    <row r="23" spans="1:10" x14ac:dyDescent="0.2">
      <c r="A23" s="507"/>
      <c r="B23" s="894" t="s">
        <v>21</v>
      </c>
      <c r="C23" s="894"/>
      <c r="D23" s="894"/>
      <c r="E23" s="894"/>
      <c r="F23" s="894"/>
      <c r="G23" s="894"/>
      <c r="H23" s="511">
        <f>H21+H19+H4</f>
        <v>188677.01000000004</v>
      </c>
      <c r="I23" s="476"/>
      <c r="J23" s="483"/>
    </row>
  </sheetData>
  <mergeCells count="9">
    <mergeCell ref="I2:I3"/>
    <mergeCell ref="J2:J3"/>
    <mergeCell ref="B23:G23"/>
    <mergeCell ref="A1:B1"/>
    <mergeCell ref="A2:A3"/>
    <mergeCell ref="B2:B3"/>
    <mergeCell ref="C2:C3"/>
    <mergeCell ref="D2:D3"/>
    <mergeCell ref="E2:H2"/>
  </mergeCells>
  <pageMargins left="0.511811024" right="0.511811024" top="0.78740157499999996" bottom="0.78740157499999996" header="0.31496062000000002" footer="0.31496062000000002"/>
  <pageSetup paperSize="9" scale="64" fitToHeight="0"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3:V21"/>
  <sheetViews>
    <sheetView topLeftCell="C1" workbookViewId="0">
      <selection activeCell="D25" sqref="D25:E25"/>
    </sheetView>
  </sheetViews>
  <sheetFormatPr defaultRowHeight="12.75" x14ac:dyDescent="0.2"/>
  <cols>
    <col min="2" max="2" width="93" customWidth="1"/>
    <col min="3" max="3" width="9.140625" style="8"/>
    <col min="4" max="4" width="17.7109375" bestFit="1" customWidth="1"/>
    <col min="6" max="6" width="10" customWidth="1"/>
    <col min="8" max="8" width="10.7109375" bestFit="1" customWidth="1"/>
    <col min="9" max="10" width="9.140625" style="8"/>
    <col min="12" max="12" width="10.28515625" bestFit="1" customWidth="1"/>
    <col min="22" max="22" width="9.140625" style="8"/>
  </cols>
  <sheetData>
    <row r="3" spans="2:22" x14ac:dyDescent="0.2">
      <c r="I3" s="182" t="s">
        <v>468</v>
      </c>
      <c r="J3" s="182" t="s">
        <v>471</v>
      </c>
      <c r="K3" s="181" t="s">
        <v>473</v>
      </c>
      <c r="L3" s="181" t="s">
        <v>472</v>
      </c>
    </row>
    <row r="4" spans="2:22" x14ac:dyDescent="0.2">
      <c r="C4" s="182" t="s">
        <v>461</v>
      </c>
      <c r="D4" s="181" t="s">
        <v>462</v>
      </c>
      <c r="E4" s="181" t="s">
        <v>463</v>
      </c>
      <c r="F4" s="181" t="s">
        <v>464</v>
      </c>
      <c r="G4" s="181" t="s">
        <v>465</v>
      </c>
      <c r="H4" s="181" t="s">
        <v>466</v>
      </c>
      <c r="I4" s="182" t="s">
        <v>467</v>
      </c>
      <c r="J4" s="182" t="s">
        <v>467</v>
      </c>
      <c r="K4" s="182" t="s">
        <v>467</v>
      </c>
      <c r="L4" s="182" t="s">
        <v>474</v>
      </c>
    </row>
    <row r="5" spans="2:22" x14ac:dyDescent="0.2">
      <c r="B5" s="181" t="s">
        <v>169</v>
      </c>
      <c r="C5" s="183">
        <f>(2*0.0254)*(1/4*0.0254)*7850</f>
        <v>2.5322529999999999</v>
      </c>
      <c r="D5" s="184">
        <f>1/0.03</f>
        <v>33.333333333333336</v>
      </c>
      <c r="E5" s="184">
        <f>C5*D5</f>
        <v>84.408433333333335</v>
      </c>
      <c r="F5" s="184">
        <f>6.12*3.2</f>
        <v>19.584000000000003</v>
      </c>
      <c r="G5" s="184">
        <f>F5*E5</f>
        <v>1653.0547584000003</v>
      </c>
      <c r="H5" s="184">
        <f>G5*1.1</f>
        <v>1818.3602342400004</v>
      </c>
      <c r="I5" s="8">
        <f>807.47/(0.006*7850)</f>
        <v>17.143736730360935</v>
      </c>
      <c r="J5" s="8">
        <f>0.2*I5</f>
        <v>3.4287473460721873</v>
      </c>
      <c r="K5">
        <f>ROUND(I5+J5,2)</f>
        <v>20.57</v>
      </c>
      <c r="L5" s="185">
        <f>H5*K5</f>
        <v>37403.670018316807</v>
      </c>
    </row>
    <row r="6" spans="2:22" x14ac:dyDescent="0.2">
      <c r="B6" s="181" t="s">
        <v>170</v>
      </c>
      <c r="C6" s="183">
        <f>(2*0.0254)*(1/4*0.0254)*7850</f>
        <v>2.5322529999999999</v>
      </c>
      <c r="D6" s="184">
        <f>1/0.1027</f>
        <v>9.7370983446932815</v>
      </c>
      <c r="E6" s="184">
        <f>C6*D6</f>
        <v>24.656796494644595</v>
      </c>
      <c r="F6" s="184">
        <f>6.12*3.2</f>
        <v>19.584000000000003</v>
      </c>
      <c r="G6" s="184">
        <f>F6*E6</f>
        <v>482.87870255111983</v>
      </c>
      <c r="H6" s="184">
        <f>G6*1.1</f>
        <v>531.1665728062319</v>
      </c>
      <c r="I6" s="8">
        <f>I5</f>
        <v>17.143736730360935</v>
      </c>
      <c r="J6" s="8">
        <f>0.2*I6</f>
        <v>3.4287473460721873</v>
      </c>
      <c r="K6">
        <f>ROUND(I6+J6,2)</f>
        <v>20.57</v>
      </c>
      <c r="L6" s="185">
        <f>H6*K6</f>
        <v>10926.096402624191</v>
      </c>
    </row>
    <row r="10" spans="2:22" x14ac:dyDescent="0.2">
      <c r="H10" s="181"/>
      <c r="I10" s="182"/>
      <c r="J10" s="900" t="s">
        <v>594</v>
      </c>
      <c r="K10" s="901"/>
      <c r="L10" s="901"/>
      <c r="M10" s="901"/>
      <c r="N10" s="901"/>
      <c r="O10" s="901"/>
      <c r="P10" s="901"/>
      <c r="Q10" s="901"/>
      <c r="R10" s="901"/>
      <c r="S10" s="901"/>
      <c r="T10" s="900" t="s">
        <v>595</v>
      </c>
      <c r="U10" s="900"/>
      <c r="V10" s="182" t="s">
        <v>21</v>
      </c>
    </row>
    <row r="11" spans="2:22" s="8" customFormat="1" x14ac:dyDescent="0.2">
      <c r="D11" s="182" t="s">
        <v>580</v>
      </c>
      <c r="E11" s="182" t="s">
        <v>581</v>
      </c>
      <c r="F11" s="182" t="s">
        <v>582</v>
      </c>
      <c r="G11" s="182" t="s">
        <v>81</v>
      </c>
      <c r="H11" s="182" t="s">
        <v>585</v>
      </c>
      <c r="I11" s="182" t="s">
        <v>586</v>
      </c>
      <c r="J11" s="182" t="s">
        <v>587</v>
      </c>
      <c r="K11" s="182" t="s">
        <v>588</v>
      </c>
      <c r="L11" s="182" t="s">
        <v>589</v>
      </c>
      <c r="M11" s="182" t="s">
        <v>590</v>
      </c>
      <c r="N11" s="182" t="s">
        <v>81</v>
      </c>
      <c r="O11" s="182" t="s">
        <v>583</v>
      </c>
      <c r="P11" s="182" t="s">
        <v>584</v>
      </c>
      <c r="Q11" s="182" t="s">
        <v>591</v>
      </c>
      <c r="R11" s="182" t="s">
        <v>592</v>
      </c>
      <c r="S11" s="182" t="s">
        <v>593</v>
      </c>
      <c r="T11" s="182" t="s">
        <v>580</v>
      </c>
      <c r="U11" s="182" t="s">
        <v>581</v>
      </c>
      <c r="V11" s="182" t="s">
        <v>87</v>
      </c>
    </row>
    <row r="12" spans="2:22" s="8" customFormat="1" x14ac:dyDescent="0.2">
      <c r="D12" s="8">
        <v>800</v>
      </c>
      <c r="E12" s="8">
        <v>350</v>
      </c>
      <c r="F12" s="8">
        <v>18.2</v>
      </c>
      <c r="G12" s="8">
        <v>1000</v>
      </c>
      <c r="H12" s="8">
        <f>(D12-2*F12)/1000</f>
        <v>0.76360000000000006</v>
      </c>
      <c r="I12" s="8">
        <f>(E12-2*F12)/1000</f>
        <v>0.31360000000000005</v>
      </c>
      <c r="J12" s="8">
        <f>D12/2000</f>
        <v>0.4</v>
      </c>
      <c r="K12" s="8">
        <f>E12/2000</f>
        <v>0.17499999999999999</v>
      </c>
      <c r="L12" s="8">
        <f>H12/2</f>
        <v>0.38180000000000003</v>
      </c>
      <c r="M12" s="8">
        <f>I12/2</f>
        <v>0.15680000000000002</v>
      </c>
      <c r="N12" s="8">
        <f>G12/1000</f>
        <v>1</v>
      </c>
      <c r="O12" s="192">
        <f>PI()*N12/3*(J12^2+J12*K12+K12^2)</f>
        <v>0.27292586178061329</v>
      </c>
      <c r="P12" s="8">
        <f>PI()*N12/3*(L12^2+L12*M12+M12^2)</f>
        <v>0.2410897158113712</v>
      </c>
      <c r="Q12" s="8">
        <f>O12-P12</f>
        <v>3.1836145969242086E-2</v>
      </c>
      <c r="R12" s="8">
        <v>7050</v>
      </c>
      <c r="S12" s="8">
        <f>ROUND(Q12*R12,0)</f>
        <v>224</v>
      </c>
      <c r="T12" s="8">
        <v>117</v>
      </c>
      <c r="U12" s="8">
        <v>26</v>
      </c>
      <c r="V12" s="8">
        <f>S12+T12+U12</f>
        <v>367</v>
      </c>
    </row>
    <row r="13" spans="2:22" s="8" customFormat="1" x14ac:dyDescent="0.2">
      <c r="D13" s="8">
        <v>600</v>
      </c>
      <c r="E13" s="8">
        <v>250</v>
      </c>
      <c r="F13" s="8">
        <v>18.2</v>
      </c>
      <c r="G13" s="8">
        <v>280</v>
      </c>
      <c r="H13" s="8">
        <f>(D13-2*F13)/1000</f>
        <v>0.56359999999999999</v>
      </c>
      <c r="I13" s="8">
        <f>(E13-2*F13)/1000</f>
        <v>0.21359999999999998</v>
      </c>
      <c r="J13" s="8">
        <f>D13/2000</f>
        <v>0.3</v>
      </c>
      <c r="K13" s="8">
        <f>E13/2000</f>
        <v>0.125</v>
      </c>
      <c r="L13" s="8">
        <f>H13/2</f>
        <v>0.28179999999999999</v>
      </c>
      <c r="M13" s="8">
        <f>I13/2</f>
        <v>0.10679999999999999</v>
      </c>
      <c r="N13" s="8">
        <f>G13/1000</f>
        <v>0.28000000000000003</v>
      </c>
      <c r="O13" s="192">
        <f>PI()*N13/3*(J13^2+J13*K13+K13^2)</f>
        <v>4.196644186420366E-2</v>
      </c>
      <c r="P13" s="8">
        <f>PI()*N13/3*(L13^2+L13*M13+M13^2)</f>
        <v>3.5453754417219902E-2</v>
      </c>
      <c r="Q13" s="8">
        <f>O13-P13</f>
        <v>6.5126874469837587E-3</v>
      </c>
      <c r="R13" s="8">
        <v>7051</v>
      </c>
      <c r="S13" s="8">
        <f>ROUND(Q13*R13,0)</f>
        <v>46</v>
      </c>
      <c r="T13" s="8">
        <v>82</v>
      </c>
      <c r="U13" s="8">
        <v>14.5</v>
      </c>
      <c r="V13" s="8">
        <f>S13+T13+U13</f>
        <v>142.5</v>
      </c>
    </row>
    <row r="14" spans="2:22" s="8" customFormat="1" x14ac:dyDescent="0.2"/>
    <row r="15" spans="2:22" s="8" customFormat="1" x14ac:dyDescent="0.2">
      <c r="E15" s="182" t="s">
        <v>600</v>
      </c>
      <c r="F15" s="182" t="s">
        <v>601</v>
      </c>
      <c r="G15" s="182" t="s">
        <v>87</v>
      </c>
    </row>
    <row r="16" spans="2:22" s="8" customFormat="1" x14ac:dyDescent="0.2">
      <c r="D16" s="182" t="s">
        <v>596</v>
      </c>
      <c r="E16" s="8">
        <f>2.037*2+7.064*2+7.064*2</f>
        <v>32.33</v>
      </c>
      <c r="F16" s="8">
        <v>3.548</v>
      </c>
      <c r="G16" s="8">
        <f>E16*F16</f>
        <v>114.70684</v>
      </c>
    </row>
    <row r="17" spans="4:7" s="8" customFormat="1" x14ac:dyDescent="0.2">
      <c r="D17" s="182" t="s">
        <v>597</v>
      </c>
      <c r="E17" s="8">
        <f>2.037</f>
        <v>2.0369999999999999</v>
      </c>
      <c r="F17" s="8">
        <v>6.1289999999999996</v>
      </c>
      <c r="G17" s="8">
        <f>E17*F17</f>
        <v>12.484772999999999</v>
      </c>
    </row>
    <row r="18" spans="4:7" s="8" customFormat="1" x14ac:dyDescent="0.2">
      <c r="D18" s="182" t="s">
        <v>598</v>
      </c>
      <c r="E18" s="8">
        <f>2.037*4+7.064</f>
        <v>15.212</v>
      </c>
      <c r="F18" s="8">
        <v>2.72</v>
      </c>
      <c r="G18" s="8">
        <f>E18*F18</f>
        <v>41.376640000000002</v>
      </c>
    </row>
    <row r="19" spans="4:7" s="8" customFormat="1" x14ac:dyDescent="0.2">
      <c r="D19" s="182" t="s">
        <v>599</v>
      </c>
      <c r="E19" s="8">
        <f>2.037*7.064</f>
        <v>14.389367999999999</v>
      </c>
      <c r="F19" s="182">
        <f>PI()*(1/8*0.0254)^2/4*1.25*7850/0.01*2</f>
        <v>15.537709808263111</v>
      </c>
      <c r="G19" s="8">
        <f>E19*F19</f>
        <v>223.57782430830733</v>
      </c>
    </row>
    <row r="20" spans="4:7" s="8" customFormat="1" x14ac:dyDescent="0.2">
      <c r="G20" s="8">
        <f>SUM(G16:G19)</f>
        <v>392.14607730830733</v>
      </c>
    </row>
    <row r="21" spans="4:7" s="8" customFormat="1" x14ac:dyDescent="0.2"/>
  </sheetData>
  <mergeCells count="2">
    <mergeCell ref="J10:S10"/>
    <mergeCell ref="T10:U10"/>
  </mergeCells>
  <pageMargins left="0.511811024" right="0.511811024" top="0.78740157499999996" bottom="0.78740157499999996" header="0.31496062000000002" footer="0.3149606200000000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4:E21"/>
  <sheetViews>
    <sheetView workbookViewId="0">
      <selection activeCell="D25" sqref="D25:E25"/>
    </sheetView>
  </sheetViews>
  <sheetFormatPr defaultRowHeight="12.75" x14ac:dyDescent="0.2"/>
  <cols>
    <col min="2" max="2" width="54.5703125" bestFit="1" customWidth="1"/>
    <col min="3" max="3" width="9.140625" style="8"/>
    <col min="4" max="4" width="10.28515625" style="8" bestFit="1" customWidth="1"/>
    <col min="5" max="5" width="9.140625" style="8"/>
  </cols>
  <sheetData>
    <row r="4" spans="2:5" x14ac:dyDescent="0.2">
      <c r="C4" s="182" t="s">
        <v>465</v>
      </c>
      <c r="D4" s="182" t="s">
        <v>477</v>
      </c>
      <c r="E4" s="182" t="s">
        <v>467</v>
      </c>
    </row>
    <row r="5" spans="2:5" x14ac:dyDescent="0.2">
      <c r="B5" s="181" t="s">
        <v>450</v>
      </c>
      <c r="C5" s="183">
        <v>563</v>
      </c>
      <c r="D5" s="183"/>
      <c r="E5" s="183"/>
    </row>
    <row r="6" spans="2:5" x14ac:dyDescent="0.2">
      <c r="C6" s="183"/>
      <c r="D6" s="183"/>
      <c r="E6" s="183"/>
    </row>
    <row r="7" spans="2:5" x14ac:dyDescent="0.2">
      <c r="B7" s="181" t="s">
        <v>476</v>
      </c>
      <c r="C7" s="183">
        <f>155/1</f>
        <v>155</v>
      </c>
      <c r="D7" s="183">
        <v>4483.8999999999996</v>
      </c>
      <c r="E7" s="183">
        <f>D7/C7</f>
        <v>28.928387096774191</v>
      </c>
    </row>
    <row r="8" spans="2:5" x14ac:dyDescent="0.2">
      <c r="B8" s="181" t="s">
        <v>478</v>
      </c>
      <c r="C8" s="183">
        <f>1040/2</f>
        <v>520</v>
      </c>
      <c r="D8" s="183">
        <v>12229.05</v>
      </c>
      <c r="E8" s="183">
        <f>D8/C8</f>
        <v>23.517403846153844</v>
      </c>
    </row>
    <row r="9" spans="2:5" x14ac:dyDescent="0.2">
      <c r="B9" s="181"/>
      <c r="C9" s="183"/>
      <c r="D9" s="183"/>
      <c r="E9" s="183"/>
    </row>
    <row r="10" spans="2:5" x14ac:dyDescent="0.2">
      <c r="B10" s="181" t="s">
        <v>479</v>
      </c>
      <c r="C10" s="183">
        <f>378.8/4</f>
        <v>94.7</v>
      </c>
      <c r="D10" s="183">
        <v>1424.39</v>
      </c>
      <c r="E10" s="183">
        <f>D10/C10</f>
        <v>15.041077085533264</v>
      </c>
    </row>
    <row r="11" spans="2:5" x14ac:dyDescent="0.2">
      <c r="C11" s="183"/>
      <c r="D11" s="183"/>
      <c r="E11" s="183"/>
    </row>
    <row r="12" spans="2:5" x14ac:dyDescent="0.2">
      <c r="C12" s="183"/>
      <c r="D12" s="183"/>
      <c r="E12" s="183"/>
    </row>
    <row r="13" spans="2:5" x14ac:dyDescent="0.2">
      <c r="B13" s="181" t="s">
        <v>480</v>
      </c>
      <c r="C13" s="183">
        <f>580/2</f>
        <v>290</v>
      </c>
      <c r="D13" s="183">
        <v>8213.48</v>
      </c>
      <c r="E13" s="183">
        <f>D13/C13</f>
        <v>28.322344827586207</v>
      </c>
    </row>
    <row r="14" spans="2:5" x14ac:dyDescent="0.2">
      <c r="C14" s="183"/>
      <c r="D14" s="183"/>
      <c r="E14" s="183"/>
    </row>
    <row r="15" spans="2:5" x14ac:dyDescent="0.2">
      <c r="B15" s="181" t="s">
        <v>481</v>
      </c>
      <c r="C15" s="183">
        <f>97.5/1</f>
        <v>97.5</v>
      </c>
      <c r="D15" s="183">
        <v>1813.59</v>
      </c>
      <c r="E15" s="183">
        <f>D15/C15</f>
        <v>18.600923076923078</v>
      </c>
    </row>
    <row r="16" spans="2:5" x14ac:dyDescent="0.2">
      <c r="C16" s="183"/>
      <c r="D16" s="183"/>
      <c r="E16" s="183"/>
    </row>
    <row r="17" spans="2:5" x14ac:dyDescent="0.2">
      <c r="B17" s="181" t="s">
        <v>482</v>
      </c>
      <c r="C17" s="183">
        <f>286/1</f>
        <v>286</v>
      </c>
      <c r="D17" s="183">
        <v>4874.04</v>
      </c>
      <c r="E17" s="183">
        <f>D17/C17</f>
        <v>17.0420979020979</v>
      </c>
    </row>
    <row r="18" spans="2:5" x14ac:dyDescent="0.2">
      <c r="C18" s="183"/>
      <c r="D18" s="183"/>
      <c r="E18" s="183"/>
    </row>
    <row r="19" spans="2:5" x14ac:dyDescent="0.2">
      <c r="C19" s="183"/>
      <c r="D19" s="183"/>
      <c r="E19" s="183"/>
    </row>
    <row r="20" spans="2:5" x14ac:dyDescent="0.2">
      <c r="C20" s="183"/>
      <c r="D20" s="183"/>
      <c r="E20" s="183"/>
    </row>
    <row r="21" spans="2:5" x14ac:dyDescent="0.2">
      <c r="C21" s="183"/>
      <c r="D21" s="183"/>
      <c r="E21" s="183"/>
    </row>
  </sheetData>
  <pageMargins left="0.511811024" right="0.511811024" top="0.78740157499999996" bottom="0.78740157499999996" header="0.31496062000000002" footer="0.3149606200000000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92D050"/>
    <pageSetUpPr fitToPage="1"/>
  </sheetPr>
  <dimension ref="A1:L51"/>
  <sheetViews>
    <sheetView workbookViewId="0">
      <selection activeCell="L17" sqref="L17"/>
    </sheetView>
  </sheetViews>
  <sheetFormatPr defaultRowHeight="12.75" x14ac:dyDescent="0.2"/>
  <cols>
    <col min="3" max="3" width="9.28515625" customWidth="1"/>
    <col min="4" max="4" width="39.7109375" customWidth="1"/>
    <col min="7" max="7" width="11.85546875" bestFit="1" customWidth="1"/>
    <col min="8" max="8" width="14.28515625" bestFit="1" customWidth="1"/>
  </cols>
  <sheetData>
    <row r="1" spans="1:8" ht="16.5" thickBot="1" x14ac:dyDescent="0.25">
      <c r="A1" s="323"/>
      <c r="B1" s="902" t="s">
        <v>948</v>
      </c>
      <c r="C1" s="902"/>
      <c r="D1" s="902"/>
      <c r="E1" s="902"/>
      <c r="F1" s="902"/>
      <c r="G1" s="902"/>
      <c r="H1" s="903"/>
    </row>
    <row r="2" spans="1:8" ht="15.75" thickBot="1" x14ac:dyDescent="0.25">
      <c r="A2" s="904" t="s">
        <v>928</v>
      </c>
      <c r="B2" s="905"/>
      <c r="C2" s="905"/>
      <c r="D2" s="905"/>
      <c r="E2" s="905"/>
      <c r="F2" s="905"/>
      <c r="G2" s="905"/>
      <c r="H2" s="906"/>
    </row>
    <row r="3" spans="1:8" s="290" customFormat="1" ht="15" x14ac:dyDescent="0.2">
      <c r="A3" s="347"/>
      <c r="B3" s="347"/>
      <c r="C3" s="347"/>
      <c r="D3" s="347"/>
      <c r="E3" s="347"/>
      <c r="F3" s="347"/>
      <c r="G3" s="347"/>
      <c r="H3" s="347"/>
    </row>
    <row r="4" spans="1:8" x14ac:dyDescent="0.2">
      <c r="A4" s="341"/>
      <c r="B4" s="341"/>
      <c r="C4" s="341"/>
      <c r="D4" s="341"/>
      <c r="E4" s="341"/>
      <c r="F4" s="341"/>
      <c r="G4" s="341"/>
      <c r="H4" s="346" t="s">
        <v>921</v>
      </c>
    </row>
    <row r="5" spans="1:8" x14ac:dyDescent="0.2">
      <c r="A5" s="274" t="s">
        <v>918</v>
      </c>
      <c r="B5" s="306"/>
      <c r="C5" s="275"/>
      <c r="D5" s="307" t="s">
        <v>919</v>
      </c>
      <c r="E5" s="277" t="s">
        <v>19</v>
      </c>
      <c r="F5" s="277" t="s">
        <v>920</v>
      </c>
      <c r="G5" s="308" t="s">
        <v>935</v>
      </c>
      <c r="H5" s="312">
        <f>SUM(H8:H11)</f>
        <v>3161.5</v>
      </c>
    </row>
    <row r="6" spans="1:8" ht="33.75" x14ac:dyDescent="0.2">
      <c r="A6" s="309" t="s">
        <v>922</v>
      </c>
      <c r="B6" s="310"/>
      <c r="C6" s="310"/>
      <c r="D6" s="311" t="s">
        <v>931</v>
      </c>
      <c r="E6" s="279" t="s">
        <v>936</v>
      </c>
      <c r="F6" s="280">
        <v>42934</v>
      </c>
      <c r="G6" s="280" t="s">
        <v>937</v>
      </c>
      <c r="H6" s="282" t="s">
        <v>941</v>
      </c>
    </row>
    <row r="7" spans="1:8" x14ac:dyDescent="0.2">
      <c r="A7" s="281"/>
      <c r="B7" s="313" t="s">
        <v>935</v>
      </c>
      <c r="C7" s="314" t="s">
        <v>918</v>
      </c>
      <c r="D7" s="315" t="s">
        <v>938</v>
      </c>
      <c r="E7" s="282" t="s">
        <v>19</v>
      </c>
      <c r="F7" s="282" t="s">
        <v>939</v>
      </c>
      <c r="G7" s="282" t="s">
        <v>940</v>
      </c>
      <c r="H7" s="348"/>
    </row>
    <row r="8" spans="1:8" x14ac:dyDescent="0.2">
      <c r="A8" s="283"/>
      <c r="B8" s="285" t="s">
        <v>937</v>
      </c>
      <c r="C8" s="317" t="s">
        <v>947</v>
      </c>
      <c r="D8" s="318" t="s">
        <v>945</v>
      </c>
      <c r="E8" s="285" t="s">
        <v>809</v>
      </c>
      <c r="F8" s="286">
        <v>40</v>
      </c>
      <c r="G8" s="319">
        <v>15.33</v>
      </c>
      <c r="H8" s="316">
        <f>G8*F8</f>
        <v>613.20000000000005</v>
      </c>
    </row>
    <row r="9" spans="1:8" ht="22.5" x14ac:dyDescent="0.2">
      <c r="A9" s="283"/>
      <c r="B9" s="285" t="s">
        <v>937</v>
      </c>
      <c r="C9" s="317" t="s">
        <v>944</v>
      </c>
      <c r="D9" s="318" t="s">
        <v>946</v>
      </c>
      <c r="E9" s="285" t="s">
        <v>809</v>
      </c>
      <c r="F9" s="286">
        <v>40</v>
      </c>
      <c r="G9" s="319">
        <v>12.31</v>
      </c>
      <c r="H9" s="316">
        <f>G9*F9</f>
        <v>492.40000000000003</v>
      </c>
    </row>
    <row r="10" spans="1:8" ht="22.5" x14ac:dyDescent="0.2">
      <c r="A10" s="284"/>
      <c r="B10" s="285" t="s">
        <v>942</v>
      </c>
      <c r="C10" s="324" t="s">
        <v>953</v>
      </c>
      <c r="D10" s="318" t="s">
        <v>951</v>
      </c>
      <c r="E10" s="285" t="s">
        <v>952</v>
      </c>
      <c r="F10" s="286">
        <v>10</v>
      </c>
      <c r="G10" s="319">
        <v>134.71</v>
      </c>
      <c r="H10" s="316">
        <f>G10*F10</f>
        <v>1347.1000000000001</v>
      </c>
    </row>
    <row r="11" spans="1:8" x14ac:dyDescent="0.2">
      <c r="A11" s="284"/>
      <c r="B11" s="285" t="s">
        <v>937</v>
      </c>
      <c r="C11" s="285">
        <v>88317</v>
      </c>
      <c r="D11" s="318" t="s">
        <v>954</v>
      </c>
      <c r="E11" s="326" t="s">
        <v>809</v>
      </c>
      <c r="F11" s="325">
        <v>40</v>
      </c>
      <c r="G11" s="327">
        <v>17.72</v>
      </c>
      <c r="H11" s="316">
        <f>G11*F11</f>
        <v>708.8</v>
      </c>
    </row>
    <row r="12" spans="1:8" x14ac:dyDescent="0.2">
      <c r="A12" s="320" t="s">
        <v>943</v>
      </c>
      <c r="B12" s="321"/>
      <c r="C12" s="322"/>
      <c r="D12" s="338"/>
      <c r="E12" s="339"/>
      <c r="F12" s="339"/>
      <c r="G12" s="340"/>
      <c r="H12" s="345"/>
    </row>
    <row r="13" spans="1:8" x14ac:dyDescent="0.2">
      <c r="A13" s="287"/>
      <c r="B13" s="342"/>
      <c r="C13" s="343"/>
      <c r="D13" s="344"/>
      <c r="E13" s="344"/>
      <c r="F13" s="344"/>
      <c r="G13" s="344"/>
      <c r="H13" s="3"/>
    </row>
    <row r="14" spans="1:8" x14ac:dyDescent="0.2">
      <c r="H14" s="346" t="s">
        <v>921</v>
      </c>
    </row>
    <row r="15" spans="1:8" x14ac:dyDescent="0.2">
      <c r="A15" s="274" t="s">
        <v>918</v>
      </c>
      <c r="B15" s="306"/>
      <c r="C15" s="275"/>
      <c r="D15" s="307" t="s">
        <v>919</v>
      </c>
      <c r="E15" s="277" t="s">
        <v>19</v>
      </c>
      <c r="F15" s="277" t="s">
        <v>920</v>
      </c>
      <c r="G15" s="308" t="s">
        <v>935</v>
      </c>
      <c r="H15" s="312" t="e">
        <f>SUM(H18:H22)</f>
        <v>#REF!</v>
      </c>
    </row>
    <row r="16" spans="1:8" ht="22.5" x14ac:dyDescent="0.2">
      <c r="A16" s="309" t="s">
        <v>924</v>
      </c>
      <c r="B16" s="310"/>
      <c r="C16" s="310"/>
      <c r="D16" s="311" t="s">
        <v>970</v>
      </c>
      <c r="E16" s="279" t="s">
        <v>936</v>
      </c>
      <c r="F16" s="280">
        <v>42940</v>
      </c>
      <c r="G16" s="280" t="s">
        <v>937</v>
      </c>
      <c r="H16" s="282" t="s">
        <v>941</v>
      </c>
    </row>
    <row r="17" spans="1:12" x14ac:dyDescent="0.2">
      <c r="A17" s="281"/>
      <c r="B17" s="313" t="s">
        <v>935</v>
      </c>
      <c r="C17" s="314" t="s">
        <v>918</v>
      </c>
      <c r="D17" s="315" t="s">
        <v>938</v>
      </c>
      <c r="E17" s="282" t="s">
        <v>19</v>
      </c>
      <c r="F17" s="282" t="s">
        <v>939</v>
      </c>
      <c r="G17" s="282" t="s">
        <v>940</v>
      </c>
      <c r="H17" s="348"/>
    </row>
    <row r="18" spans="1:12" ht="22.5" x14ac:dyDescent="0.2">
      <c r="A18" s="283"/>
      <c r="B18" s="285" t="s">
        <v>937</v>
      </c>
      <c r="C18" s="317" t="s">
        <v>959</v>
      </c>
      <c r="D18" s="318" t="s">
        <v>960</v>
      </c>
      <c r="E18" s="285" t="s">
        <v>809</v>
      </c>
      <c r="F18" s="286">
        <v>3</v>
      </c>
      <c r="G18" s="319">
        <v>21.03</v>
      </c>
      <c r="H18" s="316">
        <f>G18*F18</f>
        <v>63.09</v>
      </c>
    </row>
    <row r="19" spans="1:12" x14ac:dyDescent="0.2">
      <c r="A19" s="283"/>
      <c r="B19" s="285" t="s">
        <v>937</v>
      </c>
      <c r="C19" s="317" t="s">
        <v>957</v>
      </c>
      <c r="D19" s="318" t="s">
        <v>958</v>
      </c>
      <c r="E19" s="285" t="s">
        <v>809</v>
      </c>
      <c r="F19" s="286">
        <v>3</v>
      </c>
      <c r="G19" s="319">
        <v>11.64</v>
      </c>
      <c r="H19" s="316">
        <f>G19*F19</f>
        <v>34.92</v>
      </c>
    </row>
    <row r="20" spans="1:12" ht="33.75" x14ac:dyDescent="0.2">
      <c r="A20" s="283"/>
      <c r="B20" s="285" t="s">
        <v>937</v>
      </c>
      <c r="C20" s="317" t="s">
        <v>961</v>
      </c>
      <c r="D20" s="318" t="s">
        <v>962</v>
      </c>
      <c r="E20" s="285" t="s">
        <v>956</v>
      </c>
      <c r="F20" s="286">
        <v>8</v>
      </c>
      <c r="G20" s="319">
        <v>75.599999999999994</v>
      </c>
      <c r="H20" s="316">
        <f>G20*F20</f>
        <v>604.79999999999995</v>
      </c>
    </row>
    <row r="21" spans="1:12" x14ac:dyDescent="0.2">
      <c r="A21" s="284"/>
      <c r="B21" s="285" t="s">
        <v>964</v>
      </c>
      <c r="C21" s="317" t="s">
        <v>965</v>
      </c>
      <c r="D21" s="318" t="e">
        <f>COTAÇÃO!#REF!</f>
        <v>#REF!</v>
      </c>
      <c r="E21" s="285" t="s">
        <v>963</v>
      </c>
      <c r="F21" s="286">
        <v>0.6</v>
      </c>
      <c r="G21" s="319" t="e">
        <f>COTAÇÃO!#REF!</f>
        <v>#REF!</v>
      </c>
      <c r="H21" s="316" t="e">
        <f>G21*F21</f>
        <v>#REF!</v>
      </c>
      <c r="I21" s="290"/>
      <c r="J21" s="290"/>
      <c r="K21" s="290"/>
      <c r="L21" s="290"/>
    </row>
    <row r="22" spans="1:12" x14ac:dyDescent="0.2">
      <c r="A22" s="284"/>
      <c r="B22" s="285" t="s">
        <v>964</v>
      </c>
      <c r="C22" s="324" t="s">
        <v>966</v>
      </c>
      <c r="D22" s="318" t="e">
        <f>COTAÇÃO!#REF!</f>
        <v>#REF!</v>
      </c>
      <c r="E22" s="285" t="s">
        <v>963</v>
      </c>
      <c r="F22" s="286">
        <v>1</v>
      </c>
      <c r="G22" s="319" t="e">
        <f>COTAÇÃO!#REF!</f>
        <v>#REF!</v>
      </c>
      <c r="H22" s="316" t="e">
        <f>G22*F22</f>
        <v>#REF!</v>
      </c>
      <c r="I22" s="290"/>
      <c r="J22" s="290"/>
      <c r="K22" s="290"/>
      <c r="L22" s="290"/>
    </row>
    <row r="23" spans="1:12" x14ac:dyDescent="0.2">
      <c r="A23" s="320" t="s">
        <v>943</v>
      </c>
      <c r="B23" s="321"/>
      <c r="C23" s="322"/>
      <c r="D23" s="338"/>
      <c r="E23" s="339"/>
      <c r="F23" s="339"/>
      <c r="G23" s="340"/>
      <c r="H23" s="348"/>
      <c r="I23" s="290"/>
      <c r="J23" s="290"/>
      <c r="K23" s="290"/>
      <c r="L23" s="290"/>
    </row>
    <row r="24" spans="1:12" s="290" customFormat="1" x14ac:dyDescent="0.2">
      <c r="A24" s="287"/>
      <c r="B24" s="342"/>
      <c r="C24" s="343"/>
      <c r="D24" s="344"/>
      <c r="E24" s="344"/>
      <c r="F24" s="344"/>
      <c r="G24" s="344"/>
    </row>
    <row r="25" spans="1:12" x14ac:dyDescent="0.2">
      <c r="H25" s="346" t="s">
        <v>921</v>
      </c>
      <c r="I25" s="290"/>
      <c r="J25" s="290"/>
      <c r="K25" s="290"/>
      <c r="L25" s="290"/>
    </row>
    <row r="26" spans="1:12" x14ac:dyDescent="0.2">
      <c r="A26" s="274" t="s">
        <v>918</v>
      </c>
      <c r="B26" s="306"/>
      <c r="C26" s="275"/>
      <c r="D26" s="307" t="s">
        <v>919</v>
      </c>
      <c r="E26" s="277" t="s">
        <v>19</v>
      </c>
      <c r="F26" s="277" t="s">
        <v>920</v>
      </c>
      <c r="G26" s="308" t="s">
        <v>935</v>
      </c>
      <c r="H26" s="312" t="e">
        <f>SUM(H29:H30)</f>
        <v>#REF!</v>
      </c>
      <c r="I26" s="290"/>
      <c r="J26" s="290"/>
      <c r="K26" s="290"/>
      <c r="L26" s="290"/>
    </row>
    <row r="27" spans="1:12" ht="33.75" x14ac:dyDescent="0.2">
      <c r="A27" s="309" t="s">
        <v>925</v>
      </c>
      <c r="B27" s="310"/>
      <c r="C27" s="310"/>
      <c r="D27" s="311" t="s">
        <v>974</v>
      </c>
      <c r="E27" s="279" t="s">
        <v>936</v>
      </c>
      <c r="F27" s="280">
        <v>42940</v>
      </c>
      <c r="G27" s="280" t="s">
        <v>937</v>
      </c>
      <c r="H27" s="282" t="s">
        <v>941</v>
      </c>
      <c r="I27" s="290"/>
      <c r="J27" s="290"/>
      <c r="K27" s="290"/>
      <c r="L27" s="290"/>
    </row>
    <row r="28" spans="1:12" x14ac:dyDescent="0.2">
      <c r="A28" s="281"/>
      <c r="B28" s="313" t="s">
        <v>935</v>
      </c>
      <c r="C28" s="314" t="s">
        <v>918</v>
      </c>
      <c r="D28" s="315" t="s">
        <v>938</v>
      </c>
      <c r="E28" s="282" t="s">
        <v>19</v>
      </c>
      <c r="F28" s="282" t="s">
        <v>939</v>
      </c>
      <c r="G28" s="282" t="s">
        <v>940</v>
      </c>
      <c r="H28" s="348"/>
      <c r="I28" s="290"/>
      <c r="J28" s="290"/>
      <c r="K28" s="290"/>
      <c r="L28" s="290"/>
    </row>
    <row r="29" spans="1:12" x14ac:dyDescent="0.2">
      <c r="A29" s="283"/>
      <c r="B29" s="285" t="s">
        <v>964</v>
      </c>
      <c r="C29" s="317" t="s">
        <v>971</v>
      </c>
      <c r="D29" s="318" t="e">
        <f>COTAÇÃO!#REF!</f>
        <v>#REF!</v>
      </c>
      <c r="E29" s="285" t="s">
        <v>963</v>
      </c>
      <c r="F29" s="286">
        <v>1</v>
      </c>
      <c r="G29" s="319" t="e">
        <f>COTAÇÃO!#REF!</f>
        <v>#REF!</v>
      </c>
      <c r="H29" s="316" t="e">
        <f>G29*F29</f>
        <v>#REF!</v>
      </c>
      <c r="I29" s="290"/>
      <c r="J29" s="290"/>
      <c r="K29" s="290"/>
      <c r="L29" s="290"/>
    </row>
    <row r="30" spans="1:12" ht="22.5" x14ac:dyDescent="0.2">
      <c r="A30" s="283"/>
      <c r="B30" s="285" t="s">
        <v>967</v>
      </c>
      <c r="C30" s="317" t="s">
        <v>924</v>
      </c>
      <c r="D30" s="318" t="str">
        <f>D16</f>
        <v>FORNECIMENTO E INSTALACAO DE TALHA E TROLE MANUAL DE 5 TONELADAS</v>
      </c>
      <c r="E30" s="285" t="s">
        <v>963</v>
      </c>
      <c r="F30" s="286">
        <v>1</v>
      </c>
      <c r="G30" s="319" t="e">
        <f>H15</f>
        <v>#REF!</v>
      </c>
      <c r="H30" s="316" t="e">
        <f>G30*F30</f>
        <v>#REF!</v>
      </c>
      <c r="I30" s="290"/>
      <c r="J30" s="290"/>
      <c r="K30" s="290"/>
      <c r="L30" s="290"/>
    </row>
    <row r="31" spans="1:12" x14ac:dyDescent="0.2">
      <c r="A31" s="320" t="s">
        <v>943</v>
      </c>
      <c r="B31" s="321"/>
      <c r="C31" s="322"/>
      <c r="D31" s="338"/>
      <c r="E31" s="339"/>
      <c r="F31" s="339"/>
      <c r="G31" s="340"/>
      <c r="H31" s="348"/>
      <c r="I31" s="290"/>
      <c r="J31" s="290"/>
      <c r="K31" s="290"/>
      <c r="L31" s="290"/>
    </row>
    <row r="32" spans="1:12" s="290" customFormat="1" x14ac:dyDescent="0.2">
      <c r="A32" s="287"/>
      <c r="B32" s="342"/>
      <c r="C32" s="343"/>
      <c r="D32" s="344"/>
      <c r="E32" s="344"/>
      <c r="F32" s="344"/>
      <c r="G32" s="344"/>
    </row>
    <row r="33" spans="1:12" x14ac:dyDescent="0.2">
      <c r="H33" s="346" t="s">
        <v>921</v>
      </c>
      <c r="I33" s="290"/>
      <c r="J33" s="290"/>
      <c r="K33" s="290"/>
      <c r="L33" s="290"/>
    </row>
    <row r="34" spans="1:12" x14ac:dyDescent="0.2">
      <c r="A34" s="274" t="s">
        <v>918</v>
      </c>
      <c r="B34" s="306"/>
      <c r="C34" s="275"/>
      <c r="D34" s="307" t="s">
        <v>919</v>
      </c>
      <c r="E34" s="277" t="s">
        <v>19</v>
      </c>
      <c r="F34" s="277" t="s">
        <v>920</v>
      </c>
      <c r="G34" s="308" t="s">
        <v>935</v>
      </c>
      <c r="H34" s="312" t="e">
        <f>SUM(H37:H38)</f>
        <v>#REF!</v>
      </c>
      <c r="I34" s="290"/>
      <c r="J34" s="290"/>
      <c r="K34" s="290"/>
      <c r="L34" s="290"/>
    </row>
    <row r="35" spans="1:12" ht="33.75" x14ac:dyDescent="0.2">
      <c r="A35" s="309" t="s">
        <v>926</v>
      </c>
      <c r="B35" s="310"/>
      <c r="C35" s="310"/>
      <c r="D35" s="311" t="s">
        <v>975</v>
      </c>
      <c r="E35" s="279" t="s">
        <v>936</v>
      </c>
      <c r="F35" s="280">
        <v>42940</v>
      </c>
      <c r="G35" s="280" t="s">
        <v>937</v>
      </c>
      <c r="H35" s="282" t="s">
        <v>941</v>
      </c>
      <c r="I35" s="290"/>
      <c r="J35" s="290"/>
      <c r="K35" s="290"/>
      <c r="L35" s="290"/>
    </row>
    <row r="36" spans="1:12" x14ac:dyDescent="0.2">
      <c r="A36" s="281"/>
      <c r="B36" s="313" t="s">
        <v>935</v>
      </c>
      <c r="C36" s="314" t="s">
        <v>918</v>
      </c>
      <c r="D36" s="315" t="s">
        <v>938</v>
      </c>
      <c r="E36" s="282" t="s">
        <v>19</v>
      </c>
      <c r="F36" s="282" t="s">
        <v>939</v>
      </c>
      <c r="G36" s="282" t="s">
        <v>940</v>
      </c>
      <c r="H36" s="348"/>
      <c r="I36" s="290"/>
      <c r="J36" s="290"/>
      <c r="K36" s="290"/>
      <c r="L36" s="290"/>
    </row>
    <row r="37" spans="1:12" x14ac:dyDescent="0.2">
      <c r="A37" s="283"/>
      <c r="B37" s="285" t="s">
        <v>964</v>
      </c>
      <c r="C37" s="317" t="s">
        <v>972</v>
      </c>
      <c r="D37" s="318" t="e">
        <f>COTAÇÃO!#REF!</f>
        <v>#REF!</v>
      </c>
      <c r="E37" s="285" t="s">
        <v>963</v>
      </c>
      <c r="F37" s="286">
        <v>1</v>
      </c>
      <c r="G37" s="319" t="e">
        <f>COTAÇÃO!#REF!</f>
        <v>#REF!</v>
      </c>
      <c r="H37" s="316" t="e">
        <f>G37*F37</f>
        <v>#REF!</v>
      </c>
      <c r="I37" s="290"/>
      <c r="J37" s="290"/>
      <c r="K37" s="290"/>
      <c r="L37" s="290"/>
    </row>
    <row r="38" spans="1:12" ht="22.5" x14ac:dyDescent="0.2">
      <c r="A38" s="283"/>
      <c r="B38" s="285" t="s">
        <v>937</v>
      </c>
      <c r="C38" s="317" t="s">
        <v>968</v>
      </c>
      <c r="D38" s="318" t="s">
        <v>969</v>
      </c>
      <c r="E38" s="285" t="s">
        <v>963</v>
      </c>
      <c r="F38" s="286">
        <v>1</v>
      </c>
      <c r="G38" s="319">
        <v>1918.71</v>
      </c>
      <c r="H38" s="316">
        <f>G38*F38</f>
        <v>1918.71</v>
      </c>
      <c r="I38" s="290"/>
      <c r="J38" s="290"/>
      <c r="K38" s="290"/>
      <c r="L38" s="290"/>
    </row>
    <row r="39" spans="1:12" x14ac:dyDescent="0.2">
      <c r="A39" s="320" t="s">
        <v>943</v>
      </c>
      <c r="B39" s="321"/>
      <c r="C39" s="322"/>
      <c r="D39" s="338"/>
      <c r="E39" s="339"/>
      <c r="F39" s="339"/>
      <c r="G39" s="340"/>
      <c r="H39" s="345"/>
      <c r="I39" s="290"/>
      <c r="J39" s="290"/>
      <c r="K39" s="290"/>
      <c r="L39" s="290"/>
    </row>
    <row r="40" spans="1:12" s="290" customFormat="1" x14ac:dyDescent="0.2">
      <c r="A40" s="287"/>
      <c r="B40" s="342"/>
      <c r="C40" s="343"/>
      <c r="D40" s="344"/>
      <c r="E40" s="344"/>
      <c r="F40" s="344"/>
      <c r="G40" s="344"/>
    </row>
    <row r="42" spans="1:12" x14ac:dyDescent="0.2">
      <c r="D42" s="86"/>
      <c r="E42" s="86"/>
      <c r="F42" s="132"/>
    </row>
    <row r="43" spans="1:12" x14ac:dyDescent="0.2">
      <c r="D43" s="149"/>
      <c r="E43" s="150"/>
      <c r="F43" s="132"/>
    </row>
    <row r="44" spans="1:12" ht="15" x14ac:dyDescent="0.2">
      <c r="D44" s="739"/>
      <c r="E44" s="739"/>
      <c r="F44" s="132"/>
    </row>
    <row r="45" spans="1:12" x14ac:dyDescent="0.2">
      <c r="D45" s="738"/>
      <c r="E45" s="738"/>
      <c r="F45" s="132"/>
    </row>
    <row r="46" spans="1:12" x14ac:dyDescent="0.2">
      <c r="D46" s="738"/>
      <c r="E46" s="738"/>
      <c r="F46" s="132"/>
    </row>
    <row r="47" spans="1:12" x14ac:dyDescent="0.2">
      <c r="D47" s="132"/>
      <c r="E47" s="132"/>
      <c r="F47" s="132"/>
    </row>
    <row r="48" spans="1:12" x14ac:dyDescent="0.2">
      <c r="D48" s="132"/>
      <c r="E48" s="132"/>
      <c r="F48" s="132"/>
    </row>
    <row r="49" spans="4:6" x14ac:dyDescent="0.2">
      <c r="D49" s="132"/>
      <c r="E49" s="132"/>
      <c r="F49" s="132"/>
    </row>
    <row r="50" spans="4:6" x14ac:dyDescent="0.2">
      <c r="D50" s="132"/>
      <c r="E50" s="132"/>
      <c r="F50" s="132"/>
    </row>
    <row r="51" spans="4:6" x14ac:dyDescent="0.2">
      <c r="D51" s="132"/>
      <c r="E51" s="132"/>
      <c r="F51" s="132"/>
    </row>
  </sheetData>
  <mergeCells count="5">
    <mergeCell ref="B1:H1"/>
    <mergeCell ref="A2:H2"/>
    <mergeCell ref="D44:E44"/>
    <mergeCell ref="D45:E45"/>
    <mergeCell ref="D46:E46"/>
  </mergeCells>
  <pageMargins left="0.51181102362204722" right="0.51181102362204722" top="0.78740157480314965" bottom="0.78740157480314965" header="0.31496062992125984" footer="0.31496062992125984"/>
  <pageSetup paperSize="9" scale="84" fitToHeight="0" orientation="portrait" r:id="rId1"/>
  <headerFooter>
    <oddFooter>&amp;C &amp;P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13</vt:i4>
      </vt:variant>
      <vt:variant>
        <vt:lpstr>Intervalos Nomeados</vt:lpstr>
      </vt:variant>
      <vt:variant>
        <vt:i4>10</vt:i4>
      </vt:variant>
    </vt:vector>
  </HeadingPairs>
  <TitlesOfParts>
    <vt:vector size="23" baseType="lpstr">
      <vt:lpstr>PLANILHA Fase I</vt:lpstr>
      <vt:lpstr>CRONOGRAMA Fase I</vt:lpstr>
      <vt:lpstr>BDI-Serviços </vt:lpstr>
      <vt:lpstr>BDI-Fornecimento </vt:lpstr>
      <vt:lpstr>COTAÇÃO</vt:lpstr>
      <vt:lpstr>Composições criadas</vt:lpstr>
      <vt:lpstr>SINAPI</vt:lpstr>
      <vt:lpstr>SETOP</vt:lpstr>
      <vt:lpstr>Planilha Água</vt:lpstr>
      <vt:lpstr>Planilha Esgoto</vt:lpstr>
      <vt:lpstr>Aux</vt:lpstr>
      <vt:lpstr>Eq</vt:lpstr>
      <vt:lpstr>Composição Fase I</vt:lpstr>
      <vt:lpstr>'BDI-Fornecimento '!Area_de_impressao</vt:lpstr>
      <vt:lpstr>'BDI-Serviços '!Area_de_impressao</vt:lpstr>
      <vt:lpstr>'Composição Fase I'!Area_de_impressao</vt:lpstr>
      <vt:lpstr>'Composições criadas'!Area_de_impressao</vt:lpstr>
      <vt:lpstr>COTAÇÃO!Area_de_impressao</vt:lpstr>
      <vt:lpstr>'CRONOGRAMA Fase I'!Area_de_impressao</vt:lpstr>
      <vt:lpstr>'Planilha Água'!Area_de_impressao</vt:lpstr>
      <vt:lpstr>'PLANILHA Fase I'!Area_de_impressao</vt:lpstr>
      <vt:lpstr>'Planilha Água'!Titulos_de_impressao</vt:lpstr>
      <vt:lpstr>'PLANILHA Fase I'!Titulos_de_impressao</vt:lpstr>
    </vt:vector>
  </TitlesOfParts>
  <Company>MW - PROJETOS E CONSTRUÇÕES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MARLON BATISTA DA COSTA</dc:creator>
  <cp:lastModifiedBy>SAAE Passos</cp:lastModifiedBy>
  <cp:lastPrinted>2026-06-16T11:30:37Z</cp:lastPrinted>
  <dcterms:created xsi:type="dcterms:W3CDTF">1999-12-01T12:09:36Z</dcterms:created>
  <dcterms:modified xsi:type="dcterms:W3CDTF">2026-06-16T11:50:15Z</dcterms:modified>
</cp:coreProperties>
</file>